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undi\OneDrive\Documents\retail-sales-analysis\Excel\"/>
    </mc:Choice>
  </mc:AlternateContent>
  <xr:revisionPtr revIDLastSave="0" documentId="8_{CFF7899B-E6EE-41B7-A769-5601A4EA16BA}" xr6:coauthVersionLast="47" xr6:coauthVersionMax="47" xr10:uidLastSave="{00000000-0000-0000-0000-000000000000}"/>
  <bookViews>
    <workbookView xWindow="-120" yWindow="-120" windowWidth="29040" windowHeight="15720" tabRatio="500" activeTab="2" xr2:uid="{00000000-000D-0000-FFFF-FFFF00000000}"/>
  </bookViews>
  <sheets>
    <sheet name="README" sheetId="1" r:id="rId1"/>
    <sheet name="Dashboard" sheetId="2" r:id="rId2"/>
    <sheet name="Pivot" sheetId="9" r:id="rId3"/>
    <sheet name="Data" sheetId="3" r:id="rId4"/>
    <sheet name="Top Products" sheetId="4" r:id="rId5"/>
    <sheet name="Analysis" sheetId="5" r:id="rId6"/>
    <sheet name="Power Query Steps" sheetId="6" r:id="rId7"/>
  </sheets>
  <definedNames>
    <definedName name="LowMarginThreshold">Analysis!$C$96</definedName>
    <definedName name="SelYear">Dashboard!$D$5</definedName>
    <definedName name="Slicer_Channel">#N/A</definedName>
    <definedName name="Slicer_Has_Discount">#N/A</definedName>
  </definedNames>
  <calcPr calcId="191029" iterateDelta="1E-4"/>
  <pivotCaches>
    <pivotCache cacheId="9"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88" i="5" l="1"/>
  <c r="A87" i="5"/>
  <c r="A86" i="5"/>
  <c r="A80" i="5"/>
  <c r="A76" i="5"/>
  <c r="A72" i="5"/>
  <c r="A66" i="5"/>
  <c r="A65" i="5"/>
  <c r="A64" i="5"/>
  <c r="A63" i="5"/>
  <c r="A62" i="5"/>
  <c r="A61" i="5"/>
  <c r="A60" i="5"/>
  <c r="N5" i="5"/>
  <c r="M5" i="5"/>
  <c r="L5" i="5"/>
  <c r="A2" i="5"/>
  <c r="F24" i="4"/>
  <c r="G24" i="4" s="1"/>
  <c r="H24" i="4" s="1"/>
  <c r="F23" i="4"/>
  <c r="G23" i="4" s="1"/>
  <c r="H23" i="4" s="1"/>
  <c r="F22" i="4"/>
  <c r="G22" i="4" s="1"/>
  <c r="H22" i="4" s="1"/>
  <c r="F21" i="4"/>
  <c r="G21" i="4" s="1"/>
  <c r="H21" i="4" s="1"/>
  <c r="F20" i="4"/>
  <c r="G20" i="4" s="1"/>
  <c r="H20" i="4" s="1"/>
  <c r="F19" i="4"/>
  <c r="G19" i="4" s="1"/>
  <c r="H19" i="4" s="1"/>
  <c r="F18" i="4"/>
  <c r="G18" i="4" s="1"/>
  <c r="H18" i="4" s="1"/>
  <c r="F17" i="4"/>
  <c r="G17" i="4" s="1"/>
  <c r="H17" i="4" s="1"/>
  <c r="F16" i="4"/>
  <c r="G16" i="4" s="1"/>
  <c r="H16" i="4" s="1"/>
  <c r="F15" i="4"/>
  <c r="G15" i="4" s="1"/>
  <c r="H15" i="4" s="1"/>
  <c r="F14" i="4"/>
  <c r="G14" i="4" s="1"/>
  <c r="H14" i="4" s="1"/>
  <c r="F13" i="4"/>
  <c r="G13" i="4" s="1"/>
  <c r="H13" i="4" s="1"/>
  <c r="F12" i="4"/>
  <c r="G12" i="4" s="1"/>
  <c r="H12" i="4" s="1"/>
  <c r="F11" i="4"/>
  <c r="G11" i="4" s="1"/>
  <c r="H11" i="4" s="1"/>
  <c r="F10" i="4"/>
  <c r="G10" i="4" s="1"/>
  <c r="H10" i="4" s="1"/>
  <c r="F9" i="4"/>
  <c r="G9" i="4" s="1"/>
  <c r="H9" i="4" s="1"/>
  <c r="F8" i="4"/>
  <c r="G8" i="4" s="1"/>
  <c r="H8" i="4" s="1"/>
  <c r="F7" i="4"/>
  <c r="G7" i="4" s="1"/>
  <c r="H7" i="4" s="1"/>
  <c r="F6" i="4"/>
  <c r="G6" i="4" s="1"/>
  <c r="H6" i="4" s="1"/>
  <c r="G5" i="4"/>
  <c r="H5" i="4" s="1"/>
  <c r="C105" i="5" s="1"/>
  <c r="M39" i="2" s="1"/>
  <c r="F5" i="4"/>
  <c r="P6161" i="3"/>
  <c r="O6161" i="3"/>
  <c r="N6161" i="3"/>
  <c r="J6161" i="3"/>
  <c r="P6160" i="3"/>
  <c r="O6160" i="3"/>
  <c r="N6160" i="3"/>
  <c r="J6160" i="3"/>
  <c r="P6159" i="3"/>
  <c r="O6159" i="3"/>
  <c r="N6159" i="3"/>
  <c r="J6159" i="3"/>
  <c r="P6158" i="3"/>
  <c r="O6158" i="3"/>
  <c r="N6158" i="3"/>
  <c r="J6158" i="3"/>
  <c r="P6157" i="3"/>
  <c r="O6157" i="3"/>
  <c r="N6157" i="3"/>
  <c r="J6157" i="3"/>
  <c r="P6156" i="3"/>
  <c r="O6156" i="3"/>
  <c r="N6156" i="3"/>
  <c r="J6156" i="3"/>
  <c r="P6155" i="3"/>
  <c r="O6155" i="3"/>
  <c r="N6155" i="3"/>
  <c r="J6155" i="3"/>
  <c r="P6154" i="3"/>
  <c r="O6154" i="3"/>
  <c r="N6154" i="3"/>
  <c r="J6154" i="3"/>
  <c r="P6153" i="3"/>
  <c r="O6153" i="3"/>
  <c r="N6153" i="3"/>
  <c r="J6153" i="3"/>
  <c r="P6152" i="3"/>
  <c r="O6152" i="3"/>
  <c r="N6152" i="3"/>
  <c r="J6152" i="3"/>
  <c r="P6151" i="3"/>
  <c r="O6151" i="3"/>
  <c r="N6151" i="3"/>
  <c r="J6151" i="3"/>
  <c r="P6150" i="3"/>
  <c r="O6150" i="3"/>
  <c r="N6150" i="3"/>
  <c r="J6150" i="3"/>
  <c r="P6149" i="3"/>
  <c r="O6149" i="3"/>
  <c r="N6149" i="3"/>
  <c r="J6149" i="3"/>
  <c r="P6148" i="3"/>
  <c r="O6148" i="3"/>
  <c r="N6148" i="3"/>
  <c r="J6148" i="3"/>
  <c r="P6147" i="3"/>
  <c r="O6147" i="3"/>
  <c r="N6147" i="3"/>
  <c r="J6147" i="3"/>
  <c r="P6146" i="3"/>
  <c r="O6146" i="3"/>
  <c r="N6146" i="3"/>
  <c r="J6146" i="3"/>
  <c r="P6145" i="3"/>
  <c r="O6145" i="3"/>
  <c r="N6145" i="3"/>
  <c r="J6145" i="3"/>
  <c r="P6144" i="3"/>
  <c r="O6144" i="3"/>
  <c r="N6144" i="3"/>
  <c r="J6144" i="3"/>
  <c r="P6143" i="3"/>
  <c r="O6143" i="3"/>
  <c r="N6143" i="3"/>
  <c r="J6143" i="3"/>
  <c r="P6142" i="3"/>
  <c r="O6142" i="3"/>
  <c r="N6142" i="3"/>
  <c r="J6142" i="3"/>
  <c r="P6141" i="3"/>
  <c r="O6141" i="3"/>
  <c r="N6141" i="3"/>
  <c r="J6141" i="3"/>
  <c r="P6140" i="3"/>
  <c r="O6140" i="3"/>
  <c r="N6140" i="3"/>
  <c r="J6140" i="3"/>
  <c r="K6140" i="3" s="1"/>
  <c r="P6139" i="3"/>
  <c r="O6139" i="3"/>
  <c r="N6139" i="3"/>
  <c r="J6139" i="3"/>
  <c r="P6138" i="3"/>
  <c r="O6138" i="3"/>
  <c r="N6138" i="3"/>
  <c r="J6138" i="3"/>
  <c r="P6137" i="3"/>
  <c r="O6137" i="3"/>
  <c r="N6137" i="3"/>
  <c r="J6137" i="3"/>
  <c r="P6136" i="3"/>
  <c r="O6136" i="3"/>
  <c r="N6136" i="3"/>
  <c r="J6136" i="3"/>
  <c r="P6135" i="3"/>
  <c r="O6135" i="3"/>
  <c r="N6135" i="3"/>
  <c r="J6135" i="3"/>
  <c r="P6134" i="3"/>
  <c r="O6134" i="3"/>
  <c r="N6134" i="3"/>
  <c r="J6134" i="3"/>
  <c r="P6133" i="3"/>
  <c r="O6133" i="3"/>
  <c r="N6133" i="3"/>
  <c r="J6133" i="3"/>
  <c r="P6132" i="3"/>
  <c r="O6132" i="3"/>
  <c r="N6132" i="3"/>
  <c r="J6132" i="3"/>
  <c r="P6131" i="3"/>
  <c r="O6131" i="3"/>
  <c r="N6131" i="3"/>
  <c r="J6131" i="3"/>
  <c r="P6130" i="3"/>
  <c r="O6130" i="3"/>
  <c r="N6130" i="3"/>
  <c r="J6130" i="3"/>
  <c r="P6129" i="3"/>
  <c r="O6129" i="3"/>
  <c r="N6129" i="3"/>
  <c r="J6129" i="3"/>
  <c r="P6128" i="3"/>
  <c r="O6128" i="3"/>
  <c r="N6128" i="3"/>
  <c r="J6128" i="3"/>
  <c r="P6127" i="3"/>
  <c r="O6127" i="3"/>
  <c r="N6127" i="3"/>
  <c r="J6127" i="3"/>
  <c r="P6126" i="3"/>
  <c r="O6126" i="3"/>
  <c r="N6126" i="3"/>
  <c r="J6126" i="3"/>
  <c r="P6125" i="3"/>
  <c r="O6125" i="3"/>
  <c r="N6125" i="3"/>
  <c r="J6125" i="3"/>
  <c r="P6124" i="3"/>
  <c r="O6124" i="3"/>
  <c r="N6124" i="3"/>
  <c r="J6124" i="3"/>
  <c r="P6123" i="3"/>
  <c r="O6123" i="3"/>
  <c r="N6123" i="3"/>
  <c r="J6123" i="3"/>
  <c r="P6122" i="3"/>
  <c r="O6122" i="3"/>
  <c r="N6122" i="3"/>
  <c r="J6122" i="3"/>
  <c r="P6121" i="3"/>
  <c r="O6121" i="3"/>
  <c r="N6121" i="3"/>
  <c r="J6121" i="3"/>
  <c r="P6120" i="3"/>
  <c r="O6120" i="3"/>
  <c r="N6120" i="3"/>
  <c r="J6120" i="3"/>
  <c r="P6119" i="3"/>
  <c r="O6119" i="3"/>
  <c r="N6119" i="3"/>
  <c r="J6119" i="3"/>
  <c r="P6118" i="3"/>
  <c r="O6118" i="3"/>
  <c r="N6118" i="3"/>
  <c r="J6118" i="3"/>
  <c r="P6117" i="3"/>
  <c r="O6117" i="3"/>
  <c r="N6117" i="3"/>
  <c r="J6117" i="3"/>
  <c r="P6116" i="3"/>
  <c r="O6116" i="3"/>
  <c r="N6116" i="3"/>
  <c r="J6116" i="3"/>
  <c r="P6115" i="3"/>
  <c r="O6115" i="3"/>
  <c r="N6115" i="3"/>
  <c r="J6115" i="3"/>
  <c r="P6114" i="3"/>
  <c r="O6114" i="3"/>
  <c r="N6114" i="3"/>
  <c r="J6114" i="3"/>
  <c r="P6113" i="3"/>
  <c r="O6113" i="3"/>
  <c r="N6113" i="3"/>
  <c r="J6113" i="3"/>
  <c r="P6112" i="3"/>
  <c r="O6112" i="3"/>
  <c r="N6112" i="3"/>
  <c r="J6112" i="3"/>
  <c r="P6111" i="3"/>
  <c r="O6111" i="3"/>
  <c r="N6111" i="3"/>
  <c r="J6111" i="3"/>
  <c r="P6110" i="3"/>
  <c r="O6110" i="3"/>
  <c r="N6110" i="3"/>
  <c r="J6110" i="3"/>
  <c r="P6109" i="3"/>
  <c r="O6109" i="3"/>
  <c r="N6109" i="3"/>
  <c r="J6109" i="3"/>
  <c r="P6108" i="3"/>
  <c r="O6108" i="3"/>
  <c r="N6108" i="3"/>
  <c r="J6108" i="3"/>
  <c r="P6107" i="3"/>
  <c r="O6107" i="3"/>
  <c r="N6107" i="3"/>
  <c r="J6107" i="3"/>
  <c r="P6106" i="3"/>
  <c r="O6106" i="3"/>
  <c r="N6106" i="3"/>
  <c r="J6106" i="3"/>
  <c r="P6105" i="3"/>
  <c r="O6105" i="3"/>
  <c r="N6105" i="3"/>
  <c r="J6105" i="3"/>
  <c r="P6104" i="3"/>
  <c r="O6104" i="3"/>
  <c r="N6104" i="3"/>
  <c r="J6104" i="3"/>
  <c r="P6103" i="3"/>
  <c r="O6103" i="3"/>
  <c r="N6103" i="3"/>
  <c r="J6103" i="3"/>
  <c r="P6102" i="3"/>
  <c r="O6102" i="3"/>
  <c r="N6102" i="3"/>
  <c r="J6102" i="3"/>
  <c r="P6101" i="3"/>
  <c r="O6101" i="3"/>
  <c r="N6101" i="3"/>
  <c r="J6101" i="3"/>
  <c r="P6100" i="3"/>
  <c r="O6100" i="3"/>
  <c r="N6100" i="3"/>
  <c r="J6100" i="3"/>
  <c r="P6099" i="3"/>
  <c r="O6099" i="3"/>
  <c r="N6099" i="3"/>
  <c r="J6099" i="3"/>
  <c r="P6098" i="3"/>
  <c r="O6098" i="3"/>
  <c r="N6098" i="3"/>
  <c r="J6098" i="3"/>
  <c r="P6097" i="3"/>
  <c r="O6097" i="3"/>
  <c r="N6097" i="3"/>
  <c r="J6097" i="3"/>
  <c r="P6096" i="3"/>
  <c r="O6096" i="3"/>
  <c r="N6096" i="3"/>
  <c r="J6096" i="3"/>
  <c r="P6095" i="3"/>
  <c r="O6095" i="3"/>
  <c r="N6095" i="3"/>
  <c r="J6095" i="3"/>
  <c r="P6094" i="3"/>
  <c r="O6094" i="3"/>
  <c r="N6094" i="3"/>
  <c r="J6094" i="3"/>
  <c r="P6093" i="3"/>
  <c r="O6093" i="3"/>
  <c r="N6093" i="3"/>
  <c r="J6093" i="3"/>
  <c r="P6092" i="3"/>
  <c r="O6092" i="3"/>
  <c r="N6092" i="3"/>
  <c r="J6092" i="3"/>
  <c r="P6091" i="3"/>
  <c r="O6091" i="3"/>
  <c r="N6091" i="3"/>
  <c r="J6091" i="3"/>
  <c r="P6090" i="3"/>
  <c r="O6090" i="3"/>
  <c r="N6090" i="3"/>
  <c r="J6090" i="3"/>
  <c r="P6089" i="3"/>
  <c r="O6089" i="3"/>
  <c r="N6089" i="3"/>
  <c r="J6089" i="3"/>
  <c r="P6088" i="3"/>
  <c r="O6088" i="3"/>
  <c r="N6088" i="3"/>
  <c r="J6088" i="3"/>
  <c r="P6087" i="3"/>
  <c r="O6087" i="3"/>
  <c r="N6087" i="3"/>
  <c r="K6087" i="3"/>
  <c r="L6087" i="3" s="1"/>
  <c r="J6087" i="3"/>
  <c r="M6087" i="3" s="1"/>
  <c r="P6086" i="3"/>
  <c r="O6086" i="3"/>
  <c r="N6086" i="3"/>
  <c r="J6086" i="3"/>
  <c r="P6085" i="3"/>
  <c r="O6085" i="3"/>
  <c r="N6085" i="3"/>
  <c r="J6085" i="3"/>
  <c r="P6084" i="3"/>
  <c r="O6084" i="3"/>
  <c r="N6084" i="3"/>
  <c r="J6084" i="3"/>
  <c r="P6083" i="3"/>
  <c r="O6083" i="3"/>
  <c r="N6083" i="3"/>
  <c r="J6083" i="3"/>
  <c r="P6082" i="3"/>
  <c r="O6082" i="3"/>
  <c r="N6082" i="3"/>
  <c r="J6082" i="3"/>
  <c r="P6081" i="3"/>
  <c r="O6081" i="3"/>
  <c r="N6081" i="3"/>
  <c r="J6081" i="3"/>
  <c r="P6080" i="3"/>
  <c r="O6080" i="3"/>
  <c r="N6080" i="3"/>
  <c r="J6080" i="3"/>
  <c r="P6079" i="3"/>
  <c r="O6079" i="3"/>
  <c r="N6079" i="3"/>
  <c r="J6079" i="3"/>
  <c r="P6078" i="3"/>
  <c r="O6078" i="3"/>
  <c r="N6078" i="3"/>
  <c r="J6078" i="3"/>
  <c r="P6077" i="3"/>
  <c r="O6077" i="3"/>
  <c r="N6077" i="3"/>
  <c r="J6077" i="3"/>
  <c r="P6076" i="3"/>
  <c r="O6076" i="3"/>
  <c r="N6076" i="3"/>
  <c r="J6076" i="3"/>
  <c r="P6075" i="3"/>
  <c r="O6075" i="3"/>
  <c r="N6075" i="3"/>
  <c r="J6075" i="3"/>
  <c r="P6074" i="3"/>
  <c r="O6074" i="3"/>
  <c r="N6074" i="3"/>
  <c r="J6074" i="3"/>
  <c r="P6073" i="3"/>
  <c r="O6073" i="3"/>
  <c r="N6073" i="3"/>
  <c r="J6073" i="3"/>
  <c r="P6072" i="3"/>
  <c r="O6072" i="3"/>
  <c r="N6072" i="3"/>
  <c r="J6072" i="3"/>
  <c r="P6071" i="3"/>
  <c r="O6071" i="3"/>
  <c r="N6071" i="3"/>
  <c r="J6071" i="3"/>
  <c r="P6070" i="3"/>
  <c r="O6070" i="3"/>
  <c r="N6070" i="3"/>
  <c r="J6070" i="3"/>
  <c r="P6069" i="3"/>
  <c r="O6069" i="3"/>
  <c r="N6069" i="3"/>
  <c r="J6069" i="3"/>
  <c r="P6068" i="3"/>
  <c r="O6068" i="3"/>
  <c r="N6068" i="3"/>
  <c r="J6068" i="3"/>
  <c r="P6067" i="3"/>
  <c r="O6067" i="3"/>
  <c r="N6067" i="3"/>
  <c r="J6067" i="3"/>
  <c r="P6066" i="3"/>
  <c r="O6066" i="3"/>
  <c r="N6066" i="3"/>
  <c r="J6066" i="3"/>
  <c r="P6065" i="3"/>
  <c r="O6065" i="3"/>
  <c r="N6065" i="3"/>
  <c r="J6065" i="3"/>
  <c r="P6064" i="3"/>
  <c r="O6064" i="3"/>
  <c r="N6064" i="3"/>
  <c r="J6064" i="3"/>
  <c r="P6063" i="3"/>
  <c r="O6063" i="3"/>
  <c r="N6063" i="3"/>
  <c r="J6063" i="3"/>
  <c r="P6062" i="3"/>
  <c r="O6062" i="3"/>
  <c r="N6062" i="3"/>
  <c r="J6062" i="3"/>
  <c r="P6061" i="3"/>
  <c r="O6061" i="3"/>
  <c r="N6061" i="3"/>
  <c r="J6061" i="3"/>
  <c r="P6060" i="3"/>
  <c r="O6060" i="3"/>
  <c r="N6060" i="3"/>
  <c r="J6060" i="3"/>
  <c r="P6059" i="3"/>
  <c r="O6059" i="3"/>
  <c r="N6059" i="3"/>
  <c r="J6059" i="3"/>
  <c r="P6058" i="3"/>
  <c r="O6058" i="3"/>
  <c r="N6058" i="3"/>
  <c r="J6058" i="3"/>
  <c r="P6057" i="3"/>
  <c r="O6057" i="3"/>
  <c r="N6057" i="3"/>
  <c r="J6057" i="3"/>
  <c r="P6056" i="3"/>
  <c r="O6056" i="3"/>
  <c r="N6056" i="3"/>
  <c r="J6056" i="3"/>
  <c r="P6055" i="3"/>
  <c r="O6055" i="3"/>
  <c r="N6055" i="3"/>
  <c r="J6055" i="3"/>
  <c r="P6054" i="3"/>
  <c r="O6054" i="3"/>
  <c r="N6054" i="3"/>
  <c r="J6054" i="3"/>
  <c r="P6053" i="3"/>
  <c r="O6053" i="3"/>
  <c r="N6053" i="3"/>
  <c r="J6053" i="3"/>
  <c r="P6052" i="3"/>
  <c r="O6052" i="3"/>
  <c r="N6052" i="3"/>
  <c r="J6052" i="3"/>
  <c r="P6051" i="3"/>
  <c r="O6051" i="3"/>
  <c r="N6051" i="3"/>
  <c r="J6051" i="3"/>
  <c r="P6050" i="3"/>
  <c r="O6050" i="3"/>
  <c r="N6050" i="3"/>
  <c r="J6050" i="3"/>
  <c r="P6049" i="3"/>
  <c r="O6049" i="3"/>
  <c r="N6049" i="3"/>
  <c r="J6049" i="3"/>
  <c r="P6048" i="3"/>
  <c r="O6048" i="3"/>
  <c r="N6048" i="3"/>
  <c r="J6048" i="3"/>
  <c r="P6047" i="3"/>
  <c r="O6047" i="3"/>
  <c r="N6047" i="3"/>
  <c r="J6047" i="3"/>
  <c r="P6046" i="3"/>
  <c r="O6046" i="3"/>
  <c r="N6046" i="3"/>
  <c r="J6046" i="3"/>
  <c r="P6045" i="3"/>
  <c r="O6045" i="3"/>
  <c r="N6045" i="3"/>
  <c r="J6045" i="3"/>
  <c r="P6044" i="3"/>
  <c r="O6044" i="3"/>
  <c r="N6044" i="3"/>
  <c r="J6044" i="3"/>
  <c r="P6043" i="3"/>
  <c r="O6043" i="3"/>
  <c r="N6043" i="3"/>
  <c r="J6043" i="3"/>
  <c r="P6042" i="3"/>
  <c r="O6042" i="3"/>
  <c r="N6042" i="3"/>
  <c r="J6042" i="3"/>
  <c r="P6041" i="3"/>
  <c r="O6041" i="3"/>
  <c r="N6041" i="3"/>
  <c r="J6041" i="3"/>
  <c r="P6040" i="3"/>
  <c r="O6040" i="3"/>
  <c r="N6040" i="3"/>
  <c r="J6040" i="3"/>
  <c r="P6039" i="3"/>
  <c r="O6039" i="3"/>
  <c r="N6039" i="3"/>
  <c r="J6039" i="3"/>
  <c r="P6038" i="3"/>
  <c r="O6038" i="3"/>
  <c r="N6038" i="3"/>
  <c r="J6038" i="3"/>
  <c r="P6037" i="3"/>
  <c r="O6037" i="3"/>
  <c r="N6037" i="3"/>
  <c r="J6037" i="3"/>
  <c r="P6036" i="3"/>
  <c r="O6036" i="3"/>
  <c r="N6036" i="3"/>
  <c r="J6036" i="3"/>
  <c r="P6035" i="3"/>
  <c r="O6035" i="3"/>
  <c r="N6035" i="3"/>
  <c r="J6035" i="3"/>
  <c r="P6034" i="3"/>
  <c r="O6034" i="3"/>
  <c r="N6034" i="3"/>
  <c r="J6034" i="3"/>
  <c r="P6033" i="3"/>
  <c r="O6033" i="3"/>
  <c r="N6033" i="3"/>
  <c r="J6033" i="3"/>
  <c r="P6032" i="3"/>
  <c r="O6032" i="3"/>
  <c r="N6032" i="3"/>
  <c r="J6032" i="3"/>
  <c r="P6031" i="3"/>
  <c r="O6031" i="3"/>
  <c r="N6031" i="3"/>
  <c r="J6031" i="3"/>
  <c r="P6030" i="3"/>
  <c r="O6030" i="3"/>
  <c r="N6030" i="3"/>
  <c r="J6030" i="3"/>
  <c r="P6029" i="3"/>
  <c r="O6029" i="3"/>
  <c r="N6029" i="3"/>
  <c r="J6029" i="3"/>
  <c r="P6028" i="3"/>
  <c r="O6028" i="3"/>
  <c r="N6028" i="3"/>
  <c r="J6028" i="3"/>
  <c r="P6027" i="3"/>
  <c r="O6027" i="3"/>
  <c r="N6027" i="3"/>
  <c r="J6027" i="3"/>
  <c r="P6026" i="3"/>
  <c r="O6026" i="3"/>
  <c r="N6026" i="3"/>
  <c r="J6026" i="3"/>
  <c r="P6025" i="3"/>
  <c r="O6025" i="3"/>
  <c r="N6025" i="3"/>
  <c r="J6025" i="3"/>
  <c r="P6024" i="3"/>
  <c r="O6024" i="3"/>
  <c r="N6024" i="3"/>
  <c r="J6024" i="3"/>
  <c r="P6023" i="3"/>
  <c r="O6023" i="3"/>
  <c r="N6023" i="3"/>
  <c r="J6023" i="3"/>
  <c r="P6022" i="3"/>
  <c r="O6022" i="3"/>
  <c r="N6022" i="3"/>
  <c r="J6022" i="3"/>
  <c r="P6021" i="3"/>
  <c r="O6021" i="3"/>
  <c r="N6021" i="3"/>
  <c r="J6021" i="3"/>
  <c r="P6020" i="3"/>
  <c r="O6020" i="3"/>
  <c r="N6020" i="3"/>
  <c r="J6020" i="3"/>
  <c r="P6019" i="3"/>
  <c r="O6019" i="3"/>
  <c r="N6019" i="3"/>
  <c r="J6019" i="3"/>
  <c r="P6018" i="3"/>
  <c r="O6018" i="3"/>
  <c r="N6018" i="3"/>
  <c r="J6018" i="3"/>
  <c r="P6017" i="3"/>
  <c r="O6017" i="3"/>
  <c r="N6017" i="3"/>
  <c r="J6017" i="3"/>
  <c r="P6016" i="3"/>
  <c r="O6016" i="3"/>
  <c r="N6016" i="3"/>
  <c r="J6016" i="3"/>
  <c r="P6015" i="3"/>
  <c r="O6015" i="3"/>
  <c r="N6015" i="3"/>
  <c r="J6015" i="3"/>
  <c r="P6014" i="3"/>
  <c r="O6014" i="3"/>
  <c r="N6014" i="3"/>
  <c r="J6014" i="3"/>
  <c r="P6013" i="3"/>
  <c r="O6013" i="3"/>
  <c r="N6013" i="3"/>
  <c r="J6013" i="3"/>
  <c r="P6012" i="3"/>
  <c r="O6012" i="3"/>
  <c r="N6012" i="3"/>
  <c r="J6012" i="3"/>
  <c r="P6011" i="3"/>
  <c r="O6011" i="3"/>
  <c r="N6011" i="3"/>
  <c r="J6011" i="3"/>
  <c r="P6010" i="3"/>
  <c r="O6010" i="3"/>
  <c r="N6010" i="3"/>
  <c r="J6010" i="3"/>
  <c r="P6009" i="3"/>
  <c r="O6009" i="3"/>
  <c r="N6009" i="3"/>
  <c r="J6009" i="3"/>
  <c r="P6008" i="3"/>
  <c r="O6008" i="3"/>
  <c r="N6008" i="3"/>
  <c r="J6008" i="3"/>
  <c r="P6007" i="3"/>
  <c r="O6007" i="3"/>
  <c r="N6007" i="3"/>
  <c r="J6007" i="3"/>
  <c r="P6006" i="3"/>
  <c r="O6006" i="3"/>
  <c r="N6006" i="3"/>
  <c r="J6006" i="3"/>
  <c r="P6005" i="3"/>
  <c r="O6005" i="3"/>
  <c r="N6005" i="3"/>
  <c r="J6005" i="3"/>
  <c r="P6004" i="3"/>
  <c r="O6004" i="3"/>
  <c r="N6004" i="3"/>
  <c r="J6004" i="3"/>
  <c r="P6003" i="3"/>
  <c r="O6003" i="3"/>
  <c r="N6003" i="3"/>
  <c r="J6003" i="3"/>
  <c r="P6002" i="3"/>
  <c r="O6002" i="3"/>
  <c r="N6002" i="3"/>
  <c r="J6002" i="3"/>
  <c r="P6001" i="3"/>
  <c r="O6001" i="3"/>
  <c r="N6001" i="3"/>
  <c r="J6001" i="3"/>
  <c r="P6000" i="3"/>
  <c r="O6000" i="3"/>
  <c r="N6000" i="3"/>
  <c r="J6000" i="3"/>
  <c r="P5999" i="3"/>
  <c r="O5999" i="3"/>
  <c r="N5999" i="3"/>
  <c r="J5999" i="3"/>
  <c r="P5998" i="3"/>
  <c r="O5998" i="3"/>
  <c r="N5998" i="3"/>
  <c r="J5998" i="3"/>
  <c r="P5997" i="3"/>
  <c r="O5997" i="3"/>
  <c r="N5997" i="3"/>
  <c r="J5997" i="3"/>
  <c r="P5996" i="3"/>
  <c r="O5996" i="3"/>
  <c r="N5996" i="3"/>
  <c r="J5996" i="3"/>
  <c r="P5995" i="3"/>
  <c r="O5995" i="3"/>
  <c r="N5995" i="3"/>
  <c r="J5995" i="3"/>
  <c r="P5994" i="3"/>
  <c r="O5994" i="3"/>
  <c r="N5994" i="3"/>
  <c r="J5994" i="3"/>
  <c r="P5993" i="3"/>
  <c r="O5993" i="3"/>
  <c r="N5993" i="3"/>
  <c r="J5993" i="3"/>
  <c r="P5992" i="3"/>
  <c r="O5992" i="3"/>
  <c r="N5992" i="3"/>
  <c r="J5992" i="3"/>
  <c r="P5991" i="3"/>
  <c r="O5991" i="3"/>
  <c r="N5991" i="3"/>
  <c r="J5991" i="3"/>
  <c r="P5990" i="3"/>
  <c r="O5990" i="3"/>
  <c r="N5990" i="3"/>
  <c r="J5990" i="3"/>
  <c r="P5989" i="3"/>
  <c r="O5989" i="3"/>
  <c r="N5989" i="3"/>
  <c r="J5989" i="3"/>
  <c r="P5988" i="3"/>
  <c r="O5988" i="3"/>
  <c r="N5988" i="3"/>
  <c r="J5988" i="3"/>
  <c r="P5987" i="3"/>
  <c r="O5987" i="3"/>
  <c r="N5987" i="3"/>
  <c r="J5987" i="3"/>
  <c r="P5986" i="3"/>
  <c r="O5986" i="3"/>
  <c r="N5986" i="3"/>
  <c r="J5986" i="3"/>
  <c r="P5985" i="3"/>
  <c r="O5985" i="3"/>
  <c r="N5985" i="3"/>
  <c r="K5985" i="3"/>
  <c r="L5985" i="3" s="1"/>
  <c r="J5985" i="3"/>
  <c r="M5985" i="3" s="1"/>
  <c r="P5984" i="3"/>
  <c r="O5984" i="3"/>
  <c r="N5984" i="3"/>
  <c r="J5984" i="3"/>
  <c r="P5983" i="3"/>
  <c r="O5983" i="3"/>
  <c r="N5983" i="3"/>
  <c r="J5983" i="3"/>
  <c r="P5982" i="3"/>
  <c r="O5982" i="3"/>
  <c r="N5982" i="3"/>
  <c r="J5982" i="3"/>
  <c r="P5981" i="3"/>
  <c r="O5981" i="3"/>
  <c r="N5981" i="3"/>
  <c r="J5981" i="3"/>
  <c r="P5980" i="3"/>
  <c r="O5980" i="3"/>
  <c r="N5980" i="3"/>
  <c r="J5980" i="3"/>
  <c r="P5979" i="3"/>
  <c r="O5979" i="3"/>
  <c r="N5979" i="3"/>
  <c r="J5979" i="3"/>
  <c r="P5978" i="3"/>
  <c r="O5978" i="3"/>
  <c r="N5978" i="3"/>
  <c r="J5978" i="3"/>
  <c r="P5977" i="3"/>
  <c r="O5977" i="3"/>
  <c r="N5977" i="3"/>
  <c r="J5977" i="3"/>
  <c r="P5976" i="3"/>
  <c r="O5976" i="3"/>
  <c r="N5976" i="3"/>
  <c r="J5976" i="3"/>
  <c r="P5975" i="3"/>
  <c r="O5975" i="3"/>
  <c r="N5975" i="3"/>
  <c r="J5975" i="3"/>
  <c r="P5974" i="3"/>
  <c r="O5974" i="3"/>
  <c r="N5974" i="3"/>
  <c r="J5974" i="3"/>
  <c r="P5973" i="3"/>
  <c r="O5973" i="3"/>
  <c r="N5973" i="3"/>
  <c r="J5973" i="3"/>
  <c r="P5972" i="3"/>
  <c r="O5972" i="3"/>
  <c r="N5972" i="3"/>
  <c r="J5972" i="3"/>
  <c r="P5971" i="3"/>
  <c r="O5971" i="3"/>
  <c r="N5971" i="3"/>
  <c r="J5971" i="3"/>
  <c r="P5970" i="3"/>
  <c r="O5970" i="3"/>
  <c r="N5970" i="3"/>
  <c r="J5970" i="3"/>
  <c r="P5969" i="3"/>
  <c r="O5969" i="3"/>
  <c r="N5969" i="3"/>
  <c r="J5969" i="3"/>
  <c r="P5968" i="3"/>
  <c r="O5968" i="3"/>
  <c r="N5968" i="3"/>
  <c r="J5968" i="3"/>
  <c r="P5967" i="3"/>
  <c r="O5967" i="3"/>
  <c r="N5967" i="3"/>
  <c r="J5967" i="3"/>
  <c r="P5966" i="3"/>
  <c r="O5966" i="3"/>
  <c r="N5966" i="3"/>
  <c r="J5966" i="3"/>
  <c r="P5965" i="3"/>
  <c r="O5965" i="3"/>
  <c r="N5965" i="3"/>
  <c r="J5965" i="3"/>
  <c r="P5964" i="3"/>
  <c r="O5964" i="3"/>
  <c r="N5964" i="3"/>
  <c r="J5964" i="3"/>
  <c r="P5963" i="3"/>
  <c r="O5963" i="3"/>
  <c r="N5963" i="3"/>
  <c r="J5963" i="3"/>
  <c r="P5962" i="3"/>
  <c r="O5962" i="3"/>
  <c r="N5962" i="3"/>
  <c r="J5962" i="3"/>
  <c r="P5961" i="3"/>
  <c r="O5961" i="3"/>
  <c r="N5961" i="3"/>
  <c r="J5961" i="3"/>
  <c r="P5960" i="3"/>
  <c r="O5960" i="3"/>
  <c r="N5960" i="3"/>
  <c r="J5960" i="3"/>
  <c r="P5959" i="3"/>
  <c r="O5959" i="3"/>
  <c r="N5959" i="3"/>
  <c r="J5959" i="3"/>
  <c r="P5958" i="3"/>
  <c r="O5958" i="3"/>
  <c r="N5958" i="3"/>
  <c r="J5958" i="3"/>
  <c r="P5957" i="3"/>
  <c r="O5957" i="3"/>
  <c r="N5957" i="3"/>
  <c r="J5957" i="3"/>
  <c r="P5956" i="3"/>
  <c r="O5956" i="3"/>
  <c r="N5956" i="3"/>
  <c r="J5956" i="3"/>
  <c r="P5955" i="3"/>
  <c r="O5955" i="3"/>
  <c r="N5955" i="3"/>
  <c r="J5955" i="3"/>
  <c r="P5954" i="3"/>
  <c r="O5954" i="3"/>
  <c r="N5954" i="3"/>
  <c r="J5954" i="3"/>
  <c r="P5953" i="3"/>
  <c r="O5953" i="3"/>
  <c r="N5953" i="3"/>
  <c r="J5953" i="3"/>
  <c r="P5952" i="3"/>
  <c r="O5952" i="3"/>
  <c r="N5952" i="3"/>
  <c r="J5952" i="3"/>
  <c r="P5951" i="3"/>
  <c r="O5951" i="3"/>
  <c r="N5951" i="3"/>
  <c r="J5951" i="3"/>
  <c r="P5950" i="3"/>
  <c r="O5950" i="3"/>
  <c r="N5950" i="3"/>
  <c r="J5950" i="3"/>
  <c r="P5949" i="3"/>
  <c r="O5949" i="3"/>
  <c r="N5949" i="3"/>
  <c r="J5949" i="3"/>
  <c r="P5948" i="3"/>
  <c r="O5948" i="3"/>
  <c r="N5948" i="3"/>
  <c r="J5948" i="3"/>
  <c r="P5947" i="3"/>
  <c r="O5947" i="3"/>
  <c r="N5947" i="3"/>
  <c r="J5947" i="3"/>
  <c r="P5946" i="3"/>
  <c r="O5946" i="3"/>
  <c r="N5946" i="3"/>
  <c r="J5946" i="3"/>
  <c r="P5945" i="3"/>
  <c r="O5945" i="3"/>
  <c r="N5945" i="3"/>
  <c r="J5945" i="3"/>
  <c r="P5944" i="3"/>
  <c r="O5944" i="3"/>
  <c r="N5944" i="3"/>
  <c r="J5944" i="3"/>
  <c r="P5943" i="3"/>
  <c r="O5943" i="3"/>
  <c r="N5943" i="3"/>
  <c r="J5943" i="3"/>
  <c r="P5942" i="3"/>
  <c r="O5942" i="3"/>
  <c r="N5942" i="3"/>
  <c r="J5942" i="3"/>
  <c r="P5941" i="3"/>
  <c r="O5941" i="3"/>
  <c r="N5941" i="3"/>
  <c r="J5941" i="3"/>
  <c r="P5940" i="3"/>
  <c r="O5940" i="3"/>
  <c r="N5940" i="3"/>
  <c r="J5940" i="3"/>
  <c r="P5939" i="3"/>
  <c r="O5939" i="3"/>
  <c r="N5939" i="3"/>
  <c r="J5939" i="3"/>
  <c r="P5938" i="3"/>
  <c r="O5938" i="3"/>
  <c r="N5938" i="3"/>
  <c r="J5938" i="3"/>
  <c r="P5937" i="3"/>
  <c r="O5937" i="3"/>
  <c r="N5937" i="3"/>
  <c r="J5937" i="3"/>
  <c r="P5936" i="3"/>
  <c r="O5936" i="3"/>
  <c r="N5936" i="3"/>
  <c r="J5936" i="3"/>
  <c r="P5935" i="3"/>
  <c r="O5935" i="3"/>
  <c r="N5935" i="3"/>
  <c r="J5935" i="3"/>
  <c r="P5934" i="3"/>
  <c r="O5934" i="3"/>
  <c r="N5934" i="3"/>
  <c r="J5934" i="3"/>
  <c r="P5933" i="3"/>
  <c r="O5933" i="3"/>
  <c r="N5933" i="3"/>
  <c r="J5933" i="3"/>
  <c r="P5932" i="3"/>
  <c r="O5932" i="3"/>
  <c r="N5932" i="3"/>
  <c r="J5932" i="3"/>
  <c r="P5931" i="3"/>
  <c r="O5931" i="3"/>
  <c r="N5931" i="3"/>
  <c r="J5931" i="3"/>
  <c r="P5930" i="3"/>
  <c r="O5930" i="3"/>
  <c r="N5930" i="3"/>
  <c r="J5930" i="3"/>
  <c r="P5929" i="3"/>
  <c r="O5929" i="3"/>
  <c r="N5929" i="3"/>
  <c r="J5929" i="3"/>
  <c r="P5928" i="3"/>
  <c r="O5928" i="3"/>
  <c r="N5928" i="3"/>
  <c r="J5928" i="3"/>
  <c r="P5927" i="3"/>
  <c r="O5927" i="3"/>
  <c r="N5927" i="3"/>
  <c r="J5927" i="3"/>
  <c r="P5926" i="3"/>
  <c r="O5926" i="3"/>
  <c r="N5926" i="3"/>
  <c r="J5926" i="3"/>
  <c r="P5925" i="3"/>
  <c r="O5925" i="3"/>
  <c r="N5925" i="3"/>
  <c r="J5925" i="3"/>
  <c r="P5924" i="3"/>
  <c r="O5924" i="3"/>
  <c r="N5924" i="3"/>
  <c r="J5924" i="3"/>
  <c r="P5923" i="3"/>
  <c r="O5923" i="3"/>
  <c r="N5923" i="3"/>
  <c r="J5923" i="3"/>
  <c r="P5922" i="3"/>
  <c r="O5922" i="3"/>
  <c r="N5922" i="3"/>
  <c r="J5922" i="3"/>
  <c r="P5921" i="3"/>
  <c r="O5921" i="3"/>
  <c r="N5921" i="3"/>
  <c r="J5921" i="3"/>
  <c r="P5920" i="3"/>
  <c r="O5920" i="3"/>
  <c r="N5920" i="3"/>
  <c r="J5920" i="3"/>
  <c r="P5919" i="3"/>
  <c r="O5919" i="3"/>
  <c r="N5919" i="3"/>
  <c r="J5919" i="3"/>
  <c r="P5918" i="3"/>
  <c r="O5918" i="3"/>
  <c r="N5918" i="3"/>
  <c r="J5918" i="3"/>
  <c r="P5917" i="3"/>
  <c r="O5917" i="3"/>
  <c r="N5917" i="3"/>
  <c r="J5917" i="3"/>
  <c r="P5916" i="3"/>
  <c r="O5916" i="3"/>
  <c r="N5916" i="3"/>
  <c r="J5916" i="3"/>
  <c r="P5915" i="3"/>
  <c r="O5915" i="3"/>
  <c r="N5915" i="3"/>
  <c r="J5915" i="3"/>
  <c r="P5914" i="3"/>
  <c r="O5914" i="3"/>
  <c r="N5914" i="3"/>
  <c r="J5914" i="3"/>
  <c r="P5913" i="3"/>
  <c r="O5913" i="3"/>
  <c r="N5913" i="3"/>
  <c r="J5913" i="3"/>
  <c r="P5912" i="3"/>
  <c r="O5912" i="3"/>
  <c r="N5912" i="3"/>
  <c r="J5912" i="3"/>
  <c r="P5911" i="3"/>
  <c r="O5911" i="3"/>
  <c r="N5911" i="3"/>
  <c r="J5911" i="3"/>
  <c r="P5910" i="3"/>
  <c r="O5910" i="3"/>
  <c r="N5910" i="3"/>
  <c r="J5910" i="3"/>
  <c r="P5909" i="3"/>
  <c r="O5909" i="3"/>
  <c r="N5909" i="3"/>
  <c r="J5909" i="3"/>
  <c r="P5908" i="3"/>
  <c r="O5908" i="3"/>
  <c r="N5908" i="3"/>
  <c r="J5908" i="3"/>
  <c r="P5907" i="3"/>
  <c r="O5907" i="3"/>
  <c r="N5907" i="3"/>
  <c r="J5907" i="3"/>
  <c r="P5906" i="3"/>
  <c r="O5906" i="3"/>
  <c r="N5906" i="3"/>
  <c r="J5906" i="3"/>
  <c r="P5905" i="3"/>
  <c r="O5905" i="3"/>
  <c r="N5905" i="3"/>
  <c r="J5905" i="3"/>
  <c r="P5904" i="3"/>
  <c r="O5904" i="3"/>
  <c r="N5904" i="3"/>
  <c r="J5904" i="3"/>
  <c r="P5903" i="3"/>
  <c r="O5903" i="3"/>
  <c r="N5903" i="3"/>
  <c r="J5903" i="3"/>
  <c r="P5902" i="3"/>
  <c r="O5902" i="3"/>
  <c r="N5902" i="3"/>
  <c r="J5902" i="3"/>
  <c r="P5901" i="3"/>
  <c r="O5901" i="3"/>
  <c r="N5901" i="3"/>
  <c r="J5901" i="3"/>
  <c r="P5900" i="3"/>
  <c r="O5900" i="3"/>
  <c r="N5900" i="3"/>
  <c r="K5900" i="3"/>
  <c r="L5900" i="3" s="1"/>
  <c r="J5900" i="3"/>
  <c r="M5900" i="3" s="1"/>
  <c r="P5899" i="3"/>
  <c r="O5899" i="3"/>
  <c r="N5899" i="3"/>
  <c r="J5899" i="3"/>
  <c r="P5898" i="3"/>
  <c r="O5898" i="3"/>
  <c r="N5898" i="3"/>
  <c r="J5898" i="3"/>
  <c r="P5897" i="3"/>
  <c r="O5897" i="3"/>
  <c r="N5897" i="3"/>
  <c r="J5897" i="3"/>
  <c r="P5896" i="3"/>
  <c r="O5896" i="3"/>
  <c r="N5896" i="3"/>
  <c r="J5896" i="3"/>
  <c r="P5895" i="3"/>
  <c r="O5895" i="3"/>
  <c r="N5895" i="3"/>
  <c r="J5895" i="3"/>
  <c r="P5894" i="3"/>
  <c r="O5894" i="3"/>
  <c r="N5894" i="3"/>
  <c r="J5894" i="3"/>
  <c r="P5893" i="3"/>
  <c r="O5893" i="3"/>
  <c r="N5893" i="3"/>
  <c r="J5893" i="3"/>
  <c r="P5892" i="3"/>
  <c r="O5892" i="3"/>
  <c r="N5892" i="3"/>
  <c r="J5892" i="3"/>
  <c r="P5891" i="3"/>
  <c r="O5891" i="3"/>
  <c r="N5891" i="3"/>
  <c r="J5891" i="3"/>
  <c r="P5890" i="3"/>
  <c r="O5890" i="3"/>
  <c r="N5890" i="3"/>
  <c r="J5890" i="3"/>
  <c r="P5889" i="3"/>
  <c r="O5889" i="3"/>
  <c r="N5889" i="3"/>
  <c r="J5889" i="3"/>
  <c r="P5888" i="3"/>
  <c r="O5888" i="3"/>
  <c r="N5888" i="3"/>
  <c r="J5888" i="3"/>
  <c r="P5887" i="3"/>
  <c r="O5887" i="3"/>
  <c r="N5887" i="3"/>
  <c r="J5887" i="3"/>
  <c r="P5886" i="3"/>
  <c r="O5886" i="3"/>
  <c r="N5886" i="3"/>
  <c r="J5886" i="3"/>
  <c r="P5885" i="3"/>
  <c r="O5885" i="3"/>
  <c r="N5885" i="3"/>
  <c r="J5885" i="3"/>
  <c r="P5884" i="3"/>
  <c r="O5884" i="3"/>
  <c r="N5884" i="3"/>
  <c r="J5884" i="3"/>
  <c r="P5883" i="3"/>
  <c r="O5883" i="3"/>
  <c r="N5883" i="3"/>
  <c r="J5883" i="3"/>
  <c r="P5882" i="3"/>
  <c r="O5882" i="3"/>
  <c r="N5882" i="3"/>
  <c r="J5882" i="3"/>
  <c r="P5881" i="3"/>
  <c r="O5881" i="3"/>
  <c r="N5881" i="3"/>
  <c r="J5881" i="3"/>
  <c r="P5880" i="3"/>
  <c r="O5880" i="3"/>
  <c r="N5880" i="3"/>
  <c r="J5880" i="3"/>
  <c r="P5879" i="3"/>
  <c r="O5879" i="3"/>
  <c r="N5879" i="3"/>
  <c r="J5879" i="3"/>
  <c r="P5878" i="3"/>
  <c r="O5878" i="3"/>
  <c r="N5878" i="3"/>
  <c r="J5878" i="3"/>
  <c r="P5877" i="3"/>
  <c r="O5877" i="3"/>
  <c r="N5877" i="3"/>
  <c r="J5877" i="3"/>
  <c r="P5876" i="3"/>
  <c r="O5876" i="3"/>
  <c r="N5876" i="3"/>
  <c r="J5876" i="3"/>
  <c r="P5875" i="3"/>
  <c r="O5875" i="3"/>
  <c r="N5875" i="3"/>
  <c r="J5875" i="3"/>
  <c r="P5874" i="3"/>
  <c r="O5874" i="3"/>
  <c r="N5874" i="3"/>
  <c r="J5874" i="3"/>
  <c r="P5873" i="3"/>
  <c r="O5873" i="3"/>
  <c r="N5873" i="3"/>
  <c r="J5873" i="3"/>
  <c r="P5872" i="3"/>
  <c r="O5872" i="3"/>
  <c r="N5872" i="3"/>
  <c r="J5872" i="3"/>
  <c r="P5871" i="3"/>
  <c r="O5871" i="3"/>
  <c r="N5871" i="3"/>
  <c r="J5871" i="3"/>
  <c r="P5870" i="3"/>
  <c r="O5870" i="3"/>
  <c r="N5870" i="3"/>
  <c r="J5870" i="3"/>
  <c r="P5869" i="3"/>
  <c r="O5869" i="3"/>
  <c r="N5869" i="3"/>
  <c r="J5869" i="3"/>
  <c r="P5868" i="3"/>
  <c r="O5868" i="3"/>
  <c r="N5868" i="3"/>
  <c r="J5868" i="3"/>
  <c r="P5867" i="3"/>
  <c r="O5867" i="3"/>
  <c r="N5867" i="3"/>
  <c r="J5867" i="3"/>
  <c r="P5866" i="3"/>
  <c r="O5866" i="3"/>
  <c r="N5866" i="3"/>
  <c r="J5866" i="3"/>
  <c r="P5865" i="3"/>
  <c r="O5865" i="3"/>
  <c r="N5865" i="3"/>
  <c r="J5865" i="3"/>
  <c r="P5864" i="3"/>
  <c r="O5864" i="3"/>
  <c r="N5864" i="3"/>
  <c r="J5864" i="3"/>
  <c r="P5863" i="3"/>
  <c r="O5863" i="3"/>
  <c r="N5863" i="3"/>
  <c r="J5863" i="3"/>
  <c r="P5862" i="3"/>
  <c r="O5862" i="3"/>
  <c r="N5862" i="3"/>
  <c r="J5862" i="3"/>
  <c r="P5861" i="3"/>
  <c r="O5861" i="3"/>
  <c r="N5861" i="3"/>
  <c r="J5861" i="3"/>
  <c r="P5860" i="3"/>
  <c r="O5860" i="3"/>
  <c r="N5860" i="3"/>
  <c r="J5860" i="3"/>
  <c r="P5859" i="3"/>
  <c r="O5859" i="3"/>
  <c r="N5859" i="3"/>
  <c r="J5859" i="3"/>
  <c r="P5858" i="3"/>
  <c r="O5858" i="3"/>
  <c r="N5858" i="3"/>
  <c r="J5858" i="3"/>
  <c r="P5857" i="3"/>
  <c r="O5857" i="3"/>
  <c r="N5857" i="3"/>
  <c r="J5857" i="3"/>
  <c r="P5856" i="3"/>
  <c r="O5856" i="3"/>
  <c r="N5856" i="3"/>
  <c r="J5856" i="3"/>
  <c r="P5855" i="3"/>
  <c r="O5855" i="3"/>
  <c r="N5855" i="3"/>
  <c r="J5855" i="3"/>
  <c r="P5854" i="3"/>
  <c r="O5854" i="3"/>
  <c r="N5854" i="3"/>
  <c r="J5854" i="3"/>
  <c r="P5853" i="3"/>
  <c r="O5853" i="3"/>
  <c r="N5853" i="3"/>
  <c r="J5853" i="3"/>
  <c r="P5852" i="3"/>
  <c r="O5852" i="3"/>
  <c r="N5852" i="3"/>
  <c r="J5852" i="3"/>
  <c r="P5851" i="3"/>
  <c r="O5851" i="3"/>
  <c r="N5851" i="3"/>
  <c r="J5851" i="3"/>
  <c r="P5850" i="3"/>
  <c r="O5850" i="3"/>
  <c r="N5850" i="3"/>
  <c r="J5850" i="3"/>
  <c r="P5849" i="3"/>
  <c r="O5849" i="3"/>
  <c r="N5849" i="3"/>
  <c r="J5849" i="3"/>
  <c r="P5848" i="3"/>
  <c r="O5848" i="3"/>
  <c r="N5848" i="3"/>
  <c r="J5848" i="3"/>
  <c r="P5847" i="3"/>
  <c r="O5847" i="3"/>
  <c r="N5847" i="3"/>
  <c r="J5847" i="3"/>
  <c r="P5846" i="3"/>
  <c r="O5846" i="3"/>
  <c r="N5846" i="3"/>
  <c r="J5846" i="3"/>
  <c r="P5845" i="3"/>
  <c r="O5845" i="3"/>
  <c r="N5845" i="3"/>
  <c r="J5845" i="3"/>
  <c r="P5844" i="3"/>
  <c r="O5844" i="3"/>
  <c r="N5844" i="3"/>
  <c r="J5844" i="3"/>
  <c r="P5843" i="3"/>
  <c r="O5843" i="3"/>
  <c r="N5843" i="3"/>
  <c r="J5843" i="3"/>
  <c r="P5842" i="3"/>
  <c r="O5842" i="3"/>
  <c r="N5842" i="3"/>
  <c r="J5842" i="3"/>
  <c r="P5841" i="3"/>
  <c r="O5841" i="3"/>
  <c r="N5841" i="3"/>
  <c r="J5841" i="3"/>
  <c r="P5840" i="3"/>
  <c r="O5840" i="3"/>
  <c r="N5840" i="3"/>
  <c r="J5840" i="3"/>
  <c r="P5839" i="3"/>
  <c r="O5839" i="3"/>
  <c r="N5839" i="3"/>
  <c r="J5839" i="3"/>
  <c r="P5838" i="3"/>
  <c r="O5838" i="3"/>
  <c r="N5838" i="3"/>
  <c r="J5838" i="3"/>
  <c r="P5837" i="3"/>
  <c r="O5837" i="3"/>
  <c r="N5837" i="3"/>
  <c r="J5837" i="3"/>
  <c r="P5836" i="3"/>
  <c r="O5836" i="3"/>
  <c r="N5836" i="3"/>
  <c r="J5836" i="3"/>
  <c r="P5835" i="3"/>
  <c r="O5835" i="3"/>
  <c r="N5835" i="3"/>
  <c r="J5835" i="3"/>
  <c r="P5834" i="3"/>
  <c r="O5834" i="3"/>
  <c r="N5834" i="3"/>
  <c r="J5834" i="3"/>
  <c r="P5833" i="3"/>
  <c r="O5833" i="3"/>
  <c r="N5833" i="3"/>
  <c r="J5833" i="3"/>
  <c r="P5832" i="3"/>
  <c r="O5832" i="3"/>
  <c r="N5832" i="3"/>
  <c r="J5832" i="3"/>
  <c r="P5831" i="3"/>
  <c r="O5831" i="3"/>
  <c r="N5831" i="3"/>
  <c r="J5831" i="3"/>
  <c r="P5830" i="3"/>
  <c r="O5830" i="3"/>
  <c r="N5830" i="3"/>
  <c r="J5830" i="3"/>
  <c r="P5829" i="3"/>
  <c r="O5829" i="3"/>
  <c r="N5829" i="3"/>
  <c r="J5829" i="3"/>
  <c r="P5828" i="3"/>
  <c r="O5828" i="3"/>
  <c r="N5828" i="3"/>
  <c r="J5828" i="3"/>
  <c r="P5827" i="3"/>
  <c r="O5827" i="3"/>
  <c r="N5827" i="3"/>
  <c r="J5827" i="3"/>
  <c r="P5826" i="3"/>
  <c r="O5826" i="3"/>
  <c r="N5826" i="3"/>
  <c r="J5826" i="3"/>
  <c r="P5825" i="3"/>
  <c r="O5825" i="3"/>
  <c r="N5825" i="3"/>
  <c r="J5825" i="3"/>
  <c r="P5824" i="3"/>
  <c r="O5824" i="3"/>
  <c r="N5824" i="3"/>
  <c r="J5824" i="3"/>
  <c r="P5823" i="3"/>
  <c r="O5823" i="3"/>
  <c r="N5823" i="3"/>
  <c r="J5823" i="3"/>
  <c r="P5822" i="3"/>
  <c r="O5822" i="3"/>
  <c r="N5822" i="3"/>
  <c r="J5822" i="3"/>
  <c r="P5821" i="3"/>
  <c r="O5821" i="3"/>
  <c r="N5821" i="3"/>
  <c r="J5821" i="3"/>
  <c r="P5820" i="3"/>
  <c r="O5820" i="3"/>
  <c r="N5820" i="3"/>
  <c r="J5820" i="3"/>
  <c r="P5819" i="3"/>
  <c r="O5819" i="3"/>
  <c r="N5819" i="3"/>
  <c r="J5819" i="3"/>
  <c r="P5818" i="3"/>
  <c r="O5818" i="3"/>
  <c r="N5818" i="3"/>
  <c r="J5818" i="3"/>
  <c r="P5817" i="3"/>
  <c r="O5817" i="3"/>
  <c r="N5817" i="3"/>
  <c r="J5817" i="3"/>
  <c r="P5816" i="3"/>
  <c r="O5816" i="3"/>
  <c r="N5816" i="3"/>
  <c r="J5816" i="3"/>
  <c r="P5815" i="3"/>
  <c r="O5815" i="3"/>
  <c r="N5815" i="3"/>
  <c r="J5815" i="3"/>
  <c r="P5814" i="3"/>
  <c r="O5814" i="3"/>
  <c r="N5814" i="3"/>
  <c r="J5814" i="3"/>
  <c r="P5813" i="3"/>
  <c r="O5813" i="3"/>
  <c r="N5813" i="3"/>
  <c r="J5813" i="3"/>
  <c r="P5812" i="3"/>
  <c r="O5812" i="3"/>
  <c r="N5812" i="3"/>
  <c r="J5812" i="3"/>
  <c r="P5811" i="3"/>
  <c r="O5811" i="3"/>
  <c r="N5811" i="3"/>
  <c r="J5811" i="3"/>
  <c r="P5810" i="3"/>
  <c r="O5810" i="3"/>
  <c r="N5810" i="3"/>
  <c r="J5810" i="3"/>
  <c r="P5809" i="3"/>
  <c r="O5809" i="3"/>
  <c r="N5809" i="3"/>
  <c r="J5809" i="3"/>
  <c r="P5808" i="3"/>
  <c r="O5808" i="3"/>
  <c r="N5808" i="3"/>
  <c r="J5808" i="3"/>
  <c r="P5807" i="3"/>
  <c r="O5807" i="3"/>
  <c r="N5807" i="3"/>
  <c r="J5807" i="3"/>
  <c r="P5806" i="3"/>
  <c r="O5806" i="3"/>
  <c r="N5806" i="3"/>
  <c r="J5806" i="3"/>
  <c r="P5805" i="3"/>
  <c r="O5805" i="3"/>
  <c r="N5805" i="3"/>
  <c r="J5805" i="3"/>
  <c r="P5804" i="3"/>
  <c r="O5804" i="3"/>
  <c r="N5804" i="3"/>
  <c r="J5804" i="3"/>
  <c r="P5803" i="3"/>
  <c r="O5803" i="3"/>
  <c r="N5803" i="3"/>
  <c r="J5803" i="3"/>
  <c r="P5802" i="3"/>
  <c r="O5802" i="3"/>
  <c r="N5802" i="3"/>
  <c r="J5802" i="3"/>
  <c r="P5801" i="3"/>
  <c r="O5801" i="3"/>
  <c r="N5801" i="3"/>
  <c r="J5801" i="3"/>
  <c r="P5800" i="3"/>
  <c r="O5800" i="3"/>
  <c r="N5800" i="3"/>
  <c r="J5800" i="3"/>
  <c r="P5799" i="3"/>
  <c r="O5799" i="3"/>
  <c r="N5799" i="3"/>
  <c r="J5799" i="3"/>
  <c r="P5798" i="3"/>
  <c r="O5798" i="3"/>
  <c r="N5798" i="3"/>
  <c r="J5798" i="3"/>
  <c r="P5797" i="3"/>
  <c r="O5797" i="3"/>
  <c r="N5797" i="3"/>
  <c r="J5797" i="3"/>
  <c r="P5796" i="3"/>
  <c r="O5796" i="3"/>
  <c r="N5796" i="3"/>
  <c r="J5796" i="3"/>
  <c r="P5795" i="3"/>
  <c r="O5795" i="3"/>
  <c r="N5795" i="3"/>
  <c r="J5795" i="3"/>
  <c r="P5794" i="3"/>
  <c r="O5794" i="3"/>
  <c r="N5794" i="3"/>
  <c r="J5794" i="3"/>
  <c r="P5793" i="3"/>
  <c r="O5793" i="3"/>
  <c r="N5793" i="3"/>
  <c r="J5793" i="3"/>
  <c r="P5792" i="3"/>
  <c r="O5792" i="3"/>
  <c r="N5792" i="3"/>
  <c r="J5792" i="3"/>
  <c r="P5791" i="3"/>
  <c r="O5791" i="3"/>
  <c r="N5791" i="3"/>
  <c r="J5791" i="3"/>
  <c r="P5790" i="3"/>
  <c r="O5790" i="3"/>
  <c r="N5790" i="3"/>
  <c r="J5790" i="3"/>
  <c r="P5789" i="3"/>
  <c r="O5789" i="3"/>
  <c r="N5789" i="3"/>
  <c r="J5789" i="3"/>
  <c r="P5788" i="3"/>
  <c r="O5788" i="3"/>
  <c r="N5788" i="3"/>
  <c r="J5788" i="3"/>
  <c r="P5787" i="3"/>
  <c r="O5787" i="3"/>
  <c r="N5787" i="3"/>
  <c r="J5787" i="3"/>
  <c r="P5786" i="3"/>
  <c r="O5786" i="3"/>
  <c r="N5786" i="3"/>
  <c r="J5786" i="3"/>
  <c r="P5785" i="3"/>
  <c r="O5785" i="3"/>
  <c r="N5785" i="3"/>
  <c r="J5785" i="3"/>
  <c r="P5784" i="3"/>
  <c r="O5784" i="3"/>
  <c r="N5784" i="3"/>
  <c r="J5784" i="3"/>
  <c r="P5783" i="3"/>
  <c r="O5783" i="3"/>
  <c r="N5783" i="3"/>
  <c r="J5783" i="3"/>
  <c r="P5782" i="3"/>
  <c r="O5782" i="3"/>
  <c r="N5782" i="3"/>
  <c r="J5782" i="3"/>
  <c r="P5781" i="3"/>
  <c r="O5781" i="3"/>
  <c r="N5781" i="3"/>
  <c r="J5781" i="3"/>
  <c r="P5780" i="3"/>
  <c r="O5780" i="3"/>
  <c r="N5780" i="3"/>
  <c r="J5780" i="3"/>
  <c r="P5779" i="3"/>
  <c r="O5779" i="3"/>
  <c r="N5779" i="3"/>
  <c r="J5779" i="3"/>
  <c r="P5778" i="3"/>
  <c r="O5778" i="3"/>
  <c r="N5778" i="3"/>
  <c r="J5778" i="3"/>
  <c r="P5777" i="3"/>
  <c r="O5777" i="3"/>
  <c r="N5777" i="3"/>
  <c r="J5777" i="3"/>
  <c r="P5776" i="3"/>
  <c r="O5776" i="3"/>
  <c r="N5776" i="3"/>
  <c r="J5776" i="3"/>
  <c r="P5775" i="3"/>
  <c r="O5775" i="3"/>
  <c r="N5775" i="3"/>
  <c r="J5775" i="3"/>
  <c r="P5774" i="3"/>
  <c r="O5774" i="3"/>
  <c r="N5774" i="3"/>
  <c r="J5774" i="3"/>
  <c r="P5773" i="3"/>
  <c r="O5773" i="3"/>
  <c r="N5773" i="3"/>
  <c r="J5773" i="3"/>
  <c r="P5772" i="3"/>
  <c r="O5772" i="3"/>
  <c r="N5772" i="3"/>
  <c r="J5772" i="3"/>
  <c r="P5771" i="3"/>
  <c r="O5771" i="3"/>
  <c r="N5771" i="3"/>
  <c r="J5771" i="3"/>
  <c r="P5770" i="3"/>
  <c r="O5770" i="3"/>
  <c r="N5770" i="3"/>
  <c r="J5770" i="3"/>
  <c r="P5769" i="3"/>
  <c r="O5769" i="3"/>
  <c r="N5769" i="3"/>
  <c r="J5769" i="3"/>
  <c r="P5768" i="3"/>
  <c r="O5768" i="3"/>
  <c r="N5768" i="3"/>
  <c r="J5768" i="3"/>
  <c r="P5767" i="3"/>
  <c r="O5767" i="3"/>
  <c r="N5767" i="3"/>
  <c r="J5767" i="3"/>
  <c r="P5766" i="3"/>
  <c r="O5766" i="3"/>
  <c r="N5766" i="3"/>
  <c r="J5766" i="3"/>
  <c r="P5765" i="3"/>
  <c r="O5765" i="3"/>
  <c r="N5765" i="3"/>
  <c r="J5765" i="3"/>
  <c r="P5764" i="3"/>
  <c r="O5764" i="3"/>
  <c r="N5764" i="3"/>
  <c r="J5764" i="3"/>
  <c r="P5763" i="3"/>
  <c r="O5763" i="3"/>
  <c r="N5763" i="3"/>
  <c r="J5763" i="3"/>
  <c r="P5762" i="3"/>
  <c r="O5762" i="3"/>
  <c r="N5762" i="3"/>
  <c r="J5762" i="3"/>
  <c r="P5761" i="3"/>
  <c r="O5761" i="3"/>
  <c r="N5761" i="3"/>
  <c r="J5761" i="3"/>
  <c r="P5760" i="3"/>
  <c r="O5760" i="3"/>
  <c r="N5760" i="3"/>
  <c r="J5760" i="3"/>
  <c r="P5759" i="3"/>
  <c r="O5759" i="3"/>
  <c r="N5759" i="3"/>
  <c r="J5759" i="3"/>
  <c r="P5758" i="3"/>
  <c r="O5758" i="3"/>
  <c r="N5758" i="3"/>
  <c r="J5758" i="3"/>
  <c r="P5757" i="3"/>
  <c r="O5757" i="3"/>
  <c r="N5757" i="3"/>
  <c r="J5757" i="3"/>
  <c r="P5756" i="3"/>
  <c r="O5756" i="3"/>
  <c r="N5756" i="3"/>
  <c r="J5756" i="3"/>
  <c r="P5755" i="3"/>
  <c r="O5755" i="3"/>
  <c r="N5755" i="3"/>
  <c r="J5755" i="3"/>
  <c r="P5754" i="3"/>
  <c r="O5754" i="3"/>
  <c r="N5754" i="3"/>
  <c r="J5754" i="3"/>
  <c r="P5753" i="3"/>
  <c r="O5753" i="3"/>
  <c r="N5753" i="3"/>
  <c r="J5753" i="3"/>
  <c r="P5752" i="3"/>
  <c r="O5752" i="3"/>
  <c r="N5752" i="3"/>
  <c r="J5752" i="3"/>
  <c r="P5751" i="3"/>
  <c r="O5751" i="3"/>
  <c r="N5751" i="3"/>
  <c r="J5751" i="3"/>
  <c r="P5750" i="3"/>
  <c r="O5750" i="3"/>
  <c r="N5750" i="3"/>
  <c r="J5750" i="3"/>
  <c r="P5749" i="3"/>
  <c r="O5749" i="3"/>
  <c r="N5749" i="3"/>
  <c r="J5749" i="3"/>
  <c r="P5748" i="3"/>
  <c r="O5748" i="3"/>
  <c r="N5748" i="3"/>
  <c r="K5748" i="3"/>
  <c r="L5748" i="3" s="1"/>
  <c r="J5748" i="3"/>
  <c r="M5748" i="3" s="1"/>
  <c r="P5747" i="3"/>
  <c r="O5747" i="3"/>
  <c r="N5747" i="3"/>
  <c r="J5747" i="3"/>
  <c r="P5746" i="3"/>
  <c r="O5746" i="3"/>
  <c r="N5746" i="3"/>
  <c r="J5746" i="3"/>
  <c r="P5745" i="3"/>
  <c r="O5745" i="3"/>
  <c r="N5745" i="3"/>
  <c r="J5745" i="3"/>
  <c r="P5744" i="3"/>
  <c r="O5744" i="3"/>
  <c r="N5744" i="3"/>
  <c r="J5744" i="3"/>
  <c r="P5743" i="3"/>
  <c r="O5743" i="3"/>
  <c r="N5743" i="3"/>
  <c r="J5743" i="3"/>
  <c r="P5742" i="3"/>
  <c r="O5742" i="3"/>
  <c r="N5742" i="3"/>
  <c r="J5742" i="3"/>
  <c r="P5741" i="3"/>
  <c r="O5741" i="3"/>
  <c r="N5741" i="3"/>
  <c r="J5741" i="3"/>
  <c r="P5740" i="3"/>
  <c r="O5740" i="3"/>
  <c r="N5740" i="3"/>
  <c r="J5740" i="3"/>
  <c r="P5739" i="3"/>
  <c r="O5739" i="3"/>
  <c r="N5739" i="3"/>
  <c r="J5739" i="3"/>
  <c r="P5738" i="3"/>
  <c r="O5738" i="3"/>
  <c r="N5738" i="3"/>
  <c r="J5738" i="3"/>
  <c r="P5737" i="3"/>
  <c r="O5737" i="3"/>
  <c r="N5737" i="3"/>
  <c r="J5737" i="3"/>
  <c r="P5736" i="3"/>
  <c r="O5736" i="3"/>
  <c r="N5736" i="3"/>
  <c r="J5736" i="3"/>
  <c r="P5735" i="3"/>
  <c r="O5735" i="3"/>
  <c r="N5735" i="3"/>
  <c r="J5735" i="3"/>
  <c r="P5734" i="3"/>
  <c r="O5734" i="3"/>
  <c r="N5734" i="3"/>
  <c r="J5734" i="3"/>
  <c r="P5733" i="3"/>
  <c r="O5733" i="3"/>
  <c r="N5733" i="3"/>
  <c r="J5733" i="3"/>
  <c r="P5732" i="3"/>
  <c r="O5732" i="3"/>
  <c r="N5732" i="3"/>
  <c r="J5732" i="3"/>
  <c r="P5731" i="3"/>
  <c r="O5731" i="3"/>
  <c r="N5731" i="3"/>
  <c r="J5731" i="3"/>
  <c r="P5730" i="3"/>
  <c r="O5730" i="3"/>
  <c r="N5730" i="3"/>
  <c r="J5730" i="3"/>
  <c r="P5729" i="3"/>
  <c r="O5729" i="3"/>
  <c r="N5729" i="3"/>
  <c r="J5729" i="3"/>
  <c r="P5728" i="3"/>
  <c r="O5728" i="3"/>
  <c r="N5728" i="3"/>
  <c r="J5728" i="3"/>
  <c r="P5727" i="3"/>
  <c r="O5727" i="3"/>
  <c r="N5727" i="3"/>
  <c r="J5727" i="3"/>
  <c r="P5726" i="3"/>
  <c r="O5726" i="3"/>
  <c r="N5726" i="3"/>
  <c r="J5726" i="3"/>
  <c r="P5725" i="3"/>
  <c r="O5725" i="3"/>
  <c r="N5725" i="3"/>
  <c r="J5725" i="3"/>
  <c r="P5724" i="3"/>
  <c r="O5724" i="3"/>
  <c r="N5724" i="3"/>
  <c r="J5724" i="3"/>
  <c r="P5723" i="3"/>
  <c r="O5723" i="3"/>
  <c r="N5723" i="3"/>
  <c r="J5723" i="3"/>
  <c r="P5722" i="3"/>
  <c r="O5722" i="3"/>
  <c r="N5722" i="3"/>
  <c r="J5722" i="3"/>
  <c r="P5721" i="3"/>
  <c r="O5721" i="3"/>
  <c r="N5721" i="3"/>
  <c r="J5721" i="3"/>
  <c r="P5720" i="3"/>
  <c r="O5720" i="3"/>
  <c r="N5720" i="3"/>
  <c r="J5720" i="3"/>
  <c r="P5719" i="3"/>
  <c r="O5719" i="3"/>
  <c r="N5719" i="3"/>
  <c r="J5719" i="3"/>
  <c r="P5718" i="3"/>
  <c r="O5718" i="3"/>
  <c r="N5718" i="3"/>
  <c r="J5718" i="3"/>
  <c r="P5717" i="3"/>
  <c r="O5717" i="3"/>
  <c r="N5717" i="3"/>
  <c r="J5717" i="3"/>
  <c r="P5716" i="3"/>
  <c r="O5716" i="3"/>
  <c r="N5716" i="3"/>
  <c r="J5716" i="3"/>
  <c r="P5715" i="3"/>
  <c r="O5715" i="3"/>
  <c r="N5715" i="3"/>
  <c r="J5715" i="3"/>
  <c r="P5714" i="3"/>
  <c r="O5714" i="3"/>
  <c r="N5714" i="3"/>
  <c r="J5714" i="3"/>
  <c r="P5713" i="3"/>
  <c r="O5713" i="3"/>
  <c r="N5713" i="3"/>
  <c r="J5713" i="3"/>
  <c r="P5712" i="3"/>
  <c r="O5712" i="3"/>
  <c r="N5712" i="3"/>
  <c r="J5712" i="3"/>
  <c r="P5711" i="3"/>
  <c r="O5711" i="3"/>
  <c r="N5711" i="3"/>
  <c r="J5711" i="3"/>
  <c r="P5710" i="3"/>
  <c r="O5710" i="3"/>
  <c r="N5710" i="3"/>
  <c r="J5710" i="3"/>
  <c r="P5709" i="3"/>
  <c r="O5709" i="3"/>
  <c r="N5709" i="3"/>
  <c r="J5709" i="3"/>
  <c r="P5708" i="3"/>
  <c r="O5708" i="3"/>
  <c r="N5708" i="3"/>
  <c r="J5708" i="3"/>
  <c r="P5707" i="3"/>
  <c r="O5707" i="3"/>
  <c r="N5707" i="3"/>
  <c r="J5707" i="3"/>
  <c r="P5706" i="3"/>
  <c r="O5706" i="3"/>
  <c r="N5706" i="3"/>
  <c r="J5706" i="3"/>
  <c r="P5705" i="3"/>
  <c r="O5705" i="3"/>
  <c r="N5705" i="3"/>
  <c r="J5705" i="3"/>
  <c r="P5704" i="3"/>
  <c r="O5704" i="3"/>
  <c r="N5704" i="3"/>
  <c r="J5704" i="3"/>
  <c r="P5703" i="3"/>
  <c r="O5703" i="3"/>
  <c r="N5703" i="3"/>
  <c r="J5703" i="3"/>
  <c r="P5702" i="3"/>
  <c r="O5702" i="3"/>
  <c r="N5702" i="3"/>
  <c r="J5702" i="3"/>
  <c r="P5701" i="3"/>
  <c r="O5701" i="3"/>
  <c r="N5701" i="3"/>
  <c r="J5701" i="3"/>
  <c r="P5700" i="3"/>
  <c r="O5700" i="3"/>
  <c r="N5700" i="3"/>
  <c r="J5700" i="3"/>
  <c r="P5699" i="3"/>
  <c r="O5699" i="3"/>
  <c r="N5699" i="3"/>
  <c r="J5699" i="3"/>
  <c r="P5698" i="3"/>
  <c r="O5698" i="3"/>
  <c r="N5698" i="3"/>
  <c r="J5698" i="3"/>
  <c r="P5697" i="3"/>
  <c r="O5697" i="3"/>
  <c r="N5697" i="3"/>
  <c r="J5697" i="3"/>
  <c r="P5696" i="3"/>
  <c r="O5696" i="3"/>
  <c r="N5696" i="3"/>
  <c r="J5696" i="3"/>
  <c r="P5695" i="3"/>
  <c r="O5695" i="3"/>
  <c r="N5695" i="3"/>
  <c r="J5695" i="3"/>
  <c r="P5694" i="3"/>
  <c r="O5694" i="3"/>
  <c r="N5694" i="3"/>
  <c r="J5694" i="3"/>
  <c r="P5693" i="3"/>
  <c r="O5693" i="3"/>
  <c r="N5693" i="3"/>
  <c r="J5693" i="3"/>
  <c r="P5692" i="3"/>
  <c r="O5692" i="3"/>
  <c r="N5692" i="3"/>
  <c r="J5692" i="3"/>
  <c r="P5691" i="3"/>
  <c r="O5691" i="3"/>
  <c r="N5691" i="3"/>
  <c r="J5691" i="3"/>
  <c r="P5690" i="3"/>
  <c r="O5690" i="3"/>
  <c r="N5690" i="3"/>
  <c r="J5690" i="3"/>
  <c r="P5689" i="3"/>
  <c r="O5689" i="3"/>
  <c r="N5689" i="3"/>
  <c r="J5689" i="3"/>
  <c r="P5688" i="3"/>
  <c r="O5688" i="3"/>
  <c r="N5688" i="3"/>
  <c r="J5688" i="3"/>
  <c r="P5687" i="3"/>
  <c r="O5687" i="3"/>
  <c r="N5687" i="3"/>
  <c r="J5687" i="3"/>
  <c r="P5686" i="3"/>
  <c r="O5686" i="3"/>
  <c r="N5686" i="3"/>
  <c r="J5686" i="3"/>
  <c r="P5685" i="3"/>
  <c r="O5685" i="3"/>
  <c r="N5685" i="3"/>
  <c r="J5685" i="3"/>
  <c r="P5684" i="3"/>
  <c r="O5684" i="3"/>
  <c r="N5684" i="3"/>
  <c r="J5684" i="3"/>
  <c r="P5683" i="3"/>
  <c r="O5683" i="3"/>
  <c r="N5683" i="3"/>
  <c r="J5683" i="3"/>
  <c r="P5682" i="3"/>
  <c r="O5682" i="3"/>
  <c r="N5682" i="3"/>
  <c r="J5682" i="3"/>
  <c r="P5681" i="3"/>
  <c r="O5681" i="3"/>
  <c r="N5681" i="3"/>
  <c r="J5681" i="3"/>
  <c r="P5680" i="3"/>
  <c r="O5680" i="3"/>
  <c r="N5680" i="3"/>
  <c r="J5680" i="3"/>
  <c r="P5679" i="3"/>
  <c r="O5679" i="3"/>
  <c r="N5679" i="3"/>
  <c r="J5679" i="3"/>
  <c r="P5678" i="3"/>
  <c r="O5678" i="3"/>
  <c r="N5678" i="3"/>
  <c r="J5678" i="3"/>
  <c r="P5677" i="3"/>
  <c r="O5677" i="3"/>
  <c r="N5677" i="3"/>
  <c r="J5677" i="3"/>
  <c r="P5676" i="3"/>
  <c r="O5676" i="3"/>
  <c r="N5676" i="3"/>
  <c r="J5676" i="3"/>
  <c r="P5675" i="3"/>
  <c r="O5675" i="3"/>
  <c r="N5675" i="3"/>
  <c r="J5675" i="3"/>
  <c r="P5674" i="3"/>
  <c r="O5674" i="3"/>
  <c r="N5674" i="3"/>
  <c r="J5674" i="3"/>
  <c r="P5673" i="3"/>
  <c r="O5673" i="3"/>
  <c r="N5673" i="3"/>
  <c r="J5673" i="3"/>
  <c r="P5672" i="3"/>
  <c r="O5672" i="3"/>
  <c r="N5672" i="3"/>
  <c r="J5672" i="3"/>
  <c r="P5671" i="3"/>
  <c r="O5671" i="3"/>
  <c r="N5671" i="3"/>
  <c r="J5671" i="3"/>
  <c r="P5670" i="3"/>
  <c r="O5670" i="3"/>
  <c r="N5670" i="3"/>
  <c r="J5670" i="3"/>
  <c r="P5669" i="3"/>
  <c r="O5669" i="3"/>
  <c r="N5669" i="3"/>
  <c r="J5669" i="3"/>
  <c r="P5668" i="3"/>
  <c r="O5668" i="3"/>
  <c r="N5668" i="3"/>
  <c r="J5668" i="3"/>
  <c r="P5667" i="3"/>
  <c r="O5667" i="3"/>
  <c r="N5667" i="3"/>
  <c r="J5667" i="3"/>
  <c r="P5666" i="3"/>
  <c r="O5666" i="3"/>
  <c r="N5666" i="3"/>
  <c r="J5666" i="3"/>
  <c r="P5665" i="3"/>
  <c r="O5665" i="3"/>
  <c r="N5665" i="3"/>
  <c r="J5665" i="3"/>
  <c r="P5664" i="3"/>
  <c r="O5664" i="3"/>
  <c r="N5664" i="3"/>
  <c r="J5664" i="3"/>
  <c r="P5663" i="3"/>
  <c r="O5663" i="3"/>
  <c r="N5663" i="3"/>
  <c r="J5663" i="3"/>
  <c r="P5662" i="3"/>
  <c r="O5662" i="3"/>
  <c r="N5662" i="3"/>
  <c r="J5662" i="3"/>
  <c r="P5661" i="3"/>
  <c r="O5661" i="3"/>
  <c r="N5661" i="3"/>
  <c r="J5661" i="3"/>
  <c r="P5660" i="3"/>
  <c r="O5660" i="3"/>
  <c r="N5660" i="3"/>
  <c r="J5660" i="3"/>
  <c r="P5659" i="3"/>
  <c r="O5659" i="3"/>
  <c r="N5659" i="3"/>
  <c r="J5659" i="3"/>
  <c r="P5658" i="3"/>
  <c r="O5658" i="3"/>
  <c r="N5658" i="3"/>
  <c r="J5658" i="3"/>
  <c r="P5657" i="3"/>
  <c r="O5657" i="3"/>
  <c r="N5657" i="3"/>
  <c r="J5657" i="3"/>
  <c r="P5656" i="3"/>
  <c r="O5656" i="3"/>
  <c r="N5656" i="3"/>
  <c r="J5656" i="3"/>
  <c r="P5655" i="3"/>
  <c r="O5655" i="3"/>
  <c r="N5655" i="3"/>
  <c r="J5655" i="3"/>
  <c r="P5654" i="3"/>
  <c r="O5654" i="3"/>
  <c r="N5654" i="3"/>
  <c r="J5654" i="3"/>
  <c r="P5653" i="3"/>
  <c r="O5653" i="3"/>
  <c r="N5653" i="3"/>
  <c r="J5653" i="3"/>
  <c r="P5652" i="3"/>
  <c r="O5652" i="3"/>
  <c r="N5652" i="3"/>
  <c r="J5652" i="3"/>
  <c r="P5651" i="3"/>
  <c r="O5651" i="3"/>
  <c r="N5651" i="3"/>
  <c r="J5651" i="3"/>
  <c r="P5650" i="3"/>
  <c r="O5650" i="3"/>
  <c r="N5650" i="3"/>
  <c r="J5650" i="3"/>
  <c r="P5649" i="3"/>
  <c r="O5649" i="3"/>
  <c r="N5649" i="3"/>
  <c r="J5649" i="3"/>
  <c r="P5648" i="3"/>
  <c r="O5648" i="3"/>
  <c r="N5648" i="3"/>
  <c r="J5648" i="3"/>
  <c r="P5647" i="3"/>
  <c r="O5647" i="3"/>
  <c r="N5647" i="3"/>
  <c r="J5647" i="3"/>
  <c r="P5646" i="3"/>
  <c r="O5646" i="3"/>
  <c r="N5646" i="3"/>
  <c r="J5646" i="3"/>
  <c r="P5645" i="3"/>
  <c r="O5645" i="3"/>
  <c r="N5645" i="3"/>
  <c r="J5645" i="3"/>
  <c r="P5644" i="3"/>
  <c r="O5644" i="3"/>
  <c r="N5644" i="3"/>
  <c r="J5644" i="3"/>
  <c r="P5643" i="3"/>
  <c r="O5643" i="3"/>
  <c r="N5643" i="3"/>
  <c r="J5643" i="3"/>
  <c r="P5642" i="3"/>
  <c r="O5642" i="3"/>
  <c r="N5642" i="3"/>
  <c r="J5642" i="3"/>
  <c r="P5641" i="3"/>
  <c r="O5641" i="3"/>
  <c r="N5641" i="3"/>
  <c r="J5641" i="3"/>
  <c r="P5640" i="3"/>
  <c r="O5640" i="3"/>
  <c r="N5640" i="3"/>
  <c r="J5640" i="3"/>
  <c r="P5639" i="3"/>
  <c r="O5639" i="3"/>
  <c r="N5639" i="3"/>
  <c r="J5639" i="3"/>
  <c r="P5638" i="3"/>
  <c r="O5638" i="3"/>
  <c r="N5638" i="3"/>
  <c r="J5638" i="3"/>
  <c r="P5637" i="3"/>
  <c r="O5637" i="3"/>
  <c r="N5637" i="3"/>
  <c r="J5637" i="3"/>
  <c r="P5636" i="3"/>
  <c r="O5636" i="3"/>
  <c r="N5636" i="3"/>
  <c r="J5636" i="3"/>
  <c r="P5635" i="3"/>
  <c r="O5635" i="3"/>
  <c r="N5635" i="3"/>
  <c r="J5635" i="3"/>
  <c r="P5634" i="3"/>
  <c r="O5634" i="3"/>
  <c r="N5634" i="3"/>
  <c r="J5634" i="3"/>
  <c r="P5633" i="3"/>
  <c r="O5633" i="3"/>
  <c r="N5633" i="3"/>
  <c r="J5633" i="3"/>
  <c r="P5632" i="3"/>
  <c r="O5632" i="3"/>
  <c r="N5632" i="3"/>
  <c r="J5632" i="3"/>
  <c r="P5631" i="3"/>
  <c r="O5631" i="3"/>
  <c r="N5631" i="3"/>
  <c r="J5631" i="3"/>
  <c r="P5630" i="3"/>
  <c r="O5630" i="3"/>
  <c r="N5630" i="3"/>
  <c r="J5630" i="3"/>
  <c r="P5629" i="3"/>
  <c r="O5629" i="3"/>
  <c r="N5629" i="3"/>
  <c r="J5629" i="3"/>
  <c r="P5628" i="3"/>
  <c r="O5628" i="3"/>
  <c r="N5628" i="3"/>
  <c r="J5628" i="3"/>
  <c r="P5627" i="3"/>
  <c r="O5627" i="3"/>
  <c r="N5627" i="3"/>
  <c r="J5627" i="3"/>
  <c r="P5626" i="3"/>
  <c r="O5626" i="3"/>
  <c r="N5626" i="3"/>
  <c r="J5626" i="3"/>
  <c r="P5625" i="3"/>
  <c r="O5625" i="3"/>
  <c r="N5625" i="3"/>
  <c r="J5625" i="3"/>
  <c r="P5624" i="3"/>
  <c r="O5624" i="3"/>
  <c r="N5624" i="3"/>
  <c r="J5624" i="3"/>
  <c r="P5623" i="3"/>
  <c r="O5623" i="3"/>
  <c r="N5623" i="3"/>
  <c r="J5623" i="3"/>
  <c r="P5622" i="3"/>
  <c r="O5622" i="3"/>
  <c r="N5622" i="3"/>
  <c r="J5622" i="3"/>
  <c r="P5621" i="3"/>
  <c r="O5621" i="3"/>
  <c r="N5621" i="3"/>
  <c r="J5621" i="3"/>
  <c r="P5620" i="3"/>
  <c r="O5620" i="3"/>
  <c r="N5620" i="3"/>
  <c r="J5620" i="3"/>
  <c r="P5619" i="3"/>
  <c r="O5619" i="3"/>
  <c r="N5619" i="3"/>
  <c r="J5619" i="3"/>
  <c r="P5618" i="3"/>
  <c r="O5618" i="3"/>
  <c r="N5618" i="3"/>
  <c r="J5618" i="3"/>
  <c r="P5617" i="3"/>
  <c r="O5617" i="3"/>
  <c r="N5617" i="3"/>
  <c r="J5617" i="3"/>
  <c r="P5616" i="3"/>
  <c r="O5616" i="3"/>
  <c r="N5616" i="3"/>
  <c r="J5616" i="3"/>
  <c r="P5615" i="3"/>
  <c r="O5615" i="3"/>
  <c r="N5615" i="3"/>
  <c r="J5615" i="3"/>
  <c r="P5614" i="3"/>
  <c r="O5614" i="3"/>
  <c r="N5614" i="3"/>
  <c r="J5614" i="3"/>
  <c r="P5613" i="3"/>
  <c r="O5613" i="3"/>
  <c r="N5613" i="3"/>
  <c r="J5613" i="3"/>
  <c r="P5612" i="3"/>
  <c r="O5612" i="3"/>
  <c r="N5612" i="3"/>
  <c r="J5612" i="3"/>
  <c r="P5611" i="3"/>
  <c r="O5611" i="3"/>
  <c r="N5611" i="3"/>
  <c r="J5611" i="3"/>
  <c r="P5610" i="3"/>
  <c r="O5610" i="3"/>
  <c r="N5610" i="3"/>
  <c r="J5610" i="3"/>
  <c r="P5609" i="3"/>
  <c r="O5609" i="3"/>
  <c r="N5609" i="3"/>
  <c r="J5609" i="3"/>
  <c r="P5608" i="3"/>
  <c r="O5608" i="3"/>
  <c r="N5608" i="3"/>
  <c r="J5608" i="3"/>
  <c r="P5607" i="3"/>
  <c r="O5607" i="3"/>
  <c r="N5607" i="3"/>
  <c r="J5607" i="3"/>
  <c r="P5606" i="3"/>
  <c r="O5606" i="3"/>
  <c r="N5606" i="3"/>
  <c r="J5606" i="3"/>
  <c r="P5605" i="3"/>
  <c r="O5605" i="3"/>
  <c r="N5605" i="3"/>
  <c r="J5605" i="3"/>
  <c r="P5604" i="3"/>
  <c r="O5604" i="3"/>
  <c r="N5604" i="3"/>
  <c r="J5604" i="3"/>
  <c r="P5603" i="3"/>
  <c r="O5603" i="3"/>
  <c r="N5603" i="3"/>
  <c r="J5603" i="3"/>
  <c r="P5602" i="3"/>
  <c r="O5602" i="3"/>
  <c r="N5602" i="3"/>
  <c r="J5602" i="3"/>
  <c r="P5601" i="3"/>
  <c r="O5601" i="3"/>
  <c r="N5601" i="3"/>
  <c r="J5601" i="3"/>
  <c r="P5600" i="3"/>
  <c r="O5600" i="3"/>
  <c r="N5600" i="3"/>
  <c r="J5600" i="3"/>
  <c r="P5599" i="3"/>
  <c r="O5599" i="3"/>
  <c r="N5599" i="3"/>
  <c r="J5599" i="3"/>
  <c r="P5598" i="3"/>
  <c r="O5598" i="3"/>
  <c r="N5598" i="3"/>
  <c r="J5598" i="3"/>
  <c r="P5597" i="3"/>
  <c r="O5597" i="3"/>
  <c r="N5597" i="3"/>
  <c r="J5597" i="3"/>
  <c r="P5596" i="3"/>
  <c r="O5596" i="3"/>
  <c r="N5596" i="3"/>
  <c r="J5596" i="3"/>
  <c r="P5595" i="3"/>
  <c r="O5595" i="3"/>
  <c r="N5595" i="3"/>
  <c r="J5595" i="3"/>
  <c r="P5594" i="3"/>
  <c r="O5594" i="3"/>
  <c r="N5594" i="3"/>
  <c r="J5594" i="3"/>
  <c r="P5593" i="3"/>
  <c r="O5593" i="3"/>
  <c r="N5593" i="3"/>
  <c r="J5593" i="3"/>
  <c r="P5592" i="3"/>
  <c r="O5592" i="3"/>
  <c r="N5592" i="3"/>
  <c r="J5592" i="3"/>
  <c r="P5591" i="3"/>
  <c r="O5591" i="3"/>
  <c r="N5591" i="3"/>
  <c r="J5591" i="3"/>
  <c r="P5590" i="3"/>
  <c r="O5590" i="3"/>
  <c r="N5590" i="3"/>
  <c r="J5590" i="3"/>
  <c r="P5589" i="3"/>
  <c r="O5589" i="3"/>
  <c r="N5589" i="3"/>
  <c r="J5589" i="3"/>
  <c r="P5588" i="3"/>
  <c r="O5588" i="3"/>
  <c r="N5588" i="3"/>
  <c r="J5588" i="3"/>
  <c r="P5587" i="3"/>
  <c r="O5587" i="3"/>
  <c r="N5587" i="3"/>
  <c r="J5587" i="3"/>
  <c r="P5586" i="3"/>
  <c r="O5586" i="3"/>
  <c r="N5586" i="3"/>
  <c r="J5586" i="3"/>
  <c r="P5585" i="3"/>
  <c r="O5585" i="3"/>
  <c r="N5585" i="3"/>
  <c r="J5585" i="3"/>
  <c r="P5584" i="3"/>
  <c r="O5584" i="3"/>
  <c r="N5584" i="3"/>
  <c r="J5584" i="3"/>
  <c r="P5583" i="3"/>
  <c r="O5583" i="3"/>
  <c r="N5583" i="3"/>
  <c r="J5583" i="3"/>
  <c r="P5582" i="3"/>
  <c r="O5582" i="3"/>
  <c r="N5582" i="3"/>
  <c r="J5582" i="3"/>
  <c r="P5581" i="3"/>
  <c r="O5581" i="3"/>
  <c r="N5581" i="3"/>
  <c r="J5581" i="3"/>
  <c r="P5580" i="3"/>
  <c r="O5580" i="3"/>
  <c r="N5580" i="3"/>
  <c r="J5580" i="3"/>
  <c r="P5579" i="3"/>
  <c r="O5579" i="3"/>
  <c r="N5579" i="3"/>
  <c r="J5579" i="3"/>
  <c r="P5578" i="3"/>
  <c r="O5578" i="3"/>
  <c r="N5578" i="3"/>
  <c r="J5578" i="3"/>
  <c r="P5577" i="3"/>
  <c r="O5577" i="3"/>
  <c r="N5577" i="3"/>
  <c r="J5577" i="3"/>
  <c r="P5576" i="3"/>
  <c r="O5576" i="3"/>
  <c r="N5576" i="3"/>
  <c r="J5576" i="3"/>
  <c r="P5575" i="3"/>
  <c r="O5575" i="3"/>
  <c r="N5575" i="3"/>
  <c r="J5575" i="3"/>
  <c r="P5574" i="3"/>
  <c r="O5574" i="3"/>
  <c r="N5574" i="3"/>
  <c r="J5574" i="3"/>
  <c r="P5573" i="3"/>
  <c r="O5573" i="3"/>
  <c r="N5573" i="3"/>
  <c r="J5573" i="3"/>
  <c r="P5572" i="3"/>
  <c r="O5572" i="3"/>
  <c r="N5572" i="3"/>
  <c r="J5572" i="3"/>
  <c r="P5571" i="3"/>
  <c r="O5571" i="3"/>
  <c r="N5571" i="3"/>
  <c r="J5571" i="3"/>
  <c r="P5570" i="3"/>
  <c r="O5570" i="3"/>
  <c r="N5570" i="3"/>
  <c r="J5570" i="3"/>
  <c r="P5569" i="3"/>
  <c r="O5569" i="3"/>
  <c r="N5569" i="3"/>
  <c r="J5569" i="3"/>
  <c r="P5568" i="3"/>
  <c r="O5568" i="3"/>
  <c r="N5568" i="3"/>
  <c r="J5568" i="3"/>
  <c r="P5567" i="3"/>
  <c r="O5567" i="3"/>
  <c r="N5567" i="3"/>
  <c r="J5567" i="3"/>
  <c r="P5566" i="3"/>
  <c r="O5566" i="3"/>
  <c r="N5566" i="3"/>
  <c r="J5566" i="3"/>
  <c r="P5565" i="3"/>
  <c r="O5565" i="3"/>
  <c r="N5565" i="3"/>
  <c r="J5565" i="3"/>
  <c r="P5564" i="3"/>
  <c r="O5564" i="3"/>
  <c r="N5564" i="3"/>
  <c r="J5564" i="3"/>
  <c r="P5563" i="3"/>
  <c r="O5563" i="3"/>
  <c r="N5563" i="3"/>
  <c r="J5563" i="3"/>
  <c r="P5562" i="3"/>
  <c r="O5562" i="3"/>
  <c r="N5562" i="3"/>
  <c r="J5562" i="3"/>
  <c r="P5561" i="3"/>
  <c r="O5561" i="3"/>
  <c r="N5561" i="3"/>
  <c r="J5561" i="3"/>
  <c r="P5560" i="3"/>
  <c r="O5560" i="3"/>
  <c r="N5560" i="3"/>
  <c r="J5560" i="3"/>
  <c r="P5559" i="3"/>
  <c r="O5559" i="3"/>
  <c r="N5559" i="3"/>
  <c r="J5559" i="3"/>
  <c r="P5558" i="3"/>
  <c r="O5558" i="3"/>
  <c r="N5558" i="3"/>
  <c r="J5558" i="3"/>
  <c r="P5557" i="3"/>
  <c r="O5557" i="3"/>
  <c r="N5557" i="3"/>
  <c r="J5557" i="3"/>
  <c r="P5556" i="3"/>
  <c r="O5556" i="3"/>
  <c r="N5556" i="3"/>
  <c r="J5556" i="3"/>
  <c r="P5555" i="3"/>
  <c r="O5555" i="3"/>
  <c r="N5555" i="3"/>
  <c r="J5555" i="3"/>
  <c r="P5554" i="3"/>
  <c r="O5554" i="3"/>
  <c r="N5554" i="3"/>
  <c r="J5554" i="3"/>
  <c r="P5553" i="3"/>
  <c r="O5553" i="3"/>
  <c r="N5553" i="3"/>
  <c r="J5553" i="3"/>
  <c r="P5552" i="3"/>
  <c r="O5552" i="3"/>
  <c r="N5552" i="3"/>
  <c r="J5552" i="3"/>
  <c r="P5551" i="3"/>
  <c r="O5551" i="3"/>
  <c r="N5551" i="3"/>
  <c r="J5551" i="3"/>
  <c r="P5550" i="3"/>
  <c r="O5550" i="3"/>
  <c r="N5550" i="3"/>
  <c r="J5550" i="3"/>
  <c r="P5549" i="3"/>
  <c r="O5549" i="3"/>
  <c r="N5549" i="3"/>
  <c r="J5549" i="3"/>
  <c r="P5548" i="3"/>
  <c r="O5548" i="3"/>
  <c r="N5548" i="3"/>
  <c r="J5548" i="3"/>
  <c r="P5547" i="3"/>
  <c r="O5547" i="3"/>
  <c r="N5547" i="3"/>
  <c r="J5547" i="3"/>
  <c r="P5546" i="3"/>
  <c r="O5546" i="3"/>
  <c r="N5546" i="3"/>
  <c r="J5546" i="3"/>
  <c r="P5545" i="3"/>
  <c r="O5545" i="3"/>
  <c r="N5545" i="3"/>
  <c r="J5545" i="3"/>
  <c r="P5544" i="3"/>
  <c r="O5544" i="3"/>
  <c r="N5544" i="3"/>
  <c r="J5544" i="3"/>
  <c r="P5543" i="3"/>
  <c r="O5543" i="3"/>
  <c r="N5543" i="3"/>
  <c r="J5543" i="3"/>
  <c r="P5542" i="3"/>
  <c r="O5542" i="3"/>
  <c r="N5542" i="3"/>
  <c r="J5542" i="3"/>
  <c r="P5541" i="3"/>
  <c r="O5541" i="3"/>
  <c r="N5541" i="3"/>
  <c r="J5541" i="3"/>
  <c r="P5540" i="3"/>
  <c r="O5540" i="3"/>
  <c r="N5540" i="3"/>
  <c r="J5540" i="3"/>
  <c r="P5539" i="3"/>
  <c r="O5539" i="3"/>
  <c r="N5539" i="3"/>
  <c r="J5539" i="3"/>
  <c r="P5538" i="3"/>
  <c r="O5538" i="3"/>
  <c r="N5538" i="3"/>
  <c r="J5538" i="3"/>
  <c r="P5537" i="3"/>
  <c r="O5537" i="3"/>
  <c r="N5537" i="3"/>
  <c r="J5537" i="3"/>
  <c r="P5536" i="3"/>
  <c r="O5536" i="3"/>
  <c r="N5536" i="3"/>
  <c r="J5536" i="3"/>
  <c r="P5535" i="3"/>
  <c r="O5535" i="3"/>
  <c r="N5535" i="3"/>
  <c r="J5535" i="3"/>
  <c r="P5534" i="3"/>
  <c r="O5534" i="3"/>
  <c r="N5534" i="3"/>
  <c r="J5534" i="3"/>
  <c r="P5533" i="3"/>
  <c r="O5533" i="3"/>
  <c r="N5533" i="3"/>
  <c r="J5533" i="3"/>
  <c r="P5532" i="3"/>
  <c r="O5532" i="3"/>
  <c r="N5532" i="3"/>
  <c r="J5532" i="3"/>
  <c r="P5531" i="3"/>
  <c r="O5531" i="3"/>
  <c r="N5531" i="3"/>
  <c r="J5531" i="3"/>
  <c r="P5530" i="3"/>
  <c r="O5530" i="3"/>
  <c r="N5530" i="3"/>
  <c r="J5530" i="3"/>
  <c r="P5529" i="3"/>
  <c r="O5529" i="3"/>
  <c r="N5529" i="3"/>
  <c r="J5529" i="3"/>
  <c r="P5528" i="3"/>
  <c r="O5528" i="3"/>
  <c r="N5528" i="3"/>
  <c r="J5528" i="3"/>
  <c r="P5527" i="3"/>
  <c r="O5527" i="3"/>
  <c r="N5527" i="3"/>
  <c r="J5527" i="3"/>
  <c r="P5526" i="3"/>
  <c r="O5526" i="3"/>
  <c r="N5526" i="3"/>
  <c r="J5526" i="3"/>
  <c r="P5525" i="3"/>
  <c r="O5525" i="3"/>
  <c r="N5525" i="3"/>
  <c r="J5525" i="3"/>
  <c r="P5524" i="3"/>
  <c r="O5524" i="3"/>
  <c r="N5524" i="3"/>
  <c r="J5524" i="3"/>
  <c r="P5523" i="3"/>
  <c r="O5523" i="3"/>
  <c r="N5523" i="3"/>
  <c r="J5523" i="3"/>
  <c r="P5522" i="3"/>
  <c r="O5522" i="3"/>
  <c r="N5522" i="3"/>
  <c r="J5522" i="3"/>
  <c r="P5521" i="3"/>
  <c r="O5521" i="3"/>
  <c r="N5521" i="3"/>
  <c r="J5521" i="3"/>
  <c r="P5520" i="3"/>
  <c r="O5520" i="3"/>
  <c r="N5520" i="3"/>
  <c r="J5520" i="3"/>
  <c r="P5519" i="3"/>
  <c r="O5519" i="3"/>
  <c r="N5519" i="3"/>
  <c r="J5519" i="3"/>
  <c r="P5518" i="3"/>
  <c r="O5518" i="3"/>
  <c r="N5518" i="3"/>
  <c r="J5518" i="3"/>
  <c r="P5517" i="3"/>
  <c r="O5517" i="3"/>
  <c r="N5517" i="3"/>
  <c r="J5517" i="3"/>
  <c r="P5516" i="3"/>
  <c r="O5516" i="3"/>
  <c r="N5516" i="3"/>
  <c r="J5516" i="3"/>
  <c r="P5515" i="3"/>
  <c r="O5515" i="3"/>
  <c r="N5515" i="3"/>
  <c r="J5515" i="3"/>
  <c r="P5514" i="3"/>
  <c r="O5514" i="3"/>
  <c r="N5514" i="3"/>
  <c r="J5514" i="3"/>
  <c r="P5513" i="3"/>
  <c r="O5513" i="3"/>
  <c r="N5513" i="3"/>
  <c r="J5513" i="3"/>
  <c r="P5512" i="3"/>
  <c r="O5512" i="3"/>
  <c r="N5512" i="3"/>
  <c r="J5512" i="3"/>
  <c r="P5511" i="3"/>
  <c r="O5511" i="3"/>
  <c r="N5511" i="3"/>
  <c r="J5511" i="3"/>
  <c r="P5510" i="3"/>
  <c r="O5510" i="3"/>
  <c r="N5510" i="3"/>
  <c r="J5510" i="3"/>
  <c r="P5509" i="3"/>
  <c r="O5509" i="3"/>
  <c r="N5509" i="3"/>
  <c r="J5509" i="3"/>
  <c r="P5508" i="3"/>
  <c r="O5508" i="3"/>
  <c r="N5508" i="3"/>
  <c r="J5508" i="3"/>
  <c r="P5507" i="3"/>
  <c r="O5507" i="3"/>
  <c r="N5507" i="3"/>
  <c r="J5507" i="3"/>
  <c r="P5506" i="3"/>
  <c r="O5506" i="3"/>
  <c r="N5506" i="3"/>
  <c r="J5506" i="3"/>
  <c r="P5505" i="3"/>
  <c r="O5505" i="3"/>
  <c r="N5505" i="3"/>
  <c r="J5505" i="3"/>
  <c r="P5504" i="3"/>
  <c r="O5504" i="3"/>
  <c r="N5504" i="3"/>
  <c r="J5504" i="3"/>
  <c r="P5503" i="3"/>
  <c r="O5503" i="3"/>
  <c r="N5503" i="3"/>
  <c r="J5503" i="3"/>
  <c r="P5502" i="3"/>
  <c r="O5502" i="3"/>
  <c r="N5502" i="3"/>
  <c r="J5502" i="3"/>
  <c r="P5501" i="3"/>
  <c r="O5501" i="3"/>
  <c r="N5501" i="3"/>
  <c r="J5501" i="3"/>
  <c r="P5500" i="3"/>
  <c r="O5500" i="3"/>
  <c r="N5500" i="3"/>
  <c r="J5500" i="3"/>
  <c r="P5499" i="3"/>
  <c r="O5499" i="3"/>
  <c r="N5499" i="3"/>
  <c r="J5499" i="3"/>
  <c r="P5498" i="3"/>
  <c r="O5498" i="3"/>
  <c r="N5498" i="3"/>
  <c r="J5498" i="3"/>
  <c r="P5497" i="3"/>
  <c r="O5497" i="3"/>
  <c r="N5497" i="3"/>
  <c r="J5497" i="3"/>
  <c r="P5496" i="3"/>
  <c r="O5496" i="3"/>
  <c r="N5496" i="3"/>
  <c r="J5496" i="3"/>
  <c r="P5495" i="3"/>
  <c r="O5495" i="3"/>
  <c r="N5495" i="3"/>
  <c r="J5495" i="3"/>
  <c r="P5494" i="3"/>
  <c r="O5494" i="3"/>
  <c r="N5494" i="3"/>
  <c r="J5494" i="3"/>
  <c r="P5493" i="3"/>
  <c r="O5493" i="3"/>
  <c r="N5493" i="3"/>
  <c r="J5493" i="3"/>
  <c r="P5492" i="3"/>
  <c r="O5492" i="3"/>
  <c r="N5492" i="3"/>
  <c r="J5492" i="3"/>
  <c r="P5491" i="3"/>
  <c r="O5491" i="3"/>
  <c r="N5491" i="3"/>
  <c r="J5491" i="3"/>
  <c r="P5490" i="3"/>
  <c r="O5490" i="3"/>
  <c r="N5490" i="3"/>
  <c r="J5490" i="3"/>
  <c r="P5489" i="3"/>
  <c r="O5489" i="3"/>
  <c r="N5489" i="3"/>
  <c r="J5489" i="3"/>
  <c r="P5488" i="3"/>
  <c r="O5488" i="3"/>
  <c r="N5488" i="3"/>
  <c r="J5488" i="3"/>
  <c r="P5487" i="3"/>
  <c r="O5487" i="3"/>
  <c r="N5487" i="3"/>
  <c r="J5487" i="3"/>
  <c r="P5486" i="3"/>
  <c r="O5486" i="3"/>
  <c r="N5486" i="3"/>
  <c r="J5486" i="3"/>
  <c r="P5485" i="3"/>
  <c r="O5485" i="3"/>
  <c r="N5485" i="3"/>
  <c r="J5485" i="3"/>
  <c r="P5484" i="3"/>
  <c r="O5484" i="3"/>
  <c r="N5484" i="3"/>
  <c r="J5484" i="3"/>
  <c r="P5483" i="3"/>
  <c r="O5483" i="3"/>
  <c r="N5483" i="3"/>
  <c r="J5483" i="3"/>
  <c r="P5482" i="3"/>
  <c r="O5482" i="3"/>
  <c r="N5482" i="3"/>
  <c r="J5482" i="3"/>
  <c r="P5481" i="3"/>
  <c r="O5481" i="3"/>
  <c r="N5481" i="3"/>
  <c r="J5481" i="3"/>
  <c r="P5480" i="3"/>
  <c r="O5480" i="3"/>
  <c r="N5480" i="3"/>
  <c r="J5480" i="3"/>
  <c r="P5479" i="3"/>
  <c r="O5479" i="3"/>
  <c r="N5479" i="3"/>
  <c r="J5479" i="3"/>
  <c r="P5478" i="3"/>
  <c r="O5478" i="3"/>
  <c r="N5478" i="3"/>
  <c r="J5478" i="3"/>
  <c r="P5477" i="3"/>
  <c r="O5477" i="3"/>
  <c r="N5477" i="3"/>
  <c r="J5477" i="3"/>
  <c r="P5476" i="3"/>
  <c r="O5476" i="3"/>
  <c r="N5476" i="3"/>
  <c r="J5476" i="3"/>
  <c r="P5475" i="3"/>
  <c r="O5475" i="3"/>
  <c r="N5475" i="3"/>
  <c r="J5475" i="3"/>
  <c r="K5475" i="3" s="1"/>
  <c r="P5474" i="3"/>
  <c r="O5474" i="3"/>
  <c r="N5474" i="3"/>
  <c r="J5474" i="3"/>
  <c r="P5473" i="3"/>
  <c r="O5473" i="3"/>
  <c r="N5473" i="3"/>
  <c r="J5473" i="3"/>
  <c r="P5472" i="3"/>
  <c r="O5472" i="3"/>
  <c r="N5472" i="3"/>
  <c r="J5472" i="3"/>
  <c r="P5471" i="3"/>
  <c r="O5471" i="3"/>
  <c r="N5471" i="3"/>
  <c r="J5471" i="3"/>
  <c r="P5470" i="3"/>
  <c r="O5470" i="3"/>
  <c r="N5470" i="3"/>
  <c r="J5470" i="3"/>
  <c r="P5469" i="3"/>
  <c r="O5469" i="3"/>
  <c r="N5469" i="3"/>
  <c r="J5469" i="3"/>
  <c r="P5468" i="3"/>
  <c r="O5468" i="3"/>
  <c r="N5468" i="3"/>
  <c r="J5468" i="3"/>
  <c r="P5467" i="3"/>
  <c r="O5467" i="3"/>
  <c r="N5467" i="3"/>
  <c r="J5467" i="3"/>
  <c r="P5466" i="3"/>
  <c r="O5466" i="3"/>
  <c r="N5466" i="3"/>
  <c r="K5466" i="3"/>
  <c r="J5466" i="3"/>
  <c r="P5465" i="3"/>
  <c r="O5465" i="3"/>
  <c r="N5465" i="3"/>
  <c r="J5465" i="3"/>
  <c r="P5464" i="3"/>
  <c r="O5464" i="3"/>
  <c r="N5464" i="3"/>
  <c r="J5464" i="3"/>
  <c r="P5463" i="3"/>
  <c r="O5463" i="3"/>
  <c r="N5463" i="3"/>
  <c r="J5463" i="3"/>
  <c r="P5462" i="3"/>
  <c r="O5462" i="3"/>
  <c r="N5462" i="3"/>
  <c r="J5462" i="3"/>
  <c r="P5461" i="3"/>
  <c r="O5461" i="3"/>
  <c r="N5461" i="3"/>
  <c r="J5461" i="3"/>
  <c r="P5460" i="3"/>
  <c r="O5460" i="3"/>
  <c r="N5460" i="3"/>
  <c r="J5460" i="3"/>
  <c r="P5459" i="3"/>
  <c r="O5459" i="3"/>
  <c r="N5459" i="3"/>
  <c r="J5459" i="3"/>
  <c r="P5458" i="3"/>
  <c r="O5458" i="3"/>
  <c r="N5458" i="3"/>
  <c r="J5458" i="3"/>
  <c r="P5457" i="3"/>
  <c r="O5457" i="3"/>
  <c r="N5457" i="3"/>
  <c r="J5457" i="3"/>
  <c r="P5456" i="3"/>
  <c r="O5456" i="3"/>
  <c r="N5456" i="3"/>
  <c r="J5456" i="3"/>
  <c r="P5455" i="3"/>
  <c r="O5455" i="3"/>
  <c r="N5455" i="3"/>
  <c r="J5455" i="3"/>
  <c r="P5454" i="3"/>
  <c r="O5454" i="3"/>
  <c r="N5454" i="3"/>
  <c r="J5454" i="3"/>
  <c r="P5453" i="3"/>
  <c r="O5453" i="3"/>
  <c r="N5453" i="3"/>
  <c r="J5453" i="3"/>
  <c r="P5452" i="3"/>
  <c r="O5452" i="3"/>
  <c r="N5452" i="3"/>
  <c r="J5452" i="3"/>
  <c r="P5451" i="3"/>
  <c r="O5451" i="3"/>
  <c r="N5451" i="3"/>
  <c r="J5451" i="3"/>
  <c r="P5450" i="3"/>
  <c r="O5450" i="3"/>
  <c r="N5450" i="3"/>
  <c r="J5450" i="3"/>
  <c r="P5449" i="3"/>
  <c r="O5449" i="3"/>
  <c r="N5449" i="3"/>
  <c r="J5449" i="3"/>
  <c r="P5448" i="3"/>
  <c r="O5448" i="3"/>
  <c r="N5448" i="3"/>
  <c r="J5448" i="3"/>
  <c r="P5447" i="3"/>
  <c r="O5447" i="3"/>
  <c r="N5447" i="3"/>
  <c r="J5447" i="3"/>
  <c r="P5446" i="3"/>
  <c r="O5446" i="3"/>
  <c r="N5446" i="3"/>
  <c r="J5446" i="3"/>
  <c r="P5445" i="3"/>
  <c r="O5445" i="3"/>
  <c r="N5445" i="3"/>
  <c r="J5445" i="3"/>
  <c r="P5444" i="3"/>
  <c r="O5444" i="3"/>
  <c r="N5444" i="3"/>
  <c r="J5444" i="3"/>
  <c r="P5443" i="3"/>
  <c r="O5443" i="3"/>
  <c r="N5443" i="3"/>
  <c r="J5443" i="3"/>
  <c r="P5442" i="3"/>
  <c r="O5442" i="3"/>
  <c r="N5442" i="3"/>
  <c r="J5442" i="3"/>
  <c r="P5441" i="3"/>
  <c r="O5441" i="3"/>
  <c r="N5441" i="3"/>
  <c r="J5441" i="3"/>
  <c r="P5440" i="3"/>
  <c r="O5440" i="3"/>
  <c r="N5440" i="3"/>
  <c r="J5440" i="3"/>
  <c r="P5439" i="3"/>
  <c r="O5439" i="3"/>
  <c r="N5439" i="3"/>
  <c r="J5439" i="3"/>
  <c r="P5438" i="3"/>
  <c r="O5438" i="3"/>
  <c r="N5438" i="3"/>
  <c r="J5438" i="3"/>
  <c r="P5437" i="3"/>
  <c r="O5437" i="3"/>
  <c r="N5437" i="3"/>
  <c r="J5437" i="3"/>
  <c r="P5436" i="3"/>
  <c r="O5436" i="3"/>
  <c r="N5436" i="3"/>
  <c r="J5436" i="3"/>
  <c r="P5435" i="3"/>
  <c r="O5435" i="3"/>
  <c r="N5435" i="3"/>
  <c r="J5435" i="3"/>
  <c r="P5434" i="3"/>
  <c r="O5434" i="3"/>
  <c r="N5434" i="3"/>
  <c r="J5434" i="3"/>
  <c r="P5433" i="3"/>
  <c r="O5433" i="3"/>
  <c r="N5433" i="3"/>
  <c r="J5433" i="3"/>
  <c r="P5432" i="3"/>
  <c r="O5432" i="3"/>
  <c r="N5432" i="3"/>
  <c r="J5432" i="3"/>
  <c r="P5431" i="3"/>
  <c r="O5431" i="3"/>
  <c r="N5431" i="3"/>
  <c r="J5431" i="3"/>
  <c r="P5430" i="3"/>
  <c r="O5430" i="3"/>
  <c r="N5430" i="3"/>
  <c r="J5430" i="3"/>
  <c r="P5429" i="3"/>
  <c r="O5429" i="3"/>
  <c r="N5429" i="3"/>
  <c r="J5429" i="3"/>
  <c r="P5428" i="3"/>
  <c r="O5428" i="3"/>
  <c r="N5428" i="3"/>
  <c r="J5428" i="3"/>
  <c r="P5427" i="3"/>
  <c r="O5427" i="3"/>
  <c r="N5427" i="3"/>
  <c r="J5427" i="3"/>
  <c r="P5426" i="3"/>
  <c r="O5426" i="3"/>
  <c r="N5426" i="3"/>
  <c r="J5426" i="3"/>
  <c r="P5425" i="3"/>
  <c r="O5425" i="3"/>
  <c r="N5425" i="3"/>
  <c r="J5425" i="3"/>
  <c r="P5424" i="3"/>
  <c r="O5424" i="3"/>
  <c r="N5424" i="3"/>
  <c r="J5424" i="3"/>
  <c r="P5423" i="3"/>
  <c r="O5423" i="3"/>
  <c r="N5423" i="3"/>
  <c r="J5423" i="3"/>
  <c r="P5422" i="3"/>
  <c r="O5422" i="3"/>
  <c r="N5422" i="3"/>
  <c r="J5422" i="3"/>
  <c r="P5421" i="3"/>
  <c r="O5421" i="3"/>
  <c r="N5421" i="3"/>
  <c r="J5421" i="3"/>
  <c r="P5420" i="3"/>
  <c r="O5420" i="3"/>
  <c r="N5420" i="3"/>
  <c r="J5420" i="3"/>
  <c r="P5419" i="3"/>
  <c r="O5419" i="3"/>
  <c r="N5419" i="3"/>
  <c r="J5419" i="3"/>
  <c r="P5418" i="3"/>
  <c r="O5418" i="3"/>
  <c r="N5418" i="3"/>
  <c r="J5418" i="3"/>
  <c r="P5417" i="3"/>
  <c r="O5417" i="3"/>
  <c r="N5417" i="3"/>
  <c r="J5417" i="3"/>
  <c r="P5416" i="3"/>
  <c r="O5416" i="3"/>
  <c r="N5416" i="3"/>
  <c r="J5416" i="3"/>
  <c r="P5415" i="3"/>
  <c r="O5415" i="3"/>
  <c r="N5415" i="3"/>
  <c r="J5415" i="3"/>
  <c r="P5414" i="3"/>
  <c r="O5414" i="3"/>
  <c r="N5414" i="3"/>
  <c r="J5414" i="3"/>
  <c r="P5413" i="3"/>
  <c r="O5413" i="3"/>
  <c r="N5413" i="3"/>
  <c r="J5413" i="3"/>
  <c r="P5412" i="3"/>
  <c r="O5412" i="3"/>
  <c r="N5412" i="3"/>
  <c r="J5412" i="3"/>
  <c r="P5411" i="3"/>
  <c r="O5411" i="3"/>
  <c r="N5411" i="3"/>
  <c r="J5411" i="3"/>
  <c r="P5410" i="3"/>
  <c r="O5410" i="3"/>
  <c r="N5410" i="3"/>
  <c r="J5410" i="3"/>
  <c r="P5409" i="3"/>
  <c r="O5409" i="3"/>
  <c r="N5409" i="3"/>
  <c r="J5409" i="3"/>
  <c r="P5408" i="3"/>
  <c r="O5408" i="3"/>
  <c r="N5408" i="3"/>
  <c r="J5408" i="3"/>
  <c r="P5407" i="3"/>
  <c r="O5407" i="3"/>
  <c r="N5407" i="3"/>
  <c r="J5407" i="3"/>
  <c r="P5406" i="3"/>
  <c r="O5406" i="3"/>
  <c r="N5406" i="3"/>
  <c r="J5406" i="3"/>
  <c r="P5405" i="3"/>
  <c r="O5405" i="3"/>
  <c r="N5405" i="3"/>
  <c r="J5405" i="3"/>
  <c r="P5404" i="3"/>
  <c r="O5404" i="3"/>
  <c r="N5404" i="3"/>
  <c r="J5404" i="3"/>
  <c r="P5403" i="3"/>
  <c r="O5403" i="3"/>
  <c r="N5403" i="3"/>
  <c r="J5403" i="3"/>
  <c r="P5402" i="3"/>
  <c r="O5402" i="3"/>
  <c r="N5402" i="3"/>
  <c r="J5402" i="3"/>
  <c r="P5401" i="3"/>
  <c r="O5401" i="3"/>
  <c r="N5401" i="3"/>
  <c r="J5401" i="3"/>
  <c r="P5400" i="3"/>
  <c r="O5400" i="3"/>
  <c r="N5400" i="3"/>
  <c r="J5400" i="3"/>
  <c r="P5399" i="3"/>
  <c r="O5399" i="3"/>
  <c r="N5399" i="3"/>
  <c r="J5399" i="3"/>
  <c r="P5398" i="3"/>
  <c r="O5398" i="3"/>
  <c r="N5398" i="3"/>
  <c r="J5398" i="3"/>
  <c r="P5397" i="3"/>
  <c r="O5397" i="3"/>
  <c r="N5397" i="3"/>
  <c r="J5397" i="3"/>
  <c r="P5396" i="3"/>
  <c r="O5396" i="3"/>
  <c r="N5396" i="3"/>
  <c r="J5396" i="3"/>
  <c r="P5395" i="3"/>
  <c r="O5395" i="3"/>
  <c r="N5395" i="3"/>
  <c r="J5395" i="3"/>
  <c r="P5394" i="3"/>
  <c r="O5394" i="3"/>
  <c r="N5394" i="3"/>
  <c r="J5394" i="3"/>
  <c r="P5393" i="3"/>
  <c r="O5393" i="3"/>
  <c r="N5393" i="3"/>
  <c r="J5393" i="3"/>
  <c r="P5392" i="3"/>
  <c r="O5392" i="3"/>
  <c r="N5392" i="3"/>
  <c r="J5392" i="3"/>
  <c r="P5391" i="3"/>
  <c r="O5391" i="3"/>
  <c r="N5391" i="3"/>
  <c r="J5391" i="3"/>
  <c r="P5390" i="3"/>
  <c r="O5390" i="3"/>
  <c r="N5390" i="3"/>
  <c r="J5390" i="3"/>
  <c r="P5389" i="3"/>
  <c r="O5389" i="3"/>
  <c r="N5389" i="3"/>
  <c r="J5389" i="3"/>
  <c r="P5388" i="3"/>
  <c r="O5388" i="3"/>
  <c r="N5388" i="3"/>
  <c r="J5388" i="3"/>
  <c r="P5387" i="3"/>
  <c r="O5387" i="3"/>
  <c r="N5387" i="3"/>
  <c r="J5387" i="3"/>
  <c r="P5386" i="3"/>
  <c r="O5386" i="3"/>
  <c r="N5386" i="3"/>
  <c r="J5386" i="3"/>
  <c r="P5385" i="3"/>
  <c r="O5385" i="3"/>
  <c r="N5385" i="3"/>
  <c r="J5385" i="3"/>
  <c r="P5384" i="3"/>
  <c r="O5384" i="3"/>
  <c r="N5384" i="3"/>
  <c r="J5384" i="3"/>
  <c r="P5383" i="3"/>
  <c r="O5383" i="3"/>
  <c r="N5383" i="3"/>
  <c r="J5383" i="3"/>
  <c r="P5382" i="3"/>
  <c r="O5382" i="3"/>
  <c r="N5382" i="3"/>
  <c r="J5382" i="3"/>
  <c r="P5381" i="3"/>
  <c r="O5381" i="3"/>
  <c r="N5381" i="3"/>
  <c r="J5381" i="3"/>
  <c r="P5380" i="3"/>
  <c r="O5380" i="3"/>
  <c r="N5380" i="3"/>
  <c r="J5380" i="3"/>
  <c r="P5379" i="3"/>
  <c r="O5379" i="3"/>
  <c r="N5379" i="3"/>
  <c r="J5379" i="3"/>
  <c r="P5378" i="3"/>
  <c r="O5378" i="3"/>
  <c r="N5378" i="3"/>
  <c r="J5378" i="3"/>
  <c r="P5377" i="3"/>
  <c r="O5377" i="3"/>
  <c r="N5377" i="3"/>
  <c r="J5377" i="3"/>
  <c r="P5376" i="3"/>
  <c r="O5376" i="3"/>
  <c r="N5376" i="3"/>
  <c r="J5376" i="3"/>
  <c r="P5375" i="3"/>
  <c r="O5375" i="3"/>
  <c r="N5375" i="3"/>
  <c r="J5375" i="3"/>
  <c r="P5374" i="3"/>
  <c r="O5374" i="3"/>
  <c r="N5374" i="3"/>
  <c r="J5374" i="3"/>
  <c r="P5373" i="3"/>
  <c r="O5373" i="3"/>
  <c r="N5373" i="3"/>
  <c r="J5373" i="3"/>
  <c r="P5372" i="3"/>
  <c r="O5372" i="3"/>
  <c r="N5372" i="3"/>
  <c r="J5372" i="3"/>
  <c r="P5371" i="3"/>
  <c r="O5371" i="3"/>
  <c r="N5371" i="3"/>
  <c r="J5371" i="3"/>
  <c r="P5370" i="3"/>
  <c r="O5370" i="3"/>
  <c r="N5370" i="3"/>
  <c r="J5370" i="3"/>
  <c r="P5369" i="3"/>
  <c r="O5369" i="3"/>
  <c r="N5369" i="3"/>
  <c r="J5369" i="3"/>
  <c r="P5368" i="3"/>
  <c r="O5368" i="3"/>
  <c r="N5368" i="3"/>
  <c r="J5368" i="3"/>
  <c r="P5367" i="3"/>
  <c r="O5367" i="3"/>
  <c r="N5367" i="3"/>
  <c r="J5367" i="3"/>
  <c r="P5366" i="3"/>
  <c r="O5366" i="3"/>
  <c r="N5366" i="3"/>
  <c r="J5366" i="3"/>
  <c r="P5365" i="3"/>
  <c r="O5365" i="3"/>
  <c r="N5365" i="3"/>
  <c r="J5365" i="3"/>
  <c r="P5364" i="3"/>
  <c r="O5364" i="3"/>
  <c r="N5364" i="3"/>
  <c r="J5364" i="3"/>
  <c r="P5363" i="3"/>
  <c r="O5363" i="3"/>
  <c r="N5363" i="3"/>
  <c r="J5363" i="3"/>
  <c r="P5362" i="3"/>
  <c r="O5362" i="3"/>
  <c r="N5362" i="3"/>
  <c r="J5362" i="3"/>
  <c r="P5361" i="3"/>
  <c r="O5361" i="3"/>
  <c r="N5361" i="3"/>
  <c r="J5361" i="3"/>
  <c r="P5360" i="3"/>
  <c r="O5360" i="3"/>
  <c r="N5360" i="3"/>
  <c r="J5360" i="3"/>
  <c r="P5359" i="3"/>
  <c r="O5359" i="3"/>
  <c r="N5359" i="3"/>
  <c r="J5359" i="3"/>
  <c r="P5358" i="3"/>
  <c r="O5358" i="3"/>
  <c r="N5358" i="3"/>
  <c r="J5358" i="3"/>
  <c r="P5357" i="3"/>
  <c r="O5357" i="3"/>
  <c r="N5357" i="3"/>
  <c r="J5357" i="3"/>
  <c r="P5356" i="3"/>
  <c r="O5356" i="3"/>
  <c r="N5356" i="3"/>
  <c r="J5356" i="3"/>
  <c r="P5355" i="3"/>
  <c r="O5355" i="3"/>
  <c r="N5355" i="3"/>
  <c r="J5355" i="3"/>
  <c r="P5354" i="3"/>
  <c r="O5354" i="3"/>
  <c r="N5354" i="3"/>
  <c r="J5354" i="3"/>
  <c r="P5353" i="3"/>
  <c r="O5353" i="3"/>
  <c r="N5353" i="3"/>
  <c r="J5353" i="3"/>
  <c r="P5352" i="3"/>
  <c r="O5352" i="3"/>
  <c r="N5352" i="3"/>
  <c r="J5352" i="3"/>
  <c r="P5351" i="3"/>
  <c r="O5351" i="3"/>
  <c r="N5351" i="3"/>
  <c r="J5351" i="3"/>
  <c r="P5350" i="3"/>
  <c r="O5350" i="3"/>
  <c r="N5350" i="3"/>
  <c r="J5350" i="3"/>
  <c r="P5349" i="3"/>
  <c r="O5349" i="3"/>
  <c r="N5349" i="3"/>
  <c r="J5349" i="3"/>
  <c r="P5348" i="3"/>
  <c r="O5348" i="3"/>
  <c r="N5348" i="3"/>
  <c r="J5348" i="3"/>
  <c r="P5347" i="3"/>
  <c r="O5347" i="3"/>
  <c r="N5347" i="3"/>
  <c r="J5347" i="3"/>
  <c r="P5346" i="3"/>
  <c r="O5346" i="3"/>
  <c r="N5346" i="3"/>
  <c r="J5346" i="3"/>
  <c r="P5345" i="3"/>
  <c r="O5345" i="3"/>
  <c r="N5345" i="3"/>
  <c r="J5345" i="3"/>
  <c r="P5344" i="3"/>
  <c r="O5344" i="3"/>
  <c r="N5344" i="3"/>
  <c r="J5344" i="3"/>
  <c r="P5343" i="3"/>
  <c r="O5343" i="3"/>
  <c r="N5343" i="3"/>
  <c r="J5343" i="3"/>
  <c r="P5342" i="3"/>
  <c r="O5342" i="3"/>
  <c r="N5342" i="3"/>
  <c r="J5342" i="3"/>
  <c r="P5341" i="3"/>
  <c r="O5341" i="3"/>
  <c r="N5341" i="3"/>
  <c r="J5341" i="3"/>
  <c r="P5340" i="3"/>
  <c r="O5340" i="3"/>
  <c r="N5340" i="3"/>
  <c r="J5340" i="3"/>
  <c r="P5339" i="3"/>
  <c r="O5339" i="3"/>
  <c r="N5339" i="3"/>
  <c r="J5339" i="3"/>
  <c r="P5338" i="3"/>
  <c r="O5338" i="3"/>
  <c r="N5338" i="3"/>
  <c r="J5338" i="3"/>
  <c r="P5337" i="3"/>
  <c r="O5337" i="3"/>
  <c r="N5337" i="3"/>
  <c r="J5337" i="3"/>
  <c r="P5336" i="3"/>
  <c r="O5336" i="3"/>
  <c r="N5336" i="3"/>
  <c r="J5336" i="3"/>
  <c r="P5335" i="3"/>
  <c r="O5335" i="3"/>
  <c r="N5335" i="3"/>
  <c r="J5335" i="3"/>
  <c r="P5334" i="3"/>
  <c r="O5334" i="3"/>
  <c r="N5334" i="3"/>
  <c r="J5334" i="3"/>
  <c r="P5333" i="3"/>
  <c r="O5333" i="3"/>
  <c r="N5333" i="3"/>
  <c r="J5333" i="3"/>
  <c r="P5332" i="3"/>
  <c r="O5332" i="3"/>
  <c r="N5332" i="3"/>
  <c r="J5332" i="3"/>
  <c r="P5331" i="3"/>
  <c r="O5331" i="3"/>
  <c r="N5331" i="3"/>
  <c r="J5331" i="3"/>
  <c r="P5330" i="3"/>
  <c r="O5330" i="3"/>
  <c r="N5330" i="3"/>
  <c r="J5330" i="3"/>
  <c r="P5329" i="3"/>
  <c r="O5329" i="3"/>
  <c r="N5329" i="3"/>
  <c r="J5329" i="3"/>
  <c r="P5328" i="3"/>
  <c r="O5328" i="3"/>
  <c r="N5328" i="3"/>
  <c r="J5328" i="3"/>
  <c r="P5327" i="3"/>
  <c r="O5327" i="3"/>
  <c r="N5327" i="3"/>
  <c r="J5327" i="3"/>
  <c r="P5326" i="3"/>
  <c r="O5326" i="3"/>
  <c r="N5326" i="3"/>
  <c r="J5326" i="3"/>
  <c r="P5325" i="3"/>
  <c r="O5325" i="3"/>
  <c r="N5325" i="3"/>
  <c r="J5325" i="3"/>
  <c r="P5324" i="3"/>
  <c r="O5324" i="3"/>
  <c r="N5324" i="3"/>
  <c r="J5324" i="3"/>
  <c r="P5323" i="3"/>
  <c r="O5323" i="3"/>
  <c r="N5323" i="3"/>
  <c r="J5323" i="3"/>
  <c r="P5322" i="3"/>
  <c r="O5322" i="3"/>
  <c r="N5322" i="3"/>
  <c r="J5322" i="3"/>
  <c r="P5321" i="3"/>
  <c r="O5321" i="3"/>
  <c r="N5321" i="3"/>
  <c r="J5321" i="3"/>
  <c r="P5320" i="3"/>
  <c r="O5320" i="3"/>
  <c r="N5320" i="3"/>
  <c r="J5320" i="3"/>
  <c r="P5319" i="3"/>
  <c r="O5319" i="3"/>
  <c r="N5319" i="3"/>
  <c r="J5319" i="3"/>
  <c r="P5318" i="3"/>
  <c r="O5318" i="3"/>
  <c r="N5318" i="3"/>
  <c r="J5318" i="3"/>
  <c r="P5317" i="3"/>
  <c r="O5317" i="3"/>
  <c r="N5317" i="3"/>
  <c r="J5317" i="3"/>
  <c r="P5316" i="3"/>
  <c r="O5316" i="3"/>
  <c r="N5316" i="3"/>
  <c r="J5316" i="3"/>
  <c r="P5315" i="3"/>
  <c r="O5315" i="3"/>
  <c r="N5315" i="3"/>
  <c r="J5315" i="3"/>
  <c r="P5314" i="3"/>
  <c r="O5314" i="3"/>
  <c r="N5314" i="3"/>
  <c r="J5314" i="3"/>
  <c r="P5313" i="3"/>
  <c r="O5313" i="3"/>
  <c r="N5313" i="3"/>
  <c r="J5313" i="3"/>
  <c r="P5312" i="3"/>
  <c r="O5312" i="3"/>
  <c r="N5312" i="3"/>
  <c r="J5312" i="3"/>
  <c r="P5311" i="3"/>
  <c r="O5311" i="3"/>
  <c r="N5311" i="3"/>
  <c r="J5311" i="3"/>
  <c r="P5310" i="3"/>
  <c r="O5310" i="3"/>
  <c r="N5310" i="3"/>
  <c r="J5310" i="3"/>
  <c r="P5309" i="3"/>
  <c r="O5309" i="3"/>
  <c r="N5309" i="3"/>
  <c r="J5309" i="3"/>
  <c r="P5308" i="3"/>
  <c r="O5308" i="3"/>
  <c r="N5308" i="3"/>
  <c r="J5308" i="3"/>
  <c r="P5307" i="3"/>
  <c r="O5307" i="3"/>
  <c r="N5307" i="3"/>
  <c r="J5307" i="3"/>
  <c r="P5306" i="3"/>
  <c r="O5306" i="3"/>
  <c r="N5306" i="3"/>
  <c r="J5306" i="3"/>
  <c r="P5305" i="3"/>
  <c r="O5305" i="3"/>
  <c r="N5305" i="3"/>
  <c r="J5305" i="3"/>
  <c r="P5304" i="3"/>
  <c r="O5304" i="3"/>
  <c r="N5304" i="3"/>
  <c r="J5304" i="3"/>
  <c r="P5303" i="3"/>
  <c r="O5303" i="3"/>
  <c r="N5303" i="3"/>
  <c r="J5303" i="3"/>
  <c r="P5302" i="3"/>
  <c r="O5302" i="3"/>
  <c r="N5302" i="3"/>
  <c r="J5302" i="3"/>
  <c r="P5301" i="3"/>
  <c r="O5301" i="3"/>
  <c r="N5301" i="3"/>
  <c r="J5301" i="3"/>
  <c r="P5300" i="3"/>
  <c r="O5300" i="3"/>
  <c r="N5300" i="3"/>
  <c r="J5300" i="3"/>
  <c r="P5299" i="3"/>
  <c r="O5299" i="3"/>
  <c r="N5299" i="3"/>
  <c r="J5299" i="3"/>
  <c r="P5298" i="3"/>
  <c r="O5298" i="3"/>
  <c r="N5298" i="3"/>
  <c r="J5298" i="3"/>
  <c r="P5297" i="3"/>
  <c r="O5297" i="3"/>
  <c r="N5297" i="3"/>
  <c r="J5297" i="3"/>
  <c r="P5296" i="3"/>
  <c r="O5296" i="3"/>
  <c r="N5296" i="3"/>
  <c r="J5296" i="3"/>
  <c r="P5295" i="3"/>
  <c r="O5295" i="3"/>
  <c r="N5295" i="3"/>
  <c r="J5295" i="3"/>
  <c r="P5294" i="3"/>
  <c r="O5294" i="3"/>
  <c r="N5294" i="3"/>
  <c r="J5294" i="3"/>
  <c r="P5293" i="3"/>
  <c r="O5293" i="3"/>
  <c r="N5293" i="3"/>
  <c r="J5293" i="3"/>
  <c r="P5292" i="3"/>
  <c r="O5292" i="3"/>
  <c r="N5292" i="3"/>
  <c r="J5292" i="3"/>
  <c r="P5291" i="3"/>
  <c r="O5291" i="3"/>
  <c r="N5291" i="3"/>
  <c r="J5291" i="3"/>
  <c r="P5290" i="3"/>
  <c r="O5290" i="3"/>
  <c r="N5290" i="3"/>
  <c r="J5290" i="3"/>
  <c r="P5289" i="3"/>
  <c r="O5289" i="3"/>
  <c r="N5289" i="3"/>
  <c r="J5289" i="3"/>
  <c r="P5288" i="3"/>
  <c r="O5288" i="3"/>
  <c r="N5288" i="3"/>
  <c r="J5288" i="3"/>
  <c r="P5287" i="3"/>
  <c r="O5287" i="3"/>
  <c r="N5287" i="3"/>
  <c r="J5287" i="3"/>
  <c r="P5286" i="3"/>
  <c r="O5286" i="3"/>
  <c r="N5286" i="3"/>
  <c r="J5286" i="3"/>
  <c r="P5285" i="3"/>
  <c r="O5285" i="3"/>
  <c r="N5285" i="3"/>
  <c r="J5285" i="3"/>
  <c r="P5284" i="3"/>
  <c r="O5284" i="3"/>
  <c r="N5284" i="3"/>
  <c r="J5284" i="3"/>
  <c r="P5283" i="3"/>
  <c r="O5283" i="3"/>
  <c r="N5283" i="3"/>
  <c r="J5283" i="3"/>
  <c r="P5282" i="3"/>
  <c r="O5282" i="3"/>
  <c r="N5282" i="3"/>
  <c r="J5282" i="3"/>
  <c r="P5281" i="3"/>
  <c r="O5281" i="3"/>
  <c r="N5281" i="3"/>
  <c r="J5281" i="3"/>
  <c r="P5280" i="3"/>
  <c r="O5280" i="3"/>
  <c r="N5280" i="3"/>
  <c r="J5280" i="3"/>
  <c r="P5279" i="3"/>
  <c r="O5279" i="3"/>
  <c r="N5279" i="3"/>
  <c r="J5279" i="3"/>
  <c r="P5278" i="3"/>
  <c r="O5278" i="3"/>
  <c r="N5278" i="3"/>
  <c r="J5278" i="3"/>
  <c r="P5277" i="3"/>
  <c r="O5277" i="3"/>
  <c r="N5277" i="3"/>
  <c r="J5277" i="3"/>
  <c r="P5276" i="3"/>
  <c r="O5276" i="3"/>
  <c r="N5276" i="3"/>
  <c r="J5276" i="3"/>
  <c r="P5275" i="3"/>
  <c r="O5275" i="3"/>
  <c r="N5275" i="3"/>
  <c r="J5275" i="3"/>
  <c r="P5274" i="3"/>
  <c r="O5274" i="3"/>
  <c r="N5274" i="3"/>
  <c r="J5274" i="3"/>
  <c r="P5273" i="3"/>
  <c r="O5273" i="3"/>
  <c r="N5273" i="3"/>
  <c r="J5273" i="3"/>
  <c r="P5272" i="3"/>
  <c r="O5272" i="3"/>
  <c r="N5272" i="3"/>
  <c r="J5272" i="3"/>
  <c r="P5271" i="3"/>
  <c r="O5271" i="3"/>
  <c r="N5271" i="3"/>
  <c r="J5271" i="3"/>
  <c r="P5270" i="3"/>
  <c r="O5270" i="3"/>
  <c r="N5270" i="3"/>
  <c r="J5270" i="3"/>
  <c r="P5269" i="3"/>
  <c r="O5269" i="3"/>
  <c r="N5269" i="3"/>
  <c r="J5269" i="3"/>
  <c r="P5268" i="3"/>
  <c r="O5268" i="3"/>
  <c r="N5268" i="3"/>
  <c r="J5268" i="3"/>
  <c r="P5267" i="3"/>
  <c r="O5267" i="3"/>
  <c r="N5267" i="3"/>
  <c r="J5267" i="3"/>
  <c r="P5266" i="3"/>
  <c r="O5266" i="3"/>
  <c r="N5266" i="3"/>
  <c r="J5266" i="3"/>
  <c r="P5265" i="3"/>
  <c r="O5265" i="3"/>
  <c r="N5265" i="3"/>
  <c r="J5265" i="3"/>
  <c r="P5264" i="3"/>
  <c r="O5264" i="3"/>
  <c r="N5264" i="3"/>
  <c r="J5264" i="3"/>
  <c r="P5263" i="3"/>
  <c r="O5263" i="3"/>
  <c r="N5263" i="3"/>
  <c r="J5263" i="3"/>
  <c r="P5262" i="3"/>
  <c r="O5262" i="3"/>
  <c r="N5262" i="3"/>
  <c r="J5262" i="3"/>
  <c r="P5261" i="3"/>
  <c r="O5261" i="3"/>
  <c r="N5261" i="3"/>
  <c r="J5261" i="3"/>
  <c r="P5260" i="3"/>
  <c r="O5260" i="3"/>
  <c r="N5260" i="3"/>
  <c r="J5260" i="3"/>
  <c r="P5259" i="3"/>
  <c r="O5259" i="3"/>
  <c r="N5259" i="3"/>
  <c r="J5259" i="3"/>
  <c r="P5258" i="3"/>
  <c r="O5258" i="3"/>
  <c r="N5258" i="3"/>
  <c r="J5258" i="3"/>
  <c r="P5257" i="3"/>
  <c r="O5257" i="3"/>
  <c r="N5257" i="3"/>
  <c r="J5257" i="3"/>
  <c r="P5256" i="3"/>
  <c r="O5256" i="3"/>
  <c r="N5256" i="3"/>
  <c r="J5256" i="3"/>
  <c r="P5255" i="3"/>
  <c r="O5255" i="3"/>
  <c r="N5255" i="3"/>
  <c r="J5255" i="3"/>
  <c r="P5254" i="3"/>
  <c r="O5254" i="3"/>
  <c r="N5254" i="3"/>
  <c r="J5254" i="3"/>
  <c r="P5253" i="3"/>
  <c r="O5253" i="3"/>
  <c r="N5253" i="3"/>
  <c r="J5253" i="3"/>
  <c r="P5252" i="3"/>
  <c r="O5252" i="3"/>
  <c r="N5252" i="3"/>
  <c r="J5252" i="3"/>
  <c r="P5251" i="3"/>
  <c r="O5251" i="3"/>
  <c r="N5251" i="3"/>
  <c r="J5251" i="3"/>
  <c r="P5250" i="3"/>
  <c r="O5250" i="3"/>
  <c r="N5250" i="3"/>
  <c r="J5250" i="3"/>
  <c r="P5249" i="3"/>
  <c r="O5249" i="3"/>
  <c r="N5249" i="3"/>
  <c r="J5249" i="3"/>
  <c r="P5248" i="3"/>
  <c r="O5248" i="3"/>
  <c r="N5248" i="3"/>
  <c r="J5248" i="3"/>
  <c r="P5247" i="3"/>
  <c r="O5247" i="3"/>
  <c r="N5247" i="3"/>
  <c r="J5247" i="3"/>
  <c r="P5246" i="3"/>
  <c r="O5246" i="3"/>
  <c r="N5246" i="3"/>
  <c r="J5246" i="3"/>
  <c r="P5245" i="3"/>
  <c r="O5245" i="3"/>
  <c r="N5245" i="3"/>
  <c r="J5245" i="3"/>
  <c r="P5244" i="3"/>
  <c r="O5244" i="3"/>
  <c r="N5244" i="3"/>
  <c r="J5244" i="3"/>
  <c r="P5243" i="3"/>
  <c r="O5243" i="3"/>
  <c r="N5243" i="3"/>
  <c r="J5243" i="3"/>
  <c r="P5242" i="3"/>
  <c r="O5242" i="3"/>
  <c r="N5242" i="3"/>
  <c r="J5242" i="3"/>
  <c r="P5241" i="3"/>
  <c r="O5241" i="3"/>
  <c r="N5241" i="3"/>
  <c r="J5241" i="3"/>
  <c r="P5240" i="3"/>
  <c r="O5240" i="3"/>
  <c r="N5240" i="3"/>
  <c r="J5240" i="3"/>
  <c r="P5239" i="3"/>
  <c r="O5239" i="3"/>
  <c r="N5239" i="3"/>
  <c r="J5239" i="3"/>
  <c r="P5238" i="3"/>
  <c r="O5238" i="3"/>
  <c r="N5238" i="3"/>
  <c r="J5238" i="3"/>
  <c r="P5237" i="3"/>
  <c r="O5237" i="3"/>
  <c r="N5237" i="3"/>
  <c r="J5237" i="3"/>
  <c r="P5236" i="3"/>
  <c r="O5236" i="3"/>
  <c r="N5236" i="3"/>
  <c r="J5236" i="3"/>
  <c r="P5235" i="3"/>
  <c r="O5235" i="3"/>
  <c r="N5235" i="3"/>
  <c r="J5235" i="3"/>
  <c r="P5234" i="3"/>
  <c r="O5234" i="3"/>
  <c r="N5234" i="3"/>
  <c r="J5234" i="3"/>
  <c r="P5233" i="3"/>
  <c r="O5233" i="3"/>
  <c r="N5233" i="3"/>
  <c r="J5233" i="3"/>
  <c r="P5232" i="3"/>
  <c r="O5232" i="3"/>
  <c r="N5232" i="3"/>
  <c r="J5232" i="3"/>
  <c r="P5231" i="3"/>
  <c r="O5231" i="3"/>
  <c r="N5231" i="3"/>
  <c r="J5231" i="3"/>
  <c r="P5230" i="3"/>
  <c r="O5230" i="3"/>
  <c r="N5230" i="3"/>
  <c r="J5230" i="3"/>
  <c r="P5229" i="3"/>
  <c r="O5229" i="3"/>
  <c r="N5229" i="3"/>
  <c r="J5229" i="3"/>
  <c r="P5228" i="3"/>
  <c r="O5228" i="3"/>
  <c r="N5228" i="3"/>
  <c r="J5228" i="3"/>
  <c r="P5227" i="3"/>
  <c r="O5227" i="3"/>
  <c r="N5227" i="3"/>
  <c r="J5227" i="3"/>
  <c r="P5226" i="3"/>
  <c r="O5226" i="3"/>
  <c r="N5226" i="3"/>
  <c r="J5226" i="3"/>
  <c r="P5225" i="3"/>
  <c r="O5225" i="3"/>
  <c r="N5225" i="3"/>
  <c r="J5225" i="3"/>
  <c r="P5224" i="3"/>
  <c r="O5224" i="3"/>
  <c r="N5224" i="3"/>
  <c r="J5224" i="3"/>
  <c r="P5223" i="3"/>
  <c r="O5223" i="3"/>
  <c r="N5223" i="3"/>
  <c r="J5223" i="3"/>
  <c r="P5222" i="3"/>
  <c r="O5222" i="3"/>
  <c r="N5222" i="3"/>
  <c r="J5222" i="3"/>
  <c r="P5221" i="3"/>
  <c r="O5221" i="3"/>
  <c r="N5221" i="3"/>
  <c r="J5221" i="3"/>
  <c r="P5220" i="3"/>
  <c r="O5220" i="3"/>
  <c r="N5220" i="3"/>
  <c r="J5220" i="3"/>
  <c r="P5219" i="3"/>
  <c r="O5219" i="3"/>
  <c r="N5219" i="3"/>
  <c r="J5219" i="3"/>
  <c r="P5218" i="3"/>
  <c r="O5218" i="3"/>
  <c r="N5218" i="3"/>
  <c r="J5218" i="3"/>
  <c r="P5217" i="3"/>
  <c r="O5217" i="3"/>
  <c r="N5217" i="3"/>
  <c r="J5217" i="3"/>
  <c r="P5216" i="3"/>
  <c r="O5216" i="3"/>
  <c r="N5216" i="3"/>
  <c r="J5216" i="3"/>
  <c r="P5215" i="3"/>
  <c r="O5215" i="3"/>
  <c r="N5215" i="3"/>
  <c r="J5215" i="3"/>
  <c r="P5214" i="3"/>
  <c r="O5214" i="3"/>
  <c r="N5214" i="3"/>
  <c r="J5214" i="3"/>
  <c r="P5213" i="3"/>
  <c r="O5213" i="3"/>
  <c r="N5213" i="3"/>
  <c r="J5213" i="3"/>
  <c r="P5212" i="3"/>
  <c r="O5212" i="3"/>
  <c r="N5212" i="3"/>
  <c r="J5212" i="3"/>
  <c r="P5211" i="3"/>
  <c r="O5211" i="3"/>
  <c r="N5211" i="3"/>
  <c r="J5211" i="3"/>
  <c r="P5210" i="3"/>
  <c r="O5210" i="3"/>
  <c r="N5210" i="3"/>
  <c r="J5210" i="3"/>
  <c r="P5209" i="3"/>
  <c r="O5209" i="3"/>
  <c r="N5209" i="3"/>
  <c r="J5209" i="3"/>
  <c r="P5208" i="3"/>
  <c r="O5208" i="3"/>
  <c r="N5208" i="3"/>
  <c r="J5208" i="3"/>
  <c r="P5207" i="3"/>
  <c r="O5207" i="3"/>
  <c r="N5207" i="3"/>
  <c r="J5207" i="3"/>
  <c r="P5206" i="3"/>
  <c r="O5206" i="3"/>
  <c r="N5206" i="3"/>
  <c r="J5206" i="3"/>
  <c r="P5205" i="3"/>
  <c r="O5205" i="3"/>
  <c r="N5205" i="3"/>
  <c r="J5205" i="3"/>
  <c r="P5204" i="3"/>
  <c r="O5204" i="3"/>
  <c r="N5204" i="3"/>
  <c r="J5204" i="3"/>
  <c r="P5203" i="3"/>
  <c r="O5203" i="3"/>
  <c r="N5203" i="3"/>
  <c r="J5203" i="3"/>
  <c r="P5202" i="3"/>
  <c r="O5202" i="3"/>
  <c r="N5202" i="3"/>
  <c r="J5202" i="3"/>
  <c r="P5201" i="3"/>
  <c r="O5201" i="3"/>
  <c r="N5201" i="3"/>
  <c r="J5201" i="3"/>
  <c r="P5200" i="3"/>
  <c r="O5200" i="3"/>
  <c r="N5200" i="3"/>
  <c r="J5200" i="3"/>
  <c r="P5199" i="3"/>
  <c r="O5199" i="3"/>
  <c r="N5199" i="3"/>
  <c r="J5199" i="3"/>
  <c r="P5198" i="3"/>
  <c r="O5198" i="3"/>
  <c r="N5198" i="3"/>
  <c r="J5198" i="3"/>
  <c r="P5197" i="3"/>
  <c r="O5197" i="3"/>
  <c r="N5197" i="3"/>
  <c r="J5197" i="3"/>
  <c r="P5196" i="3"/>
  <c r="O5196" i="3"/>
  <c r="N5196" i="3"/>
  <c r="J5196" i="3"/>
  <c r="P5195" i="3"/>
  <c r="O5195" i="3"/>
  <c r="N5195" i="3"/>
  <c r="J5195" i="3"/>
  <c r="P5194" i="3"/>
  <c r="O5194" i="3"/>
  <c r="N5194" i="3"/>
  <c r="J5194" i="3"/>
  <c r="P5193" i="3"/>
  <c r="O5193" i="3"/>
  <c r="N5193" i="3"/>
  <c r="J5193" i="3"/>
  <c r="P5192" i="3"/>
  <c r="O5192" i="3"/>
  <c r="N5192" i="3"/>
  <c r="J5192" i="3"/>
  <c r="P5191" i="3"/>
  <c r="O5191" i="3"/>
  <c r="N5191" i="3"/>
  <c r="J5191" i="3"/>
  <c r="P5190" i="3"/>
  <c r="O5190" i="3"/>
  <c r="N5190" i="3"/>
  <c r="J5190" i="3"/>
  <c r="P5189" i="3"/>
  <c r="O5189" i="3"/>
  <c r="N5189" i="3"/>
  <c r="J5189" i="3"/>
  <c r="P5188" i="3"/>
  <c r="O5188" i="3"/>
  <c r="N5188" i="3"/>
  <c r="J5188" i="3"/>
  <c r="P5187" i="3"/>
  <c r="O5187" i="3"/>
  <c r="N5187" i="3"/>
  <c r="J5187" i="3"/>
  <c r="P5186" i="3"/>
  <c r="O5186" i="3"/>
  <c r="N5186" i="3"/>
  <c r="J5186" i="3"/>
  <c r="P5185" i="3"/>
  <c r="O5185" i="3"/>
  <c r="N5185" i="3"/>
  <c r="J5185" i="3"/>
  <c r="P5184" i="3"/>
  <c r="O5184" i="3"/>
  <c r="N5184" i="3"/>
  <c r="J5184" i="3"/>
  <c r="P5183" i="3"/>
  <c r="O5183" i="3"/>
  <c r="N5183" i="3"/>
  <c r="J5183" i="3"/>
  <c r="P5182" i="3"/>
  <c r="O5182" i="3"/>
  <c r="N5182" i="3"/>
  <c r="J5182" i="3"/>
  <c r="P5181" i="3"/>
  <c r="O5181" i="3"/>
  <c r="N5181" i="3"/>
  <c r="J5181" i="3"/>
  <c r="P5180" i="3"/>
  <c r="O5180" i="3"/>
  <c r="N5180" i="3"/>
  <c r="J5180" i="3"/>
  <c r="P5179" i="3"/>
  <c r="O5179" i="3"/>
  <c r="N5179" i="3"/>
  <c r="J5179" i="3"/>
  <c r="P5178" i="3"/>
  <c r="O5178" i="3"/>
  <c r="N5178" i="3"/>
  <c r="J5178" i="3"/>
  <c r="P5177" i="3"/>
  <c r="O5177" i="3"/>
  <c r="N5177" i="3"/>
  <c r="J5177" i="3"/>
  <c r="P5176" i="3"/>
  <c r="O5176" i="3"/>
  <c r="N5176" i="3"/>
  <c r="J5176" i="3"/>
  <c r="P5175" i="3"/>
  <c r="O5175" i="3"/>
  <c r="N5175" i="3"/>
  <c r="J5175" i="3"/>
  <c r="P5174" i="3"/>
  <c r="O5174" i="3"/>
  <c r="N5174" i="3"/>
  <c r="J5174" i="3"/>
  <c r="P5173" i="3"/>
  <c r="O5173" i="3"/>
  <c r="N5173" i="3"/>
  <c r="J5173" i="3"/>
  <c r="P5172" i="3"/>
  <c r="O5172" i="3"/>
  <c r="N5172" i="3"/>
  <c r="J5172" i="3"/>
  <c r="P5171" i="3"/>
  <c r="O5171" i="3"/>
  <c r="N5171" i="3"/>
  <c r="J5171" i="3"/>
  <c r="P5170" i="3"/>
  <c r="O5170" i="3"/>
  <c r="N5170" i="3"/>
  <c r="J5170" i="3"/>
  <c r="P5169" i="3"/>
  <c r="O5169" i="3"/>
  <c r="N5169" i="3"/>
  <c r="J5169" i="3"/>
  <c r="P5168" i="3"/>
  <c r="O5168" i="3"/>
  <c r="N5168" i="3"/>
  <c r="J5168" i="3"/>
  <c r="P5167" i="3"/>
  <c r="O5167" i="3"/>
  <c r="N5167" i="3"/>
  <c r="J5167" i="3"/>
  <c r="P5166" i="3"/>
  <c r="O5166" i="3"/>
  <c r="N5166" i="3"/>
  <c r="J5166" i="3"/>
  <c r="P5165" i="3"/>
  <c r="O5165" i="3"/>
  <c r="N5165" i="3"/>
  <c r="J5165" i="3"/>
  <c r="P5164" i="3"/>
  <c r="O5164" i="3"/>
  <c r="N5164" i="3"/>
  <c r="J5164" i="3"/>
  <c r="P5163" i="3"/>
  <c r="O5163" i="3"/>
  <c r="N5163" i="3"/>
  <c r="J5163" i="3"/>
  <c r="P5162" i="3"/>
  <c r="O5162" i="3"/>
  <c r="N5162" i="3"/>
  <c r="J5162" i="3"/>
  <c r="P5161" i="3"/>
  <c r="O5161" i="3"/>
  <c r="N5161" i="3"/>
  <c r="J5161" i="3"/>
  <c r="P5160" i="3"/>
  <c r="O5160" i="3"/>
  <c r="N5160" i="3"/>
  <c r="J5160" i="3"/>
  <c r="P5159" i="3"/>
  <c r="O5159" i="3"/>
  <c r="N5159" i="3"/>
  <c r="J5159" i="3"/>
  <c r="P5158" i="3"/>
  <c r="O5158" i="3"/>
  <c r="N5158" i="3"/>
  <c r="J5158" i="3"/>
  <c r="P5157" i="3"/>
  <c r="O5157" i="3"/>
  <c r="N5157" i="3"/>
  <c r="J5157" i="3"/>
  <c r="P5156" i="3"/>
  <c r="O5156" i="3"/>
  <c r="N5156" i="3"/>
  <c r="J5156" i="3"/>
  <c r="P5155" i="3"/>
  <c r="O5155" i="3"/>
  <c r="N5155" i="3"/>
  <c r="J5155" i="3"/>
  <c r="P5154" i="3"/>
  <c r="O5154" i="3"/>
  <c r="N5154" i="3"/>
  <c r="J5154" i="3"/>
  <c r="P5153" i="3"/>
  <c r="O5153" i="3"/>
  <c r="N5153" i="3"/>
  <c r="J5153" i="3"/>
  <c r="P5152" i="3"/>
  <c r="O5152" i="3"/>
  <c r="N5152" i="3"/>
  <c r="J5152" i="3"/>
  <c r="P5151" i="3"/>
  <c r="O5151" i="3"/>
  <c r="N5151" i="3"/>
  <c r="J5151" i="3"/>
  <c r="P5150" i="3"/>
  <c r="O5150" i="3"/>
  <c r="N5150" i="3"/>
  <c r="J5150" i="3"/>
  <c r="P5149" i="3"/>
  <c r="O5149" i="3"/>
  <c r="N5149" i="3"/>
  <c r="J5149" i="3"/>
  <c r="P5148" i="3"/>
  <c r="O5148" i="3"/>
  <c r="N5148" i="3"/>
  <c r="J5148" i="3"/>
  <c r="P5147" i="3"/>
  <c r="O5147" i="3"/>
  <c r="N5147" i="3"/>
  <c r="J5147" i="3"/>
  <c r="P5146" i="3"/>
  <c r="O5146" i="3"/>
  <c r="N5146" i="3"/>
  <c r="J5146" i="3"/>
  <c r="P5145" i="3"/>
  <c r="O5145" i="3"/>
  <c r="N5145" i="3"/>
  <c r="J5145" i="3"/>
  <c r="P5144" i="3"/>
  <c r="O5144" i="3"/>
  <c r="N5144" i="3"/>
  <c r="J5144" i="3"/>
  <c r="P5143" i="3"/>
  <c r="O5143" i="3"/>
  <c r="N5143" i="3"/>
  <c r="J5143" i="3"/>
  <c r="P5142" i="3"/>
  <c r="O5142" i="3"/>
  <c r="N5142" i="3"/>
  <c r="J5142" i="3"/>
  <c r="P5141" i="3"/>
  <c r="O5141" i="3"/>
  <c r="N5141" i="3"/>
  <c r="J5141" i="3"/>
  <c r="P5140" i="3"/>
  <c r="O5140" i="3"/>
  <c r="N5140" i="3"/>
  <c r="J5140" i="3"/>
  <c r="P5139" i="3"/>
  <c r="O5139" i="3"/>
  <c r="N5139" i="3"/>
  <c r="J5139" i="3"/>
  <c r="P5138" i="3"/>
  <c r="O5138" i="3"/>
  <c r="N5138" i="3"/>
  <c r="J5138" i="3"/>
  <c r="P5137" i="3"/>
  <c r="O5137" i="3"/>
  <c r="N5137" i="3"/>
  <c r="J5137" i="3"/>
  <c r="P5136" i="3"/>
  <c r="O5136" i="3"/>
  <c r="N5136" i="3"/>
  <c r="J5136" i="3"/>
  <c r="P5135" i="3"/>
  <c r="O5135" i="3"/>
  <c r="N5135" i="3"/>
  <c r="J5135" i="3"/>
  <c r="P5134" i="3"/>
  <c r="O5134" i="3"/>
  <c r="N5134" i="3"/>
  <c r="J5134" i="3"/>
  <c r="P5133" i="3"/>
  <c r="O5133" i="3"/>
  <c r="N5133" i="3"/>
  <c r="J5133" i="3"/>
  <c r="P5132" i="3"/>
  <c r="O5132" i="3"/>
  <c r="N5132" i="3"/>
  <c r="J5132" i="3"/>
  <c r="P5131" i="3"/>
  <c r="O5131" i="3"/>
  <c r="N5131" i="3"/>
  <c r="J5131" i="3"/>
  <c r="P5130" i="3"/>
  <c r="O5130" i="3"/>
  <c r="N5130" i="3"/>
  <c r="J5130" i="3"/>
  <c r="P5129" i="3"/>
  <c r="O5129" i="3"/>
  <c r="N5129" i="3"/>
  <c r="J5129" i="3"/>
  <c r="P5128" i="3"/>
  <c r="O5128" i="3"/>
  <c r="N5128" i="3"/>
  <c r="J5128" i="3"/>
  <c r="P5127" i="3"/>
  <c r="O5127" i="3"/>
  <c r="N5127" i="3"/>
  <c r="J5127" i="3"/>
  <c r="P5126" i="3"/>
  <c r="O5126" i="3"/>
  <c r="N5126" i="3"/>
  <c r="J5126" i="3"/>
  <c r="P5125" i="3"/>
  <c r="O5125" i="3"/>
  <c r="N5125" i="3"/>
  <c r="J5125" i="3"/>
  <c r="P5124" i="3"/>
  <c r="O5124" i="3"/>
  <c r="N5124" i="3"/>
  <c r="J5124" i="3"/>
  <c r="P5123" i="3"/>
  <c r="O5123" i="3"/>
  <c r="N5123" i="3"/>
  <c r="J5123" i="3"/>
  <c r="P5122" i="3"/>
  <c r="O5122" i="3"/>
  <c r="N5122" i="3"/>
  <c r="J5122" i="3"/>
  <c r="P5121" i="3"/>
  <c r="O5121" i="3"/>
  <c r="N5121" i="3"/>
  <c r="J5121" i="3"/>
  <c r="P5120" i="3"/>
  <c r="O5120" i="3"/>
  <c r="N5120" i="3"/>
  <c r="J5120" i="3"/>
  <c r="P5119" i="3"/>
  <c r="O5119" i="3"/>
  <c r="N5119" i="3"/>
  <c r="J5119" i="3"/>
  <c r="P5118" i="3"/>
  <c r="O5118" i="3"/>
  <c r="N5118" i="3"/>
  <c r="J5118" i="3"/>
  <c r="P5117" i="3"/>
  <c r="O5117" i="3"/>
  <c r="N5117" i="3"/>
  <c r="J5117" i="3"/>
  <c r="P5116" i="3"/>
  <c r="O5116" i="3"/>
  <c r="N5116" i="3"/>
  <c r="J5116" i="3"/>
  <c r="P5115" i="3"/>
  <c r="O5115" i="3"/>
  <c r="N5115" i="3"/>
  <c r="J5115" i="3"/>
  <c r="P5114" i="3"/>
  <c r="O5114" i="3"/>
  <c r="N5114" i="3"/>
  <c r="J5114" i="3"/>
  <c r="P5113" i="3"/>
  <c r="O5113" i="3"/>
  <c r="N5113" i="3"/>
  <c r="J5113" i="3"/>
  <c r="P5112" i="3"/>
  <c r="O5112" i="3"/>
  <c r="N5112" i="3"/>
  <c r="J5112" i="3"/>
  <c r="P5111" i="3"/>
  <c r="O5111" i="3"/>
  <c r="N5111" i="3"/>
  <c r="J5111" i="3"/>
  <c r="P5110" i="3"/>
  <c r="O5110" i="3"/>
  <c r="N5110" i="3"/>
  <c r="J5110" i="3"/>
  <c r="P5109" i="3"/>
  <c r="O5109" i="3"/>
  <c r="N5109" i="3"/>
  <c r="J5109" i="3"/>
  <c r="P5108" i="3"/>
  <c r="O5108" i="3"/>
  <c r="N5108" i="3"/>
  <c r="J5108" i="3"/>
  <c r="P5107" i="3"/>
  <c r="O5107" i="3"/>
  <c r="N5107" i="3"/>
  <c r="J5107" i="3"/>
  <c r="P5106" i="3"/>
  <c r="O5106" i="3"/>
  <c r="N5106" i="3"/>
  <c r="J5106" i="3"/>
  <c r="P5105" i="3"/>
  <c r="O5105" i="3"/>
  <c r="N5105" i="3"/>
  <c r="J5105" i="3"/>
  <c r="P5104" i="3"/>
  <c r="O5104" i="3"/>
  <c r="N5104" i="3"/>
  <c r="J5104" i="3"/>
  <c r="P5103" i="3"/>
  <c r="O5103" i="3"/>
  <c r="N5103" i="3"/>
  <c r="J5103" i="3"/>
  <c r="P5102" i="3"/>
  <c r="O5102" i="3"/>
  <c r="N5102" i="3"/>
  <c r="J5102" i="3"/>
  <c r="P5101" i="3"/>
  <c r="O5101" i="3"/>
  <c r="N5101" i="3"/>
  <c r="J5101" i="3"/>
  <c r="P5100" i="3"/>
  <c r="O5100" i="3"/>
  <c r="N5100" i="3"/>
  <c r="J5100" i="3"/>
  <c r="P5099" i="3"/>
  <c r="O5099" i="3"/>
  <c r="N5099" i="3"/>
  <c r="J5099" i="3"/>
  <c r="P5098" i="3"/>
  <c r="O5098" i="3"/>
  <c r="N5098" i="3"/>
  <c r="J5098" i="3"/>
  <c r="P5097" i="3"/>
  <c r="O5097" i="3"/>
  <c r="N5097" i="3"/>
  <c r="J5097" i="3"/>
  <c r="P5096" i="3"/>
  <c r="O5096" i="3"/>
  <c r="N5096" i="3"/>
  <c r="J5096" i="3"/>
  <c r="P5095" i="3"/>
  <c r="O5095" i="3"/>
  <c r="N5095" i="3"/>
  <c r="J5095" i="3"/>
  <c r="P5094" i="3"/>
  <c r="O5094" i="3"/>
  <c r="N5094" i="3"/>
  <c r="J5094" i="3"/>
  <c r="P5093" i="3"/>
  <c r="O5093" i="3"/>
  <c r="N5093" i="3"/>
  <c r="J5093" i="3"/>
  <c r="P5092" i="3"/>
  <c r="O5092" i="3"/>
  <c r="N5092" i="3"/>
  <c r="J5092" i="3"/>
  <c r="P5091" i="3"/>
  <c r="O5091" i="3"/>
  <c r="N5091" i="3"/>
  <c r="J5091" i="3"/>
  <c r="P5090" i="3"/>
  <c r="O5090" i="3"/>
  <c r="N5090" i="3"/>
  <c r="J5090" i="3"/>
  <c r="P5089" i="3"/>
  <c r="O5089" i="3"/>
  <c r="N5089" i="3"/>
  <c r="J5089" i="3"/>
  <c r="P5088" i="3"/>
  <c r="O5088" i="3"/>
  <c r="N5088" i="3"/>
  <c r="J5088" i="3"/>
  <c r="P5087" i="3"/>
  <c r="O5087" i="3"/>
  <c r="N5087" i="3"/>
  <c r="J5087" i="3"/>
  <c r="P5086" i="3"/>
  <c r="O5086" i="3"/>
  <c r="N5086" i="3"/>
  <c r="J5086" i="3"/>
  <c r="P5085" i="3"/>
  <c r="O5085" i="3"/>
  <c r="N5085" i="3"/>
  <c r="J5085" i="3"/>
  <c r="P5084" i="3"/>
  <c r="O5084" i="3"/>
  <c r="N5084" i="3"/>
  <c r="J5084" i="3"/>
  <c r="P5083" i="3"/>
  <c r="O5083" i="3"/>
  <c r="N5083" i="3"/>
  <c r="J5083" i="3"/>
  <c r="P5082" i="3"/>
  <c r="O5082" i="3"/>
  <c r="N5082" i="3"/>
  <c r="J5082" i="3"/>
  <c r="P5081" i="3"/>
  <c r="O5081" i="3"/>
  <c r="N5081" i="3"/>
  <c r="J5081" i="3"/>
  <c r="P5080" i="3"/>
  <c r="O5080" i="3"/>
  <c r="N5080" i="3"/>
  <c r="J5080" i="3"/>
  <c r="P5079" i="3"/>
  <c r="O5079" i="3"/>
  <c r="N5079" i="3"/>
  <c r="J5079" i="3"/>
  <c r="P5078" i="3"/>
  <c r="O5078" i="3"/>
  <c r="N5078" i="3"/>
  <c r="J5078" i="3"/>
  <c r="P5077" i="3"/>
  <c r="O5077" i="3"/>
  <c r="N5077" i="3"/>
  <c r="J5077" i="3"/>
  <c r="P5076" i="3"/>
  <c r="O5076" i="3"/>
  <c r="N5076" i="3"/>
  <c r="J5076" i="3"/>
  <c r="P5075" i="3"/>
  <c r="O5075" i="3"/>
  <c r="N5075" i="3"/>
  <c r="J5075" i="3"/>
  <c r="P5074" i="3"/>
  <c r="O5074" i="3"/>
  <c r="N5074" i="3"/>
  <c r="J5074" i="3"/>
  <c r="P5073" i="3"/>
  <c r="O5073" i="3"/>
  <c r="N5073" i="3"/>
  <c r="J5073" i="3"/>
  <c r="P5072" i="3"/>
  <c r="O5072" i="3"/>
  <c r="N5072" i="3"/>
  <c r="J5072" i="3"/>
  <c r="P5071" i="3"/>
  <c r="O5071" i="3"/>
  <c r="N5071" i="3"/>
  <c r="J5071" i="3"/>
  <c r="P5070" i="3"/>
  <c r="O5070" i="3"/>
  <c r="N5070" i="3"/>
  <c r="J5070" i="3"/>
  <c r="P5069" i="3"/>
  <c r="O5069" i="3"/>
  <c r="N5069" i="3"/>
  <c r="J5069" i="3"/>
  <c r="P5068" i="3"/>
  <c r="O5068" i="3"/>
  <c r="N5068" i="3"/>
  <c r="J5068" i="3"/>
  <c r="P5067" i="3"/>
  <c r="O5067" i="3"/>
  <c r="N5067" i="3"/>
  <c r="J5067" i="3"/>
  <c r="P5066" i="3"/>
  <c r="O5066" i="3"/>
  <c r="N5066" i="3"/>
  <c r="J5066" i="3"/>
  <c r="P5065" i="3"/>
  <c r="O5065" i="3"/>
  <c r="N5065" i="3"/>
  <c r="J5065" i="3"/>
  <c r="P5064" i="3"/>
  <c r="O5064" i="3"/>
  <c r="N5064" i="3"/>
  <c r="J5064" i="3"/>
  <c r="P5063" i="3"/>
  <c r="O5063" i="3"/>
  <c r="N5063" i="3"/>
  <c r="J5063" i="3"/>
  <c r="P5062" i="3"/>
  <c r="O5062" i="3"/>
  <c r="N5062" i="3"/>
  <c r="J5062" i="3"/>
  <c r="P5061" i="3"/>
  <c r="O5061" i="3"/>
  <c r="N5061" i="3"/>
  <c r="J5061" i="3"/>
  <c r="P5060" i="3"/>
  <c r="O5060" i="3"/>
  <c r="N5060" i="3"/>
  <c r="J5060" i="3"/>
  <c r="P5059" i="3"/>
  <c r="O5059" i="3"/>
  <c r="N5059" i="3"/>
  <c r="J5059" i="3"/>
  <c r="P5058" i="3"/>
  <c r="O5058" i="3"/>
  <c r="N5058" i="3"/>
  <c r="J5058" i="3"/>
  <c r="P5057" i="3"/>
  <c r="O5057" i="3"/>
  <c r="N5057" i="3"/>
  <c r="J5057" i="3"/>
  <c r="P5056" i="3"/>
  <c r="O5056" i="3"/>
  <c r="N5056" i="3"/>
  <c r="J5056" i="3"/>
  <c r="P5055" i="3"/>
  <c r="O5055" i="3"/>
  <c r="N5055" i="3"/>
  <c r="J5055" i="3"/>
  <c r="P5054" i="3"/>
  <c r="O5054" i="3"/>
  <c r="N5054" i="3"/>
  <c r="J5054" i="3"/>
  <c r="P5053" i="3"/>
  <c r="O5053" i="3"/>
  <c r="N5053" i="3"/>
  <c r="J5053" i="3"/>
  <c r="P5052" i="3"/>
  <c r="O5052" i="3"/>
  <c r="N5052" i="3"/>
  <c r="J5052" i="3"/>
  <c r="P5051" i="3"/>
  <c r="O5051" i="3"/>
  <c r="N5051" i="3"/>
  <c r="J5051" i="3"/>
  <c r="P5050" i="3"/>
  <c r="O5050" i="3"/>
  <c r="N5050" i="3"/>
  <c r="J5050" i="3"/>
  <c r="P5049" i="3"/>
  <c r="O5049" i="3"/>
  <c r="N5049" i="3"/>
  <c r="J5049" i="3"/>
  <c r="P5048" i="3"/>
  <c r="O5048" i="3"/>
  <c r="N5048" i="3"/>
  <c r="J5048" i="3"/>
  <c r="P5047" i="3"/>
  <c r="O5047" i="3"/>
  <c r="N5047" i="3"/>
  <c r="J5047" i="3"/>
  <c r="P5046" i="3"/>
  <c r="O5046" i="3"/>
  <c r="N5046" i="3"/>
  <c r="J5046" i="3"/>
  <c r="P5045" i="3"/>
  <c r="O5045" i="3"/>
  <c r="N5045" i="3"/>
  <c r="J5045" i="3"/>
  <c r="P5044" i="3"/>
  <c r="O5044" i="3"/>
  <c r="N5044" i="3"/>
  <c r="J5044" i="3"/>
  <c r="P5043" i="3"/>
  <c r="O5043" i="3"/>
  <c r="N5043" i="3"/>
  <c r="J5043" i="3"/>
  <c r="P5042" i="3"/>
  <c r="O5042" i="3"/>
  <c r="N5042" i="3"/>
  <c r="J5042" i="3"/>
  <c r="P5041" i="3"/>
  <c r="O5041" i="3"/>
  <c r="N5041" i="3"/>
  <c r="J5041" i="3"/>
  <c r="P5040" i="3"/>
  <c r="O5040" i="3"/>
  <c r="N5040" i="3"/>
  <c r="J5040" i="3"/>
  <c r="P5039" i="3"/>
  <c r="O5039" i="3"/>
  <c r="N5039" i="3"/>
  <c r="J5039" i="3"/>
  <c r="P5038" i="3"/>
  <c r="O5038" i="3"/>
  <c r="N5038" i="3"/>
  <c r="J5038" i="3"/>
  <c r="P5037" i="3"/>
  <c r="O5037" i="3"/>
  <c r="N5037" i="3"/>
  <c r="J5037" i="3"/>
  <c r="P5036" i="3"/>
  <c r="O5036" i="3"/>
  <c r="N5036" i="3"/>
  <c r="J5036" i="3"/>
  <c r="P5035" i="3"/>
  <c r="O5035" i="3"/>
  <c r="N5035" i="3"/>
  <c r="J5035" i="3"/>
  <c r="P5034" i="3"/>
  <c r="O5034" i="3"/>
  <c r="N5034" i="3"/>
  <c r="J5034" i="3"/>
  <c r="P5033" i="3"/>
  <c r="O5033" i="3"/>
  <c r="N5033" i="3"/>
  <c r="J5033" i="3"/>
  <c r="P5032" i="3"/>
  <c r="O5032" i="3"/>
  <c r="N5032" i="3"/>
  <c r="J5032" i="3"/>
  <c r="P5031" i="3"/>
  <c r="O5031" i="3"/>
  <c r="N5031" i="3"/>
  <c r="J5031" i="3"/>
  <c r="P5030" i="3"/>
  <c r="O5030" i="3"/>
  <c r="N5030" i="3"/>
  <c r="J5030" i="3"/>
  <c r="P5029" i="3"/>
  <c r="O5029" i="3"/>
  <c r="N5029" i="3"/>
  <c r="J5029" i="3"/>
  <c r="P5028" i="3"/>
  <c r="O5028" i="3"/>
  <c r="N5028" i="3"/>
  <c r="J5028" i="3"/>
  <c r="P5027" i="3"/>
  <c r="O5027" i="3"/>
  <c r="N5027" i="3"/>
  <c r="J5027" i="3"/>
  <c r="P5026" i="3"/>
  <c r="O5026" i="3"/>
  <c r="N5026" i="3"/>
  <c r="J5026" i="3"/>
  <c r="P5025" i="3"/>
  <c r="O5025" i="3"/>
  <c r="N5025" i="3"/>
  <c r="J5025" i="3"/>
  <c r="P5024" i="3"/>
  <c r="O5024" i="3"/>
  <c r="N5024" i="3"/>
  <c r="J5024" i="3"/>
  <c r="P5023" i="3"/>
  <c r="O5023" i="3"/>
  <c r="N5023" i="3"/>
  <c r="J5023" i="3"/>
  <c r="P5022" i="3"/>
  <c r="O5022" i="3"/>
  <c r="N5022" i="3"/>
  <c r="J5022" i="3"/>
  <c r="P5021" i="3"/>
  <c r="O5021" i="3"/>
  <c r="N5021" i="3"/>
  <c r="J5021" i="3"/>
  <c r="P5020" i="3"/>
  <c r="O5020" i="3"/>
  <c r="N5020" i="3"/>
  <c r="J5020" i="3"/>
  <c r="P5019" i="3"/>
  <c r="O5019" i="3"/>
  <c r="N5019" i="3"/>
  <c r="J5019" i="3"/>
  <c r="P5018" i="3"/>
  <c r="O5018" i="3"/>
  <c r="N5018" i="3"/>
  <c r="J5018" i="3"/>
  <c r="P5017" i="3"/>
  <c r="O5017" i="3"/>
  <c r="N5017" i="3"/>
  <c r="J5017" i="3"/>
  <c r="P5016" i="3"/>
  <c r="O5016" i="3"/>
  <c r="N5016" i="3"/>
  <c r="J5016" i="3"/>
  <c r="P5015" i="3"/>
  <c r="O5015" i="3"/>
  <c r="N5015" i="3"/>
  <c r="J5015" i="3"/>
  <c r="P5014" i="3"/>
  <c r="O5014" i="3"/>
  <c r="N5014" i="3"/>
  <c r="J5014" i="3"/>
  <c r="P5013" i="3"/>
  <c r="O5013" i="3"/>
  <c r="N5013" i="3"/>
  <c r="J5013" i="3"/>
  <c r="P5012" i="3"/>
  <c r="O5012" i="3"/>
  <c r="N5012" i="3"/>
  <c r="J5012" i="3"/>
  <c r="P5011" i="3"/>
  <c r="O5011" i="3"/>
  <c r="N5011" i="3"/>
  <c r="J5011" i="3"/>
  <c r="P5010" i="3"/>
  <c r="O5010" i="3"/>
  <c r="N5010" i="3"/>
  <c r="J5010" i="3"/>
  <c r="P5009" i="3"/>
  <c r="O5009" i="3"/>
  <c r="N5009" i="3"/>
  <c r="J5009" i="3"/>
  <c r="P5008" i="3"/>
  <c r="O5008" i="3"/>
  <c r="N5008" i="3"/>
  <c r="J5008" i="3"/>
  <c r="P5007" i="3"/>
  <c r="O5007" i="3"/>
  <c r="N5007" i="3"/>
  <c r="J5007" i="3"/>
  <c r="P5006" i="3"/>
  <c r="O5006" i="3"/>
  <c r="N5006" i="3"/>
  <c r="J5006" i="3"/>
  <c r="P5005" i="3"/>
  <c r="O5005" i="3"/>
  <c r="N5005" i="3"/>
  <c r="J5005" i="3"/>
  <c r="P5004" i="3"/>
  <c r="O5004" i="3"/>
  <c r="N5004" i="3"/>
  <c r="J5004" i="3"/>
  <c r="P5003" i="3"/>
  <c r="O5003" i="3"/>
  <c r="N5003" i="3"/>
  <c r="J5003" i="3"/>
  <c r="P5002" i="3"/>
  <c r="O5002" i="3"/>
  <c r="N5002" i="3"/>
  <c r="J5002" i="3"/>
  <c r="P5001" i="3"/>
  <c r="O5001" i="3"/>
  <c r="N5001" i="3"/>
  <c r="J5001" i="3"/>
  <c r="P5000" i="3"/>
  <c r="O5000" i="3"/>
  <c r="N5000" i="3"/>
  <c r="J5000" i="3"/>
  <c r="P4999" i="3"/>
  <c r="O4999" i="3"/>
  <c r="N4999" i="3"/>
  <c r="J4999" i="3"/>
  <c r="P4998" i="3"/>
  <c r="O4998" i="3"/>
  <c r="N4998" i="3"/>
  <c r="J4998" i="3"/>
  <c r="P4997" i="3"/>
  <c r="O4997" i="3"/>
  <c r="N4997" i="3"/>
  <c r="J4997" i="3"/>
  <c r="P4996" i="3"/>
  <c r="O4996" i="3"/>
  <c r="N4996" i="3"/>
  <c r="J4996" i="3"/>
  <c r="P4995" i="3"/>
  <c r="O4995" i="3"/>
  <c r="N4995" i="3"/>
  <c r="J4995" i="3"/>
  <c r="P4994" i="3"/>
  <c r="O4994" i="3"/>
  <c r="N4994" i="3"/>
  <c r="J4994" i="3"/>
  <c r="P4993" i="3"/>
  <c r="O4993" i="3"/>
  <c r="N4993" i="3"/>
  <c r="J4993" i="3"/>
  <c r="P4992" i="3"/>
  <c r="O4992" i="3"/>
  <c r="N4992" i="3"/>
  <c r="J4992" i="3"/>
  <c r="P4991" i="3"/>
  <c r="O4991" i="3"/>
  <c r="N4991" i="3"/>
  <c r="J4991" i="3"/>
  <c r="P4990" i="3"/>
  <c r="O4990" i="3"/>
  <c r="N4990" i="3"/>
  <c r="J4990" i="3"/>
  <c r="P4989" i="3"/>
  <c r="O4989" i="3"/>
  <c r="N4989" i="3"/>
  <c r="J4989" i="3"/>
  <c r="P4988" i="3"/>
  <c r="O4988" i="3"/>
  <c r="N4988" i="3"/>
  <c r="J4988" i="3"/>
  <c r="P4987" i="3"/>
  <c r="O4987" i="3"/>
  <c r="N4987" i="3"/>
  <c r="J4987" i="3"/>
  <c r="P4986" i="3"/>
  <c r="O4986" i="3"/>
  <c r="N4986" i="3"/>
  <c r="J4986" i="3"/>
  <c r="P4985" i="3"/>
  <c r="O4985" i="3"/>
  <c r="N4985" i="3"/>
  <c r="J4985" i="3"/>
  <c r="P4984" i="3"/>
  <c r="O4984" i="3"/>
  <c r="N4984" i="3"/>
  <c r="J4984" i="3"/>
  <c r="P4983" i="3"/>
  <c r="O4983" i="3"/>
  <c r="N4983" i="3"/>
  <c r="J4983" i="3"/>
  <c r="P4982" i="3"/>
  <c r="O4982" i="3"/>
  <c r="N4982" i="3"/>
  <c r="J4982" i="3"/>
  <c r="P4981" i="3"/>
  <c r="O4981" i="3"/>
  <c r="N4981" i="3"/>
  <c r="J4981" i="3"/>
  <c r="P4980" i="3"/>
  <c r="O4980" i="3"/>
  <c r="N4980" i="3"/>
  <c r="J4980" i="3"/>
  <c r="P4979" i="3"/>
  <c r="O4979" i="3"/>
  <c r="N4979" i="3"/>
  <c r="J4979" i="3"/>
  <c r="P4978" i="3"/>
  <c r="O4978" i="3"/>
  <c r="N4978" i="3"/>
  <c r="J4978" i="3"/>
  <c r="P4977" i="3"/>
  <c r="O4977" i="3"/>
  <c r="N4977" i="3"/>
  <c r="J4977" i="3"/>
  <c r="P4976" i="3"/>
  <c r="O4976" i="3"/>
  <c r="N4976" i="3"/>
  <c r="J4976" i="3"/>
  <c r="P4975" i="3"/>
  <c r="O4975" i="3"/>
  <c r="N4975" i="3"/>
  <c r="J4975" i="3"/>
  <c r="P4974" i="3"/>
  <c r="O4974" i="3"/>
  <c r="N4974" i="3"/>
  <c r="J4974" i="3"/>
  <c r="P4973" i="3"/>
  <c r="O4973" i="3"/>
  <c r="N4973" i="3"/>
  <c r="J4973" i="3"/>
  <c r="P4972" i="3"/>
  <c r="O4972" i="3"/>
  <c r="N4972" i="3"/>
  <c r="J4972" i="3"/>
  <c r="P4971" i="3"/>
  <c r="O4971" i="3"/>
  <c r="N4971" i="3"/>
  <c r="J4971" i="3"/>
  <c r="P4970" i="3"/>
  <c r="O4970" i="3"/>
  <c r="N4970" i="3"/>
  <c r="J4970" i="3"/>
  <c r="P4969" i="3"/>
  <c r="O4969" i="3"/>
  <c r="N4969" i="3"/>
  <c r="J4969" i="3"/>
  <c r="P4968" i="3"/>
  <c r="O4968" i="3"/>
  <c r="N4968" i="3"/>
  <c r="J4968" i="3"/>
  <c r="P4967" i="3"/>
  <c r="O4967" i="3"/>
  <c r="N4967" i="3"/>
  <c r="J4967" i="3"/>
  <c r="P4966" i="3"/>
  <c r="O4966" i="3"/>
  <c r="N4966" i="3"/>
  <c r="J4966" i="3"/>
  <c r="P4965" i="3"/>
  <c r="O4965" i="3"/>
  <c r="N4965" i="3"/>
  <c r="J4965" i="3"/>
  <c r="P4964" i="3"/>
  <c r="O4964" i="3"/>
  <c r="N4964" i="3"/>
  <c r="J4964" i="3"/>
  <c r="P4963" i="3"/>
  <c r="O4963" i="3"/>
  <c r="N4963" i="3"/>
  <c r="J4963" i="3"/>
  <c r="P4962" i="3"/>
  <c r="O4962" i="3"/>
  <c r="N4962" i="3"/>
  <c r="J4962" i="3"/>
  <c r="P4961" i="3"/>
  <c r="O4961" i="3"/>
  <c r="N4961" i="3"/>
  <c r="J4961" i="3"/>
  <c r="P4960" i="3"/>
  <c r="O4960" i="3"/>
  <c r="N4960" i="3"/>
  <c r="J4960" i="3"/>
  <c r="P4959" i="3"/>
  <c r="O4959" i="3"/>
  <c r="N4959" i="3"/>
  <c r="J4959" i="3"/>
  <c r="P4958" i="3"/>
  <c r="O4958" i="3"/>
  <c r="N4958" i="3"/>
  <c r="J4958" i="3"/>
  <c r="P4957" i="3"/>
  <c r="O4957" i="3"/>
  <c r="N4957" i="3"/>
  <c r="J4957" i="3"/>
  <c r="P4956" i="3"/>
  <c r="O4956" i="3"/>
  <c r="N4956" i="3"/>
  <c r="J4956" i="3"/>
  <c r="P4955" i="3"/>
  <c r="O4955" i="3"/>
  <c r="N4955" i="3"/>
  <c r="J4955" i="3"/>
  <c r="P4954" i="3"/>
  <c r="O4954" i="3"/>
  <c r="N4954" i="3"/>
  <c r="J4954" i="3"/>
  <c r="P4953" i="3"/>
  <c r="O4953" i="3"/>
  <c r="N4953" i="3"/>
  <c r="J4953" i="3"/>
  <c r="P4952" i="3"/>
  <c r="O4952" i="3"/>
  <c r="N4952" i="3"/>
  <c r="J4952" i="3"/>
  <c r="P4951" i="3"/>
  <c r="O4951" i="3"/>
  <c r="N4951" i="3"/>
  <c r="J4951" i="3"/>
  <c r="P4950" i="3"/>
  <c r="O4950" i="3"/>
  <c r="N4950" i="3"/>
  <c r="J4950" i="3"/>
  <c r="P4949" i="3"/>
  <c r="O4949" i="3"/>
  <c r="N4949" i="3"/>
  <c r="J4949" i="3"/>
  <c r="P4948" i="3"/>
  <c r="O4948" i="3"/>
  <c r="N4948" i="3"/>
  <c r="J4948" i="3"/>
  <c r="P4947" i="3"/>
  <c r="O4947" i="3"/>
  <c r="N4947" i="3"/>
  <c r="J4947" i="3"/>
  <c r="P4946" i="3"/>
  <c r="O4946" i="3"/>
  <c r="N4946" i="3"/>
  <c r="J4946" i="3"/>
  <c r="P4945" i="3"/>
  <c r="O4945" i="3"/>
  <c r="N4945" i="3"/>
  <c r="J4945" i="3"/>
  <c r="P4944" i="3"/>
  <c r="O4944" i="3"/>
  <c r="N4944" i="3"/>
  <c r="J4944" i="3"/>
  <c r="P4943" i="3"/>
  <c r="O4943" i="3"/>
  <c r="N4943" i="3"/>
  <c r="J4943" i="3"/>
  <c r="P4942" i="3"/>
  <c r="O4942" i="3"/>
  <c r="N4942" i="3"/>
  <c r="J4942" i="3"/>
  <c r="P4941" i="3"/>
  <c r="O4941" i="3"/>
  <c r="N4941" i="3"/>
  <c r="J4941" i="3"/>
  <c r="P4940" i="3"/>
  <c r="O4940" i="3"/>
  <c r="N4940" i="3"/>
  <c r="J4940" i="3"/>
  <c r="P4939" i="3"/>
  <c r="O4939" i="3"/>
  <c r="N4939" i="3"/>
  <c r="J4939" i="3"/>
  <c r="P4938" i="3"/>
  <c r="O4938" i="3"/>
  <c r="N4938" i="3"/>
  <c r="J4938" i="3"/>
  <c r="P4937" i="3"/>
  <c r="O4937" i="3"/>
  <c r="N4937" i="3"/>
  <c r="J4937" i="3"/>
  <c r="P4936" i="3"/>
  <c r="O4936" i="3"/>
  <c r="N4936" i="3"/>
  <c r="J4936" i="3"/>
  <c r="P4935" i="3"/>
  <c r="O4935" i="3"/>
  <c r="N4935" i="3"/>
  <c r="J4935" i="3"/>
  <c r="P4934" i="3"/>
  <c r="O4934" i="3"/>
  <c r="N4934" i="3"/>
  <c r="J4934" i="3"/>
  <c r="P4933" i="3"/>
  <c r="O4933" i="3"/>
  <c r="N4933" i="3"/>
  <c r="J4933" i="3"/>
  <c r="P4932" i="3"/>
  <c r="O4932" i="3"/>
  <c r="N4932" i="3"/>
  <c r="J4932" i="3"/>
  <c r="P4931" i="3"/>
  <c r="O4931" i="3"/>
  <c r="N4931" i="3"/>
  <c r="J4931" i="3"/>
  <c r="P4930" i="3"/>
  <c r="O4930" i="3"/>
  <c r="N4930" i="3"/>
  <c r="J4930" i="3"/>
  <c r="P4929" i="3"/>
  <c r="O4929" i="3"/>
  <c r="N4929" i="3"/>
  <c r="J4929" i="3"/>
  <c r="P4928" i="3"/>
  <c r="O4928" i="3"/>
  <c r="N4928" i="3"/>
  <c r="J4928" i="3"/>
  <c r="P4927" i="3"/>
  <c r="O4927" i="3"/>
  <c r="N4927" i="3"/>
  <c r="J4927" i="3"/>
  <c r="P4926" i="3"/>
  <c r="O4926" i="3"/>
  <c r="N4926" i="3"/>
  <c r="J4926" i="3"/>
  <c r="P4925" i="3"/>
  <c r="O4925" i="3"/>
  <c r="N4925" i="3"/>
  <c r="J4925" i="3"/>
  <c r="P4924" i="3"/>
  <c r="O4924" i="3"/>
  <c r="N4924" i="3"/>
  <c r="J4924" i="3"/>
  <c r="P4923" i="3"/>
  <c r="O4923" i="3"/>
  <c r="N4923" i="3"/>
  <c r="J4923" i="3"/>
  <c r="P4922" i="3"/>
  <c r="O4922" i="3"/>
  <c r="N4922" i="3"/>
  <c r="J4922" i="3"/>
  <c r="P4921" i="3"/>
  <c r="O4921" i="3"/>
  <c r="N4921" i="3"/>
  <c r="J4921" i="3"/>
  <c r="P4920" i="3"/>
  <c r="O4920" i="3"/>
  <c r="N4920" i="3"/>
  <c r="J4920" i="3"/>
  <c r="P4919" i="3"/>
  <c r="O4919" i="3"/>
  <c r="N4919" i="3"/>
  <c r="J4919" i="3"/>
  <c r="P4918" i="3"/>
  <c r="O4918" i="3"/>
  <c r="N4918" i="3"/>
  <c r="J4918" i="3"/>
  <c r="P4917" i="3"/>
  <c r="O4917" i="3"/>
  <c r="N4917" i="3"/>
  <c r="J4917" i="3"/>
  <c r="P4916" i="3"/>
  <c r="O4916" i="3"/>
  <c r="N4916" i="3"/>
  <c r="J4916" i="3"/>
  <c r="P4915" i="3"/>
  <c r="O4915" i="3"/>
  <c r="N4915" i="3"/>
  <c r="J4915" i="3"/>
  <c r="P4914" i="3"/>
  <c r="O4914" i="3"/>
  <c r="N4914" i="3"/>
  <c r="J4914" i="3"/>
  <c r="P4913" i="3"/>
  <c r="O4913" i="3"/>
  <c r="N4913" i="3"/>
  <c r="J4913" i="3"/>
  <c r="P4912" i="3"/>
  <c r="O4912" i="3"/>
  <c r="N4912" i="3"/>
  <c r="J4912" i="3"/>
  <c r="P4911" i="3"/>
  <c r="O4911" i="3"/>
  <c r="N4911" i="3"/>
  <c r="J4911" i="3"/>
  <c r="P4910" i="3"/>
  <c r="O4910" i="3"/>
  <c r="N4910" i="3"/>
  <c r="J4910" i="3"/>
  <c r="P4909" i="3"/>
  <c r="O4909" i="3"/>
  <c r="N4909" i="3"/>
  <c r="J4909" i="3"/>
  <c r="P4908" i="3"/>
  <c r="O4908" i="3"/>
  <c r="N4908" i="3"/>
  <c r="J4908" i="3"/>
  <c r="P4907" i="3"/>
  <c r="O4907" i="3"/>
  <c r="N4907" i="3"/>
  <c r="J4907" i="3"/>
  <c r="P4906" i="3"/>
  <c r="O4906" i="3"/>
  <c r="N4906" i="3"/>
  <c r="J4906" i="3"/>
  <c r="P4905" i="3"/>
  <c r="O4905" i="3"/>
  <c r="N4905" i="3"/>
  <c r="J4905" i="3"/>
  <c r="P4904" i="3"/>
  <c r="O4904" i="3"/>
  <c r="N4904" i="3"/>
  <c r="J4904" i="3"/>
  <c r="P4903" i="3"/>
  <c r="O4903" i="3"/>
  <c r="N4903" i="3"/>
  <c r="J4903" i="3"/>
  <c r="P4902" i="3"/>
  <c r="O4902" i="3"/>
  <c r="N4902" i="3"/>
  <c r="J4902" i="3"/>
  <c r="P4901" i="3"/>
  <c r="O4901" i="3"/>
  <c r="N4901" i="3"/>
  <c r="J4901" i="3"/>
  <c r="P4900" i="3"/>
  <c r="O4900" i="3"/>
  <c r="N4900" i="3"/>
  <c r="J4900" i="3"/>
  <c r="P4899" i="3"/>
  <c r="O4899" i="3"/>
  <c r="N4899" i="3"/>
  <c r="J4899" i="3"/>
  <c r="P4898" i="3"/>
  <c r="O4898" i="3"/>
  <c r="N4898" i="3"/>
  <c r="J4898" i="3"/>
  <c r="P4897" i="3"/>
  <c r="O4897" i="3"/>
  <c r="N4897" i="3"/>
  <c r="J4897" i="3"/>
  <c r="P4896" i="3"/>
  <c r="O4896" i="3"/>
  <c r="N4896" i="3"/>
  <c r="J4896" i="3"/>
  <c r="P4895" i="3"/>
  <c r="O4895" i="3"/>
  <c r="N4895" i="3"/>
  <c r="J4895" i="3"/>
  <c r="P4894" i="3"/>
  <c r="O4894" i="3"/>
  <c r="N4894" i="3"/>
  <c r="J4894" i="3"/>
  <c r="P4893" i="3"/>
  <c r="O4893" i="3"/>
  <c r="N4893" i="3"/>
  <c r="J4893" i="3"/>
  <c r="P4892" i="3"/>
  <c r="O4892" i="3"/>
  <c r="N4892" i="3"/>
  <c r="J4892" i="3"/>
  <c r="P4891" i="3"/>
  <c r="O4891" i="3"/>
  <c r="N4891" i="3"/>
  <c r="J4891" i="3"/>
  <c r="P4890" i="3"/>
  <c r="O4890" i="3"/>
  <c r="N4890" i="3"/>
  <c r="J4890" i="3"/>
  <c r="P4889" i="3"/>
  <c r="O4889" i="3"/>
  <c r="N4889" i="3"/>
  <c r="J4889" i="3"/>
  <c r="P4888" i="3"/>
  <c r="O4888" i="3"/>
  <c r="N4888" i="3"/>
  <c r="J4888" i="3"/>
  <c r="P4887" i="3"/>
  <c r="O4887" i="3"/>
  <c r="N4887" i="3"/>
  <c r="J4887" i="3"/>
  <c r="P4886" i="3"/>
  <c r="O4886" i="3"/>
  <c r="N4886" i="3"/>
  <c r="J4886" i="3"/>
  <c r="P4885" i="3"/>
  <c r="O4885" i="3"/>
  <c r="N4885" i="3"/>
  <c r="J4885" i="3"/>
  <c r="P4884" i="3"/>
  <c r="O4884" i="3"/>
  <c r="N4884" i="3"/>
  <c r="J4884" i="3"/>
  <c r="P4883" i="3"/>
  <c r="O4883" i="3"/>
  <c r="N4883" i="3"/>
  <c r="J4883" i="3"/>
  <c r="P4882" i="3"/>
  <c r="O4882" i="3"/>
  <c r="N4882" i="3"/>
  <c r="J4882" i="3"/>
  <c r="P4881" i="3"/>
  <c r="O4881" i="3"/>
  <c r="N4881" i="3"/>
  <c r="J4881" i="3"/>
  <c r="P4880" i="3"/>
  <c r="O4880" i="3"/>
  <c r="N4880" i="3"/>
  <c r="J4880" i="3"/>
  <c r="P4879" i="3"/>
  <c r="O4879" i="3"/>
  <c r="N4879" i="3"/>
  <c r="J4879" i="3"/>
  <c r="P4878" i="3"/>
  <c r="O4878" i="3"/>
  <c r="N4878" i="3"/>
  <c r="J4878" i="3"/>
  <c r="P4877" i="3"/>
  <c r="O4877" i="3"/>
  <c r="N4877" i="3"/>
  <c r="J4877" i="3"/>
  <c r="P4876" i="3"/>
  <c r="O4876" i="3"/>
  <c r="N4876" i="3"/>
  <c r="J4876" i="3"/>
  <c r="P4875" i="3"/>
  <c r="O4875" i="3"/>
  <c r="N4875" i="3"/>
  <c r="J4875" i="3"/>
  <c r="P4874" i="3"/>
  <c r="O4874" i="3"/>
  <c r="N4874" i="3"/>
  <c r="J4874" i="3"/>
  <c r="P4873" i="3"/>
  <c r="O4873" i="3"/>
  <c r="N4873" i="3"/>
  <c r="J4873" i="3"/>
  <c r="P4872" i="3"/>
  <c r="O4872" i="3"/>
  <c r="N4872" i="3"/>
  <c r="J4872" i="3"/>
  <c r="P4871" i="3"/>
  <c r="O4871" i="3"/>
  <c r="N4871" i="3"/>
  <c r="J4871" i="3"/>
  <c r="P4870" i="3"/>
  <c r="O4870" i="3"/>
  <c r="N4870" i="3"/>
  <c r="J4870" i="3"/>
  <c r="P4869" i="3"/>
  <c r="O4869" i="3"/>
  <c r="N4869" i="3"/>
  <c r="J4869" i="3"/>
  <c r="P4868" i="3"/>
  <c r="O4868" i="3"/>
  <c r="N4868" i="3"/>
  <c r="J4868" i="3"/>
  <c r="P4867" i="3"/>
  <c r="O4867" i="3"/>
  <c r="N4867" i="3"/>
  <c r="J4867" i="3"/>
  <c r="P4866" i="3"/>
  <c r="O4866" i="3"/>
  <c r="N4866" i="3"/>
  <c r="J4866" i="3"/>
  <c r="P4865" i="3"/>
  <c r="O4865" i="3"/>
  <c r="N4865" i="3"/>
  <c r="J4865" i="3"/>
  <c r="P4864" i="3"/>
  <c r="O4864" i="3"/>
  <c r="N4864" i="3"/>
  <c r="J4864" i="3"/>
  <c r="P4863" i="3"/>
  <c r="O4863" i="3"/>
  <c r="N4863" i="3"/>
  <c r="J4863" i="3"/>
  <c r="P4862" i="3"/>
  <c r="O4862" i="3"/>
  <c r="N4862" i="3"/>
  <c r="J4862" i="3"/>
  <c r="P4861" i="3"/>
  <c r="O4861" i="3"/>
  <c r="N4861" i="3"/>
  <c r="J4861" i="3"/>
  <c r="P4860" i="3"/>
  <c r="O4860" i="3"/>
  <c r="N4860" i="3"/>
  <c r="J4860" i="3"/>
  <c r="P4859" i="3"/>
  <c r="O4859" i="3"/>
  <c r="N4859" i="3"/>
  <c r="J4859" i="3"/>
  <c r="P4858" i="3"/>
  <c r="O4858" i="3"/>
  <c r="N4858" i="3"/>
  <c r="J4858" i="3"/>
  <c r="P4857" i="3"/>
  <c r="O4857" i="3"/>
  <c r="N4857" i="3"/>
  <c r="J4857" i="3"/>
  <c r="P4856" i="3"/>
  <c r="O4856" i="3"/>
  <c r="N4856" i="3"/>
  <c r="J4856" i="3"/>
  <c r="P4855" i="3"/>
  <c r="O4855" i="3"/>
  <c r="N4855" i="3"/>
  <c r="J4855" i="3"/>
  <c r="P4854" i="3"/>
  <c r="O4854" i="3"/>
  <c r="N4854" i="3"/>
  <c r="J4854" i="3"/>
  <c r="P4853" i="3"/>
  <c r="O4853" i="3"/>
  <c r="N4853" i="3"/>
  <c r="J4853" i="3"/>
  <c r="P4852" i="3"/>
  <c r="O4852" i="3"/>
  <c r="N4852" i="3"/>
  <c r="J4852" i="3"/>
  <c r="P4851" i="3"/>
  <c r="O4851" i="3"/>
  <c r="N4851" i="3"/>
  <c r="J4851" i="3"/>
  <c r="P4850" i="3"/>
  <c r="O4850" i="3"/>
  <c r="N4850" i="3"/>
  <c r="J4850" i="3"/>
  <c r="P4849" i="3"/>
  <c r="O4849" i="3"/>
  <c r="N4849" i="3"/>
  <c r="J4849" i="3"/>
  <c r="P4848" i="3"/>
  <c r="O4848" i="3"/>
  <c r="N4848" i="3"/>
  <c r="J4848" i="3"/>
  <c r="P4847" i="3"/>
  <c r="O4847" i="3"/>
  <c r="N4847" i="3"/>
  <c r="J4847" i="3"/>
  <c r="P4846" i="3"/>
  <c r="O4846" i="3"/>
  <c r="N4846" i="3"/>
  <c r="J4846" i="3"/>
  <c r="P4845" i="3"/>
  <c r="O4845" i="3"/>
  <c r="N4845" i="3"/>
  <c r="J4845" i="3"/>
  <c r="P4844" i="3"/>
  <c r="O4844" i="3"/>
  <c r="N4844" i="3"/>
  <c r="J4844" i="3"/>
  <c r="P4843" i="3"/>
  <c r="O4843" i="3"/>
  <c r="N4843" i="3"/>
  <c r="J4843" i="3"/>
  <c r="P4842" i="3"/>
  <c r="O4842" i="3"/>
  <c r="N4842" i="3"/>
  <c r="J4842" i="3"/>
  <c r="P4841" i="3"/>
  <c r="O4841" i="3"/>
  <c r="N4841" i="3"/>
  <c r="J4841" i="3"/>
  <c r="P4840" i="3"/>
  <c r="O4840" i="3"/>
  <c r="N4840" i="3"/>
  <c r="J4840" i="3"/>
  <c r="P4839" i="3"/>
  <c r="O4839" i="3"/>
  <c r="N4839" i="3"/>
  <c r="J4839" i="3"/>
  <c r="P4838" i="3"/>
  <c r="O4838" i="3"/>
  <c r="N4838" i="3"/>
  <c r="J4838" i="3"/>
  <c r="P4837" i="3"/>
  <c r="O4837" i="3"/>
  <c r="N4837" i="3"/>
  <c r="J4837" i="3"/>
  <c r="P4836" i="3"/>
  <c r="O4836" i="3"/>
  <c r="N4836" i="3"/>
  <c r="J4836" i="3"/>
  <c r="P4835" i="3"/>
  <c r="O4835" i="3"/>
  <c r="N4835" i="3"/>
  <c r="J4835" i="3"/>
  <c r="P4834" i="3"/>
  <c r="O4834" i="3"/>
  <c r="N4834" i="3"/>
  <c r="J4834" i="3"/>
  <c r="P4833" i="3"/>
  <c r="O4833" i="3"/>
  <c r="N4833" i="3"/>
  <c r="J4833" i="3"/>
  <c r="P4832" i="3"/>
  <c r="O4832" i="3"/>
  <c r="N4832" i="3"/>
  <c r="J4832" i="3"/>
  <c r="P4831" i="3"/>
  <c r="O4831" i="3"/>
  <c r="N4831" i="3"/>
  <c r="J4831" i="3"/>
  <c r="P4830" i="3"/>
  <c r="O4830" i="3"/>
  <c r="N4830" i="3"/>
  <c r="J4830" i="3"/>
  <c r="P4829" i="3"/>
  <c r="O4829" i="3"/>
  <c r="N4829" i="3"/>
  <c r="J4829" i="3"/>
  <c r="P4828" i="3"/>
  <c r="O4828" i="3"/>
  <c r="N4828" i="3"/>
  <c r="J4828" i="3"/>
  <c r="P4827" i="3"/>
  <c r="O4827" i="3"/>
  <c r="N4827" i="3"/>
  <c r="J4827" i="3"/>
  <c r="P4826" i="3"/>
  <c r="O4826" i="3"/>
  <c r="N4826" i="3"/>
  <c r="J4826" i="3"/>
  <c r="P4825" i="3"/>
  <c r="O4825" i="3"/>
  <c r="N4825" i="3"/>
  <c r="J4825" i="3"/>
  <c r="P4824" i="3"/>
  <c r="O4824" i="3"/>
  <c r="N4824" i="3"/>
  <c r="J4824" i="3"/>
  <c r="P4823" i="3"/>
  <c r="O4823" i="3"/>
  <c r="N4823" i="3"/>
  <c r="J4823" i="3"/>
  <c r="P4822" i="3"/>
  <c r="O4822" i="3"/>
  <c r="N4822" i="3"/>
  <c r="J4822" i="3"/>
  <c r="P4821" i="3"/>
  <c r="O4821" i="3"/>
  <c r="N4821" i="3"/>
  <c r="J4821" i="3"/>
  <c r="P4820" i="3"/>
  <c r="O4820" i="3"/>
  <c r="N4820" i="3"/>
  <c r="J4820" i="3"/>
  <c r="P4819" i="3"/>
  <c r="O4819" i="3"/>
  <c r="N4819" i="3"/>
  <c r="J4819" i="3"/>
  <c r="P4818" i="3"/>
  <c r="O4818" i="3"/>
  <c r="N4818" i="3"/>
  <c r="J4818" i="3"/>
  <c r="P4817" i="3"/>
  <c r="O4817" i="3"/>
  <c r="N4817" i="3"/>
  <c r="J4817" i="3"/>
  <c r="P4816" i="3"/>
  <c r="O4816" i="3"/>
  <c r="N4816" i="3"/>
  <c r="J4816" i="3"/>
  <c r="P4815" i="3"/>
  <c r="O4815" i="3"/>
  <c r="N4815" i="3"/>
  <c r="J4815" i="3"/>
  <c r="P4814" i="3"/>
  <c r="O4814" i="3"/>
  <c r="N4814" i="3"/>
  <c r="J4814" i="3"/>
  <c r="P4813" i="3"/>
  <c r="O4813" i="3"/>
  <c r="N4813" i="3"/>
  <c r="J4813" i="3"/>
  <c r="P4812" i="3"/>
  <c r="O4812" i="3"/>
  <c r="N4812" i="3"/>
  <c r="J4812" i="3"/>
  <c r="P4811" i="3"/>
  <c r="O4811" i="3"/>
  <c r="N4811" i="3"/>
  <c r="J4811" i="3"/>
  <c r="P4810" i="3"/>
  <c r="O4810" i="3"/>
  <c r="N4810" i="3"/>
  <c r="J4810" i="3"/>
  <c r="P4809" i="3"/>
  <c r="O4809" i="3"/>
  <c r="N4809" i="3"/>
  <c r="J4809" i="3"/>
  <c r="P4808" i="3"/>
  <c r="O4808" i="3"/>
  <c r="N4808" i="3"/>
  <c r="J4808" i="3"/>
  <c r="P4807" i="3"/>
  <c r="O4807" i="3"/>
  <c r="N4807" i="3"/>
  <c r="J4807" i="3"/>
  <c r="P4806" i="3"/>
  <c r="O4806" i="3"/>
  <c r="N4806" i="3"/>
  <c r="J4806" i="3"/>
  <c r="P4805" i="3"/>
  <c r="O4805" i="3"/>
  <c r="N4805" i="3"/>
  <c r="J4805" i="3"/>
  <c r="P4804" i="3"/>
  <c r="O4804" i="3"/>
  <c r="N4804" i="3"/>
  <c r="J4804" i="3"/>
  <c r="P4803" i="3"/>
  <c r="O4803" i="3"/>
  <c r="N4803" i="3"/>
  <c r="J4803" i="3"/>
  <c r="P4802" i="3"/>
  <c r="O4802" i="3"/>
  <c r="N4802" i="3"/>
  <c r="J4802" i="3"/>
  <c r="P4801" i="3"/>
  <c r="O4801" i="3"/>
  <c r="N4801" i="3"/>
  <c r="J4801" i="3"/>
  <c r="P4800" i="3"/>
  <c r="O4800" i="3"/>
  <c r="N4800" i="3"/>
  <c r="J4800" i="3"/>
  <c r="P4799" i="3"/>
  <c r="O4799" i="3"/>
  <c r="N4799" i="3"/>
  <c r="J4799" i="3"/>
  <c r="P4798" i="3"/>
  <c r="O4798" i="3"/>
  <c r="N4798" i="3"/>
  <c r="J4798" i="3"/>
  <c r="P4797" i="3"/>
  <c r="O4797" i="3"/>
  <c r="N4797" i="3"/>
  <c r="J4797" i="3"/>
  <c r="P4796" i="3"/>
  <c r="O4796" i="3"/>
  <c r="N4796" i="3"/>
  <c r="J4796" i="3"/>
  <c r="P4795" i="3"/>
  <c r="O4795" i="3"/>
  <c r="N4795" i="3"/>
  <c r="J4795" i="3"/>
  <c r="P4794" i="3"/>
  <c r="O4794" i="3"/>
  <c r="N4794" i="3"/>
  <c r="J4794" i="3"/>
  <c r="P4793" i="3"/>
  <c r="O4793" i="3"/>
  <c r="N4793" i="3"/>
  <c r="J4793" i="3"/>
  <c r="P4792" i="3"/>
  <c r="O4792" i="3"/>
  <c r="N4792" i="3"/>
  <c r="J4792" i="3"/>
  <c r="P4791" i="3"/>
  <c r="O4791" i="3"/>
  <c r="N4791" i="3"/>
  <c r="J4791" i="3"/>
  <c r="P4790" i="3"/>
  <c r="O4790" i="3"/>
  <c r="N4790" i="3"/>
  <c r="J4790" i="3"/>
  <c r="P4789" i="3"/>
  <c r="O4789" i="3"/>
  <c r="N4789" i="3"/>
  <c r="J4789" i="3"/>
  <c r="P4788" i="3"/>
  <c r="O4788" i="3"/>
  <c r="N4788" i="3"/>
  <c r="J4788" i="3"/>
  <c r="P4787" i="3"/>
  <c r="O4787" i="3"/>
  <c r="N4787" i="3"/>
  <c r="J4787" i="3"/>
  <c r="P4786" i="3"/>
  <c r="O4786" i="3"/>
  <c r="N4786" i="3"/>
  <c r="J4786" i="3"/>
  <c r="P4785" i="3"/>
  <c r="O4785" i="3"/>
  <c r="N4785" i="3"/>
  <c r="J4785" i="3"/>
  <c r="P4784" i="3"/>
  <c r="O4784" i="3"/>
  <c r="N4784" i="3"/>
  <c r="J4784" i="3"/>
  <c r="P4783" i="3"/>
  <c r="O4783" i="3"/>
  <c r="N4783" i="3"/>
  <c r="J4783" i="3"/>
  <c r="P4782" i="3"/>
  <c r="O4782" i="3"/>
  <c r="N4782" i="3"/>
  <c r="J4782" i="3"/>
  <c r="P4781" i="3"/>
  <c r="O4781" i="3"/>
  <c r="N4781" i="3"/>
  <c r="J4781" i="3"/>
  <c r="P4780" i="3"/>
  <c r="O4780" i="3"/>
  <c r="N4780" i="3"/>
  <c r="J4780" i="3"/>
  <c r="P4779" i="3"/>
  <c r="O4779" i="3"/>
  <c r="N4779" i="3"/>
  <c r="J4779" i="3"/>
  <c r="P4778" i="3"/>
  <c r="O4778" i="3"/>
  <c r="N4778" i="3"/>
  <c r="J4778" i="3"/>
  <c r="P4777" i="3"/>
  <c r="O4777" i="3"/>
  <c r="N4777" i="3"/>
  <c r="J4777" i="3"/>
  <c r="P4776" i="3"/>
  <c r="O4776" i="3"/>
  <c r="N4776" i="3"/>
  <c r="J4776" i="3"/>
  <c r="P4775" i="3"/>
  <c r="O4775" i="3"/>
  <c r="N4775" i="3"/>
  <c r="J4775" i="3"/>
  <c r="P4774" i="3"/>
  <c r="O4774" i="3"/>
  <c r="N4774" i="3"/>
  <c r="J4774" i="3"/>
  <c r="P4773" i="3"/>
  <c r="O4773" i="3"/>
  <c r="N4773" i="3"/>
  <c r="J4773" i="3"/>
  <c r="P4772" i="3"/>
  <c r="O4772" i="3"/>
  <c r="N4772" i="3"/>
  <c r="J4772" i="3"/>
  <c r="P4771" i="3"/>
  <c r="O4771" i="3"/>
  <c r="N4771" i="3"/>
  <c r="J4771" i="3"/>
  <c r="P4770" i="3"/>
  <c r="O4770" i="3"/>
  <c r="N4770" i="3"/>
  <c r="J4770" i="3"/>
  <c r="P4769" i="3"/>
  <c r="O4769" i="3"/>
  <c r="N4769" i="3"/>
  <c r="J4769" i="3"/>
  <c r="P4768" i="3"/>
  <c r="O4768" i="3"/>
  <c r="N4768" i="3"/>
  <c r="J4768" i="3"/>
  <c r="P4767" i="3"/>
  <c r="O4767" i="3"/>
  <c r="N4767" i="3"/>
  <c r="J4767" i="3"/>
  <c r="P4766" i="3"/>
  <c r="O4766" i="3"/>
  <c r="N4766" i="3"/>
  <c r="J4766" i="3"/>
  <c r="P4765" i="3"/>
  <c r="O4765" i="3"/>
  <c r="N4765" i="3"/>
  <c r="J4765" i="3"/>
  <c r="P4764" i="3"/>
  <c r="O4764" i="3"/>
  <c r="N4764" i="3"/>
  <c r="J4764" i="3"/>
  <c r="P4763" i="3"/>
  <c r="O4763" i="3"/>
  <c r="N4763" i="3"/>
  <c r="J4763" i="3"/>
  <c r="P4762" i="3"/>
  <c r="O4762" i="3"/>
  <c r="N4762" i="3"/>
  <c r="J4762" i="3"/>
  <c r="P4761" i="3"/>
  <c r="O4761" i="3"/>
  <c r="N4761" i="3"/>
  <c r="J4761" i="3"/>
  <c r="P4760" i="3"/>
  <c r="O4760" i="3"/>
  <c r="N4760" i="3"/>
  <c r="J4760" i="3"/>
  <c r="P4759" i="3"/>
  <c r="O4759" i="3"/>
  <c r="N4759" i="3"/>
  <c r="J4759" i="3"/>
  <c r="P4758" i="3"/>
  <c r="O4758" i="3"/>
  <c r="N4758" i="3"/>
  <c r="J4758" i="3"/>
  <c r="P4757" i="3"/>
  <c r="O4757" i="3"/>
  <c r="N4757" i="3"/>
  <c r="J4757" i="3"/>
  <c r="P4756" i="3"/>
  <c r="O4756" i="3"/>
  <c r="N4756" i="3"/>
  <c r="J4756" i="3"/>
  <c r="P4755" i="3"/>
  <c r="O4755" i="3"/>
  <c r="N4755" i="3"/>
  <c r="J4755" i="3"/>
  <c r="P4754" i="3"/>
  <c r="O4754" i="3"/>
  <c r="N4754" i="3"/>
  <c r="J4754" i="3"/>
  <c r="P4753" i="3"/>
  <c r="O4753" i="3"/>
  <c r="N4753" i="3"/>
  <c r="J4753" i="3"/>
  <c r="P4752" i="3"/>
  <c r="O4752" i="3"/>
  <c r="N4752" i="3"/>
  <c r="J4752" i="3"/>
  <c r="P4751" i="3"/>
  <c r="O4751" i="3"/>
  <c r="N4751" i="3"/>
  <c r="J4751" i="3"/>
  <c r="P4750" i="3"/>
  <c r="O4750" i="3"/>
  <c r="N4750" i="3"/>
  <c r="J4750" i="3"/>
  <c r="P4749" i="3"/>
  <c r="O4749" i="3"/>
  <c r="N4749" i="3"/>
  <c r="J4749" i="3"/>
  <c r="P4748" i="3"/>
  <c r="O4748" i="3"/>
  <c r="N4748" i="3"/>
  <c r="J4748" i="3"/>
  <c r="P4747" i="3"/>
  <c r="O4747" i="3"/>
  <c r="N4747" i="3"/>
  <c r="J4747" i="3"/>
  <c r="P4746" i="3"/>
  <c r="O4746" i="3"/>
  <c r="N4746" i="3"/>
  <c r="J4746" i="3"/>
  <c r="P4745" i="3"/>
  <c r="O4745" i="3"/>
  <c r="N4745" i="3"/>
  <c r="J4745" i="3"/>
  <c r="P4744" i="3"/>
  <c r="O4744" i="3"/>
  <c r="N4744" i="3"/>
  <c r="J4744" i="3"/>
  <c r="P4743" i="3"/>
  <c r="O4743" i="3"/>
  <c r="N4743" i="3"/>
  <c r="J4743" i="3"/>
  <c r="P4742" i="3"/>
  <c r="O4742" i="3"/>
  <c r="N4742" i="3"/>
  <c r="J4742" i="3"/>
  <c r="P4741" i="3"/>
  <c r="O4741" i="3"/>
  <c r="N4741" i="3"/>
  <c r="J4741" i="3"/>
  <c r="P4740" i="3"/>
  <c r="O4740" i="3"/>
  <c r="N4740" i="3"/>
  <c r="J4740" i="3"/>
  <c r="P4739" i="3"/>
  <c r="O4739" i="3"/>
  <c r="N4739" i="3"/>
  <c r="J4739" i="3"/>
  <c r="P4738" i="3"/>
  <c r="O4738" i="3"/>
  <c r="N4738" i="3"/>
  <c r="J4738" i="3"/>
  <c r="P4737" i="3"/>
  <c r="O4737" i="3"/>
  <c r="N4737" i="3"/>
  <c r="J4737" i="3"/>
  <c r="P4736" i="3"/>
  <c r="O4736" i="3"/>
  <c r="N4736" i="3"/>
  <c r="J4736" i="3"/>
  <c r="P4735" i="3"/>
  <c r="O4735" i="3"/>
  <c r="N4735" i="3"/>
  <c r="J4735" i="3"/>
  <c r="P4734" i="3"/>
  <c r="O4734" i="3"/>
  <c r="N4734" i="3"/>
  <c r="J4734" i="3"/>
  <c r="P4733" i="3"/>
  <c r="O4733" i="3"/>
  <c r="N4733" i="3"/>
  <c r="J4733" i="3"/>
  <c r="P4732" i="3"/>
  <c r="O4732" i="3"/>
  <c r="N4732" i="3"/>
  <c r="J4732" i="3"/>
  <c r="P4731" i="3"/>
  <c r="O4731" i="3"/>
  <c r="N4731" i="3"/>
  <c r="J4731" i="3"/>
  <c r="P4730" i="3"/>
  <c r="O4730" i="3"/>
  <c r="N4730" i="3"/>
  <c r="J4730" i="3"/>
  <c r="P4729" i="3"/>
  <c r="O4729" i="3"/>
  <c r="N4729" i="3"/>
  <c r="J4729" i="3"/>
  <c r="P4728" i="3"/>
  <c r="O4728" i="3"/>
  <c r="N4728" i="3"/>
  <c r="J4728" i="3"/>
  <c r="P4727" i="3"/>
  <c r="O4727" i="3"/>
  <c r="N4727" i="3"/>
  <c r="J4727" i="3"/>
  <c r="P4726" i="3"/>
  <c r="O4726" i="3"/>
  <c r="N4726" i="3"/>
  <c r="J4726" i="3"/>
  <c r="P4725" i="3"/>
  <c r="O4725" i="3"/>
  <c r="N4725" i="3"/>
  <c r="J4725" i="3"/>
  <c r="P4724" i="3"/>
  <c r="O4724" i="3"/>
  <c r="N4724" i="3"/>
  <c r="J4724" i="3"/>
  <c r="P4723" i="3"/>
  <c r="O4723" i="3"/>
  <c r="N4723" i="3"/>
  <c r="J4723" i="3"/>
  <c r="P4722" i="3"/>
  <c r="O4722" i="3"/>
  <c r="N4722" i="3"/>
  <c r="J4722" i="3"/>
  <c r="P4721" i="3"/>
  <c r="O4721" i="3"/>
  <c r="N4721" i="3"/>
  <c r="J4721" i="3"/>
  <c r="P4720" i="3"/>
  <c r="O4720" i="3"/>
  <c r="N4720" i="3"/>
  <c r="J4720" i="3"/>
  <c r="P4719" i="3"/>
  <c r="O4719" i="3"/>
  <c r="N4719" i="3"/>
  <c r="J4719" i="3"/>
  <c r="P4718" i="3"/>
  <c r="O4718" i="3"/>
  <c r="N4718" i="3"/>
  <c r="J4718" i="3"/>
  <c r="P4717" i="3"/>
  <c r="O4717" i="3"/>
  <c r="N4717" i="3"/>
  <c r="J4717" i="3"/>
  <c r="P4716" i="3"/>
  <c r="O4716" i="3"/>
  <c r="N4716" i="3"/>
  <c r="J4716" i="3"/>
  <c r="P4715" i="3"/>
  <c r="O4715" i="3"/>
  <c r="N4715" i="3"/>
  <c r="J4715" i="3"/>
  <c r="P4714" i="3"/>
  <c r="O4714" i="3"/>
  <c r="N4714" i="3"/>
  <c r="J4714" i="3"/>
  <c r="P4713" i="3"/>
  <c r="O4713" i="3"/>
  <c r="N4713" i="3"/>
  <c r="J4713" i="3"/>
  <c r="P4712" i="3"/>
  <c r="O4712" i="3"/>
  <c r="N4712" i="3"/>
  <c r="J4712" i="3"/>
  <c r="P4711" i="3"/>
  <c r="O4711" i="3"/>
  <c r="N4711" i="3"/>
  <c r="J4711" i="3"/>
  <c r="P4710" i="3"/>
  <c r="O4710" i="3"/>
  <c r="N4710" i="3"/>
  <c r="J4710" i="3"/>
  <c r="P4709" i="3"/>
  <c r="O4709" i="3"/>
  <c r="N4709" i="3"/>
  <c r="J4709" i="3"/>
  <c r="P4708" i="3"/>
  <c r="O4708" i="3"/>
  <c r="N4708" i="3"/>
  <c r="J4708" i="3"/>
  <c r="P4707" i="3"/>
  <c r="O4707" i="3"/>
  <c r="N4707" i="3"/>
  <c r="J4707" i="3"/>
  <c r="P4706" i="3"/>
  <c r="O4706" i="3"/>
  <c r="N4706" i="3"/>
  <c r="J4706" i="3"/>
  <c r="P4705" i="3"/>
  <c r="O4705" i="3"/>
  <c r="N4705" i="3"/>
  <c r="J4705" i="3"/>
  <c r="P4704" i="3"/>
  <c r="O4704" i="3"/>
  <c r="N4704" i="3"/>
  <c r="J4704" i="3"/>
  <c r="P4703" i="3"/>
  <c r="O4703" i="3"/>
  <c r="N4703" i="3"/>
  <c r="J4703" i="3"/>
  <c r="P4702" i="3"/>
  <c r="O4702" i="3"/>
  <c r="N4702" i="3"/>
  <c r="J4702" i="3"/>
  <c r="P4701" i="3"/>
  <c r="O4701" i="3"/>
  <c r="N4701" i="3"/>
  <c r="J4701" i="3"/>
  <c r="P4700" i="3"/>
  <c r="O4700" i="3"/>
  <c r="N4700" i="3"/>
  <c r="J4700" i="3"/>
  <c r="P4699" i="3"/>
  <c r="O4699" i="3"/>
  <c r="N4699" i="3"/>
  <c r="J4699" i="3"/>
  <c r="P4698" i="3"/>
  <c r="O4698" i="3"/>
  <c r="N4698" i="3"/>
  <c r="J4698" i="3"/>
  <c r="P4697" i="3"/>
  <c r="O4697" i="3"/>
  <c r="N4697" i="3"/>
  <c r="J4697" i="3"/>
  <c r="P4696" i="3"/>
  <c r="O4696" i="3"/>
  <c r="N4696" i="3"/>
  <c r="J4696" i="3"/>
  <c r="P4695" i="3"/>
  <c r="O4695" i="3"/>
  <c r="N4695" i="3"/>
  <c r="J4695" i="3"/>
  <c r="P4694" i="3"/>
  <c r="O4694" i="3"/>
  <c r="N4694" i="3"/>
  <c r="J4694" i="3"/>
  <c r="P4693" i="3"/>
  <c r="O4693" i="3"/>
  <c r="N4693" i="3"/>
  <c r="J4693" i="3"/>
  <c r="P4692" i="3"/>
  <c r="O4692" i="3"/>
  <c r="N4692" i="3"/>
  <c r="J4692" i="3"/>
  <c r="P4691" i="3"/>
  <c r="O4691" i="3"/>
  <c r="N4691" i="3"/>
  <c r="J4691" i="3"/>
  <c r="P4690" i="3"/>
  <c r="O4690" i="3"/>
  <c r="N4690" i="3"/>
  <c r="J4690" i="3"/>
  <c r="P4689" i="3"/>
  <c r="O4689" i="3"/>
  <c r="N4689" i="3"/>
  <c r="J4689" i="3"/>
  <c r="P4688" i="3"/>
  <c r="O4688" i="3"/>
  <c r="N4688" i="3"/>
  <c r="J4688" i="3"/>
  <c r="P4687" i="3"/>
  <c r="O4687" i="3"/>
  <c r="N4687" i="3"/>
  <c r="J4687" i="3"/>
  <c r="P4686" i="3"/>
  <c r="O4686" i="3"/>
  <c r="N4686" i="3"/>
  <c r="J4686" i="3"/>
  <c r="P4685" i="3"/>
  <c r="O4685" i="3"/>
  <c r="N4685" i="3"/>
  <c r="K4685" i="3"/>
  <c r="J4685" i="3"/>
  <c r="P4684" i="3"/>
  <c r="O4684" i="3"/>
  <c r="N4684" i="3"/>
  <c r="J4684" i="3"/>
  <c r="P4683" i="3"/>
  <c r="O4683" i="3"/>
  <c r="N4683" i="3"/>
  <c r="J4683" i="3"/>
  <c r="P4682" i="3"/>
  <c r="O4682" i="3"/>
  <c r="N4682" i="3"/>
  <c r="J4682" i="3"/>
  <c r="P4681" i="3"/>
  <c r="O4681" i="3"/>
  <c r="N4681" i="3"/>
  <c r="J4681" i="3"/>
  <c r="P4680" i="3"/>
  <c r="O4680" i="3"/>
  <c r="N4680" i="3"/>
  <c r="J4680" i="3"/>
  <c r="P4679" i="3"/>
  <c r="O4679" i="3"/>
  <c r="N4679" i="3"/>
  <c r="J4679" i="3"/>
  <c r="P4678" i="3"/>
  <c r="O4678" i="3"/>
  <c r="N4678" i="3"/>
  <c r="J4678" i="3"/>
  <c r="P4677" i="3"/>
  <c r="O4677" i="3"/>
  <c r="N4677" i="3"/>
  <c r="J4677" i="3"/>
  <c r="P4676" i="3"/>
  <c r="O4676" i="3"/>
  <c r="N4676" i="3"/>
  <c r="J4676" i="3"/>
  <c r="P4675" i="3"/>
  <c r="O4675" i="3"/>
  <c r="N4675" i="3"/>
  <c r="J4675" i="3"/>
  <c r="P4674" i="3"/>
  <c r="O4674" i="3"/>
  <c r="N4674" i="3"/>
  <c r="J4674" i="3"/>
  <c r="P4673" i="3"/>
  <c r="O4673" i="3"/>
  <c r="N4673" i="3"/>
  <c r="J4673" i="3"/>
  <c r="P4672" i="3"/>
  <c r="O4672" i="3"/>
  <c r="N4672" i="3"/>
  <c r="J4672" i="3"/>
  <c r="P4671" i="3"/>
  <c r="O4671" i="3"/>
  <c r="N4671" i="3"/>
  <c r="J4671" i="3"/>
  <c r="P4670" i="3"/>
  <c r="O4670" i="3"/>
  <c r="N4670" i="3"/>
  <c r="J4670" i="3"/>
  <c r="P4669" i="3"/>
  <c r="O4669" i="3"/>
  <c r="N4669" i="3"/>
  <c r="J4669" i="3"/>
  <c r="P4668" i="3"/>
  <c r="O4668" i="3"/>
  <c r="N4668" i="3"/>
  <c r="J4668" i="3"/>
  <c r="P4667" i="3"/>
  <c r="O4667" i="3"/>
  <c r="N4667" i="3"/>
  <c r="J4667" i="3"/>
  <c r="P4666" i="3"/>
  <c r="O4666" i="3"/>
  <c r="N4666" i="3"/>
  <c r="J4666" i="3"/>
  <c r="P4665" i="3"/>
  <c r="O4665" i="3"/>
  <c r="N4665" i="3"/>
  <c r="J4665" i="3"/>
  <c r="P4664" i="3"/>
  <c r="O4664" i="3"/>
  <c r="N4664" i="3"/>
  <c r="J4664" i="3"/>
  <c r="P4663" i="3"/>
  <c r="O4663" i="3"/>
  <c r="N4663" i="3"/>
  <c r="J4663" i="3"/>
  <c r="P4662" i="3"/>
  <c r="O4662" i="3"/>
  <c r="N4662" i="3"/>
  <c r="J4662" i="3"/>
  <c r="P4661" i="3"/>
  <c r="O4661" i="3"/>
  <c r="N4661" i="3"/>
  <c r="J4661" i="3"/>
  <c r="P4660" i="3"/>
  <c r="O4660" i="3"/>
  <c r="N4660" i="3"/>
  <c r="J4660" i="3"/>
  <c r="P4659" i="3"/>
  <c r="O4659" i="3"/>
  <c r="N4659" i="3"/>
  <c r="J4659" i="3"/>
  <c r="P4658" i="3"/>
  <c r="O4658" i="3"/>
  <c r="N4658" i="3"/>
  <c r="J4658" i="3"/>
  <c r="P4657" i="3"/>
  <c r="O4657" i="3"/>
  <c r="N4657" i="3"/>
  <c r="J4657" i="3"/>
  <c r="P4656" i="3"/>
  <c r="O4656" i="3"/>
  <c r="N4656" i="3"/>
  <c r="J4656" i="3"/>
  <c r="P4655" i="3"/>
  <c r="O4655" i="3"/>
  <c r="N4655" i="3"/>
  <c r="J4655" i="3"/>
  <c r="P4654" i="3"/>
  <c r="O4654" i="3"/>
  <c r="N4654" i="3"/>
  <c r="J4654" i="3"/>
  <c r="P4653" i="3"/>
  <c r="O4653" i="3"/>
  <c r="N4653" i="3"/>
  <c r="J4653" i="3"/>
  <c r="P4652" i="3"/>
  <c r="O4652" i="3"/>
  <c r="N4652" i="3"/>
  <c r="J4652" i="3"/>
  <c r="P4651" i="3"/>
  <c r="O4651" i="3"/>
  <c r="N4651" i="3"/>
  <c r="J4651" i="3"/>
  <c r="P4650" i="3"/>
  <c r="O4650" i="3"/>
  <c r="N4650" i="3"/>
  <c r="J4650" i="3"/>
  <c r="P4649" i="3"/>
  <c r="O4649" i="3"/>
  <c r="N4649" i="3"/>
  <c r="J4649" i="3"/>
  <c r="P4648" i="3"/>
  <c r="O4648" i="3"/>
  <c r="N4648" i="3"/>
  <c r="J4648" i="3"/>
  <c r="P4647" i="3"/>
  <c r="O4647" i="3"/>
  <c r="N4647" i="3"/>
  <c r="J4647" i="3"/>
  <c r="P4646" i="3"/>
  <c r="O4646" i="3"/>
  <c r="N4646" i="3"/>
  <c r="J4646" i="3"/>
  <c r="P4645" i="3"/>
  <c r="O4645" i="3"/>
  <c r="N4645" i="3"/>
  <c r="J4645" i="3"/>
  <c r="P4644" i="3"/>
  <c r="O4644" i="3"/>
  <c r="N4644" i="3"/>
  <c r="J4644" i="3"/>
  <c r="P4643" i="3"/>
  <c r="O4643" i="3"/>
  <c r="N4643" i="3"/>
  <c r="J4643" i="3"/>
  <c r="P4642" i="3"/>
  <c r="O4642" i="3"/>
  <c r="N4642" i="3"/>
  <c r="J4642" i="3"/>
  <c r="P4641" i="3"/>
  <c r="O4641" i="3"/>
  <c r="N4641" i="3"/>
  <c r="J4641" i="3"/>
  <c r="P4640" i="3"/>
  <c r="O4640" i="3"/>
  <c r="N4640" i="3"/>
  <c r="J4640" i="3"/>
  <c r="P4639" i="3"/>
  <c r="O4639" i="3"/>
  <c r="N4639" i="3"/>
  <c r="J4639" i="3"/>
  <c r="P4638" i="3"/>
  <c r="O4638" i="3"/>
  <c r="N4638" i="3"/>
  <c r="J4638" i="3"/>
  <c r="P4637" i="3"/>
  <c r="O4637" i="3"/>
  <c r="N4637" i="3"/>
  <c r="J4637" i="3"/>
  <c r="P4636" i="3"/>
  <c r="O4636" i="3"/>
  <c r="N4636" i="3"/>
  <c r="J4636" i="3"/>
  <c r="P4635" i="3"/>
  <c r="O4635" i="3"/>
  <c r="N4635" i="3"/>
  <c r="J4635" i="3"/>
  <c r="P4634" i="3"/>
  <c r="O4634" i="3"/>
  <c r="N4634" i="3"/>
  <c r="J4634" i="3"/>
  <c r="P4633" i="3"/>
  <c r="O4633" i="3"/>
  <c r="N4633" i="3"/>
  <c r="J4633" i="3"/>
  <c r="P4632" i="3"/>
  <c r="O4632" i="3"/>
  <c r="N4632" i="3"/>
  <c r="J4632" i="3"/>
  <c r="P4631" i="3"/>
  <c r="O4631" i="3"/>
  <c r="N4631" i="3"/>
  <c r="J4631" i="3"/>
  <c r="P4630" i="3"/>
  <c r="O4630" i="3"/>
  <c r="N4630" i="3"/>
  <c r="J4630" i="3"/>
  <c r="P4629" i="3"/>
  <c r="O4629" i="3"/>
  <c r="N4629" i="3"/>
  <c r="J4629" i="3"/>
  <c r="P4628" i="3"/>
  <c r="O4628" i="3"/>
  <c r="N4628" i="3"/>
  <c r="J4628" i="3"/>
  <c r="P4627" i="3"/>
  <c r="O4627" i="3"/>
  <c r="N4627" i="3"/>
  <c r="J4627" i="3"/>
  <c r="P4626" i="3"/>
  <c r="O4626" i="3"/>
  <c r="N4626" i="3"/>
  <c r="J4626" i="3"/>
  <c r="P4625" i="3"/>
  <c r="O4625" i="3"/>
  <c r="N4625" i="3"/>
  <c r="J4625" i="3"/>
  <c r="P4624" i="3"/>
  <c r="O4624" i="3"/>
  <c r="N4624" i="3"/>
  <c r="J4624" i="3"/>
  <c r="P4623" i="3"/>
  <c r="O4623" i="3"/>
  <c r="N4623" i="3"/>
  <c r="J4623" i="3"/>
  <c r="P4622" i="3"/>
  <c r="O4622" i="3"/>
  <c r="N4622" i="3"/>
  <c r="J4622" i="3"/>
  <c r="P4621" i="3"/>
  <c r="O4621" i="3"/>
  <c r="N4621" i="3"/>
  <c r="J4621" i="3"/>
  <c r="P4620" i="3"/>
  <c r="O4620" i="3"/>
  <c r="N4620" i="3"/>
  <c r="J4620" i="3"/>
  <c r="P4619" i="3"/>
  <c r="O4619" i="3"/>
  <c r="N4619" i="3"/>
  <c r="J4619" i="3"/>
  <c r="P4618" i="3"/>
  <c r="O4618" i="3"/>
  <c r="N4618" i="3"/>
  <c r="J4618" i="3"/>
  <c r="P4617" i="3"/>
  <c r="O4617" i="3"/>
  <c r="N4617" i="3"/>
  <c r="J4617" i="3"/>
  <c r="P4616" i="3"/>
  <c r="O4616" i="3"/>
  <c r="N4616" i="3"/>
  <c r="J4616" i="3"/>
  <c r="P4615" i="3"/>
  <c r="O4615" i="3"/>
  <c r="N4615" i="3"/>
  <c r="J4615" i="3"/>
  <c r="P4614" i="3"/>
  <c r="O4614" i="3"/>
  <c r="N4614" i="3"/>
  <c r="J4614" i="3"/>
  <c r="P4613" i="3"/>
  <c r="O4613" i="3"/>
  <c r="N4613" i="3"/>
  <c r="J4613" i="3"/>
  <c r="P4612" i="3"/>
  <c r="O4612" i="3"/>
  <c r="N4612" i="3"/>
  <c r="J4612" i="3"/>
  <c r="P4611" i="3"/>
  <c r="O4611" i="3"/>
  <c r="N4611" i="3"/>
  <c r="J4611" i="3"/>
  <c r="P4610" i="3"/>
  <c r="O4610" i="3"/>
  <c r="N4610" i="3"/>
  <c r="J4610" i="3"/>
  <c r="P4609" i="3"/>
  <c r="O4609" i="3"/>
  <c r="N4609" i="3"/>
  <c r="J4609" i="3"/>
  <c r="P4608" i="3"/>
  <c r="O4608" i="3"/>
  <c r="N4608" i="3"/>
  <c r="J4608" i="3"/>
  <c r="P4607" i="3"/>
  <c r="O4607" i="3"/>
  <c r="N4607" i="3"/>
  <c r="J4607" i="3"/>
  <c r="P4606" i="3"/>
  <c r="O4606" i="3"/>
  <c r="N4606" i="3"/>
  <c r="J4606" i="3"/>
  <c r="P4605" i="3"/>
  <c r="O4605" i="3"/>
  <c r="N4605" i="3"/>
  <c r="J4605" i="3"/>
  <c r="P4604" i="3"/>
  <c r="O4604" i="3"/>
  <c r="N4604" i="3"/>
  <c r="J4604" i="3"/>
  <c r="P4603" i="3"/>
  <c r="O4603" i="3"/>
  <c r="N4603" i="3"/>
  <c r="J4603" i="3"/>
  <c r="P4602" i="3"/>
  <c r="O4602" i="3"/>
  <c r="N4602" i="3"/>
  <c r="J4602" i="3"/>
  <c r="P4601" i="3"/>
  <c r="O4601" i="3"/>
  <c r="N4601" i="3"/>
  <c r="J4601" i="3"/>
  <c r="P4600" i="3"/>
  <c r="O4600" i="3"/>
  <c r="N4600" i="3"/>
  <c r="J4600" i="3"/>
  <c r="P4599" i="3"/>
  <c r="O4599" i="3"/>
  <c r="N4599" i="3"/>
  <c r="J4599" i="3"/>
  <c r="P4598" i="3"/>
  <c r="O4598" i="3"/>
  <c r="N4598" i="3"/>
  <c r="J4598" i="3"/>
  <c r="P4597" i="3"/>
  <c r="O4597" i="3"/>
  <c r="N4597" i="3"/>
  <c r="J4597" i="3"/>
  <c r="P4596" i="3"/>
  <c r="O4596" i="3"/>
  <c r="N4596" i="3"/>
  <c r="J4596" i="3"/>
  <c r="P4595" i="3"/>
  <c r="O4595" i="3"/>
  <c r="N4595" i="3"/>
  <c r="J4595" i="3"/>
  <c r="P4594" i="3"/>
  <c r="O4594" i="3"/>
  <c r="N4594" i="3"/>
  <c r="J4594" i="3"/>
  <c r="P4593" i="3"/>
  <c r="O4593" i="3"/>
  <c r="N4593" i="3"/>
  <c r="J4593" i="3"/>
  <c r="P4592" i="3"/>
  <c r="O4592" i="3"/>
  <c r="N4592" i="3"/>
  <c r="J4592" i="3"/>
  <c r="P4591" i="3"/>
  <c r="O4591" i="3"/>
  <c r="N4591" i="3"/>
  <c r="J4591" i="3"/>
  <c r="P4590" i="3"/>
  <c r="O4590" i="3"/>
  <c r="N4590" i="3"/>
  <c r="J4590" i="3"/>
  <c r="P4589" i="3"/>
  <c r="O4589" i="3"/>
  <c r="N4589" i="3"/>
  <c r="J4589" i="3"/>
  <c r="P4588" i="3"/>
  <c r="O4588" i="3"/>
  <c r="N4588" i="3"/>
  <c r="J4588" i="3"/>
  <c r="P4587" i="3"/>
  <c r="O4587" i="3"/>
  <c r="N4587" i="3"/>
  <c r="J4587" i="3"/>
  <c r="P4586" i="3"/>
  <c r="O4586" i="3"/>
  <c r="N4586" i="3"/>
  <c r="J4586" i="3"/>
  <c r="P4585" i="3"/>
  <c r="O4585" i="3"/>
  <c r="N4585" i="3"/>
  <c r="J4585" i="3"/>
  <c r="P4584" i="3"/>
  <c r="O4584" i="3"/>
  <c r="N4584" i="3"/>
  <c r="J4584" i="3"/>
  <c r="P4583" i="3"/>
  <c r="O4583" i="3"/>
  <c r="N4583" i="3"/>
  <c r="J4583" i="3"/>
  <c r="P4582" i="3"/>
  <c r="O4582" i="3"/>
  <c r="N4582" i="3"/>
  <c r="J4582" i="3"/>
  <c r="P4581" i="3"/>
  <c r="O4581" i="3"/>
  <c r="N4581" i="3"/>
  <c r="J4581" i="3"/>
  <c r="P4580" i="3"/>
  <c r="O4580" i="3"/>
  <c r="N4580" i="3"/>
  <c r="J4580" i="3"/>
  <c r="P4579" i="3"/>
  <c r="O4579" i="3"/>
  <c r="N4579" i="3"/>
  <c r="J4579" i="3"/>
  <c r="P4578" i="3"/>
  <c r="O4578" i="3"/>
  <c r="N4578" i="3"/>
  <c r="J4578" i="3"/>
  <c r="P4577" i="3"/>
  <c r="O4577" i="3"/>
  <c r="N4577" i="3"/>
  <c r="J4577" i="3"/>
  <c r="P4576" i="3"/>
  <c r="O4576" i="3"/>
  <c r="N4576" i="3"/>
  <c r="J4576" i="3"/>
  <c r="P4575" i="3"/>
  <c r="O4575" i="3"/>
  <c r="N4575" i="3"/>
  <c r="J4575" i="3"/>
  <c r="P4574" i="3"/>
  <c r="O4574" i="3"/>
  <c r="N4574" i="3"/>
  <c r="J4574" i="3"/>
  <c r="P4573" i="3"/>
  <c r="O4573" i="3"/>
  <c r="N4573" i="3"/>
  <c r="J4573" i="3"/>
  <c r="P4572" i="3"/>
  <c r="O4572" i="3"/>
  <c r="N4572" i="3"/>
  <c r="J4572" i="3"/>
  <c r="P4571" i="3"/>
  <c r="O4571" i="3"/>
  <c r="N4571" i="3"/>
  <c r="J4571" i="3"/>
  <c r="P4570" i="3"/>
  <c r="O4570" i="3"/>
  <c r="N4570" i="3"/>
  <c r="J4570" i="3"/>
  <c r="P4569" i="3"/>
  <c r="O4569" i="3"/>
  <c r="N4569" i="3"/>
  <c r="J4569" i="3"/>
  <c r="P4568" i="3"/>
  <c r="O4568" i="3"/>
  <c r="N4568" i="3"/>
  <c r="J4568" i="3"/>
  <c r="P4567" i="3"/>
  <c r="O4567" i="3"/>
  <c r="N4567" i="3"/>
  <c r="J4567" i="3"/>
  <c r="P4566" i="3"/>
  <c r="O4566" i="3"/>
  <c r="N4566" i="3"/>
  <c r="J4566" i="3"/>
  <c r="P4565" i="3"/>
  <c r="O4565" i="3"/>
  <c r="N4565" i="3"/>
  <c r="J4565" i="3"/>
  <c r="P4564" i="3"/>
  <c r="O4564" i="3"/>
  <c r="N4564" i="3"/>
  <c r="J4564" i="3"/>
  <c r="P4563" i="3"/>
  <c r="O4563" i="3"/>
  <c r="N4563" i="3"/>
  <c r="J4563" i="3"/>
  <c r="P4562" i="3"/>
  <c r="O4562" i="3"/>
  <c r="N4562" i="3"/>
  <c r="J4562" i="3"/>
  <c r="P4561" i="3"/>
  <c r="O4561" i="3"/>
  <c r="N4561" i="3"/>
  <c r="J4561" i="3"/>
  <c r="P4560" i="3"/>
  <c r="O4560" i="3"/>
  <c r="N4560" i="3"/>
  <c r="J4560" i="3"/>
  <c r="P4559" i="3"/>
  <c r="O4559" i="3"/>
  <c r="N4559" i="3"/>
  <c r="J4559" i="3"/>
  <c r="P4558" i="3"/>
  <c r="O4558" i="3"/>
  <c r="N4558" i="3"/>
  <c r="J4558" i="3"/>
  <c r="P4557" i="3"/>
  <c r="O4557" i="3"/>
  <c r="N4557" i="3"/>
  <c r="J4557" i="3"/>
  <c r="P4556" i="3"/>
  <c r="O4556" i="3"/>
  <c r="N4556" i="3"/>
  <c r="J4556" i="3"/>
  <c r="P4555" i="3"/>
  <c r="O4555" i="3"/>
  <c r="N4555" i="3"/>
  <c r="J4555" i="3"/>
  <c r="P4554" i="3"/>
  <c r="O4554" i="3"/>
  <c r="N4554" i="3"/>
  <c r="J4554" i="3"/>
  <c r="P4553" i="3"/>
  <c r="O4553" i="3"/>
  <c r="N4553" i="3"/>
  <c r="J4553" i="3"/>
  <c r="P4552" i="3"/>
  <c r="O4552" i="3"/>
  <c r="N4552" i="3"/>
  <c r="J4552" i="3"/>
  <c r="P4551" i="3"/>
  <c r="O4551" i="3"/>
  <c r="N4551" i="3"/>
  <c r="J4551" i="3"/>
  <c r="P4550" i="3"/>
  <c r="O4550" i="3"/>
  <c r="N4550" i="3"/>
  <c r="J4550" i="3"/>
  <c r="P4549" i="3"/>
  <c r="O4549" i="3"/>
  <c r="N4549" i="3"/>
  <c r="J4549" i="3"/>
  <c r="P4548" i="3"/>
  <c r="O4548" i="3"/>
  <c r="N4548" i="3"/>
  <c r="J4548" i="3"/>
  <c r="P4547" i="3"/>
  <c r="O4547" i="3"/>
  <c r="N4547" i="3"/>
  <c r="J4547" i="3"/>
  <c r="P4546" i="3"/>
  <c r="O4546" i="3"/>
  <c r="N4546" i="3"/>
  <c r="J4546" i="3"/>
  <c r="P4545" i="3"/>
  <c r="O4545" i="3"/>
  <c r="N4545" i="3"/>
  <c r="J4545" i="3"/>
  <c r="P4544" i="3"/>
  <c r="O4544" i="3"/>
  <c r="N4544" i="3"/>
  <c r="J4544" i="3"/>
  <c r="P4543" i="3"/>
  <c r="O4543" i="3"/>
  <c r="N4543" i="3"/>
  <c r="J4543" i="3"/>
  <c r="P4542" i="3"/>
  <c r="O4542" i="3"/>
  <c r="N4542" i="3"/>
  <c r="J4542" i="3"/>
  <c r="P4541" i="3"/>
  <c r="O4541" i="3"/>
  <c r="N4541" i="3"/>
  <c r="J4541" i="3"/>
  <c r="P4540" i="3"/>
  <c r="O4540" i="3"/>
  <c r="N4540" i="3"/>
  <c r="J4540" i="3"/>
  <c r="P4539" i="3"/>
  <c r="O4539" i="3"/>
  <c r="N4539" i="3"/>
  <c r="J4539" i="3"/>
  <c r="P4538" i="3"/>
  <c r="O4538" i="3"/>
  <c r="N4538" i="3"/>
  <c r="J4538" i="3"/>
  <c r="P4537" i="3"/>
  <c r="O4537" i="3"/>
  <c r="N4537" i="3"/>
  <c r="J4537" i="3"/>
  <c r="P4536" i="3"/>
  <c r="O4536" i="3"/>
  <c r="N4536" i="3"/>
  <c r="J4536" i="3"/>
  <c r="P4535" i="3"/>
  <c r="O4535" i="3"/>
  <c r="N4535" i="3"/>
  <c r="J4535" i="3"/>
  <c r="P4534" i="3"/>
  <c r="O4534" i="3"/>
  <c r="N4534" i="3"/>
  <c r="J4534" i="3"/>
  <c r="P4533" i="3"/>
  <c r="O4533" i="3"/>
  <c r="N4533" i="3"/>
  <c r="J4533" i="3"/>
  <c r="P4532" i="3"/>
  <c r="O4532" i="3"/>
  <c r="N4532" i="3"/>
  <c r="J4532" i="3"/>
  <c r="P4531" i="3"/>
  <c r="O4531" i="3"/>
  <c r="N4531" i="3"/>
  <c r="J4531" i="3"/>
  <c r="P4530" i="3"/>
  <c r="O4530" i="3"/>
  <c r="N4530" i="3"/>
  <c r="J4530" i="3"/>
  <c r="P4529" i="3"/>
  <c r="O4529" i="3"/>
  <c r="N4529" i="3"/>
  <c r="J4529" i="3"/>
  <c r="P4528" i="3"/>
  <c r="O4528" i="3"/>
  <c r="N4528" i="3"/>
  <c r="J4528" i="3"/>
  <c r="P4527" i="3"/>
  <c r="O4527" i="3"/>
  <c r="N4527" i="3"/>
  <c r="J4527" i="3"/>
  <c r="P4526" i="3"/>
  <c r="O4526" i="3"/>
  <c r="N4526" i="3"/>
  <c r="J4526" i="3"/>
  <c r="P4525" i="3"/>
  <c r="O4525" i="3"/>
  <c r="N4525" i="3"/>
  <c r="J4525" i="3"/>
  <c r="P4524" i="3"/>
  <c r="O4524" i="3"/>
  <c r="N4524" i="3"/>
  <c r="J4524" i="3"/>
  <c r="P4523" i="3"/>
  <c r="O4523" i="3"/>
  <c r="N4523" i="3"/>
  <c r="J4523" i="3"/>
  <c r="P4522" i="3"/>
  <c r="O4522" i="3"/>
  <c r="N4522" i="3"/>
  <c r="J4522" i="3"/>
  <c r="P4521" i="3"/>
  <c r="O4521" i="3"/>
  <c r="N4521" i="3"/>
  <c r="J4521" i="3"/>
  <c r="P4520" i="3"/>
  <c r="O4520" i="3"/>
  <c r="N4520" i="3"/>
  <c r="J4520" i="3"/>
  <c r="P4519" i="3"/>
  <c r="O4519" i="3"/>
  <c r="N4519" i="3"/>
  <c r="J4519" i="3"/>
  <c r="P4518" i="3"/>
  <c r="O4518" i="3"/>
  <c r="N4518" i="3"/>
  <c r="J4518" i="3"/>
  <c r="P4517" i="3"/>
  <c r="O4517" i="3"/>
  <c r="N4517" i="3"/>
  <c r="J4517" i="3"/>
  <c r="P4516" i="3"/>
  <c r="O4516" i="3"/>
  <c r="N4516" i="3"/>
  <c r="J4516" i="3"/>
  <c r="P4515" i="3"/>
  <c r="O4515" i="3"/>
  <c r="N4515" i="3"/>
  <c r="J4515" i="3"/>
  <c r="P4514" i="3"/>
  <c r="O4514" i="3"/>
  <c r="N4514" i="3"/>
  <c r="J4514" i="3"/>
  <c r="P4513" i="3"/>
  <c r="O4513" i="3"/>
  <c r="N4513" i="3"/>
  <c r="J4513" i="3"/>
  <c r="P4512" i="3"/>
  <c r="O4512" i="3"/>
  <c r="N4512" i="3"/>
  <c r="J4512" i="3"/>
  <c r="P4511" i="3"/>
  <c r="O4511" i="3"/>
  <c r="N4511" i="3"/>
  <c r="J4511" i="3"/>
  <c r="P4510" i="3"/>
  <c r="O4510" i="3"/>
  <c r="N4510" i="3"/>
  <c r="J4510" i="3"/>
  <c r="P4509" i="3"/>
  <c r="O4509" i="3"/>
  <c r="N4509" i="3"/>
  <c r="J4509" i="3"/>
  <c r="P4508" i="3"/>
  <c r="O4508" i="3"/>
  <c r="N4508" i="3"/>
  <c r="J4508" i="3"/>
  <c r="P4507" i="3"/>
  <c r="O4507" i="3"/>
  <c r="N4507" i="3"/>
  <c r="J4507" i="3"/>
  <c r="P4506" i="3"/>
  <c r="O4506" i="3"/>
  <c r="N4506" i="3"/>
  <c r="J4506" i="3"/>
  <c r="P4505" i="3"/>
  <c r="O4505" i="3"/>
  <c r="N4505" i="3"/>
  <c r="J4505" i="3"/>
  <c r="P4504" i="3"/>
  <c r="O4504" i="3"/>
  <c r="N4504" i="3"/>
  <c r="J4504" i="3"/>
  <c r="P4503" i="3"/>
  <c r="O4503" i="3"/>
  <c r="N4503" i="3"/>
  <c r="J4503" i="3"/>
  <c r="P4502" i="3"/>
  <c r="O4502" i="3"/>
  <c r="N4502" i="3"/>
  <c r="J4502" i="3"/>
  <c r="P4501" i="3"/>
  <c r="O4501" i="3"/>
  <c r="N4501" i="3"/>
  <c r="J4501" i="3"/>
  <c r="P4500" i="3"/>
  <c r="O4500" i="3"/>
  <c r="N4500" i="3"/>
  <c r="J4500" i="3"/>
  <c r="P4499" i="3"/>
  <c r="O4499" i="3"/>
  <c r="N4499" i="3"/>
  <c r="J4499" i="3"/>
  <c r="P4498" i="3"/>
  <c r="O4498" i="3"/>
  <c r="N4498" i="3"/>
  <c r="J4498" i="3"/>
  <c r="P4497" i="3"/>
  <c r="O4497" i="3"/>
  <c r="N4497" i="3"/>
  <c r="J4497" i="3"/>
  <c r="P4496" i="3"/>
  <c r="O4496" i="3"/>
  <c r="N4496" i="3"/>
  <c r="J4496" i="3"/>
  <c r="P4495" i="3"/>
  <c r="O4495" i="3"/>
  <c r="N4495" i="3"/>
  <c r="J4495" i="3"/>
  <c r="P4494" i="3"/>
  <c r="O4494" i="3"/>
  <c r="N4494" i="3"/>
  <c r="J4494" i="3"/>
  <c r="P4493" i="3"/>
  <c r="O4493" i="3"/>
  <c r="N4493" i="3"/>
  <c r="J4493" i="3"/>
  <c r="P4492" i="3"/>
  <c r="O4492" i="3"/>
  <c r="N4492" i="3"/>
  <c r="J4492" i="3"/>
  <c r="P4491" i="3"/>
  <c r="O4491" i="3"/>
  <c r="N4491" i="3"/>
  <c r="J4491" i="3"/>
  <c r="P4490" i="3"/>
  <c r="O4490" i="3"/>
  <c r="N4490" i="3"/>
  <c r="J4490" i="3"/>
  <c r="P4489" i="3"/>
  <c r="O4489" i="3"/>
  <c r="N4489" i="3"/>
  <c r="J4489" i="3"/>
  <c r="P4488" i="3"/>
  <c r="O4488" i="3"/>
  <c r="N4488" i="3"/>
  <c r="J4488" i="3"/>
  <c r="P4487" i="3"/>
  <c r="O4487" i="3"/>
  <c r="N4487" i="3"/>
  <c r="J4487" i="3"/>
  <c r="P4486" i="3"/>
  <c r="O4486" i="3"/>
  <c r="N4486" i="3"/>
  <c r="J4486" i="3"/>
  <c r="P4485" i="3"/>
  <c r="O4485" i="3"/>
  <c r="N4485" i="3"/>
  <c r="J4485" i="3"/>
  <c r="P4484" i="3"/>
  <c r="O4484" i="3"/>
  <c r="N4484" i="3"/>
  <c r="J4484" i="3"/>
  <c r="P4483" i="3"/>
  <c r="O4483" i="3"/>
  <c r="N4483" i="3"/>
  <c r="J4483" i="3"/>
  <c r="P4482" i="3"/>
  <c r="O4482" i="3"/>
  <c r="N4482" i="3"/>
  <c r="J4482" i="3"/>
  <c r="P4481" i="3"/>
  <c r="O4481" i="3"/>
  <c r="N4481" i="3"/>
  <c r="J4481" i="3"/>
  <c r="P4480" i="3"/>
  <c r="O4480" i="3"/>
  <c r="N4480" i="3"/>
  <c r="J4480" i="3"/>
  <c r="P4479" i="3"/>
  <c r="O4479" i="3"/>
  <c r="N4479" i="3"/>
  <c r="J4479" i="3"/>
  <c r="P4478" i="3"/>
  <c r="O4478" i="3"/>
  <c r="N4478" i="3"/>
  <c r="J4478" i="3"/>
  <c r="P4477" i="3"/>
  <c r="O4477" i="3"/>
  <c r="N4477" i="3"/>
  <c r="J4477" i="3"/>
  <c r="P4476" i="3"/>
  <c r="O4476" i="3"/>
  <c r="N4476" i="3"/>
  <c r="J4476" i="3"/>
  <c r="P4475" i="3"/>
  <c r="O4475" i="3"/>
  <c r="N4475" i="3"/>
  <c r="J4475" i="3"/>
  <c r="P4474" i="3"/>
  <c r="O4474" i="3"/>
  <c r="N4474" i="3"/>
  <c r="J4474" i="3"/>
  <c r="P4473" i="3"/>
  <c r="O4473" i="3"/>
  <c r="N4473" i="3"/>
  <c r="J4473" i="3"/>
  <c r="P4472" i="3"/>
  <c r="O4472" i="3"/>
  <c r="N4472" i="3"/>
  <c r="J4472" i="3"/>
  <c r="P4471" i="3"/>
  <c r="O4471" i="3"/>
  <c r="N4471" i="3"/>
  <c r="J4471" i="3"/>
  <c r="P4470" i="3"/>
  <c r="O4470" i="3"/>
  <c r="N4470" i="3"/>
  <c r="J4470" i="3"/>
  <c r="P4469" i="3"/>
  <c r="O4469" i="3"/>
  <c r="N4469" i="3"/>
  <c r="J4469" i="3"/>
  <c r="P4468" i="3"/>
  <c r="O4468" i="3"/>
  <c r="N4468" i="3"/>
  <c r="J4468" i="3"/>
  <c r="P4467" i="3"/>
  <c r="O4467" i="3"/>
  <c r="N4467" i="3"/>
  <c r="J4467" i="3"/>
  <c r="P4466" i="3"/>
  <c r="O4466" i="3"/>
  <c r="N4466" i="3"/>
  <c r="J4466" i="3"/>
  <c r="P4465" i="3"/>
  <c r="O4465" i="3"/>
  <c r="N4465" i="3"/>
  <c r="J4465" i="3"/>
  <c r="P4464" i="3"/>
  <c r="O4464" i="3"/>
  <c r="N4464" i="3"/>
  <c r="J4464" i="3"/>
  <c r="P4463" i="3"/>
  <c r="O4463" i="3"/>
  <c r="N4463" i="3"/>
  <c r="J4463" i="3"/>
  <c r="P4462" i="3"/>
  <c r="O4462" i="3"/>
  <c r="N4462" i="3"/>
  <c r="J4462" i="3"/>
  <c r="P4461" i="3"/>
  <c r="O4461" i="3"/>
  <c r="N4461" i="3"/>
  <c r="J4461" i="3"/>
  <c r="P4460" i="3"/>
  <c r="O4460" i="3"/>
  <c r="N4460" i="3"/>
  <c r="J4460" i="3"/>
  <c r="P4459" i="3"/>
  <c r="O4459" i="3"/>
  <c r="N4459" i="3"/>
  <c r="J4459" i="3"/>
  <c r="P4458" i="3"/>
  <c r="O4458" i="3"/>
  <c r="N4458" i="3"/>
  <c r="J4458" i="3"/>
  <c r="P4457" i="3"/>
  <c r="O4457" i="3"/>
  <c r="N4457" i="3"/>
  <c r="J4457" i="3"/>
  <c r="P4456" i="3"/>
  <c r="O4456" i="3"/>
  <c r="N4456" i="3"/>
  <c r="J4456" i="3"/>
  <c r="P4455" i="3"/>
  <c r="O4455" i="3"/>
  <c r="N4455" i="3"/>
  <c r="J4455" i="3"/>
  <c r="P4454" i="3"/>
  <c r="O4454" i="3"/>
  <c r="N4454" i="3"/>
  <c r="J4454" i="3"/>
  <c r="P4453" i="3"/>
  <c r="O4453" i="3"/>
  <c r="N4453" i="3"/>
  <c r="J4453" i="3"/>
  <c r="P4452" i="3"/>
  <c r="O4452" i="3"/>
  <c r="N4452" i="3"/>
  <c r="J4452" i="3"/>
  <c r="P4451" i="3"/>
  <c r="O4451" i="3"/>
  <c r="N4451" i="3"/>
  <c r="J4451" i="3"/>
  <c r="P4450" i="3"/>
  <c r="O4450" i="3"/>
  <c r="N4450" i="3"/>
  <c r="J4450" i="3"/>
  <c r="P4449" i="3"/>
  <c r="O4449" i="3"/>
  <c r="N4449" i="3"/>
  <c r="J4449" i="3"/>
  <c r="P4448" i="3"/>
  <c r="O4448" i="3"/>
  <c r="N4448" i="3"/>
  <c r="J4448" i="3"/>
  <c r="P4447" i="3"/>
  <c r="O4447" i="3"/>
  <c r="N4447" i="3"/>
  <c r="J4447" i="3"/>
  <c r="P4446" i="3"/>
  <c r="O4446" i="3"/>
  <c r="N4446" i="3"/>
  <c r="J4446" i="3"/>
  <c r="P4445" i="3"/>
  <c r="O4445" i="3"/>
  <c r="N4445" i="3"/>
  <c r="J4445" i="3"/>
  <c r="P4444" i="3"/>
  <c r="O4444" i="3"/>
  <c r="N4444" i="3"/>
  <c r="J4444" i="3"/>
  <c r="P4443" i="3"/>
  <c r="O4443" i="3"/>
  <c r="N4443" i="3"/>
  <c r="J4443" i="3"/>
  <c r="P4442" i="3"/>
  <c r="O4442" i="3"/>
  <c r="N4442" i="3"/>
  <c r="J4442" i="3"/>
  <c r="P4441" i="3"/>
  <c r="O4441" i="3"/>
  <c r="N4441" i="3"/>
  <c r="J4441" i="3"/>
  <c r="P4440" i="3"/>
  <c r="O4440" i="3"/>
  <c r="N4440" i="3"/>
  <c r="J4440" i="3"/>
  <c r="P4439" i="3"/>
  <c r="O4439" i="3"/>
  <c r="N4439" i="3"/>
  <c r="J4439" i="3"/>
  <c r="P4438" i="3"/>
  <c r="O4438" i="3"/>
  <c r="N4438" i="3"/>
  <c r="J4438" i="3"/>
  <c r="P4437" i="3"/>
  <c r="O4437" i="3"/>
  <c r="N4437" i="3"/>
  <c r="J4437" i="3"/>
  <c r="P4436" i="3"/>
  <c r="O4436" i="3"/>
  <c r="N4436" i="3"/>
  <c r="J4436" i="3"/>
  <c r="P4435" i="3"/>
  <c r="O4435" i="3"/>
  <c r="N4435" i="3"/>
  <c r="J4435" i="3"/>
  <c r="P4434" i="3"/>
  <c r="O4434" i="3"/>
  <c r="N4434" i="3"/>
  <c r="J4434" i="3"/>
  <c r="P4433" i="3"/>
  <c r="O4433" i="3"/>
  <c r="N4433" i="3"/>
  <c r="J4433" i="3"/>
  <c r="P4432" i="3"/>
  <c r="O4432" i="3"/>
  <c r="N4432" i="3"/>
  <c r="J4432" i="3"/>
  <c r="P4431" i="3"/>
  <c r="O4431" i="3"/>
  <c r="N4431" i="3"/>
  <c r="J4431" i="3"/>
  <c r="P4430" i="3"/>
  <c r="O4430" i="3"/>
  <c r="N4430" i="3"/>
  <c r="J4430" i="3"/>
  <c r="P4429" i="3"/>
  <c r="O4429" i="3"/>
  <c r="N4429" i="3"/>
  <c r="J4429" i="3"/>
  <c r="P4428" i="3"/>
  <c r="O4428" i="3"/>
  <c r="N4428" i="3"/>
  <c r="J4428" i="3"/>
  <c r="P4427" i="3"/>
  <c r="O4427" i="3"/>
  <c r="N4427" i="3"/>
  <c r="J4427" i="3"/>
  <c r="P4426" i="3"/>
  <c r="O4426" i="3"/>
  <c r="N4426" i="3"/>
  <c r="J4426" i="3"/>
  <c r="P4425" i="3"/>
  <c r="O4425" i="3"/>
  <c r="N4425" i="3"/>
  <c r="J4425" i="3"/>
  <c r="P4424" i="3"/>
  <c r="O4424" i="3"/>
  <c r="N4424" i="3"/>
  <c r="J4424" i="3"/>
  <c r="P4423" i="3"/>
  <c r="O4423" i="3"/>
  <c r="N4423" i="3"/>
  <c r="J4423" i="3"/>
  <c r="P4422" i="3"/>
  <c r="O4422" i="3"/>
  <c r="N4422" i="3"/>
  <c r="J4422" i="3"/>
  <c r="P4421" i="3"/>
  <c r="O4421" i="3"/>
  <c r="N4421" i="3"/>
  <c r="J4421" i="3"/>
  <c r="P4420" i="3"/>
  <c r="O4420" i="3"/>
  <c r="N4420" i="3"/>
  <c r="J4420" i="3"/>
  <c r="P4419" i="3"/>
  <c r="O4419" i="3"/>
  <c r="N4419" i="3"/>
  <c r="J4419" i="3"/>
  <c r="P4418" i="3"/>
  <c r="O4418" i="3"/>
  <c r="N4418" i="3"/>
  <c r="J4418" i="3"/>
  <c r="P4417" i="3"/>
  <c r="O4417" i="3"/>
  <c r="N4417" i="3"/>
  <c r="J4417" i="3"/>
  <c r="P4416" i="3"/>
  <c r="O4416" i="3"/>
  <c r="N4416" i="3"/>
  <c r="J4416" i="3"/>
  <c r="P4415" i="3"/>
  <c r="O4415" i="3"/>
  <c r="N4415" i="3"/>
  <c r="J4415" i="3"/>
  <c r="P4414" i="3"/>
  <c r="O4414" i="3"/>
  <c r="N4414" i="3"/>
  <c r="J4414" i="3"/>
  <c r="P4413" i="3"/>
  <c r="O4413" i="3"/>
  <c r="N4413" i="3"/>
  <c r="J4413" i="3"/>
  <c r="P4412" i="3"/>
  <c r="O4412" i="3"/>
  <c r="N4412" i="3"/>
  <c r="J4412" i="3"/>
  <c r="P4411" i="3"/>
  <c r="O4411" i="3"/>
  <c r="N4411" i="3"/>
  <c r="J4411" i="3"/>
  <c r="P4410" i="3"/>
  <c r="O4410" i="3"/>
  <c r="N4410" i="3"/>
  <c r="J4410" i="3"/>
  <c r="P4409" i="3"/>
  <c r="O4409" i="3"/>
  <c r="N4409" i="3"/>
  <c r="J4409" i="3"/>
  <c r="P4408" i="3"/>
  <c r="O4408" i="3"/>
  <c r="N4408" i="3"/>
  <c r="J4408" i="3"/>
  <c r="P4407" i="3"/>
  <c r="O4407" i="3"/>
  <c r="N4407" i="3"/>
  <c r="J4407" i="3"/>
  <c r="P4406" i="3"/>
  <c r="O4406" i="3"/>
  <c r="N4406" i="3"/>
  <c r="J4406" i="3"/>
  <c r="P4405" i="3"/>
  <c r="O4405" i="3"/>
  <c r="N4405" i="3"/>
  <c r="J4405" i="3"/>
  <c r="P4404" i="3"/>
  <c r="O4404" i="3"/>
  <c r="N4404" i="3"/>
  <c r="J4404" i="3"/>
  <c r="P4403" i="3"/>
  <c r="O4403" i="3"/>
  <c r="N4403" i="3"/>
  <c r="J4403" i="3"/>
  <c r="P4402" i="3"/>
  <c r="O4402" i="3"/>
  <c r="N4402" i="3"/>
  <c r="J4402" i="3"/>
  <c r="P4401" i="3"/>
  <c r="O4401" i="3"/>
  <c r="N4401" i="3"/>
  <c r="J4401" i="3"/>
  <c r="P4400" i="3"/>
  <c r="O4400" i="3"/>
  <c r="N4400" i="3"/>
  <c r="J4400" i="3"/>
  <c r="P4399" i="3"/>
  <c r="O4399" i="3"/>
  <c r="N4399" i="3"/>
  <c r="J4399" i="3"/>
  <c r="P4398" i="3"/>
  <c r="O4398" i="3"/>
  <c r="N4398" i="3"/>
  <c r="J4398" i="3"/>
  <c r="P4397" i="3"/>
  <c r="O4397" i="3"/>
  <c r="N4397" i="3"/>
  <c r="J4397" i="3"/>
  <c r="P4396" i="3"/>
  <c r="O4396" i="3"/>
  <c r="N4396" i="3"/>
  <c r="J4396" i="3"/>
  <c r="P4395" i="3"/>
  <c r="O4395" i="3"/>
  <c r="N4395" i="3"/>
  <c r="J4395" i="3"/>
  <c r="P4394" i="3"/>
  <c r="O4394" i="3"/>
  <c r="N4394" i="3"/>
  <c r="J4394" i="3"/>
  <c r="P4393" i="3"/>
  <c r="O4393" i="3"/>
  <c r="N4393" i="3"/>
  <c r="J4393" i="3"/>
  <c r="P4392" i="3"/>
  <c r="O4392" i="3"/>
  <c r="N4392" i="3"/>
  <c r="J4392" i="3"/>
  <c r="P4391" i="3"/>
  <c r="O4391" i="3"/>
  <c r="N4391" i="3"/>
  <c r="J4391" i="3"/>
  <c r="P4390" i="3"/>
  <c r="O4390" i="3"/>
  <c r="N4390" i="3"/>
  <c r="J4390" i="3"/>
  <c r="P4389" i="3"/>
  <c r="O4389" i="3"/>
  <c r="N4389" i="3"/>
  <c r="J4389" i="3"/>
  <c r="P4388" i="3"/>
  <c r="O4388" i="3"/>
  <c r="N4388" i="3"/>
  <c r="J4388" i="3"/>
  <c r="P4387" i="3"/>
  <c r="O4387" i="3"/>
  <c r="N4387" i="3"/>
  <c r="J4387" i="3"/>
  <c r="P4386" i="3"/>
  <c r="O4386" i="3"/>
  <c r="N4386" i="3"/>
  <c r="J4386" i="3"/>
  <c r="P4385" i="3"/>
  <c r="O4385" i="3"/>
  <c r="N4385" i="3"/>
  <c r="J4385" i="3"/>
  <c r="P4384" i="3"/>
  <c r="O4384" i="3"/>
  <c r="N4384" i="3"/>
  <c r="J4384" i="3"/>
  <c r="P4383" i="3"/>
  <c r="O4383" i="3"/>
  <c r="N4383" i="3"/>
  <c r="J4383" i="3"/>
  <c r="P4382" i="3"/>
  <c r="O4382" i="3"/>
  <c r="N4382" i="3"/>
  <c r="J4382" i="3"/>
  <c r="P4381" i="3"/>
  <c r="O4381" i="3"/>
  <c r="N4381" i="3"/>
  <c r="J4381" i="3"/>
  <c r="P4380" i="3"/>
  <c r="O4380" i="3"/>
  <c r="N4380" i="3"/>
  <c r="J4380" i="3"/>
  <c r="P4379" i="3"/>
  <c r="O4379" i="3"/>
  <c r="N4379" i="3"/>
  <c r="J4379" i="3"/>
  <c r="P4378" i="3"/>
  <c r="O4378" i="3"/>
  <c r="N4378" i="3"/>
  <c r="J4378" i="3"/>
  <c r="P4377" i="3"/>
  <c r="O4377" i="3"/>
  <c r="N4377" i="3"/>
  <c r="J4377" i="3"/>
  <c r="P4376" i="3"/>
  <c r="O4376" i="3"/>
  <c r="N4376" i="3"/>
  <c r="J4376" i="3"/>
  <c r="P4375" i="3"/>
  <c r="O4375" i="3"/>
  <c r="N4375" i="3"/>
  <c r="J4375" i="3"/>
  <c r="P4374" i="3"/>
  <c r="O4374" i="3"/>
  <c r="N4374" i="3"/>
  <c r="J4374" i="3"/>
  <c r="P4373" i="3"/>
  <c r="O4373" i="3"/>
  <c r="N4373" i="3"/>
  <c r="J4373" i="3"/>
  <c r="P4372" i="3"/>
  <c r="O4372" i="3"/>
  <c r="N4372" i="3"/>
  <c r="J4372" i="3"/>
  <c r="P4371" i="3"/>
  <c r="O4371" i="3"/>
  <c r="N4371" i="3"/>
  <c r="J4371" i="3"/>
  <c r="P4370" i="3"/>
  <c r="O4370" i="3"/>
  <c r="N4370" i="3"/>
  <c r="J4370" i="3"/>
  <c r="P4369" i="3"/>
  <c r="O4369" i="3"/>
  <c r="N4369" i="3"/>
  <c r="J4369" i="3"/>
  <c r="P4368" i="3"/>
  <c r="O4368" i="3"/>
  <c r="N4368" i="3"/>
  <c r="J4368" i="3"/>
  <c r="P4367" i="3"/>
  <c r="O4367" i="3"/>
  <c r="N4367" i="3"/>
  <c r="J4367" i="3"/>
  <c r="P4366" i="3"/>
  <c r="O4366" i="3"/>
  <c r="N4366" i="3"/>
  <c r="J4366" i="3"/>
  <c r="P4365" i="3"/>
  <c r="O4365" i="3"/>
  <c r="N4365" i="3"/>
  <c r="J4365" i="3"/>
  <c r="P4364" i="3"/>
  <c r="O4364" i="3"/>
  <c r="N4364" i="3"/>
  <c r="J4364" i="3"/>
  <c r="P4363" i="3"/>
  <c r="O4363" i="3"/>
  <c r="N4363" i="3"/>
  <c r="J4363" i="3"/>
  <c r="P4362" i="3"/>
  <c r="O4362" i="3"/>
  <c r="N4362" i="3"/>
  <c r="J4362" i="3"/>
  <c r="P4361" i="3"/>
  <c r="O4361" i="3"/>
  <c r="N4361" i="3"/>
  <c r="J4361" i="3"/>
  <c r="P4360" i="3"/>
  <c r="O4360" i="3"/>
  <c r="N4360" i="3"/>
  <c r="J4360" i="3"/>
  <c r="P4359" i="3"/>
  <c r="O4359" i="3"/>
  <c r="N4359" i="3"/>
  <c r="J4359" i="3"/>
  <c r="P4358" i="3"/>
  <c r="O4358" i="3"/>
  <c r="N4358" i="3"/>
  <c r="J4358" i="3"/>
  <c r="P4357" i="3"/>
  <c r="O4357" i="3"/>
  <c r="N4357" i="3"/>
  <c r="J4357" i="3"/>
  <c r="P4356" i="3"/>
  <c r="O4356" i="3"/>
  <c r="N4356" i="3"/>
  <c r="J4356" i="3"/>
  <c r="P4355" i="3"/>
  <c r="O4355" i="3"/>
  <c r="N4355" i="3"/>
  <c r="J4355" i="3"/>
  <c r="P4354" i="3"/>
  <c r="O4354" i="3"/>
  <c r="N4354" i="3"/>
  <c r="J4354" i="3"/>
  <c r="P4353" i="3"/>
  <c r="O4353" i="3"/>
  <c r="N4353" i="3"/>
  <c r="J4353" i="3"/>
  <c r="P4352" i="3"/>
  <c r="O4352" i="3"/>
  <c r="N4352" i="3"/>
  <c r="J4352" i="3"/>
  <c r="P4351" i="3"/>
  <c r="O4351" i="3"/>
  <c r="N4351" i="3"/>
  <c r="J4351" i="3"/>
  <c r="P4350" i="3"/>
  <c r="O4350" i="3"/>
  <c r="N4350" i="3"/>
  <c r="J4350" i="3"/>
  <c r="P4349" i="3"/>
  <c r="O4349" i="3"/>
  <c r="N4349" i="3"/>
  <c r="J4349" i="3"/>
  <c r="P4348" i="3"/>
  <c r="O4348" i="3"/>
  <c r="N4348" i="3"/>
  <c r="J4348" i="3"/>
  <c r="P4347" i="3"/>
  <c r="O4347" i="3"/>
  <c r="N4347" i="3"/>
  <c r="J4347" i="3"/>
  <c r="P4346" i="3"/>
  <c r="O4346" i="3"/>
  <c r="N4346" i="3"/>
  <c r="J4346" i="3"/>
  <c r="P4345" i="3"/>
  <c r="O4345" i="3"/>
  <c r="N4345" i="3"/>
  <c r="J4345" i="3"/>
  <c r="P4344" i="3"/>
  <c r="O4344" i="3"/>
  <c r="N4344" i="3"/>
  <c r="J4344" i="3"/>
  <c r="P4343" i="3"/>
  <c r="O4343" i="3"/>
  <c r="N4343" i="3"/>
  <c r="J4343" i="3"/>
  <c r="P4342" i="3"/>
  <c r="O4342" i="3"/>
  <c r="N4342" i="3"/>
  <c r="J4342" i="3"/>
  <c r="P4341" i="3"/>
  <c r="O4341" i="3"/>
  <c r="N4341" i="3"/>
  <c r="J4341" i="3"/>
  <c r="P4340" i="3"/>
  <c r="O4340" i="3"/>
  <c r="N4340" i="3"/>
  <c r="J4340" i="3"/>
  <c r="P4339" i="3"/>
  <c r="O4339" i="3"/>
  <c r="N4339" i="3"/>
  <c r="J4339" i="3"/>
  <c r="P4338" i="3"/>
  <c r="O4338" i="3"/>
  <c r="N4338" i="3"/>
  <c r="J4338" i="3"/>
  <c r="P4337" i="3"/>
  <c r="O4337" i="3"/>
  <c r="N4337" i="3"/>
  <c r="J4337" i="3"/>
  <c r="P4336" i="3"/>
  <c r="O4336" i="3"/>
  <c r="N4336" i="3"/>
  <c r="J4336" i="3"/>
  <c r="P4335" i="3"/>
  <c r="O4335" i="3"/>
  <c r="N4335" i="3"/>
  <c r="J4335" i="3"/>
  <c r="P4334" i="3"/>
  <c r="O4334" i="3"/>
  <c r="N4334" i="3"/>
  <c r="J4334" i="3"/>
  <c r="P4333" i="3"/>
  <c r="O4333" i="3"/>
  <c r="N4333" i="3"/>
  <c r="J4333" i="3"/>
  <c r="P4332" i="3"/>
  <c r="O4332" i="3"/>
  <c r="N4332" i="3"/>
  <c r="J4332" i="3"/>
  <c r="P4331" i="3"/>
  <c r="O4331" i="3"/>
  <c r="N4331" i="3"/>
  <c r="J4331" i="3"/>
  <c r="P4330" i="3"/>
  <c r="O4330" i="3"/>
  <c r="N4330" i="3"/>
  <c r="J4330" i="3"/>
  <c r="P4329" i="3"/>
  <c r="O4329" i="3"/>
  <c r="N4329" i="3"/>
  <c r="J4329" i="3"/>
  <c r="P4328" i="3"/>
  <c r="O4328" i="3"/>
  <c r="N4328" i="3"/>
  <c r="J4328" i="3"/>
  <c r="P4327" i="3"/>
  <c r="O4327" i="3"/>
  <c r="N4327" i="3"/>
  <c r="J4327" i="3"/>
  <c r="P4326" i="3"/>
  <c r="O4326" i="3"/>
  <c r="N4326" i="3"/>
  <c r="J4326" i="3"/>
  <c r="P4325" i="3"/>
  <c r="O4325" i="3"/>
  <c r="N4325" i="3"/>
  <c r="J4325" i="3"/>
  <c r="P4324" i="3"/>
  <c r="O4324" i="3"/>
  <c r="N4324" i="3"/>
  <c r="J4324" i="3"/>
  <c r="P4323" i="3"/>
  <c r="O4323" i="3"/>
  <c r="N4323" i="3"/>
  <c r="J4323" i="3"/>
  <c r="P4322" i="3"/>
  <c r="O4322" i="3"/>
  <c r="N4322" i="3"/>
  <c r="J4322" i="3"/>
  <c r="P4321" i="3"/>
  <c r="O4321" i="3"/>
  <c r="N4321" i="3"/>
  <c r="J4321" i="3"/>
  <c r="P4320" i="3"/>
  <c r="O4320" i="3"/>
  <c r="N4320" i="3"/>
  <c r="J4320" i="3"/>
  <c r="P4319" i="3"/>
  <c r="O4319" i="3"/>
  <c r="N4319" i="3"/>
  <c r="J4319" i="3"/>
  <c r="P4318" i="3"/>
  <c r="O4318" i="3"/>
  <c r="N4318" i="3"/>
  <c r="J4318" i="3"/>
  <c r="P4317" i="3"/>
  <c r="O4317" i="3"/>
  <c r="N4317" i="3"/>
  <c r="J4317" i="3"/>
  <c r="P4316" i="3"/>
  <c r="O4316" i="3"/>
  <c r="N4316" i="3"/>
  <c r="J4316" i="3"/>
  <c r="P4315" i="3"/>
  <c r="O4315" i="3"/>
  <c r="N4315" i="3"/>
  <c r="J4315" i="3"/>
  <c r="P4314" i="3"/>
  <c r="O4314" i="3"/>
  <c r="N4314" i="3"/>
  <c r="J4314" i="3"/>
  <c r="P4313" i="3"/>
  <c r="O4313" i="3"/>
  <c r="N4313" i="3"/>
  <c r="J4313" i="3"/>
  <c r="P4312" i="3"/>
  <c r="O4312" i="3"/>
  <c r="N4312" i="3"/>
  <c r="J4312" i="3"/>
  <c r="P4311" i="3"/>
  <c r="O4311" i="3"/>
  <c r="N4311" i="3"/>
  <c r="J4311" i="3"/>
  <c r="P4310" i="3"/>
  <c r="O4310" i="3"/>
  <c r="N4310" i="3"/>
  <c r="J4310" i="3"/>
  <c r="P4309" i="3"/>
  <c r="O4309" i="3"/>
  <c r="N4309" i="3"/>
  <c r="J4309" i="3"/>
  <c r="P4308" i="3"/>
  <c r="O4308" i="3"/>
  <c r="N4308" i="3"/>
  <c r="J4308" i="3"/>
  <c r="P4307" i="3"/>
  <c r="O4307" i="3"/>
  <c r="N4307" i="3"/>
  <c r="J4307" i="3"/>
  <c r="P4306" i="3"/>
  <c r="O4306" i="3"/>
  <c r="N4306" i="3"/>
  <c r="J4306" i="3"/>
  <c r="P4305" i="3"/>
  <c r="O4305" i="3"/>
  <c r="N4305" i="3"/>
  <c r="J4305" i="3"/>
  <c r="P4304" i="3"/>
  <c r="O4304" i="3"/>
  <c r="N4304" i="3"/>
  <c r="J4304" i="3"/>
  <c r="P4303" i="3"/>
  <c r="O4303" i="3"/>
  <c r="N4303" i="3"/>
  <c r="J4303" i="3"/>
  <c r="P4302" i="3"/>
  <c r="O4302" i="3"/>
  <c r="N4302" i="3"/>
  <c r="J4302" i="3"/>
  <c r="P4301" i="3"/>
  <c r="O4301" i="3"/>
  <c r="N4301" i="3"/>
  <c r="J4301" i="3"/>
  <c r="P4300" i="3"/>
  <c r="O4300" i="3"/>
  <c r="N4300" i="3"/>
  <c r="J4300" i="3"/>
  <c r="P4299" i="3"/>
  <c r="O4299" i="3"/>
  <c r="N4299" i="3"/>
  <c r="J4299" i="3"/>
  <c r="P4298" i="3"/>
  <c r="O4298" i="3"/>
  <c r="N4298" i="3"/>
  <c r="J4298" i="3"/>
  <c r="P4297" i="3"/>
  <c r="O4297" i="3"/>
  <c r="N4297" i="3"/>
  <c r="J4297" i="3"/>
  <c r="P4296" i="3"/>
  <c r="O4296" i="3"/>
  <c r="N4296" i="3"/>
  <c r="J4296" i="3"/>
  <c r="P4295" i="3"/>
  <c r="O4295" i="3"/>
  <c r="N4295" i="3"/>
  <c r="J4295" i="3"/>
  <c r="P4294" i="3"/>
  <c r="O4294" i="3"/>
  <c r="N4294" i="3"/>
  <c r="J4294" i="3"/>
  <c r="P4293" i="3"/>
  <c r="O4293" i="3"/>
  <c r="N4293" i="3"/>
  <c r="J4293" i="3"/>
  <c r="P4292" i="3"/>
  <c r="O4292" i="3"/>
  <c r="N4292" i="3"/>
  <c r="J4292" i="3"/>
  <c r="P4291" i="3"/>
  <c r="O4291" i="3"/>
  <c r="N4291" i="3"/>
  <c r="J4291" i="3"/>
  <c r="P4290" i="3"/>
  <c r="O4290" i="3"/>
  <c r="N4290" i="3"/>
  <c r="J4290" i="3"/>
  <c r="P4289" i="3"/>
  <c r="O4289" i="3"/>
  <c r="N4289" i="3"/>
  <c r="J4289" i="3"/>
  <c r="P4288" i="3"/>
  <c r="O4288" i="3"/>
  <c r="N4288" i="3"/>
  <c r="J4288" i="3"/>
  <c r="P4287" i="3"/>
  <c r="O4287" i="3"/>
  <c r="N4287" i="3"/>
  <c r="J4287" i="3"/>
  <c r="P4286" i="3"/>
  <c r="O4286" i="3"/>
  <c r="N4286" i="3"/>
  <c r="J4286" i="3"/>
  <c r="P4285" i="3"/>
  <c r="O4285" i="3"/>
  <c r="N4285" i="3"/>
  <c r="J4285" i="3"/>
  <c r="P4284" i="3"/>
  <c r="O4284" i="3"/>
  <c r="N4284" i="3"/>
  <c r="J4284" i="3"/>
  <c r="P4283" i="3"/>
  <c r="O4283" i="3"/>
  <c r="N4283" i="3"/>
  <c r="J4283" i="3"/>
  <c r="P4282" i="3"/>
  <c r="O4282" i="3"/>
  <c r="N4282" i="3"/>
  <c r="J4282" i="3"/>
  <c r="P4281" i="3"/>
  <c r="O4281" i="3"/>
  <c r="N4281" i="3"/>
  <c r="J4281" i="3"/>
  <c r="P4280" i="3"/>
  <c r="O4280" i="3"/>
  <c r="N4280" i="3"/>
  <c r="J4280" i="3"/>
  <c r="P4279" i="3"/>
  <c r="O4279" i="3"/>
  <c r="N4279" i="3"/>
  <c r="J4279" i="3"/>
  <c r="P4278" i="3"/>
  <c r="O4278" i="3"/>
  <c r="N4278" i="3"/>
  <c r="J4278" i="3"/>
  <c r="P4277" i="3"/>
  <c r="O4277" i="3"/>
  <c r="N4277" i="3"/>
  <c r="J4277" i="3"/>
  <c r="P4276" i="3"/>
  <c r="O4276" i="3"/>
  <c r="N4276" i="3"/>
  <c r="J4276" i="3"/>
  <c r="P4275" i="3"/>
  <c r="O4275" i="3"/>
  <c r="N4275" i="3"/>
  <c r="J4275" i="3"/>
  <c r="P4274" i="3"/>
  <c r="O4274" i="3"/>
  <c r="N4274" i="3"/>
  <c r="J4274" i="3"/>
  <c r="P4273" i="3"/>
  <c r="O4273" i="3"/>
  <c r="N4273" i="3"/>
  <c r="J4273" i="3"/>
  <c r="P4272" i="3"/>
  <c r="O4272" i="3"/>
  <c r="N4272" i="3"/>
  <c r="J4272" i="3"/>
  <c r="P4271" i="3"/>
  <c r="O4271" i="3"/>
  <c r="N4271" i="3"/>
  <c r="J4271" i="3"/>
  <c r="P4270" i="3"/>
  <c r="O4270" i="3"/>
  <c r="N4270" i="3"/>
  <c r="J4270" i="3"/>
  <c r="P4269" i="3"/>
  <c r="O4269" i="3"/>
  <c r="N4269" i="3"/>
  <c r="J4269" i="3"/>
  <c r="P4268" i="3"/>
  <c r="O4268" i="3"/>
  <c r="N4268" i="3"/>
  <c r="J4268" i="3"/>
  <c r="P4267" i="3"/>
  <c r="O4267" i="3"/>
  <c r="N4267" i="3"/>
  <c r="J4267" i="3"/>
  <c r="P4266" i="3"/>
  <c r="O4266" i="3"/>
  <c r="N4266" i="3"/>
  <c r="J4266" i="3"/>
  <c r="P4265" i="3"/>
  <c r="O4265" i="3"/>
  <c r="N4265" i="3"/>
  <c r="J4265" i="3"/>
  <c r="P4264" i="3"/>
  <c r="O4264" i="3"/>
  <c r="N4264" i="3"/>
  <c r="J4264" i="3"/>
  <c r="P4263" i="3"/>
  <c r="O4263" i="3"/>
  <c r="N4263" i="3"/>
  <c r="J4263" i="3"/>
  <c r="P4262" i="3"/>
  <c r="O4262" i="3"/>
  <c r="N4262" i="3"/>
  <c r="J4262" i="3"/>
  <c r="P4261" i="3"/>
  <c r="O4261" i="3"/>
  <c r="N4261" i="3"/>
  <c r="J4261" i="3"/>
  <c r="P4260" i="3"/>
  <c r="O4260" i="3"/>
  <c r="N4260" i="3"/>
  <c r="J4260" i="3"/>
  <c r="P4259" i="3"/>
  <c r="O4259" i="3"/>
  <c r="N4259" i="3"/>
  <c r="J4259" i="3"/>
  <c r="P4258" i="3"/>
  <c r="O4258" i="3"/>
  <c r="N4258" i="3"/>
  <c r="J4258" i="3"/>
  <c r="P4257" i="3"/>
  <c r="O4257" i="3"/>
  <c r="N4257" i="3"/>
  <c r="J4257" i="3"/>
  <c r="P4256" i="3"/>
  <c r="O4256" i="3"/>
  <c r="N4256" i="3"/>
  <c r="J4256" i="3"/>
  <c r="P4255" i="3"/>
  <c r="O4255" i="3"/>
  <c r="N4255" i="3"/>
  <c r="J4255" i="3"/>
  <c r="P4254" i="3"/>
  <c r="O4254" i="3"/>
  <c r="N4254" i="3"/>
  <c r="J4254" i="3"/>
  <c r="P4253" i="3"/>
  <c r="O4253" i="3"/>
  <c r="N4253" i="3"/>
  <c r="J4253" i="3"/>
  <c r="P4252" i="3"/>
  <c r="O4252" i="3"/>
  <c r="N4252" i="3"/>
  <c r="J4252" i="3"/>
  <c r="P4251" i="3"/>
  <c r="O4251" i="3"/>
  <c r="N4251" i="3"/>
  <c r="J4251" i="3"/>
  <c r="P4250" i="3"/>
  <c r="O4250" i="3"/>
  <c r="N4250" i="3"/>
  <c r="J4250" i="3"/>
  <c r="P4249" i="3"/>
  <c r="O4249" i="3"/>
  <c r="N4249" i="3"/>
  <c r="J4249" i="3"/>
  <c r="P4248" i="3"/>
  <c r="O4248" i="3"/>
  <c r="N4248" i="3"/>
  <c r="J4248" i="3"/>
  <c r="P4247" i="3"/>
  <c r="O4247" i="3"/>
  <c r="N4247" i="3"/>
  <c r="J4247" i="3"/>
  <c r="P4246" i="3"/>
  <c r="O4246" i="3"/>
  <c r="N4246" i="3"/>
  <c r="J4246" i="3"/>
  <c r="P4245" i="3"/>
  <c r="O4245" i="3"/>
  <c r="N4245" i="3"/>
  <c r="J4245" i="3"/>
  <c r="P4244" i="3"/>
  <c r="O4244" i="3"/>
  <c r="N4244" i="3"/>
  <c r="J4244" i="3"/>
  <c r="P4243" i="3"/>
  <c r="O4243" i="3"/>
  <c r="N4243" i="3"/>
  <c r="J4243" i="3"/>
  <c r="P4242" i="3"/>
  <c r="O4242" i="3"/>
  <c r="N4242" i="3"/>
  <c r="J4242" i="3"/>
  <c r="P4241" i="3"/>
  <c r="O4241" i="3"/>
  <c r="N4241" i="3"/>
  <c r="J4241" i="3"/>
  <c r="P4240" i="3"/>
  <c r="O4240" i="3"/>
  <c r="N4240" i="3"/>
  <c r="J4240" i="3"/>
  <c r="P4239" i="3"/>
  <c r="O4239" i="3"/>
  <c r="N4239" i="3"/>
  <c r="J4239" i="3"/>
  <c r="P4238" i="3"/>
  <c r="O4238" i="3"/>
  <c r="N4238" i="3"/>
  <c r="J4238" i="3"/>
  <c r="P4237" i="3"/>
  <c r="O4237" i="3"/>
  <c r="N4237" i="3"/>
  <c r="J4237" i="3"/>
  <c r="P4236" i="3"/>
  <c r="O4236" i="3"/>
  <c r="N4236" i="3"/>
  <c r="J4236" i="3"/>
  <c r="P4235" i="3"/>
  <c r="O4235" i="3"/>
  <c r="N4235" i="3"/>
  <c r="J4235" i="3"/>
  <c r="P4234" i="3"/>
  <c r="O4234" i="3"/>
  <c r="N4234" i="3"/>
  <c r="J4234" i="3"/>
  <c r="P4233" i="3"/>
  <c r="O4233" i="3"/>
  <c r="N4233" i="3"/>
  <c r="J4233" i="3"/>
  <c r="P4232" i="3"/>
  <c r="O4232" i="3"/>
  <c r="N4232" i="3"/>
  <c r="J4232" i="3"/>
  <c r="P4231" i="3"/>
  <c r="O4231" i="3"/>
  <c r="N4231" i="3"/>
  <c r="J4231" i="3"/>
  <c r="P4230" i="3"/>
  <c r="O4230" i="3"/>
  <c r="N4230" i="3"/>
  <c r="J4230" i="3"/>
  <c r="P4229" i="3"/>
  <c r="O4229" i="3"/>
  <c r="N4229" i="3"/>
  <c r="J4229" i="3"/>
  <c r="P4228" i="3"/>
  <c r="O4228" i="3"/>
  <c r="N4228" i="3"/>
  <c r="J4228" i="3"/>
  <c r="P4227" i="3"/>
  <c r="O4227" i="3"/>
  <c r="N4227" i="3"/>
  <c r="J4227" i="3"/>
  <c r="P4226" i="3"/>
  <c r="O4226" i="3"/>
  <c r="N4226" i="3"/>
  <c r="J4226" i="3"/>
  <c r="P4225" i="3"/>
  <c r="O4225" i="3"/>
  <c r="N4225" i="3"/>
  <c r="J4225" i="3"/>
  <c r="P4224" i="3"/>
  <c r="O4224" i="3"/>
  <c r="N4224" i="3"/>
  <c r="J4224" i="3"/>
  <c r="P4223" i="3"/>
  <c r="O4223" i="3"/>
  <c r="N4223" i="3"/>
  <c r="J4223" i="3"/>
  <c r="P4222" i="3"/>
  <c r="O4222" i="3"/>
  <c r="N4222" i="3"/>
  <c r="J4222" i="3"/>
  <c r="P4221" i="3"/>
  <c r="O4221" i="3"/>
  <c r="N4221" i="3"/>
  <c r="J4221" i="3"/>
  <c r="P4220" i="3"/>
  <c r="O4220" i="3"/>
  <c r="N4220" i="3"/>
  <c r="J4220" i="3"/>
  <c r="P4219" i="3"/>
  <c r="O4219" i="3"/>
  <c r="N4219" i="3"/>
  <c r="J4219" i="3"/>
  <c r="P4218" i="3"/>
  <c r="O4218" i="3"/>
  <c r="N4218" i="3"/>
  <c r="J4218" i="3"/>
  <c r="P4217" i="3"/>
  <c r="O4217" i="3"/>
  <c r="N4217" i="3"/>
  <c r="J4217" i="3"/>
  <c r="P4216" i="3"/>
  <c r="O4216" i="3"/>
  <c r="N4216" i="3"/>
  <c r="J4216" i="3"/>
  <c r="P4215" i="3"/>
  <c r="O4215" i="3"/>
  <c r="N4215" i="3"/>
  <c r="J4215" i="3"/>
  <c r="P4214" i="3"/>
  <c r="O4214" i="3"/>
  <c r="N4214" i="3"/>
  <c r="J4214" i="3"/>
  <c r="P4213" i="3"/>
  <c r="O4213" i="3"/>
  <c r="N4213" i="3"/>
  <c r="J4213" i="3"/>
  <c r="P4212" i="3"/>
  <c r="O4212" i="3"/>
  <c r="N4212" i="3"/>
  <c r="J4212" i="3"/>
  <c r="P4211" i="3"/>
  <c r="O4211" i="3"/>
  <c r="N4211" i="3"/>
  <c r="J4211" i="3"/>
  <c r="P4210" i="3"/>
  <c r="O4210" i="3"/>
  <c r="N4210" i="3"/>
  <c r="J4210" i="3"/>
  <c r="P4209" i="3"/>
  <c r="O4209" i="3"/>
  <c r="N4209" i="3"/>
  <c r="J4209" i="3"/>
  <c r="P4208" i="3"/>
  <c r="O4208" i="3"/>
  <c r="N4208" i="3"/>
  <c r="J4208" i="3"/>
  <c r="P4207" i="3"/>
  <c r="O4207" i="3"/>
  <c r="N4207" i="3"/>
  <c r="J4207" i="3"/>
  <c r="P4206" i="3"/>
  <c r="O4206" i="3"/>
  <c r="N4206" i="3"/>
  <c r="J4206" i="3"/>
  <c r="P4205" i="3"/>
  <c r="O4205" i="3"/>
  <c r="N4205" i="3"/>
  <c r="J4205" i="3"/>
  <c r="P4204" i="3"/>
  <c r="O4204" i="3"/>
  <c r="N4204" i="3"/>
  <c r="J4204" i="3"/>
  <c r="P4203" i="3"/>
  <c r="O4203" i="3"/>
  <c r="N4203" i="3"/>
  <c r="J4203" i="3"/>
  <c r="P4202" i="3"/>
  <c r="O4202" i="3"/>
  <c r="N4202" i="3"/>
  <c r="J4202" i="3"/>
  <c r="P4201" i="3"/>
  <c r="O4201" i="3"/>
  <c r="N4201" i="3"/>
  <c r="J4201" i="3"/>
  <c r="P4200" i="3"/>
  <c r="O4200" i="3"/>
  <c r="N4200" i="3"/>
  <c r="J4200" i="3"/>
  <c r="P4199" i="3"/>
  <c r="O4199" i="3"/>
  <c r="N4199" i="3"/>
  <c r="J4199" i="3"/>
  <c r="P4198" i="3"/>
  <c r="O4198" i="3"/>
  <c r="N4198" i="3"/>
  <c r="J4198" i="3"/>
  <c r="P4197" i="3"/>
  <c r="O4197" i="3"/>
  <c r="N4197" i="3"/>
  <c r="J4197" i="3"/>
  <c r="P4196" i="3"/>
  <c r="O4196" i="3"/>
  <c r="N4196" i="3"/>
  <c r="J4196" i="3"/>
  <c r="P4195" i="3"/>
  <c r="O4195" i="3"/>
  <c r="N4195" i="3"/>
  <c r="J4195" i="3"/>
  <c r="P4194" i="3"/>
  <c r="O4194" i="3"/>
  <c r="N4194" i="3"/>
  <c r="J4194" i="3"/>
  <c r="P4193" i="3"/>
  <c r="O4193" i="3"/>
  <c r="N4193" i="3"/>
  <c r="J4193" i="3"/>
  <c r="P4192" i="3"/>
  <c r="O4192" i="3"/>
  <c r="N4192" i="3"/>
  <c r="J4192" i="3"/>
  <c r="P4191" i="3"/>
  <c r="O4191" i="3"/>
  <c r="N4191" i="3"/>
  <c r="J4191" i="3"/>
  <c r="P4190" i="3"/>
  <c r="O4190" i="3"/>
  <c r="N4190" i="3"/>
  <c r="J4190" i="3"/>
  <c r="P4189" i="3"/>
  <c r="O4189" i="3"/>
  <c r="N4189" i="3"/>
  <c r="J4189" i="3"/>
  <c r="P4188" i="3"/>
  <c r="O4188" i="3"/>
  <c r="N4188" i="3"/>
  <c r="J4188" i="3"/>
  <c r="P4187" i="3"/>
  <c r="O4187" i="3"/>
  <c r="N4187" i="3"/>
  <c r="J4187" i="3"/>
  <c r="P4186" i="3"/>
  <c r="O4186" i="3"/>
  <c r="N4186" i="3"/>
  <c r="J4186" i="3"/>
  <c r="P4185" i="3"/>
  <c r="O4185" i="3"/>
  <c r="N4185" i="3"/>
  <c r="J4185" i="3"/>
  <c r="P4184" i="3"/>
  <c r="O4184" i="3"/>
  <c r="N4184" i="3"/>
  <c r="J4184" i="3"/>
  <c r="P4183" i="3"/>
  <c r="O4183" i="3"/>
  <c r="N4183" i="3"/>
  <c r="J4183" i="3"/>
  <c r="P4182" i="3"/>
  <c r="O4182" i="3"/>
  <c r="N4182" i="3"/>
  <c r="J4182" i="3"/>
  <c r="P4181" i="3"/>
  <c r="O4181" i="3"/>
  <c r="N4181" i="3"/>
  <c r="J4181" i="3"/>
  <c r="P4180" i="3"/>
  <c r="O4180" i="3"/>
  <c r="N4180" i="3"/>
  <c r="J4180" i="3"/>
  <c r="P4179" i="3"/>
  <c r="O4179" i="3"/>
  <c r="N4179" i="3"/>
  <c r="J4179" i="3"/>
  <c r="P4178" i="3"/>
  <c r="O4178" i="3"/>
  <c r="N4178" i="3"/>
  <c r="J4178" i="3"/>
  <c r="P4177" i="3"/>
  <c r="O4177" i="3"/>
  <c r="N4177" i="3"/>
  <c r="J4177" i="3"/>
  <c r="P4176" i="3"/>
  <c r="O4176" i="3"/>
  <c r="N4176" i="3"/>
  <c r="J4176" i="3"/>
  <c r="P4175" i="3"/>
  <c r="O4175" i="3"/>
  <c r="N4175" i="3"/>
  <c r="J4175" i="3"/>
  <c r="P4174" i="3"/>
  <c r="O4174" i="3"/>
  <c r="N4174" i="3"/>
  <c r="J4174" i="3"/>
  <c r="P4173" i="3"/>
  <c r="O4173" i="3"/>
  <c r="N4173" i="3"/>
  <c r="J4173" i="3"/>
  <c r="P4172" i="3"/>
  <c r="O4172" i="3"/>
  <c r="N4172" i="3"/>
  <c r="J4172" i="3"/>
  <c r="P4171" i="3"/>
  <c r="O4171" i="3"/>
  <c r="N4171" i="3"/>
  <c r="J4171" i="3"/>
  <c r="P4170" i="3"/>
  <c r="O4170" i="3"/>
  <c r="N4170" i="3"/>
  <c r="J4170" i="3"/>
  <c r="P4169" i="3"/>
  <c r="O4169" i="3"/>
  <c r="N4169" i="3"/>
  <c r="J4169" i="3"/>
  <c r="P4168" i="3"/>
  <c r="O4168" i="3"/>
  <c r="N4168" i="3"/>
  <c r="J4168" i="3"/>
  <c r="P4167" i="3"/>
  <c r="O4167" i="3"/>
  <c r="N4167" i="3"/>
  <c r="J4167" i="3"/>
  <c r="P4166" i="3"/>
  <c r="O4166" i="3"/>
  <c r="N4166" i="3"/>
  <c r="J4166" i="3"/>
  <c r="P4165" i="3"/>
  <c r="O4165" i="3"/>
  <c r="N4165" i="3"/>
  <c r="J4165" i="3"/>
  <c r="P4164" i="3"/>
  <c r="O4164" i="3"/>
  <c r="N4164" i="3"/>
  <c r="J4164" i="3"/>
  <c r="P4163" i="3"/>
  <c r="O4163" i="3"/>
  <c r="N4163" i="3"/>
  <c r="J4163" i="3"/>
  <c r="P4162" i="3"/>
  <c r="O4162" i="3"/>
  <c r="N4162" i="3"/>
  <c r="J4162" i="3"/>
  <c r="P4161" i="3"/>
  <c r="O4161" i="3"/>
  <c r="N4161" i="3"/>
  <c r="J4161" i="3"/>
  <c r="P4160" i="3"/>
  <c r="O4160" i="3"/>
  <c r="N4160" i="3"/>
  <c r="J4160" i="3"/>
  <c r="P4159" i="3"/>
  <c r="O4159" i="3"/>
  <c r="N4159" i="3"/>
  <c r="J4159" i="3"/>
  <c r="P4158" i="3"/>
  <c r="O4158" i="3"/>
  <c r="N4158" i="3"/>
  <c r="J4158" i="3"/>
  <c r="P4157" i="3"/>
  <c r="O4157" i="3"/>
  <c r="N4157" i="3"/>
  <c r="J4157" i="3"/>
  <c r="P4156" i="3"/>
  <c r="O4156" i="3"/>
  <c r="N4156" i="3"/>
  <c r="J4156" i="3"/>
  <c r="P4155" i="3"/>
  <c r="O4155" i="3"/>
  <c r="N4155" i="3"/>
  <c r="J4155" i="3"/>
  <c r="P4154" i="3"/>
  <c r="O4154" i="3"/>
  <c r="N4154" i="3"/>
  <c r="J4154" i="3"/>
  <c r="P4153" i="3"/>
  <c r="O4153" i="3"/>
  <c r="N4153" i="3"/>
  <c r="J4153" i="3"/>
  <c r="P4152" i="3"/>
  <c r="O4152" i="3"/>
  <c r="N4152" i="3"/>
  <c r="J4152" i="3"/>
  <c r="P4151" i="3"/>
  <c r="O4151" i="3"/>
  <c r="N4151" i="3"/>
  <c r="J4151" i="3"/>
  <c r="P4150" i="3"/>
  <c r="O4150" i="3"/>
  <c r="N4150" i="3"/>
  <c r="J4150" i="3"/>
  <c r="P4149" i="3"/>
  <c r="O4149" i="3"/>
  <c r="N4149" i="3"/>
  <c r="J4149" i="3"/>
  <c r="P4148" i="3"/>
  <c r="O4148" i="3"/>
  <c r="N4148" i="3"/>
  <c r="J4148" i="3"/>
  <c r="P4147" i="3"/>
  <c r="O4147" i="3"/>
  <c r="N4147" i="3"/>
  <c r="J4147" i="3"/>
  <c r="P4146" i="3"/>
  <c r="O4146" i="3"/>
  <c r="N4146" i="3"/>
  <c r="J4146" i="3"/>
  <c r="P4145" i="3"/>
  <c r="O4145" i="3"/>
  <c r="N4145" i="3"/>
  <c r="J4145" i="3"/>
  <c r="P4144" i="3"/>
  <c r="O4144" i="3"/>
  <c r="N4144" i="3"/>
  <c r="J4144" i="3"/>
  <c r="P4143" i="3"/>
  <c r="O4143" i="3"/>
  <c r="N4143" i="3"/>
  <c r="J4143" i="3"/>
  <c r="P4142" i="3"/>
  <c r="O4142" i="3"/>
  <c r="N4142" i="3"/>
  <c r="J4142" i="3"/>
  <c r="P4141" i="3"/>
  <c r="O4141" i="3"/>
  <c r="N4141" i="3"/>
  <c r="J4141" i="3"/>
  <c r="P4140" i="3"/>
  <c r="O4140" i="3"/>
  <c r="N4140" i="3"/>
  <c r="J4140" i="3"/>
  <c r="P4139" i="3"/>
  <c r="O4139" i="3"/>
  <c r="N4139" i="3"/>
  <c r="J4139" i="3"/>
  <c r="P4138" i="3"/>
  <c r="O4138" i="3"/>
  <c r="N4138" i="3"/>
  <c r="J4138" i="3"/>
  <c r="P4137" i="3"/>
  <c r="O4137" i="3"/>
  <c r="N4137" i="3"/>
  <c r="J4137" i="3"/>
  <c r="P4136" i="3"/>
  <c r="O4136" i="3"/>
  <c r="N4136" i="3"/>
  <c r="J4136" i="3"/>
  <c r="P4135" i="3"/>
  <c r="O4135" i="3"/>
  <c r="N4135" i="3"/>
  <c r="J4135" i="3"/>
  <c r="P4134" i="3"/>
  <c r="O4134" i="3"/>
  <c r="N4134" i="3"/>
  <c r="J4134" i="3"/>
  <c r="P4133" i="3"/>
  <c r="O4133" i="3"/>
  <c r="N4133" i="3"/>
  <c r="J4133" i="3"/>
  <c r="P4132" i="3"/>
  <c r="O4132" i="3"/>
  <c r="N4132" i="3"/>
  <c r="J4132" i="3"/>
  <c r="P4131" i="3"/>
  <c r="O4131" i="3"/>
  <c r="N4131" i="3"/>
  <c r="J4131" i="3"/>
  <c r="P4130" i="3"/>
  <c r="O4130" i="3"/>
  <c r="N4130" i="3"/>
  <c r="J4130" i="3"/>
  <c r="P4129" i="3"/>
  <c r="O4129" i="3"/>
  <c r="N4129" i="3"/>
  <c r="J4129" i="3"/>
  <c r="P4128" i="3"/>
  <c r="O4128" i="3"/>
  <c r="N4128" i="3"/>
  <c r="J4128" i="3"/>
  <c r="P4127" i="3"/>
  <c r="O4127" i="3"/>
  <c r="N4127" i="3"/>
  <c r="J4127" i="3"/>
  <c r="P4126" i="3"/>
  <c r="O4126" i="3"/>
  <c r="N4126" i="3"/>
  <c r="J4126" i="3"/>
  <c r="P4125" i="3"/>
  <c r="O4125" i="3"/>
  <c r="N4125" i="3"/>
  <c r="J4125" i="3"/>
  <c r="P4124" i="3"/>
  <c r="O4124" i="3"/>
  <c r="N4124" i="3"/>
  <c r="J4124" i="3"/>
  <c r="P4123" i="3"/>
  <c r="O4123" i="3"/>
  <c r="N4123" i="3"/>
  <c r="J4123" i="3"/>
  <c r="P4122" i="3"/>
  <c r="O4122" i="3"/>
  <c r="N4122" i="3"/>
  <c r="J4122" i="3"/>
  <c r="P4121" i="3"/>
  <c r="O4121" i="3"/>
  <c r="N4121" i="3"/>
  <c r="J4121" i="3"/>
  <c r="P4120" i="3"/>
  <c r="O4120" i="3"/>
  <c r="N4120" i="3"/>
  <c r="J4120" i="3"/>
  <c r="P4119" i="3"/>
  <c r="O4119" i="3"/>
  <c r="N4119" i="3"/>
  <c r="J4119" i="3"/>
  <c r="P4118" i="3"/>
  <c r="O4118" i="3"/>
  <c r="N4118" i="3"/>
  <c r="J4118" i="3"/>
  <c r="P4117" i="3"/>
  <c r="O4117" i="3"/>
  <c r="N4117" i="3"/>
  <c r="J4117" i="3"/>
  <c r="P4116" i="3"/>
  <c r="O4116" i="3"/>
  <c r="N4116" i="3"/>
  <c r="J4116" i="3"/>
  <c r="P4115" i="3"/>
  <c r="O4115" i="3"/>
  <c r="N4115" i="3"/>
  <c r="J4115" i="3"/>
  <c r="P4114" i="3"/>
  <c r="O4114" i="3"/>
  <c r="N4114" i="3"/>
  <c r="J4114" i="3"/>
  <c r="P4113" i="3"/>
  <c r="O4113" i="3"/>
  <c r="N4113" i="3"/>
  <c r="J4113" i="3"/>
  <c r="P4112" i="3"/>
  <c r="O4112" i="3"/>
  <c r="N4112" i="3"/>
  <c r="J4112" i="3"/>
  <c r="P4111" i="3"/>
  <c r="O4111" i="3"/>
  <c r="N4111" i="3"/>
  <c r="J4111" i="3"/>
  <c r="P4110" i="3"/>
  <c r="O4110" i="3"/>
  <c r="N4110" i="3"/>
  <c r="J4110" i="3"/>
  <c r="P4109" i="3"/>
  <c r="O4109" i="3"/>
  <c r="N4109" i="3"/>
  <c r="J4109" i="3"/>
  <c r="P4108" i="3"/>
  <c r="O4108" i="3"/>
  <c r="N4108" i="3"/>
  <c r="J4108" i="3"/>
  <c r="P4107" i="3"/>
  <c r="O4107" i="3"/>
  <c r="N4107" i="3"/>
  <c r="J4107" i="3"/>
  <c r="P4106" i="3"/>
  <c r="O4106" i="3"/>
  <c r="N4106" i="3"/>
  <c r="J4106" i="3"/>
  <c r="P4105" i="3"/>
  <c r="O4105" i="3"/>
  <c r="N4105" i="3"/>
  <c r="J4105" i="3"/>
  <c r="P4104" i="3"/>
  <c r="O4104" i="3"/>
  <c r="N4104" i="3"/>
  <c r="J4104" i="3"/>
  <c r="P4103" i="3"/>
  <c r="O4103" i="3"/>
  <c r="N4103" i="3"/>
  <c r="J4103" i="3"/>
  <c r="P4102" i="3"/>
  <c r="O4102" i="3"/>
  <c r="N4102" i="3"/>
  <c r="J4102" i="3"/>
  <c r="P4101" i="3"/>
  <c r="O4101" i="3"/>
  <c r="N4101" i="3"/>
  <c r="J4101" i="3"/>
  <c r="P4100" i="3"/>
  <c r="O4100" i="3"/>
  <c r="N4100" i="3"/>
  <c r="J4100" i="3"/>
  <c r="P4099" i="3"/>
  <c r="O4099" i="3"/>
  <c r="N4099" i="3"/>
  <c r="J4099" i="3"/>
  <c r="P4098" i="3"/>
  <c r="O4098" i="3"/>
  <c r="N4098" i="3"/>
  <c r="J4098" i="3"/>
  <c r="P4097" i="3"/>
  <c r="O4097" i="3"/>
  <c r="N4097" i="3"/>
  <c r="J4097" i="3"/>
  <c r="P4096" i="3"/>
  <c r="O4096" i="3"/>
  <c r="N4096" i="3"/>
  <c r="J4096" i="3"/>
  <c r="P4095" i="3"/>
  <c r="O4095" i="3"/>
  <c r="N4095" i="3"/>
  <c r="J4095" i="3"/>
  <c r="P4094" i="3"/>
  <c r="O4094" i="3"/>
  <c r="N4094" i="3"/>
  <c r="J4094" i="3"/>
  <c r="P4093" i="3"/>
  <c r="O4093" i="3"/>
  <c r="N4093" i="3"/>
  <c r="J4093" i="3"/>
  <c r="P4092" i="3"/>
  <c r="O4092" i="3"/>
  <c r="N4092" i="3"/>
  <c r="J4092" i="3"/>
  <c r="P4091" i="3"/>
  <c r="O4091" i="3"/>
  <c r="N4091" i="3"/>
  <c r="J4091" i="3"/>
  <c r="P4090" i="3"/>
  <c r="O4090" i="3"/>
  <c r="N4090" i="3"/>
  <c r="J4090" i="3"/>
  <c r="P4089" i="3"/>
  <c r="O4089" i="3"/>
  <c r="N4089" i="3"/>
  <c r="J4089" i="3"/>
  <c r="P4088" i="3"/>
  <c r="O4088" i="3"/>
  <c r="N4088" i="3"/>
  <c r="J4088" i="3"/>
  <c r="P4087" i="3"/>
  <c r="O4087" i="3"/>
  <c r="N4087" i="3"/>
  <c r="J4087" i="3"/>
  <c r="P4086" i="3"/>
  <c r="O4086" i="3"/>
  <c r="N4086" i="3"/>
  <c r="J4086" i="3"/>
  <c r="P4085" i="3"/>
  <c r="O4085" i="3"/>
  <c r="N4085" i="3"/>
  <c r="J4085" i="3"/>
  <c r="P4084" i="3"/>
  <c r="O4084" i="3"/>
  <c r="N4084" i="3"/>
  <c r="J4084" i="3"/>
  <c r="P4083" i="3"/>
  <c r="O4083" i="3"/>
  <c r="N4083" i="3"/>
  <c r="J4083" i="3"/>
  <c r="P4082" i="3"/>
  <c r="O4082" i="3"/>
  <c r="N4082" i="3"/>
  <c r="J4082" i="3"/>
  <c r="P4081" i="3"/>
  <c r="O4081" i="3"/>
  <c r="N4081" i="3"/>
  <c r="J4081" i="3"/>
  <c r="P4080" i="3"/>
  <c r="O4080" i="3"/>
  <c r="N4080" i="3"/>
  <c r="J4080" i="3"/>
  <c r="P4079" i="3"/>
  <c r="O4079" i="3"/>
  <c r="N4079" i="3"/>
  <c r="J4079" i="3"/>
  <c r="P4078" i="3"/>
  <c r="O4078" i="3"/>
  <c r="N4078" i="3"/>
  <c r="J4078" i="3"/>
  <c r="P4077" i="3"/>
  <c r="O4077" i="3"/>
  <c r="N4077" i="3"/>
  <c r="J4077" i="3"/>
  <c r="P4076" i="3"/>
  <c r="O4076" i="3"/>
  <c r="N4076" i="3"/>
  <c r="J4076" i="3"/>
  <c r="P4075" i="3"/>
  <c r="O4075" i="3"/>
  <c r="N4075" i="3"/>
  <c r="J4075" i="3"/>
  <c r="P4074" i="3"/>
  <c r="O4074" i="3"/>
  <c r="N4074" i="3"/>
  <c r="J4074" i="3"/>
  <c r="P4073" i="3"/>
  <c r="O4073" i="3"/>
  <c r="N4073" i="3"/>
  <c r="J4073" i="3"/>
  <c r="P4072" i="3"/>
  <c r="O4072" i="3"/>
  <c r="N4072" i="3"/>
  <c r="J4072" i="3"/>
  <c r="P4071" i="3"/>
  <c r="O4071" i="3"/>
  <c r="N4071" i="3"/>
  <c r="J4071" i="3"/>
  <c r="P4070" i="3"/>
  <c r="O4070" i="3"/>
  <c r="N4070" i="3"/>
  <c r="J4070" i="3"/>
  <c r="P4069" i="3"/>
  <c r="O4069" i="3"/>
  <c r="N4069" i="3"/>
  <c r="J4069" i="3"/>
  <c r="P4068" i="3"/>
  <c r="O4068" i="3"/>
  <c r="N4068" i="3"/>
  <c r="J4068" i="3"/>
  <c r="P4067" i="3"/>
  <c r="O4067" i="3"/>
  <c r="N4067" i="3"/>
  <c r="J4067" i="3"/>
  <c r="P4066" i="3"/>
  <c r="O4066" i="3"/>
  <c r="N4066" i="3"/>
  <c r="J4066" i="3"/>
  <c r="P4065" i="3"/>
  <c r="O4065" i="3"/>
  <c r="N4065" i="3"/>
  <c r="J4065" i="3"/>
  <c r="P4064" i="3"/>
  <c r="O4064" i="3"/>
  <c r="N4064" i="3"/>
  <c r="J4064" i="3"/>
  <c r="P4063" i="3"/>
  <c r="O4063" i="3"/>
  <c r="N4063" i="3"/>
  <c r="J4063" i="3"/>
  <c r="P4062" i="3"/>
  <c r="O4062" i="3"/>
  <c r="N4062" i="3"/>
  <c r="J4062" i="3"/>
  <c r="P4061" i="3"/>
  <c r="O4061" i="3"/>
  <c r="N4061" i="3"/>
  <c r="J4061" i="3"/>
  <c r="P4060" i="3"/>
  <c r="O4060" i="3"/>
  <c r="N4060" i="3"/>
  <c r="J4060" i="3"/>
  <c r="P4059" i="3"/>
  <c r="O4059" i="3"/>
  <c r="N4059" i="3"/>
  <c r="J4059" i="3"/>
  <c r="P4058" i="3"/>
  <c r="O4058" i="3"/>
  <c r="N4058" i="3"/>
  <c r="J4058" i="3"/>
  <c r="P4057" i="3"/>
  <c r="O4057" i="3"/>
  <c r="N4057" i="3"/>
  <c r="J4057" i="3"/>
  <c r="P4056" i="3"/>
  <c r="O4056" i="3"/>
  <c r="N4056" i="3"/>
  <c r="J4056" i="3"/>
  <c r="P4055" i="3"/>
  <c r="O4055" i="3"/>
  <c r="N4055" i="3"/>
  <c r="J4055" i="3"/>
  <c r="P4054" i="3"/>
  <c r="O4054" i="3"/>
  <c r="N4054" i="3"/>
  <c r="J4054" i="3"/>
  <c r="P4053" i="3"/>
  <c r="O4053" i="3"/>
  <c r="N4053" i="3"/>
  <c r="J4053" i="3"/>
  <c r="P4052" i="3"/>
  <c r="O4052" i="3"/>
  <c r="N4052" i="3"/>
  <c r="J4052" i="3"/>
  <c r="P4051" i="3"/>
  <c r="O4051" i="3"/>
  <c r="N4051" i="3"/>
  <c r="J4051" i="3"/>
  <c r="P4050" i="3"/>
  <c r="O4050" i="3"/>
  <c r="N4050" i="3"/>
  <c r="J4050" i="3"/>
  <c r="P4049" i="3"/>
  <c r="O4049" i="3"/>
  <c r="N4049" i="3"/>
  <c r="J4049" i="3"/>
  <c r="P4048" i="3"/>
  <c r="O4048" i="3"/>
  <c r="N4048" i="3"/>
  <c r="J4048" i="3"/>
  <c r="P4047" i="3"/>
  <c r="O4047" i="3"/>
  <c r="N4047" i="3"/>
  <c r="J4047" i="3"/>
  <c r="P4046" i="3"/>
  <c r="O4046" i="3"/>
  <c r="N4046" i="3"/>
  <c r="J4046" i="3"/>
  <c r="P4045" i="3"/>
  <c r="O4045" i="3"/>
  <c r="N4045" i="3"/>
  <c r="J4045" i="3"/>
  <c r="P4044" i="3"/>
  <c r="O4044" i="3"/>
  <c r="N4044" i="3"/>
  <c r="J4044" i="3"/>
  <c r="P4043" i="3"/>
  <c r="O4043" i="3"/>
  <c r="N4043" i="3"/>
  <c r="J4043" i="3"/>
  <c r="P4042" i="3"/>
  <c r="O4042" i="3"/>
  <c r="N4042" i="3"/>
  <c r="J4042" i="3"/>
  <c r="P4041" i="3"/>
  <c r="O4041" i="3"/>
  <c r="N4041" i="3"/>
  <c r="J4041" i="3"/>
  <c r="P4040" i="3"/>
  <c r="O4040" i="3"/>
  <c r="N4040" i="3"/>
  <c r="J4040" i="3"/>
  <c r="P4039" i="3"/>
  <c r="O4039" i="3"/>
  <c r="N4039" i="3"/>
  <c r="J4039" i="3"/>
  <c r="P4038" i="3"/>
  <c r="O4038" i="3"/>
  <c r="N4038" i="3"/>
  <c r="J4038" i="3"/>
  <c r="P4037" i="3"/>
  <c r="O4037" i="3"/>
  <c r="N4037" i="3"/>
  <c r="J4037" i="3"/>
  <c r="P4036" i="3"/>
  <c r="O4036" i="3"/>
  <c r="N4036" i="3"/>
  <c r="J4036" i="3"/>
  <c r="P4035" i="3"/>
  <c r="O4035" i="3"/>
  <c r="N4035" i="3"/>
  <c r="J4035" i="3"/>
  <c r="P4034" i="3"/>
  <c r="O4034" i="3"/>
  <c r="N4034" i="3"/>
  <c r="J4034" i="3"/>
  <c r="P4033" i="3"/>
  <c r="O4033" i="3"/>
  <c r="N4033" i="3"/>
  <c r="J4033" i="3"/>
  <c r="P4032" i="3"/>
  <c r="O4032" i="3"/>
  <c r="N4032" i="3"/>
  <c r="J4032" i="3"/>
  <c r="P4031" i="3"/>
  <c r="O4031" i="3"/>
  <c r="N4031" i="3"/>
  <c r="J4031" i="3"/>
  <c r="P4030" i="3"/>
  <c r="O4030" i="3"/>
  <c r="N4030" i="3"/>
  <c r="J4030" i="3"/>
  <c r="P4029" i="3"/>
  <c r="O4029" i="3"/>
  <c r="N4029" i="3"/>
  <c r="J4029" i="3"/>
  <c r="P4028" i="3"/>
  <c r="O4028" i="3"/>
  <c r="N4028" i="3"/>
  <c r="J4028" i="3"/>
  <c r="P4027" i="3"/>
  <c r="O4027" i="3"/>
  <c r="N4027" i="3"/>
  <c r="J4027" i="3"/>
  <c r="P4026" i="3"/>
  <c r="O4026" i="3"/>
  <c r="N4026" i="3"/>
  <c r="J4026" i="3"/>
  <c r="P4025" i="3"/>
  <c r="O4025" i="3"/>
  <c r="N4025" i="3"/>
  <c r="J4025" i="3"/>
  <c r="P4024" i="3"/>
  <c r="O4024" i="3"/>
  <c r="N4024" i="3"/>
  <c r="J4024" i="3"/>
  <c r="P4023" i="3"/>
  <c r="O4023" i="3"/>
  <c r="N4023" i="3"/>
  <c r="J4023" i="3"/>
  <c r="P4022" i="3"/>
  <c r="O4022" i="3"/>
  <c r="N4022" i="3"/>
  <c r="J4022" i="3"/>
  <c r="P4021" i="3"/>
  <c r="O4021" i="3"/>
  <c r="N4021" i="3"/>
  <c r="J4021" i="3"/>
  <c r="P4020" i="3"/>
  <c r="O4020" i="3"/>
  <c r="N4020" i="3"/>
  <c r="J4020" i="3"/>
  <c r="P4019" i="3"/>
  <c r="O4019" i="3"/>
  <c r="N4019" i="3"/>
  <c r="J4019" i="3"/>
  <c r="P4018" i="3"/>
  <c r="O4018" i="3"/>
  <c r="N4018" i="3"/>
  <c r="J4018" i="3"/>
  <c r="P4017" i="3"/>
  <c r="O4017" i="3"/>
  <c r="N4017" i="3"/>
  <c r="J4017" i="3"/>
  <c r="P4016" i="3"/>
  <c r="O4016" i="3"/>
  <c r="N4016" i="3"/>
  <c r="J4016" i="3"/>
  <c r="P4015" i="3"/>
  <c r="O4015" i="3"/>
  <c r="N4015" i="3"/>
  <c r="J4015" i="3"/>
  <c r="P4014" i="3"/>
  <c r="O4014" i="3"/>
  <c r="N4014" i="3"/>
  <c r="J4014" i="3"/>
  <c r="P4013" i="3"/>
  <c r="O4013" i="3"/>
  <c r="N4013" i="3"/>
  <c r="J4013" i="3"/>
  <c r="P4012" i="3"/>
  <c r="O4012" i="3"/>
  <c r="N4012" i="3"/>
  <c r="J4012" i="3"/>
  <c r="P4011" i="3"/>
  <c r="O4011" i="3"/>
  <c r="N4011" i="3"/>
  <c r="J4011" i="3"/>
  <c r="P4010" i="3"/>
  <c r="O4010" i="3"/>
  <c r="N4010" i="3"/>
  <c r="J4010" i="3"/>
  <c r="P4009" i="3"/>
  <c r="O4009" i="3"/>
  <c r="N4009" i="3"/>
  <c r="J4009" i="3"/>
  <c r="P4008" i="3"/>
  <c r="O4008" i="3"/>
  <c r="N4008" i="3"/>
  <c r="J4008" i="3"/>
  <c r="P4007" i="3"/>
  <c r="O4007" i="3"/>
  <c r="N4007" i="3"/>
  <c r="J4007" i="3"/>
  <c r="P4006" i="3"/>
  <c r="O4006" i="3"/>
  <c r="N4006" i="3"/>
  <c r="J4006" i="3"/>
  <c r="P4005" i="3"/>
  <c r="O4005" i="3"/>
  <c r="N4005" i="3"/>
  <c r="J4005" i="3"/>
  <c r="P4004" i="3"/>
  <c r="O4004" i="3"/>
  <c r="N4004" i="3"/>
  <c r="J4004" i="3"/>
  <c r="P4003" i="3"/>
  <c r="O4003" i="3"/>
  <c r="N4003" i="3"/>
  <c r="J4003" i="3"/>
  <c r="P4002" i="3"/>
  <c r="O4002" i="3"/>
  <c r="N4002" i="3"/>
  <c r="J4002" i="3"/>
  <c r="P4001" i="3"/>
  <c r="O4001" i="3"/>
  <c r="N4001" i="3"/>
  <c r="J4001" i="3"/>
  <c r="P4000" i="3"/>
  <c r="O4000" i="3"/>
  <c r="N4000" i="3"/>
  <c r="J4000" i="3"/>
  <c r="P3999" i="3"/>
  <c r="O3999" i="3"/>
  <c r="N3999" i="3"/>
  <c r="J3999" i="3"/>
  <c r="P3998" i="3"/>
  <c r="O3998" i="3"/>
  <c r="N3998" i="3"/>
  <c r="J3998" i="3"/>
  <c r="P3997" i="3"/>
  <c r="O3997" i="3"/>
  <c r="N3997" i="3"/>
  <c r="J3997" i="3"/>
  <c r="P3996" i="3"/>
  <c r="O3996" i="3"/>
  <c r="N3996" i="3"/>
  <c r="J3996" i="3"/>
  <c r="P3995" i="3"/>
  <c r="O3995" i="3"/>
  <c r="N3995" i="3"/>
  <c r="J3995" i="3"/>
  <c r="P3994" i="3"/>
  <c r="O3994" i="3"/>
  <c r="N3994" i="3"/>
  <c r="J3994" i="3"/>
  <c r="P3993" i="3"/>
  <c r="O3993" i="3"/>
  <c r="N3993" i="3"/>
  <c r="J3993" i="3"/>
  <c r="P3992" i="3"/>
  <c r="O3992" i="3"/>
  <c r="N3992" i="3"/>
  <c r="J3992" i="3"/>
  <c r="P3991" i="3"/>
  <c r="O3991" i="3"/>
  <c r="N3991" i="3"/>
  <c r="J3991" i="3"/>
  <c r="P3990" i="3"/>
  <c r="O3990" i="3"/>
  <c r="N3990" i="3"/>
  <c r="J3990" i="3"/>
  <c r="P3989" i="3"/>
  <c r="O3989" i="3"/>
  <c r="N3989" i="3"/>
  <c r="J3989" i="3"/>
  <c r="P3988" i="3"/>
  <c r="O3988" i="3"/>
  <c r="N3988" i="3"/>
  <c r="J3988" i="3"/>
  <c r="P3987" i="3"/>
  <c r="O3987" i="3"/>
  <c r="N3987" i="3"/>
  <c r="J3987" i="3"/>
  <c r="P3986" i="3"/>
  <c r="O3986" i="3"/>
  <c r="N3986" i="3"/>
  <c r="J3986" i="3"/>
  <c r="P3985" i="3"/>
  <c r="O3985" i="3"/>
  <c r="N3985" i="3"/>
  <c r="J3985" i="3"/>
  <c r="P3984" i="3"/>
  <c r="O3984" i="3"/>
  <c r="N3984" i="3"/>
  <c r="J3984" i="3"/>
  <c r="P3983" i="3"/>
  <c r="O3983" i="3"/>
  <c r="N3983" i="3"/>
  <c r="J3983" i="3"/>
  <c r="P3982" i="3"/>
  <c r="O3982" i="3"/>
  <c r="N3982" i="3"/>
  <c r="J3982" i="3"/>
  <c r="P3981" i="3"/>
  <c r="O3981" i="3"/>
  <c r="N3981" i="3"/>
  <c r="J3981" i="3"/>
  <c r="P3980" i="3"/>
  <c r="O3980" i="3"/>
  <c r="N3980" i="3"/>
  <c r="J3980" i="3"/>
  <c r="P3979" i="3"/>
  <c r="O3979" i="3"/>
  <c r="N3979" i="3"/>
  <c r="J3979" i="3"/>
  <c r="P3978" i="3"/>
  <c r="O3978" i="3"/>
  <c r="N3978" i="3"/>
  <c r="J3978" i="3"/>
  <c r="P3977" i="3"/>
  <c r="O3977" i="3"/>
  <c r="N3977" i="3"/>
  <c r="J3977" i="3"/>
  <c r="P3976" i="3"/>
  <c r="O3976" i="3"/>
  <c r="N3976" i="3"/>
  <c r="J3976" i="3"/>
  <c r="P3975" i="3"/>
  <c r="O3975" i="3"/>
  <c r="N3975" i="3"/>
  <c r="J3975" i="3"/>
  <c r="P3974" i="3"/>
  <c r="O3974" i="3"/>
  <c r="N3974" i="3"/>
  <c r="J3974" i="3"/>
  <c r="P3973" i="3"/>
  <c r="O3973" i="3"/>
  <c r="N3973" i="3"/>
  <c r="J3973" i="3"/>
  <c r="P3972" i="3"/>
  <c r="O3972" i="3"/>
  <c r="N3972" i="3"/>
  <c r="J3972" i="3"/>
  <c r="P3971" i="3"/>
  <c r="O3971" i="3"/>
  <c r="N3971" i="3"/>
  <c r="J3971" i="3"/>
  <c r="P3970" i="3"/>
  <c r="O3970" i="3"/>
  <c r="N3970" i="3"/>
  <c r="J3970" i="3"/>
  <c r="P3969" i="3"/>
  <c r="O3969" i="3"/>
  <c r="N3969" i="3"/>
  <c r="J3969" i="3"/>
  <c r="P3968" i="3"/>
  <c r="O3968" i="3"/>
  <c r="N3968" i="3"/>
  <c r="J3968" i="3"/>
  <c r="P3967" i="3"/>
  <c r="O3967" i="3"/>
  <c r="N3967" i="3"/>
  <c r="J3967" i="3"/>
  <c r="P3966" i="3"/>
  <c r="O3966" i="3"/>
  <c r="N3966" i="3"/>
  <c r="J3966" i="3"/>
  <c r="P3965" i="3"/>
  <c r="O3965" i="3"/>
  <c r="N3965" i="3"/>
  <c r="J3965" i="3"/>
  <c r="P3964" i="3"/>
  <c r="O3964" i="3"/>
  <c r="N3964" i="3"/>
  <c r="J3964" i="3"/>
  <c r="P3963" i="3"/>
  <c r="O3963" i="3"/>
  <c r="N3963" i="3"/>
  <c r="J3963" i="3"/>
  <c r="P3962" i="3"/>
  <c r="O3962" i="3"/>
  <c r="N3962" i="3"/>
  <c r="J3962" i="3"/>
  <c r="P3961" i="3"/>
  <c r="O3961" i="3"/>
  <c r="N3961" i="3"/>
  <c r="J3961" i="3"/>
  <c r="P3960" i="3"/>
  <c r="O3960" i="3"/>
  <c r="N3960" i="3"/>
  <c r="J3960" i="3"/>
  <c r="P3959" i="3"/>
  <c r="O3959" i="3"/>
  <c r="N3959" i="3"/>
  <c r="J3959" i="3"/>
  <c r="P3958" i="3"/>
  <c r="O3958" i="3"/>
  <c r="N3958" i="3"/>
  <c r="J3958" i="3"/>
  <c r="P3957" i="3"/>
  <c r="O3957" i="3"/>
  <c r="N3957" i="3"/>
  <c r="J3957" i="3"/>
  <c r="P3956" i="3"/>
  <c r="O3956" i="3"/>
  <c r="N3956" i="3"/>
  <c r="J3956" i="3"/>
  <c r="P3955" i="3"/>
  <c r="O3955" i="3"/>
  <c r="N3955" i="3"/>
  <c r="J3955" i="3"/>
  <c r="P3954" i="3"/>
  <c r="O3954" i="3"/>
  <c r="N3954" i="3"/>
  <c r="J3954" i="3"/>
  <c r="P3953" i="3"/>
  <c r="O3953" i="3"/>
  <c r="N3953" i="3"/>
  <c r="J3953" i="3"/>
  <c r="P3952" i="3"/>
  <c r="O3952" i="3"/>
  <c r="N3952" i="3"/>
  <c r="J3952" i="3"/>
  <c r="P3951" i="3"/>
  <c r="O3951" i="3"/>
  <c r="N3951" i="3"/>
  <c r="J3951" i="3"/>
  <c r="P3950" i="3"/>
  <c r="O3950" i="3"/>
  <c r="N3950" i="3"/>
  <c r="J3950" i="3"/>
  <c r="P3949" i="3"/>
  <c r="O3949" i="3"/>
  <c r="N3949" i="3"/>
  <c r="J3949" i="3"/>
  <c r="P3948" i="3"/>
  <c r="O3948" i="3"/>
  <c r="N3948" i="3"/>
  <c r="J3948" i="3"/>
  <c r="P3947" i="3"/>
  <c r="O3947" i="3"/>
  <c r="N3947" i="3"/>
  <c r="J3947" i="3"/>
  <c r="P3946" i="3"/>
  <c r="O3946" i="3"/>
  <c r="N3946" i="3"/>
  <c r="J3946" i="3"/>
  <c r="P3945" i="3"/>
  <c r="O3945" i="3"/>
  <c r="N3945" i="3"/>
  <c r="J3945" i="3"/>
  <c r="P3944" i="3"/>
  <c r="O3944" i="3"/>
  <c r="N3944" i="3"/>
  <c r="J3944" i="3"/>
  <c r="P3943" i="3"/>
  <c r="O3943" i="3"/>
  <c r="N3943" i="3"/>
  <c r="J3943" i="3"/>
  <c r="P3942" i="3"/>
  <c r="O3942" i="3"/>
  <c r="N3942" i="3"/>
  <c r="J3942" i="3"/>
  <c r="P3941" i="3"/>
  <c r="O3941" i="3"/>
  <c r="N3941" i="3"/>
  <c r="J3941" i="3"/>
  <c r="P3940" i="3"/>
  <c r="O3940" i="3"/>
  <c r="N3940" i="3"/>
  <c r="J3940" i="3"/>
  <c r="P3939" i="3"/>
  <c r="O3939" i="3"/>
  <c r="N3939" i="3"/>
  <c r="J3939" i="3"/>
  <c r="P3938" i="3"/>
  <c r="O3938" i="3"/>
  <c r="N3938" i="3"/>
  <c r="J3938" i="3"/>
  <c r="P3937" i="3"/>
  <c r="O3937" i="3"/>
  <c r="N3937" i="3"/>
  <c r="J3937" i="3"/>
  <c r="P3936" i="3"/>
  <c r="O3936" i="3"/>
  <c r="N3936" i="3"/>
  <c r="J3936" i="3"/>
  <c r="P3935" i="3"/>
  <c r="O3935" i="3"/>
  <c r="N3935" i="3"/>
  <c r="J3935" i="3"/>
  <c r="P3934" i="3"/>
  <c r="O3934" i="3"/>
  <c r="N3934" i="3"/>
  <c r="J3934" i="3"/>
  <c r="P3933" i="3"/>
  <c r="O3933" i="3"/>
  <c r="N3933" i="3"/>
  <c r="J3933" i="3"/>
  <c r="P3932" i="3"/>
  <c r="O3932" i="3"/>
  <c r="N3932" i="3"/>
  <c r="J3932" i="3"/>
  <c r="P3931" i="3"/>
  <c r="O3931" i="3"/>
  <c r="N3931" i="3"/>
  <c r="J3931" i="3"/>
  <c r="P3930" i="3"/>
  <c r="O3930" i="3"/>
  <c r="N3930" i="3"/>
  <c r="J3930" i="3"/>
  <c r="P3929" i="3"/>
  <c r="O3929" i="3"/>
  <c r="N3929" i="3"/>
  <c r="J3929" i="3"/>
  <c r="P3928" i="3"/>
  <c r="O3928" i="3"/>
  <c r="N3928" i="3"/>
  <c r="J3928" i="3"/>
  <c r="P3927" i="3"/>
  <c r="O3927" i="3"/>
  <c r="N3927" i="3"/>
  <c r="J3927" i="3"/>
  <c r="P3926" i="3"/>
  <c r="O3926" i="3"/>
  <c r="N3926" i="3"/>
  <c r="J3926" i="3"/>
  <c r="P3925" i="3"/>
  <c r="O3925" i="3"/>
  <c r="N3925" i="3"/>
  <c r="J3925" i="3"/>
  <c r="P3924" i="3"/>
  <c r="O3924" i="3"/>
  <c r="N3924" i="3"/>
  <c r="J3924" i="3"/>
  <c r="P3923" i="3"/>
  <c r="O3923" i="3"/>
  <c r="N3923" i="3"/>
  <c r="J3923" i="3"/>
  <c r="P3922" i="3"/>
  <c r="O3922" i="3"/>
  <c r="N3922" i="3"/>
  <c r="J3922" i="3"/>
  <c r="P3921" i="3"/>
  <c r="O3921" i="3"/>
  <c r="N3921" i="3"/>
  <c r="J3921" i="3"/>
  <c r="P3920" i="3"/>
  <c r="O3920" i="3"/>
  <c r="N3920" i="3"/>
  <c r="J3920" i="3"/>
  <c r="P3919" i="3"/>
  <c r="O3919" i="3"/>
  <c r="N3919" i="3"/>
  <c r="J3919" i="3"/>
  <c r="P3918" i="3"/>
  <c r="O3918" i="3"/>
  <c r="N3918" i="3"/>
  <c r="J3918" i="3"/>
  <c r="P3917" i="3"/>
  <c r="O3917" i="3"/>
  <c r="N3917" i="3"/>
  <c r="J3917" i="3"/>
  <c r="P3916" i="3"/>
  <c r="O3916" i="3"/>
  <c r="N3916" i="3"/>
  <c r="J3916" i="3"/>
  <c r="P3915" i="3"/>
  <c r="O3915" i="3"/>
  <c r="N3915" i="3"/>
  <c r="J3915" i="3"/>
  <c r="P3914" i="3"/>
  <c r="O3914" i="3"/>
  <c r="N3914" i="3"/>
  <c r="J3914" i="3"/>
  <c r="P3913" i="3"/>
  <c r="O3913" i="3"/>
  <c r="N3913" i="3"/>
  <c r="J3913" i="3"/>
  <c r="P3912" i="3"/>
  <c r="O3912" i="3"/>
  <c r="N3912" i="3"/>
  <c r="J3912" i="3"/>
  <c r="P3911" i="3"/>
  <c r="O3911" i="3"/>
  <c r="N3911" i="3"/>
  <c r="J3911" i="3"/>
  <c r="P3910" i="3"/>
  <c r="O3910" i="3"/>
  <c r="N3910" i="3"/>
  <c r="J3910" i="3"/>
  <c r="P3909" i="3"/>
  <c r="O3909" i="3"/>
  <c r="N3909" i="3"/>
  <c r="J3909" i="3"/>
  <c r="P3908" i="3"/>
  <c r="O3908" i="3"/>
  <c r="N3908" i="3"/>
  <c r="J3908" i="3"/>
  <c r="P3907" i="3"/>
  <c r="O3907" i="3"/>
  <c r="N3907" i="3"/>
  <c r="J3907" i="3"/>
  <c r="P3906" i="3"/>
  <c r="O3906" i="3"/>
  <c r="N3906" i="3"/>
  <c r="J3906" i="3"/>
  <c r="P3905" i="3"/>
  <c r="O3905" i="3"/>
  <c r="N3905" i="3"/>
  <c r="J3905" i="3"/>
  <c r="P3904" i="3"/>
  <c r="O3904" i="3"/>
  <c r="N3904" i="3"/>
  <c r="K3904" i="3"/>
  <c r="J3904" i="3"/>
  <c r="P3903" i="3"/>
  <c r="O3903" i="3"/>
  <c r="N3903" i="3"/>
  <c r="J3903" i="3"/>
  <c r="P3902" i="3"/>
  <c r="O3902" i="3"/>
  <c r="N3902" i="3"/>
  <c r="J3902" i="3"/>
  <c r="P3901" i="3"/>
  <c r="O3901" i="3"/>
  <c r="N3901" i="3"/>
  <c r="J3901" i="3"/>
  <c r="P3900" i="3"/>
  <c r="O3900" i="3"/>
  <c r="N3900" i="3"/>
  <c r="J3900" i="3"/>
  <c r="P3899" i="3"/>
  <c r="O3899" i="3"/>
  <c r="N3899" i="3"/>
  <c r="J3899" i="3"/>
  <c r="P3898" i="3"/>
  <c r="O3898" i="3"/>
  <c r="N3898" i="3"/>
  <c r="J3898" i="3"/>
  <c r="P3897" i="3"/>
  <c r="O3897" i="3"/>
  <c r="N3897" i="3"/>
  <c r="J3897" i="3"/>
  <c r="P3896" i="3"/>
  <c r="O3896" i="3"/>
  <c r="N3896" i="3"/>
  <c r="J3896" i="3"/>
  <c r="P3895" i="3"/>
  <c r="O3895" i="3"/>
  <c r="N3895" i="3"/>
  <c r="J3895" i="3"/>
  <c r="P3894" i="3"/>
  <c r="O3894" i="3"/>
  <c r="N3894" i="3"/>
  <c r="J3894" i="3"/>
  <c r="P3893" i="3"/>
  <c r="O3893" i="3"/>
  <c r="N3893" i="3"/>
  <c r="J3893" i="3"/>
  <c r="P3892" i="3"/>
  <c r="O3892" i="3"/>
  <c r="N3892" i="3"/>
  <c r="J3892" i="3"/>
  <c r="P3891" i="3"/>
  <c r="O3891" i="3"/>
  <c r="N3891" i="3"/>
  <c r="J3891" i="3"/>
  <c r="P3890" i="3"/>
  <c r="O3890" i="3"/>
  <c r="N3890" i="3"/>
  <c r="J3890" i="3"/>
  <c r="P3889" i="3"/>
  <c r="O3889" i="3"/>
  <c r="N3889" i="3"/>
  <c r="J3889" i="3"/>
  <c r="P3888" i="3"/>
  <c r="O3888" i="3"/>
  <c r="N3888" i="3"/>
  <c r="J3888" i="3"/>
  <c r="P3887" i="3"/>
  <c r="O3887" i="3"/>
  <c r="N3887" i="3"/>
  <c r="J3887" i="3"/>
  <c r="P3886" i="3"/>
  <c r="O3886" i="3"/>
  <c r="N3886" i="3"/>
  <c r="J3886" i="3"/>
  <c r="P3885" i="3"/>
  <c r="O3885" i="3"/>
  <c r="N3885" i="3"/>
  <c r="J3885" i="3"/>
  <c r="P3884" i="3"/>
  <c r="O3884" i="3"/>
  <c r="N3884" i="3"/>
  <c r="J3884" i="3"/>
  <c r="P3883" i="3"/>
  <c r="O3883" i="3"/>
  <c r="N3883" i="3"/>
  <c r="J3883" i="3"/>
  <c r="P3882" i="3"/>
  <c r="O3882" i="3"/>
  <c r="N3882" i="3"/>
  <c r="J3882" i="3"/>
  <c r="P3881" i="3"/>
  <c r="O3881" i="3"/>
  <c r="N3881" i="3"/>
  <c r="J3881" i="3"/>
  <c r="P3880" i="3"/>
  <c r="O3880" i="3"/>
  <c r="N3880" i="3"/>
  <c r="J3880" i="3"/>
  <c r="P3879" i="3"/>
  <c r="O3879" i="3"/>
  <c r="N3879" i="3"/>
  <c r="J3879" i="3"/>
  <c r="P3878" i="3"/>
  <c r="O3878" i="3"/>
  <c r="N3878" i="3"/>
  <c r="J3878" i="3"/>
  <c r="P3877" i="3"/>
  <c r="O3877" i="3"/>
  <c r="N3877" i="3"/>
  <c r="J3877" i="3"/>
  <c r="P3876" i="3"/>
  <c r="O3876" i="3"/>
  <c r="N3876" i="3"/>
  <c r="J3876" i="3"/>
  <c r="P3875" i="3"/>
  <c r="O3875" i="3"/>
  <c r="N3875" i="3"/>
  <c r="J3875" i="3"/>
  <c r="P3874" i="3"/>
  <c r="O3874" i="3"/>
  <c r="N3874" i="3"/>
  <c r="J3874" i="3"/>
  <c r="P3873" i="3"/>
  <c r="O3873" i="3"/>
  <c r="N3873" i="3"/>
  <c r="J3873" i="3"/>
  <c r="P3872" i="3"/>
  <c r="O3872" i="3"/>
  <c r="N3872" i="3"/>
  <c r="J3872" i="3"/>
  <c r="P3871" i="3"/>
  <c r="O3871" i="3"/>
  <c r="N3871" i="3"/>
  <c r="J3871" i="3"/>
  <c r="P3870" i="3"/>
  <c r="O3870" i="3"/>
  <c r="N3870" i="3"/>
  <c r="J3870" i="3"/>
  <c r="P3869" i="3"/>
  <c r="O3869" i="3"/>
  <c r="N3869" i="3"/>
  <c r="J3869" i="3"/>
  <c r="P3868" i="3"/>
  <c r="O3868" i="3"/>
  <c r="N3868" i="3"/>
  <c r="J3868" i="3"/>
  <c r="P3867" i="3"/>
  <c r="O3867" i="3"/>
  <c r="N3867" i="3"/>
  <c r="J3867" i="3"/>
  <c r="P3866" i="3"/>
  <c r="O3866" i="3"/>
  <c r="N3866" i="3"/>
  <c r="J3866" i="3"/>
  <c r="P3865" i="3"/>
  <c r="O3865" i="3"/>
  <c r="N3865" i="3"/>
  <c r="J3865" i="3"/>
  <c r="P3864" i="3"/>
  <c r="O3864" i="3"/>
  <c r="N3864" i="3"/>
  <c r="J3864" i="3"/>
  <c r="P3863" i="3"/>
  <c r="O3863" i="3"/>
  <c r="N3863" i="3"/>
  <c r="J3863" i="3"/>
  <c r="P3862" i="3"/>
  <c r="O3862" i="3"/>
  <c r="N3862" i="3"/>
  <c r="J3862" i="3"/>
  <c r="P3861" i="3"/>
  <c r="O3861" i="3"/>
  <c r="N3861" i="3"/>
  <c r="J3861" i="3"/>
  <c r="P3860" i="3"/>
  <c r="O3860" i="3"/>
  <c r="N3860" i="3"/>
  <c r="J3860" i="3"/>
  <c r="P3859" i="3"/>
  <c r="O3859" i="3"/>
  <c r="N3859" i="3"/>
  <c r="J3859" i="3"/>
  <c r="P3858" i="3"/>
  <c r="O3858" i="3"/>
  <c r="N3858" i="3"/>
  <c r="J3858" i="3"/>
  <c r="P3857" i="3"/>
  <c r="O3857" i="3"/>
  <c r="N3857" i="3"/>
  <c r="J3857" i="3"/>
  <c r="P3856" i="3"/>
  <c r="O3856" i="3"/>
  <c r="N3856" i="3"/>
  <c r="J3856" i="3"/>
  <c r="P3855" i="3"/>
  <c r="O3855" i="3"/>
  <c r="N3855" i="3"/>
  <c r="J3855" i="3"/>
  <c r="P3854" i="3"/>
  <c r="O3854" i="3"/>
  <c r="N3854" i="3"/>
  <c r="J3854" i="3"/>
  <c r="P3853" i="3"/>
  <c r="O3853" i="3"/>
  <c r="N3853" i="3"/>
  <c r="J3853" i="3"/>
  <c r="P3852" i="3"/>
  <c r="O3852" i="3"/>
  <c r="N3852" i="3"/>
  <c r="J3852" i="3"/>
  <c r="P3851" i="3"/>
  <c r="O3851" i="3"/>
  <c r="N3851" i="3"/>
  <c r="J3851" i="3"/>
  <c r="P3850" i="3"/>
  <c r="O3850" i="3"/>
  <c r="N3850" i="3"/>
  <c r="J3850" i="3"/>
  <c r="P3849" i="3"/>
  <c r="O3849" i="3"/>
  <c r="N3849" i="3"/>
  <c r="J3849" i="3"/>
  <c r="P3848" i="3"/>
  <c r="O3848" i="3"/>
  <c r="N3848" i="3"/>
  <c r="J3848" i="3"/>
  <c r="P3847" i="3"/>
  <c r="O3847" i="3"/>
  <c r="N3847" i="3"/>
  <c r="J3847" i="3"/>
  <c r="P3846" i="3"/>
  <c r="O3846" i="3"/>
  <c r="N3846" i="3"/>
  <c r="J3846" i="3"/>
  <c r="P3845" i="3"/>
  <c r="O3845" i="3"/>
  <c r="N3845" i="3"/>
  <c r="J3845" i="3"/>
  <c r="P3844" i="3"/>
  <c r="O3844" i="3"/>
  <c r="N3844" i="3"/>
  <c r="J3844" i="3"/>
  <c r="P3843" i="3"/>
  <c r="O3843" i="3"/>
  <c r="N3843" i="3"/>
  <c r="J3843" i="3"/>
  <c r="P3842" i="3"/>
  <c r="O3842" i="3"/>
  <c r="N3842" i="3"/>
  <c r="J3842" i="3"/>
  <c r="P3841" i="3"/>
  <c r="O3841" i="3"/>
  <c r="N3841" i="3"/>
  <c r="J3841" i="3"/>
  <c r="P3840" i="3"/>
  <c r="O3840" i="3"/>
  <c r="N3840" i="3"/>
  <c r="J3840" i="3"/>
  <c r="P3839" i="3"/>
  <c r="O3839" i="3"/>
  <c r="N3839" i="3"/>
  <c r="J3839" i="3"/>
  <c r="P3838" i="3"/>
  <c r="O3838" i="3"/>
  <c r="N3838" i="3"/>
  <c r="J3838" i="3"/>
  <c r="P3837" i="3"/>
  <c r="O3837" i="3"/>
  <c r="N3837" i="3"/>
  <c r="J3837" i="3"/>
  <c r="P3836" i="3"/>
  <c r="O3836" i="3"/>
  <c r="N3836" i="3"/>
  <c r="J3836" i="3"/>
  <c r="P3835" i="3"/>
  <c r="O3835" i="3"/>
  <c r="N3835" i="3"/>
  <c r="J3835" i="3"/>
  <c r="P3834" i="3"/>
  <c r="O3834" i="3"/>
  <c r="N3834" i="3"/>
  <c r="J3834" i="3"/>
  <c r="P3833" i="3"/>
  <c r="O3833" i="3"/>
  <c r="N3833" i="3"/>
  <c r="J3833" i="3"/>
  <c r="P3832" i="3"/>
  <c r="O3832" i="3"/>
  <c r="N3832" i="3"/>
  <c r="J3832" i="3"/>
  <c r="P3831" i="3"/>
  <c r="O3831" i="3"/>
  <c r="N3831" i="3"/>
  <c r="J3831" i="3"/>
  <c r="P3830" i="3"/>
  <c r="O3830" i="3"/>
  <c r="N3830" i="3"/>
  <c r="J3830" i="3"/>
  <c r="P3829" i="3"/>
  <c r="O3829" i="3"/>
  <c r="N3829" i="3"/>
  <c r="J3829" i="3"/>
  <c r="P3828" i="3"/>
  <c r="O3828" i="3"/>
  <c r="N3828" i="3"/>
  <c r="J3828" i="3"/>
  <c r="P3827" i="3"/>
  <c r="O3827" i="3"/>
  <c r="N3827" i="3"/>
  <c r="J3827" i="3"/>
  <c r="P3826" i="3"/>
  <c r="O3826" i="3"/>
  <c r="N3826" i="3"/>
  <c r="J3826" i="3"/>
  <c r="P3825" i="3"/>
  <c r="O3825" i="3"/>
  <c r="N3825" i="3"/>
  <c r="J3825" i="3"/>
  <c r="P3824" i="3"/>
  <c r="O3824" i="3"/>
  <c r="N3824" i="3"/>
  <c r="J3824" i="3"/>
  <c r="P3823" i="3"/>
  <c r="O3823" i="3"/>
  <c r="N3823" i="3"/>
  <c r="J3823" i="3"/>
  <c r="P3822" i="3"/>
  <c r="O3822" i="3"/>
  <c r="N3822" i="3"/>
  <c r="J3822" i="3"/>
  <c r="P3821" i="3"/>
  <c r="O3821" i="3"/>
  <c r="N3821" i="3"/>
  <c r="J3821" i="3"/>
  <c r="P3820" i="3"/>
  <c r="O3820" i="3"/>
  <c r="N3820" i="3"/>
  <c r="J3820" i="3"/>
  <c r="P3819" i="3"/>
  <c r="O3819" i="3"/>
  <c r="N3819" i="3"/>
  <c r="J3819" i="3"/>
  <c r="P3818" i="3"/>
  <c r="O3818" i="3"/>
  <c r="N3818" i="3"/>
  <c r="J3818" i="3"/>
  <c r="P3817" i="3"/>
  <c r="O3817" i="3"/>
  <c r="N3817" i="3"/>
  <c r="J3817" i="3"/>
  <c r="P3816" i="3"/>
  <c r="O3816" i="3"/>
  <c r="N3816" i="3"/>
  <c r="J3816" i="3"/>
  <c r="P3815" i="3"/>
  <c r="O3815" i="3"/>
  <c r="N3815" i="3"/>
  <c r="J3815" i="3"/>
  <c r="P3814" i="3"/>
  <c r="O3814" i="3"/>
  <c r="N3814" i="3"/>
  <c r="J3814" i="3"/>
  <c r="P3813" i="3"/>
  <c r="O3813" i="3"/>
  <c r="N3813" i="3"/>
  <c r="J3813" i="3"/>
  <c r="P3812" i="3"/>
  <c r="O3812" i="3"/>
  <c r="N3812" i="3"/>
  <c r="J3812" i="3"/>
  <c r="P3811" i="3"/>
  <c r="O3811" i="3"/>
  <c r="N3811" i="3"/>
  <c r="J3811" i="3"/>
  <c r="P3810" i="3"/>
  <c r="O3810" i="3"/>
  <c r="N3810" i="3"/>
  <c r="J3810" i="3"/>
  <c r="P3809" i="3"/>
  <c r="O3809" i="3"/>
  <c r="N3809" i="3"/>
  <c r="J3809" i="3"/>
  <c r="P3808" i="3"/>
  <c r="O3808" i="3"/>
  <c r="N3808" i="3"/>
  <c r="J3808" i="3"/>
  <c r="P3807" i="3"/>
  <c r="O3807" i="3"/>
  <c r="N3807" i="3"/>
  <c r="J3807" i="3"/>
  <c r="P3806" i="3"/>
  <c r="O3806" i="3"/>
  <c r="N3806" i="3"/>
  <c r="J3806" i="3"/>
  <c r="P3805" i="3"/>
  <c r="O3805" i="3"/>
  <c r="N3805" i="3"/>
  <c r="J3805" i="3"/>
  <c r="P3804" i="3"/>
  <c r="O3804" i="3"/>
  <c r="N3804" i="3"/>
  <c r="J3804" i="3"/>
  <c r="P3803" i="3"/>
  <c r="O3803" i="3"/>
  <c r="N3803" i="3"/>
  <c r="J3803" i="3"/>
  <c r="P3802" i="3"/>
  <c r="O3802" i="3"/>
  <c r="N3802" i="3"/>
  <c r="J3802" i="3"/>
  <c r="P3801" i="3"/>
  <c r="O3801" i="3"/>
  <c r="N3801" i="3"/>
  <c r="J3801" i="3"/>
  <c r="P3800" i="3"/>
  <c r="O3800" i="3"/>
  <c r="N3800" i="3"/>
  <c r="J3800" i="3"/>
  <c r="P3799" i="3"/>
  <c r="O3799" i="3"/>
  <c r="N3799" i="3"/>
  <c r="J3799" i="3"/>
  <c r="P3798" i="3"/>
  <c r="O3798" i="3"/>
  <c r="N3798" i="3"/>
  <c r="J3798" i="3"/>
  <c r="P3797" i="3"/>
  <c r="O3797" i="3"/>
  <c r="N3797" i="3"/>
  <c r="J3797" i="3"/>
  <c r="P3796" i="3"/>
  <c r="O3796" i="3"/>
  <c r="N3796" i="3"/>
  <c r="J3796" i="3"/>
  <c r="P3795" i="3"/>
  <c r="O3795" i="3"/>
  <c r="N3795" i="3"/>
  <c r="J3795" i="3"/>
  <c r="P3794" i="3"/>
  <c r="O3794" i="3"/>
  <c r="N3794" i="3"/>
  <c r="J3794" i="3"/>
  <c r="P3793" i="3"/>
  <c r="O3793" i="3"/>
  <c r="N3793" i="3"/>
  <c r="J3793" i="3"/>
  <c r="P3792" i="3"/>
  <c r="O3792" i="3"/>
  <c r="N3792" i="3"/>
  <c r="J3792" i="3"/>
  <c r="P3791" i="3"/>
  <c r="O3791" i="3"/>
  <c r="N3791" i="3"/>
  <c r="J3791" i="3"/>
  <c r="P3790" i="3"/>
  <c r="O3790" i="3"/>
  <c r="N3790" i="3"/>
  <c r="J3790" i="3"/>
  <c r="P3789" i="3"/>
  <c r="O3789" i="3"/>
  <c r="N3789" i="3"/>
  <c r="J3789" i="3"/>
  <c r="P3788" i="3"/>
  <c r="O3788" i="3"/>
  <c r="N3788" i="3"/>
  <c r="J3788" i="3"/>
  <c r="P3787" i="3"/>
  <c r="O3787" i="3"/>
  <c r="N3787" i="3"/>
  <c r="J3787" i="3"/>
  <c r="P3786" i="3"/>
  <c r="O3786" i="3"/>
  <c r="N3786" i="3"/>
  <c r="J3786" i="3"/>
  <c r="P3785" i="3"/>
  <c r="O3785" i="3"/>
  <c r="N3785" i="3"/>
  <c r="J3785" i="3"/>
  <c r="P3784" i="3"/>
  <c r="O3784" i="3"/>
  <c r="N3784" i="3"/>
  <c r="J3784" i="3"/>
  <c r="P3783" i="3"/>
  <c r="O3783" i="3"/>
  <c r="N3783" i="3"/>
  <c r="J3783" i="3"/>
  <c r="P3782" i="3"/>
  <c r="O3782" i="3"/>
  <c r="N3782" i="3"/>
  <c r="J3782" i="3"/>
  <c r="P3781" i="3"/>
  <c r="O3781" i="3"/>
  <c r="N3781" i="3"/>
  <c r="J3781" i="3"/>
  <c r="P3780" i="3"/>
  <c r="O3780" i="3"/>
  <c r="N3780" i="3"/>
  <c r="J3780" i="3"/>
  <c r="P3779" i="3"/>
  <c r="O3779" i="3"/>
  <c r="N3779" i="3"/>
  <c r="J3779" i="3"/>
  <c r="P3778" i="3"/>
  <c r="O3778" i="3"/>
  <c r="N3778" i="3"/>
  <c r="J3778" i="3"/>
  <c r="P3777" i="3"/>
  <c r="O3777" i="3"/>
  <c r="N3777" i="3"/>
  <c r="J3777" i="3"/>
  <c r="P3776" i="3"/>
  <c r="O3776" i="3"/>
  <c r="N3776" i="3"/>
  <c r="J3776" i="3"/>
  <c r="P3775" i="3"/>
  <c r="O3775" i="3"/>
  <c r="N3775" i="3"/>
  <c r="J3775" i="3"/>
  <c r="P3774" i="3"/>
  <c r="O3774" i="3"/>
  <c r="N3774" i="3"/>
  <c r="J3774" i="3"/>
  <c r="P3773" i="3"/>
  <c r="O3773" i="3"/>
  <c r="N3773" i="3"/>
  <c r="J3773" i="3"/>
  <c r="P3772" i="3"/>
  <c r="O3772" i="3"/>
  <c r="N3772" i="3"/>
  <c r="J3772" i="3"/>
  <c r="P3771" i="3"/>
  <c r="O3771" i="3"/>
  <c r="N3771" i="3"/>
  <c r="J3771" i="3"/>
  <c r="P3770" i="3"/>
  <c r="O3770" i="3"/>
  <c r="N3770" i="3"/>
  <c r="J3770" i="3"/>
  <c r="P3769" i="3"/>
  <c r="O3769" i="3"/>
  <c r="N3769" i="3"/>
  <c r="J3769" i="3"/>
  <c r="P3768" i="3"/>
  <c r="O3768" i="3"/>
  <c r="N3768" i="3"/>
  <c r="J3768" i="3"/>
  <c r="P3767" i="3"/>
  <c r="O3767" i="3"/>
  <c r="N3767" i="3"/>
  <c r="J3767" i="3"/>
  <c r="P3766" i="3"/>
  <c r="O3766" i="3"/>
  <c r="N3766" i="3"/>
  <c r="J3766" i="3"/>
  <c r="P3765" i="3"/>
  <c r="O3765" i="3"/>
  <c r="N3765" i="3"/>
  <c r="J3765" i="3"/>
  <c r="P3764" i="3"/>
  <c r="O3764" i="3"/>
  <c r="N3764" i="3"/>
  <c r="J3764" i="3"/>
  <c r="P3763" i="3"/>
  <c r="O3763" i="3"/>
  <c r="N3763" i="3"/>
  <c r="J3763" i="3"/>
  <c r="P3762" i="3"/>
  <c r="O3762" i="3"/>
  <c r="N3762" i="3"/>
  <c r="J3762" i="3"/>
  <c r="P3761" i="3"/>
  <c r="O3761" i="3"/>
  <c r="N3761" i="3"/>
  <c r="J3761" i="3"/>
  <c r="P3760" i="3"/>
  <c r="O3760" i="3"/>
  <c r="N3760" i="3"/>
  <c r="J3760" i="3"/>
  <c r="P3759" i="3"/>
  <c r="O3759" i="3"/>
  <c r="N3759" i="3"/>
  <c r="J3759" i="3"/>
  <c r="P3758" i="3"/>
  <c r="O3758" i="3"/>
  <c r="N3758" i="3"/>
  <c r="J3758" i="3"/>
  <c r="P3757" i="3"/>
  <c r="O3757" i="3"/>
  <c r="N3757" i="3"/>
  <c r="J3757" i="3"/>
  <c r="P3756" i="3"/>
  <c r="O3756" i="3"/>
  <c r="N3756" i="3"/>
  <c r="J3756" i="3"/>
  <c r="P3755" i="3"/>
  <c r="O3755" i="3"/>
  <c r="N3755" i="3"/>
  <c r="J3755" i="3"/>
  <c r="P3754" i="3"/>
  <c r="O3754" i="3"/>
  <c r="N3754" i="3"/>
  <c r="J3754" i="3"/>
  <c r="P3753" i="3"/>
  <c r="O3753" i="3"/>
  <c r="N3753" i="3"/>
  <c r="J3753" i="3"/>
  <c r="P3752" i="3"/>
  <c r="O3752" i="3"/>
  <c r="N3752" i="3"/>
  <c r="J3752" i="3"/>
  <c r="P3751" i="3"/>
  <c r="O3751" i="3"/>
  <c r="N3751" i="3"/>
  <c r="J3751" i="3"/>
  <c r="P3750" i="3"/>
  <c r="O3750" i="3"/>
  <c r="N3750" i="3"/>
  <c r="J3750" i="3"/>
  <c r="P3749" i="3"/>
  <c r="O3749" i="3"/>
  <c r="N3749" i="3"/>
  <c r="J3749" i="3"/>
  <c r="P3748" i="3"/>
  <c r="O3748" i="3"/>
  <c r="N3748" i="3"/>
  <c r="J3748" i="3"/>
  <c r="P3747" i="3"/>
  <c r="O3747" i="3"/>
  <c r="N3747" i="3"/>
  <c r="J3747" i="3"/>
  <c r="P3746" i="3"/>
  <c r="O3746" i="3"/>
  <c r="N3746" i="3"/>
  <c r="J3746" i="3"/>
  <c r="P3745" i="3"/>
  <c r="O3745" i="3"/>
  <c r="N3745" i="3"/>
  <c r="J3745" i="3"/>
  <c r="P3744" i="3"/>
  <c r="O3744" i="3"/>
  <c r="N3744" i="3"/>
  <c r="J3744" i="3"/>
  <c r="P3743" i="3"/>
  <c r="O3743" i="3"/>
  <c r="N3743" i="3"/>
  <c r="J3743" i="3"/>
  <c r="P3742" i="3"/>
  <c r="O3742" i="3"/>
  <c r="N3742" i="3"/>
  <c r="J3742" i="3"/>
  <c r="P3741" i="3"/>
  <c r="O3741" i="3"/>
  <c r="N3741" i="3"/>
  <c r="J3741" i="3"/>
  <c r="P3740" i="3"/>
  <c r="O3740" i="3"/>
  <c r="N3740" i="3"/>
  <c r="J3740" i="3"/>
  <c r="P3739" i="3"/>
  <c r="O3739" i="3"/>
  <c r="N3739" i="3"/>
  <c r="J3739" i="3"/>
  <c r="P3738" i="3"/>
  <c r="O3738" i="3"/>
  <c r="N3738" i="3"/>
  <c r="J3738" i="3"/>
  <c r="P3737" i="3"/>
  <c r="O3737" i="3"/>
  <c r="N3737" i="3"/>
  <c r="J3737" i="3"/>
  <c r="P3736" i="3"/>
  <c r="O3736" i="3"/>
  <c r="N3736" i="3"/>
  <c r="J3736" i="3"/>
  <c r="P3735" i="3"/>
  <c r="O3735" i="3"/>
  <c r="N3735" i="3"/>
  <c r="J3735" i="3"/>
  <c r="P3734" i="3"/>
  <c r="O3734" i="3"/>
  <c r="N3734" i="3"/>
  <c r="J3734" i="3"/>
  <c r="P3733" i="3"/>
  <c r="O3733" i="3"/>
  <c r="N3733" i="3"/>
  <c r="J3733" i="3"/>
  <c r="P3732" i="3"/>
  <c r="O3732" i="3"/>
  <c r="N3732" i="3"/>
  <c r="J3732" i="3"/>
  <c r="P3731" i="3"/>
  <c r="O3731" i="3"/>
  <c r="N3731" i="3"/>
  <c r="J3731" i="3"/>
  <c r="P3730" i="3"/>
  <c r="O3730" i="3"/>
  <c r="N3730" i="3"/>
  <c r="J3730" i="3"/>
  <c r="P3729" i="3"/>
  <c r="O3729" i="3"/>
  <c r="N3729" i="3"/>
  <c r="J3729" i="3"/>
  <c r="P3728" i="3"/>
  <c r="O3728" i="3"/>
  <c r="N3728" i="3"/>
  <c r="J3728" i="3"/>
  <c r="P3727" i="3"/>
  <c r="O3727" i="3"/>
  <c r="N3727" i="3"/>
  <c r="J3727" i="3"/>
  <c r="P3726" i="3"/>
  <c r="O3726" i="3"/>
  <c r="N3726" i="3"/>
  <c r="J3726" i="3"/>
  <c r="P3725" i="3"/>
  <c r="O3725" i="3"/>
  <c r="N3725" i="3"/>
  <c r="J3725" i="3"/>
  <c r="P3724" i="3"/>
  <c r="O3724" i="3"/>
  <c r="N3724" i="3"/>
  <c r="J3724" i="3"/>
  <c r="P3723" i="3"/>
  <c r="O3723" i="3"/>
  <c r="N3723" i="3"/>
  <c r="J3723" i="3"/>
  <c r="P3722" i="3"/>
  <c r="O3722" i="3"/>
  <c r="N3722" i="3"/>
  <c r="J3722" i="3"/>
  <c r="P3721" i="3"/>
  <c r="O3721" i="3"/>
  <c r="N3721" i="3"/>
  <c r="J3721" i="3"/>
  <c r="P3720" i="3"/>
  <c r="O3720" i="3"/>
  <c r="N3720" i="3"/>
  <c r="J3720" i="3"/>
  <c r="P3719" i="3"/>
  <c r="O3719" i="3"/>
  <c r="N3719" i="3"/>
  <c r="J3719" i="3"/>
  <c r="P3718" i="3"/>
  <c r="O3718" i="3"/>
  <c r="N3718" i="3"/>
  <c r="J3718" i="3"/>
  <c r="P3717" i="3"/>
  <c r="O3717" i="3"/>
  <c r="N3717" i="3"/>
  <c r="J3717" i="3"/>
  <c r="P3716" i="3"/>
  <c r="O3716" i="3"/>
  <c r="N3716" i="3"/>
  <c r="J3716" i="3"/>
  <c r="P3715" i="3"/>
  <c r="O3715" i="3"/>
  <c r="N3715" i="3"/>
  <c r="J3715" i="3"/>
  <c r="P3714" i="3"/>
  <c r="O3714" i="3"/>
  <c r="N3714" i="3"/>
  <c r="J3714" i="3"/>
  <c r="P3713" i="3"/>
  <c r="O3713" i="3"/>
  <c r="N3713" i="3"/>
  <c r="J3713" i="3"/>
  <c r="P3712" i="3"/>
  <c r="O3712" i="3"/>
  <c r="N3712" i="3"/>
  <c r="J3712" i="3"/>
  <c r="P3711" i="3"/>
  <c r="O3711" i="3"/>
  <c r="N3711" i="3"/>
  <c r="J3711" i="3"/>
  <c r="P3710" i="3"/>
  <c r="O3710" i="3"/>
  <c r="N3710" i="3"/>
  <c r="J3710" i="3"/>
  <c r="P3709" i="3"/>
  <c r="O3709" i="3"/>
  <c r="N3709" i="3"/>
  <c r="J3709" i="3"/>
  <c r="P3708" i="3"/>
  <c r="O3708" i="3"/>
  <c r="N3708" i="3"/>
  <c r="J3708" i="3"/>
  <c r="P3707" i="3"/>
  <c r="O3707" i="3"/>
  <c r="N3707" i="3"/>
  <c r="J3707" i="3"/>
  <c r="P3706" i="3"/>
  <c r="O3706" i="3"/>
  <c r="N3706" i="3"/>
  <c r="J3706" i="3"/>
  <c r="P3705" i="3"/>
  <c r="O3705" i="3"/>
  <c r="N3705" i="3"/>
  <c r="J3705" i="3"/>
  <c r="P3704" i="3"/>
  <c r="O3704" i="3"/>
  <c r="N3704" i="3"/>
  <c r="J3704" i="3"/>
  <c r="P3703" i="3"/>
  <c r="O3703" i="3"/>
  <c r="N3703" i="3"/>
  <c r="J3703" i="3"/>
  <c r="P3702" i="3"/>
  <c r="O3702" i="3"/>
  <c r="N3702" i="3"/>
  <c r="J3702" i="3"/>
  <c r="P3701" i="3"/>
  <c r="O3701" i="3"/>
  <c r="N3701" i="3"/>
  <c r="J3701" i="3"/>
  <c r="P3700" i="3"/>
  <c r="O3700" i="3"/>
  <c r="N3700" i="3"/>
  <c r="J3700" i="3"/>
  <c r="P3699" i="3"/>
  <c r="O3699" i="3"/>
  <c r="N3699" i="3"/>
  <c r="J3699" i="3"/>
  <c r="P3698" i="3"/>
  <c r="O3698" i="3"/>
  <c r="N3698" i="3"/>
  <c r="J3698" i="3"/>
  <c r="P3697" i="3"/>
  <c r="O3697" i="3"/>
  <c r="N3697" i="3"/>
  <c r="J3697" i="3"/>
  <c r="P3696" i="3"/>
  <c r="O3696" i="3"/>
  <c r="N3696" i="3"/>
  <c r="J3696" i="3"/>
  <c r="P3695" i="3"/>
  <c r="O3695" i="3"/>
  <c r="N3695" i="3"/>
  <c r="J3695" i="3"/>
  <c r="P3694" i="3"/>
  <c r="O3694" i="3"/>
  <c r="N3694" i="3"/>
  <c r="J3694" i="3"/>
  <c r="P3693" i="3"/>
  <c r="O3693" i="3"/>
  <c r="N3693" i="3"/>
  <c r="J3693" i="3"/>
  <c r="P3692" i="3"/>
  <c r="O3692" i="3"/>
  <c r="N3692" i="3"/>
  <c r="J3692" i="3"/>
  <c r="P3691" i="3"/>
  <c r="O3691" i="3"/>
  <c r="N3691" i="3"/>
  <c r="J3691" i="3"/>
  <c r="P3690" i="3"/>
  <c r="O3690" i="3"/>
  <c r="N3690" i="3"/>
  <c r="J3690" i="3"/>
  <c r="P3689" i="3"/>
  <c r="O3689" i="3"/>
  <c r="N3689" i="3"/>
  <c r="J3689" i="3"/>
  <c r="P3688" i="3"/>
  <c r="O3688" i="3"/>
  <c r="N3688" i="3"/>
  <c r="J3688" i="3"/>
  <c r="P3687" i="3"/>
  <c r="O3687" i="3"/>
  <c r="N3687" i="3"/>
  <c r="J3687" i="3"/>
  <c r="P3686" i="3"/>
  <c r="O3686" i="3"/>
  <c r="N3686" i="3"/>
  <c r="J3686" i="3"/>
  <c r="P3685" i="3"/>
  <c r="O3685" i="3"/>
  <c r="N3685" i="3"/>
  <c r="J3685" i="3"/>
  <c r="P3684" i="3"/>
  <c r="O3684" i="3"/>
  <c r="N3684" i="3"/>
  <c r="J3684" i="3"/>
  <c r="P3683" i="3"/>
  <c r="O3683" i="3"/>
  <c r="N3683" i="3"/>
  <c r="J3683" i="3"/>
  <c r="P3682" i="3"/>
  <c r="O3682" i="3"/>
  <c r="N3682" i="3"/>
  <c r="J3682" i="3"/>
  <c r="P3681" i="3"/>
  <c r="O3681" i="3"/>
  <c r="N3681" i="3"/>
  <c r="J3681" i="3"/>
  <c r="P3680" i="3"/>
  <c r="O3680" i="3"/>
  <c r="N3680" i="3"/>
  <c r="J3680" i="3"/>
  <c r="P3679" i="3"/>
  <c r="O3679" i="3"/>
  <c r="N3679" i="3"/>
  <c r="J3679" i="3"/>
  <c r="P3678" i="3"/>
  <c r="O3678" i="3"/>
  <c r="N3678" i="3"/>
  <c r="J3678" i="3"/>
  <c r="P3677" i="3"/>
  <c r="O3677" i="3"/>
  <c r="N3677" i="3"/>
  <c r="J3677" i="3"/>
  <c r="P3676" i="3"/>
  <c r="O3676" i="3"/>
  <c r="N3676" i="3"/>
  <c r="J3676" i="3"/>
  <c r="P3675" i="3"/>
  <c r="O3675" i="3"/>
  <c r="N3675" i="3"/>
  <c r="J3675" i="3"/>
  <c r="P3674" i="3"/>
  <c r="O3674" i="3"/>
  <c r="N3674" i="3"/>
  <c r="J3674" i="3"/>
  <c r="P3673" i="3"/>
  <c r="O3673" i="3"/>
  <c r="N3673" i="3"/>
  <c r="J3673" i="3"/>
  <c r="P3672" i="3"/>
  <c r="O3672" i="3"/>
  <c r="N3672" i="3"/>
  <c r="J3672" i="3"/>
  <c r="P3671" i="3"/>
  <c r="O3671" i="3"/>
  <c r="N3671" i="3"/>
  <c r="J3671" i="3"/>
  <c r="P3670" i="3"/>
  <c r="O3670" i="3"/>
  <c r="N3670" i="3"/>
  <c r="J3670" i="3"/>
  <c r="P3669" i="3"/>
  <c r="O3669" i="3"/>
  <c r="N3669" i="3"/>
  <c r="J3669" i="3"/>
  <c r="P3668" i="3"/>
  <c r="O3668" i="3"/>
  <c r="N3668" i="3"/>
  <c r="J3668" i="3"/>
  <c r="P3667" i="3"/>
  <c r="O3667" i="3"/>
  <c r="N3667" i="3"/>
  <c r="J3667" i="3"/>
  <c r="P3666" i="3"/>
  <c r="O3666" i="3"/>
  <c r="N3666" i="3"/>
  <c r="J3666" i="3"/>
  <c r="P3665" i="3"/>
  <c r="O3665" i="3"/>
  <c r="N3665" i="3"/>
  <c r="J3665" i="3"/>
  <c r="P3664" i="3"/>
  <c r="O3664" i="3"/>
  <c r="N3664" i="3"/>
  <c r="J3664" i="3"/>
  <c r="P3663" i="3"/>
  <c r="O3663" i="3"/>
  <c r="N3663" i="3"/>
  <c r="J3663" i="3"/>
  <c r="P3662" i="3"/>
  <c r="O3662" i="3"/>
  <c r="N3662" i="3"/>
  <c r="J3662" i="3"/>
  <c r="P3661" i="3"/>
  <c r="O3661" i="3"/>
  <c r="N3661" i="3"/>
  <c r="J3661" i="3"/>
  <c r="P3660" i="3"/>
  <c r="O3660" i="3"/>
  <c r="N3660" i="3"/>
  <c r="J3660" i="3"/>
  <c r="P3659" i="3"/>
  <c r="O3659" i="3"/>
  <c r="N3659" i="3"/>
  <c r="J3659" i="3"/>
  <c r="P3658" i="3"/>
  <c r="O3658" i="3"/>
  <c r="N3658" i="3"/>
  <c r="J3658" i="3"/>
  <c r="P3657" i="3"/>
  <c r="O3657" i="3"/>
  <c r="N3657" i="3"/>
  <c r="J3657" i="3"/>
  <c r="P3656" i="3"/>
  <c r="O3656" i="3"/>
  <c r="N3656" i="3"/>
  <c r="J3656" i="3"/>
  <c r="P3655" i="3"/>
  <c r="O3655" i="3"/>
  <c r="N3655" i="3"/>
  <c r="J3655" i="3"/>
  <c r="P3654" i="3"/>
  <c r="O3654" i="3"/>
  <c r="N3654" i="3"/>
  <c r="J3654" i="3"/>
  <c r="P3653" i="3"/>
  <c r="O3653" i="3"/>
  <c r="N3653" i="3"/>
  <c r="J3653" i="3"/>
  <c r="P3652" i="3"/>
  <c r="O3652" i="3"/>
  <c r="N3652" i="3"/>
  <c r="J3652" i="3"/>
  <c r="P3651" i="3"/>
  <c r="O3651" i="3"/>
  <c r="N3651" i="3"/>
  <c r="J3651" i="3"/>
  <c r="P3650" i="3"/>
  <c r="O3650" i="3"/>
  <c r="N3650" i="3"/>
  <c r="J3650" i="3"/>
  <c r="P3649" i="3"/>
  <c r="O3649" i="3"/>
  <c r="N3649" i="3"/>
  <c r="J3649" i="3"/>
  <c r="P3648" i="3"/>
  <c r="O3648" i="3"/>
  <c r="N3648" i="3"/>
  <c r="J3648" i="3"/>
  <c r="P3647" i="3"/>
  <c r="O3647" i="3"/>
  <c r="N3647" i="3"/>
  <c r="J3647" i="3"/>
  <c r="P3646" i="3"/>
  <c r="O3646" i="3"/>
  <c r="N3646" i="3"/>
  <c r="J3646" i="3"/>
  <c r="P3645" i="3"/>
  <c r="O3645" i="3"/>
  <c r="N3645" i="3"/>
  <c r="J3645" i="3"/>
  <c r="P3644" i="3"/>
  <c r="O3644" i="3"/>
  <c r="N3644" i="3"/>
  <c r="J3644" i="3"/>
  <c r="P3643" i="3"/>
  <c r="O3643" i="3"/>
  <c r="N3643" i="3"/>
  <c r="J3643" i="3"/>
  <c r="P3642" i="3"/>
  <c r="O3642" i="3"/>
  <c r="N3642" i="3"/>
  <c r="J3642" i="3"/>
  <c r="P3641" i="3"/>
  <c r="O3641" i="3"/>
  <c r="N3641" i="3"/>
  <c r="J3641" i="3"/>
  <c r="P3640" i="3"/>
  <c r="O3640" i="3"/>
  <c r="N3640" i="3"/>
  <c r="J3640" i="3"/>
  <c r="P3639" i="3"/>
  <c r="O3639" i="3"/>
  <c r="N3639" i="3"/>
  <c r="J3639" i="3"/>
  <c r="P3638" i="3"/>
  <c r="O3638" i="3"/>
  <c r="N3638" i="3"/>
  <c r="J3638" i="3"/>
  <c r="P3637" i="3"/>
  <c r="O3637" i="3"/>
  <c r="N3637" i="3"/>
  <c r="J3637" i="3"/>
  <c r="P3636" i="3"/>
  <c r="O3636" i="3"/>
  <c r="N3636" i="3"/>
  <c r="J3636" i="3"/>
  <c r="P3635" i="3"/>
  <c r="O3635" i="3"/>
  <c r="N3635" i="3"/>
  <c r="J3635" i="3"/>
  <c r="P3634" i="3"/>
  <c r="O3634" i="3"/>
  <c r="N3634" i="3"/>
  <c r="J3634" i="3"/>
  <c r="P3633" i="3"/>
  <c r="O3633" i="3"/>
  <c r="N3633" i="3"/>
  <c r="J3633" i="3"/>
  <c r="P3632" i="3"/>
  <c r="O3632" i="3"/>
  <c r="N3632" i="3"/>
  <c r="J3632" i="3"/>
  <c r="P3631" i="3"/>
  <c r="O3631" i="3"/>
  <c r="N3631" i="3"/>
  <c r="J3631" i="3"/>
  <c r="P3630" i="3"/>
  <c r="O3630" i="3"/>
  <c r="N3630" i="3"/>
  <c r="J3630" i="3"/>
  <c r="P3629" i="3"/>
  <c r="O3629" i="3"/>
  <c r="N3629" i="3"/>
  <c r="J3629" i="3"/>
  <c r="P3628" i="3"/>
  <c r="O3628" i="3"/>
  <c r="N3628" i="3"/>
  <c r="J3628" i="3"/>
  <c r="P3627" i="3"/>
  <c r="O3627" i="3"/>
  <c r="N3627" i="3"/>
  <c r="J3627" i="3"/>
  <c r="P3626" i="3"/>
  <c r="O3626" i="3"/>
  <c r="N3626" i="3"/>
  <c r="J3626" i="3"/>
  <c r="P3625" i="3"/>
  <c r="O3625" i="3"/>
  <c r="N3625" i="3"/>
  <c r="J3625" i="3"/>
  <c r="P3624" i="3"/>
  <c r="O3624" i="3"/>
  <c r="N3624" i="3"/>
  <c r="J3624" i="3"/>
  <c r="P3623" i="3"/>
  <c r="O3623" i="3"/>
  <c r="N3623" i="3"/>
  <c r="J3623" i="3"/>
  <c r="P3622" i="3"/>
  <c r="O3622" i="3"/>
  <c r="N3622" i="3"/>
  <c r="J3622" i="3"/>
  <c r="P3621" i="3"/>
  <c r="O3621" i="3"/>
  <c r="N3621" i="3"/>
  <c r="J3621" i="3"/>
  <c r="P3620" i="3"/>
  <c r="O3620" i="3"/>
  <c r="N3620" i="3"/>
  <c r="J3620" i="3"/>
  <c r="P3619" i="3"/>
  <c r="O3619" i="3"/>
  <c r="N3619" i="3"/>
  <c r="J3619" i="3"/>
  <c r="P3618" i="3"/>
  <c r="O3618" i="3"/>
  <c r="N3618" i="3"/>
  <c r="J3618" i="3"/>
  <c r="P3617" i="3"/>
  <c r="O3617" i="3"/>
  <c r="N3617" i="3"/>
  <c r="J3617" i="3"/>
  <c r="P3616" i="3"/>
  <c r="O3616" i="3"/>
  <c r="N3616" i="3"/>
  <c r="J3616" i="3"/>
  <c r="P3615" i="3"/>
  <c r="O3615" i="3"/>
  <c r="N3615" i="3"/>
  <c r="J3615" i="3"/>
  <c r="P3614" i="3"/>
  <c r="O3614" i="3"/>
  <c r="N3614" i="3"/>
  <c r="J3614" i="3"/>
  <c r="P3613" i="3"/>
  <c r="O3613" i="3"/>
  <c r="N3613" i="3"/>
  <c r="J3613" i="3"/>
  <c r="P3612" i="3"/>
  <c r="O3612" i="3"/>
  <c r="N3612" i="3"/>
  <c r="J3612" i="3"/>
  <c r="P3611" i="3"/>
  <c r="O3611" i="3"/>
  <c r="N3611" i="3"/>
  <c r="J3611" i="3"/>
  <c r="P3610" i="3"/>
  <c r="O3610" i="3"/>
  <c r="N3610" i="3"/>
  <c r="J3610" i="3"/>
  <c r="P3609" i="3"/>
  <c r="O3609" i="3"/>
  <c r="N3609" i="3"/>
  <c r="J3609" i="3"/>
  <c r="P3608" i="3"/>
  <c r="O3608" i="3"/>
  <c r="N3608" i="3"/>
  <c r="J3608" i="3"/>
  <c r="P3607" i="3"/>
  <c r="O3607" i="3"/>
  <c r="N3607" i="3"/>
  <c r="J3607" i="3"/>
  <c r="P3606" i="3"/>
  <c r="O3606" i="3"/>
  <c r="N3606" i="3"/>
  <c r="J3606" i="3"/>
  <c r="P3605" i="3"/>
  <c r="O3605" i="3"/>
  <c r="N3605" i="3"/>
  <c r="J3605" i="3"/>
  <c r="P3604" i="3"/>
  <c r="O3604" i="3"/>
  <c r="N3604" i="3"/>
  <c r="J3604" i="3"/>
  <c r="P3603" i="3"/>
  <c r="O3603" i="3"/>
  <c r="N3603" i="3"/>
  <c r="J3603" i="3"/>
  <c r="P3602" i="3"/>
  <c r="O3602" i="3"/>
  <c r="N3602" i="3"/>
  <c r="J3602" i="3"/>
  <c r="P3601" i="3"/>
  <c r="O3601" i="3"/>
  <c r="N3601" i="3"/>
  <c r="J3601" i="3"/>
  <c r="P3600" i="3"/>
  <c r="O3600" i="3"/>
  <c r="N3600" i="3"/>
  <c r="J3600" i="3"/>
  <c r="P3599" i="3"/>
  <c r="O3599" i="3"/>
  <c r="N3599" i="3"/>
  <c r="J3599" i="3"/>
  <c r="P3598" i="3"/>
  <c r="O3598" i="3"/>
  <c r="N3598" i="3"/>
  <c r="J3598" i="3"/>
  <c r="P3597" i="3"/>
  <c r="O3597" i="3"/>
  <c r="N3597" i="3"/>
  <c r="J3597" i="3"/>
  <c r="P3596" i="3"/>
  <c r="O3596" i="3"/>
  <c r="N3596" i="3"/>
  <c r="J3596" i="3"/>
  <c r="P3595" i="3"/>
  <c r="O3595" i="3"/>
  <c r="N3595" i="3"/>
  <c r="J3595" i="3"/>
  <c r="P3594" i="3"/>
  <c r="O3594" i="3"/>
  <c r="N3594" i="3"/>
  <c r="J3594" i="3"/>
  <c r="P3593" i="3"/>
  <c r="O3593" i="3"/>
  <c r="N3593" i="3"/>
  <c r="J3593" i="3"/>
  <c r="P3592" i="3"/>
  <c r="O3592" i="3"/>
  <c r="N3592" i="3"/>
  <c r="J3592" i="3"/>
  <c r="P3591" i="3"/>
  <c r="O3591" i="3"/>
  <c r="N3591" i="3"/>
  <c r="J3591" i="3"/>
  <c r="P3590" i="3"/>
  <c r="O3590" i="3"/>
  <c r="N3590" i="3"/>
  <c r="J3590" i="3"/>
  <c r="P3589" i="3"/>
  <c r="O3589" i="3"/>
  <c r="N3589" i="3"/>
  <c r="J3589" i="3"/>
  <c r="P3588" i="3"/>
  <c r="O3588" i="3"/>
  <c r="N3588" i="3"/>
  <c r="J3588" i="3"/>
  <c r="P3587" i="3"/>
  <c r="O3587" i="3"/>
  <c r="N3587" i="3"/>
  <c r="J3587" i="3"/>
  <c r="P3586" i="3"/>
  <c r="O3586" i="3"/>
  <c r="N3586" i="3"/>
  <c r="J3586" i="3"/>
  <c r="P3585" i="3"/>
  <c r="O3585" i="3"/>
  <c r="N3585" i="3"/>
  <c r="J3585" i="3"/>
  <c r="P3584" i="3"/>
  <c r="O3584" i="3"/>
  <c r="N3584" i="3"/>
  <c r="J3584" i="3"/>
  <c r="P3583" i="3"/>
  <c r="O3583" i="3"/>
  <c r="N3583" i="3"/>
  <c r="J3583" i="3"/>
  <c r="P3582" i="3"/>
  <c r="O3582" i="3"/>
  <c r="N3582" i="3"/>
  <c r="J3582" i="3"/>
  <c r="P3581" i="3"/>
  <c r="O3581" i="3"/>
  <c r="N3581" i="3"/>
  <c r="J3581" i="3"/>
  <c r="P3580" i="3"/>
  <c r="O3580" i="3"/>
  <c r="N3580" i="3"/>
  <c r="J3580" i="3"/>
  <c r="P3579" i="3"/>
  <c r="O3579" i="3"/>
  <c r="N3579" i="3"/>
  <c r="J3579" i="3"/>
  <c r="P3578" i="3"/>
  <c r="O3578" i="3"/>
  <c r="N3578" i="3"/>
  <c r="J3578" i="3"/>
  <c r="P3577" i="3"/>
  <c r="O3577" i="3"/>
  <c r="N3577" i="3"/>
  <c r="J3577" i="3"/>
  <c r="P3576" i="3"/>
  <c r="O3576" i="3"/>
  <c r="N3576" i="3"/>
  <c r="J3576" i="3"/>
  <c r="P3575" i="3"/>
  <c r="O3575" i="3"/>
  <c r="N3575" i="3"/>
  <c r="J3575" i="3"/>
  <c r="P3574" i="3"/>
  <c r="O3574" i="3"/>
  <c r="N3574" i="3"/>
  <c r="J3574" i="3"/>
  <c r="P3573" i="3"/>
  <c r="O3573" i="3"/>
  <c r="N3573" i="3"/>
  <c r="J3573" i="3"/>
  <c r="P3572" i="3"/>
  <c r="O3572" i="3"/>
  <c r="N3572" i="3"/>
  <c r="J3572" i="3"/>
  <c r="P3571" i="3"/>
  <c r="O3571" i="3"/>
  <c r="N3571" i="3"/>
  <c r="J3571" i="3"/>
  <c r="P3570" i="3"/>
  <c r="O3570" i="3"/>
  <c r="N3570" i="3"/>
  <c r="J3570" i="3"/>
  <c r="P3569" i="3"/>
  <c r="O3569" i="3"/>
  <c r="N3569" i="3"/>
  <c r="J3569" i="3"/>
  <c r="P3568" i="3"/>
  <c r="O3568" i="3"/>
  <c r="N3568" i="3"/>
  <c r="J3568" i="3"/>
  <c r="P3567" i="3"/>
  <c r="O3567" i="3"/>
  <c r="N3567" i="3"/>
  <c r="J3567" i="3"/>
  <c r="P3566" i="3"/>
  <c r="O3566" i="3"/>
  <c r="N3566" i="3"/>
  <c r="J3566" i="3"/>
  <c r="P3565" i="3"/>
  <c r="O3565" i="3"/>
  <c r="N3565" i="3"/>
  <c r="J3565" i="3"/>
  <c r="P3564" i="3"/>
  <c r="O3564" i="3"/>
  <c r="N3564" i="3"/>
  <c r="J3564" i="3"/>
  <c r="P3563" i="3"/>
  <c r="O3563" i="3"/>
  <c r="N3563" i="3"/>
  <c r="J3563" i="3"/>
  <c r="P3562" i="3"/>
  <c r="O3562" i="3"/>
  <c r="N3562" i="3"/>
  <c r="J3562" i="3"/>
  <c r="P3561" i="3"/>
  <c r="O3561" i="3"/>
  <c r="N3561" i="3"/>
  <c r="J3561" i="3"/>
  <c r="P3560" i="3"/>
  <c r="O3560" i="3"/>
  <c r="N3560" i="3"/>
  <c r="J3560" i="3"/>
  <c r="P3559" i="3"/>
  <c r="O3559" i="3"/>
  <c r="N3559" i="3"/>
  <c r="J3559" i="3"/>
  <c r="P3558" i="3"/>
  <c r="O3558" i="3"/>
  <c r="N3558" i="3"/>
  <c r="J3558" i="3"/>
  <c r="P3557" i="3"/>
  <c r="O3557" i="3"/>
  <c r="N3557" i="3"/>
  <c r="J3557" i="3"/>
  <c r="P3556" i="3"/>
  <c r="O3556" i="3"/>
  <c r="N3556" i="3"/>
  <c r="J3556" i="3"/>
  <c r="P3555" i="3"/>
  <c r="O3555" i="3"/>
  <c r="N3555" i="3"/>
  <c r="J3555" i="3"/>
  <c r="P3554" i="3"/>
  <c r="O3554" i="3"/>
  <c r="N3554" i="3"/>
  <c r="J3554" i="3"/>
  <c r="P3553" i="3"/>
  <c r="O3553" i="3"/>
  <c r="N3553" i="3"/>
  <c r="J3553" i="3"/>
  <c r="P3552" i="3"/>
  <c r="O3552" i="3"/>
  <c r="N3552" i="3"/>
  <c r="J3552" i="3"/>
  <c r="P3551" i="3"/>
  <c r="O3551" i="3"/>
  <c r="N3551" i="3"/>
  <c r="J3551" i="3"/>
  <c r="P3550" i="3"/>
  <c r="O3550" i="3"/>
  <c r="N3550" i="3"/>
  <c r="J3550" i="3"/>
  <c r="P3549" i="3"/>
  <c r="O3549" i="3"/>
  <c r="N3549" i="3"/>
  <c r="J3549" i="3"/>
  <c r="P3548" i="3"/>
  <c r="O3548" i="3"/>
  <c r="N3548" i="3"/>
  <c r="J3548" i="3"/>
  <c r="P3547" i="3"/>
  <c r="O3547" i="3"/>
  <c r="N3547" i="3"/>
  <c r="J3547" i="3"/>
  <c r="P3546" i="3"/>
  <c r="O3546" i="3"/>
  <c r="N3546" i="3"/>
  <c r="J3546" i="3"/>
  <c r="P3545" i="3"/>
  <c r="O3545" i="3"/>
  <c r="N3545" i="3"/>
  <c r="J3545" i="3"/>
  <c r="P3544" i="3"/>
  <c r="O3544" i="3"/>
  <c r="N3544" i="3"/>
  <c r="J3544" i="3"/>
  <c r="P3543" i="3"/>
  <c r="O3543" i="3"/>
  <c r="N3543" i="3"/>
  <c r="J3543" i="3"/>
  <c r="P3542" i="3"/>
  <c r="O3542" i="3"/>
  <c r="N3542" i="3"/>
  <c r="J3542" i="3"/>
  <c r="P3541" i="3"/>
  <c r="O3541" i="3"/>
  <c r="N3541" i="3"/>
  <c r="J3541" i="3"/>
  <c r="P3540" i="3"/>
  <c r="O3540" i="3"/>
  <c r="N3540" i="3"/>
  <c r="J3540" i="3"/>
  <c r="P3539" i="3"/>
  <c r="O3539" i="3"/>
  <c r="N3539" i="3"/>
  <c r="J3539" i="3"/>
  <c r="P3538" i="3"/>
  <c r="O3538" i="3"/>
  <c r="N3538" i="3"/>
  <c r="J3538" i="3"/>
  <c r="P3537" i="3"/>
  <c r="O3537" i="3"/>
  <c r="N3537" i="3"/>
  <c r="J3537" i="3"/>
  <c r="P3536" i="3"/>
  <c r="O3536" i="3"/>
  <c r="N3536" i="3"/>
  <c r="J3536" i="3"/>
  <c r="P3535" i="3"/>
  <c r="O3535" i="3"/>
  <c r="N3535" i="3"/>
  <c r="J3535" i="3"/>
  <c r="P3534" i="3"/>
  <c r="O3534" i="3"/>
  <c r="N3534" i="3"/>
  <c r="J3534" i="3"/>
  <c r="P3533" i="3"/>
  <c r="O3533" i="3"/>
  <c r="N3533" i="3"/>
  <c r="J3533" i="3"/>
  <c r="P3532" i="3"/>
  <c r="O3532" i="3"/>
  <c r="N3532" i="3"/>
  <c r="J3532" i="3"/>
  <c r="P3531" i="3"/>
  <c r="O3531" i="3"/>
  <c r="N3531" i="3"/>
  <c r="J3531" i="3"/>
  <c r="P3530" i="3"/>
  <c r="O3530" i="3"/>
  <c r="N3530" i="3"/>
  <c r="J3530" i="3"/>
  <c r="P3529" i="3"/>
  <c r="O3529" i="3"/>
  <c r="N3529" i="3"/>
  <c r="J3529" i="3"/>
  <c r="P3528" i="3"/>
  <c r="O3528" i="3"/>
  <c r="N3528" i="3"/>
  <c r="J3528" i="3"/>
  <c r="P3527" i="3"/>
  <c r="O3527" i="3"/>
  <c r="N3527" i="3"/>
  <c r="J3527" i="3"/>
  <c r="P3526" i="3"/>
  <c r="O3526" i="3"/>
  <c r="N3526" i="3"/>
  <c r="J3526" i="3"/>
  <c r="P3525" i="3"/>
  <c r="O3525" i="3"/>
  <c r="N3525" i="3"/>
  <c r="J3525" i="3"/>
  <c r="P3524" i="3"/>
  <c r="O3524" i="3"/>
  <c r="N3524" i="3"/>
  <c r="J3524" i="3"/>
  <c r="P3523" i="3"/>
  <c r="O3523" i="3"/>
  <c r="N3523" i="3"/>
  <c r="J3523" i="3"/>
  <c r="P3522" i="3"/>
  <c r="O3522" i="3"/>
  <c r="N3522" i="3"/>
  <c r="J3522" i="3"/>
  <c r="P3521" i="3"/>
  <c r="O3521" i="3"/>
  <c r="N3521" i="3"/>
  <c r="J3521" i="3"/>
  <c r="P3520" i="3"/>
  <c r="O3520" i="3"/>
  <c r="N3520" i="3"/>
  <c r="J3520" i="3"/>
  <c r="P3519" i="3"/>
  <c r="O3519" i="3"/>
  <c r="N3519" i="3"/>
  <c r="J3519" i="3"/>
  <c r="P3518" i="3"/>
  <c r="O3518" i="3"/>
  <c r="N3518" i="3"/>
  <c r="J3518" i="3"/>
  <c r="P3517" i="3"/>
  <c r="O3517" i="3"/>
  <c r="N3517" i="3"/>
  <c r="J3517" i="3"/>
  <c r="P3516" i="3"/>
  <c r="O3516" i="3"/>
  <c r="N3516" i="3"/>
  <c r="J3516" i="3"/>
  <c r="P3515" i="3"/>
  <c r="O3515" i="3"/>
  <c r="N3515" i="3"/>
  <c r="J3515" i="3"/>
  <c r="P3514" i="3"/>
  <c r="O3514" i="3"/>
  <c r="N3514" i="3"/>
  <c r="J3514" i="3"/>
  <c r="P3513" i="3"/>
  <c r="O3513" i="3"/>
  <c r="N3513" i="3"/>
  <c r="J3513" i="3"/>
  <c r="P3512" i="3"/>
  <c r="O3512" i="3"/>
  <c r="N3512" i="3"/>
  <c r="J3512" i="3"/>
  <c r="P3511" i="3"/>
  <c r="O3511" i="3"/>
  <c r="N3511" i="3"/>
  <c r="J3511" i="3"/>
  <c r="P3510" i="3"/>
  <c r="O3510" i="3"/>
  <c r="N3510" i="3"/>
  <c r="J3510" i="3"/>
  <c r="P3509" i="3"/>
  <c r="O3509" i="3"/>
  <c r="N3509" i="3"/>
  <c r="J3509" i="3"/>
  <c r="P3508" i="3"/>
  <c r="O3508" i="3"/>
  <c r="N3508" i="3"/>
  <c r="J3508" i="3"/>
  <c r="P3507" i="3"/>
  <c r="O3507" i="3"/>
  <c r="N3507" i="3"/>
  <c r="J3507" i="3"/>
  <c r="P3506" i="3"/>
  <c r="O3506" i="3"/>
  <c r="N3506" i="3"/>
  <c r="J3506" i="3"/>
  <c r="P3505" i="3"/>
  <c r="O3505" i="3"/>
  <c r="N3505" i="3"/>
  <c r="J3505" i="3"/>
  <c r="P3504" i="3"/>
  <c r="O3504" i="3"/>
  <c r="N3504" i="3"/>
  <c r="J3504" i="3"/>
  <c r="P3503" i="3"/>
  <c r="O3503" i="3"/>
  <c r="N3503" i="3"/>
  <c r="J3503" i="3"/>
  <c r="P3502" i="3"/>
  <c r="O3502" i="3"/>
  <c r="N3502" i="3"/>
  <c r="J3502" i="3"/>
  <c r="P3501" i="3"/>
  <c r="O3501" i="3"/>
  <c r="N3501" i="3"/>
  <c r="J3501" i="3"/>
  <c r="P3500" i="3"/>
  <c r="O3500" i="3"/>
  <c r="N3500" i="3"/>
  <c r="J3500" i="3"/>
  <c r="P3499" i="3"/>
  <c r="O3499" i="3"/>
  <c r="N3499" i="3"/>
  <c r="J3499" i="3"/>
  <c r="P3498" i="3"/>
  <c r="O3498" i="3"/>
  <c r="N3498" i="3"/>
  <c r="J3498" i="3"/>
  <c r="P3497" i="3"/>
  <c r="O3497" i="3"/>
  <c r="N3497" i="3"/>
  <c r="J3497" i="3"/>
  <c r="P3496" i="3"/>
  <c r="O3496" i="3"/>
  <c r="N3496" i="3"/>
  <c r="J3496" i="3"/>
  <c r="P3495" i="3"/>
  <c r="O3495" i="3"/>
  <c r="N3495" i="3"/>
  <c r="J3495" i="3"/>
  <c r="P3494" i="3"/>
  <c r="O3494" i="3"/>
  <c r="N3494" i="3"/>
  <c r="J3494" i="3"/>
  <c r="P3493" i="3"/>
  <c r="O3493" i="3"/>
  <c r="N3493" i="3"/>
  <c r="J3493" i="3"/>
  <c r="P3492" i="3"/>
  <c r="O3492" i="3"/>
  <c r="N3492" i="3"/>
  <c r="J3492" i="3"/>
  <c r="P3491" i="3"/>
  <c r="O3491" i="3"/>
  <c r="N3491" i="3"/>
  <c r="J3491" i="3"/>
  <c r="P3490" i="3"/>
  <c r="O3490" i="3"/>
  <c r="N3490" i="3"/>
  <c r="J3490" i="3"/>
  <c r="P3489" i="3"/>
  <c r="O3489" i="3"/>
  <c r="N3489" i="3"/>
  <c r="J3489" i="3"/>
  <c r="P3488" i="3"/>
  <c r="O3488" i="3"/>
  <c r="N3488" i="3"/>
  <c r="J3488" i="3"/>
  <c r="P3487" i="3"/>
  <c r="O3487" i="3"/>
  <c r="N3487" i="3"/>
  <c r="J3487" i="3"/>
  <c r="P3486" i="3"/>
  <c r="O3486" i="3"/>
  <c r="N3486" i="3"/>
  <c r="J3486" i="3"/>
  <c r="P3485" i="3"/>
  <c r="O3485" i="3"/>
  <c r="N3485" i="3"/>
  <c r="J3485" i="3"/>
  <c r="P3484" i="3"/>
  <c r="O3484" i="3"/>
  <c r="N3484" i="3"/>
  <c r="J3484" i="3"/>
  <c r="P3483" i="3"/>
  <c r="O3483" i="3"/>
  <c r="N3483" i="3"/>
  <c r="J3483" i="3"/>
  <c r="P3482" i="3"/>
  <c r="O3482" i="3"/>
  <c r="N3482" i="3"/>
  <c r="J3482" i="3"/>
  <c r="P3481" i="3"/>
  <c r="O3481" i="3"/>
  <c r="N3481" i="3"/>
  <c r="J3481" i="3"/>
  <c r="P3480" i="3"/>
  <c r="O3480" i="3"/>
  <c r="N3480" i="3"/>
  <c r="J3480" i="3"/>
  <c r="P3479" i="3"/>
  <c r="O3479" i="3"/>
  <c r="N3479" i="3"/>
  <c r="J3479" i="3"/>
  <c r="P3478" i="3"/>
  <c r="O3478" i="3"/>
  <c r="N3478" i="3"/>
  <c r="J3478" i="3"/>
  <c r="P3477" i="3"/>
  <c r="O3477" i="3"/>
  <c r="N3477" i="3"/>
  <c r="J3477" i="3"/>
  <c r="P3476" i="3"/>
  <c r="O3476" i="3"/>
  <c r="N3476" i="3"/>
  <c r="J3476" i="3"/>
  <c r="P3475" i="3"/>
  <c r="O3475" i="3"/>
  <c r="N3475" i="3"/>
  <c r="J3475" i="3"/>
  <c r="P3474" i="3"/>
  <c r="O3474" i="3"/>
  <c r="N3474" i="3"/>
  <c r="J3474" i="3"/>
  <c r="P3473" i="3"/>
  <c r="O3473" i="3"/>
  <c r="N3473" i="3"/>
  <c r="J3473" i="3"/>
  <c r="P3472" i="3"/>
  <c r="O3472" i="3"/>
  <c r="N3472" i="3"/>
  <c r="J3472" i="3"/>
  <c r="P3471" i="3"/>
  <c r="O3471" i="3"/>
  <c r="N3471" i="3"/>
  <c r="J3471" i="3"/>
  <c r="P3470" i="3"/>
  <c r="O3470" i="3"/>
  <c r="N3470" i="3"/>
  <c r="J3470" i="3"/>
  <c r="P3469" i="3"/>
  <c r="O3469" i="3"/>
  <c r="N3469" i="3"/>
  <c r="J3469" i="3"/>
  <c r="P3468" i="3"/>
  <c r="O3468" i="3"/>
  <c r="N3468" i="3"/>
  <c r="J3468" i="3"/>
  <c r="P3467" i="3"/>
  <c r="O3467" i="3"/>
  <c r="N3467" i="3"/>
  <c r="J3467" i="3"/>
  <c r="P3466" i="3"/>
  <c r="O3466" i="3"/>
  <c r="N3466" i="3"/>
  <c r="J3466" i="3"/>
  <c r="P3465" i="3"/>
  <c r="O3465" i="3"/>
  <c r="N3465" i="3"/>
  <c r="J3465" i="3"/>
  <c r="P3464" i="3"/>
  <c r="O3464" i="3"/>
  <c r="N3464" i="3"/>
  <c r="J3464" i="3"/>
  <c r="P3463" i="3"/>
  <c r="O3463" i="3"/>
  <c r="N3463" i="3"/>
  <c r="J3463" i="3"/>
  <c r="P3462" i="3"/>
  <c r="O3462" i="3"/>
  <c r="N3462" i="3"/>
  <c r="J3462" i="3"/>
  <c r="P3461" i="3"/>
  <c r="O3461" i="3"/>
  <c r="N3461" i="3"/>
  <c r="J3461" i="3"/>
  <c r="P3460" i="3"/>
  <c r="O3460" i="3"/>
  <c r="N3460" i="3"/>
  <c r="J3460" i="3"/>
  <c r="P3459" i="3"/>
  <c r="O3459" i="3"/>
  <c r="N3459" i="3"/>
  <c r="J3459" i="3"/>
  <c r="P3458" i="3"/>
  <c r="O3458" i="3"/>
  <c r="N3458" i="3"/>
  <c r="J3458" i="3"/>
  <c r="P3457" i="3"/>
  <c r="O3457" i="3"/>
  <c r="N3457" i="3"/>
  <c r="J3457" i="3"/>
  <c r="P3456" i="3"/>
  <c r="O3456" i="3"/>
  <c r="N3456" i="3"/>
  <c r="J3456" i="3"/>
  <c r="P3455" i="3"/>
  <c r="O3455" i="3"/>
  <c r="N3455" i="3"/>
  <c r="J3455" i="3"/>
  <c r="P3454" i="3"/>
  <c r="O3454" i="3"/>
  <c r="N3454" i="3"/>
  <c r="J3454" i="3"/>
  <c r="P3453" i="3"/>
  <c r="O3453" i="3"/>
  <c r="N3453" i="3"/>
  <c r="J3453" i="3"/>
  <c r="P3452" i="3"/>
  <c r="O3452" i="3"/>
  <c r="N3452" i="3"/>
  <c r="J3452" i="3"/>
  <c r="P3451" i="3"/>
  <c r="O3451" i="3"/>
  <c r="N3451" i="3"/>
  <c r="J3451" i="3"/>
  <c r="P3450" i="3"/>
  <c r="O3450" i="3"/>
  <c r="N3450" i="3"/>
  <c r="J3450" i="3"/>
  <c r="P3449" i="3"/>
  <c r="O3449" i="3"/>
  <c r="N3449" i="3"/>
  <c r="J3449" i="3"/>
  <c r="P3448" i="3"/>
  <c r="O3448" i="3"/>
  <c r="N3448" i="3"/>
  <c r="J3448" i="3"/>
  <c r="P3447" i="3"/>
  <c r="O3447" i="3"/>
  <c r="N3447" i="3"/>
  <c r="J3447" i="3"/>
  <c r="P3446" i="3"/>
  <c r="O3446" i="3"/>
  <c r="N3446" i="3"/>
  <c r="J3446" i="3"/>
  <c r="P3445" i="3"/>
  <c r="O3445" i="3"/>
  <c r="N3445" i="3"/>
  <c r="J3445" i="3"/>
  <c r="P3444" i="3"/>
  <c r="O3444" i="3"/>
  <c r="N3444" i="3"/>
  <c r="J3444" i="3"/>
  <c r="P3443" i="3"/>
  <c r="O3443" i="3"/>
  <c r="N3443" i="3"/>
  <c r="J3443" i="3"/>
  <c r="P3442" i="3"/>
  <c r="O3442" i="3"/>
  <c r="N3442" i="3"/>
  <c r="J3442" i="3"/>
  <c r="P3441" i="3"/>
  <c r="O3441" i="3"/>
  <c r="N3441" i="3"/>
  <c r="J3441" i="3"/>
  <c r="P3440" i="3"/>
  <c r="O3440" i="3"/>
  <c r="N3440" i="3"/>
  <c r="J3440" i="3"/>
  <c r="P3439" i="3"/>
  <c r="O3439" i="3"/>
  <c r="N3439" i="3"/>
  <c r="J3439" i="3"/>
  <c r="P3438" i="3"/>
  <c r="O3438" i="3"/>
  <c r="N3438" i="3"/>
  <c r="J3438" i="3"/>
  <c r="P3437" i="3"/>
  <c r="O3437" i="3"/>
  <c r="N3437" i="3"/>
  <c r="J3437" i="3"/>
  <c r="P3436" i="3"/>
  <c r="O3436" i="3"/>
  <c r="N3436" i="3"/>
  <c r="J3436" i="3"/>
  <c r="P3435" i="3"/>
  <c r="O3435" i="3"/>
  <c r="N3435" i="3"/>
  <c r="J3435" i="3"/>
  <c r="P3434" i="3"/>
  <c r="O3434" i="3"/>
  <c r="N3434" i="3"/>
  <c r="J3434" i="3"/>
  <c r="P3433" i="3"/>
  <c r="O3433" i="3"/>
  <c r="N3433" i="3"/>
  <c r="J3433" i="3"/>
  <c r="P3432" i="3"/>
  <c r="O3432" i="3"/>
  <c r="N3432" i="3"/>
  <c r="J3432" i="3"/>
  <c r="P3431" i="3"/>
  <c r="O3431" i="3"/>
  <c r="N3431" i="3"/>
  <c r="J3431" i="3"/>
  <c r="P3430" i="3"/>
  <c r="O3430" i="3"/>
  <c r="N3430" i="3"/>
  <c r="J3430" i="3"/>
  <c r="P3429" i="3"/>
  <c r="O3429" i="3"/>
  <c r="N3429" i="3"/>
  <c r="J3429" i="3"/>
  <c r="P3428" i="3"/>
  <c r="O3428" i="3"/>
  <c r="N3428" i="3"/>
  <c r="J3428" i="3"/>
  <c r="P3427" i="3"/>
  <c r="O3427" i="3"/>
  <c r="N3427" i="3"/>
  <c r="J3427" i="3"/>
  <c r="P3426" i="3"/>
  <c r="O3426" i="3"/>
  <c r="N3426" i="3"/>
  <c r="J3426" i="3"/>
  <c r="P3425" i="3"/>
  <c r="O3425" i="3"/>
  <c r="N3425" i="3"/>
  <c r="J3425" i="3"/>
  <c r="P3424" i="3"/>
  <c r="O3424" i="3"/>
  <c r="N3424" i="3"/>
  <c r="J3424" i="3"/>
  <c r="P3423" i="3"/>
  <c r="O3423" i="3"/>
  <c r="N3423" i="3"/>
  <c r="J3423" i="3"/>
  <c r="P3422" i="3"/>
  <c r="O3422" i="3"/>
  <c r="N3422" i="3"/>
  <c r="J3422" i="3"/>
  <c r="P3421" i="3"/>
  <c r="O3421" i="3"/>
  <c r="N3421" i="3"/>
  <c r="J3421" i="3"/>
  <c r="P3420" i="3"/>
  <c r="O3420" i="3"/>
  <c r="N3420" i="3"/>
  <c r="J3420" i="3"/>
  <c r="P3419" i="3"/>
  <c r="O3419" i="3"/>
  <c r="N3419" i="3"/>
  <c r="J3419" i="3"/>
  <c r="P3418" i="3"/>
  <c r="O3418" i="3"/>
  <c r="N3418" i="3"/>
  <c r="J3418" i="3"/>
  <c r="P3417" i="3"/>
  <c r="O3417" i="3"/>
  <c r="N3417" i="3"/>
  <c r="J3417" i="3"/>
  <c r="P3416" i="3"/>
  <c r="O3416" i="3"/>
  <c r="N3416" i="3"/>
  <c r="J3416" i="3"/>
  <c r="P3415" i="3"/>
  <c r="O3415" i="3"/>
  <c r="N3415" i="3"/>
  <c r="J3415" i="3"/>
  <c r="P3414" i="3"/>
  <c r="O3414" i="3"/>
  <c r="N3414" i="3"/>
  <c r="J3414" i="3"/>
  <c r="P3413" i="3"/>
  <c r="O3413" i="3"/>
  <c r="N3413" i="3"/>
  <c r="J3413" i="3"/>
  <c r="P3412" i="3"/>
  <c r="O3412" i="3"/>
  <c r="N3412" i="3"/>
  <c r="J3412" i="3"/>
  <c r="P3411" i="3"/>
  <c r="O3411" i="3"/>
  <c r="N3411" i="3"/>
  <c r="J3411" i="3"/>
  <c r="P3410" i="3"/>
  <c r="O3410" i="3"/>
  <c r="N3410" i="3"/>
  <c r="J3410" i="3"/>
  <c r="P3409" i="3"/>
  <c r="O3409" i="3"/>
  <c r="N3409" i="3"/>
  <c r="J3409" i="3"/>
  <c r="P3408" i="3"/>
  <c r="O3408" i="3"/>
  <c r="N3408" i="3"/>
  <c r="J3408" i="3"/>
  <c r="P3407" i="3"/>
  <c r="O3407" i="3"/>
  <c r="N3407" i="3"/>
  <c r="J3407" i="3"/>
  <c r="P3406" i="3"/>
  <c r="O3406" i="3"/>
  <c r="N3406" i="3"/>
  <c r="J3406" i="3"/>
  <c r="P3405" i="3"/>
  <c r="O3405" i="3"/>
  <c r="N3405" i="3"/>
  <c r="J3405" i="3"/>
  <c r="P3404" i="3"/>
  <c r="O3404" i="3"/>
  <c r="N3404" i="3"/>
  <c r="J3404" i="3"/>
  <c r="P3403" i="3"/>
  <c r="O3403" i="3"/>
  <c r="N3403" i="3"/>
  <c r="J3403" i="3"/>
  <c r="P3402" i="3"/>
  <c r="O3402" i="3"/>
  <c r="N3402" i="3"/>
  <c r="J3402" i="3"/>
  <c r="P3401" i="3"/>
  <c r="O3401" i="3"/>
  <c r="N3401" i="3"/>
  <c r="J3401" i="3"/>
  <c r="P3400" i="3"/>
  <c r="O3400" i="3"/>
  <c r="N3400" i="3"/>
  <c r="J3400" i="3"/>
  <c r="P3399" i="3"/>
  <c r="O3399" i="3"/>
  <c r="N3399" i="3"/>
  <c r="J3399" i="3"/>
  <c r="P3398" i="3"/>
  <c r="O3398" i="3"/>
  <c r="N3398" i="3"/>
  <c r="J3398" i="3"/>
  <c r="P3397" i="3"/>
  <c r="O3397" i="3"/>
  <c r="N3397" i="3"/>
  <c r="J3397" i="3"/>
  <c r="P3396" i="3"/>
  <c r="O3396" i="3"/>
  <c r="N3396" i="3"/>
  <c r="J3396" i="3"/>
  <c r="P3395" i="3"/>
  <c r="O3395" i="3"/>
  <c r="N3395" i="3"/>
  <c r="J3395" i="3"/>
  <c r="P3394" i="3"/>
  <c r="O3394" i="3"/>
  <c r="N3394" i="3"/>
  <c r="J3394" i="3"/>
  <c r="P3393" i="3"/>
  <c r="O3393" i="3"/>
  <c r="N3393" i="3"/>
  <c r="J3393" i="3"/>
  <c r="P3392" i="3"/>
  <c r="O3392" i="3"/>
  <c r="N3392" i="3"/>
  <c r="J3392" i="3"/>
  <c r="P3391" i="3"/>
  <c r="O3391" i="3"/>
  <c r="N3391" i="3"/>
  <c r="J3391" i="3"/>
  <c r="P3390" i="3"/>
  <c r="O3390" i="3"/>
  <c r="N3390" i="3"/>
  <c r="J3390" i="3"/>
  <c r="P3389" i="3"/>
  <c r="O3389" i="3"/>
  <c r="N3389" i="3"/>
  <c r="J3389" i="3"/>
  <c r="P3388" i="3"/>
  <c r="O3388" i="3"/>
  <c r="N3388" i="3"/>
  <c r="J3388" i="3"/>
  <c r="P3387" i="3"/>
  <c r="O3387" i="3"/>
  <c r="N3387" i="3"/>
  <c r="J3387" i="3"/>
  <c r="P3386" i="3"/>
  <c r="O3386" i="3"/>
  <c r="N3386" i="3"/>
  <c r="J3386" i="3"/>
  <c r="P3385" i="3"/>
  <c r="O3385" i="3"/>
  <c r="N3385" i="3"/>
  <c r="J3385" i="3"/>
  <c r="P3384" i="3"/>
  <c r="O3384" i="3"/>
  <c r="N3384" i="3"/>
  <c r="J3384" i="3"/>
  <c r="P3383" i="3"/>
  <c r="O3383" i="3"/>
  <c r="N3383" i="3"/>
  <c r="J3383" i="3"/>
  <c r="P3382" i="3"/>
  <c r="O3382" i="3"/>
  <c r="N3382" i="3"/>
  <c r="J3382" i="3"/>
  <c r="P3381" i="3"/>
  <c r="O3381" i="3"/>
  <c r="N3381" i="3"/>
  <c r="J3381" i="3"/>
  <c r="P3380" i="3"/>
  <c r="O3380" i="3"/>
  <c r="N3380" i="3"/>
  <c r="J3380" i="3"/>
  <c r="P3379" i="3"/>
  <c r="O3379" i="3"/>
  <c r="N3379" i="3"/>
  <c r="J3379" i="3"/>
  <c r="P3378" i="3"/>
  <c r="O3378" i="3"/>
  <c r="N3378" i="3"/>
  <c r="J3378" i="3"/>
  <c r="P3377" i="3"/>
  <c r="O3377" i="3"/>
  <c r="N3377" i="3"/>
  <c r="J3377" i="3"/>
  <c r="P3376" i="3"/>
  <c r="O3376" i="3"/>
  <c r="N3376" i="3"/>
  <c r="J3376" i="3"/>
  <c r="P3375" i="3"/>
  <c r="O3375" i="3"/>
  <c r="N3375" i="3"/>
  <c r="J3375" i="3"/>
  <c r="P3374" i="3"/>
  <c r="O3374" i="3"/>
  <c r="N3374" i="3"/>
  <c r="J3374" i="3"/>
  <c r="P3373" i="3"/>
  <c r="O3373" i="3"/>
  <c r="N3373" i="3"/>
  <c r="J3373" i="3"/>
  <c r="P3372" i="3"/>
  <c r="O3372" i="3"/>
  <c r="N3372" i="3"/>
  <c r="J3372" i="3"/>
  <c r="P3371" i="3"/>
  <c r="O3371" i="3"/>
  <c r="N3371" i="3"/>
  <c r="J3371" i="3"/>
  <c r="P3370" i="3"/>
  <c r="O3370" i="3"/>
  <c r="N3370" i="3"/>
  <c r="J3370" i="3"/>
  <c r="P3369" i="3"/>
  <c r="O3369" i="3"/>
  <c r="N3369" i="3"/>
  <c r="J3369" i="3"/>
  <c r="P3368" i="3"/>
  <c r="O3368" i="3"/>
  <c r="N3368" i="3"/>
  <c r="J3368" i="3"/>
  <c r="P3367" i="3"/>
  <c r="O3367" i="3"/>
  <c r="N3367" i="3"/>
  <c r="J3367" i="3"/>
  <c r="P3366" i="3"/>
  <c r="O3366" i="3"/>
  <c r="N3366" i="3"/>
  <c r="J3366" i="3"/>
  <c r="P3365" i="3"/>
  <c r="O3365" i="3"/>
  <c r="N3365" i="3"/>
  <c r="J3365" i="3"/>
  <c r="P3364" i="3"/>
  <c r="O3364" i="3"/>
  <c r="N3364" i="3"/>
  <c r="J3364" i="3"/>
  <c r="P3363" i="3"/>
  <c r="O3363" i="3"/>
  <c r="N3363" i="3"/>
  <c r="J3363" i="3"/>
  <c r="P3362" i="3"/>
  <c r="O3362" i="3"/>
  <c r="N3362" i="3"/>
  <c r="J3362" i="3"/>
  <c r="P3361" i="3"/>
  <c r="O3361" i="3"/>
  <c r="N3361" i="3"/>
  <c r="J3361" i="3"/>
  <c r="P3360" i="3"/>
  <c r="O3360" i="3"/>
  <c r="N3360" i="3"/>
  <c r="J3360" i="3"/>
  <c r="P3359" i="3"/>
  <c r="O3359" i="3"/>
  <c r="N3359" i="3"/>
  <c r="J3359" i="3"/>
  <c r="P3358" i="3"/>
  <c r="O3358" i="3"/>
  <c r="N3358" i="3"/>
  <c r="J3358" i="3"/>
  <c r="P3357" i="3"/>
  <c r="O3357" i="3"/>
  <c r="N3357" i="3"/>
  <c r="J3357" i="3"/>
  <c r="P3356" i="3"/>
  <c r="O3356" i="3"/>
  <c r="N3356" i="3"/>
  <c r="J3356" i="3"/>
  <c r="P3355" i="3"/>
  <c r="O3355" i="3"/>
  <c r="N3355" i="3"/>
  <c r="J3355" i="3"/>
  <c r="P3354" i="3"/>
  <c r="O3354" i="3"/>
  <c r="N3354" i="3"/>
  <c r="J3354" i="3"/>
  <c r="P3353" i="3"/>
  <c r="O3353" i="3"/>
  <c r="N3353" i="3"/>
  <c r="J3353" i="3"/>
  <c r="P3352" i="3"/>
  <c r="O3352" i="3"/>
  <c r="N3352" i="3"/>
  <c r="J3352" i="3"/>
  <c r="P3351" i="3"/>
  <c r="O3351" i="3"/>
  <c r="N3351" i="3"/>
  <c r="J3351" i="3"/>
  <c r="P3350" i="3"/>
  <c r="O3350" i="3"/>
  <c r="N3350" i="3"/>
  <c r="J3350" i="3"/>
  <c r="P3349" i="3"/>
  <c r="O3349" i="3"/>
  <c r="N3349" i="3"/>
  <c r="J3349" i="3"/>
  <c r="P3348" i="3"/>
  <c r="O3348" i="3"/>
  <c r="N3348" i="3"/>
  <c r="J3348" i="3"/>
  <c r="P3347" i="3"/>
  <c r="O3347" i="3"/>
  <c r="N3347" i="3"/>
  <c r="J3347" i="3"/>
  <c r="P3346" i="3"/>
  <c r="O3346" i="3"/>
  <c r="N3346" i="3"/>
  <c r="J3346" i="3"/>
  <c r="P3345" i="3"/>
  <c r="O3345" i="3"/>
  <c r="N3345" i="3"/>
  <c r="J3345" i="3"/>
  <c r="P3344" i="3"/>
  <c r="O3344" i="3"/>
  <c r="N3344" i="3"/>
  <c r="J3344" i="3"/>
  <c r="P3343" i="3"/>
  <c r="O3343" i="3"/>
  <c r="N3343" i="3"/>
  <c r="J3343" i="3"/>
  <c r="P3342" i="3"/>
  <c r="O3342" i="3"/>
  <c r="N3342" i="3"/>
  <c r="J3342" i="3"/>
  <c r="P3341" i="3"/>
  <c r="O3341" i="3"/>
  <c r="N3341" i="3"/>
  <c r="J3341" i="3"/>
  <c r="P3340" i="3"/>
  <c r="O3340" i="3"/>
  <c r="N3340" i="3"/>
  <c r="J3340" i="3"/>
  <c r="P3339" i="3"/>
  <c r="O3339" i="3"/>
  <c r="N3339" i="3"/>
  <c r="J3339" i="3"/>
  <c r="P3338" i="3"/>
  <c r="O3338" i="3"/>
  <c r="N3338" i="3"/>
  <c r="J3338" i="3"/>
  <c r="P3337" i="3"/>
  <c r="O3337" i="3"/>
  <c r="N3337" i="3"/>
  <c r="J3337" i="3"/>
  <c r="P3336" i="3"/>
  <c r="O3336" i="3"/>
  <c r="N3336" i="3"/>
  <c r="J3336" i="3"/>
  <c r="P3335" i="3"/>
  <c r="O3335" i="3"/>
  <c r="N3335" i="3"/>
  <c r="J3335" i="3"/>
  <c r="P3334" i="3"/>
  <c r="O3334" i="3"/>
  <c r="N3334" i="3"/>
  <c r="J3334" i="3"/>
  <c r="P3333" i="3"/>
  <c r="O3333" i="3"/>
  <c r="N3333" i="3"/>
  <c r="J3333" i="3"/>
  <c r="P3332" i="3"/>
  <c r="O3332" i="3"/>
  <c r="N3332" i="3"/>
  <c r="J3332" i="3"/>
  <c r="P3331" i="3"/>
  <c r="O3331" i="3"/>
  <c r="N3331" i="3"/>
  <c r="J3331" i="3"/>
  <c r="P3330" i="3"/>
  <c r="O3330" i="3"/>
  <c r="N3330" i="3"/>
  <c r="J3330" i="3"/>
  <c r="P3329" i="3"/>
  <c r="O3329" i="3"/>
  <c r="N3329" i="3"/>
  <c r="J3329" i="3"/>
  <c r="P3328" i="3"/>
  <c r="O3328" i="3"/>
  <c r="N3328" i="3"/>
  <c r="J3328" i="3"/>
  <c r="P3327" i="3"/>
  <c r="O3327" i="3"/>
  <c r="N3327" i="3"/>
  <c r="J3327" i="3"/>
  <c r="P3326" i="3"/>
  <c r="O3326" i="3"/>
  <c r="N3326" i="3"/>
  <c r="J3326" i="3"/>
  <c r="P3325" i="3"/>
  <c r="O3325" i="3"/>
  <c r="N3325" i="3"/>
  <c r="J3325" i="3"/>
  <c r="P3324" i="3"/>
  <c r="O3324" i="3"/>
  <c r="N3324" i="3"/>
  <c r="J3324" i="3"/>
  <c r="P3323" i="3"/>
  <c r="O3323" i="3"/>
  <c r="N3323" i="3"/>
  <c r="J3323" i="3"/>
  <c r="P3322" i="3"/>
  <c r="O3322" i="3"/>
  <c r="N3322" i="3"/>
  <c r="J3322" i="3"/>
  <c r="P3321" i="3"/>
  <c r="O3321" i="3"/>
  <c r="N3321" i="3"/>
  <c r="J3321" i="3"/>
  <c r="P3320" i="3"/>
  <c r="O3320" i="3"/>
  <c r="N3320" i="3"/>
  <c r="J3320" i="3"/>
  <c r="P3319" i="3"/>
  <c r="O3319" i="3"/>
  <c r="N3319" i="3"/>
  <c r="J3319" i="3"/>
  <c r="P3318" i="3"/>
  <c r="O3318" i="3"/>
  <c r="N3318" i="3"/>
  <c r="J3318" i="3"/>
  <c r="P3317" i="3"/>
  <c r="O3317" i="3"/>
  <c r="N3317" i="3"/>
  <c r="J3317" i="3"/>
  <c r="P3316" i="3"/>
  <c r="O3316" i="3"/>
  <c r="N3316" i="3"/>
  <c r="J3316" i="3"/>
  <c r="P3315" i="3"/>
  <c r="O3315" i="3"/>
  <c r="N3315" i="3"/>
  <c r="J3315" i="3"/>
  <c r="P3314" i="3"/>
  <c r="O3314" i="3"/>
  <c r="N3314" i="3"/>
  <c r="J3314" i="3"/>
  <c r="P3313" i="3"/>
  <c r="O3313" i="3"/>
  <c r="N3313" i="3"/>
  <c r="J3313" i="3"/>
  <c r="P3312" i="3"/>
  <c r="O3312" i="3"/>
  <c r="N3312" i="3"/>
  <c r="J3312" i="3"/>
  <c r="P3311" i="3"/>
  <c r="O3311" i="3"/>
  <c r="N3311" i="3"/>
  <c r="J3311" i="3"/>
  <c r="P3310" i="3"/>
  <c r="O3310" i="3"/>
  <c r="N3310" i="3"/>
  <c r="J3310" i="3"/>
  <c r="P3309" i="3"/>
  <c r="O3309" i="3"/>
  <c r="N3309" i="3"/>
  <c r="J3309" i="3"/>
  <c r="P3308" i="3"/>
  <c r="O3308" i="3"/>
  <c r="N3308" i="3"/>
  <c r="J3308" i="3"/>
  <c r="P3307" i="3"/>
  <c r="O3307" i="3"/>
  <c r="N3307" i="3"/>
  <c r="J3307" i="3"/>
  <c r="P3306" i="3"/>
  <c r="O3306" i="3"/>
  <c r="N3306" i="3"/>
  <c r="J3306" i="3"/>
  <c r="P3305" i="3"/>
  <c r="O3305" i="3"/>
  <c r="N3305" i="3"/>
  <c r="J3305" i="3"/>
  <c r="P3304" i="3"/>
  <c r="O3304" i="3"/>
  <c r="N3304" i="3"/>
  <c r="J3304" i="3"/>
  <c r="P3303" i="3"/>
  <c r="O3303" i="3"/>
  <c r="N3303" i="3"/>
  <c r="J3303" i="3"/>
  <c r="P3302" i="3"/>
  <c r="O3302" i="3"/>
  <c r="N3302" i="3"/>
  <c r="J3302" i="3"/>
  <c r="P3301" i="3"/>
  <c r="O3301" i="3"/>
  <c r="N3301" i="3"/>
  <c r="J3301" i="3"/>
  <c r="P3300" i="3"/>
  <c r="O3300" i="3"/>
  <c r="N3300" i="3"/>
  <c r="J3300" i="3"/>
  <c r="P3299" i="3"/>
  <c r="O3299" i="3"/>
  <c r="N3299" i="3"/>
  <c r="J3299" i="3"/>
  <c r="P3298" i="3"/>
  <c r="O3298" i="3"/>
  <c r="N3298" i="3"/>
  <c r="J3298" i="3"/>
  <c r="P3297" i="3"/>
  <c r="O3297" i="3"/>
  <c r="N3297" i="3"/>
  <c r="J3297" i="3"/>
  <c r="P3296" i="3"/>
  <c r="O3296" i="3"/>
  <c r="N3296" i="3"/>
  <c r="J3296" i="3"/>
  <c r="P3295" i="3"/>
  <c r="O3295" i="3"/>
  <c r="N3295" i="3"/>
  <c r="J3295" i="3"/>
  <c r="P3294" i="3"/>
  <c r="O3294" i="3"/>
  <c r="N3294" i="3"/>
  <c r="J3294" i="3"/>
  <c r="P3293" i="3"/>
  <c r="O3293" i="3"/>
  <c r="N3293" i="3"/>
  <c r="J3293" i="3"/>
  <c r="P3292" i="3"/>
  <c r="O3292" i="3"/>
  <c r="N3292" i="3"/>
  <c r="J3292" i="3"/>
  <c r="P3291" i="3"/>
  <c r="O3291" i="3"/>
  <c r="N3291" i="3"/>
  <c r="J3291" i="3"/>
  <c r="P3290" i="3"/>
  <c r="O3290" i="3"/>
  <c r="N3290" i="3"/>
  <c r="J3290" i="3"/>
  <c r="P3289" i="3"/>
  <c r="O3289" i="3"/>
  <c r="N3289" i="3"/>
  <c r="J3289" i="3"/>
  <c r="P3288" i="3"/>
  <c r="O3288" i="3"/>
  <c r="N3288" i="3"/>
  <c r="J3288" i="3"/>
  <c r="P3287" i="3"/>
  <c r="O3287" i="3"/>
  <c r="N3287" i="3"/>
  <c r="J3287" i="3"/>
  <c r="P3286" i="3"/>
  <c r="O3286" i="3"/>
  <c r="N3286" i="3"/>
  <c r="J3286" i="3"/>
  <c r="P3285" i="3"/>
  <c r="O3285" i="3"/>
  <c r="N3285" i="3"/>
  <c r="J3285" i="3"/>
  <c r="P3284" i="3"/>
  <c r="O3284" i="3"/>
  <c r="N3284" i="3"/>
  <c r="J3284" i="3"/>
  <c r="P3283" i="3"/>
  <c r="O3283" i="3"/>
  <c r="N3283" i="3"/>
  <c r="J3283" i="3"/>
  <c r="P3282" i="3"/>
  <c r="O3282" i="3"/>
  <c r="N3282" i="3"/>
  <c r="J3282" i="3"/>
  <c r="P3281" i="3"/>
  <c r="O3281" i="3"/>
  <c r="N3281" i="3"/>
  <c r="J3281" i="3"/>
  <c r="P3280" i="3"/>
  <c r="O3280" i="3"/>
  <c r="N3280" i="3"/>
  <c r="J3280" i="3"/>
  <c r="P3279" i="3"/>
  <c r="O3279" i="3"/>
  <c r="N3279" i="3"/>
  <c r="J3279" i="3"/>
  <c r="P3278" i="3"/>
  <c r="O3278" i="3"/>
  <c r="N3278" i="3"/>
  <c r="J3278" i="3"/>
  <c r="P3277" i="3"/>
  <c r="O3277" i="3"/>
  <c r="N3277" i="3"/>
  <c r="J3277" i="3"/>
  <c r="P3276" i="3"/>
  <c r="O3276" i="3"/>
  <c r="N3276" i="3"/>
  <c r="J3276" i="3"/>
  <c r="P3275" i="3"/>
  <c r="O3275" i="3"/>
  <c r="N3275" i="3"/>
  <c r="J3275" i="3"/>
  <c r="P3274" i="3"/>
  <c r="O3274" i="3"/>
  <c r="N3274" i="3"/>
  <c r="J3274" i="3"/>
  <c r="P3273" i="3"/>
  <c r="O3273" i="3"/>
  <c r="N3273" i="3"/>
  <c r="J3273" i="3"/>
  <c r="P3272" i="3"/>
  <c r="O3272" i="3"/>
  <c r="N3272" i="3"/>
  <c r="J3272" i="3"/>
  <c r="P3271" i="3"/>
  <c r="O3271" i="3"/>
  <c r="N3271" i="3"/>
  <c r="J3271" i="3"/>
  <c r="P3270" i="3"/>
  <c r="O3270" i="3"/>
  <c r="N3270" i="3"/>
  <c r="J3270" i="3"/>
  <c r="P3269" i="3"/>
  <c r="O3269" i="3"/>
  <c r="N3269" i="3"/>
  <c r="J3269" i="3"/>
  <c r="P3268" i="3"/>
  <c r="O3268" i="3"/>
  <c r="N3268" i="3"/>
  <c r="J3268" i="3"/>
  <c r="P3267" i="3"/>
  <c r="O3267" i="3"/>
  <c r="N3267" i="3"/>
  <c r="J3267" i="3"/>
  <c r="P3266" i="3"/>
  <c r="O3266" i="3"/>
  <c r="N3266" i="3"/>
  <c r="J3266" i="3"/>
  <c r="P3265" i="3"/>
  <c r="O3265" i="3"/>
  <c r="N3265" i="3"/>
  <c r="J3265" i="3"/>
  <c r="P3264" i="3"/>
  <c r="O3264" i="3"/>
  <c r="N3264" i="3"/>
  <c r="J3264" i="3"/>
  <c r="P3263" i="3"/>
  <c r="O3263" i="3"/>
  <c r="N3263" i="3"/>
  <c r="J3263" i="3"/>
  <c r="P3262" i="3"/>
  <c r="O3262" i="3"/>
  <c r="N3262" i="3"/>
  <c r="J3262" i="3"/>
  <c r="P3261" i="3"/>
  <c r="O3261" i="3"/>
  <c r="N3261" i="3"/>
  <c r="J3261" i="3"/>
  <c r="P3260" i="3"/>
  <c r="O3260" i="3"/>
  <c r="N3260" i="3"/>
  <c r="J3260" i="3"/>
  <c r="P3259" i="3"/>
  <c r="O3259" i="3"/>
  <c r="N3259" i="3"/>
  <c r="J3259" i="3"/>
  <c r="P3258" i="3"/>
  <c r="O3258" i="3"/>
  <c r="N3258" i="3"/>
  <c r="J3258" i="3"/>
  <c r="P3257" i="3"/>
  <c r="O3257" i="3"/>
  <c r="N3257" i="3"/>
  <c r="J3257" i="3"/>
  <c r="P3256" i="3"/>
  <c r="O3256" i="3"/>
  <c r="N3256" i="3"/>
  <c r="J3256" i="3"/>
  <c r="P3255" i="3"/>
  <c r="O3255" i="3"/>
  <c r="N3255" i="3"/>
  <c r="J3255" i="3"/>
  <c r="P3254" i="3"/>
  <c r="O3254" i="3"/>
  <c r="N3254" i="3"/>
  <c r="J3254" i="3"/>
  <c r="P3253" i="3"/>
  <c r="O3253" i="3"/>
  <c r="N3253" i="3"/>
  <c r="J3253" i="3"/>
  <c r="P3252" i="3"/>
  <c r="O3252" i="3"/>
  <c r="N3252" i="3"/>
  <c r="J3252" i="3"/>
  <c r="P3251" i="3"/>
  <c r="O3251" i="3"/>
  <c r="N3251" i="3"/>
  <c r="J3251" i="3"/>
  <c r="P3250" i="3"/>
  <c r="O3250" i="3"/>
  <c r="N3250" i="3"/>
  <c r="J3250" i="3"/>
  <c r="P3249" i="3"/>
  <c r="O3249" i="3"/>
  <c r="N3249" i="3"/>
  <c r="J3249" i="3"/>
  <c r="P3248" i="3"/>
  <c r="O3248" i="3"/>
  <c r="N3248" i="3"/>
  <c r="J3248" i="3"/>
  <c r="P3247" i="3"/>
  <c r="O3247" i="3"/>
  <c r="N3247" i="3"/>
  <c r="J3247" i="3"/>
  <c r="P3246" i="3"/>
  <c r="O3246" i="3"/>
  <c r="N3246" i="3"/>
  <c r="J3246" i="3"/>
  <c r="P3245" i="3"/>
  <c r="O3245" i="3"/>
  <c r="N3245" i="3"/>
  <c r="J3245" i="3"/>
  <c r="P3244" i="3"/>
  <c r="O3244" i="3"/>
  <c r="N3244" i="3"/>
  <c r="J3244" i="3"/>
  <c r="P3243" i="3"/>
  <c r="O3243" i="3"/>
  <c r="N3243" i="3"/>
  <c r="J3243" i="3"/>
  <c r="P3242" i="3"/>
  <c r="O3242" i="3"/>
  <c r="N3242" i="3"/>
  <c r="J3242" i="3"/>
  <c r="P3241" i="3"/>
  <c r="O3241" i="3"/>
  <c r="N3241" i="3"/>
  <c r="J3241" i="3"/>
  <c r="P3240" i="3"/>
  <c r="O3240" i="3"/>
  <c r="N3240" i="3"/>
  <c r="J3240" i="3"/>
  <c r="P3239" i="3"/>
  <c r="O3239" i="3"/>
  <c r="N3239" i="3"/>
  <c r="J3239" i="3"/>
  <c r="P3238" i="3"/>
  <c r="O3238" i="3"/>
  <c r="N3238" i="3"/>
  <c r="J3238" i="3"/>
  <c r="P3237" i="3"/>
  <c r="O3237" i="3"/>
  <c r="N3237" i="3"/>
  <c r="J3237" i="3"/>
  <c r="P3236" i="3"/>
  <c r="O3236" i="3"/>
  <c r="N3236" i="3"/>
  <c r="J3236" i="3"/>
  <c r="P3235" i="3"/>
  <c r="O3235" i="3"/>
  <c r="N3235" i="3"/>
  <c r="J3235" i="3"/>
  <c r="P3234" i="3"/>
  <c r="O3234" i="3"/>
  <c r="N3234" i="3"/>
  <c r="J3234" i="3"/>
  <c r="P3233" i="3"/>
  <c r="O3233" i="3"/>
  <c r="N3233" i="3"/>
  <c r="J3233" i="3"/>
  <c r="P3232" i="3"/>
  <c r="O3232" i="3"/>
  <c r="N3232" i="3"/>
  <c r="J3232" i="3"/>
  <c r="P3231" i="3"/>
  <c r="O3231" i="3"/>
  <c r="N3231" i="3"/>
  <c r="J3231" i="3"/>
  <c r="P3230" i="3"/>
  <c r="O3230" i="3"/>
  <c r="N3230" i="3"/>
  <c r="J3230" i="3"/>
  <c r="P3229" i="3"/>
  <c r="O3229" i="3"/>
  <c r="N3229" i="3"/>
  <c r="J3229" i="3"/>
  <c r="P3228" i="3"/>
  <c r="O3228" i="3"/>
  <c r="N3228" i="3"/>
  <c r="J3228" i="3"/>
  <c r="P3227" i="3"/>
  <c r="O3227" i="3"/>
  <c r="N3227" i="3"/>
  <c r="J3227" i="3"/>
  <c r="P3226" i="3"/>
  <c r="O3226" i="3"/>
  <c r="N3226" i="3"/>
  <c r="J3226" i="3"/>
  <c r="P3225" i="3"/>
  <c r="O3225" i="3"/>
  <c r="N3225" i="3"/>
  <c r="J3225" i="3"/>
  <c r="P3224" i="3"/>
  <c r="O3224" i="3"/>
  <c r="N3224" i="3"/>
  <c r="J3224" i="3"/>
  <c r="P3223" i="3"/>
  <c r="O3223" i="3"/>
  <c r="N3223" i="3"/>
  <c r="J3223" i="3"/>
  <c r="P3222" i="3"/>
  <c r="O3222" i="3"/>
  <c r="N3222" i="3"/>
  <c r="J3222" i="3"/>
  <c r="P3221" i="3"/>
  <c r="O3221" i="3"/>
  <c r="N3221" i="3"/>
  <c r="J3221" i="3"/>
  <c r="P3220" i="3"/>
  <c r="O3220" i="3"/>
  <c r="N3220" i="3"/>
  <c r="J3220" i="3"/>
  <c r="P3219" i="3"/>
  <c r="O3219" i="3"/>
  <c r="N3219" i="3"/>
  <c r="J3219" i="3"/>
  <c r="P3218" i="3"/>
  <c r="O3218" i="3"/>
  <c r="N3218" i="3"/>
  <c r="J3218" i="3"/>
  <c r="P3217" i="3"/>
  <c r="O3217" i="3"/>
  <c r="N3217" i="3"/>
  <c r="J3217" i="3"/>
  <c r="P3216" i="3"/>
  <c r="O3216" i="3"/>
  <c r="N3216" i="3"/>
  <c r="J3216" i="3"/>
  <c r="P3215" i="3"/>
  <c r="O3215" i="3"/>
  <c r="N3215" i="3"/>
  <c r="J3215" i="3"/>
  <c r="P3214" i="3"/>
  <c r="O3214" i="3"/>
  <c r="N3214" i="3"/>
  <c r="J3214" i="3"/>
  <c r="P3213" i="3"/>
  <c r="O3213" i="3"/>
  <c r="N3213" i="3"/>
  <c r="J3213" i="3"/>
  <c r="P3212" i="3"/>
  <c r="O3212" i="3"/>
  <c r="N3212" i="3"/>
  <c r="J3212" i="3"/>
  <c r="P3211" i="3"/>
  <c r="O3211" i="3"/>
  <c r="N3211" i="3"/>
  <c r="J3211" i="3"/>
  <c r="P3210" i="3"/>
  <c r="O3210" i="3"/>
  <c r="N3210" i="3"/>
  <c r="J3210" i="3"/>
  <c r="P3209" i="3"/>
  <c r="O3209" i="3"/>
  <c r="N3209" i="3"/>
  <c r="J3209" i="3"/>
  <c r="P3208" i="3"/>
  <c r="O3208" i="3"/>
  <c r="N3208" i="3"/>
  <c r="J3208" i="3"/>
  <c r="P3207" i="3"/>
  <c r="O3207" i="3"/>
  <c r="N3207" i="3"/>
  <c r="J3207" i="3"/>
  <c r="P3206" i="3"/>
  <c r="O3206" i="3"/>
  <c r="N3206" i="3"/>
  <c r="J3206" i="3"/>
  <c r="P3205" i="3"/>
  <c r="O3205" i="3"/>
  <c r="N3205" i="3"/>
  <c r="J3205" i="3"/>
  <c r="P3204" i="3"/>
  <c r="O3204" i="3"/>
  <c r="N3204" i="3"/>
  <c r="J3204" i="3"/>
  <c r="P3203" i="3"/>
  <c r="O3203" i="3"/>
  <c r="N3203" i="3"/>
  <c r="J3203" i="3"/>
  <c r="P3202" i="3"/>
  <c r="O3202" i="3"/>
  <c r="N3202" i="3"/>
  <c r="J3202" i="3"/>
  <c r="P3201" i="3"/>
  <c r="O3201" i="3"/>
  <c r="N3201" i="3"/>
  <c r="J3201" i="3"/>
  <c r="P3200" i="3"/>
  <c r="O3200" i="3"/>
  <c r="N3200" i="3"/>
  <c r="J3200" i="3"/>
  <c r="P3199" i="3"/>
  <c r="O3199" i="3"/>
  <c r="N3199" i="3"/>
  <c r="J3199" i="3"/>
  <c r="P3198" i="3"/>
  <c r="O3198" i="3"/>
  <c r="N3198" i="3"/>
  <c r="J3198" i="3"/>
  <c r="P3197" i="3"/>
  <c r="O3197" i="3"/>
  <c r="N3197" i="3"/>
  <c r="J3197" i="3"/>
  <c r="P3196" i="3"/>
  <c r="O3196" i="3"/>
  <c r="N3196" i="3"/>
  <c r="J3196" i="3"/>
  <c r="P3195" i="3"/>
  <c r="O3195" i="3"/>
  <c r="N3195" i="3"/>
  <c r="J3195" i="3"/>
  <c r="P3194" i="3"/>
  <c r="O3194" i="3"/>
  <c r="N3194" i="3"/>
  <c r="J3194" i="3"/>
  <c r="P3193" i="3"/>
  <c r="O3193" i="3"/>
  <c r="N3193" i="3"/>
  <c r="J3193" i="3"/>
  <c r="P3192" i="3"/>
  <c r="O3192" i="3"/>
  <c r="N3192" i="3"/>
  <c r="J3192" i="3"/>
  <c r="P3191" i="3"/>
  <c r="O3191" i="3"/>
  <c r="N3191" i="3"/>
  <c r="J3191" i="3"/>
  <c r="P3190" i="3"/>
  <c r="O3190" i="3"/>
  <c r="N3190" i="3"/>
  <c r="J3190" i="3"/>
  <c r="P3189" i="3"/>
  <c r="O3189" i="3"/>
  <c r="N3189" i="3"/>
  <c r="J3189" i="3"/>
  <c r="P3188" i="3"/>
  <c r="O3188" i="3"/>
  <c r="N3188" i="3"/>
  <c r="J3188" i="3"/>
  <c r="P3187" i="3"/>
  <c r="O3187" i="3"/>
  <c r="N3187" i="3"/>
  <c r="J3187" i="3"/>
  <c r="P3186" i="3"/>
  <c r="O3186" i="3"/>
  <c r="N3186" i="3"/>
  <c r="J3186" i="3"/>
  <c r="P3185" i="3"/>
  <c r="O3185" i="3"/>
  <c r="N3185" i="3"/>
  <c r="J3185" i="3"/>
  <c r="P3184" i="3"/>
  <c r="O3184" i="3"/>
  <c r="N3184" i="3"/>
  <c r="J3184" i="3"/>
  <c r="P3183" i="3"/>
  <c r="O3183" i="3"/>
  <c r="N3183" i="3"/>
  <c r="J3183" i="3"/>
  <c r="P3182" i="3"/>
  <c r="O3182" i="3"/>
  <c r="N3182" i="3"/>
  <c r="J3182" i="3"/>
  <c r="P3181" i="3"/>
  <c r="O3181" i="3"/>
  <c r="N3181" i="3"/>
  <c r="J3181" i="3"/>
  <c r="P3180" i="3"/>
  <c r="O3180" i="3"/>
  <c r="N3180" i="3"/>
  <c r="J3180" i="3"/>
  <c r="P3179" i="3"/>
  <c r="O3179" i="3"/>
  <c r="N3179" i="3"/>
  <c r="J3179" i="3"/>
  <c r="P3178" i="3"/>
  <c r="O3178" i="3"/>
  <c r="N3178" i="3"/>
  <c r="J3178" i="3"/>
  <c r="P3177" i="3"/>
  <c r="O3177" i="3"/>
  <c r="N3177" i="3"/>
  <c r="J3177" i="3"/>
  <c r="P3176" i="3"/>
  <c r="O3176" i="3"/>
  <c r="N3176" i="3"/>
  <c r="J3176" i="3"/>
  <c r="P3175" i="3"/>
  <c r="O3175" i="3"/>
  <c r="N3175" i="3"/>
  <c r="J3175" i="3"/>
  <c r="P3174" i="3"/>
  <c r="O3174" i="3"/>
  <c r="N3174" i="3"/>
  <c r="J3174" i="3"/>
  <c r="P3173" i="3"/>
  <c r="O3173" i="3"/>
  <c r="N3173" i="3"/>
  <c r="J3173" i="3"/>
  <c r="P3172" i="3"/>
  <c r="O3172" i="3"/>
  <c r="N3172" i="3"/>
  <c r="J3172" i="3"/>
  <c r="P3171" i="3"/>
  <c r="O3171" i="3"/>
  <c r="N3171" i="3"/>
  <c r="J3171" i="3"/>
  <c r="P3170" i="3"/>
  <c r="O3170" i="3"/>
  <c r="N3170" i="3"/>
  <c r="J3170" i="3"/>
  <c r="P3169" i="3"/>
  <c r="O3169" i="3"/>
  <c r="N3169" i="3"/>
  <c r="J3169" i="3"/>
  <c r="P3168" i="3"/>
  <c r="O3168" i="3"/>
  <c r="N3168" i="3"/>
  <c r="J3168" i="3"/>
  <c r="P3167" i="3"/>
  <c r="O3167" i="3"/>
  <c r="N3167" i="3"/>
  <c r="J3167" i="3"/>
  <c r="P3166" i="3"/>
  <c r="O3166" i="3"/>
  <c r="N3166" i="3"/>
  <c r="J3166" i="3"/>
  <c r="P3165" i="3"/>
  <c r="O3165" i="3"/>
  <c r="N3165" i="3"/>
  <c r="J3165" i="3"/>
  <c r="P3164" i="3"/>
  <c r="O3164" i="3"/>
  <c r="N3164" i="3"/>
  <c r="J3164" i="3"/>
  <c r="P3163" i="3"/>
  <c r="O3163" i="3"/>
  <c r="N3163" i="3"/>
  <c r="J3163" i="3"/>
  <c r="P3162" i="3"/>
  <c r="O3162" i="3"/>
  <c r="N3162" i="3"/>
  <c r="J3162" i="3"/>
  <c r="P3161" i="3"/>
  <c r="O3161" i="3"/>
  <c r="N3161" i="3"/>
  <c r="J3161" i="3"/>
  <c r="P3160" i="3"/>
  <c r="O3160" i="3"/>
  <c r="N3160" i="3"/>
  <c r="J3160" i="3"/>
  <c r="P3159" i="3"/>
  <c r="O3159" i="3"/>
  <c r="N3159" i="3"/>
  <c r="J3159" i="3"/>
  <c r="P3158" i="3"/>
  <c r="O3158" i="3"/>
  <c r="N3158" i="3"/>
  <c r="J3158" i="3"/>
  <c r="P3157" i="3"/>
  <c r="O3157" i="3"/>
  <c r="N3157" i="3"/>
  <c r="J3157" i="3"/>
  <c r="P3156" i="3"/>
  <c r="O3156" i="3"/>
  <c r="N3156" i="3"/>
  <c r="J3156" i="3"/>
  <c r="P3155" i="3"/>
  <c r="O3155" i="3"/>
  <c r="N3155" i="3"/>
  <c r="J3155" i="3"/>
  <c r="P3154" i="3"/>
  <c r="O3154" i="3"/>
  <c r="N3154" i="3"/>
  <c r="J3154" i="3"/>
  <c r="P3153" i="3"/>
  <c r="O3153" i="3"/>
  <c r="N3153" i="3"/>
  <c r="J3153" i="3"/>
  <c r="P3152" i="3"/>
  <c r="O3152" i="3"/>
  <c r="N3152" i="3"/>
  <c r="J3152" i="3"/>
  <c r="P3151" i="3"/>
  <c r="O3151" i="3"/>
  <c r="N3151" i="3"/>
  <c r="J3151" i="3"/>
  <c r="P3150" i="3"/>
  <c r="O3150" i="3"/>
  <c r="N3150" i="3"/>
  <c r="J3150" i="3"/>
  <c r="P3149" i="3"/>
  <c r="O3149" i="3"/>
  <c r="N3149" i="3"/>
  <c r="J3149" i="3"/>
  <c r="P3148" i="3"/>
  <c r="O3148" i="3"/>
  <c r="N3148" i="3"/>
  <c r="J3148" i="3"/>
  <c r="P3147" i="3"/>
  <c r="O3147" i="3"/>
  <c r="N3147" i="3"/>
  <c r="J3147" i="3"/>
  <c r="P3146" i="3"/>
  <c r="O3146" i="3"/>
  <c r="N3146" i="3"/>
  <c r="J3146" i="3"/>
  <c r="P3145" i="3"/>
  <c r="O3145" i="3"/>
  <c r="N3145" i="3"/>
  <c r="J3145" i="3"/>
  <c r="P3144" i="3"/>
  <c r="O3144" i="3"/>
  <c r="N3144" i="3"/>
  <c r="J3144" i="3"/>
  <c r="P3143" i="3"/>
  <c r="O3143" i="3"/>
  <c r="N3143" i="3"/>
  <c r="J3143" i="3"/>
  <c r="P3142" i="3"/>
  <c r="O3142" i="3"/>
  <c r="N3142" i="3"/>
  <c r="J3142" i="3"/>
  <c r="P3141" i="3"/>
  <c r="O3141" i="3"/>
  <c r="N3141" i="3"/>
  <c r="J3141" i="3"/>
  <c r="P3140" i="3"/>
  <c r="O3140" i="3"/>
  <c r="N3140" i="3"/>
  <c r="J3140" i="3"/>
  <c r="P3139" i="3"/>
  <c r="O3139" i="3"/>
  <c r="N3139" i="3"/>
  <c r="J3139" i="3"/>
  <c r="P3138" i="3"/>
  <c r="O3138" i="3"/>
  <c r="N3138" i="3"/>
  <c r="J3138" i="3"/>
  <c r="P3137" i="3"/>
  <c r="O3137" i="3"/>
  <c r="N3137" i="3"/>
  <c r="J3137" i="3"/>
  <c r="P3136" i="3"/>
  <c r="O3136" i="3"/>
  <c r="N3136" i="3"/>
  <c r="J3136" i="3"/>
  <c r="P3135" i="3"/>
  <c r="O3135" i="3"/>
  <c r="N3135" i="3"/>
  <c r="J3135" i="3"/>
  <c r="P3134" i="3"/>
  <c r="O3134" i="3"/>
  <c r="N3134" i="3"/>
  <c r="J3134" i="3"/>
  <c r="P3133" i="3"/>
  <c r="O3133" i="3"/>
  <c r="N3133" i="3"/>
  <c r="J3133" i="3"/>
  <c r="P3132" i="3"/>
  <c r="O3132" i="3"/>
  <c r="N3132" i="3"/>
  <c r="J3132" i="3"/>
  <c r="P3131" i="3"/>
  <c r="O3131" i="3"/>
  <c r="N3131" i="3"/>
  <c r="J3131" i="3"/>
  <c r="P3130" i="3"/>
  <c r="O3130" i="3"/>
  <c r="N3130" i="3"/>
  <c r="J3130" i="3"/>
  <c r="P3129" i="3"/>
  <c r="O3129" i="3"/>
  <c r="N3129" i="3"/>
  <c r="J3129" i="3"/>
  <c r="P3128" i="3"/>
  <c r="O3128" i="3"/>
  <c r="N3128" i="3"/>
  <c r="J3128" i="3"/>
  <c r="P3127" i="3"/>
  <c r="O3127" i="3"/>
  <c r="N3127" i="3"/>
  <c r="J3127" i="3"/>
  <c r="P3126" i="3"/>
  <c r="O3126" i="3"/>
  <c r="N3126" i="3"/>
  <c r="J3126" i="3"/>
  <c r="P3125" i="3"/>
  <c r="O3125" i="3"/>
  <c r="N3125" i="3"/>
  <c r="J3125" i="3"/>
  <c r="P3124" i="3"/>
  <c r="O3124" i="3"/>
  <c r="N3124" i="3"/>
  <c r="J3124" i="3"/>
  <c r="P3123" i="3"/>
  <c r="O3123" i="3"/>
  <c r="N3123" i="3"/>
  <c r="K3123" i="3"/>
  <c r="J3123" i="3"/>
  <c r="P3122" i="3"/>
  <c r="O3122" i="3"/>
  <c r="N3122" i="3"/>
  <c r="J3122" i="3"/>
  <c r="P3121" i="3"/>
  <c r="O3121" i="3"/>
  <c r="N3121" i="3"/>
  <c r="J3121" i="3"/>
  <c r="P3120" i="3"/>
  <c r="O3120" i="3"/>
  <c r="N3120" i="3"/>
  <c r="J3120" i="3"/>
  <c r="P3119" i="3"/>
  <c r="O3119" i="3"/>
  <c r="N3119" i="3"/>
  <c r="J3119" i="3"/>
  <c r="P3118" i="3"/>
  <c r="O3118" i="3"/>
  <c r="N3118" i="3"/>
  <c r="J3118" i="3"/>
  <c r="P3117" i="3"/>
  <c r="O3117" i="3"/>
  <c r="N3117" i="3"/>
  <c r="J3117" i="3"/>
  <c r="P3116" i="3"/>
  <c r="O3116" i="3"/>
  <c r="N3116" i="3"/>
  <c r="J3116" i="3"/>
  <c r="P3115" i="3"/>
  <c r="O3115" i="3"/>
  <c r="N3115" i="3"/>
  <c r="J3115" i="3"/>
  <c r="P3114" i="3"/>
  <c r="O3114" i="3"/>
  <c r="N3114" i="3"/>
  <c r="J3114" i="3"/>
  <c r="P3113" i="3"/>
  <c r="O3113" i="3"/>
  <c r="N3113" i="3"/>
  <c r="J3113" i="3"/>
  <c r="P3112" i="3"/>
  <c r="O3112" i="3"/>
  <c r="N3112" i="3"/>
  <c r="J3112" i="3"/>
  <c r="P3111" i="3"/>
  <c r="O3111" i="3"/>
  <c r="N3111" i="3"/>
  <c r="J3111" i="3"/>
  <c r="P3110" i="3"/>
  <c r="O3110" i="3"/>
  <c r="N3110" i="3"/>
  <c r="J3110" i="3"/>
  <c r="P3109" i="3"/>
  <c r="O3109" i="3"/>
  <c r="N3109" i="3"/>
  <c r="J3109" i="3"/>
  <c r="P3108" i="3"/>
  <c r="O3108" i="3"/>
  <c r="N3108" i="3"/>
  <c r="J3108" i="3"/>
  <c r="P3107" i="3"/>
  <c r="O3107" i="3"/>
  <c r="N3107" i="3"/>
  <c r="J3107" i="3"/>
  <c r="P3106" i="3"/>
  <c r="O3106" i="3"/>
  <c r="N3106" i="3"/>
  <c r="J3106" i="3"/>
  <c r="P3105" i="3"/>
  <c r="O3105" i="3"/>
  <c r="N3105" i="3"/>
  <c r="J3105" i="3"/>
  <c r="P3104" i="3"/>
  <c r="O3104" i="3"/>
  <c r="N3104" i="3"/>
  <c r="J3104" i="3"/>
  <c r="P3103" i="3"/>
  <c r="O3103" i="3"/>
  <c r="N3103" i="3"/>
  <c r="J3103" i="3"/>
  <c r="P3102" i="3"/>
  <c r="O3102" i="3"/>
  <c r="N3102" i="3"/>
  <c r="J3102" i="3"/>
  <c r="P3101" i="3"/>
  <c r="O3101" i="3"/>
  <c r="N3101" i="3"/>
  <c r="J3101" i="3"/>
  <c r="P3100" i="3"/>
  <c r="O3100" i="3"/>
  <c r="N3100" i="3"/>
  <c r="J3100" i="3"/>
  <c r="P3099" i="3"/>
  <c r="O3099" i="3"/>
  <c r="N3099" i="3"/>
  <c r="J3099" i="3"/>
  <c r="P3098" i="3"/>
  <c r="O3098" i="3"/>
  <c r="N3098" i="3"/>
  <c r="J3098" i="3"/>
  <c r="P3097" i="3"/>
  <c r="O3097" i="3"/>
  <c r="N3097" i="3"/>
  <c r="J3097" i="3"/>
  <c r="P3096" i="3"/>
  <c r="O3096" i="3"/>
  <c r="N3096" i="3"/>
  <c r="J3096" i="3"/>
  <c r="P3095" i="3"/>
  <c r="O3095" i="3"/>
  <c r="N3095" i="3"/>
  <c r="J3095" i="3"/>
  <c r="P3094" i="3"/>
  <c r="O3094" i="3"/>
  <c r="N3094" i="3"/>
  <c r="J3094" i="3"/>
  <c r="P3093" i="3"/>
  <c r="O3093" i="3"/>
  <c r="N3093" i="3"/>
  <c r="J3093" i="3"/>
  <c r="P3092" i="3"/>
  <c r="O3092" i="3"/>
  <c r="N3092" i="3"/>
  <c r="J3092" i="3"/>
  <c r="P3091" i="3"/>
  <c r="O3091" i="3"/>
  <c r="N3091" i="3"/>
  <c r="J3091" i="3"/>
  <c r="P3090" i="3"/>
  <c r="O3090" i="3"/>
  <c r="N3090" i="3"/>
  <c r="J3090" i="3"/>
  <c r="P3089" i="3"/>
  <c r="O3089" i="3"/>
  <c r="N3089" i="3"/>
  <c r="J3089" i="3"/>
  <c r="P3088" i="3"/>
  <c r="O3088" i="3"/>
  <c r="N3088" i="3"/>
  <c r="J3088" i="3"/>
  <c r="P3087" i="3"/>
  <c r="O3087" i="3"/>
  <c r="N3087" i="3"/>
  <c r="J3087" i="3"/>
  <c r="P3086" i="3"/>
  <c r="O3086" i="3"/>
  <c r="N3086" i="3"/>
  <c r="J3086" i="3"/>
  <c r="P3085" i="3"/>
  <c r="O3085" i="3"/>
  <c r="N3085" i="3"/>
  <c r="J3085" i="3"/>
  <c r="P3084" i="3"/>
  <c r="O3084" i="3"/>
  <c r="N3084" i="3"/>
  <c r="J3084" i="3"/>
  <c r="P3083" i="3"/>
  <c r="O3083" i="3"/>
  <c r="N3083" i="3"/>
  <c r="J3083" i="3"/>
  <c r="P3082" i="3"/>
  <c r="O3082" i="3"/>
  <c r="N3082" i="3"/>
  <c r="J3082" i="3"/>
  <c r="P3081" i="3"/>
  <c r="O3081" i="3"/>
  <c r="N3081" i="3"/>
  <c r="J3081" i="3"/>
  <c r="P3080" i="3"/>
  <c r="O3080" i="3"/>
  <c r="N3080" i="3"/>
  <c r="J3080" i="3"/>
  <c r="P3079" i="3"/>
  <c r="O3079" i="3"/>
  <c r="N3079" i="3"/>
  <c r="J3079" i="3"/>
  <c r="P3078" i="3"/>
  <c r="O3078" i="3"/>
  <c r="N3078" i="3"/>
  <c r="J3078" i="3"/>
  <c r="P3077" i="3"/>
  <c r="O3077" i="3"/>
  <c r="N3077" i="3"/>
  <c r="J3077" i="3"/>
  <c r="P3076" i="3"/>
  <c r="O3076" i="3"/>
  <c r="N3076" i="3"/>
  <c r="J3076" i="3"/>
  <c r="P3075" i="3"/>
  <c r="O3075" i="3"/>
  <c r="N3075" i="3"/>
  <c r="J3075" i="3"/>
  <c r="P3074" i="3"/>
  <c r="O3074" i="3"/>
  <c r="N3074" i="3"/>
  <c r="J3074" i="3"/>
  <c r="P3073" i="3"/>
  <c r="O3073" i="3"/>
  <c r="N3073" i="3"/>
  <c r="J3073" i="3"/>
  <c r="P3072" i="3"/>
  <c r="O3072" i="3"/>
  <c r="N3072" i="3"/>
  <c r="J3072" i="3"/>
  <c r="P3071" i="3"/>
  <c r="O3071" i="3"/>
  <c r="N3071" i="3"/>
  <c r="J3071" i="3"/>
  <c r="P3070" i="3"/>
  <c r="O3070" i="3"/>
  <c r="N3070" i="3"/>
  <c r="J3070" i="3"/>
  <c r="P3069" i="3"/>
  <c r="O3069" i="3"/>
  <c r="N3069" i="3"/>
  <c r="J3069" i="3"/>
  <c r="P3068" i="3"/>
  <c r="O3068" i="3"/>
  <c r="N3068" i="3"/>
  <c r="J3068" i="3"/>
  <c r="P3067" i="3"/>
  <c r="O3067" i="3"/>
  <c r="N3067" i="3"/>
  <c r="J3067" i="3"/>
  <c r="P3066" i="3"/>
  <c r="O3066" i="3"/>
  <c r="N3066" i="3"/>
  <c r="J3066" i="3"/>
  <c r="P3065" i="3"/>
  <c r="O3065" i="3"/>
  <c r="N3065" i="3"/>
  <c r="J3065" i="3"/>
  <c r="P3064" i="3"/>
  <c r="O3064" i="3"/>
  <c r="N3064" i="3"/>
  <c r="J3064" i="3"/>
  <c r="P3063" i="3"/>
  <c r="O3063" i="3"/>
  <c r="N3063" i="3"/>
  <c r="J3063" i="3"/>
  <c r="P3062" i="3"/>
  <c r="O3062" i="3"/>
  <c r="N3062" i="3"/>
  <c r="J3062" i="3"/>
  <c r="P3061" i="3"/>
  <c r="O3061" i="3"/>
  <c r="N3061" i="3"/>
  <c r="J3061" i="3"/>
  <c r="P3060" i="3"/>
  <c r="O3060" i="3"/>
  <c r="N3060" i="3"/>
  <c r="J3060" i="3"/>
  <c r="P3059" i="3"/>
  <c r="O3059" i="3"/>
  <c r="N3059" i="3"/>
  <c r="J3059" i="3"/>
  <c r="P3058" i="3"/>
  <c r="O3058" i="3"/>
  <c r="N3058" i="3"/>
  <c r="J3058" i="3"/>
  <c r="P3057" i="3"/>
  <c r="O3057" i="3"/>
  <c r="N3057" i="3"/>
  <c r="J3057" i="3"/>
  <c r="P3056" i="3"/>
  <c r="O3056" i="3"/>
  <c r="N3056" i="3"/>
  <c r="J3056" i="3"/>
  <c r="P3055" i="3"/>
  <c r="O3055" i="3"/>
  <c r="N3055" i="3"/>
  <c r="J3055" i="3"/>
  <c r="P3054" i="3"/>
  <c r="O3054" i="3"/>
  <c r="N3054" i="3"/>
  <c r="J3054" i="3"/>
  <c r="P3053" i="3"/>
  <c r="O3053" i="3"/>
  <c r="N3053" i="3"/>
  <c r="J3053" i="3"/>
  <c r="P3052" i="3"/>
  <c r="O3052" i="3"/>
  <c r="N3052" i="3"/>
  <c r="J3052" i="3"/>
  <c r="P3051" i="3"/>
  <c r="O3051" i="3"/>
  <c r="N3051" i="3"/>
  <c r="J3051" i="3"/>
  <c r="P3050" i="3"/>
  <c r="O3050" i="3"/>
  <c r="N3050" i="3"/>
  <c r="J3050" i="3"/>
  <c r="P3049" i="3"/>
  <c r="O3049" i="3"/>
  <c r="N3049" i="3"/>
  <c r="J3049" i="3"/>
  <c r="P3048" i="3"/>
  <c r="O3048" i="3"/>
  <c r="N3048" i="3"/>
  <c r="J3048" i="3"/>
  <c r="P3047" i="3"/>
  <c r="O3047" i="3"/>
  <c r="N3047" i="3"/>
  <c r="J3047" i="3"/>
  <c r="P3046" i="3"/>
  <c r="O3046" i="3"/>
  <c r="N3046" i="3"/>
  <c r="J3046" i="3"/>
  <c r="P3045" i="3"/>
  <c r="O3045" i="3"/>
  <c r="N3045" i="3"/>
  <c r="J3045" i="3"/>
  <c r="P3044" i="3"/>
  <c r="O3044" i="3"/>
  <c r="N3044" i="3"/>
  <c r="J3044" i="3"/>
  <c r="P3043" i="3"/>
  <c r="O3043" i="3"/>
  <c r="N3043" i="3"/>
  <c r="J3043" i="3"/>
  <c r="P3042" i="3"/>
  <c r="O3042" i="3"/>
  <c r="N3042" i="3"/>
  <c r="J3042" i="3"/>
  <c r="P3041" i="3"/>
  <c r="O3041" i="3"/>
  <c r="N3041" i="3"/>
  <c r="J3041" i="3"/>
  <c r="P3040" i="3"/>
  <c r="O3040" i="3"/>
  <c r="N3040" i="3"/>
  <c r="J3040" i="3"/>
  <c r="P3039" i="3"/>
  <c r="O3039" i="3"/>
  <c r="N3039" i="3"/>
  <c r="J3039" i="3"/>
  <c r="P3038" i="3"/>
  <c r="O3038" i="3"/>
  <c r="N3038" i="3"/>
  <c r="J3038" i="3"/>
  <c r="P3037" i="3"/>
  <c r="O3037" i="3"/>
  <c r="N3037" i="3"/>
  <c r="J3037" i="3"/>
  <c r="P3036" i="3"/>
  <c r="O3036" i="3"/>
  <c r="N3036" i="3"/>
  <c r="J3036" i="3"/>
  <c r="P3035" i="3"/>
  <c r="O3035" i="3"/>
  <c r="N3035" i="3"/>
  <c r="J3035" i="3"/>
  <c r="P3034" i="3"/>
  <c r="O3034" i="3"/>
  <c r="N3034" i="3"/>
  <c r="J3034" i="3"/>
  <c r="P3033" i="3"/>
  <c r="O3033" i="3"/>
  <c r="N3033" i="3"/>
  <c r="J3033" i="3"/>
  <c r="P3032" i="3"/>
  <c r="O3032" i="3"/>
  <c r="N3032" i="3"/>
  <c r="J3032" i="3"/>
  <c r="P3031" i="3"/>
  <c r="O3031" i="3"/>
  <c r="N3031" i="3"/>
  <c r="J3031" i="3"/>
  <c r="P3030" i="3"/>
  <c r="O3030" i="3"/>
  <c r="N3030" i="3"/>
  <c r="J3030" i="3"/>
  <c r="P3029" i="3"/>
  <c r="O3029" i="3"/>
  <c r="N3029" i="3"/>
  <c r="J3029" i="3"/>
  <c r="P3028" i="3"/>
  <c r="O3028" i="3"/>
  <c r="N3028" i="3"/>
  <c r="J3028" i="3"/>
  <c r="P3027" i="3"/>
  <c r="O3027" i="3"/>
  <c r="N3027" i="3"/>
  <c r="J3027" i="3"/>
  <c r="P3026" i="3"/>
  <c r="O3026" i="3"/>
  <c r="N3026" i="3"/>
  <c r="J3026" i="3"/>
  <c r="P3025" i="3"/>
  <c r="O3025" i="3"/>
  <c r="N3025" i="3"/>
  <c r="J3025" i="3"/>
  <c r="P3024" i="3"/>
  <c r="O3024" i="3"/>
  <c r="N3024" i="3"/>
  <c r="J3024" i="3"/>
  <c r="P3023" i="3"/>
  <c r="O3023" i="3"/>
  <c r="N3023" i="3"/>
  <c r="J3023" i="3"/>
  <c r="P3022" i="3"/>
  <c r="O3022" i="3"/>
  <c r="N3022" i="3"/>
  <c r="J3022" i="3"/>
  <c r="P3021" i="3"/>
  <c r="O3021" i="3"/>
  <c r="N3021" i="3"/>
  <c r="J3021" i="3"/>
  <c r="P3020" i="3"/>
  <c r="O3020" i="3"/>
  <c r="N3020" i="3"/>
  <c r="J3020" i="3"/>
  <c r="P3019" i="3"/>
  <c r="O3019" i="3"/>
  <c r="N3019" i="3"/>
  <c r="J3019" i="3"/>
  <c r="P3018" i="3"/>
  <c r="O3018" i="3"/>
  <c r="N3018" i="3"/>
  <c r="J3018" i="3"/>
  <c r="P3017" i="3"/>
  <c r="O3017" i="3"/>
  <c r="N3017" i="3"/>
  <c r="J3017" i="3"/>
  <c r="P3016" i="3"/>
  <c r="O3016" i="3"/>
  <c r="N3016" i="3"/>
  <c r="J3016" i="3"/>
  <c r="P3015" i="3"/>
  <c r="O3015" i="3"/>
  <c r="N3015" i="3"/>
  <c r="J3015" i="3"/>
  <c r="P3014" i="3"/>
  <c r="O3014" i="3"/>
  <c r="N3014" i="3"/>
  <c r="J3014" i="3"/>
  <c r="P3013" i="3"/>
  <c r="O3013" i="3"/>
  <c r="N3013" i="3"/>
  <c r="J3013" i="3"/>
  <c r="P3012" i="3"/>
  <c r="O3012" i="3"/>
  <c r="N3012" i="3"/>
  <c r="J3012" i="3"/>
  <c r="P3011" i="3"/>
  <c r="O3011" i="3"/>
  <c r="N3011" i="3"/>
  <c r="J3011" i="3"/>
  <c r="P3010" i="3"/>
  <c r="O3010" i="3"/>
  <c r="N3010" i="3"/>
  <c r="J3010" i="3"/>
  <c r="P3009" i="3"/>
  <c r="O3009" i="3"/>
  <c r="N3009" i="3"/>
  <c r="J3009" i="3"/>
  <c r="P3008" i="3"/>
  <c r="O3008" i="3"/>
  <c r="N3008" i="3"/>
  <c r="J3008" i="3"/>
  <c r="P3007" i="3"/>
  <c r="O3007" i="3"/>
  <c r="N3007" i="3"/>
  <c r="J3007" i="3"/>
  <c r="P3006" i="3"/>
  <c r="O3006" i="3"/>
  <c r="N3006" i="3"/>
  <c r="J3006" i="3"/>
  <c r="P3005" i="3"/>
  <c r="O3005" i="3"/>
  <c r="N3005" i="3"/>
  <c r="J3005" i="3"/>
  <c r="P3004" i="3"/>
  <c r="O3004" i="3"/>
  <c r="N3004" i="3"/>
  <c r="J3004" i="3"/>
  <c r="P3003" i="3"/>
  <c r="O3003" i="3"/>
  <c r="N3003" i="3"/>
  <c r="J3003" i="3"/>
  <c r="P3002" i="3"/>
  <c r="O3002" i="3"/>
  <c r="N3002" i="3"/>
  <c r="J3002" i="3"/>
  <c r="P3001" i="3"/>
  <c r="O3001" i="3"/>
  <c r="N3001" i="3"/>
  <c r="J3001" i="3"/>
  <c r="P3000" i="3"/>
  <c r="O3000" i="3"/>
  <c r="N3000" i="3"/>
  <c r="J3000" i="3"/>
  <c r="P2999" i="3"/>
  <c r="O2999" i="3"/>
  <c r="N2999" i="3"/>
  <c r="J2999" i="3"/>
  <c r="P2998" i="3"/>
  <c r="O2998" i="3"/>
  <c r="N2998" i="3"/>
  <c r="J2998" i="3"/>
  <c r="P2997" i="3"/>
  <c r="O2997" i="3"/>
  <c r="N2997" i="3"/>
  <c r="J2997" i="3"/>
  <c r="P2996" i="3"/>
  <c r="O2996" i="3"/>
  <c r="N2996" i="3"/>
  <c r="J2996" i="3"/>
  <c r="P2995" i="3"/>
  <c r="O2995" i="3"/>
  <c r="N2995" i="3"/>
  <c r="J2995" i="3"/>
  <c r="P2994" i="3"/>
  <c r="O2994" i="3"/>
  <c r="N2994" i="3"/>
  <c r="J2994" i="3"/>
  <c r="P2993" i="3"/>
  <c r="O2993" i="3"/>
  <c r="N2993" i="3"/>
  <c r="J2993" i="3"/>
  <c r="P2992" i="3"/>
  <c r="O2992" i="3"/>
  <c r="N2992" i="3"/>
  <c r="J2992" i="3"/>
  <c r="P2991" i="3"/>
  <c r="O2991" i="3"/>
  <c r="N2991" i="3"/>
  <c r="J2991" i="3"/>
  <c r="P2990" i="3"/>
  <c r="O2990" i="3"/>
  <c r="N2990" i="3"/>
  <c r="J2990" i="3"/>
  <c r="P2989" i="3"/>
  <c r="O2989" i="3"/>
  <c r="N2989" i="3"/>
  <c r="J2989" i="3"/>
  <c r="P2988" i="3"/>
  <c r="O2988" i="3"/>
  <c r="N2988" i="3"/>
  <c r="J2988" i="3"/>
  <c r="P2987" i="3"/>
  <c r="O2987" i="3"/>
  <c r="N2987" i="3"/>
  <c r="J2987" i="3"/>
  <c r="P2986" i="3"/>
  <c r="O2986" i="3"/>
  <c r="N2986" i="3"/>
  <c r="J2986" i="3"/>
  <c r="P2985" i="3"/>
  <c r="O2985" i="3"/>
  <c r="N2985" i="3"/>
  <c r="J2985" i="3"/>
  <c r="P2984" i="3"/>
  <c r="O2984" i="3"/>
  <c r="N2984" i="3"/>
  <c r="J2984" i="3"/>
  <c r="P2983" i="3"/>
  <c r="O2983" i="3"/>
  <c r="N2983" i="3"/>
  <c r="J2983" i="3"/>
  <c r="P2982" i="3"/>
  <c r="O2982" i="3"/>
  <c r="N2982" i="3"/>
  <c r="J2982" i="3"/>
  <c r="P2981" i="3"/>
  <c r="O2981" i="3"/>
  <c r="N2981" i="3"/>
  <c r="J2981" i="3"/>
  <c r="P2980" i="3"/>
  <c r="O2980" i="3"/>
  <c r="N2980" i="3"/>
  <c r="J2980" i="3"/>
  <c r="P2979" i="3"/>
  <c r="O2979" i="3"/>
  <c r="N2979" i="3"/>
  <c r="J2979" i="3"/>
  <c r="P2978" i="3"/>
  <c r="O2978" i="3"/>
  <c r="N2978" i="3"/>
  <c r="J2978" i="3"/>
  <c r="P2977" i="3"/>
  <c r="O2977" i="3"/>
  <c r="N2977" i="3"/>
  <c r="J2977" i="3"/>
  <c r="P2976" i="3"/>
  <c r="O2976" i="3"/>
  <c r="N2976" i="3"/>
  <c r="J2976" i="3"/>
  <c r="P2975" i="3"/>
  <c r="O2975" i="3"/>
  <c r="N2975" i="3"/>
  <c r="J2975" i="3"/>
  <c r="P2974" i="3"/>
  <c r="O2974" i="3"/>
  <c r="N2974" i="3"/>
  <c r="J2974" i="3"/>
  <c r="P2973" i="3"/>
  <c r="O2973" i="3"/>
  <c r="N2973" i="3"/>
  <c r="J2973" i="3"/>
  <c r="P2972" i="3"/>
  <c r="O2972" i="3"/>
  <c r="N2972" i="3"/>
  <c r="J2972" i="3"/>
  <c r="P2971" i="3"/>
  <c r="O2971" i="3"/>
  <c r="N2971" i="3"/>
  <c r="J2971" i="3"/>
  <c r="P2970" i="3"/>
  <c r="O2970" i="3"/>
  <c r="N2970" i="3"/>
  <c r="J2970" i="3"/>
  <c r="P2969" i="3"/>
  <c r="O2969" i="3"/>
  <c r="N2969" i="3"/>
  <c r="J2969" i="3"/>
  <c r="P2968" i="3"/>
  <c r="O2968" i="3"/>
  <c r="N2968" i="3"/>
  <c r="J2968" i="3"/>
  <c r="P2967" i="3"/>
  <c r="O2967" i="3"/>
  <c r="N2967" i="3"/>
  <c r="J2967" i="3"/>
  <c r="P2966" i="3"/>
  <c r="O2966" i="3"/>
  <c r="N2966" i="3"/>
  <c r="J2966" i="3"/>
  <c r="P2965" i="3"/>
  <c r="O2965" i="3"/>
  <c r="N2965" i="3"/>
  <c r="J2965" i="3"/>
  <c r="P2964" i="3"/>
  <c r="O2964" i="3"/>
  <c r="N2964" i="3"/>
  <c r="J2964" i="3"/>
  <c r="P2963" i="3"/>
  <c r="O2963" i="3"/>
  <c r="N2963" i="3"/>
  <c r="J2963" i="3"/>
  <c r="P2962" i="3"/>
  <c r="O2962" i="3"/>
  <c r="N2962" i="3"/>
  <c r="J2962" i="3"/>
  <c r="P2961" i="3"/>
  <c r="O2961" i="3"/>
  <c r="N2961" i="3"/>
  <c r="J2961" i="3"/>
  <c r="P2960" i="3"/>
  <c r="O2960" i="3"/>
  <c r="N2960" i="3"/>
  <c r="J2960" i="3"/>
  <c r="P2959" i="3"/>
  <c r="O2959" i="3"/>
  <c r="N2959" i="3"/>
  <c r="J2959" i="3"/>
  <c r="P2958" i="3"/>
  <c r="O2958" i="3"/>
  <c r="N2958" i="3"/>
  <c r="J2958" i="3"/>
  <c r="P2957" i="3"/>
  <c r="O2957" i="3"/>
  <c r="N2957" i="3"/>
  <c r="J2957" i="3"/>
  <c r="P2956" i="3"/>
  <c r="O2956" i="3"/>
  <c r="N2956" i="3"/>
  <c r="J2956" i="3"/>
  <c r="P2955" i="3"/>
  <c r="O2955" i="3"/>
  <c r="N2955" i="3"/>
  <c r="J2955" i="3"/>
  <c r="P2954" i="3"/>
  <c r="O2954" i="3"/>
  <c r="N2954" i="3"/>
  <c r="J2954" i="3"/>
  <c r="P2953" i="3"/>
  <c r="O2953" i="3"/>
  <c r="N2953" i="3"/>
  <c r="J2953" i="3"/>
  <c r="P2952" i="3"/>
  <c r="O2952" i="3"/>
  <c r="N2952" i="3"/>
  <c r="J2952" i="3"/>
  <c r="P2951" i="3"/>
  <c r="O2951" i="3"/>
  <c r="N2951" i="3"/>
  <c r="J2951" i="3"/>
  <c r="P2950" i="3"/>
  <c r="O2950" i="3"/>
  <c r="N2950" i="3"/>
  <c r="J2950" i="3"/>
  <c r="P2949" i="3"/>
  <c r="O2949" i="3"/>
  <c r="N2949" i="3"/>
  <c r="J2949" i="3"/>
  <c r="P2948" i="3"/>
  <c r="O2948" i="3"/>
  <c r="N2948" i="3"/>
  <c r="J2948" i="3"/>
  <c r="P2947" i="3"/>
  <c r="O2947" i="3"/>
  <c r="N2947" i="3"/>
  <c r="J2947" i="3"/>
  <c r="P2946" i="3"/>
  <c r="O2946" i="3"/>
  <c r="N2946" i="3"/>
  <c r="J2946" i="3"/>
  <c r="P2945" i="3"/>
  <c r="O2945" i="3"/>
  <c r="N2945" i="3"/>
  <c r="J2945" i="3"/>
  <c r="P2944" i="3"/>
  <c r="O2944" i="3"/>
  <c r="N2944" i="3"/>
  <c r="J2944" i="3"/>
  <c r="P2943" i="3"/>
  <c r="O2943" i="3"/>
  <c r="N2943" i="3"/>
  <c r="J2943" i="3"/>
  <c r="P2942" i="3"/>
  <c r="O2942" i="3"/>
  <c r="N2942" i="3"/>
  <c r="J2942" i="3"/>
  <c r="P2941" i="3"/>
  <c r="O2941" i="3"/>
  <c r="N2941" i="3"/>
  <c r="J2941" i="3"/>
  <c r="P2940" i="3"/>
  <c r="O2940" i="3"/>
  <c r="N2940" i="3"/>
  <c r="J2940" i="3"/>
  <c r="P2939" i="3"/>
  <c r="O2939" i="3"/>
  <c r="N2939" i="3"/>
  <c r="J2939" i="3"/>
  <c r="P2938" i="3"/>
  <c r="O2938" i="3"/>
  <c r="N2938" i="3"/>
  <c r="J2938" i="3"/>
  <c r="P2937" i="3"/>
  <c r="O2937" i="3"/>
  <c r="N2937" i="3"/>
  <c r="J2937" i="3"/>
  <c r="P2936" i="3"/>
  <c r="O2936" i="3"/>
  <c r="N2936" i="3"/>
  <c r="J2936" i="3"/>
  <c r="P2935" i="3"/>
  <c r="O2935" i="3"/>
  <c r="N2935" i="3"/>
  <c r="J2935" i="3"/>
  <c r="P2934" i="3"/>
  <c r="O2934" i="3"/>
  <c r="N2934" i="3"/>
  <c r="J2934" i="3"/>
  <c r="P2933" i="3"/>
  <c r="O2933" i="3"/>
  <c r="N2933" i="3"/>
  <c r="J2933" i="3"/>
  <c r="P2932" i="3"/>
  <c r="O2932" i="3"/>
  <c r="N2932" i="3"/>
  <c r="J2932" i="3"/>
  <c r="P2931" i="3"/>
  <c r="O2931" i="3"/>
  <c r="N2931" i="3"/>
  <c r="J2931" i="3"/>
  <c r="P2930" i="3"/>
  <c r="O2930" i="3"/>
  <c r="N2930" i="3"/>
  <c r="J2930" i="3"/>
  <c r="P2929" i="3"/>
  <c r="O2929" i="3"/>
  <c r="N2929" i="3"/>
  <c r="J2929" i="3"/>
  <c r="P2928" i="3"/>
  <c r="O2928" i="3"/>
  <c r="N2928" i="3"/>
  <c r="J2928" i="3"/>
  <c r="P2927" i="3"/>
  <c r="O2927" i="3"/>
  <c r="N2927" i="3"/>
  <c r="J2927" i="3"/>
  <c r="P2926" i="3"/>
  <c r="O2926" i="3"/>
  <c r="N2926" i="3"/>
  <c r="J2926" i="3"/>
  <c r="P2925" i="3"/>
  <c r="O2925" i="3"/>
  <c r="N2925" i="3"/>
  <c r="J2925" i="3"/>
  <c r="P2924" i="3"/>
  <c r="O2924" i="3"/>
  <c r="N2924" i="3"/>
  <c r="J2924" i="3"/>
  <c r="P2923" i="3"/>
  <c r="O2923" i="3"/>
  <c r="N2923" i="3"/>
  <c r="J2923" i="3"/>
  <c r="P2922" i="3"/>
  <c r="O2922" i="3"/>
  <c r="N2922" i="3"/>
  <c r="J2922" i="3"/>
  <c r="P2921" i="3"/>
  <c r="O2921" i="3"/>
  <c r="N2921" i="3"/>
  <c r="J2921" i="3"/>
  <c r="P2920" i="3"/>
  <c r="O2920" i="3"/>
  <c r="N2920" i="3"/>
  <c r="J2920" i="3"/>
  <c r="P2919" i="3"/>
  <c r="O2919" i="3"/>
  <c r="N2919" i="3"/>
  <c r="J2919" i="3"/>
  <c r="P2918" i="3"/>
  <c r="O2918" i="3"/>
  <c r="N2918" i="3"/>
  <c r="J2918" i="3"/>
  <c r="P2917" i="3"/>
  <c r="O2917" i="3"/>
  <c r="N2917" i="3"/>
  <c r="J2917" i="3"/>
  <c r="P2916" i="3"/>
  <c r="O2916" i="3"/>
  <c r="N2916" i="3"/>
  <c r="J2916" i="3"/>
  <c r="P2915" i="3"/>
  <c r="O2915" i="3"/>
  <c r="N2915" i="3"/>
  <c r="J2915" i="3"/>
  <c r="P2914" i="3"/>
  <c r="O2914" i="3"/>
  <c r="N2914" i="3"/>
  <c r="J2914" i="3"/>
  <c r="P2913" i="3"/>
  <c r="O2913" i="3"/>
  <c r="N2913" i="3"/>
  <c r="J2913" i="3"/>
  <c r="P2912" i="3"/>
  <c r="O2912" i="3"/>
  <c r="N2912" i="3"/>
  <c r="J2912" i="3"/>
  <c r="P2911" i="3"/>
  <c r="O2911" i="3"/>
  <c r="N2911" i="3"/>
  <c r="J2911" i="3"/>
  <c r="P2910" i="3"/>
  <c r="O2910" i="3"/>
  <c r="N2910" i="3"/>
  <c r="J2910" i="3"/>
  <c r="P2909" i="3"/>
  <c r="O2909" i="3"/>
  <c r="N2909" i="3"/>
  <c r="J2909" i="3"/>
  <c r="P2908" i="3"/>
  <c r="O2908" i="3"/>
  <c r="N2908" i="3"/>
  <c r="J2908" i="3"/>
  <c r="P2907" i="3"/>
  <c r="O2907" i="3"/>
  <c r="N2907" i="3"/>
  <c r="J2907" i="3"/>
  <c r="P2906" i="3"/>
  <c r="O2906" i="3"/>
  <c r="N2906" i="3"/>
  <c r="J2906" i="3"/>
  <c r="P2905" i="3"/>
  <c r="O2905" i="3"/>
  <c r="N2905" i="3"/>
  <c r="J2905" i="3"/>
  <c r="P2904" i="3"/>
  <c r="O2904" i="3"/>
  <c r="N2904" i="3"/>
  <c r="J2904" i="3"/>
  <c r="P2903" i="3"/>
  <c r="O2903" i="3"/>
  <c r="N2903" i="3"/>
  <c r="J2903" i="3"/>
  <c r="P2902" i="3"/>
  <c r="O2902" i="3"/>
  <c r="N2902" i="3"/>
  <c r="J2902" i="3"/>
  <c r="P2901" i="3"/>
  <c r="O2901" i="3"/>
  <c r="N2901" i="3"/>
  <c r="J2901" i="3"/>
  <c r="P2900" i="3"/>
  <c r="O2900" i="3"/>
  <c r="N2900" i="3"/>
  <c r="J2900" i="3"/>
  <c r="P2899" i="3"/>
  <c r="O2899" i="3"/>
  <c r="N2899" i="3"/>
  <c r="J2899" i="3"/>
  <c r="P2898" i="3"/>
  <c r="O2898" i="3"/>
  <c r="N2898" i="3"/>
  <c r="J2898" i="3"/>
  <c r="P2897" i="3"/>
  <c r="O2897" i="3"/>
  <c r="N2897" i="3"/>
  <c r="J2897" i="3"/>
  <c r="P2896" i="3"/>
  <c r="O2896" i="3"/>
  <c r="N2896" i="3"/>
  <c r="J2896" i="3"/>
  <c r="P2895" i="3"/>
  <c r="O2895" i="3"/>
  <c r="N2895" i="3"/>
  <c r="J2895" i="3"/>
  <c r="P2894" i="3"/>
  <c r="O2894" i="3"/>
  <c r="N2894" i="3"/>
  <c r="J2894" i="3"/>
  <c r="P2893" i="3"/>
  <c r="O2893" i="3"/>
  <c r="N2893" i="3"/>
  <c r="J2893" i="3"/>
  <c r="P2892" i="3"/>
  <c r="O2892" i="3"/>
  <c r="N2892" i="3"/>
  <c r="J2892" i="3"/>
  <c r="P2891" i="3"/>
  <c r="O2891" i="3"/>
  <c r="N2891" i="3"/>
  <c r="J2891" i="3"/>
  <c r="P2890" i="3"/>
  <c r="O2890" i="3"/>
  <c r="N2890" i="3"/>
  <c r="J2890" i="3"/>
  <c r="P2889" i="3"/>
  <c r="O2889" i="3"/>
  <c r="N2889" i="3"/>
  <c r="J2889" i="3"/>
  <c r="P2888" i="3"/>
  <c r="O2888" i="3"/>
  <c r="N2888" i="3"/>
  <c r="J2888" i="3"/>
  <c r="P2887" i="3"/>
  <c r="O2887" i="3"/>
  <c r="N2887" i="3"/>
  <c r="J2887" i="3"/>
  <c r="P2886" i="3"/>
  <c r="O2886" i="3"/>
  <c r="N2886" i="3"/>
  <c r="J2886" i="3"/>
  <c r="P2885" i="3"/>
  <c r="O2885" i="3"/>
  <c r="N2885" i="3"/>
  <c r="J2885" i="3"/>
  <c r="P2884" i="3"/>
  <c r="O2884" i="3"/>
  <c r="N2884" i="3"/>
  <c r="J2884" i="3"/>
  <c r="P2883" i="3"/>
  <c r="O2883" i="3"/>
  <c r="N2883" i="3"/>
  <c r="J2883" i="3"/>
  <c r="P2882" i="3"/>
  <c r="O2882" i="3"/>
  <c r="N2882" i="3"/>
  <c r="J2882" i="3"/>
  <c r="P2881" i="3"/>
  <c r="O2881" i="3"/>
  <c r="N2881" i="3"/>
  <c r="J2881" i="3"/>
  <c r="P2880" i="3"/>
  <c r="O2880" i="3"/>
  <c r="N2880" i="3"/>
  <c r="J2880" i="3"/>
  <c r="P2879" i="3"/>
  <c r="O2879" i="3"/>
  <c r="N2879" i="3"/>
  <c r="J2879" i="3"/>
  <c r="P2878" i="3"/>
  <c r="O2878" i="3"/>
  <c r="N2878" i="3"/>
  <c r="J2878" i="3"/>
  <c r="P2877" i="3"/>
  <c r="O2877" i="3"/>
  <c r="N2877" i="3"/>
  <c r="J2877" i="3"/>
  <c r="P2876" i="3"/>
  <c r="O2876" i="3"/>
  <c r="N2876" i="3"/>
  <c r="J2876" i="3"/>
  <c r="P2875" i="3"/>
  <c r="O2875" i="3"/>
  <c r="N2875" i="3"/>
  <c r="J2875" i="3"/>
  <c r="P2874" i="3"/>
  <c r="O2874" i="3"/>
  <c r="N2874" i="3"/>
  <c r="J2874" i="3"/>
  <c r="P2873" i="3"/>
  <c r="O2873" i="3"/>
  <c r="N2873" i="3"/>
  <c r="J2873" i="3"/>
  <c r="P2872" i="3"/>
  <c r="O2872" i="3"/>
  <c r="N2872" i="3"/>
  <c r="J2872" i="3"/>
  <c r="P2871" i="3"/>
  <c r="O2871" i="3"/>
  <c r="N2871" i="3"/>
  <c r="J2871" i="3"/>
  <c r="P2870" i="3"/>
  <c r="O2870" i="3"/>
  <c r="N2870" i="3"/>
  <c r="J2870" i="3"/>
  <c r="P2869" i="3"/>
  <c r="O2869" i="3"/>
  <c r="N2869" i="3"/>
  <c r="J2869" i="3"/>
  <c r="P2868" i="3"/>
  <c r="O2868" i="3"/>
  <c r="N2868" i="3"/>
  <c r="J2868" i="3"/>
  <c r="P2867" i="3"/>
  <c r="O2867" i="3"/>
  <c r="N2867" i="3"/>
  <c r="J2867" i="3"/>
  <c r="P2866" i="3"/>
  <c r="O2866" i="3"/>
  <c r="N2866" i="3"/>
  <c r="J2866" i="3"/>
  <c r="P2865" i="3"/>
  <c r="O2865" i="3"/>
  <c r="N2865" i="3"/>
  <c r="J2865" i="3"/>
  <c r="P2864" i="3"/>
  <c r="O2864" i="3"/>
  <c r="N2864" i="3"/>
  <c r="J2864" i="3"/>
  <c r="P2863" i="3"/>
  <c r="O2863" i="3"/>
  <c r="N2863" i="3"/>
  <c r="J2863" i="3"/>
  <c r="P2862" i="3"/>
  <c r="O2862" i="3"/>
  <c r="N2862" i="3"/>
  <c r="J2862" i="3"/>
  <c r="P2861" i="3"/>
  <c r="O2861" i="3"/>
  <c r="N2861" i="3"/>
  <c r="J2861" i="3"/>
  <c r="P2860" i="3"/>
  <c r="O2860" i="3"/>
  <c r="N2860" i="3"/>
  <c r="J2860" i="3"/>
  <c r="P2859" i="3"/>
  <c r="O2859" i="3"/>
  <c r="N2859" i="3"/>
  <c r="J2859" i="3"/>
  <c r="P2858" i="3"/>
  <c r="O2858" i="3"/>
  <c r="N2858" i="3"/>
  <c r="J2858" i="3"/>
  <c r="P2857" i="3"/>
  <c r="O2857" i="3"/>
  <c r="N2857" i="3"/>
  <c r="J2857" i="3"/>
  <c r="P2856" i="3"/>
  <c r="O2856" i="3"/>
  <c r="N2856" i="3"/>
  <c r="J2856" i="3"/>
  <c r="P2855" i="3"/>
  <c r="O2855" i="3"/>
  <c r="N2855" i="3"/>
  <c r="J2855" i="3"/>
  <c r="P2854" i="3"/>
  <c r="O2854" i="3"/>
  <c r="N2854" i="3"/>
  <c r="J2854" i="3"/>
  <c r="P2853" i="3"/>
  <c r="O2853" i="3"/>
  <c r="N2853" i="3"/>
  <c r="J2853" i="3"/>
  <c r="P2852" i="3"/>
  <c r="O2852" i="3"/>
  <c r="N2852" i="3"/>
  <c r="J2852" i="3"/>
  <c r="P2851" i="3"/>
  <c r="O2851" i="3"/>
  <c r="N2851" i="3"/>
  <c r="J2851" i="3"/>
  <c r="P2850" i="3"/>
  <c r="O2850" i="3"/>
  <c r="N2850" i="3"/>
  <c r="J2850" i="3"/>
  <c r="P2849" i="3"/>
  <c r="O2849" i="3"/>
  <c r="N2849" i="3"/>
  <c r="J2849" i="3"/>
  <c r="P2848" i="3"/>
  <c r="O2848" i="3"/>
  <c r="N2848" i="3"/>
  <c r="J2848" i="3"/>
  <c r="P2847" i="3"/>
  <c r="O2847" i="3"/>
  <c r="N2847" i="3"/>
  <c r="J2847" i="3"/>
  <c r="P2846" i="3"/>
  <c r="O2846" i="3"/>
  <c r="N2846" i="3"/>
  <c r="J2846" i="3"/>
  <c r="P2845" i="3"/>
  <c r="O2845" i="3"/>
  <c r="N2845" i="3"/>
  <c r="J2845" i="3"/>
  <c r="P2844" i="3"/>
  <c r="O2844" i="3"/>
  <c r="N2844" i="3"/>
  <c r="J2844" i="3"/>
  <c r="P2843" i="3"/>
  <c r="O2843" i="3"/>
  <c r="N2843" i="3"/>
  <c r="J2843" i="3"/>
  <c r="P2842" i="3"/>
  <c r="O2842" i="3"/>
  <c r="N2842" i="3"/>
  <c r="J2842" i="3"/>
  <c r="P2841" i="3"/>
  <c r="O2841" i="3"/>
  <c r="N2841" i="3"/>
  <c r="J2841" i="3"/>
  <c r="P2840" i="3"/>
  <c r="O2840" i="3"/>
  <c r="N2840" i="3"/>
  <c r="J2840" i="3"/>
  <c r="P2839" i="3"/>
  <c r="O2839" i="3"/>
  <c r="N2839" i="3"/>
  <c r="J2839" i="3"/>
  <c r="P2838" i="3"/>
  <c r="O2838" i="3"/>
  <c r="N2838" i="3"/>
  <c r="J2838" i="3"/>
  <c r="P2837" i="3"/>
  <c r="O2837" i="3"/>
  <c r="N2837" i="3"/>
  <c r="J2837" i="3"/>
  <c r="P2836" i="3"/>
  <c r="O2836" i="3"/>
  <c r="N2836" i="3"/>
  <c r="J2836" i="3"/>
  <c r="P2835" i="3"/>
  <c r="O2835" i="3"/>
  <c r="N2835" i="3"/>
  <c r="J2835" i="3"/>
  <c r="P2834" i="3"/>
  <c r="O2834" i="3"/>
  <c r="N2834" i="3"/>
  <c r="J2834" i="3"/>
  <c r="P2833" i="3"/>
  <c r="O2833" i="3"/>
  <c r="N2833" i="3"/>
  <c r="J2833" i="3"/>
  <c r="P2832" i="3"/>
  <c r="O2832" i="3"/>
  <c r="N2832" i="3"/>
  <c r="J2832" i="3"/>
  <c r="P2831" i="3"/>
  <c r="O2831" i="3"/>
  <c r="N2831" i="3"/>
  <c r="J2831" i="3"/>
  <c r="P2830" i="3"/>
  <c r="O2830" i="3"/>
  <c r="N2830" i="3"/>
  <c r="J2830" i="3"/>
  <c r="P2829" i="3"/>
  <c r="O2829" i="3"/>
  <c r="N2829" i="3"/>
  <c r="J2829" i="3"/>
  <c r="P2828" i="3"/>
  <c r="O2828" i="3"/>
  <c r="N2828" i="3"/>
  <c r="J2828" i="3"/>
  <c r="P2827" i="3"/>
  <c r="O2827" i="3"/>
  <c r="N2827" i="3"/>
  <c r="J2827" i="3"/>
  <c r="P2826" i="3"/>
  <c r="O2826" i="3"/>
  <c r="N2826" i="3"/>
  <c r="J2826" i="3"/>
  <c r="P2825" i="3"/>
  <c r="O2825" i="3"/>
  <c r="N2825" i="3"/>
  <c r="J2825" i="3"/>
  <c r="P2824" i="3"/>
  <c r="O2824" i="3"/>
  <c r="N2824" i="3"/>
  <c r="J2824" i="3"/>
  <c r="P2823" i="3"/>
  <c r="O2823" i="3"/>
  <c r="N2823" i="3"/>
  <c r="J2823" i="3"/>
  <c r="P2822" i="3"/>
  <c r="O2822" i="3"/>
  <c r="N2822" i="3"/>
  <c r="J2822" i="3"/>
  <c r="P2821" i="3"/>
  <c r="O2821" i="3"/>
  <c r="N2821" i="3"/>
  <c r="J2821" i="3"/>
  <c r="P2820" i="3"/>
  <c r="O2820" i="3"/>
  <c r="N2820" i="3"/>
  <c r="J2820" i="3"/>
  <c r="P2819" i="3"/>
  <c r="O2819" i="3"/>
  <c r="N2819" i="3"/>
  <c r="J2819" i="3"/>
  <c r="P2818" i="3"/>
  <c r="O2818" i="3"/>
  <c r="N2818" i="3"/>
  <c r="J2818" i="3"/>
  <c r="P2817" i="3"/>
  <c r="O2817" i="3"/>
  <c r="N2817" i="3"/>
  <c r="J2817" i="3"/>
  <c r="P2816" i="3"/>
  <c r="O2816" i="3"/>
  <c r="N2816" i="3"/>
  <c r="J2816" i="3"/>
  <c r="P2815" i="3"/>
  <c r="O2815" i="3"/>
  <c r="N2815" i="3"/>
  <c r="J2815" i="3"/>
  <c r="P2814" i="3"/>
  <c r="O2814" i="3"/>
  <c r="N2814" i="3"/>
  <c r="J2814" i="3"/>
  <c r="P2813" i="3"/>
  <c r="O2813" i="3"/>
  <c r="N2813" i="3"/>
  <c r="J2813" i="3"/>
  <c r="P2812" i="3"/>
  <c r="O2812" i="3"/>
  <c r="N2812" i="3"/>
  <c r="J2812" i="3"/>
  <c r="P2811" i="3"/>
  <c r="O2811" i="3"/>
  <c r="N2811" i="3"/>
  <c r="J2811" i="3"/>
  <c r="P2810" i="3"/>
  <c r="O2810" i="3"/>
  <c r="N2810" i="3"/>
  <c r="J2810" i="3"/>
  <c r="P2809" i="3"/>
  <c r="O2809" i="3"/>
  <c r="N2809" i="3"/>
  <c r="J2809" i="3"/>
  <c r="P2808" i="3"/>
  <c r="O2808" i="3"/>
  <c r="N2808" i="3"/>
  <c r="J2808" i="3"/>
  <c r="P2807" i="3"/>
  <c r="O2807" i="3"/>
  <c r="N2807" i="3"/>
  <c r="J2807" i="3"/>
  <c r="P2806" i="3"/>
  <c r="O2806" i="3"/>
  <c r="N2806" i="3"/>
  <c r="J2806" i="3"/>
  <c r="P2805" i="3"/>
  <c r="O2805" i="3"/>
  <c r="N2805" i="3"/>
  <c r="J2805" i="3"/>
  <c r="P2804" i="3"/>
  <c r="O2804" i="3"/>
  <c r="N2804" i="3"/>
  <c r="J2804" i="3"/>
  <c r="P2803" i="3"/>
  <c r="O2803" i="3"/>
  <c r="N2803" i="3"/>
  <c r="J2803" i="3"/>
  <c r="P2802" i="3"/>
  <c r="O2802" i="3"/>
  <c r="N2802" i="3"/>
  <c r="J2802" i="3"/>
  <c r="P2801" i="3"/>
  <c r="O2801" i="3"/>
  <c r="N2801" i="3"/>
  <c r="J2801" i="3"/>
  <c r="P2800" i="3"/>
  <c r="O2800" i="3"/>
  <c r="N2800" i="3"/>
  <c r="J2800" i="3"/>
  <c r="P2799" i="3"/>
  <c r="O2799" i="3"/>
  <c r="N2799" i="3"/>
  <c r="J2799" i="3"/>
  <c r="P2798" i="3"/>
  <c r="O2798" i="3"/>
  <c r="N2798" i="3"/>
  <c r="J2798" i="3"/>
  <c r="P2797" i="3"/>
  <c r="O2797" i="3"/>
  <c r="N2797" i="3"/>
  <c r="J2797" i="3"/>
  <c r="P2796" i="3"/>
  <c r="O2796" i="3"/>
  <c r="N2796" i="3"/>
  <c r="J2796" i="3"/>
  <c r="P2795" i="3"/>
  <c r="O2795" i="3"/>
  <c r="N2795" i="3"/>
  <c r="J2795" i="3"/>
  <c r="P2794" i="3"/>
  <c r="O2794" i="3"/>
  <c r="N2794" i="3"/>
  <c r="J2794" i="3"/>
  <c r="P2793" i="3"/>
  <c r="O2793" i="3"/>
  <c r="N2793" i="3"/>
  <c r="J2793" i="3"/>
  <c r="P2792" i="3"/>
  <c r="O2792" i="3"/>
  <c r="N2792" i="3"/>
  <c r="J2792" i="3"/>
  <c r="P2791" i="3"/>
  <c r="O2791" i="3"/>
  <c r="N2791" i="3"/>
  <c r="J2791" i="3"/>
  <c r="P2790" i="3"/>
  <c r="O2790" i="3"/>
  <c r="N2790" i="3"/>
  <c r="J2790" i="3"/>
  <c r="P2789" i="3"/>
  <c r="O2789" i="3"/>
  <c r="N2789" i="3"/>
  <c r="J2789" i="3"/>
  <c r="P2788" i="3"/>
  <c r="O2788" i="3"/>
  <c r="N2788" i="3"/>
  <c r="J2788" i="3"/>
  <c r="P2787" i="3"/>
  <c r="O2787" i="3"/>
  <c r="N2787" i="3"/>
  <c r="J2787" i="3"/>
  <c r="P2786" i="3"/>
  <c r="O2786" i="3"/>
  <c r="N2786" i="3"/>
  <c r="J2786" i="3"/>
  <c r="P2785" i="3"/>
  <c r="O2785" i="3"/>
  <c r="N2785" i="3"/>
  <c r="J2785" i="3"/>
  <c r="P2784" i="3"/>
  <c r="O2784" i="3"/>
  <c r="N2784" i="3"/>
  <c r="J2784" i="3"/>
  <c r="P2783" i="3"/>
  <c r="O2783" i="3"/>
  <c r="N2783" i="3"/>
  <c r="J2783" i="3"/>
  <c r="P2782" i="3"/>
  <c r="O2782" i="3"/>
  <c r="N2782" i="3"/>
  <c r="J2782" i="3"/>
  <c r="P2781" i="3"/>
  <c r="O2781" i="3"/>
  <c r="N2781" i="3"/>
  <c r="J2781" i="3"/>
  <c r="P2780" i="3"/>
  <c r="O2780" i="3"/>
  <c r="N2780" i="3"/>
  <c r="J2780" i="3"/>
  <c r="P2779" i="3"/>
  <c r="O2779" i="3"/>
  <c r="N2779" i="3"/>
  <c r="J2779" i="3"/>
  <c r="P2778" i="3"/>
  <c r="O2778" i="3"/>
  <c r="N2778" i="3"/>
  <c r="J2778" i="3"/>
  <c r="P2777" i="3"/>
  <c r="O2777" i="3"/>
  <c r="N2777" i="3"/>
  <c r="J2777" i="3"/>
  <c r="P2776" i="3"/>
  <c r="O2776" i="3"/>
  <c r="N2776" i="3"/>
  <c r="J2776" i="3"/>
  <c r="P2775" i="3"/>
  <c r="O2775" i="3"/>
  <c r="N2775" i="3"/>
  <c r="J2775" i="3"/>
  <c r="P2774" i="3"/>
  <c r="O2774" i="3"/>
  <c r="N2774" i="3"/>
  <c r="J2774" i="3"/>
  <c r="P2773" i="3"/>
  <c r="O2773" i="3"/>
  <c r="N2773" i="3"/>
  <c r="J2773" i="3"/>
  <c r="P2772" i="3"/>
  <c r="O2772" i="3"/>
  <c r="N2772" i="3"/>
  <c r="J2772" i="3"/>
  <c r="P2771" i="3"/>
  <c r="O2771" i="3"/>
  <c r="N2771" i="3"/>
  <c r="J2771" i="3"/>
  <c r="P2770" i="3"/>
  <c r="O2770" i="3"/>
  <c r="N2770" i="3"/>
  <c r="J2770" i="3"/>
  <c r="P2769" i="3"/>
  <c r="O2769" i="3"/>
  <c r="N2769" i="3"/>
  <c r="J2769" i="3"/>
  <c r="P2768" i="3"/>
  <c r="O2768" i="3"/>
  <c r="N2768" i="3"/>
  <c r="J2768" i="3"/>
  <c r="P2767" i="3"/>
  <c r="O2767" i="3"/>
  <c r="N2767" i="3"/>
  <c r="J2767" i="3"/>
  <c r="P2766" i="3"/>
  <c r="O2766" i="3"/>
  <c r="N2766" i="3"/>
  <c r="J2766" i="3"/>
  <c r="P2765" i="3"/>
  <c r="O2765" i="3"/>
  <c r="N2765" i="3"/>
  <c r="J2765" i="3"/>
  <c r="P2764" i="3"/>
  <c r="O2764" i="3"/>
  <c r="N2764" i="3"/>
  <c r="J2764" i="3"/>
  <c r="P2763" i="3"/>
  <c r="O2763" i="3"/>
  <c r="N2763" i="3"/>
  <c r="J2763" i="3"/>
  <c r="P2762" i="3"/>
  <c r="O2762" i="3"/>
  <c r="N2762" i="3"/>
  <c r="J2762" i="3"/>
  <c r="P2761" i="3"/>
  <c r="O2761" i="3"/>
  <c r="N2761" i="3"/>
  <c r="J2761" i="3"/>
  <c r="P2760" i="3"/>
  <c r="O2760" i="3"/>
  <c r="N2760" i="3"/>
  <c r="J2760" i="3"/>
  <c r="P2759" i="3"/>
  <c r="O2759" i="3"/>
  <c r="N2759" i="3"/>
  <c r="J2759" i="3"/>
  <c r="P2758" i="3"/>
  <c r="O2758" i="3"/>
  <c r="N2758" i="3"/>
  <c r="J2758" i="3"/>
  <c r="P2757" i="3"/>
  <c r="O2757" i="3"/>
  <c r="N2757" i="3"/>
  <c r="J2757" i="3"/>
  <c r="P2756" i="3"/>
  <c r="O2756" i="3"/>
  <c r="N2756" i="3"/>
  <c r="J2756" i="3"/>
  <c r="P2755" i="3"/>
  <c r="O2755" i="3"/>
  <c r="N2755" i="3"/>
  <c r="J2755" i="3"/>
  <c r="P2754" i="3"/>
  <c r="O2754" i="3"/>
  <c r="N2754" i="3"/>
  <c r="J2754" i="3"/>
  <c r="P2753" i="3"/>
  <c r="O2753" i="3"/>
  <c r="N2753" i="3"/>
  <c r="J2753" i="3"/>
  <c r="P2752" i="3"/>
  <c r="O2752" i="3"/>
  <c r="N2752" i="3"/>
  <c r="J2752" i="3"/>
  <c r="P2751" i="3"/>
  <c r="O2751" i="3"/>
  <c r="N2751" i="3"/>
  <c r="J2751" i="3"/>
  <c r="P2750" i="3"/>
  <c r="O2750" i="3"/>
  <c r="N2750" i="3"/>
  <c r="J2750" i="3"/>
  <c r="P2749" i="3"/>
  <c r="O2749" i="3"/>
  <c r="N2749" i="3"/>
  <c r="J2749" i="3"/>
  <c r="P2748" i="3"/>
  <c r="O2748" i="3"/>
  <c r="N2748" i="3"/>
  <c r="J2748" i="3"/>
  <c r="P2747" i="3"/>
  <c r="O2747" i="3"/>
  <c r="N2747" i="3"/>
  <c r="J2747" i="3"/>
  <c r="P2746" i="3"/>
  <c r="O2746" i="3"/>
  <c r="N2746" i="3"/>
  <c r="J2746" i="3"/>
  <c r="P2745" i="3"/>
  <c r="O2745" i="3"/>
  <c r="N2745" i="3"/>
  <c r="J2745" i="3"/>
  <c r="P2744" i="3"/>
  <c r="O2744" i="3"/>
  <c r="N2744" i="3"/>
  <c r="J2744" i="3"/>
  <c r="P2743" i="3"/>
  <c r="O2743" i="3"/>
  <c r="N2743" i="3"/>
  <c r="J2743" i="3"/>
  <c r="P2742" i="3"/>
  <c r="O2742" i="3"/>
  <c r="N2742" i="3"/>
  <c r="J2742" i="3"/>
  <c r="P2741" i="3"/>
  <c r="O2741" i="3"/>
  <c r="N2741" i="3"/>
  <c r="J2741" i="3"/>
  <c r="P2740" i="3"/>
  <c r="O2740" i="3"/>
  <c r="N2740" i="3"/>
  <c r="J2740" i="3"/>
  <c r="P2739" i="3"/>
  <c r="O2739" i="3"/>
  <c r="N2739" i="3"/>
  <c r="J2739" i="3"/>
  <c r="P2738" i="3"/>
  <c r="O2738" i="3"/>
  <c r="N2738" i="3"/>
  <c r="J2738" i="3"/>
  <c r="P2737" i="3"/>
  <c r="O2737" i="3"/>
  <c r="N2737" i="3"/>
  <c r="J2737" i="3"/>
  <c r="P2736" i="3"/>
  <c r="O2736" i="3"/>
  <c r="N2736" i="3"/>
  <c r="J2736" i="3"/>
  <c r="P2735" i="3"/>
  <c r="O2735" i="3"/>
  <c r="N2735" i="3"/>
  <c r="J2735" i="3"/>
  <c r="P2734" i="3"/>
  <c r="O2734" i="3"/>
  <c r="N2734" i="3"/>
  <c r="J2734" i="3"/>
  <c r="P2733" i="3"/>
  <c r="O2733" i="3"/>
  <c r="N2733" i="3"/>
  <c r="J2733" i="3"/>
  <c r="P2732" i="3"/>
  <c r="O2732" i="3"/>
  <c r="N2732" i="3"/>
  <c r="J2732" i="3"/>
  <c r="P2731" i="3"/>
  <c r="O2731" i="3"/>
  <c r="N2731" i="3"/>
  <c r="J2731" i="3"/>
  <c r="P2730" i="3"/>
  <c r="O2730" i="3"/>
  <c r="N2730" i="3"/>
  <c r="J2730" i="3"/>
  <c r="P2729" i="3"/>
  <c r="O2729" i="3"/>
  <c r="N2729" i="3"/>
  <c r="J2729" i="3"/>
  <c r="P2728" i="3"/>
  <c r="O2728" i="3"/>
  <c r="N2728" i="3"/>
  <c r="J2728" i="3"/>
  <c r="P2727" i="3"/>
  <c r="O2727" i="3"/>
  <c r="N2727" i="3"/>
  <c r="J2727" i="3"/>
  <c r="P2726" i="3"/>
  <c r="O2726" i="3"/>
  <c r="N2726" i="3"/>
  <c r="J2726" i="3"/>
  <c r="P2725" i="3"/>
  <c r="O2725" i="3"/>
  <c r="N2725" i="3"/>
  <c r="J2725" i="3"/>
  <c r="P2724" i="3"/>
  <c r="O2724" i="3"/>
  <c r="N2724" i="3"/>
  <c r="J2724" i="3"/>
  <c r="P2723" i="3"/>
  <c r="O2723" i="3"/>
  <c r="N2723" i="3"/>
  <c r="J2723" i="3"/>
  <c r="P2722" i="3"/>
  <c r="O2722" i="3"/>
  <c r="N2722" i="3"/>
  <c r="J2722" i="3"/>
  <c r="P2721" i="3"/>
  <c r="O2721" i="3"/>
  <c r="N2721" i="3"/>
  <c r="J2721" i="3"/>
  <c r="P2720" i="3"/>
  <c r="O2720" i="3"/>
  <c r="N2720" i="3"/>
  <c r="J2720" i="3"/>
  <c r="P2719" i="3"/>
  <c r="O2719" i="3"/>
  <c r="N2719" i="3"/>
  <c r="J2719" i="3"/>
  <c r="P2718" i="3"/>
  <c r="O2718" i="3"/>
  <c r="N2718" i="3"/>
  <c r="J2718" i="3"/>
  <c r="P2717" i="3"/>
  <c r="O2717" i="3"/>
  <c r="N2717" i="3"/>
  <c r="J2717" i="3"/>
  <c r="P2716" i="3"/>
  <c r="O2716" i="3"/>
  <c r="N2716" i="3"/>
  <c r="J2716" i="3"/>
  <c r="P2715" i="3"/>
  <c r="O2715" i="3"/>
  <c r="N2715" i="3"/>
  <c r="J2715" i="3"/>
  <c r="P2714" i="3"/>
  <c r="O2714" i="3"/>
  <c r="N2714" i="3"/>
  <c r="J2714" i="3"/>
  <c r="P2713" i="3"/>
  <c r="O2713" i="3"/>
  <c r="N2713" i="3"/>
  <c r="J2713" i="3"/>
  <c r="P2712" i="3"/>
  <c r="O2712" i="3"/>
  <c r="N2712" i="3"/>
  <c r="J2712" i="3"/>
  <c r="P2711" i="3"/>
  <c r="O2711" i="3"/>
  <c r="N2711" i="3"/>
  <c r="J2711" i="3"/>
  <c r="P2710" i="3"/>
  <c r="O2710" i="3"/>
  <c r="N2710" i="3"/>
  <c r="J2710" i="3"/>
  <c r="P2709" i="3"/>
  <c r="O2709" i="3"/>
  <c r="N2709" i="3"/>
  <c r="J2709" i="3"/>
  <c r="P2708" i="3"/>
  <c r="O2708" i="3"/>
  <c r="N2708" i="3"/>
  <c r="J2708" i="3"/>
  <c r="P2707" i="3"/>
  <c r="O2707" i="3"/>
  <c r="N2707" i="3"/>
  <c r="J2707" i="3"/>
  <c r="P2706" i="3"/>
  <c r="O2706" i="3"/>
  <c r="N2706" i="3"/>
  <c r="J2706" i="3"/>
  <c r="P2705" i="3"/>
  <c r="O2705" i="3"/>
  <c r="N2705" i="3"/>
  <c r="J2705" i="3"/>
  <c r="P2704" i="3"/>
  <c r="O2704" i="3"/>
  <c r="N2704" i="3"/>
  <c r="J2704" i="3"/>
  <c r="P2703" i="3"/>
  <c r="O2703" i="3"/>
  <c r="N2703" i="3"/>
  <c r="J2703" i="3"/>
  <c r="P2702" i="3"/>
  <c r="O2702" i="3"/>
  <c r="N2702" i="3"/>
  <c r="J2702" i="3"/>
  <c r="P2701" i="3"/>
  <c r="O2701" i="3"/>
  <c r="N2701" i="3"/>
  <c r="J2701" i="3"/>
  <c r="P2700" i="3"/>
  <c r="O2700" i="3"/>
  <c r="N2700" i="3"/>
  <c r="J2700" i="3"/>
  <c r="P2699" i="3"/>
  <c r="O2699" i="3"/>
  <c r="N2699" i="3"/>
  <c r="J2699" i="3"/>
  <c r="P2698" i="3"/>
  <c r="O2698" i="3"/>
  <c r="N2698" i="3"/>
  <c r="J2698" i="3"/>
  <c r="P2697" i="3"/>
  <c r="O2697" i="3"/>
  <c r="N2697" i="3"/>
  <c r="J2697" i="3"/>
  <c r="P2696" i="3"/>
  <c r="O2696" i="3"/>
  <c r="N2696" i="3"/>
  <c r="J2696" i="3"/>
  <c r="P2695" i="3"/>
  <c r="O2695" i="3"/>
  <c r="N2695" i="3"/>
  <c r="J2695" i="3"/>
  <c r="P2694" i="3"/>
  <c r="O2694" i="3"/>
  <c r="N2694" i="3"/>
  <c r="J2694" i="3"/>
  <c r="P2693" i="3"/>
  <c r="O2693" i="3"/>
  <c r="N2693" i="3"/>
  <c r="J2693" i="3"/>
  <c r="P2692" i="3"/>
  <c r="O2692" i="3"/>
  <c r="N2692" i="3"/>
  <c r="J2692" i="3"/>
  <c r="P2691" i="3"/>
  <c r="O2691" i="3"/>
  <c r="N2691" i="3"/>
  <c r="J2691" i="3"/>
  <c r="P2690" i="3"/>
  <c r="O2690" i="3"/>
  <c r="N2690" i="3"/>
  <c r="J2690" i="3"/>
  <c r="P2689" i="3"/>
  <c r="O2689" i="3"/>
  <c r="N2689" i="3"/>
  <c r="J2689" i="3"/>
  <c r="P2688" i="3"/>
  <c r="O2688" i="3"/>
  <c r="N2688" i="3"/>
  <c r="J2688" i="3"/>
  <c r="P2687" i="3"/>
  <c r="O2687" i="3"/>
  <c r="N2687" i="3"/>
  <c r="J2687" i="3"/>
  <c r="P2686" i="3"/>
  <c r="O2686" i="3"/>
  <c r="N2686" i="3"/>
  <c r="J2686" i="3"/>
  <c r="P2685" i="3"/>
  <c r="O2685" i="3"/>
  <c r="N2685" i="3"/>
  <c r="J2685" i="3"/>
  <c r="P2684" i="3"/>
  <c r="O2684" i="3"/>
  <c r="N2684" i="3"/>
  <c r="J2684" i="3"/>
  <c r="P2683" i="3"/>
  <c r="O2683" i="3"/>
  <c r="N2683" i="3"/>
  <c r="J2683" i="3"/>
  <c r="P2682" i="3"/>
  <c r="O2682" i="3"/>
  <c r="N2682" i="3"/>
  <c r="J2682" i="3"/>
  <c r="P2681" i="3"/>
  <c r="O2681" i="3"/>
  <c r="N2681" i="3"/>
  <c r="J2681" i="3"/>
  <c r="P2680" i="3"/>
  <c r="O2680" i="3"/>
  <c r="N2680" i="3"/>
  <c r="J2680" i="3"/>
  <c r="P2679" i="3"/>
  <c r="O2679" i="3"/>
  <c r="N2679" i="3"/>
  <c r="J2679" i="3"/>
  <c r="P2678" i="3"/>
  <c r="O2678" i="3"/>
  <c r="N2678" i="3"/>
  <c r="J2678" i="3"/>
  <c r="P2677" i="3"/>
  <c r="O2677" i="3"/>
  <c r="N2677" i="3"/>
  <c r="J2677" i="3"/>
  <c r="P2676" i="3"/>
  <c r="O2676" i="3"/>
  <c r="N2676" i="3"/>
  <c r="J2676" i="3"/>
  <c r="P2675" i="3"/>
  <c r="O2675" i="3"/>
  <c r="N2675" i="3"/>
  <c r="J2675" i="3"/>
  <c r="P2674" i="3"/>
  <c r="O2674" i="3"/>
  <c r="N2674" i="3"/>
  <c r="J2674" i="3"/>
  <c r="P2673" i="3"/>
  <c r="O2673" i="3"/>
  <c r="N2673" i="3"/>
  <c r="J2673" i="3"/>
  <c r="P2672" i="3"/>
  <c r="O2672" i="3"/>
  <c r="N2672" i="3"/>
  <c r="J2672" i="3"/>
  <c r="P2671" i="3"/>
  <c r="O2671" i="3"/>
  <c r="N2671" i="3"/>
  <c r="J2671" i="3"/>
  <c r="P2670" i="3"/>
  <c r="O2670" i="3"/>
  <c r="N2670" i="3"/>
  <c r="J2670" i="3"/>
  <c r="P2669" i="3"/>
  <c r="O2669" i="3"/>
  <c r="N2669" i="3"/>
  <c r="J2669" i="3"/>
  <c r="P2668" i="3"/>
  <c r="O2668" i="3"/>
  <c r="N2668" i="3"/>
  <c r="J2668" i="3"/>
  <c r="P2667" i="3"/>
  <c r="O2667" i="3"/>
  <c r="N2667" i="3"/>
  <c r="J2667" i="3"/>
  <c r="P2666" i="3"/>
  <c r="O2666" i="3"/>
  <c r="N2666" i="3"/>
  <c r="J2666" i="3"/>
  <c r="P2665" i="3"/>
  <c r="O2665" i="3"/>
  <c r="N2665" i="3"/>
  <c r="J2665" i="3"/>
  <c r="P2664" i="3"/>
  <c r="O2664" i="3"/>
  <c r="N2664" i="3"/>
  <c r="J2664" i="3"/>
  <c r="P2663" i="3"/>
  <c r="O2663" i="3"/>
  <c r="N2663" i="3"/>
  <c r="J2663" i="3"/>
  <c r="P2662" i="3"/>
  <c r="O2662" i="3"/>
  <c r="N2662" i="3"/>
  <c r="J2662" i="3"/>
  <c r="P2661" i="3"/>
  <c r="O2661" i="3"/>
  <c r="N2661" i="3"/>
  <c r="J2661" i="3"/>
  <c r="P2660" i="3"/>
  <c r="O2660" i="3"/>
  <c r="N2660" i="3"/>
  <c r="J2660" i="3"/>
  <c r="P2659" i="3"/>
  <c r="O2659" i="3"/>
  <c r="N2659" i="3"/>
  <c r="J2659" i="3"/>
  <c r="P2658" i="3"/>
  <c r="O2658" i="3"/>
  <c r="N2658" i="3"/>
  <c r="J2658" i="3"/>
  <c r="P2657" i="3"/>
  <c r="O2657" i="3"/>
  <c r="N2657" i="3"/>
  <c r="J2657" i="3"/>
  <c r="P2656" i="3"/>
  <c r="O2656" i="3"/>
  <c r="N2656" i="3"/>
  <c r="J2656" i="3"/>
  <c r="P2655" i="3"/>
  <c r="O2655" i="3"/>
  <c r="N2655" i="3"/>
  <c r="J2655" i="3"/>
  <c r="P2654" i="3"/>
  <c r="O2654" i="3"/>
  <c r="N2654" i="3"/>
  <c r="J2654" i="3"/>
  <c r="P2653" i="3"/>
  <c r="O2653" i="3"/>
  <c r="N2653" i="3"/>
  <c r="J2653" i="3"/>
  <c r="P2652" i="3"/>
  <c r="O2652" i="3"/>
  <c r="N2652" i="3"/>
  <c r="J2652" i="3"/>
  <c r="P2651" i="3"/>
  <c r="O2651" i="3"/>
  <c r="N2651" i="3"/>
  <c r="J2651" i="3"/>
  <c r="P2650" i="3"/>
  <c r="O2650" i="3"/>
  <c r="N2650" i="3"/>
  <c r="J2650" i="3"/>
  <c r="P2649" i="3"/>
  <c r="O2649" i="3"/>
  <c r="N2649" i="3"/>
  <c r="J2649" i="3"/>
  <c r="P2648" i="3"/>
  <c r="O2648" i="3"/>
  <c r="N2648" i="3"/>
  <c r="J2648" i="3"/>
  <c r="P2647" i="3"/>
  <c r="O2647" i="3"/>
  <c r="N2647" i="3"/>
  <c r="J2647" i="3"/>
  <c r="P2646" i="3"/>
  <c r="O2646" i="3"/>
  <c r="N2646" i="3"/>
  <c r="J2646" i="3"/>
  <c r="P2645" i="3"/>
  <c r="O2645" i="3"/>
  <c r="N2645" i="3"/>
  <c r="J2645" i="3"/>
  <c r="P2644" i="3"/>
  <c r="O2644" i="3"/>
  <c r="N2644" i="3"/>
  <c r="J2644" i="3"/>
  <c r="P2643" i="3"/>
  <c r="O2643" i="3"/>
  <c r="N2643" i="3"/>
  <c r="J2643" i="3"/>
  <c r="P2642" i="3"/>
  <c r="O2642" i="3"/>
  <c r="N2642" i="3"/>
  <c r="J2642" i="3"/>
  <c r="P2641" i="3"/>
  <c r="O2641" i="3"/>
  <c r="N2641" i="3"/>
  <c r="J2641" i="3"/>
  <c r="P2640" i="3"/>
  <c r="O2640" i="3"/>
  <c r="N2640" i="3"/>
  <c r="J2640" i="3"/>
  <c r="P2639" i="3"/>
  <c r="O2639" i="3"/>
  <c r="N2639" i="3"/>
  <c r="J2639" i="3"/>
  <c r="P2638" i="3"/>
  <c r="O2638" i="3"/>
  <c r="N2638" i="3"/>
  <c r="J2638" i="3"/>
  <c r="P2637" i="3"/>
  <c r="O2637" i="3"/>
  <c r="N2637" i="3"/>
  <c r="J2637" i="3"/>
  <c r="P2636" i="3"/>
  <c r="O2636" i="3"/>
  <c r="N2636" i="3"/>
  <c r="J2636" i="3"/>
  <c r="P2635" i="3"/>
  <c r="O2635" i="3"/>
  <c r="N2635" i="3"/>
  <c r="J2635" i="3"/>
  <c r="P2634" i="3"/>
  <c r="O2634" i="3"/>
  <c r="N2634" i="3"/>
  <c r="J2634" i="3"/>
  <c r="P2633" i="3"/>
  <c r="O2633" i="3"/>
  <c r="N2633" i="3"/>
  <c r="J2633" i="3"/>
  <c r="P2632" i="3"/>
  <c r="O2632" i="3"/>
  <c r="N2632" i="3"/>
  <c r="J2632" i="3"/>
  <c r="P2631" i="3"/>
  <c r="O2631" i="3"/>
  <c r="N2631" i="3"/>
  <c r="J2631" i="3"/>
  <c r="P2630" i="3"/>
  <c r="O2630" i="3"/>
  <c r="N2630" i="3"/>
  <c r="J2630" i="3"/>
  <c r="P2629" i="3"/>
  <c r="O2629" i="3"/>
  <c r="N2629" i="3"/>
  <c r="J2629" i="3"/>
  <c r="P2628" i="3"/>
  <c r="O2628" i="3"/>
  <c r="N2628" i="3"/>
  <c r="J2628" i="3"/>
  <c r="P2627" i="3"/>
  <c r="O2627" i="3"/>
  <c r="N2627" i="3"/>
  <c r="J2627" i="3"/>
  <c r="P2626" i="3"/>
  <c r="O2626" i="3"/>
  <c r="N2626" i="3"/>
  <c r="J2626" i="3"/>
  <c r="P2625" i="3"/>
  <c r="O2625" i="3"/>
  <c r="N2625" i="3"/>
  <c r="J2625" i="3"/>
  <c r="P2624" i="3"/>
  <c r="O2624" i="3"/>
  <c r="N2624" i="3"/>
  <c r="J2624" i="3"/>
  <c r="P2623" i="3"/>
  <c r="O2623" i="3"/>
  <c r="N2623" i="3"/>
  <c r="J2623" i="3"/>
  <c r="P2622" i="3"/>
  <c r="O2622" i="3"/>
  <c r="N2622" i="3"/>
  <c r="J2622" i="3"/>
  <c r="P2621" i="3"/>
  <c r="O2621" i="3"/>
  <c r="N2621" i="3"/>
  <c r="J2621" i="3"/>
  <c r="P2620" i="3"/>
  <c r="O2620" i="3"/>
  <c r="N2620" i="3"/>
  <c r="J2620" i="3"/>
  <c r="P2619" i="3"/>
  <c r="O2619" i="3"/>
  <c r="N2619" i="3"/>
  <c r="J2619" i="3"/>
  <c r="P2618" i="3"/>
  <c r="O2618" i="3"/>
  <c r="N2618" i="3"/>
  <c r="J2618" i="3"/>
  <c r="P2617" i="3"/>
  <c r="O2617" i="3"/>
  <c r="N2617" i="3"/>
  <c r="J2617" i="3"/>
  <c r="P2616" i="3"/>
  <c r="O2616" i="3"/>
  <c r="N2616" i="3"/>
  <c r="J2616" i="3"/>
  <c r="P2615" i="3"/>
  <c r="O2615" i="3"/>
  <c r="N2615" i="3"/>
  <c r="J2615" i="3"/>
  <c r="P2614" i="3"/>
  <c r="O2614" i="3"/>
  <c r="N2614" i="3"/>
  <c r="J2614" i="3"/>
  <c r="P2613" i="3"/>
  <c r="O2613" i="3"/>
  <c r="N2613" i="3"/>
  <c r="J2613" i="3"/>
  <c r="P2612" i="3"/>
  <c r="O2612" i="3"/>
  <c r="N2612" i="3"/>
  <c r="J2612" i="3"/>
  <c r="P2611" i="3"/>
  <c r="O2611" i="3"/>
  <c r="N2611" i="3"/>
  <c r="J2611" i="3"/>
  <c r="P2610" i="3"/>
  <c r="O2610" i="3"/>
  <c r="N2610" i="3"/>
  <c r="J2610" i="3"/>
  <c r="P2609" i="3"/>
  <c r="O2609" i="3"/>
  <c r="N2609" i="3"/>
  <c r="J2609" i="3"/>
  <c r="P2608" i="3"/>
  <c r="O2608" i="3"/>
  <c r="N2608" i="3"/>
  <c r="J2608" i="3"/>
  <c r="P2607" i="3"/>
  <c r="O2607" i="3"/>
  <c r="N2607" i="3"/>
  <c r="J2607" i="3"/>
  <c r="P2606" i="3"/>
  <c r="O2606" i="3"/>
  <c r="N2606" i="3"/>
  <c r="J2606" i="3"/>
  <c r="P2605" i="3"/>
  <c r="O2605" i="3"/>
  <c r="N2605" i="3"/>
  <c r="J2605" i="3"/>
  <c r="P2604" i="3"/>
  <c r="O2604" i="3"/>
  <c r="N2604" i="3"/>
  <c r="J2604" i="3"/>
  <c r="P2603" i="3"/>
  <c r="O2603" i="3"/>
  <c r="N2603" i="3"/>
  <c r="J2603" i="3"/>
  <c r="P2602" i="3"/>
  <c r="O2602" i="3"/>
  <c r="N2602" i="3"/>
  <c r="J2602" i="3"/>
  <c r="P2601" i="3"/>
  <c r="O2601" i="3"/>
  <c r="N2601" i="3"/>
  <c r="J2601" i="3"/>
  <c r="P2600" i="3"/>
  <c r="O2600" i="3"/>
  <c r="N2600" i="3"/>
  <c r="J2600" i="3"/>
  <c r="P2599" i="3"/>
  <c r="O2599" i="3"/>
  <c r="N2599" i="3"/>
  <c r="J2599" i="3"/>
  <c r="P2598" i="3"/>
  <c r="O2598" i="3"/>
  <c r="N2598" i="3"/>
  <c r="J2598" i="3"/>
  <c r="P2597" i="3"/>
  <c r="O2597" i="3"/>
  <c r="N2597" i="3"/>
  <c r="J2597" i="3"/>
  <c r="P2596" i="3"/>
  <c r="O2596" i="3"/>
  <c r="N2596" i="3"/>
  <c r="J2596" i="3"/>
  <c r="P2595" i="3"/>
  <c r="O2595" i="3"/>
  <c r="N2595" i="3"/>
  <c r="J2595" i="3"/>
  <c r="P2594" i="3"/>
  <c r="O2594" i="3"/>
  <c r="N2594" i="3"/>
  <c r="J2594" i="3"/>
  <c r="P2593" i="3"/>
  <c r="O2593" i="3"/>
  <c r="N2593" i="3"/>
  <c r="J2593" i="3"/>
  <c r="P2592" i="3"/>
  <c r="O2592" i="3"/>
  <c r="N2592" i="3"/>
  <c r="J2592" i="3"/>
  <c r="P2591" i="3"/>
  <c r="O2591" i="3"/>
  <c r="N2591" i="3"/>
  <c r="J2591" i="3"/>
  <c r="P2590" i="3"/>
  <c r="O2590" i="3"/>
  <c r="N2590" i="3"/>
  <c r="J2590" i="3"/>
  <c r="P2589" i="3"/>
  <c r="O2589" i="3"/>
  <c r="N2589" i="3"/>
  <c r="J2589" i="3"/>
  <c r="P2588" i="3"/>
  <c r="O2588" i="3"/>
  <c r="N2588" i="3"/>
  <c r="J2588" i="3"/>
  <c r="P2587" i="3"/>
  <c r="O2587" i="3"/>
  <c r="N2587" i="3"/>
  <c r="J2587" i="3"/>
  <c r="P2586" i="3"/>
  <c r="O2586" i="3"/>
  <c r="N2586" i="3"/>
  <c r="J2586" i="3"/>
  <c r="P2585" i="3"/>
  <c r="O2585" i="3"/>
  <c r="N2585" i="3"/>
  <c r="J2585" i="3"/>
  <c r="P2584" i="3"/>
  <c r="O2584" i="3"/>
  <c r="N2584" i="3"/>
  <c r="J2584" i="3"/>
  <c r="P2583" i="3"/>
  <c r="O2583" i="3"/>
  <c r="N2583" i="3"/>
  <c r="J2583" i="3"/>
  <c r="P2582" i="3"/>
  <c r="O2582" i="3"/>
  <c r="N2582" i="3"/>
  <c r="J2582" i="3"/>
  <c r="P2581" i="3"/>
  <c r="O2581" i="3"/>
  <c r="N2581" i="3"/>
  <c r="J2581" i="3"/>
  <c r="P2580" i="3"/>
  <c r="O2580" i="3"/>
  <c r="N2580" i="3"/>
  <c r="J2580" i="3"/>
  <c r="P2579" i="3"/>
  <c r="O2579" i="3"/>
  <c r="N2579" i="3"/>
  <c r="J2579" i="3"/>
  <c r="P2578" i="3"/>
  <c r="O2578" i="3"/>
  <c r="N2578" i="3"/>
  <c r="J2578" i="3"/>
  <c r="P2577" i="3"/>
  <c r="O2577" i="3"/>
  <c r="N2577" i="3"/>
  <c r="J2577" i="3"/>
  <c r="P2576" i="3"/>
  <c r="O2576" i="3"/>
  <c r="N2576" i="3"/>
  <c r="J2576" i="3"/>
  <c r="P2575" i="3"/>
  <c r="O2575" i="3"/>
  <c r="N2575" i="3"/>
  <c r="J2575" i="3"/>
  <c r="P2574" i="3"/>
  <c r="O2574" i="3"/>
  <c r="N2574" i="3"/>
  <c r="J2574" i="3"/>
  <c r="P2573" i="3"/>
  <c r="O2573" i="3"/>
  <c r="N2573" i="3"/>
  <c r="J2573" i="3"/>
  <c r="P2572" i="3"/>
  <c r="O2572" i="3"/>
  <c r="N2572" i="3"/>
  <c r="J2572" i="3"/>
  <c r="P2571" i="3"/>
  <c r="O2571" i="3"/>
  <c r="N2571" i="3"/>
  <c r="J2571" i="3"/>
  <c r="P2570" i="3"/>
  <c r="O2570" i="3"/>
  <c r="N2570" i="3"/>
  <c r="J2570" i="3"/>
  <c r="P2569" i="3"/>
  <c r="O2569" i="3"/>
  <c r="N2569" i="3"/>
  <c r="J2569" i="3"/>
  <c r="P2568" i="3"/>
  <c r="O2568" i="3"/>
  <c r="N2568" i="3"/>
  <c r="J2568" i="3"/>
  <c r="P2567" i="3"/>
  <c r="O2567" i="3"/>
  <c r="N2567" i="3"/>
  <c r="J2567" i="3"/>
  <c r="P2566" i="3"/>
  <c r="O2566" i="3"/>
  <c r="N2566" i="3"/>
  <c r="J2566" i="3"/>
  <c r="P2565" i="3"/>
  <c r="O2565" i="3"/>
  <c r="N2565" i="3"/>
  <c r="J2565" i="3"/>
  <c r="P2564" i="3"/>
  <c r="O2564" i="3"/>
  <c r="N2564" i="3"/>
  <c r="J2564" i="3"/>
  <c r="P2563" i="3"/>
  <c r="O2563" i="3"/>
  <c r="N2563" i="3"/>
  <c r="J2563" i="3"/>
  <c r="P2562" i="3"/>
  <c r="O2562" i="3"/>
  <c r="N2562" i="3"/>
  <c r="J2562" i="3"/>
  <c r="P2561" i="3"/>
  <c r="O2561" i="3"/>
  <c r="N2561" i="3"/>
  <c r="J2561" i="3"/>
  <c r="P2560" i="3"/>
  <c r="O2560" i="3"/>
  <c r="N2560" i="3"/>
  <c r="J2560" i="3"/>
  <c r="P2559" i="3"/>
  <c r="O2559" i="3"/>
  <c r="N2559" i="3"/>
  <c r="J2559" i="3"/>
  <c r="P2558" i="3"/>
  <c r="O2558" i="3"/>
  <c r="N2558" i="3"/>
  <c r="J2558" i="3"/>
  <c r="P2557" i="3"/>
  <c r="O2557" i="3"/>
  <c r="N2557" i="3"/>
  <c r="J2557" i="3"/>
  <c r="P2556" i="3"/>
  <c r="O2556" i="3"/>
  <c r="N2556" i="3"/>
  <c r="J2556" i="3"/>
  <c r="P2555" i="3"/>
  <c r="O2555" i="3"/>
  <c r="N2555" i="3"/>
  <c r="J2555" i="3"/>
  <c r="P2554" i="3"/>
  <c r="O2554" i="3"/>
  <c r="N2554" i="3"/>
  <c r="J2554" i="3"/>
  <c r="P2553" i="3"/>
  <c r="O2553" i="3"/>
  <c r="N2553" i="3"/>
  <c r="J2553" i="3"/>
  <c r="P2552" i="3"/>
  <c r="O2552" i="3"/>
  <c r="N2552" i="3"/>
  <c r="J2552" i="3"/>
  <c r="P2551" i="3"/>
  <c r="O2551" i="3"/>
  <c r="N2551" i="3"/>
  <c r="J2551" i="3"/>
  <c r="P2550" i="3"/>
  <c r="O2550" i="3"/>
  <c r="N2550" i="3"/>
  <c r="J2550" i="3"/>
  <c r="P2549" i="3"/>
  <c r="O2549" i="3"/>
  <c r="N2549" i="3"/>
  <c r="J2549" i="3"/>
  <c r="P2548" i="3"/>
  <c r="O2548" i="3"/>
  <c r="N2548" i="3"/>
  <c r="J2548" i="3"/>
  <c r="P2547" i="3"/>
  <c r="O2547" i="3"/>
  <c r="N2547" i="3"/>
  <c r="J2547" i="3"/>
  <c r="P2546" i="3"/>
  <c r="O2546" i="3"/>
  <c r="N2546" i="3"/>
  <c r="J2546" i="3"/>
  <c r="P2545" i="3"/>
  <c r="O2545" i="3"/>
  <c r="N2545" i="3"/>
  <c r="J2545" i="3"/>
  <c r="P2544" i="3"/>
  <c r="O2544" i="3"/>
  <c r="N2544" i="3"/>
  <c r="J2544" i="3"/>
  <c r="P2543" i="3"/>
  <c r="O2543" i="3"/>
  <c r="N2543" i="3"/>
  <c r="J2543" i="3"/>
  <c r="P2542" i="3"/>
  <c r="O2542" i="3"/>
  <c r="N2542" i="3"/>
  <c r="J2542" i="3"/>
  <c r="P2541" i="3"/>
  <c r="O2541" i="3"/>
  <c r="N2541" i="3"/>
  <c r="J2541" i="3"/>
  <c r="P2540" i="3"/>
  <c r="O2540" i="3"/>
  <c r="N2540" i="3"/>
  <c r="J2540" i="3"/>
  <c r="P2539" i="3"/>
  <c r="O2539" i="3"/>
  <c r="N2539" i="3"/>
  <c r="J2539" i="3"/>
  <c r="P2538" i="3"/>
  <c r="O2538" i="3"/>
  <c r="N2538" i="3"/>
  <c r="J2538" i="3"/>
  <c r="P2537" i="3"/>
  <c r="O2537" i="3"/>
  <c r="N2537" i="3"/>
  <c r="J2537" i="3"/>
  <c r="P2536" i="3"/>
  <c r="O2536" i="3"/>
  <c r="N2536" i="3"/>
  <c r="J2536" i="3"/>
  <c r="P2535" i="3"/>
  <c r="O2535" i="3"/>
  <c r="N2535" i="3"/>
  <c r="J2535" i="3"/>
  <c r="P2534" i="3"/>
  <c r="O2534" i="3"/>
  <c r="N2534" i="3"/>
  <c r="J2534" i="3"/>
  <c r="P2533" i="3"/>
  <c r="O2533" i="3"/>
  <c r="N2533" i="3"/>
  <c r="J2533" i="3"/>
  <c r="P2532" i="3"/>
  <c r="O2532" i="3"/>
  <c r="N2532" i="3"/>
  <c r="J2532" i="3"/>
  <c r="P2531" i="3"/>
  <c r="O2531" i="3"/>
  <c r="N2531" i="3"/>
  <c r="J2531" i="3"/>
  <c r="P2530" i="3"/>
  <c r="O2530" i="3"/>
  <c r="N2530" i="3"/>
  <c r="J2530" i="3"/>
  <c r="P2529" i="3"/>
  <c r="O2529" i="3"/>
  <c r="N2529" i="3"/>
  <c r="J2529" i="3"/>
  <c r="P2528" i="3"/>
  <c r="O2528" i="3"/>
  <c r="N2528" i="3"/>
  <c r="J2528" i="3"/>
  <c r="P2527" i="3"/>
  <c r="O2527" i="3"/>
  <c r="N2527" i="3"/>
  <c r="J2527" i="3"/>
  <c r="P2526" i="3"/>
  <c r="O2526" i="3"/>
  <c r="N2526" i="3"/>
  <c r="J2526" i="3"/>
  <c r="P2525" i="3"/>
  <c r="O2525" i="3"/>
  <c r="N2525" i="3"/>
  <c r="J2525" i="3"/>
  <c r="P2524" i="3"/>
  <c r="O2524" i="3"/>
  <c r="N2524" i="3"/>
  <c r="J2524" i="3"/>
  <c r="P2523" i="3"/>
  <c r="O2523" i="3"/>
  <c r="N2523" i="3"/>
  <c r="J2523" i="3"/>
  <c r="P2522" i="3"/>
  <c r="O2522" i="3"/>
  <c r="N2522" i="3"/>
  <c r="J2522" i="3"/>
  <c r="P2521" i="3"/>
  <c r="O2521" i="3"/>
  <c r="N2521" i="3"/>
  <c r="J2521" i="3"/>
  <c r="P2520" i="3"/>
  <c r="O2520" i="3"/>
  <c r="N2520" i="3"/>
  <c r="J2520" i="3"/>
  <c r="P2519" i="3"/>
  <c r="O2519" i="3"/>
  <c r="N2519" i="3"/>
  <c r="J2519" i="3"/>
  <c r="P2518" i="3"/>
  <c r="O2518" i="3"/>
  <c r="N2518" i="3"/>
  <c r="J2518" i="3"/>
  <c r="P2517" i="3"/>
  <c r="O2517" i="3"/>
  <c r="N2517" i="3"/>
  <c r="J2517" i="3"/>
  <c r="P2516" i="3"/>
  <c r="O2516" i="3"/>
  <c r="N2516" i="3"/>
  <c r="J2516" i="3"/>
  <c r="P2515" i="3"/>
  <c r="O2515" i="3"/>
  <c r="N2515" i="3"/>
  <c r="J2515" i="3"/>
  <c r="P2514" i="3"/>
  <c r="O2514" i="3"/>
  <c r="N2514" i="3"/>
  <c r="J2514" i="3"/>
  <c r="P2513" i="3"/>
  <c r="O2513" i="3"/>
  <c r="N2513" i="3"/>
  <c r="J2513" i="3"/>
  <c r="P2512" i="3"/>
  <c r="O2512" i="3"/>
  <c r="N2512" i="3"/>
  <c r="J2512" i="3"/>
  <c r="P2511" i="3"/>
  <c r="O2511" i="3"/>
  <c r="N2511" i="3"/>
  <c r="J2511" i="3"/>
  <c r="P2510" i="3"/>
  <c r="O2510" i="3"/>
  <c r="N2510" i="3"/>
  <c r="J2510" i="3"/>
  <c r="P2509" i="3"/>
  <c r="O2509" i="3"/>
  <c r="N2509" i="3"/>
  <c r="J2509" i="3"/>
  <c r="P2508" i="3"/>
  <c r="O2508" i="3"/>
  <c r="N2508" i="3"/>
  <c r="K2508" i="3"/>
  <c r="L2508" i="3" s="1"/>
  <c r="J2508" i="3"/>
  <c r="M2508" i="3" s="1"/>
  <c r="P2507" i="3"/>
  <c r="O2507" i="3"/>
  <c r="N2507" i="3"/>
  <c r="J2507" i="3"/>
  <c r="P2506" i="3"/>
  <c r="O2506" i="3"/>
  <c r="N2506" i="3"/>
  <c r="J2506" i="3"/>
  <c r="P2505" i="3"/>
  <c r="O2505" i="3"/>
  <c r="N2505" i="3"/>
  <c r="J2505" i="3"/>
  <c r="P2504" i="3"/>
  <c r="O2504" i="3"/>
  <c r="N2504" i="3"/>
  <c r="J2504" i="3"/>
  <c r="P2503" i="3"/>
  <c r="O2503" i="3"/>
  <c r="N2503" i="3"/>
  <c r="J2503" i="3"/>
  <c r="P2502" i="3"/>
  <c r="O2502" i="3"/>
  <c r="N2502" i="3"/>
  <c r="J2502" i="3"/>
  <c r="P2501" i="3"/>
  <c r="O2501" i="3"/>
  <c r="N2501" i="3"/>
  <c r="J2501" i="3"/>
  <c r="P2500" i="3"/>
  <c r="O2500" i="3"/>
  <c r="N2500" i="3"/>
  <c r="J2500" i="3"/>
  <c r="P2499" i="3"/>
  <c r="O2499" i="3"/>
  <c r="N2499" i="3"/>
  <c r="J2499" i="3"/>
  <c r="P2498" i="3"/>
  <c r="O2498" i="3"/>
  <c r="N2498" i="3"/>
  <c r="J2498" i="3"/>
  <c r="P2497" i="3"/>
  <c r="O2497" i="3"/>
  <c r="N2497" i="3"/>
  <c r="J2497" i="3"/>
  <c r="P2496" i="3"/>
  <c r="O2496" i="3"/>
  <c r="N2496" i="3"/>
  <c r="J2496" i="3"/>
  <c r="P2495" i="3"/>
  <c r="O2495" i="3"/>
  <c r="N2495" i="3"/>
  <c r="J2495" i="3"/>
  <c r="P2494" i="3"/>
  <c r="O2494" i="3"/>
  <c r="N2494" i="3"/>
  <c r="J2494" i="3"/>
  <c r="P2493" i="3"/>
  <c r="O2493" i="3"/>
  <c r="N2493" i="3"/>
  <c r="J2493" i="3"/>
  <c r="P2492" i="3"/>
  <c r="O2492" i="3"/>
  <c r="N2492" i="3"/>
  <c r="J2492" i="3"/>
  <c r="P2491" i="3"/>
  <c r="O2491" i="3"/>
  <c r="N2491" i="3"/>
  <c r="J2491" i="3"/>
  <c r="P2490" i="3"/>
  <c r="O2490" i="3"/>
  <c r="N2490" i="3"/>
  <c r="J2490" i="3"/>
  <c r="P2489" i="3"/>
  <c r="O2489" i="3"/>
  <c r="N2489" i="3"/>
  <c r="J2489" i="3"/>
  <c r="P2488" i="3"/>
  <c r="O2488" i="3"/>
  <c r="N2488" i="3"/>
  <c r="J2488" i="3"/>
  <c r="P2487" i="3"/>
  <c r="O2487" i="3"/>
  <c r="N2487" i="3"/>
  <c r="J2487" i="3"/>
  <c r="P2486" i="3"/>
  <c r="O2486" i="3"/>
  <c r="N2486" i="3"/>
  <c r="J2486" i="3"/>
  <c r="P2485" i="3"/>
  <c r="O2485" i="3"/>
  <c r="N2485" i="3"/>
  <c r="J2485" i="3"/>
  <c r="P2484" i="3"/>
  <c r="O2484" i="3"/>
  <c r="N2484" i="3"/>
  <c r="J2484" i="3"/>
  <c r="P2483" i="3"/>
  <c r="O2483" i="3"/>
  <c r="N2483" i="3"/>
  <c r="J2483" i="3"/>
  <c r="P2482" i="3"/>
  <c r="O2482" i="3"/>
  <c r="N2482" i="3"/>
  <c r="J2482" i="3"/>
  <c r="P2481" i="3"/>
  <c r="O2481" i="3"/>
  <c r="N2481" i="3"/>
  <c r="J2481" i="3"/>
  <c r="P2480" i="3"/>
  <c r="O2480" i="3"/>
  <c r="N2480" i="3"/>
  <c r="J2480" i="3"/>
  <c r="P2479" i="3"/>
  <c r="O2479" i="3"/>
  <c r="N2479" i="3"/>
  <c r="J2479" i="3"/>
  <c r="P2478" i="3"/>
  <c r="O2478" i="3"/>
  <c r="N2478" i="3"/>
  <c r="J2478" i="3"/>
  <c r="P2477" i="3"/>
  <c r="O2477" i="3"/>
  <c r="N2477" i="3"/>
  <c r="J2477" i="3"/>
  <c r="P2476" i="3"/>
  <c r="O2476" i="3"/>
  <c r="N2476" i="3"/>
  <c r="J2476" i="3"/>
  <c r="P2475" i="3"/>
  <c r="O2475" i="3"/>
  <c r="N2475" i="3"/>
  <c r="J2475" i="3"/>
  <c r="P2474" i="3"/>
  <c r="O2474" i="3"/>
  <c r="N2474" i="3"/>
  <c r="J2474" i="3"/>
  <c r="P2473" i="3"/>
  <c r="O2473" i="3"/>
  <c r="N2473" i="3"/>
  <c r="J2473" i="3"/>
  <c r="P2472" i="3"/>
  <c r="O2472" i="3"/>
  <c r="N2472" i="3"/>
  <c r="J2472" i="3"/>
  <c r="P2471" i="3"/>
  <c r="O2471" i="3"/>
  <c r="N2471" i="3"/>
  <c r="J2471" i="3"/>
  <c r="P2470" i="3"/>
  <c r="O2470" i="3"/>
  <c r="N2470" i="3"/>
  <c r="J2470" i="3"/>
  <c r="P2469" i="3"/>
  <c r="O2469" i="3"/>
  <c r="N2469" i="3"/>
  <c r="J2469" i="3"/>
  <c r="P2468" i="3"/>
  <c r="O2468" i="3"/>
  <c r="N2468" i="3"/>
  <c r="J2468" i="3"/>
  <c r="P2467" i="3"/>
  <c r="O2467" i="3"/>
  <c r="N2467" i="3"/>
  <c r="J2467" i="3"/>
  <c r="P2466" i="3"/>
  <c r="O2466" i="3"/>
  <c r="N2466" i="3"/>
  <c r="J2466" i="3"/>
  <c r="P2465" i="3"/>
  <c r="O2465" i="3"/>
  <c r="N2465" i="3"/>
  <c r="J2465" i="3"/>
  <c r="P2464" i="3"/>
  <c r="O2464" i="3"/>
  <c r="N2464" i="3"/>
  <c r="J2464" i="3"/>
  <c r="P2463" i="3"/>
  <c r="O2463" i="3"/>
  <c r="N2463" i="3"/>
  <c r="J2463" i="3"/>
  <c r="P2462" i="3"/>
  <c r="O2462" i="3"/>
  <c r="N2462" i="3"/>
  <c r="J2462" i="3"/>
  <c r="P2461" i="3"/>
  <c r="O2461" i="3"/>
  <c r="N2461" i="3"/>
  <c r="J2461" i="3"/>
  <c r="P2460" i="3"/>
  <c r="O2460" i="3"/>
  <c r="N2460" i="3"/>
  <c r="J2460" i="3"/>
  <c r="P2459" i="3"/>
  <c r="O2459" i="3"/>
  <c r="N2459" i="3"/>
  <c r="J2459" i="3"/>
  <c r="P2458" i="3"/>
  <c r="O2458" i="3"/>
  <c r="N2458" i="3"/>
  <c r="J2458" i="3"/>
  <c r="P2457" i="3"/>
  <c r="O2457" i="3"/>
  <c r="N2457" i="3"/>
  <c r="J2457" i="3"/>
  <c r="P2456" i="3"/>
  <c r="O2456" i="3"/>
  <c r="N2456" i="3"/>
  <c r="J2456" i="3"/>
  <c r="P2455" i="3"/>
  <c r="O2455" i="3"/>
  <c r="N2455" i="3"/>
  <c r="J2455" i="3"/>
  <c r="P2454" i="3"/>
  <c r="O2454" i="3"/>
  <c r="N2454" i="3"/>
  <c r="J2454" i="3"/>
  <c r="P2453" i="3"/>
  <c r="O2453" i="3"/>
  <c r="N2453" i="3"/>
  <c r="J2453" i="3"/>
  <c r="P2452" i="3"/>
  <c r="O2452" i="3"/>
  <c r="N2452" i="3"/>
  <c r="J2452" i="3"/>
  <c r="P2451" i="3"/>
  <c r="O2451" i="3"/>
  <c r="N2451" i="3"/>
  <c r="J2451" i="3"/>
  <c r="P2450" i="3"/>
  <c r="O2450" i="3"/>
  <c r="N2450" i="3"/>
  <c r="J2450" i="3"/>
  <c r="P2449" i="3"/>
  <c r="O2449" i="3"/>
  <c r="N2449" i="3"/>
  <c r="J2449" i="3"/>
  <c r="P2448" i="3"/>
  <c r="O2448" i="3"/>
  <c r="N2448" i="3"/>
  <c r="J2448" i="3"/>
  <c r="P2447" i="3"/>
  <c r="O2447" i="3"/>
  <c r="N2447" i="3"/>
  <c r="J2447" i="3"/>
  <c r="P2446" i="3"/>
  <c r="O2446" i="3"/>
  <c r="N2446" i="3"/>
  <c r="J2446" i="3"/>
  <c r="P2445" i="3"/>
  <c r="O2445" i="3"/>
  <c r="N2445" i="3"/>
  <c r="J2445" i="3"/>
  <c r="P2444" i="3"/>
  <c r="O2444" i="3"/>
  <c r="N2444" i="3"/>
  <c r="J2444" i="3"/>
  <c r="P2443" i="3"/>
  <c r="O2443" i="3"/>
  <c r="N2443" i="3"/>
  <c r="J2443" i="3"/>
  <c r="P2442" i="3"/>
  <c r="O2442" i="3"/>
  <c r="N2442" i="3"/>
  <c r="J2442" i="3"/>
  <c r="P2441" i="3"/>
  <c r="O2441" i="3"/>
  <c r="N2441" i="3"/>
  <c r="J2441" i="3"/>
  <c r="P2440" i="3"/>
  <c r="O2440" i="3"/>
  <c r="N2440" i="3"/>
  <c r="J2440" i="3"/>
  <c r="P2439" i="3"/>
  <c r="O2439" i="3"/>
  <c r="N2439" i="3"/>
  <c r="J2439" i="3"/>
  <c r="P2438" i="3"/>
  <c r="O2438" i="3"/>
  <c r="N2438" i="3"/>
  <c r="J2438" i="3"/>
  <c r="P2437" i="3"/>
  <c r="O2437" i="3"/>
  <c r="N2437" i="3"/>
  <c r="J2437" i="3"/>
  <c r="P2436" i="3"/>
  <c r="O2436" i="3"/>
  <c r="N2436" i="3"/>
  <c r="J2436" i="3"/>
  <c r="P2435" i="3"/>
  <c r="O2435" i="3"/>
  <c r="N2435" i="3"/>
  <c r="J2435" i="3"/>
  <c r="P2434" i="3"/>
  <c r="O2434" i="3"/>
  <c r="N2434" i="3"/>
  <c r="J2434" i="3"/>
  <c r="P2433" i="3"/>
  <c r="O2433" i="3"/>
  <c r="N2433" i="3"/>
  <c r="J2433" i="3"/>
  <c r="P2432" i="3"/>
  <c r="O2432" i="3"/>
  <c r="N2432" i="3"/>
  <c r="J2432" i="3"/>
  <c r="P2431" i="3"/>
  <c r="O2431" i="3"/>
  <c r="N2431" i="3"/>
  <c r="J2431" i="3"/>
  <c r="P2430" i="3"/>
  <c r="O2430" i="3"/>
  <c r="N2430" i="3"/>
  <c r="J2430" i="3"/>
  <c r="P2429" i="3"/>
  <c r="O2429" i="3"/>
  <c r="N2429" i="3"/>
  <c r="J2429" i="3"/>
  <c r="P2428" i="3"/>
  <c r="O2428" i="3"/>
  <c r="N2428" i="3"/>
  <c r="J2428" i="3"/>
  <c r="P2427" i="3"/>
  <c r="O2427" i="3"/>
  <c r="N2427" i="3"/>
  <c r="J2427" i="3"/>
  <c r="P2426" i="3"/>
  <c r="O2426" i="3"/>
  <c r="N2426" i="3"/>
  <c r="J2426" i="3"/>
  <c r="P2425" i="3"/>
  <c r="O2425" i="3"/>
  <c r="N2425" i="3"/>
  <c r="J2425" i="3"/>
  <c r="P2424" i="3"/>
  <c r="O2424" i="3"/>
  <c r="N2424" i="3"/>
  <c r="J2424" i="3"/>
  <c r="P2423" i="3"/>
  <c r="O2423" i="3"/>
  <c r="N2423" i="3"/>
  <c r="J2423" i="3"/>
  <c r="P2422" i="3"/>
  <c r="O2422" i="3"/>
  <c r="N2422" i="3"/>
  <c r="J2422" i="3"/>
  <c r="P2421" i="3"/>
  <c r="O2421" i="3"/>
  <c r="N2421" i="3"/>
  <c r="J2421" i="3"/>
  <c r="P2420" i="3"/>
  <c r="O2420" i="3"/>
  <c r="N2420" i="3"/>
  <c r="J2420" i="3"/>
  <c r="P2419" i="3"/>
  <c r="O2419" i="3"/>
  <c r="N2419" i="3"/>
  <c r="J2419" i="3"/>
  <c r="P2418" i="3"/>
  <c r="O2418" i="3"/>
  <c r="N2418" i="3"/>
  <c r="J2418" i="3"/>
  <c r="P2417" i="3"/>
  <c r="O2417" i="3"/>
  <c r="N2417" i="3"/>
  <c r="J2417" i="3"/>
  <c r="P2416" i="3"/>
  <c r="O2416" i="3"/>
  <c r="N2416" i="3"/>
  <c r="J2416" i="3"/>
  <c r="P2415" i="3"/>
  <c r="O2415" i="3"/>
  <c r="N2415" i="3"/>
  <c r="J2415" i="3"/>
  <c r="P2414" i="3"/>
  <c r="O2414" i="3"/>
  <c r="N2414" i="3"/>
  <c r="J2414" i="3"/>
  <c r="P2413" i="3"/>
  <c r="O2413" i="3"/>
  <c r="N2413" i="3"/>
  <c r="J2413" i="3"/>
  <c r="P2412" i="3"/>
  <c r="O2412" i="3"/>
  <c r="N2412" i="3"/>
  <c r="J2412" i="3"/>
  <c r="P2411" i="3"/>
  <c r="O2411" i="3"/>
  <c r="N2411" i="3"/>
  <c r="J2411" i="3"/>
  <c r="P2410" i="3"/>
  <c r="O2410" i="3"/>
  <c r="N2410" i="3"/>
  <c r="J2410" i="3"/>
  <c r="P2409" i="3"/>
  <c r="O2409" i="3"/>
  <c r="N2409" i="3"/>
  <c r="J2409" i="3"/>
  <c r="P2408" i="3"/>
  <c r="O2408" i="3"/>
  <c r="N2408" i="3"/>
  <c r="J2408" i="3"/>
  <c r="P2407" i="3"/>
  <c r="O2407" i="3"/>
  <c r="N2407" i="3"/>
  <c r="J2407" i="3"/>
  <c r="P2406" i="3"/>
  <c r="O2406" i="3"/>
  <c r="N2406" i="3"/>
  <c r="J2406" i="3"/>
  <c r="P2405" i="3"/>
  <c r="O2405" i="3"/>
  <c r="N2405" i="3"/>
  <c r="J2405" i="3"/>
  <c r="P2404" i="3"/>
  <c r="O2404" i="3"/>
  <c r="N2404" i="3"/>
  <c r="J2404" i="3"/>
  <c r="P2403" i="3"/>
  <c r="O2403" i="3"/>
  <c r="N2403" i="3"/>
  <c r="J2403" i="3"/>
  <c r="P2402" i="3"/>
  <c r="O2402" i="3"/>
  <c r="N2402" i="3"/>
  <c r="J2402" i="3"/>
  <c r="P2401" i="3"/>
  <c r="O2401" i="3"/>
  <c r="N2401" i="3"/>
  <c r="J2401" i="3"/>
  <c r="P2400" i="3"/>
  <c r="O2400" i="3"/>
  <c r="N2400" i="3"/>
  <c r="J2400" i="3"/>
  <c r="P2399" i="3"/>
  <c r="O2399" i="3"/>
  <c r="N2399" i="3"/>
  <c r="J2399" i="3"/>
  <c r="P2398" i="3"/>
  <c r="O2398" i="3"/>
  <c r="N2398" i="3"/>
  <c r="K2398" i="3"/>
  <c r="L2398" i="3" s="1"/>
  <c r="J2398" i="3"/>
  <c r="M2398" i="3" s="1"/>
  <c r="P2397" i="3"/>
  <c r="O2397" i="3"/>
  <c r="N2397" i="3"/>
  <c r="J2397" i="3"/>
  <c r="P2396" i="3"/>
  <c r="O2396" i="3"/>
  <c r="N2396" i="3"/>
  <c r="J2396" i="3"/>
  <c r="P2395" i="3"/>
  <c r="O2395" i="3"/>
  <c r="N2395" i="3"/>
  <c r="J2395" i="3"/>
  <c r="P2394" i="3"/>
  <c r="O2394" i="3"/>
  <c r="N2394" i="3"/>
  <c r="J2394" i="3"/>
  <c r="P2393" i="3"/>
  <c r="O2393" i="3"/>
  <c r="N2393" i="3"/>
  <c r="J2393" i="3"/>
  <c r="P2392" i="3"/>
  <c r="O2392" i="3"/>
  <c r="N2392" i="3"/>
  <c r="J2392" i="3"/>
  <c r="P2391" i="3"/>
  <c r="O2391" i="3"/>
  <c r="N2391" i="3"/>
  <c r="J2391" i="3"/>
  <c r="P2390" i="3"/>
  <c r="O2390" i="3"/>
  <c r="N2390" i="3"/>
  <c r="J2390" i="3"/>
  <c r="P2389" i="3"/>
  <c r="O2389" i="3"/>
  <c r="N2389" i="3"/>
  <c r="J2389" i="3"/>
  <c r="P2388" i="3"/>
  <c r="O2388" i="3"/>
  <c r="N2388" i="3"/>
  <c r="J2388" i="3"/>
  <c r="P2387" i="3"/>
  <c r="O2387" i="3"/>
  <c r="N2387" i="3"/>
  <c r="J2387" i="3"/>
  <c r="P2386" i="3"/>
  <c r="O2386" i="3"/>
  <c r="N2386" i="3"/>
  <c r="J2386" i="3"/>
  <c r="P2385" i="3"/>
  <c r="O2385" i="3"/>
  <c r="N2385" i="3"/>
  <c r="J2385" i="3"/>
  <c r="P2384" i="3"/>
  <c r="O2384" i="3"/>
  <c r="N2384" i="3"/>
  <c r="J2384" i="3"/>
  <c r="P2383" i="3"/>
  <c r="O2383" i="3"/>
  <c r="N2383" i="3"/>
  <c r="J2383" i="3"/>
  <c r="P2382" i="3"/>
  <c r="O2382" i="3"/>
  <c r="N2382" i="3"/>
  <c r="J2382" i="3"/>
  <c r="P2381" i="3"/>
  <c r="O2381" i="3"/>
  <c r="N2381" i="3"/>
  <c r="J2381" i="3"/>
  <c r="P2380" i="3"/>
  <c r="O2380" i="3"/>
  <c r="N2380" i="3"/>
  <c r="J2380" i="3"/>
  <c r="P2379" i="3"/>
  <c r="O2379" i="3"/>
  <c r="N2379" i="3"/>
  <c r="J2379" i="3"/>
  <c r="P2378" i="3"/>
  <c r="O2378" i="3"/>
  <c r="N2378" i="3"/>
  <c r="J2378" i="3"/>
  <c r="P2377" i="3"/>
  <c r="O2377" i="3"/>
  <c r="N2377" i="3"/>
  <c r="J2377" i="3"/>
  <c r="P2376" i="3"/>
  <c r="O2376" i="3"/>
  <c r="N2376" i="3"/>
  <c r="J2376" i="3"/>
  <c r="P2375" i="3"/>
  <c r="O2375" i="3"/>
  <c r="N2375" i="3"/>
  <c r="J2375" i="3"/>
  <c r="P2374" i="3"/>
  <c r="O2374" i="3"/>
  <c r="N2374" i="3"/>
  <c r="J2374" i="3"/>
  <c r="P2373" i="3"/>
  <c r="O2373" i="3"/>
  <c r="N2373" i="3"/>
  <c r="J2373" i="3"/>
  <c r="P2372" i="3"/>
  <c r="O2372" i="3"/>
  <c r="N2372" i="3"/>
  <c r="J2372" i="3"/>
  <c r="P2371" i="3"/>
  <c r="O2371" i="3"/>
  <c r="N2371" i="3"/>
  <c r="J2371" i="3"/>
  <c r="P2370" i="3"/>
  <c r="O2370" i="3"/>
  <c r="N2370" i="3"/>
  <c r="J2370" i="3"/>
  <c r="P2369" i="3"/>
  <c r="O2369" i="3"/>
  <c r="N2369" i="3"/>
  <c r="J2369" i="3"/>
  <c r="P2368" i="3"/>
  <c r="O2368" i="3"/>
  <c r="N2368" i="3"/>
  <c r="J2368" i="3"/>
  <c r="P2367" i="3"/>
  <c r="O2367" i="3"/>
  <c r="N2367" i="3"/>
  <c r="J2367" i="3"/>
  <c r="P2366" i="3"/>
  <c r="O2366" i="3"/>
  <c r="N2366" i="3"/>
  <c r="J2366" i="3"/>
  <c r="P2365" i="3"/>
  <c r="O2365" i="3"/>
  <c r="N2365" i="3"/>
  <c r="J2365" i="3"/>
  <c r="P2364" i="3"/>
  <c r="O2364" i="3"/>
  <c r="N2364" i="3"/>
  <c r="J2364" i="3"/>
  <c r="P2363" i="3"/>
  <c r="O2363" i="3"/>
  <c r="N2363" i="3"/>
  <c r="J2363" i="3"/>
  <c r="P2362" i="3"/>
  <c r="O2362" i="3"/>
  <c r="N2362" i="3"/>
  <c r="J2362" i="3"/>
  <c r="P2361" i="3"/>
  <c r="O2361" i="3"/>
  <c r="N2361" i="3"/>
  <c r="J2361" i="3"/>
  <c r="P2360" i="3"/>
  <c r="O2360" i="3"/>
  <c r="N2360" i="3"/>
  <c r="J2360" i="3"/>
  <c r="P2359" i="3"/>
  <c r="O2359" i="3"/>
  <c r="N2359" i="3"/>
  <c r="J2359" i="3"/>
  <c r="P2358" i="3"/>
  <c r="O2358" i="3"/>
  <c r="N2358" i="3"/>
  <c r="J2358" i="3"/>
  <c r="P2357" i="3"/>
  <c r="O2357" i="3"/>
  <c r="N2357" i="3"/>
  <c r="J2357" i="3"/>
  <c r="P2356" i="3"/>
  <c r="O2356" i="3"/>
  <c r="N2356" i="3"/>
  <c r="J2356" i="3"/>
  <c r="P2355" i="3"/>
  <c r="O2355" i="3"/>
  <c r="N2355" i="3"/>
  <c r="J2355" i="3"/>
  <c r="P2354" i="3"/>
  <c r="O2354" i="3"/>
  <c r="N2354" i="3"/>
  <c r="J2354" i="3"/>
  <c r="P2353" i="3"/>
  <c r="O2353" i="3"/>
  <c r="N2353" i="3"/>
  <c r="J2353" i="3"/>
  <c r="P2352" i="3"/>
  <c r="O2352" i="3"/>
  <c r="N2352" i="3"/>
  <c r="J2352" i="3"/>
  <c r="P2351" i="3"/>
  <c r="O2351" i="3"/>
  <c r="N2351" i="3"/>
  <c r="J2351" i="3"/>
  <c r="P2350" i="3"/>
  <c r="O2350" i="3"/>
  <c r="N2350" i="3"/>
  <c r="J2350" i="3"/>
  <c r="P2349" i="3"/>
  <c r="O2349" i="3"/>
  <c r="N2349" i="3"/>
  <c r="J2349" i="3"/>
  <c r="P2348" i="3"/>
  <c r="O2348" i="3"/>
  <c r="N2348" i="3"/>
  <c r="J2348" i="3"/>
  <c r="P2347" i="3"/>
  <c r="O2347" i="3"/>
  <c r="N2347" i="3"/>
  <c r="J2347" i="3"/>
  <c r="P2346" i="3"/>
  <c r="O2346" i="3"/>
  <c r="N2346" i="3"/>
  <c r="J2346" i="3"/>
  <c r="P2345" i="3"/>
  <c r="O2345" i="3"/>
  <c r="N2345" i="3"/>
  <c r="J2345" i="3"/>
  <c r="P2344" i="3"/>
  <c r="O2344" i="3"/>
  <c r="N2344" i="3"/>
  <c r="J2344" i="3"/>
  <c r="P2343" i="3"/>
  <c r="O2343" i="3"/>
  <c r="N2343" i="3"/>
  <c r="J2343" i="3"/>
  <c r="P2342" i="3"/>
  <c r="O2342" i="3"/>
  <c r="N2342" i="3"/>
  <c r="J2342" i="3"/>
  <c r="K2342" i="3" s="1"/>
  <c r="P2341" i="3"/>
  <c r="O2341" i="3"/>
  <c r="N2341" i="3"/>
  <c r="J2341" i="3"/>
  <c r="P2340" i="3"/>
  <c r="O2340" i="3"/>
  <c r="N2340" i="3"/>
  <c r="J2340" i="3"/>
  <c r="P2339" i="3"/>
  <c r="O2339" i="3"/>
  <c r="N2339" i="3"/>
  <c r="J2339" i="3"/>
  <c r="P2338" i="3"/>
  <c r="O2338" i="3"/>
  <c r="N2338" i="3"/>
  <c r="J2338" i="3"/>
  <c r="P2337" i="3"/>
  <c r="O2337" i="3"/>
  <c r="N2337" i="3"/>
  <c r="J2337" i="3"/>
  <c r="P2336" i="3"/>
  <c r="O2336" i="3"/>
  <c r="N2336" i="3"/>
  <c r="J2336" i="3"/>
  <c r="P2335" i="3"/>
  <c r="O2335" i="3"/>
  <c r="N2335" i="3"/>
  <c r="J2335" i="3"/>
  <c r="P2334" i="3"/>
  <c r="O2334" i="3"/>
  <c r="N2334" i="3"/>
  <c r="J2334" i="3"/>
  <c r="P2333" i="3"/>
  <c r="O2333" i="3"/>
  <c r="N2333" i="3"/>
  <c r="J2333" i="3"/>
  <c r="P2332" i="3"/>
  <c r="O2332" i="3"/>
  <c r="N2332" i="3"/>
  <c r="J2332" i="3"/>
  <c r="P2331" i="3"/>
  <c r="O2331" i="3"/>
  <c r="N2331" i="3"/>
  <c r="J2331" i="3"/>
  <c r="P2330" i="3"/>
  <c r="O2330" i="3"/>
  <c r="N2330" i="3"/>
  <c r="J2330" i="3"/>
  <c r="P2329" i="3"/>
  <c r="O2329" i="3"/>
  <c r="N2329" i="3"/>
  <c r="J2329" i="3"/>
  <c r="P2328" i="3"/>
  <c r="O2328" i="3"/>
  <c r="N2328" i="3"/>
  <c r="J2328" i="3"/>
  <c r="P2327" i="3"/>
  <c r="O2327" i="3"/>
  <c r="N2327" i="3"/>
  <c r="J2327" i="3"/>
  <c r="P2326" i="3"/>
  <c r="O2326" i="3"/>
  <c r="N2326" i="3"/>
  <c r="J2326" i="3"/>
  <c r="P2325" i="3"/>
  <c r="O2325" i="3"/>
  <c r="N2325" i="3"/>
  <c r="J2325" i="3"/>
  <c r="P2324" i="3"/>
  <c r="O2324" i="3"/>
  <c r="N2324" i="3"/>
  <c r="J2324" i="3"/>
  <c r="P2323" i="3"/>
  <c r="O2323" i="3"/>
  <c r="N2323" i="3"/>
  <c r="J2323" i="3"/>
  <c r="P2322" i="3"/>
  <c r="O2322" i="3"/>
  <c r="N2322" i="3"/>
  <c r="J2322" i="3"/>
  <c r="P2321" i="3"/>
  <c r="O2321" i="3"/>
  <c r="N2321" i="3"/>
  <c r="J2321" i="3"/>
  <c r="P2320" i="3"/>
  <c r="O2320" i="3"/>
  <c r="N2320" i="3"/>
  <c r="J2320" i="3"/>
  <c r="P2319" i="3"/>
  <c r="O2319" i="3"/>
  <c r="N2319" i="3"/>
  <c r="J2319" i="3"/>
  <c r="P2318" i="3"/>
  <c r="O2318" i="3"/>
  <c r="N2318" i="3"/>
  <c r="J2318" i="3"/>
  <c r="P2317" i="3"/>
  <c r="O2317" i="3"/>
  <c r="N2317" i="3"/>
  <c r="J2317" i="3"/>
  <c r="P2316" i="3"/>
  <c r="O2316" i="3"/>
  <c r="N2316" i="3"/>
  <c r="J2316" i="3"/>
  <c r="P2315" i="3"/>
  <c r="O2315" i="3"/>
  <c r="N2315" i="3"/>
  <c r="J2315" i="3"/>
  <c r="P2314" i="3"/>
  <c r="O2314" i="3"/>
  <c r="N2314" i="3"/>
  <c r="J2314" i="3"/>
  <c r="P2313" i="3"/>
  <c r="O2313" i="3"/>
  <c r="N2313" i="3"/>
  <c r="J2313" i="3"/>
  <c r="P2312" i="3"/>
  <c r="O2312" i="3"/>
  <c r="N2312" i="3"/>
  <c r="J2312" i="3"/>
  <c r="P2311" i="3"/>
  <c r="O2311" i="3"/>
  <c r="N2311" i="3"/>
  <c r="J2311" i="3"/>
  <c r="P2310" i="3"/>
  <c r="O2310" i="3"/>
  <c r="N2310" i="3"/>
  <c r="J2310" i="3"/>
  <c r="P2309" i="3"/>
  <c r="O2309" i="3"/>
  <c r="N2309" i="3"/>
  <c r="J2309" i="3"/>
  <c r="P2308" i="3"/>
  <c r="O2308" i="3"/>
  <c r="N2308" i="3"/>
  <c r="J2308" i="3"/>
  <c r="P2307" i="3"/>
  <c r="O2307" i="3"/>
  <c r="N2307" i="3"/>
  <c r="J2307" i="3"/>
  <c r="P2306" i="3"/>
  <c r="O2306" i="3"/>
  <c r="N2306" i="3"/>
  <c r="J2306" i="3"/>
  <c r="P2305" i="3"/>
  <c r="O2305" i="3"/>
  <c r="N2305" i="3"/>
  <c r="J2305" i="3"/>
  <c r="P2304" i="3"/>
  <c r="O2304" i="3"/>
  <c r="N2304" i="3"/>
  <c r="J2304" i="3"/>
  <c r="P2303" i="3"/>
  <c r="O2303" i="3"/>
  <c r="N2303" i="3"/>
  <c r="J2303" i="3"/>
  <c r="P2302" i="3"/>
  <c r="O2302" i="3"/>
  <c r="N2302" i="3"/>
  <c r="J2302" i="3"/>
  <c r="P2301" i="3"/>
  <c r="O2301" i="3"/>
  <c r="N2301" i="3"/>
  <c r="J2301" i="3"/>
  <c r="P2300" i="3"/>
  <c r="O2300" i="3"/>
  <c r="N2300" i="3"/>
  <c r="J2300" i="3"/>
  <c r="P2299" i="3"/>
  <c r="O2299" i="3"/>
  <c r="N2299" i="3"/>
  <c r="J2299" i="3"/>
  <c r="P2298" i="3"/>
  <c r="O2298" i="3"/>
  <c r="N2298" i="3"/>
  <c r="J2298" i="3"/>
  <c r="P2297" i="3"/>
  <c r="O2297" i="3"/>
  <c r="N2297" i="3"/>
  <c r="J2297" i="3"/>
  <c r="P2296" i="3"/>
  <c r="O2296" i="3"/>
  <c r="N2296" i="3"/>
  <c r="J2296" i="3"/>
  <c r="P2295" i="3"/>
  <c r="O2295" i="3"/>
  <c r="N2295" i="3"/>
  <c r="J2295" i="3"/>
  <c r="P2294" i="3"/>
  <c r="O2294" i="3"/>
  <c r="N2294" i="3"/>
  <c r="J2294" i="3"/>
  <c r="P2293" i="3"/>
  <c r="O2293" i="3"/>
  <c r="N2293" i="3"/>
  <c r="J2293" i="3"/>
  <c r="P2292" i="3"/>
  <c r="O2292" i="3"/>
  <c r="N2292" i="3"/>
  <c r="J2292" i="3"/>
  <c r="P2291" i="3"/>
  <c r="O2291" i="3"/>
  <c r="N2291" i="3"/>
  <c r="J2291" i="3"/>
  <c r="P2290" i="3"/>
  <c r="O2290" i="3"/>
  <c r="N2290" i="3"/>
  <c r="J2290" i="3"/>
  <c r="P2289" i="3"/>
  <c r="O2289" i="3"/>
  <c r="N2289" i="3"/>
  <c r="J2289" i="3"/>
  <c r="P2288" i="3"/>
  <c r="O2288" i="3"/>
  <c r="N2288" i="3"/>
  <c r="J2288" i="3"/>
  <c r="P2287" i="3"/>
  <c r="O2287" i="3"/>
  <c r="N2287" i="3"/>
  <c r="J2287" i="3"/>
  <c r="P2286" i="3"/>
  <c r="O2286" i="3"/>
  <c r="N2286" i="3"/>
  <c r="J2286" i="3"/>
  <c r="P2285" i="3"/>
  <c r="O2285" i="3"/>
  <c r="N2285" i="3"/>
  <c r="J2285" i="3"/>
  <c r="P2284" i="3"/>
  <c r="O2284" i="3"/>
  <c r="N2284" i="3"/>
  <c r="J2284" i="3"/>
  <c r="P2283" i="3"/>
  <c r="O2283" i="3"/>
  <c r="N2283" i="3"/>
  <c r="J2283" i="3"/>
  <c r="P2282" i="3"/>
  <c r="O2282" i="3"/>
  <c r="N2282" i="3"/>
  <c r="J2282" i="3"/>
  <c r="P2281" i="3"/>
  <c r="O2281" i="3"/>
  <c r="N2281" i="3"/>
  <c r="J2281" i="3"/>
  <c r="P2280" i="3"/>
  <c r="O2280" i="3"/>
  <c r="N2280" i="3"/>
  <c r="J2280" i="3"/>
  <c r="P2279" i="3"/>
  <c r="O2279" i="3"/>
  <c r="N2279" i="3"/>
  <c r="J2279" i="3"/>
  <c r="P2278" i="3"/>
  <c r="O2278" i="3"/>
  <c r="N2278" i="3"/>
  <c r="J2278" i="3"/>
  <c r="P2277" i="3"/>
  <c r="O2277" i="3"/>
  <c r="N2277" i="3"/>
  <c r="J2277" i="3"/>
  <c r="P2276" i="3"/>
  <c r="O2276" i="3"/>
  <c r="N2276" i="3"/>
  <c r="J2276" i="3"/>
  <c r="P2275" i="3"/>
  <c r="O2275" i="3"/>
  <c r="N2275" i="3"/>
  <c r="J2275" i="3"/>
  <c r="P2274" i="3"/>
  <c r="O2274" i="3"/>
  <c r="N2274" i="3"/>
  <c r="J2274" i="3"/>
  <c r="P2273" i="3"/>
  <c r="O2273" i="3"/>
  <c r="N2273" i="3"/>
  <c r="J2273" i="3"/>
  <c r="P2272" i="3"/>
  <c r="O2272" i="3"/>
  <c r="N2272" i="3"/>
  <c r="J2272" i="3"/>
  <c r="P2271" i="3"/>
  <c r="O2271" i="3"/>
  <c r="N2271" i="3"/>
  <c r="J2271" i="3"/>
  <c r="P2270" i="3"/>
  <c r="O2270" i="3"/>
  <c r="N2270" i="3"/>
  <c r="J2270" i="3"/>
  <c r="P2269" i="3"/>
  <c r="O2269" i="3"/>
  <c r="N2269" i="3"/>
  <c r="J2269" i="3"/>
  <c r="P2268" i="3"/>
  <c r="O2268" i="3"/>
  <c r="N2268" i="3"/>
  <c r="J2268" i="3"/>
  <c r="P2267" i="3"/>
  <c r="O2267" i="3"/>
  <c r="N2267" i="3"/>
  <c r="J2267" i="3"/>
  <c r="P2266" i="3"/>
  <c r="O2266" i="3"/>
  <c r="N2266" i="3"/>
  <c r="J2266" i="3"/>
  <c r="P2265" i="3"/>
  <c r="O2265" i="3"/>
  <c r="N2265" i="3"/>
  <c r="J2265" i="3"/>
  <c r="P2264" i="3"/>
  <c r="O2264" i="3"/>
  <c r="N2264" i="3"/>
  <c r="J2264" i="3"/>
  <c r="P2263" i="3"/>
  <c r="O2263" i="3"/>
  <c r="N2263" i="3"/>
  <c r="J2263" i="3"/>
  <c r="P2262" i="3"/>
  <c r="O2262" i="3"/>
  <c r="N2262" i="3"/>
  <c r="J2262" i="3"/>
  <c r="P2261" i="3"/>
  <c r="O2261" i="3"/>
  <c r="N2261" i="3"/>
  <c r="J2261" i="3"/>
  <c r="P2260" i="3"/>
  <c r="O2260" i="3"/>
  <c r="N2260" i="3"/>
  <c r="J2260" i="3"/>
  <c r="P2259" i="3"/>
  <c r="O2259" i="3"/>
  <c r="N2259" i="3"/>
  <c r="J2259" i="3"/>
  <c r="P2258" i="3"/>
  <c r="O2258" i="3"/>
  <c r="N2258" i="3"/>
  <c r="J2258" i="3"/>
  <c r="P2257" i="3"/>
  <c r="O2257" i="3"/>
  <c r="N2257" i="3"/>
  <c r="J2257" i="3"/>
  <c r="P2256" i="3"/>
  <c r="O2256" i="3"/>
  <c r="N2256" i="3"/>
  <c r="J2256" i="3"/>
  <c r="P2255" i="3"/>
  <c r="O2255" i="3"/>
  <c r="N2255" i="3"/>
  <c r="J2255" i="3"/>
  <c r="P2254" i="3"/>
  <c r="O2254" i="3"/>
  <c r="N2254" i="3"/>
  <c r="J2254" i="3"/>
  <c r="P2253" i="3"/>
  <c r="O2253" i="3"/>
  <c r="N2253" i="3"/>
  <c r="J2253" i="3"/>
  <c r="P2252" i="3"/>
  <c r="O2252" i="3"/>
  <c r="N2252" i="3"/>
  <c r="J2252" i="3"/>
  <c r="P2251" i="3"/>
  <c r="O2251" i="3"/>
  <c r="N2251" i="3"/>
  <c r="J2251" i="3"/>
  <c r="P2250" i="3"/>
  <c r="O2250" i="3"/>
  <c r="N2250" i="3"/>
  <c r="J2250" i="3"/>
  <c r="P2249" i="3"/>
  <c r="O2249" i="3"/>
  <c r="N2249" i="3"/>
  <c r="J2249" i="3"/>
  <c r="P2248" i="3"/>
  <c r="O2248" i="3"/>
  <c r="N2248" i="3"/>
  <c r="J2248" i="3"/>
  <c r="P2247" i="3"/>
  <c r="O2247" i="3"/>
  <c r="N2247" i="3"/>
  <c r="J2247" i="3"/>
  <c r="P2246" i="3"/>
  <c r="O2246" i="3"/>
  <c r="N2246" i="3"/>
  <c r="J2246" i="3"/>
  <c r="P2245" i="3"/>
  <c r="O2245" i="3"/>
  <c r="N2245" i="3"/>
  <c r="J2245" i="3"/>
  <c r="P2244" i="3"/>
  <c r="O2244" i="3"/>
  <c r="N2244" i="3"/>
  <c r="J2244" i="3"/>
  <c r="P2243" i="3"/>
  <c r="O2243" i="3"/>
  <c r="N2243" i="3"/>
  <c r="J2243" i="3"/>
  <c r="P2242" i="3"/>
  <c r="O2242" i="3"/>
  <c r="N2242" i="3"/>
  <c r="J2242" i="3"/>
  <c r="P2241" i="3"/>
  <c r="O2241" i="3"/>
  <c r="N2241" i="3"/>
  <c r="J2241" i="3"/>
  <c r="P2240" i="3"/>
  <c r="O2240" i="3"/>
  <c r="N2240" i="3"/>
  <c r="J2240" i="3"/>
  <c r="P2239" i="3"/>
  <c r="O2239" i="3"/>
  <c r="N2239" i="3"/>
  <c r="J2239" i="3"/>
  <c r="P2238" i="3"/>
  <c r="O2238" i="3"/>
  <c r="N2238" i="3"/>
  <c r="J2238" i="3"/>
  <c r="P2237" i="3"/>
  <c r="O2237" i="3"/>
  <c r="N2237" i="3"/>
  <c r="J2237" i="3"/>
  <c r="P2236" i="3"/>
  <c r="O2236" i="3"/>
  <c r="N2236" i="3"/>
  <c r="J2236" i="3"/>
  <c r="P2235" i="3"/>
  <c r="O2235" i="3"/>
  <c r="N2235" i="3"/>
  <c r="J2235" i="3"/>
  <c r="P2234" i="3"/>
  <c r="O2234" i="3"/>
  <c r="N2234" i="3"/>
  <c r="J2234" i="3"/>
  <c r="P2233" i="3"/>
  <c r="O2233" i="3"/>
  <c r="N2233" i="3"/>
  <c r="J2233" i="3"/>
  <c r="P2232" i="3"/>
  <c r="O2232" i="3"/>
  <c r="N2232" i="3"/>
  <c r="J2232" i="3"/>
  <c r="P2231" i="3"/>
  <c r="O2231" i="3"/>
  <c r="N2231" i="3"/>
  <c r="J2231" i="3"/>
  <c r="P2230" i="3"/>
  <c r="O2230" i="3"/>
  <c r="N2230" i="3"/>
  <c r="J2230" i="3"/>
  <c r="P2229" i="3"/>
  <c r="O2229" i="3"/>
  <c r="N2229" i="3"/>
  <c r="J2229" i="3"/>
  <c r="P2228" i="3"/>
  <c r="O2228" i="3"/>
  <c r="N2228" i="3"/>
  <c r="J2228" i="3"/>
  <c r="P2227" i="3"/>
  <c r="O2227" i="3"/>
  <c r="N2227" i="3"/>
  <c r="J2227" i="3"/>
  <c r="P2226" i="3"/>
  <c r="O2226" i="3"/>
  <c r="N2226" i="3"/>
  <c r="J2226" i="3"/>
  <c r="P2225" i="3"/>
  <c r="O2225" i="3"/>
  <c r="N2225" i="3"/>
  <c r="J2225" i="3"/>
  <c r="P2224" i="3"/>
  <c r="O2224" i="3"/>
  <c r="N2224" i="3"/>
  <c r="J2224" i="3"/>
  <c r="P2223" i="3"/>
  <c r="O2223" i="3"/>
  <c r="N2223" i="3"/>
  <c r="J2223" i="3"/>
  <c r="P2222" i="3"/>
  <c r="O2222" i="3"/>
  <c r="N2222" i="3"/>
  <c r="J2222" i="3"/>
  <c r="P2221" i="3"/>
  <c r="O2221" i="3"/>
  <c r="N2221" i="3"/>
  <c r="J2221" i="3"/>
  <c r="P2220" i="3"/>
  <c r="O2220" i="3"/>
  <c r="N2220" i="3"/>
  <c r="J2220" i="3"/>
  <c r="P2219" i="3"/>
  <c r="O2219" i="3"/>
  <c r="N2219" i="3"/>
  <c r="J2219" i="3"/>
  <c r="P2218" i="3"/>
  <c r="O2218" i="3"/>
  <c r="N2218" i="3"/>
  <c r="J2218" i="3"/>
  <c r="P2217" i="3"/>
  <c r="O2217" i="3"/>
  <c r="N2217" i="3"/>
  <c r="J2217" i="3"/>
  <c r="P2216" i="3"/>
  <c r="O2216" i="3"/>
  <c r="N2216" i="3"/>
  <c r="J2216" i="3"/>
  <c r="P2215" i="3"/>
  <c r="O2215" i="3"/>
  <c r="N2215" i="3"/>
  <c r="J2215" i="3"/>
  <c r="P2214" i="3"/>
  <c r="O2214" i="3"/>
  <c r="N2214" i="3"/>
  <c r="J2214" i="3"/>
  <c r="P2213" i="3"/>
  <c r="O2213" i="3"/>
  <c r="N2213" i="3"/>
  <c r="J2213" i="3"/>
  <c r="P2212" i="3"/>
  <c r="O2212" i="3"/>
  <c r="N2212" i="3"/>
  <c r="J2212" i="3"/>
  <c r="P2211" i="3"/>
  <c r="O2211" i="3"/>
  <c r="N2211" i="3"/>
  <c r="J2211" i="3"/>
  <c r="P2210" i="3"/>
  <c r="O2210" i="3"/>
  <c r="N2210" i="3"/>
  <c r="J2210" i="3"/>
  <c r="P2209" i="3"/>
  <c r="O2209" i="3"/>
  <c r="N2209" i="3"/>
  <c r="J2209" i="3"/>
  <c r="P2208" i="3"/>
  <c r="O2208" i="3"/>
  <c r="N2208" i="3"/>
  <c r="J2208" i="3"/>
  <c r="P2207" i="3"/>
  <c r="O2207" i="3"/>
  <c r="N2207" i="3"/>
  <c r="J2207" i="3"/>
  <c r="P2206" i="3"/>
  <c r="O2206" i="3"/>
  <c r="N2206" i="3"/>
  <c r="J2206" i="3"/>
  <c r="P2205" i="3"/>
  <c r="O2205" i="3"/>
  <c r="N2205" i="3"/>
  <c r="J2205" i="3"/>
  <c r="P2204" i="3"/>
  <c r="O2204" i="3"/>
  <c r="N2204" i="3"/>
  <c r="J2204" i="3"/>
  <c r="P2203" i="3"/>
  <c r="O2203" i="3"/>
  <c r="N2203" i="3"/>
  <c r="J2203" i="3"/>
  <c r="P2202" i="3"/>
  <c r="O2202" i="3"/>
  <c r="N2202" i="3"/>
  <c r="J2202" i="3"/>
  <c r="P2201" i="3"/>
  <c r="O2201" i="3"/>
  <c r="N2201" i="3"/>
  <c r="J2201" i="3"/>
  <c r="P2200" i="3"/>
  <c r="O2200" i="3"/>
  <c r="N2200" i="3"/>
  <c r="J2200" i="3"/>
  <c r="P2199" i="3"/>
  <c r="O2199" i="3"/>
  <c r="N2199" i="3"/>
  <c r="J2199" i="3"/>
  <c r="P2198" i="3"/>
  <c r="O2198" i="3"/>
  <c r="N2198" i="3"/>
  <c r="J2198" i="3"/>
  <c r="P2197" i="3"/>
  <c r="O2197" i="3"/>
  <c r="N2197" i="3"/>
  <c r="J2197" i="3"/>
  <c r="P2196" i="3"/>
  <c r="O2196" i="3"/>
  <c r="N2196" i="3"/>
  <c r="J2196" i="3"/>
  <c r="P2195" i="3"/>
  <c r="O2195" i="3"/>
  <c r="N2195" i="3"/>
  <c r="J2195" i="3"/>
  <c r="P2194" i="3"/>
  <c r="O2194" i="3"/>
  <c r="N2194" i="3"/>
  <c r="J2194" i="3"/>
  <c r="P2193" i="3"/>
  <c r="O2193" i="3"/>
  <c r="N2193" i="3"/>
  <c r="J2193" i="3"/>
  <c r="P2192" i="3"/>
  <c r="O2192" i="3"/>
  <c r="N2192" i="3"/>
  <c r="J2192" i="3"/>
  <c r="P2191" i="3"/>
  <c r="O2191" i="3"/>
  <c r="N2191" i="3"/>
  <c r="J2191" i="3"/>
  <c r="P2190" i="3"/>
  <c r="O2190" i="3"/>
  <c r="N2190" i="3"/>
  <c r="J2190" i="3"/>
  <c r="P2189" i="3"/>
  <c r="O2189" i="3"/>
  <c r="N2189" i="3"/>
  <c r="J2189" i="3"/>
  <c r="P2188" i="3"/>
  <c r="O2188" i="3"/>
  <c r="N2188" i="3"/>
  <c r="J2188" i="3"/>
  <c r="P2187" i="3"/>
  <c r="O2187" i="3"/>
  <c r="N2187" i="3"/>
  <c r="J2187" i="3"/>
  <c r="P2186" i="3"/>
  <c r="O2186" i="3"/>
  <c r="N2186" i="3"/>
  <c r="J2186" i="3"/>
  <c r="P2185" i="3"/>
  <c r="O2185" i="3"/>
  <c r="N2185" i="3"/>
  <c r="J2185" i="3"/>
  <c r="P2184" i="3"/>
  <c r="O2184" i="3"/>
  <c r="N2184" i="3"/>
  <c r="J2184" i="3"/>
  <c r="P2183" i="3"/>
  <c r="O2183" i="3"/>
  <c r="N2183" i="3"/>
  <c r="J2183" i="3"/>
  <c r="P2182" i="3"/>
  <c r="O2182" i="3"/>
  <c r="N2182" i="3"/>
  <c r="J2182" i="3"/>
  <c r="P2181" i="3"/>
  <c r="O2181" i="3"/>
  <c r="N2181" i="3"/>
  <c r="J2181" i="3"/>
  <c r="P2180" i="3"/>
  <c r="O2180" i="3"/>
  <c r="N2180" i="3"/>
  <c r="J2180" i="3"/>
  <c r="P2179" i="3"/>
  <c r="O2179" i="3"/>
  <c r="N2179" i="3"/>
  <c r="J2179" i="3"/>
  <c r="P2178" i="3"/>
  <c r="O2178" i="3"/>
  <c r="N2178" i="3"/>
  <c r="J2178" i="3"/>
  <c r="P2177" i="3"/>
  <c r="O2177" i="3"/>
  <c r="N2177" i="3"/>
  <c r="J2177" i="3"/>
  <c r="P2176" i="3"/>
  <c r="O2176" i="3"/>
  <c r="N2176" i="3"/>
  <c r="J2176" i="3"/>
  <c r="P2175" i="3"/>
  <c r="O2175" i="3"/>
  <c r="N2175" i="3"/>
  <c r="J2175" i="3"/>
  <c r="P2174" i="3"/>
  <c r="O2174" i="3"/>
  <c r="N2174" i="3"/>
  <c r="J2174" i="3"/>
  <c r="P2173" i="3"/>
  <c r="O2173" i="3"/>
  <c r="N2173" i="3"/>
  <c r="J2173" i="3"/>
  <c r="P2172" i="3"/>
  <c r="O2172" i="3"/>
  <c r="N2172" i="3"/>
  <c r="J2172" i="3"/>
  <c r="P2171" i="3"/>
  <c r="O2171" i="3"/>
  <c r="N2171" i="3"/>
  <c r="J2171" i="3"/>
  <c r="P2170" i="3"/>
  <c r="O2170" i="3"/>
  <c r="N2170" i="3"/>
  <c r="J2170" i="3"/>
  <c r="P2169" i="3"/>
  <c r="O2169" i="3"/>
  <c r="N2169" i="3"/>
  <c r="J2169" i="3"/>
  <c r="P2168" i="3"/>
  <c r="O2168" i="3"/>
  <c r="N2168" i="3"/>
  <c r="J2168" i="3"/>
  <c r="P2167" i="3"/>
  <c r="O2167" i="3"/>
  <c r="N2167" i="3"/>
  <c r="J2167" i="3"/>
  <c r="P2166" i="3"/>
  <c r="O2166" i="3"/>
  <c r="N2166" i="3"/>
  <c r="J2166" i="3"/>
  <c r="P2165" i="3"/>
  <c r="O2165" i="3"/>
  <c r="N2165" i="3"/>
  <c r="J2165" i="3"/>
  <c r="P2164" i="3"/>
  <c r="O2164" i="3"/>
  <c r="N2164" i="3"/>
  <c r="J2164" i="3"/>
  <c r="P2163" i="3"/>
  <c r="O2163" i="3"/>
  <c r="N2163" i="3"/>
  <c r="J2163" i="3"/>
  <c r="P2162" i="3"/>
  <c r="O2162" i="3"/>
  <c r="N2162" i="3"/>
  <c r="J2162" i="3"/>
  <c r="P2161" i="3"/>
  <c r="O2161" i="3"/>
  <c r="N2161" i="3"/>
  <c r="J2161" i="3"/>
  <c r="P2160" i="3"/>
  <c r="O2160" i="3"/>
  <c r="N2160" i="3"/>
  <c r="J2160" i="3"/>
  <c r="P2159" i="3"/>
  <c r="O2159" i="3"/>
  <c r="N2159" i="3"/>
  <c r="J2159" i="3"/>
  <c r="P2158" i="3"/>
  <c r="O2158" i="3"/>
  <c r="N2158" i="3"/>
  <c r="J2158" i="3"/>
  <c r="P2157" i="3"/>
  <c r="O2157" i="3"/>
  <c r="N2157" i="3"/>
  <c r="J2157" i="3"/>
  <c r="P2156" i="3"/>
  <c r="O2156" i="3"/>
  <c r="N2156" i="3"/>
  <c r="J2156" i="3"/>
  <c r="P2155" i="3"/>
  <c r="O2155" i="3"/>
  <c r="N2155" i="3"/>
  <c r="J2155" i="3"/>
  <c r="P2154" i="3"/>
  <c r="O2154" i="3"/>
  <c r="N2154" i="3"/>
  <c r="J2154" i="3"/>
  <c r="P2153" i="3"/>
  <c r="O2153" i="3"/>
  <c r="N2153" i="3"/>
  <c r="J2153" i="3"/>
  <c r="P2152" i="3"/>
  <c r="O2152" i="3"/>
  <c r="N2152" i="3"/>
  <c r="J2152" i="3"/>
  <c r="P2151" i="3"/>
  <c r="O2151" i="3"/>
  <c r="N2151" i="3"/>
  <c r="J2151" i="3"/>
  <c r="P2150" i="3"/>
  <c r="O2150" i="3"/>
  <c r="N2150" i="3"/>
  <c r="J2150" i="3"/>
  <c r="P2149" i="3"/>
  <c r="O2149" i="3"/>
  <c r="N2149" i="3"/>
  <c r="J2149" i="3"/>
  <c r="P2148" i="3"/>
  <c r="O2148" i="3"/>
  <c r="N2148" i="3"/>
  <c r="J2148" i="3"/>
  <c r="P2147" i="3"/>
  <c r="O2147" i="3"/>
  <c r="N2147" i="3"/>
  <c r="J2147" i="3"/>
  <c r="P2146" i="3"/>
  <c r="O2146" i="3"/>
  <c r="N2146" i="3"/>
  <c r="J2146" i="3"/>
  <c r="P2145" i="3"/>
  <c r="O2145" i="3"/>
  <c r="N2145" i="3"/>
  <c r="J2145" i="3"/>
  <c r="P2144" i="3"/>
  <c r="O2144" i="3"/>
  <c r="N2144" i="3"/>
  <c r="J2144" i="3"/>
  <c r="P2143" i="3"/>
  <c r="O2143" i="3"/>
  <c r="N2143" i="3"/>
  <c r="J2143" i="3"/>
  <c r="P2142" i="3"/>
  <c r="O2142" i="3"/>
  <c r="N2142" i="3"/>
  <c r="J2142" i="3"/>
  <c r="P2141" i="3"/>
  <c r="O2141" i="3"/>
  <c r="N2141" i="3"/>
  <c r="J2141" i="3"/>
  <c r="P2140" i="3"/>
  <c r="O2140" i="3"/>
  <c r="N2140" i="3"/>
  <c r="J2140" i="3"/>
  <c r="P2139" i="3"/>
  <c r="O2139" i="3"/>
  <c r="N2139" i="3"/>
  <c r="J2139" i="3"/>
  <c r="P2138" i="3"/>
  <c r="O2138" i="3"/>
  <c r="N2138" i="3"/>
  <c r="J2138" i="3"/>
  <c r="P2137" i="3"/>
  <c r="O2137" i="3"/>
  <c r="N2137" i="3"/>
  <c r="J2137" i="3"/>
  <c r="P2136" i="3"/>
  <c r="O2136" i="3"/>
  <c r="N2136" i="3"/>
  <c r="J2136" i="3"/>
  <c r="P2135" i="3"/>
  <c r="O2135" i="3"/>
  <c r="N2135" i="3"/>
  <c r="J2135" i="3"/>
  <c r="P2134" i="3"/>
  <c r="O2134" i="3"/>
  <c r="N2134" i="3"/>
  <c r="J2134" i="3"/>
  <c r="P2133" i="3"/>
  <c r="O2133" i="3"/>
  <c r="N2133" i="3"/>
  <c r="J2133" i="3"/>
  <c r="P2132" i="3"/>
  <c r="O2132" i="3"/>
  <c r="N2132" i="3"/>
  <c r="J2132" i="3"/>
  <c r="P2131" i="3"/>
  <c r="O2131" i="3"/>
  <c r="N2131" i="3"/>
  <c r="J2131" i="3"/>
  <c r="P2130" i="3"/>
  <c r="O2130" i="3"/>
  <c r="N2130" i="3"/>
  <c r="J2130" i="3"/>
  <c r="P2129" i="3"/>
  <c r="O2129" i="3"/>
  <c r="N2129" i="3"/>
  <c r="J2129" i="3"/>
  <c r="P2128" i="3"/>
  <c r="O2128" i="3"/>
  <c r="N2128" i="3"/>
  <c r="J2128" i="3"/>
  <c r="P2127" i="3"/>
  <c r="O2127" i="3"/>
  <c r="N2127" i="3"/>
  <c r="J2127" i="3"/>
  <c r="P2126" i="3"/>
  <c r="O2126" i="3"/>
  <c r="N2126" i="3"/>
  <c r="J2126" i="3"/>
  <c r="P2125" i="3"/>
  <c r="O2125" i="3"/>
  <c r="N2125" i="3"/>
  <c r="J2125" i="3"/>
  <c r="P2124" i="3"/>
  <c r="O2124" i="3"/>
  <c r="N2124" i="3"/>
  <c r="J2124" i="3"/>
  <c r="P2123" i="3"/>
  <c r="O2123" i="3"/>
  <c r="N2123" i="3"/>
  <c r="J2123" i="3"/>
  <c r="P2122" i="3"/>
  <c r="O2122" i="3"/>
  <c r="N2122" i="3"/>
  <c r="J2122" i="3"/>
  <c r="P2121" i="3"/>
  <c r="O2121" i="3"/>
  <c r="N2121" i="3"/>
  <c r="J2121" i="3"/>
  <c r="P2120" i="3"/>
  <c r="O2120" i="3"/>
  <c r="N2120" i="3"/>
  <c r="J2120" i="3"/>
  <c r="P2119" i="3"/>
  <c r="O2119" i="3"/>
  <c r="N2119" i="3"/>
  <c r="J2119" i="3"/>
  <c r="P2118" i="3"/>
  <c r="O2118" i="3"/>
  <c r="N2118" i="3"/>
  <c r="J2118" i="3"/>
  <c r="P2117" i="3"/>
  <c r="O2117" i="3"/>
  <c r="N2117" i="3"/>
  <c r="J2117" i="3"/>
  <c r="P2116" i="3"/>
  <c r="O2116" i="3"/>
  <c r="N2116" i="3"/>
  <c r="J2116" i="3"/>
  <c r="P2115" i="3"/>
  <c r="O2115" i="3"/>
  <c r="N2115" i="3"/>
  <c r="J2115" i="3"/>
  <c r="P2114" i="3"/>
  <c r="O2114" i="3"/>
  <c r="N2114" i="3"/>
  <c r="J2114" i="3"/>
  <c r="P2113" i="3"/>
  <c r="O2113" i="3"/>
  <c r="N2113" i="3"/>
  <c r="J2113" i="3"/>
  <c r="P2112" i="3"/>
  <c r="O2112" i="3"/>
  <c r="N2112" i="3"/>
  <c r="J2112" i="3"/>
  <c r="P2111" i="3"/>
  <c r="O2111" i="3"/>
  <c r="N2111" i="3"/>
  <c r="J2111" i="3"/>
  <c r="P2110" i="3"/>
  <c r="O2110" i="3"/>
  <c r="N2110" i="3"/>
  <c r="J2110" i="3"/>
  <c r="P2109" i="3"/>
  <c r="O2109" i="3"/>
  <c r="N2109" i="3"/>
  <c r="J2109" i="3"/>
  <c r="P2108" i="3"/>
  <c r="O2108" i="3"/>
  <c r="N2108" i="3"/>
  <c r="J2108" i="3"/>
  <c r="P2107" i="3"/>
  <c r="O2107" i="3"/>
  <c r="N2107" i="3"/>
  <c r="J2107" i="3"/>
  <c r="P2106" i="3"/>
  <c r="O2106" i="3"/>
  <c r="N2106" i="3"/>
  <c r="J2106" i="3"/>
  <c r="P2105" i="3"/>
  <c r="O2105" i="3"/>
  <c r="N2105" i="3"/>
  <c r="J2105" i="3"/>
  <c r="P2104" i="3"/>
  <c r="O2104" i="3"/>
  <c r="N2104" i="3"/>
  <c r="J2104" i="3"/>
  <c r="P2103" i="3"/>
  <c r="O2103" i="3"/>
  <c r="N2103" i="3"/>
  <c r="J2103" i="3"/>
  <c r="P2102" i="3"/>
  <c r="O2102" i="3"/>
  <c r="N2102" i="3"/>
  <c r="J2102" i="3"/>
  <c r="P2101" i="3"/>
  <c r="O2101" i="3"/>
  <c r="N2101" i="3"/>
  <c r="J2101" i="3"/>
  <c r="P2100" i="3"/>
  <c r="O2100" i="3"/>
  <c r="N2100" i="3"/>
  <c r="J2100" i="3"/>
  <c r="P2099" i="3"/>
  <c r="O2099" i="3"/>
  <c r="N2099" i="3"/>
  <c r="J2099" i="3"/>
  <c r="P2098" i="3"/>
  <c r="O2098" i="3"/>
  <c r="N2098" i="3"/>
  <c r="J2098" i="3"/>
  <c r="P2097" i="3"/>
  <c r="O2097" i="3"/>
  <c r="N2097" i="3"/>
  <c r="J2097" i="3"/>
  <c r="P2096" i="3"/>
  <c r="O2096" i="3"/>
  <c r="N2096" i="3"/>
  <c r="J2096" i="3"/>
  <c r="P2095" i="3"/>
  <c r="O2095" i="3"/>
  <c r="N2095" i="3"/>
  <c r="J2095" i="3"/>
  <c r="P2094" i="3"/>
  <c r="O2094" i="3"/>
  <c r="N2094" i="3"/>
  <c r="J2094" i="3"/>
  <c r="P2093" i="3"/>
  <c r="O2093" i="3"/>
  <c r="N2093" i="3"/>
  <c r="J2093" i="3"/>
  <c r="P2092" i="3"/>
  <c r="O2092" i="3"/>
  <c r="N2092" i="3"/>
  <c r="J2092" i="3"/>
  <c r="P2091" i="3"/>
  <c r="O2091" i="3"/>
  <c r="N2091" i="3"/>
  <c r="J2091" i="3"/>
  <c r="P2090" i="3"/>
  <c r="O2090" i="3"/>
  <c r="N2090" i="3"/>
  <c r="J2090" i="3"/>
  <c r="P2089" i="3"/>
  <c r="O2089" i="3"/>
  <c r="N2089" i="3"/>
  <c r="J2089" i="3"/>
  <c r="P2088" i="3"/>
  <c r="O2088" i="3"/>
  <c r="N2088" i="3"/>
  <c r="J2088" i="3"/>
  <c r="P2087" i="3"/>
  <c r="O2087" i="3"/>
  <c r="N2087" i="3"/>
  <c r="J2087" i="3"/>
  <c r="P2086" i="3"/>
  <c r="O2086" i="3"/>
  <c r="N2086" i="3"/>
  <c r="J2086" i="3"/>
  <c r="P2085" i="3"/>
  <c r="O2085" i="3"/>
  <c r="N2085" i="3"/>
  <c r="J2085" i="3"/>
  <c r="P2084" i="3"/>
  <c r="O2084" i="3"/>
  <c r="N2084" i="3"/>
  <c r="J2084" i="3"/>
  <c r="P2083" i="3"/>
  <c r="O2083" i="3"/>
  <c r="N2083" i="3"/>
  <c r="J2083" i="3"/>
  <c r="P2082" i="3"/>
  <c r="O2082" i="3"/>
  <c r="N2082" i="3"/>
  <c r="J2082" i="3"/>
  <c r="P2081" i="3"/>
  <c r="O2081" i="3"/>
  <c r="N2081" i="3"/>
  <c r="J2081" i="3"/>
  <c r="P2080" i="3"/>
  <c r="O2080" i="3"/>
  <c r="N2080" i="3"/>
  <c r="J2080" i="3"/>
  <c r="P2079" i="3"/>
  <c r="O2079" i="3"/>
  <c r="N2079" i="3"/>
  <c r="J2079" i="3"/>
  <c r="P2078" i="3"/>
  <c r="O2078" i="3"/>
  <c r="N2078" i="3"/>
  <c r="J2078" i="3"/>
  <c r="P2077" i="3"/>
  <c r="O2077" i="3"/>
  <c r="N2077" i="3"/>
  <c r="J2077" i="3"/>
  <c r="P2076" i="3"/>
  <c r="O2076" i="3"/>
  <c r="N2076" i="3"/>
  <c r="J2076" i="3"/>
  <c r="P2075" i="3"/>
  <c r="O2075" i="3"/>
  <c r="N2075" i="3"/>
  <c r="J2075" i="3"/>
  <c r="P2074" i="3"/>
  <c r="O2074" i="3"/>
  <c r="N2074" i="3"/>
  <c r="J2074" i="3"/>
  <c r="P2073" i="3"/>
  <c r="O2073" i="3"/>
  <c r="N2073" i="3"/>
  <c r="J2073" i="3"/>
  <c r="P2072" i="3"/>
  <c r="O2072" i="3"/>
  <c r="N2072" i="3"/>
  <c r="J2072" i="3"/>
  <c r="P2071" i="3"/>
  <c r="O2071" i="3"/>
  <c r="N2071" i="3"/>
  <c r="J2071" i="3"/>
  <c r="P2070" i="3"/>
  <c r="O2070" i="3"/>
  <c r="N2070" i="3"/>
  <c r="J2070" i="3"/>
  <c r="P2069" i="3"/>
  <c r="O2069" i="3"/>
  <c r="N2069" i="3"/>
  <c r="J2069" i="3"/>
  <c r="P2068" i="3"/>
  <c r="O2068" i="3"/>
  <c r="N2068" i="3"/>
  <c r="J2068" i="3"/>
  <c r="P2067" i="3"/>
  <c r="O2067" i="3"/>
  <c r="N2067" i="3"/>
  <c r="J2067" i="3"/>
  <c r="P2066" i="3"/>
  <c r="O2066" i="3"/>
  <c r="N2066" i="3"/>
  <c r="J2066" i="3"/>
  <c r="P2065" i="3"/>
  <c r="O2065" i="3"/>
  <c r="N2065" i="3"/>
  <c r="J2065" i="3"/>
  <c r="P2064" i="3"/>
  <c r="O2064" i="3"/>
  <c r="N2064" i="3"/>
  <c r="J2064" i="3"/>
  <c r="P2063" i="3"/>
  <c r="O2063" i="3"/>
  <c r="N2063" i="3"/>
  <c r="J2063" i="3"/>
  <c r="P2062" i="3"/>
  <c r="O2062" i="3"/>
  <c r="N2062" i="3"/>
  <c r="J2062" i="3"/>
  <c r="P2061" i="3"/>
  <c r="O2061" i="3"/>
  <c r="N2061" i="3"/>
  <c r="J2061" i="3"/>
  <c r="P2060" i="3"/>
  <c r="O2060" i="3"/>
  <c r="N2060" i="3"/>
  <c r="J2060" i="3"/>
  <c r="P2059" i="3"/>
  <c r="O2059" i="3"/>
  <c r="N2059" i="3"/>
  <c r="J2059" i="3"/>
  <c r="P2058" i="3"/>
  <c r="O2058" i="3"/>
  <c r="N2058" i="3"/>
  <c r="J2058" i="3"/>
  <c r="P2057" i="3"/>
  <c r="O2057" i="3"/>
  <c r="N2057" i="3"/>
  <c r="J2057" i="3"/>
  <c r="P2056" i="3"/>
  <c r="O2056" i="3"/>
  <c r="N2056" i="3"/>
  <c r="J2056" i="3"/>
  <c r="P2055" i="3"/>
  <c r="O2055" i="3"/>
  <c r="N2055" i="3"/>
  <c r="J2055" i="3"/>
  <c r="P2054" i="3"/>
  <c r="O2054" i="3"/>
  <c r="N2054" i="3"/>
  <c r="J2054" i="3"/>
  <c r="P2053" i="3"/>
  <c r="O2053" i="3"/>
  <c r="N2053" i="3"/>
  <c r="J2053" i="3"/>
  <c r="P2052" i="3"/>
  <c r="O2052" i="3"/>
  <c r="N2052" i="3"/>
  <c r="J2052" i="3"/>
  <c r="P2051" i="3"/>
  <c r="O2051" i="3"/>
  <c r="N2051" i="3"/>
  <c r="J2051" i="3"/>
  <c r="P2050" i="3"/>
  <c r="O2050" i="3"/>
  <c r="N2050" i="3"/>
  <c r="J2050" i="3"/>
  <c r="P2049" i="3"/>
  <c r="O2049" i="3"/>
  <c r="N2049" i="3"/>
  <c r="J2049" i="3"/>
  <c r="P2048" i="3"/>
  <c r="O2048" i="3"/>
  <c r="N2048" i="3"/>
  <c r="J2048" i="3"/>
  <c r="P2047" i="3"/>
  <c r="O2047" i="3"/>
  <c r="N2047" i="3"/>
  <c r="J2047" i="3"/>
  <c r="P2046" i="3"/>
  <c r="O2046" i="3"/>
  <c r="N2046" i="3"/>
  <c r="J2046" i="3"/>
  <c r="P2045" i="3"/>
  <c r="O2045" i="3"/>
  <c r="N2045" i="3"/>
  <c r="J2045" i="3"/>
  <c r="P2044" i="3"/>
  <c r="O2044" i="3"/>
  <c r="N2044" i="3"/>
  <c r="J2044" i="3"/>
  <c r="P2043" i="3"/>
  <c r="O2043" i="3"/>
  <c r="N2043" i="3"/>
  <c r="J2043" i="3"/>
  <c r="P2042" i="3"/>
  <c r="O2042" i="3"/>
  <c r="N2042" i="3"/>
  <c r="J2042" i="3"/>
  <c r="P2041" i="3"/>
  <c r="O2041" i="3"/>
  <c r="N2041" i="3"/>
  <c r="J2041" i="3"/>
  <c r="P2040" i="3"/>
  <c r="O2040" i="3"/>
  <c r="N2040" i="3"/>
  <c r="J2040" i="3"/>
  <c r="P2039" i="3"/>
  <c r="O2039" i="3"/>
  <c r="N2039" i="3"/>
  <c r="J2039" i="3"/>
  <c r="P2038" i="3"/>
  <c r="O2038" i="3"/>
  <c r="N2038" i="3"/>
  <c r="J2038" i="3"/>
  <c r="P2037" i="3"/>
  <c r="O2037" i="3"/>
  <c r="N2037" i="3"/>
  <c r="J2037" i="3"/>
  <c r="P2036" i="3"/>
  <c r="O2036" i="3"/>
  <c r="N2036" i="3"/>
  <c r="J2036" i="3"/>
  <c r="P2035" i="3"/>
  <c r="O2035" i="3"/>
  <c r="N2035" i="3"/>
  <c r="J2035" i="3"/>
  <c r="P2034" i="3"/>
  <c r="O2034" i="3"/>
  <c r="N2034" i="3"/>
  <c r="J2034" i="3"/>
  <c r="P2033" i="3"/>
  <c r="O2033" i="3"/>
  <c r="N2033" i="3"/>
  <c r="J2033" i="3"/>
  <c r="P2032" i="3"/>
  <c r="O2032" i="3"/>
  <c r="N2032" i="3"/>
  <c r="J2032" i="3"/>
  <c r="P2031" i="3"/>
  <c r="O2031" i="3"/>
  <c r="N2031" i="3"/>
  <c r="J2031" i="3"/>
  <c r="P2030" i="3"/>
  <c r="O2030" i="3"/>
  <c r="N2030" i="3"/>
  <c r="J2030" i="3"/>
  <c r="P2029" i="3"/>
  <c r="O2029" i="3"/>
  <c r="N2029" i="3"/>
  <c r="J2029" i="3"/>
  <c r="P2028" i="3"/>
  <c r="O2028" i="3"/>
  <c r="N2028" i="3"/>
  <c r="J2028" i="3"/>
  <c r="P2027" i="3"/>
  <c r="O2027" i="3"/>
  <c r="N2027" i="3"/>
  <c r="J2027" i="3"/>
  <c r="P2026" i="3"/>
  <c r="O2026" i="3"/>
  <c r="N2026" i="3"/>
  <c r="J2026" i="3"/>
  <c r="P2025" i="3"/>
  <c r="O2025" i="3"/>
  <c r="N2025" i="3"/>
  <c r="J2025" i="3"/>
  <c r="P2024" i="3"/>
  <c r="O2024" i="3"/>
  <c r="N2024" i="3"/>
  <c r="J2024" i="3"/>
  <c r="P2023" i="3"/>
  <c r="O2023" i="3"/>
  <c r="N2023" i="3"/>
  <c r="J2023" i="3"/>
  <c r="P2022" i="3"/>
  <c r="O2022" i="3"/>
  <c r="N2022" i="3"/>
  <c r="J2022" i="3"/>
  <c r="P2021" i="3"/>
  <c r="O2021" i="3"/>
  <c r="N2021" i="3"/>
  <c r="J2021" i="3"/>
  <c r="P2020" i="3"/>
  <c r="O2020" i="3"/>
  <c r="N2020" i="3"/>
  <c r="J2020" i="3"/>
  <c r="P2019" i="3"/>
  <c r="O2019" i="3"/>
  <c r="N2019" i="3"/>
  <c r="J2019" i="3"/>
  <c r="P2018" i="3"/>
  <c r="O2018" i="3"/>
  <c r="N2018" i="3"/>
  <c r="J2018" i="3"/>
  <c r="P2017" i="3"/>
  <c r="O2017" i="3"/>
  <c r="N2017" i="3"/>
  <c r="J2017" i="3"/>
  <c r="P2016" i="3"/>
  <c r="O2016" i="3"/>
  <c r="N2016" i="3"/>
  <c r="J2016" i="3"/>
  <c r="P2015" i="3"/>
  <c r="O2015" i="3"/>
  <c r="N2015" i="3"/>
  <c r="J2015" i="3"/>
  <c r="P2014" i="3"/>
  <c r="O2014" i="3"/>
  <c r="N2014" i="3"/>
  <c r="J2014" i="3"/>
  <c r="P2013" i="3"/>
  <c r="O2013" i="3"/>
  <c r="N2013" i="3"/>
  <c r="J2013" i="3"/>
  <c r="P2012" i="3"/>
  <c r="O2012" i="3"/>
  <c r="N2012" i="3"/>
  <c r="J2012" i="3"/>
  <c r="P2011" i="3"/>
  <c r="O2011" i="3"/>
  <c r="N2011" i="3"/>
  <c r="J2011" i="3"/>
  <c r="P2010" i="3"/>
  <c r="O2010" i="3"/>
  <c r="N2010" i="3"/>
  <c r="J2010" i="3"/>
  <c r="P2009" i="3"/>
  <c r="O2009" i="3"/>
  <c r="N2009" i="3"/>
  <c r="J2009" i="3"/>
  <c r="P2008" i="3"/>
  <c r="O2008" i="3"/>
  <c r="N2008" i="3"/>
  <c r="J2008" i="3"/>
  <c r="P2007" i="3"/>
  <c r="O2007" i="3"/>
  <c r="N2007" i="3"/>
  <c r="J2007" i="3"/>
  <c r="P2006" i="3"/>
  <c r="O2006" i="3"/>
  <c r="N2006" i="3"/>
  <c r="J2006" i="3"/>
  <c r="P2005" i="3"/>
  <c r="O2005" i="3"/>
  <c r="N2005" i="3"/>
  <c r="J2005" i="3"/>
  <c r="P2004" i="3"/>
  <c r="O2004" i="3"/>
  <c r="N2004" i="3"/>
  <c r="J2004" i="3"/>
  <c r="P2003" i="3"/>
  <c r="O2003" i="3"/>
  <c r="N2003" i="3"/>
  <c r="J2003" i="3"/>
  <c r="P2002" i="3"/>
  <c r="O2002" i="3"/>
  <c r="N2002" i="3"/>
  <c r="J2002" i="3"/>
  <c r="P2001" i="3"/>
  <c r="O2001" i="3"/>
  <c r="N2001" i="3"/>
  <c r="J2001" i="3"/>
  <c r="P2000" i="3"/>
  <c r="O2000" i="3"/>
  <c r="N2000" i="3"/>
  <c r="J2000" i="3"/>
  <c r="P1999" i="3"/>
  <c r="O1999" i="3"/>
  <c r="N1999" i="3"/>
  <c r="J1999" i="3"/>
  <c r="P1998" i="3"/>
  <c r="O1998" i="3"/>
  <c r="N1998" i="3"/>
  <c r="J1998" i="3"/>
  <c r="P1997" i="3"/>
  <c r="O1997" i="3"/>
  <c r="N1997" i="3"/>
  <c r="J1997" i="3"/>
  <c r="P1996" i="3"/>
  <c r="O1996" i="3"/>
  <c r="N1996" i="3"/>
  <c r="J1996" i="3"/>
  <c r="P1995" i="3"/>
  <c r="O1995" i="3"/>
  <c r="N1995" i="3"/>
  <c r="J1995" i="3"/>
  <c r="P1994" i="3"/>
  <c r="O1994" i="3"/>
  <c r="N1994" i="3"/>
  <c r="J1994" i="3"/>
  <c r="P1993" i="3"/>
  <c r="O1993" i="3"/>
  <c r="N1993" i="3"/>
  <c r="J1993" i="3"/>
  <c r="P1992" i="3"/>
  <c r="O1992" i="3"/>
  <c r="N1992" i="3"/>
  <c r="J1992" i="3"/>
  <c r="P1991" i="3"/>
  <c r="O1991" i="3"/>
  <c r="N1991" i="3"/>
  <c r="J1991" i="3"/>
  <c r="P1990" i="3"/>
  <c r="O1990" i="3"/>
  <c r="N1990" i="3"/>
  <c r="J1990" i="3"/>
  <c r="P1989" i="3"/>
  <c r="O1989" i="3"/>
  <c r="N1989" i="3"/>
  <c r="J1989" i="3"/>
  <c r="P1988" i="3"/>
  <c r="O1988" i="3"/>
  <c r="N1988" i="3"/>
  <c r="J1988" i="3"/>
  <c r="P1987" i="3"/>
  <c r="O1987" i="3"/>
  <c r="N1987" i="3"/>
  <c r="J1987" i="3"/>
  <c r="P1986" i="3"/>
  <c r="O1986" i="3"/>
  <c r="N1986" i="3"/>
  <c r="J1986" i="3"/>
  <c r="P1985" i="3"/>
  <c r="O1985" i="3"/>
  <c r="N1985" i="3"/>
  <c r="J1985" i="3"/>
  <c r="P1984" i="3"/>
  <c r="O1984" i="3"/>
  <c r="N1984" i="3"/>
  <c r="J1984" i="3"/>
  <c r="P1983" i="3"/>
  <c r="O1983" i="3"/>
  <c r="N1983" i="3"/>
  <c r="J1983" i="3"/>
  <c r="P1982" i="3"/>
  <c r="O1982" i="3"/>
  <c r="N1982" i="3"/>
  <c r="J1982" i="3"/>
  <c r="P1981" i="3"/>
  <c r="O1981" i="3"/>
  <c r="N1981" i="3"/>
  <c r="J1981" i="3"/>
  <c r="P1980" i="3"/>
  <c r="O1980" i="3"/>
  <c r="N1980" i="3"/>
  <c r="J1980" i="3"/>
  <c r="P1979" i="3"/>
  <c r="O1979" i="3"/>
  <c r="N1979" i="3"/>
  <c r="J1979" i="3"/>
  <c r="P1978" i="3"/>
  <c r="O1978" i="3"/>
  <c r="N1978" i="3"/>
  <c r="J1978" i="3"/>
  <c r="P1977" i="3"/>
  <c r="O1977" i="3"/>
  <c r="N1977" i="3"/>
  <c r="J1977" i="3"/>
  <c r="P1976" i="3"/>
  <c r="O1976" i="3"/>
  <c r="N1976" i="3"/>
  <c r="J1976" i="3"/>
  <c r="P1975" i="3"/>
  <c r="O1975" i="3"/>
  <c r="N1975" i="3"/>
  <c r="J1975" i="3"/>
  <c r="P1974" i="3"/>
  <c r="O1974" i="3"/>
  <c r="N1974" i="3"/>
  <c r="J1974" i="3"/>
  <c r="P1973" i="3"/>
  <c r="O1973" i="3"/>
  <c r="N1973" i="3"/>
  <c r="J1973" i="3"/>
  <c r="P1972" i="3"/>
  <c r="O1972" i="3"/>
  <c r="N1972" i="3"/>
  <c r="J1972" i="3"/>
  <c r="P1971" i="3"/>
  <c r="O1971" i="3"/>
  <c r="N1971" i="3"/>
  <c r="J1971" i="3"/>
  <c r="P1970" i="3"/>
  <c r="O1970" i="3"/>
  <c r="N1970" i="3"/>
  <c r="J1970" i="3"/>
  <c r="P1969" i="3"/>
  <c r="O1969" i="3"/>
  <c r="N1969" i="3"/>
  <c r="J1969" i="3"/>
  <c r="P1968" i="3"/>
  <c r="O1968" i="3"/>
  <c r="N1968" i="3"/>
  <c r="J1968" i="3"/>
  <c r="P1967" i="3"/>
  <c r="O1967" i="3"/>
  <c r="N1967" i="3"/>
  <c r="J1967" i="3"/>
  <c r="P1966" i="3"/>
  <c r="O1966" i="3"/>
  <c r="N1966" i="3"/>
  <c r="J1966" i="3"/>
  <c r="P1965" i="3"/>
  <c r="O1965" i="3"/>
  <c r="N1965" i="3"/>
  <c r="J1965" i="3"/>
  <c r="P1964" i="3"/>
  <c r="O1964" i="3"/>
  <c r="N1964" i="3"/>
  <c r="J1964" i="3"/>
  <c r="P1963" i="3"/>
  <c r="O1963" i="3"/>
  <c r="N1963" i="3"/>
  <c r="J1963" i="3"/>
  <c r="P1962" i="3"/>
  <c r="O1962" i="3"/>
  <c r="N1962" i="3"/>
  <c r="J1962" i="3"/>
  <c r="P1961" i="3"/>
  <c r="O1961" i="3"/>
  <c r="N1961" i="3"/>
  <c r="J1961" i="3"/>
  <c r="P1960" i="3"/>
  <c r="O1960" i="3"/>
  <c r="N1960" i="3"/>
  <c r="J1960" i="3"/>
  <c r="P1959" i="3"/>
  <c r="O1959" i="3"/>
  <c r="N1959" i="3"/>
  <c r="J1959" i="3"/>
  <c r="P1958" i="3"/>
  <c r="O1958" i="3"/>
  <c r="N1958" i="3"/>
  <c r="J1958" i="3"/>
  <c r="P1957" i="3"/>
  <c r="O1957" i="3"/>
  <c r="N1957" i="3"/>
  <c r="J1957" i="3"/>
  <c r="P1956" i="3"/>
  <c r="O1956" i="3"/>
  <c r="N1956" i="3"/>
  <c r="J1956" i="3"/>
  <c r="P1955" i="3"/>
  <c r="O1955" i="3"/>
  <c r="N1955" i="3"/>
  <c r="J1955" i="3"/>
  <c r="P1954" i="3"/>
  <c r="O1954" i="3"/>
  <c r="N1954" i="3"/>
  <c r="J1954" i="3"/>
  <c r="P1953" i="3"/>
  <c r="O1953" i="3"/>
  <c r="N1953" i="3"/>
  <c r="J1953" i="3"/>
  <c r="P1952" i="3"/>
  <c r="O1952" i="3"/>
  <c r="N1952" i="3"/>
  <c r="J1952" i="3"/>
  <c r="P1951" i="3"/>
  <c r="O1951" i="3"/>
  <c r="N1951" i="3"/>
  <c r="J1951" i="3"/>
  <c r="P1950" i="3"/>
  <c r="O1950" i="3"/>
  <c r="N1950" i="3"/>
  <c r="J1950" i="3"/>
  <c r="P1949" i="3"/>
  <c r="O1949" i="3"/>
  <c r="N1949" i="3"/>
  <c r="J1949" i="3"/>
  <c r="P1948" i="3"/>
  <c r="O1948" i="3"/>
  <c r="N1948" i="3"/>
  <c r="J1948" i="3"/>
  <c r="P1947" i="3"/>
  <c r="O1947" i="3"/>
  <c r="N1947" i="3"/>
  <c r="J1947" i="3"/>
  <c r="P1946" i="3"/>
  <c r="O1946" i="3"/>
  <c r="N1946" i="3"/>
  <c r="J1946" i="3"/>
  <c r="P1945" i="3"/>
  <c r="O1945" i="3"/>
  <c r="N1945" i="3"/>
  <c r="J1945" i="3"/>
  <c r="P1944" i="3"/>
  <c r="O1944" i="3"/>
  <c r="N1944" i="3"/>
  <c r="J1944" i="3"/>
  <c r="P1943" i="3"/>
  <c r="O1943" i="3"/>
  <c r="N1943" i="3"/>
  <c r="J1943" i="3"/>
  <c r="P1942" i="3"/>
  <c r="O1942" i="3"/>
  <c r="N1942" i="3"/>
  <c r="J1942" i="3"/>
  <c r="P1941" i="3"/>
  <c r="O1941" i="3"/>
  <c r="N1941" i="3"/>
  <c r="J1941" i="3"/>
  <c r="P1940" i="3"/>
  <c r="O1940" i="3"/>
  <c r="N1940" i="3"/>
  <c r="J1940" i="3"/>
  <c r="P1939" i="3"/>
  <c r="O1939" i="3"/>
  <c r="N1939" i="3"/>
  <c r="J1939" i="3"/>
  <c r="P1938" i="3"/>
  <c r="O1938" i="3"/>
  <c r="N1938" i="3"/>
  <c r="J1938" i="3"/>
  <c r="P1937" i="3"/>
  <c r="O1937" i="3"/>
  <c r="N1937" i="3"/>
  <c r="J1937" i="3"/>
  <c r="P1936" i="3"/>
  <c r="O1936" i="3"/>
  <c r="N1936" i="3"/>
  <c r="J1936" i="3"/>
  <c r="P1935" i="3"/>
  <c r="O1935" i="3"/>
  <c r="N1935" i="3"/>
  <c r="J1935" i="3"/>
  <c r="P1934" i="3"/>
  <c r="O1934" i="3"/>
  <c r="N1934" i="3"/>
  <c r="J1934" i="3"/>
  <c r="P1933" i="3"/>
  <c r="O1933" i="3"/>
  <c r="N1933" i="3"/>
  <c r="J1933" i="3"/>
  <c r="P1932" i="3"/>
  <c r="O1932" i="3"/>
  <c r="N1932" i="3"/>
  <c r="J1932" i="3"/>
  <c r="P1931" i="3"/>
  <c r="O1931" i="3"/>
  <c r="N1931" i="3"/>
  <c r="J1931" i="3"/>
  <c r="P1930" i="3"/>
  <c r="O1930" i="3"/>
  <c r="N1930" i="3"/>
  <c r="J1930" i="3"/>
  <c r="P1929" i="3"/>
  <c r="O1929" i="3"/>
  <c r="N1929" i="3"/>
  <c r="J1929" i="3"/>
  <c r="P1928" i="3"/>
  <c r="O1928" i="3"/>
  <c r="N1928" i="3"/>
  <c r="J1928" i="3"/>
  <c r="P1927" i="3"/>
  <c r="O1927" i="3"/>
  <c r="N1927" i="3"/>
  <c r="J1927" i="3"/>
  <c r="P1926" i="3"/>
  <c r="O1926" i="3"/>
  <c r="N1926" i="3"/>
  <c r="J1926" i="3"/>
  <c r="P1925" i="3"/>
  <c r="O1925" i="3"/>
  <c r="N1925" i="3"/>
  <c r="J1925" i="3"/>
  <c r="P1924" i="3"/>
  <c r="O1924" i="3"/>
  <c r="N1924" i="3"/>
  <c r="J1924" i="3"/>
  <c r="P1923" i="3"/>
  <c r="O1923" i="3"/>
  <c r="N1923" i="3"/>
  <c r="J1923" i="3"/>
  <c r="P1922" i="3"/>
  <c r="O1922" i="3"/>
  <c r="N1922" i="3"/>
  <c r="J1922" i="3"/>
  <c r="P1921" i="3"/>
  <c r="O1921" i="3"/>
  <c r="N1921" i="3"/>
  <c r="J1921" i="3"/>
  <c r="P1920" i="3"/>
  <c r="O1920" i="3"/>
  <c r="N1920" i="3"/>
  <c r="J1920" i="3"/>
  <c r="P1919" i="3"/>
  <c r="O1919" i="3"/>
  <c r="N1919" i="3"/>
  <c r="J1919" i="3"/>
  <c r="P1918" i="3"/>
  <c r="O1918" i="3"/>
  <c r="N1918" i="3"/>
  <c r="J1918" i="3"/>
  <c r="P1917" i="3"/>
  <c r="O1917" i="3"/>
  <c r="N1917" i="3"/>
  <c r="J1917" i="3"/>
  <c r="P1916" i="3"/>
  <c r="O1916" i="3"/>
  <c r="N1916" i="3"/>
  <c r="J1916" i="3"/>
  <c r="P1915" i="3"/>
  <c r="O1915" i="3"/>
  <c r="N1915" i="3"/>
  <c r="J1915" i="3"/>
  <c r="P1914" i="3"/>
  <c r="O1914" i="3"/>
  <c r="N1914" i="3"/>
  <c r="J1914" i="3"/>
  <c r="P1913" i="3"/>
  <c r="O1913" i="3"/>
  <c r="N1913" i="3"/>
  <c r="J1913" i="3"/>
  <c r="P1912" i="3"/>
  <c r="O1912" i="3"/>
  <c r="N1912" i="3"/>
  <c r="J1912" i="3"/>
  <c r="P1911" i="3"/>
  <c r="O1911" i="3"/>
  <c r="N1911" i="3"/>
  <c r="J1911" i="3"/>
  <c r="P1910" i="3"/>
  <c r="O1910" i="3"/>
  <c r="N1910" i="3"/>
  <c r="J1910" i="3"/>
  <c r="P1909" i="3"/>
  <c r="O1909" i="3"/>
  <c r="N1909" i="3"/>
  <c r="J1909" i="3"/>
  <c r="P1908" i="3"/>
  <c r="O1908" i="3"/>
  <c r="N1908" i="3"/>
  <c r="J1908" i="3"/>
  <c r="P1907" i="3"/>
  <c r="O1907" i="3"/>
  <c r="N1907" i="3"/>
  <c r="J1907" i="3"/>
  <c r="P1906" i="3"/>
  <c r="O1906" i="3"/>
  <c r="N1906" i="3"/>
  <c r="J1906" i="3"/>
  <c r="P1905" i="3"/>
  <c r="O1905" i="3"/>
  <c r="N1905" i="3"/>
  <c r="J1905" i="3"/>
  <c r="P1904" i="3"/>
  <c r="O1904" i="3"/>
  <c r="N1904" i="3"/>
  <c r="J1904" i="3"/>
  <c r="P1903" i="3"/>
  <c r="O1903" i="3"/>
  <c r="N1903" i="3"/>
  <c r="J1903" i="3"/>
  <c r="P1902" i="3"/>
  <c r="O1902" i="3"/>
  <c r="N1902" i="3"/>
  <c r="J1902" i="3"/>
  <c r="P1901" i="3"/>
  <c r="O1901" i="3"/>
  <c r="N1901" i="3"/>
  <c r="J1901" i="3"/>
  <c r="P1900" i="3"/>
  <c r="O1900" i="3"/>
  <c r="N1900" i="3"/>
  <c r="J1900" i="3"/>
  <c r="P1899" i="3"/>
  <c r="O1899" i="3"/>
  <c r="N1899" i="3"/>
  <c r="J1899" i="3"/>
  <c r="P1898" i="3"/>
  <c r="O1898" i="3"/>
  <c r="N1898" i="3"/>
  <c r="J1898" i="3"/>
  <c r="P1897" i="3"/>
  <c r="O1897" i="3"/>
  <c r="N1897" i="3"/>
  <c r="J1897" i="3"/>
  <c r="P1896" i="3"/>
  <c r="O1896" i="3"/>
  <c r="N1896" i="3"/>
  <c r="J1896" i="3"/>
  <c r="P1895" i="3"/>
  <c r="O1895" i="3"/>
  <c r="N1895" i="3"/>
  <c r="J1895" i="3"/>
  <c r="P1894" i="3"/>
  <c r="O1894" i="3"/>
  <c r="N1894" i="3"/>
  <c r="J1894" i="3"/>
  <c r="P1893" i="3"/>
  <c r="O1893" i="3"/>
  <c r="N1893" i="3"/>
  <c r="J1893" i="3"/>
  <c r="P1892" i="3"/>
  <c r="O1892" i="3"/>
  <c r="N1892" i="3"/>
  <c r="J1892" i="3"/>
  <c r="P1891" i="3"/>
  <c r="O1891" i="3"/>
  <c r="N1891" i="3"/>
  <c r="J1891" i="3"/>
  <c r="P1890" i="3"/>
  <c r="O1890" i="3"/>
  <c r="N1890" i="3"/>
  <c r="J1890" i="3"/>
  <c r="P1889" i="3"/>
  <c r="O1889" i="3"/>
  <c r="N1889" i="3"/>
  <c r="J1889" i="3"/>
  <c r="P1888" i="3"/>
  <c r="O1888" i="3"/>
  <c r="N1888" i="3"/>
  <c r="J1888" i="3"/>
  <c r="P1887" i="3"/>
  <c r="O1887" i="3"/>
  <c r="N1887" i="3"/>
  <c r="J1887" i="3"/>
  <c r="P1886" i="3"/>
  <c r="O1886" i="3"/>
  <c r="N1886" i="3"/>
  <c r="J1886" i="3"/>
  <c r="P1885" i="3"/>
  <c r="O1885" i="3"/>
  <c r="N1885" i="3"/>
  <c r="J1885" i="3"/>
  <c r="P1884" i="3"/>
  <c r="O1884" i="3"/>
  <c r="N1884" i="3"/>
  <c r="J1884" i="3"/>
  <c r="P1883" i="3"/>
  <c r="O1883" i="3"/>
  <c r="N1883" i="3"/>
  <c r="J1883" i="3"/>
  <c r="P1882" i="3"/>
  <c r="O1882" i="3"/>
  <c r="N1882" i="3"/>
  <c r="J1882" i="3"/>
  <c r="P1881" i="3"/>
  <c r="O1881" i="3"/>
  <c r="N1881" i="3"/>
  <c r="J1881" i="3"/>
  <c r="P1880" i="3"/>
  <c r="O1880" i="3"/>
  <c r="N1880" i="3"/>
  <c r="J1880" i="3"/>
  <c r="P1879" i="3"/>
  <c r="O1879" i="3"/>
  <c r="N1879" i="3"/>
  <c r="J1879" i="3"/>
  <c r="P1878" i="3"/>
  <c r="O1878" i="3"/>
  <c r="N1878" i="3"/>
  <c r="J1878" i="3"/>
  <c r="P1877" i="3"/>
  <c r="O1877" i="3"/>
  <c r="N1877" i="3"/>
  <c r="J1877" i="3"/>
  <c r="P1876" i="3"/>
  <c r="O1876" i="3"/>
  <c r="N1876" i="3"/>
  <c r="J1876" i="3"/>
  <c r="P1875" i="3"/>
  <c r="O1875" i="3"/>
  <c r="N1875" i="3"/>
  <c r="J1875" i="3"/>
  <c r="P1874" i="3"/>
  <c r="O1874" i="3"/>
  <c r="N1874" i="3"/>
  <c r="J1874" i="3"/>
  <c r="P1873" i="3"/>
  <c r="O1873" i="3"/>
  <c r="N1873" i="3"/>
  <c r="J1873" i="3"/>
  <c r="P1872" i="3"/>
  <c r="O1872" i="3"/>
  <c r="N1872" i="3"/>
  <c r="J1872" i="3"/>
  <c r="P1871" i="3"/>
  <c r="O1871" i="3"/>
  <c r="N1871" i="3"/>
  <c r="J1871" i="3"/>
  <c r="P1870" i="3"/>
  <c r="O1870" i="3"/>
  <c r="N1870" i="3"/>
  <c r="J1870" i="3"/>
  <c r="P1869" i="3"/>
  <c r="O1869" i="3"/>
  <c r="N1869" i="3"/>
  <c r="J1869" i="3"/>
  <c r="P1868" i="3"/>
  <c r="O1868" i="3"/>
  <c r="N1868" i="3"/>
  <c r="J1868" i="3"/>
  <c r="P1867" i="3"/>
  <c r="O1867" i="3"/>
  <c r="N1867" i="3"/>
  <c r="J1867" i="3"/>
  <c r="P1866" i="3"/>
  <c r="O1866" i="3"/>
  <c r="N1866" i="3"/>
  <c r="J1866" i="3"/>
  <c r="P1865" i="3"/>
  <c r="O1865" i="3"/>
  <c r="N1865" i="3"/>
  <c r="J1865" i="3"/>
  <c r="P1864" i="3"/>
  <c r="O1864" i="3"/>
  <c r="N1864" i="3"/>
  <c r="J1864" i="3"/>
  <c r="P1863" i="3"/>
  <c r="O1863" i="3"/>
  <c r="N1863" i="3"/>
  <c r="J1863" i="3"/>
  <c r="P1862" i="3"/>
  <c r="O1862" i="3"/>
  <c r="N1862" i="3"/>
  <c r="J1862" i="3"/>
  <c r="P1861" i="3"/>
  <c r="O1861" i="3"/>
  <c r="N1861" i="3"/>
  <c r="J1861" i="3"/>
  <c r="P1860" i="3"/>
  <c r="O1860" i="3"/>
  <c r="N1860" i="3"/>
  <c r="J1860" i="3"/>
  <c r="P1859" i="3"/>
  <c r="O1859" i="3"/>
  <c r="N1859" i="3"/>
  <c r="J1859" i="3"/>
  <c r="P1858" i="3"/>
  <c r="O1858" i="3"/>
  <c r="N1858" i="3"/>
  <c r="J1858" i="3"/>
  <c r="P1857" i="3"/>
  <c r="O1857" i="3"/>
  <c r="N1857" i="3"/>
  <c r="J1857" i="3"/>
  <c r="P1856" i="3"/>
  <c r="O1856" i="3"/>
  <c r="N1856" i="3"/>
  <c r="J1856" i="3"/>
  <c r="P1855" i="3"/>
  <c r="O1855" i="3"/>
  <c r="N1855" i="3"/>
  <c r="J1855" i="3"/>
  <c r="P1854" i="3"/>
  <c r="O1854" i="3"/>
  <c r="N1854" i="3"/>
  <c r="J1854" i="3"/>
  <c r="P1853" i="3"/>
  <c r="O1853" i="3"/>
  <c r="N1853" i="3"/>
  <c r="J1853" i="3"/>
  <c r="P1852" i="3"/>
  <c r="O1852" i="3"/>
  <c r="N1852" i="3"/>
  <c r="J1852" i="3"/>
  <c r="P1851" i="3"/>
  <c r="O1851" i="3"/>
  <c r="N1851" i="3"/>
  <c r="J1851" i="3"/>
  <c r="P1850" i="3"/>
  <c r="O1850" i="3"/>
  <c r="N1850" i="3"/>
  <c r="J1850" i="3"/>
  <c r="P1849" i="3"/>
  <c r="O1849" i="3"/>
  <c r="N1849" i="3"/>
  <c r="J1849" i="3"/>
  <c r="P1848" i="3"/>
  <c r="O1848" i="3"/>
  <c r="N1848" i="3"/>
  <c r="J1848" i="3"/>
  <c r="P1847" i="3"/>
  <c r="O1847" i="3"/>
  <c r="N1847" i="3"/>
  <c r="J1847" i="3"/>
  <c r="P1846" i="3"/>
  <c r="O1846" i="3"/>
  <c r="N1846" i="3"/>
  <c r="J1846" i="3"/>
  <c r="P1845" i="3"/>
  <c r="O1845" i="3"/>
  <c r="N1845" i="3"/>
  <c r="J1845" i="3"/>
  <c r="P1844" i="3"/>
  <c r="O1844" i="3"/>
  <c r="N1844" i="3"/>
  <c r="J1844" i="3"/>
  <c r="P1843" i="3"/>
  <c r="O1843" i="3"/>
  <c r="N1843" i="3"/>
  <c r="J1843" i="3"/>
  <c r="P1842" i="3"/>
  <c r="O1842" i="3"/>
  <c r="N1842" i="3"/>
  <c r="J1842" i="3"/>
  <c r="P1841" i="3"/>
  <c r="O1841" i="3"/>
  <c r="N1841" i="3"/>
  <c r="J1841" i="3"/>
  <c r="P1840" i="3"/>
  <c r="O1840" i="3"/>
  <c r="N1840" i="3"/>
  <c r="J1840" i="3"/>
  <c r="P1839" i="3"/>
  <c r="O1839" i="3"/>
  <c r="N1839" i="3"/>
  <c r="J1839" i="3"/>
  <c r="P1838" i="3"/>
  <c r="O1838" i="3"/>
  <c r="N1838" i="3"/>
  <c r="J1838" i="3"/>
  <c r="P1837" i="3"/>
  <c r="O1837" i="3"/>
  <c r="N1837" i="3"/>
  <c r="J1837" i="3"/>
  <c r="P1836" i="3"/>
  <c r="O1836" i="3"/>
  <c r="N1836" i="3"/>
  <c r="J1836" i="3"/>
  <c r="P1835" i="3"/>
  <c r="O1835" i="3"/>
  <c r="N1835" i="3"/>
  <c r="J1835" i="3"/>
  <c r="P1834" i="3"/>
  <c r="O1834" i="3"/>
  <c r="N1834" i="3"/>
  <c r="J1834" i="3"/>
  <c r="P1833" i="3"/>
  <c r="O1833" i="3"/>
  <c r="N1833" i="3"/>
  <c r="J1833" i="3"/>
  <c r="P1832" i="3"/>
  <c r="O1832" i="3"/>
  <c r="N1832" i="3"/>
  <c r="J1832" i="3"/>
  <c r="P1831" i="3"/>
  <c r="O1831" i="3"/>
  <c r="N1831" i="3"/>
  <c r="J1831" i="3"/>
  <c r="P1830" i="3"/>
  <c r="O1830" i="3"/>
  <c r="N1830" i="3"/>
  <c r="J1830" i="3"/>
  <c r="P1829" i="3"/>
  <c r="O1829" i="3"/>
  <c r="N1829" i="3"/>
  <c r="J1829" i="3"/>
  <c r="P1828" i="3"/>
  <c r="O1828" i="3"/>
  <c r="N1828" i="3"/>
  <c r="J1828" i="3"/>
  <c r="P1827" i="3"/>
  <c r="O1827" i="3"/>
  <c r="N1827" i="3"/>
  <c r="J1827" i="3"/>
  <c r="P1826" i="3"/>
  <c r="O1826" i="3"/>
  <c r="N1826" i="3"/>
  <c r="J1826" i="3"/>
  <c r="P1825" i="3"/>
  <c r="O1825" i="3"/>
  <c r="N1825" i="3"/>
  <c r="J1825" i="3"/>
  <c r="P1824" i="3"/>
  <c r="O1824" i="3"/>
  <c r="N1824" i="3"/>
  <c r="J1824" i="3"/>
  <c r="P1823" i="3"/>
  <c r="O1823" i="3"/>
  <c r="N1823" i="3"/>
  <c r="J1823" i="3"/>
  <c r="P1822" i="3"/>
  <c r="O1822" i="3"/>
  <c r="N1822" i="3"/>
  <c r="J1822" i="3"/>
  <c r="P1821" i="3"/>
  <c r="O1821" i="3"/>
  <c r="N1821" i="3"/>
  <c r="J1821" i="3"/>
  <c r="P1820" i="3"/>
  <c r="O1820" i="3"/>
  <c r="N1820" i="3"/>
  <c r="J1820" i="3"/>
  <c r="P1819" i="3"/>
  <c r="O1819" i="3"/>
  <c r="N1819" i="3"/>
  <c r="J1819" i="3"/>
  <c r="P1818" i="3"/>
  <c r="O1818" i="3"/>
  <c r="N1818" i="3"/>
  <c r="J1818" i="3"/>
  <c r="P1817" i="3"/>
  <c r="O1817" i="3"/>
  <c r="N1817" i="3"/>
  <c r="J1817" i="3"/>
  <c r="P1816" i="3"/>
  <c r="O1816" i="3"/>
  <c r="N1816" i="3"/>
  <c r="J1816" i="3"/>
  <c r="P1815" i="3"/>
  <c r="O1815" i="3"/>
  <c r="N1815" i="3"/>
  <c r="J1815" i="3"/>
  <c r="P1814" i="3"/>
  <c r="O1814" i="3"/>
  <c r="N1814" i="3"/>
  <c r="J1814" i="3"/>
  <c r="P1813" i="3"/>
  <c r="O1813" i="3"/>
  <c r="N1813" i="3"/>
  <c r="J1813" i="3"/>
  <c r="P1812" i="3"/>
  <c r="O1812" i="3"/>
  <c r="N1812" i="3"/>
  <c r="J1812" i="3"/>
  <c r="P1811" i="3"/>
  <c r="O1811" i="3"/>
  <c r="N1811" i="3"/>
  <c r="J1811" i="3"/>
  <c r="P1810" i="3"/>
  <c r="O1810" i="3"/>
  <c r="N1810" i="3"/>
  <c r="J1810" i="3"/>
  <c r="P1809" i="3"/>
  <c r="O1809" i="3"/>
  <c r="N1809" i="3"/>
  <c r="J1809" i="3"/>
  <c r="P1808" i="3"/>
  <c r="O1808" i="3"/>
  <c r="N1808" i="3"/>
  <c r="J1808" i="3"/>
  <c r="P1807" i="3"/>
  <c r="O1807" i="3"/>
  <c r="N1807" i="3"/>
  <c r="J1807" i="3"/>
  <c r="P1806" i="3"/>
  <c r="O1806" i="3"/>
  <c r="N1806" i="3"/>
  <c r="J1806" i="3"/>
  <c r="P1805" i="3"/>
  <c r="O1805" i="3"/>
  <c r="N1805" i="3"/>
  <c r="J1805" i="3"/>
  <c r="P1804" i="3"/>
  <c r="O1804" i="3"/>
  <c r="N1804" i="3"/>
  <c r="J1804" i="3"/>
  <c r="P1803" i="3"/>
  <c r="O1803" i="3"/>
  <c r="N1803" i="3"/>
  <c r="J1803" i="3"/>
  <c r="P1802" i="3"/>
  <c r="O1802" i="3"/>
  <c r="N1802" i="3"/>
  <c r="J1802" i="3"/>
  <c r="P1801" i="3"/>
  <c r="O1801" i="3"/>
  <c r="N1801" i="3"/>
  <c r="J1801" i="3"/>
  <c r="P1800" i="3"/>
  <c r="O1800" i="3"/>
  <c r="N1800" i="3"/>
  <c r="J1800" i="3"/>
  <c r="P1799" i="3"/>
  <c r="O1799" i="3"/>
  <c r="N1799" i="3"/>
  <c r="J1799" i="3"/>
  <c r="P1798" i="3"/>
  <c r="O1798" i="3"/>
  <c r="N1798" i="3"/>
  <c r="J1798" i="3"/>
  <c r="P1797" i="3"/>
  <c r="O1797" i="3"/>
  <c r="N1797" i="3"/>
  <c r="J1797" i="3"/>
  <c r="P1796" i="3"/>
  <c r="O1796" i="3"/>
  <c r="N1796" i="3"/>
  <c r="J1796" i="3"/>
  <c r="P1795" i="3"/>
  <c r="O1795" i="3"/>
  <c r="N1795" i="3"/>
  <c r="J1795" i="3"/>
  <c r="P1794" i="3"/>
  <c r="O1794" i="3"/>
  <c r="N1794" i="3"/>
  <c r="J1794" i="3"/>
  <c r="P1793" i="3"/>
  <c r="O1793" i="3"/>
  <c r="N1793" i="3"/>
  <c r="J1793" i="3"/>
  <c r="P1792" i="3"/>
  <c r="O1792" i="3"/>
  <c r="N1792" i="3"/>
  <c r="J1792" i="3"/>
  <c r="P1791" i="3"/>
  <c r="O1791" i="3"/>
  <c r="N1791" i="3"/>
  <c r="J1791" i="3"/>
  <c r="P1790" i="3"/>
  <c r="O1790" i="3"/>
  <c r="N1790" i="3"/>
  <c r="J1790" i="3"/>
  <c r="P1789" i="3"/>
  <c r="O1789" i="3"/>
  <c r="N1789" i="3"/>
  <c r="J1789" i="3"/>
  <c r="P1788" i="3"/>
  <c r="O1788" i="3"/>
  <c r="N1788" i="3"/>
  <c r="J1788" i="3"/>
  <c r="P1787" i="3"/>
  <c r="O1787" i="3"/>
  <c r="N1787" i="3"/>
  <c r="J1787" i="3"/>
  <c r="P1786" i="3"/>
  <c r="O1786" i="3"/>
  <c r="N1786" i="3"/>
  <c r="J1786" i="3"/>
  <c r="P1785" i="3"/>
  <c r="O1785" i="3"/>
  <c r="N1785" i="3"/>
  <c r="J1785" i="3"/>
  <c r="P1784" i="3"/>
  <c r="O1784" i="3"/>
  <c r="N1784" i="3"/>
  <c r="J1784" i="3"/>
  <c r="P1783" i="3"/>
  <c r="O1783" i="3"/>
  <c r="N1783" i="3"/>
  <c r="J1783" i="3"/>
  <c r="P1782" i="3"/>
  <c r="O1782" i="3"/>
  <c r="N1782" i="3"/>
  <c r="J1782" i="3"/>
  <c r="P1781" i="3"/>
  <c r="O1781" i="3"/>
  <c r="N1781" i="3"/>
  <c r="J1781" i="3"/>
  <c r="P1780" i="3"/>
  <c r="O1780" i="3"/>
  <c r="N1780" i="3"/>
  <c r="J1780" i="3"/>
  <c r="P1779" i="3"/>
  <c r="O1779" i="3"/>
  <c r="N1779" i="3"/>
  <c r="J1779" i="3"/>
  <c r="P1778" i="3"/>
  <c r="O1778" i="3"/>
  <c r="N1778" i="3"/>
  <c r="J1778" i="3"/>
  <c r="P1777" i="3"/>
  <c r="O1777" i="3"/>
  <c r="N1777" i="3"/>
  <c r="J1777" i="3"/>
  <c r="P1776" i="3"/>
  <c r="O1776" i="3"/>
  <c r="N1776" i="3"/>
  <c r="J1776" i="3"/>
  <c r="P1775" i="3"/>
  <c r="O1775" i="3"/>
  <c r="N1775" i="3"/>
  <c r="J1775" i="3"/>
  <c r="P1774" i="3"/>
  <c r="O1774" i="3"/>
  <c r="N1774" i="3"/>
  <c r="J1774" i="3"/>
  <c r="P1773" i="3"/>
  <c r="O1773" i="3"/>
  <c r="N1773" i="3"/>
  <c r="J1773" i="3"/>
  <c r="P1772" i="3"/>
  <c r="O1772" i="3"/>
  <c r="N1772" i="3"/>
  <c r="J1772" i="3"/>
  <c r="P1771" i="3"/>
  <c r="O1771" i="3"/>
  <c r="N1771" i="3"/>
  <c r="J1771" i="3"/>
  <c r="P1770" i="3"/>
  <c r="O1770" i="3"/>
  <c r="N1770" i="3"/>
  <c r="J1770" i="3"/>
  <c r="P1769" i="3"/>
  <c r="O1769" i="3"/>
  <c r="N1769" i="3"/>
  <c r="J1769" i="3"/>
  <c r="P1768" i="3"/>
  <c r="O1768" i="3"/>
  <c r="N1768" i="3"/>
  <c r="J1768" i="3"/>
  <c r="P1767" i="3"/>
  <c r="O1767" i="3"/>
  <c r="N1767" i="3"/>
  <c r="J1767" i="3"/>
  <c r="P1766" i="3"/>
  <c r="O1766" i="3"/>
  <c r="N1766" i="3"/>
  <c r="J1766" i="3"/>
  <c r="P1765" i="3"/>
  <c r="O1765" i="3"/>
  <c r="N1765" i="3"/>
  <c r="J1765" i="3"/>
  <c r="P1764" i="3"/>
  <c r="O1764" i="3"/>
  <c r="N1764" i="3"/>
  <c r="J1764" i="3"/>
  <c r="P1763" i="3"/>
  <c r="O1763" i="3"/>
  <c r="N1763" i="3"/>
  <c r="J1763" i="3"/>
  <c r="P1762" i="3"/>
  <c r="O1762" i="3"/>
  <c r="N1762" i="3"/>
  <c r="J1762" i="3"/>
  <c r="P1761" i="3"/>
  <c r="O1761" i="3"/>
  <c r="N1761" i="3"/>
  <c r="J1761" i="3"/>
  <c r="P1760" i="3"/>
  <c r="O1760" i="3"/>
  <c r="N1760" i="3"/>
  <c r="J1760" i="3"/>
  <c r="P1759" i="3"/>
  <c r="O1759" i="3"/>
  <c r="N1759" i="3"/>
  <c r="J1759" i="3"/>
  <c r="P1758" i="3"/>
  <c r="O1758" i="3"/>
  <c r="N1758" i="3"/>
  <c r="J1758" i="3"/>
  <c r="P1757" i="3"/>
  <c r="O1757" i="3"/>
  <c r="N1757" i="3"/>
  <c r="J1757" i="3"/>
  <c r="P1756" i="3"/>
  <c r="O1756" i="3"/>
  <c r="N1756" i="3"/>
  <c r="J1756" i="3"/>
  <c r="P1755" i="3"/>
  <c r="O1755" i="3"/>
  <c r="N1755" i="3"/>
  <c r="J1755" i="3"/>
  <c r="P1754" i="3"/>
  <c r="O1754" i="3"/>
  <c r="N1754" i="3"/>
  <c r="J1754" i="3"/>
  <c r="P1753" i="3"/>
  <c r="O1753" i="3"/>
  <c r="N1753" i="3"/>
  <c r="J1753" i="3"/>
  <c r="P1752" i="3"/>
  <c r="O1752" i="3"/>
  <c r="N1752" i="3"/>
  <c r="J1752" i="3"/>
  <c r="P1751" i="3"/>
  <c r="O1751" i="3"/>
  <c r="N1751" i="3"/>
  <c r="J1751" i="3"/>
  <c r="P1750" i="3"/>
  <c r="O1750" i="3"/>
  <c r="N1750" i="3"/>
  <c r="J1750" i="3"/>
  <c r="P1749" i="3"/>
  <c r="O1749" i="3"/>
  <c r="N1749" i="3"/>
  <c r="J1749" i="3"/>
  <c r="P1748" i="3"/>
  <c r="O1748" i="3"/>
  <c r="N1748" i="3"/>
  <c r="J1748" i="3"/>
  <c r="P1747" i="3"/>
  <c r="O1747" i="3"/>
  <c r="N1747" i="3"/>
  <c r="J1747" i="3"/>
  <c r="P1746" i="3"/>
  <c r="O1746" i="3"/>
  <c r="N1746" i="3"/>
  <c r="J1746" i="3"/>
  <c r="P1745" i="3"/>
  <c r="O1745" i="3"/>
  <c r="N1745" i="3"/>
  <c r="J1745" i="3"/>
  <c r="P1744" i="3"/>
  <c r="O1744" i="3"/>
  <c r="N1744" i="3"/>
  <c r="J1744" i="3"/>
  <c r="P1743" i="3"/>
  <c r="O1743" i="3"/>
  <c r="N1743" i="3"/>
  <c r="J1743" i="3"/>
  <c r="P1742" i="3"/>
  <c r="O1742" i="3"/>
  <c r="N1742" i="3"/>
  <c r="J1742" i="3"/>
  <c r="P1741" i="3"/>
  <c r="O1741" i="3"/>
  <c r="N1741" i="3"/>
  <c r="J1741" i="3"/>
  <c r="P1740" i="3"/>
  <c r="O1740" i="3"/>
  <c r="N1740" i="3"/>
  <c r="J1740" i="3"/>
  <c r="P1739" i="3"/>
  <c r="O1739" i="3"/>
  <c r="N1739" i="3"/>
  <c r="J1739" i="3"/>
  <c r="P1738" i="3"/>
  <c r="O1738" i="3"/>
  <c r="N1738" i="3"/>
  <c r="J1738" i="3"/>
  <c r="P1737" i="3"/>
  <c r="O1737" i="3"/>
  <c r="N1737" i="3"/>
  <c r="J1737" i="3"/>
  <c r="P1736" i="3"/>
  <c r="O1736" i="3"/>
  <c r="N1736" i="3"/>
  <c r="J1736" i="3"/>
  <c r="P1735" i="3"/>
  <c r="O1735" i="3"/>
  <c r="N1735" i="3"/>
  <c r="J1735" i="3"/>
  <c r="P1734" i="3"/>
  <c r="O1734" i="3"/>
  <c r="N1734" i="3"/>
  <c r="J1734" i="3"/>
  <c r="P1733" i="3"/>
  <c r="O1733" i="3"/>
  <c r="N1733" i="3"/>
  <c r="J1733" i="3"/>
  <c r="P1732" i="3"/>
  <c r="O1732" i="3"/>
  <c r="N1732" i="3"/>
  <c r="J1732" i="3"/>
  <c r="P1731" i="3"/>
  <c r="O1731" i="3"/>
  <c r="N1731" i="3"/>
  <c r="J1731" i="3"/>
  <c r="P1730" i="3"/>
  <c r="O1730" i="3"/>
  <c r="N1730" i="3"/>
  <c r="J1730" i="3"/>
  <c r="P1729" i="3"/>
  <c r="O1729" i="3"/>
  <c r="N1729" i="3"/>
  <c r="J1729" i="3"/>
  <c r="P1728" i="3"/>
  <c r="O1728" i="3"/>
  <c r="N1728" i="3"/>
  <c r="J1728" i="3"/>
  <c r="P1727" i="3"/>
  <c r="O1727" i="3"/>
  <c r="N1727" i="3"/>
  <c r="J1727" i="3"/>
  <c r="P1726" i="3"/>
  <c r="O1726" i="3"/>
  <c r="N1726" i="3"/>
  <c r="J1726" i="3"/>
  <c r="P1725" i="3"/>
  <c r="O1725" i="3"/>
  <c r="N1725" i="3"/>
  <c r="J1725" i="3"/>
  <c r="P1724" i="3"/>
  <c r="O1724" i="3"/>
  <c r="N1724" i="3"/>
  <c r="J1724" i="3"/>
  <c r="P1723" i="3"/>
  <c r="O1723" i="3"/>
  <c r="N1723" i="3"/>
  <c r="J1723" i="3"/>
  <c r="P1722" i="3"/>
  <c r="O1722" i="3"/>
  <c r="N1722" i="3"/>
  <c r="J1722" i="3"/>
  <c r="P1721" i="3"/>
  <c r="O1721" i="3"/>
  <c r="N1721" i="3"/>
  <c r="J1721" i="3"/>
  <c r="P1720" i="3"/>
  <c r="O1720" i="3"/>
  <c r="N1720" i="3"/>
  <c r="J1720" i="3"/>
  <c r="P1719" i="3"/>
  <c r="O1719" i="3"/>
  <c r="N1719" i="3"/>
  <c r="J1719" i="3"/>
  <c r="P1718" i="3"/>
  <c r="O1718" i="3"/>
  <c r="N1718" i="3"/>
  <c r="J1718" i="3"/>
  <c r="P1717" i="3"/>
  <c r="O1717" i="3"/>
  <c r="N1717" i="3"/>
  <c r="J1717" i="3"/>
  <c r="P1716" i="3"/>
  <c r="O1716" i="3"/>
  <c r="N1716" i="3"/>
  <c r="J1716" i="3"/>
  <c r="P1715" i="3"/>
  <c r="O1715" i="3"/>
  <c r="N1715" i="3"/>
  <c r="J1715" i="3"/>
  <c r="P1714" i="3"/>
  <c r="O1714" i="3"/>
  <c r="N1714" i="3"/>
  <c r="J1714" i="3"/>
  <c r="P1713" i="3"/>
  <c r="O1713" i="3"/>
  <c r="N1713" i="3"/>
  <c r="J1713" i="3"/>
  <c r="P1712" i="3"/>
  <c r="O1712" i="3"/>
  <c r="N1712" i="3"/>
  <c r="J1712" i="3"/>
  <c r="P1711" i="3"/>
  <c r="O1711" i="3"/>
  <c r="N1711" i="3"/>
  <c r="J1711" i="3"/>
  <c r="P1710" i="3"/>
  <c r="O1710" i="3"/>
  <c r="N1710" i="3"/>
  <c r="J1710" i="3"/>
  <c r="P1709" i="3"/>
  <c r="O1709" i="3"/>
  <c r="N1709" i="3"/>
  <c r="J1709" i="3"/>
  <c r="P1708" i="3"/>
  <c r="O1708" i="3"/>
  <c r="N1708" i="3"/>
  <c r="J1708" i="3"/>
  <c r="P1707" i="3"/>
  <c r="O1707" i="3"/>
  <c r="N1707" i="3"/>
  <c r="J1707" i="3"/>
  <c r="P1706" i="3"/>
  <c r="O1706" i="3"/>
  <c r="N1706" i="3"/>
  <c r="J1706" i="3"/>
  <c r="P1705" i="3"/>
  <c r="O1705" i="3"/>
  <c r="N1705" i="3"/>
  <c r="J1705" i="3"/>
  <c r="P1704" i="3"/>
  <c r="O1704" i="3"/>
  <c r="N1704" i="3"/>
  <c r="J1704" i="3"/>
  <c r="P1703" i="3"/>
  <c r="O1703" i="3"/>
  <c r="N1703" i="3"/>
  <c r="J1703" i="3"/>
  <c r="P1702" i="3"/>
  <c r="O1702" i="3"/>
  <c r="N1702" i="3"/>
  <c r="J1702" i="3"/>
  <c r="P1701" i="3"/>
  <c r="O1701" i="3"/>
  <c r="N1701" i="3"/>
  <c r="J1701" i="3"/>
  <c r="P1700" i="3"/>
  <c r="O1700" i="3"/>
  <c r="N1700" i="3"/>
  <c r="J1700" i="3"/>
  <c r="P1699" i="3"/>
  <c r="O1699" i="3"/>
  <c r="N1699" i="3"/>
  <c r="J1699" i="3"/>
  <c r="P1698" i="3"/>
  <c r="O1698" i="3"/>
  <c r="N1698" i="3"/>
  <c r="J1698" i="3"/>
  <c r="P1697" i="3"/>
  <c r="O1697" i="3"/>
  <c r="N1697" i="3"/>
  <c r="J1697" i="3"/>
  <c r="P1696" i="3"/>
  <c r="O1696" i="3"/>
  <c r="N1696" i="3"/>
  <c r="J1696" i="3"/>
  <c r="P1695" i="3"/>
  <c r="O1695" i="3"/>
  <c r="N1695" i="3"/>
  <c r="J1695" i="3"/>
  <c r="P1694" i="3"/>
  <c r="O1694" i="3"/>
  <c r="N1694" i="3"/>
  <c r="J1694" i="3"/>
  <c r="P1693" i="3"/>
  <c r="O1693" i="3"/>
  <c r="N1693" i="3"/>
  <c r="J1693" i="3"/>
  <c r="P1692" i="3"/>
  <c r="O1692" i="3"/>
  <c r="N1692" i="3"/>
  <c r="J1692" i="3"/>
  <c r="P1691" i="3"/>
  <c r="O1691" i="3"/>
  <c r="N1691" i="3"/>
  <c r="J1691" i="3"/>
  <c r="P1690" i="3"/>
  <c r="O1690" i="3"/>
  <c r="N1690" i="3"/>
  <c r="J1690" i="3"/>
  <c r="P1689" i="3"/>
  <c r="O1689" i="3"/>
  <c r="N1689" i="3"/>
  <c r="J1689" i="3"/>
  <c r="P1688" i="3"/>
  <c r="O1688" i="3"/>
  <c r="N1688" i="3"/>
  <c r="J1688" i="3"/>
  <c r="P1687" i="3"/>
  <c r="O1687" i="3"/>
  <c r="N1687" i="3"/>
  <c r="J1687" i="3"/>
  <c r="P1686" i="3"/>
  <c r="O1686" i="3"/>
  <c r="N1686" i="3"/>
  <c r="J1686" i="3"/>
  <c r="P1685" i="3"/>
  <c r="O1685" i="3"/>
  <c r="N1685" i="3"/>
  <c r="J1685" i="3"/>
  <c r="P1684" i="3"/>
  <c r="O1684" i="3"/>
  <c r="N1684" i="3"/>
  <c r="J1684" i="3"/>
  <c r="P1683" i="3"/>
  <c r="O1683" i="3"/>
  <c r="N1683" i="3"/>
  <c r="J1683" i="3"/>
  <c r="P1682" i="3"/>
  <c r="O1682" i="3"/>
  <c r="N1682" i="3"/>
  <c r="J1682" i="3"/>
  <c r="P1681" i="3"/>
  <c r="O1681" i="3"/>
  <c r="N1681" i="3"/>
  <c r="J1681" i="3"/>
  <c r="P1680" i="3"/>
  <c r="O1680" i="3"/>
  <c r="N1680" i="3"/>
  <c r="J1680" i="3"/>
  <c r="P1679" i="3"/>
  <c r="O1679" i="3"/>
  <c r="N1679" i="3"/>
  <c r="J1679" i="3"/>
  <c r="P1678" i="3"/>
  <c r="O1678" i="3"/>
  <c r="N1678" i="3"/>
  <c r="J1678" i="3"/>
  <c r="P1677" i="3"/>
  <c r="O1677" i="3"/>
  <c r="N1677" i="3"/>
  <c r="J1677" i="3"/>
  <c r="P1676" i="3"/>
  <c r="O1676" i="3"/>
  <c r="N1676" i="3"/>
  <c r="J1676" i="3"/>
  <c r="P1675" i="3"/>
  <c r="O1675" i="3"/>
  <c r="N1675" i="3"/>
  <c r="J1675" i="3"/>
  <c r="P1674" i="3"/>
  <c r="O1674" i="3"/>
  <c r="N1674" i="3"/>
  <c r="J1674" i="3"/>
  <c r="P1673" i="3"/>
  <c r="O1673" i="3"/>
  <c r="N1673" i="3"/>
  <c r="J1673" i="3"/>
  <c r="P1672" i="3"/>
  <c r="O1672" i="3"/>
  <c r="N1672" i="3"/>
  <c r="J1672" i="3"/>
  <c r="P1671" i="3"/>
  <c r="O1671" i="3"/>
  <c r="N1671" i="3"/>
  <c r="J1671" i="3"/>
  <c r="P1670" i="3"/>
  <c r="O1670" i="3"/>
  <c r="N1670" i="3"/>
  <c r="J1670" i="3"/>
  <c r="P1669" i="3"/>
  <c r="O1669" i="3"/>
  <c r="N1669" i="3"/>
  <c r="J1669" i="3"/>
  <c r="P1668" i="3"/>
  <c r="O1668" i="3"/>
  <c r="N1668" i="3"/>
  <c r="J1668" i="3"/>
  <c r="P1667" i="3"/>
  <c r="O1667" i="3"/>
  <c r="N1667" i="3"/>
  <c r="J1667" i="3"/>
  <c r="P1666" i="3"/>
  <c r="O1666" i="3"/>
  <c r="N1666" i="3"/>
  <c r="J1666" i="3"/>
  <c r="P1665" i="3"/>
  <c r="O1665" i="3"/>
  <c r="N1665" i="3"/>
  <c r="J1665" i="3"/>
  <c r="P1664" i="3"/>
  <c r="O1664" i="3"/>
  <c r="N1664" i="3"/>
  <c r="J1664" i="3"/>
  <c r="P1663" i="3"/>
  <c r="O1663" i="3"/>
  <c r="N1663" i="3"/>
  <c r="J1663" i="3"/>
  <c r="P1662" i="3"/>
  <c r="O1662" i="3"/>
  <c r="N1662" i="3"/>
  <c r="J1662" i="3"/>
  <c r="P1661" i="3"/>
  <c r="O1661" i="3"/>
  <c r="N1661" i="3"/>
  <c r="J1661" i="3"/>
  <c r="P1660" i="3"/>
  <c r="O1660" i="3"/>
  <c r="N1660" i="3"/>
  <c r="J1660" i="3"/>
  <c r="P1659" i="3"/>
  <c r="O1659" i="3"/>
  <c r="N1659" i="3"/>
  <c r="J1659" i="3"/>
  <c r="P1658" i="3"/>
  <c r="O1658" i="3"/>
  <c r="N1658" i="3"/>
  <c r="J1658" i="3"/>
  <c r="P1657" i="3"/>
  <c r="O1657" i="3"/>
  <c r="N1657" i="3"/>
  <c r="J1657" i="3"/>
  <c r="P1656" i="3"/>
  <c r="O1656" i="3"/>
  <c r="N1656" i="3"/>
  <c r="J1656" i="3"/>
  <c r="P1655" i="3"/>
  <c r="O1655" i="3"/>
  <c r="N1655" i="3"/>
  <c r="J1655" i="3"/>
  <c r="P1654" i="3"/>
  <c r="O1654" i="3"/>
  <c r="N1654" i="3"/>
  <c r="J1654" i="3"/>
  <c r="P1653" i="3"/>
  <c r="O1653" i="3"/>
  <c r="N1653" i="3"/>
  <c r="J1653" i="3"/>
  <c r="P1652" i="3"/>
  <c r="O1652" i="3"/>
  <c r="N1652" i="3"/>
  <c r="J1652" i="3"/>
  <c r="P1651" i="3"/>
  <c r="O1651" i="3"/>
  <c r="N1651" i="3"/>
  <c r="J1651" i="3"/>
  <c r="P1650" i="3"/>
  <c r="O1650" i="3"/>
  <c r="N1650" i="3"/>
  <c r="J1650" i="3"/>
  <c r="P1649" i="3"/>
  <c r="O1649" i="3"/>
  <c r="N1649" i="3"/>
  <c r="J1649" i="3"/>
  <c r="P1648" i="3"/>
  <c r="O1648" i="3"/>
  <c r="N1648" i="3"/>
  <c r="J1648" i="3"/>
  <c r="P1647" i="3"/>
  <c r="O1647" i="3"/>
  <c r="N1647" i="3"/>
  <c r="J1647" i="3"/>
  <c r="P1646" i="3"/>
  <c r="O1646" i="3"/>
  <c r="N1646" i="3"/>
  <c r="J1646" i="3"/>
  <c r="P1645" i="3"/>
  <c r="O1645" i="3"/>
  <c r="N1645" i="3"/>
  <c r="J1645" i="3"/>
  <c r="P1644" i="3"/>
  <c r="O1644" i="3"/>
  <c r="N1644" i="3"/>
  <c r="J1644" i="3"/>
  <c r="P1643" i="3"/>
  <c r="O1643" i="3"/>
  <c r="N1643" i="3"/>
  <c r="J1643" i="3"/>
  <c r="P1642" i="3"/>
  <c r="O1642" i="3"/>
  <c r="N1642" i="3"/>
  <c r="J1642" i="3"/>
  <c r="P1641" i="3"/>
  <c r="O1641" i="3"/>
  <c r="N1641" i="3"/>
  <c r="J1641" i="3"/>
  <c r="P1640" i="3"/>
  <c r="O1640" i="3"/>
  <c r="N1640" i="3"/>
  <c r="J1640" i="3"/>
  <c r="P1639" i="3"/>
  <c r="O1639" i="3"/>
  <c r="N1639" i="3"/>
  <c r="J1639" i="3"/>
  <c r="P1638" i="3"/>
  <c r="O1638" i="3"/>
  <c r="N1638" i="3"/>
  <c r="J1638" i="3"/>
  <c r="P1637" i="3"/>
  <c r="O1637" i="3"/>
  <c r="N1637" i="3"/>
  <c r="J1637" i="3"/>
  <c r="P1636" i="3"/>
  <c r="O1636" i="3"/>
  <c r="N1636" i="3"/>
  <c r="J1636" i="3"/>
  <c r="P1635" i="3"/>
  <c r="O1635" i="3"/>
  <c r="N1635" i="3"/>
  <c r="J1635" i="3"/>
  <c r="P1634" i="3"/>
  <c r="O1634" i="3"/>
  <c r="N1634" i="3"/>
  <c r="J1634" i="3"/>
  <c r="P1633" i="3"/>
  <c r="O1633" i="3"/>
  <c r="N1633" i="3"/>
  <c r="J1633" i="3"/>
  <c r="P1632" i="3"/>
  <c r="O1632" i="3"/>
  <c r="N1632" i="3"/>
  <c r="J1632" i="3"/>
  <c r="P1631" i="3"/>
  <c r="O1631" i="3"/>
  <c r="N1631" i="3"/>
  <c r="J1631" i="3"/>
  <c r="P1630" i="3"/>
  <c r="O1630" i="3"/>
  <c r="N1630" i="3"/>
  <c r="J1630" i="3"/>
  <c r="P1629" i="3"/>
  <c r="O1629" i="3"/>
  <c r="N1629" i="3"/>
  <c r="J1629" i="3"/>
  <c r="P1628" i="3"/>
  <c r="O1628" i="3"/>
  <c r="N1628" i="3"/>
  <c r="J1628" i="3"/>
  <c r="P1627" i="3"/>
  <c r="O1627" i="3"/>
  <c r="N1627" i="3"/>
  <c r="J1627" i="3"/>
  <c r="P1626" i="3"/>
  <c r="O1626" i="3"/>
  <c r="N1626" i="3"/>
  <c r="J1626" i="3"/>
  <c r="P1625" i="3"/>
  <c r="O1625" i="3"/>
  <c r="N1625" i="3"/>
  <c r="J1625" i="3"/>
  <c r="P1624" i="3"/>
  <c r="O1624" i="3"/>
  <c r="N1624" i="3"/>
  <c r="J1624" i="3"/>
  <c r="P1623" i="3"/>
  <c r="O1623" i="3"/>
  <c r="N1623" i="3"/>
  <c r="J1623" i="3"/>
  <c r="P1622" i="3"/>
  <c r="O1622" i="3"/>
  <c r="N1622" i="3"/>
  <c r="J1622" i="3"/>
  <c r="P1621" i="3"/>
  <c r="O1621" i="3"/>
  <c r="N1621" i="3"/>
  <c r="J1621" i="3"/>
  <c r="P1620" i="3"/>
  <c r="O1620" i="3"/>
  <c r="N1620" i="3"/>
  <c r="J1620" i="3"/>
  <c r="P1619" i="3"/>
  <c r="O1619" i="3"/>
  <c r="N1619" i="3"/>
  <c r="J1619" i="3"/>
  <c r="P1618" i="3"/>
  <c r="O1618" i="3"/>
  <c r="N1618" i="3"/>
  <c r="J1618" i="3"/>
  <c r="P1617" i="3"/>
  <c r="O1617" i="3"/>
  <c r="N1617" i="3"/>
  <c r="J1617" i="3"/>
  <c r="P1616" i="3"/>
  <c r="O1616" i="3"/>
  <c r="N1616" i="3"/>
  <c r="J1616" i="3"/>
  <c r="P1615" i="3"/>
  <c r="O1615" i="3"/>
  <c r="N1615" i="3"/>
  <c r="J1615" i="3"/>
  <c r="P1614" i="3"/>
  <c r="O1614" i="3"/>
  <c r="N1614" i="3"/>
  <c r="J1614" i="3"/>
  <c r="P1613" i="3"/>
  <c r="O1613" i="3"/>
  <c r="N1613" i="3"/>
  <c r="J1613" i="3"/>
  <c r="P1612" i="3"/>
  <c r="O1612" i="3"/>
  <c r="N1612" i="3"/>
  <c r="J1612" i="3"/>
  <c r="P1611" i="3"/>
  <c r="O1611" i="3"/>
  <c r="N1611" i="3"/>
  <c r="J1611" i="3"/>
  <c r="P1610" i="3"/>
  <c r="O1610" i="3"/>
  <c r="N1610" i="3"/>
  <c r="J1610" i="3"/>
  <c r="P1609" i="3"/>
  <c r="O1609" i="3"/>
  <c r="N1609" i="3"/>
  <c r="J1609" i="3"/>
  <c r="P1608" i="3"/>
  <c r="O1608" i="3"/>
  <c r="N1608" i="3"/>
  <c r="J1608" i="3"/>
  <c r="P1607" i="3"/>
  <c r="O1607" i="3"/>
  <c r="N1607" i="3"/>
  <c r="J1607" i="3"/>
  <c r="P1606" i="3"/>
  <c r="O1606" i="3"/>
  <c r="N1606" i="3"/>
  <c r="J1606" i="3"/>
  <c r="P1605" i="3"/>
  <c r="O1605" i="3"/>
  <c r="N1605" i="3"/>
  <c r="J1605" i="3"/>
  <c r="P1604" i="3"/>
  <c r="O1604" i="3"/>
  <c r="N1604" i="3"/>
  <c r="J1604" i="3"/>
  <c r="P1603" i="3"/>
  <c r="O1603" i="3"/>
  <c r="N1603" i="3"/>
  <c r="J1603" i="3"/>
  <c r="P1602" i="3"/>
  <c r="O1602" i="3"/>
  <c r="N1602" i="3"/>
  <c r="J1602" i="3"/>
  <c r="P1601" i="3"/>
  <c r="O1601" i="3"/>
  <c r="N1601" i="3"/>
  <c r="J1601" i="3"/>
  <c r="P1600" i="3"/>
  <c r="O1600" i="3"/>
  <c r="N1600" i="3"/>
  <c r="J1600" i="3"/>
  <c r="P1599" i="3"/>
  <c r="O1599" i="3"/>
  <c r="N1599" i="3"/>
  <c r="J1599" i="3"/>
  <c r="P1598" i="3"/>
  <c r="O1598" i="3"/>
  <c r="N1598" i="3"/>
  <c r="J1598" i="3"/>
  <c r="P1597" i="3"/>
  <c r="O1597" i="3"/>
  <c r="N1597" i="3"/>
  <c r="J1597" i="3"/>
  <c r="P1596" i="3"/>
  <c r="O1596" i="3"/>
  <c r="N1596" i="3"/>
  <c r="J1596" i="3"/>
  <c r="P1595" i="3"/>
  <c r="O1595" i="3"/>
  <c r="N1595" i="3"/>
  <c r="J1595" i="3"/>
  <c r="P1594" i="3"/>
  <c r="O1594" i="3"/>
  <c r="N1594" i="3"/>
  <c r="J1594" i="3"/>
  <c r="P1593" i="3"/>
  <c r="O1593" i="3"/>
  <c r="N1593" i="3"/>
  <c r="J1593" i="3"/>
  <c r="P1592" i="3"/>
  <c r="O1592" i="3"/>
  <c r="N1592" i="3"/>
  <c r="J1592" i="3"/>
  <c r="P1591" i="3"/>
  <c r="O1591" i="3"/>
  <c r="N1591" i="3"/>
  <c r="J1591" i="3"/>
  <c r="P1590" i="3"/>
  <c r="O1590" i="3"/>
  <c r="N1590" i="3"/>
  <c r="J1590" i="3"/>
  <c r="P1589" i="3"/>
  <c r="O1589" i="3"/>
  <c r="N1589" i="3"/>
  <c r="J1589" i="3"/>
  <c r="P1588" i="3"/>
  <c r="O1588" i="3"/>
  <c r="N1588" i="3"/>
  <c r="J1588" i="3"/>
  <c r="P1587" i="3"/>
  <c r="O1587" i="3"/>
  <c r="N1587" i="3"/>
  <c r="J1587" i="3"/>
  <c r="P1586" i="3"/>
  <c r="O1586" i="3"/>
  <c r="N1586" i="3"/>
  <c r="J1586" i="3"/>
  <c r="P1585" i="3"/>
  <c r="O1585" i="3"/>
  <c r="N1585" i="3"/>
  <c r="J1585" i="3"/>
  <c r="P1584" i="3"/>
  <c r="O1584" i="3"/>
  <c r="N1584" i="3"/>
  <c r="J1584" i="3"/>
  <c r="P1583" i="3"/>
  <c r="O1583" i="3"/>
  <c r="N1583" i="3"/>
  <c r="J1583" i="3"/>
  <c r="P1582" i="3"/>
  <c r="O1582" i="3"/>
  <c r="N1582" i="3"/>
  <c r="J1582" i="3"/>
  <c r="P1581" i="3"/>
  <c r="O1581" i="3"/>
  <c r="N1581" i="3"/>
  <c r="J1581" i="3"/>
  <c r="P1580" i="3"/>
  <c r="O1580" i="3"/>
  <c r="N1580" i="3"/>
  <c r="J1580" i="3"/>
  <c r="P1579" i="3"/>
  <c r="O1579" i="3"/>
  <c r="N1579" i="3"/>
  <c r="J1579" i="3"/>
  <c r="P1578" i="3"/>
  <c r="O1578" i="3"/>
  <c r="N1578" i="3"/>
  <c r="J1578" i="3"/>
  <c r="P1577" i="3"/>
  <c r="O1577" i="3"/>
  <c r="N1577" i="3"/>
  <c r="J1577" i="3"/>
  <c r="P1576" i="3"/>
  <c r="O1576" i="3"/>
  <c r="N1576" i="3"/>
  <c r="J1576" i="3"/>
  <c r="P1575" i="3"/>
  <c r="O1575" i="3"/>
  <c r="N1575" i="3"/>
  <c r="J1575" i="3"/>
  <c r="P1574" i="3"/>
  <c r="O1574" i="3"/>
  <c r="N1574" i="3"/>
  <c r="J1574" i="3"/>
  <c r="P1573" i="3"/>
  <c r="O1573" i="3"/>
  <c r="N1573" i="3"/>
  <c r="J1573" i="3"/>
  <c r="P1572" i="3"/>
  <c r="O1572" i="3"/>
  <c r="N1572" i="3"/>
  <c r="J1572" i="3"/>
  <c r="P1571" i="3"/>
  <c r="O1571" i="3"/>
  <c r="N1571" i="3"/>
  <c r="J1571" i="3"/>
  <c r="P1570" i="3"/>
  <c r="O1570" i="3"/>
  <c r="N1570" i="3"/>
  <c r="J1570" i="3"/>
  <c r="P1569" i="3"/>
  <c r="O1569" i="3"/>
  <c r="N1569" i="3"/>
  <c r="J1569" i="3"/>
  <c r="P1568" i="3"/>
  <c r="O1568" i="3"/>
  <c r="N1568" i="3"/>
  <c r="J1568" i="3"/>
  <c r="P1567" i="3"/>
  <c r="O1567" i="3"/>
  <c r="N1567" i="3"/>
  <c r="J1567" i="3"/>
  <c r="P1566" i="3"/>
  <c r="O1566" i="3"/>
  <c r="N1566" i="3"/>
  <c r="J1566" i="3"/>
  <c r="P1565" i="3"/>
  <c r="O1565" i="3"/>
  <c r="N1565" i="3"/>
  <c r="J1565" i="3"/>
  <c r="P1564" i="3"/>
  <c r="O1564" i="3"/>
  <c r="N1564" i="3"/>
  <c r="J1564" i="3"/>
  <c r="P1563" i="3"/>
  <c r="O1563" i="3"/>
  <c r="N1563" i="3"/>
  <c r="J1563" i="3"/>
  <c r="P1562" i="3"/>
  <c r="O1562" i="3"/>
  <c r="N1562" i="3"/>
  <c r="J1562" i="3"/>
  <c r="P1561" i="3"/>
  <c r="O1561" i="3"/>
  <c r="N1561" i="3"/>
  <c r="J1561" i="3"/>
  <c r="K1561" i="3" s="1"/>
  <c r="P1560" i="3"/>
  <c r="O1560" i="3"/>
  <c r="N1560" i="3"/>
  <c r="J1560" i="3"/>
  <c r="P1559" i="3"/>
  <c r="O1559" i="3"/>
  <c r="N1559" i="3"/>
  <c r="J1559" i="3"/>
  <c r="P1558" i="3"/>
  <c r="O1558" i="3"/>
  <c r="N1558" i="3"/>
  <c r="J1558" i="3"/>
  <c r="P1557" i="3"/>
  <c r="O1557" i="3"/>
  <c r="N1557" i="3"/>
  <c r="J1557" i="3"/>
  <c r="P1556" i="3"/>
  <c r="O1556" i="3"/>
  <c r="N1556" i="3"/>
  <c r="J1556" i="3"/>
  <c r="P1555" i="3"/>
  <c r="O1555" i="3"/>
  <c r="N1555" i="3"/>
  <c r="J1555" i="3"/>
  <c r="P1554" i="3"/>
  <c r="O1554" i="3"/>
  <c r="N1554" i="3"/>
  <c r="J1554" i="3"/>
  <c r="P1553" i="3"/>
  <c r="O1553" i="3"/>
  <c r="N1553" i="3"/>
  <c r="J1553" i="3"/>
  <c r="P1552" i="3"/>
  <c r="O1552" i="3"/>
  <c r="N1552" i="3"/>
  <c r="J1552" i="3"/>
  <c r="P1551" i="3"/>
  <c r="O1551" i="3"/>
  <c r="N1551" i="3"/>
  <c r="J1551" i="3"/>
  <c r="P1550" i="3"/>
  <c r="O1550" i="3"/>
  <c r="N1550" i="3"/>
  <c r="J1550" i="3"/>
  <c r="P1549" i="3"/>
  <c r="O1549" i="3"/>
  <c r="N1549" i="3"/>
  <c r="J1549" i="3"/>
  <c r="P1548" i="3"/>
  <c r="O1548" i="3"/>
  <c r="N1548" i="3"/>
  <c r="J1548" i="3"/>
  <c r="P1547" i="3"/>
  <c r="O1547" i="3"/>
  <c r="N1547" i="3"/>
  <c r="J1547" i="3"/>
  <c r="P1546" i="3"/>
  <c r="O1546" i="3"/>
  <c r="N1546" i="3"/>
  <c r="J1546" i="3"/>
  <c r="P1545" i="3"/>
  <c r="O1545" i="3"/>
  <c r="N1545" i="3"/>
  <c r="J1545" i="3"/>
  <c r="P1544" i="3"/>
  <c r="O1544" i="3"/>
  <c r="N1544" i="3"/>
  <c r="J1544" i="3"/>
  <c r="P1543" i="3"/>
  <c r="O1543" i="3"/>
  <c r="N1543" i="3"/>
  <c r="J1543" i="3"/>
  <c r="P1542" i="3"/>
  <c r="O1542" i="3"/>
  <c r="N1542" i="3"/>
  <c r="J1542" i="3"/>
  <c r="P1541" i="3"/>
  <c r="O1541" i="3"/>
  <c r="N1541" i="3"/>
  <c r="J1541" i="3"/>
  <c r="P1540" i="3"/>
  <c r="O1540" i="3"/>
  <c r="N1540" i="3"/>
  <c r="J1540" i="3"/>
  <c r="P1539" i="3"/>
  <c r="O1539" i="3"/>
  <c r="N1539" i="3"/>
  <c r="J1539" i="3"/>
  <c r="P1538" i="3"/>
  <c r="O1538" i="3"/>
  <c r="N1538" i="3"/>
  <c r="J1538" i="3"/>
  <c r="P1537" i="3"/>
  <c r="O1537" i="3"/>
  <c r="N1537" i="3"/>
  <c r="J1537" i="3"/>
  <c r="P1536" i="3"/>
  <c r="O1536" i="3"/>
  <c r="N1536" i="3"/>
  <c r="J1536" i="3"/>
  <c r="P1535" i="3"/>
  <c r="O1535" i="3"/>
  <c r="N1535" i="3"/>
  <c r="J1535" i="3"/>
  <c r="P1534" i="3"/>
  <c r="O1534" i="3"/>
  <c r="N1534" i="3"/>
  <c r="J1534" i="3"/>
  <c r="P1533" i="3"/>
  <c r="O1533" i="3"/>
  <c r="N1533" i="3"/>
  <c r="J1533" i="3"/>
  <c r="P1532" i="3"/>
  <c r="O1532" i="3"/>
  <c r="N1532" i="3"/>
  <c r="J1532" i="3"/>
  <c r="P1531" i="3"/>
  <c r="O1531" i="3"/>
  <c r="N1531" i="3"/>
  <c r="J1531" i="3"/>
  <c r="P1530" i="3"/>
  <c r="O1530" i="3"/>
  <c r="N1530" i="3"/>
  <c r="J1530" i="3"/>
  <c r="P1529" i="3"/>
  <c r="O1529" i="3"/>
  <c r="N1529" i="3"/>
  <c r="J1529" i="3"/>
  <c r="P1528" i="3"/>
  <c r="O1528" i="3"/>
  <c r="N1528" i="3"/>
  <c r="J1528" i="3"/>
  <c r="P1527" i="3"/>
  <c r="O1527" i="3"/>
  <c r="N1527" i="3"/>
  <c r="J1527" i="3"/>
  <c r="P1526" i="3"/>
  <c r="O1526" i="3"/>
  <c r="N1526" i="3"/>
  <c r="J1526" i="3"/>
  <c r="P1525" i="3"/>
  <c r="O1525" i="3"/>
  <c r="N1525" i="3"/>
  <c r="J1525" i="3"/>
  <c r="P1524" i="3"/>
  <c r="O1524" i="3"/>
  <c r="N1524" i="3"/>
  <c r="J1524" i="3"/>
  <c r="P1523" i="3"/>
  <c r="O1523" i="3"/>
  <c r="N1523" i="3"/>
  <c r="J1523" i="3"/>
  <c r="P1522" i="3"/>
  <c r="O1522" i="3"/>
  <c r="N1522" i="3"/>
  <c r="J1522" i="3"/>
  <c r="P1521" i="3"/>
  <c r="O1521" i="3"/>
  <c r="N1521" i="3"/>
  <c r="J1521" i="3"/>
  <c r="P1520" i="3"/>
  <c r="O1520" i="3"/>
  <c r="N1520" i="3"/>
  <c r="J1520" i="3"/>
  <c r="P1519" i="3"/>
  <c r="O1519" i="3"/>
  <c r="N1519" i="3"/>
  <c r="J1519" i="3"/>
  <c r="P1518" i="3"/>
  <c r="O1518" i="3"/>
  <c r="N1518" i="3"/>
  <c r="J1518" i="3"/>
  <c r="P1517" i="3"/>
  <c r="O1517" i="3"/>
  <c r="N1517" i="3"/>
  <c r="J1517" i="3"/>
  <c r="P1516" i="3"/>
  <c r="O1516" i="3"/>
  <c r="N1516" i="3"/>
  <c r="J1516" i="3"/>
  <c r="P1515" i="3"/>
  <c r="O1515" i="3"/>
  <c r="N1515" i="3"/>
  <c r="J1515" i="3"/>
  <c r="P1514" i="3"/>
  <c r="O1514" i="3"/>
  <c r="N1514" i="3"/>
  <c r="J1514" i="3"/>
  <c r="P1513" i="3"/>
  <c r="O1513" i="3"/>
  <c r="N1513" i="3"/>
  <c r="J1513" i="3"/>
  <c r="P1512" i="3"/>
  <c r="O1512" i="3"/>
  <c r="N1512" i="3"/>
  <c r="J1512" i="3"/>
  <c r="P1511" i="3"/>
  <c r="O1511" i="3"/>
  <c r="N1511" i="3"/>
  <c r="J1511" i="3"/>
  <c r="P1510" i="3"/>
  <c r="O1510" i="3"/>
  <c r="N1510" i="3"/>
  <c r="J1510" i="3"/>
  <c r="P1509" i="3"/>
  <c r="O1509" i="3"/>
  <c r="N1509" i="3"/>
  <c r="J1509" i="3"/>
  <c r="P1508" i="3"/>
  <c r="O1508" i="3"/>
  <c r="N1508" i="3"/>
  <c r="J1508" i="3"/>
  <c r="P1507" i="3"/>
  <c r="O1507" i="3"/>
  <c r="N1507" i="3"/>
  <c r="J1507" i="3"/>
  <c r="P1506" i="3"/>
  <c r="O1506" i="3"/>
  <c r="N1506" i="3"/>
  <c r="J1506" i="3"/>
  <c r="P1505" i="3"/>
  <c r="O1505" i="3"/>
  <c r="N1505" i="3"/>
  <c r="J1505" i="3"/>
  <c r="P1504" i="3"/>
  <c r="O1504" i="3"/>
  <c r="N1504" i="3"/>
  <c r="J1504" i="3"/>
  <c r="P1503" i="3"/>
  <c r="O1503" i="3"/>
  <c r="N1503" i="3"/>
  <c r="J1503" i="3"/>
  <c r="P1502" i="3"/>
  <c r="O1502" i="3"/>
  <c r="N1502" i="3"/>
  <c r="J1502" i="3"/>
  <c r="P1501" i="3"/>
  <c r="O1501" i="3"/>
  <c r="N1501" i="3"/>
  <c r="J1501" i="3"/>
  <c r="P1500" i="3"/>
  <c r="O1500" i="3"/>
  <c r="N1500" i="3"/>
  <c r="J1500" i="3"/>
  <c r="P1499" i="3"/>
  <c r="O1499" i="3"/>
  <c r="N1499" i="3"/>
  <c r="J1499" i="3"/>
  <c r="P1498" i="3"/>
  <c r="O1498" i="3"/>
  <c r="N1498" i="3"/>
  <c r="J1498" i="3"/>
  <c r="P1497" i="3"/>
  <c r="O1497" i="3"/>
  <c r="N1497" i="3"/>
  <c r="J1497" i="3"/>
  <c r="P1496" i="3"/>
  <c r="O1496" i="3"/>
  <c r="N1496" i="3"/>
  <c r="J1496" i="3"/>
  <c r="P1495" i="3"/>
  <c r="O1495" i="3"/>
  <c r="N1495" i="3"/>
  <c r="J1495" i="3"/>
  <c r="P1494" i="3"/>
  <c r="O1494" i="3"/>
  <c r="N1494" i="3"/>
  <c r="J1494" i="3"/>
  <c r="P1493" i="3"/>
  <c r="O1493" i="3"/>
  <c r="N1493" i="3"/>
  <c r="J1493" i="3"/>
  <c r="P1492" i="3"/>
  <c r="O1492" i="3"/>
  <c r="N1492" i="3"/>
  <c r="J1492" i="3"/>
  <c r="P1491" i="3"/>
  <c r="O1491" i="3"/>
  <c r="N1491" i="3"/>
  <c r="J1491" i="3"/>
  <c r="P1490" i="3"/>
  <c r="O1490" i="3"/>
  <c r="N1490" i="3"/>
  <c r="J1490" i="3"/>
  <c r="P1489" i="3"/>
  <c r="O1489" i="3"/>
  <c r="N1489" i="3"/>
  <c r="J1489" i="3"/>
  <c r="P1488" i="3"/>
  <c r="O1488" i="3"/>
  <c r="N1488" i="3"/>
  <c r="J1488" i="3"/>
  <c r="P1487" i="3"/>
  <c r="O1487" i="3"/>
  <c r="N1487" i="3"/>
  <c r="J1487" i="3"/>
  <c r="P1486" i="3"/>
  <c r="O1486" i="3"/>
  <c r="N1486" i="3"/>
  <c r="J1486" i="3"/>
  <c r="P1485" i="3"/>
  <c r="O1485" i="3"/>
  <c r="N1485" i="3"/>
  <c r="J1485" i="3"/>
  <c r="P1484" i="3"/>
  <c r="O1484" i="3"/>
  <c r="N1484" i="3"/>
  <c r="J1484" i="3"/>
  <c r="P1483" i="3"/>
  <c r="O1483" i="3"/>
  <c r="N1483" i="3"/>
  <c r="J1483" i="3"/>
  <c r="P1482" i="3"/>
  <c r="O1482" i="3"/>
  <c r="N1482" i="3"/>
  <c r="J1482" i="3"/>
  <c r="P1481" i="3"/>
  <c r="O1481" i="3"/>
  <c r="N1481" i="3"/>
  <c r="J1481" i="3"/>
  <c r="P1480" i="3"/>
  <c r="O1480" i="3"/>
  <c r="N1480" i="3"/>
  <c r="J1480" i="3"/>
  <c r="P1479" i="3"/>
  <c r="O1479" i="3"/>
  <c r="N1479" i="3"/>
  <c r="J1479" i="3"/>
  <c r="P1478" i="3"/>
  <c r="O1478" i="3"/>
  <c r="N1478" i="3"/>
  <c r="J1478" i="3"/>
  <c r="P1477" i="3"/>
  <c r="O1477" i="3"/>
  <c r="N1477" i="3"/>
  <c r="J1477" i="3"/>
  <c r="P1476" i="3"/>
  <c r="O1476" i="3"/>
  <c r="N1476" i="3"/>
  <c r="J1476" i="3"/>
  <c r="P1475" i="3"/>
  <c r="O1475" i="3"/>
  <c r="N1475" i="3"/>
  <c r="J1475" i="3"/>
  <c r="P1474" i="3"/>
  <c r="O1474" i="3"/>
  <c r="N1474" i="3"/>
  <c r="J1474" i="3"/>
  <c r="P1473" i="3"/>
  <c r="O1473" i="3"/>
  <c r="N1473" i="3"/>
  <c r="J1473" i="3"/>
  <c r="P1472" i="3"/>
  <c r="O1472" i="3"/>
  <c r="N1472" i="3"/>
  <c r="J1472" i="3"/>
  <c r="P1471" i="3"/>
  <c r="O1471" i="3"/>
  <c r="N1471" i="3"/>
  <c r="J1471" i="3"/>
  <c r="P1470" i="3"/>
  <c r="O1470" i="3"/>
  <c r="N1470" i="3"/>
  <c r="J1470" i="3"/>
  <c r="P1469" i="3"/>
  <c r="O1469" i="3"/>
  <c r="N1469" i="3"/>
  <c r="J1469" i="3"/>
  <c r="P1468" i="3"/>
  <c r="O1468" i="3"/>
  <c r="N1468" i="3"/>
  <c r="J1468" i="3"/>
  <c r="P1467" i="3"/>
  <c r="O1467" i="3"/>
  <c r="N1467" i="3"/>
  <c r="J1467" i="3"/>
  <c r="P1466" i="3"/>
  <c r="O1466" i="3"/>
  <c r="N1466" i="3"/>
  <c r="J1466" i="3"/>
  <c r="P1465" i="3"/>
  <c r="O1465" i="3"/>
  <c r="N1465" i="3"/>
  <c r="J1465" i="3"/>
  <c r="P1464" i="3"/>
  <c r="O1464" i="3"/>
  <c r="N1464" i="3"/>
  <c r="J1464" i="3"/>
  <c r="P1463" i="3"/>
  <c r="O1463" i="3"/>
  <c r="N1463" i="3"/>
  <c r="J1463" i="3"/>
  <c r="P1462" i="3"/>
  <c r="O1462" i="3"/>
  <c r="N1462" i="3"/>
  <c r="J1462" i="3"/>
  <c r="P1461" i="3"/>
  <c r="O1461" i="3"/>
  <c r="N1461" i="3"/>
  <c r="J1461" i="3"/>
  <c r="P1460" i="3"/>
  <c r="O1460" i="3"/>
  <c r="N1460" i="3"/>
  <c r="J1460" i="3"/>
  <c r="P1459" i="3"/>
  <c r="O1459" i="3"/>
  <c r="N1459" i="3"/>
  <c r="J1459" i="3"/>
  <c r="P1458" i="3"/>
  <c r="O1458" i="3"/>
  <c r="N1458" i="3"/>
  <c r="J1458" i="3"/>
  <c r="P1457" i="3"/>
  <c r="O1457" i="3"/>
  <c r="N1457" i="3"/>
  <c r="J1457" i="3"/>
  <c r="P1456" i="3"/>
  <c r="O1456" i="3"/>
  <c r="N1456" i="3"/>
  <c r="J1456" i="3"/>
  <c r="P1455" i="3"/>
  <c r="O1455" i="3"/>
  <c r="N1455" i="3"/>
  <c r="J1455" i="3"/>
  <c r="P1454" i="3"/>
  <c r="O1454" i="3"/>
  <c r="N1454" i="3"/>
  <c r="J1454" i="3"/>
  <c r="P1453" i="3"/>
  <c r="O1453" i="3"/>
  <c r="N1453" i="3"/>
  <c r="J1453" i="3"/>
  <c r="P1452" i="3"/>
  <c r="O1452" i="3"/>
  <c r="N1452" i="3"/>
  <c r="J1452" i="3"/>
  <c r="P1451" i="3"/>
  <c r="O1451" i="3"/>
  <c r="N1451" i="3"/>
  <c r="J1451" i="3"/>
  <c r="P1450" i="3"/>
  <c r="O1450" i="3"/>
  <c r="N1450" i="3"/>
  <c r="J1450" i="3"/>
  <c r="P1449" i="3"/>
  <c r="O1449" i="3"/>
  <c r="N1449" i="3"/>
  <c r="J1449" i="3"/>
  <c r="P1448" i="3"/>
  <c r="O1448" i="3"/>
  <c r="N1448" i="3"/>
  <c r="J1448" i="3"/>
  <c r="P1447" i="3"/>
  <c r="O1447" i="3"/>
  <c r="N1447" i="3"/>
  <c r="J1447" i="3"/>
  <c r="P1446" i="3"/>
  <c r="O1446" i="3"/>
  <c r="N1446" i="3"/>
  <c r="J1446" i="3"/>
  <c r="P1445" i="3"/>
  <c r="O1445" i="3"/>
  <c r="N1445" i="3"/>
  <c r="J1445" i="3"/>
  <c r="P1444" i="3"/>
  <c r="O1444" i="3"/>
  <c r="N1444" i="3"/>
  <c r="J1444" i="3"/>
  <c r="P1443" i="3"/>
  <c r="O1443" i="3"/>
  <c r="N1443" i="3"/>
  <c r="J1443" i="3"/>
  <c r="P1442" i="3"/>
  <c r="O1442" i="3"/>
  <c r="N1442" i="3"/>
  <c r="J1442" i="3"/>
  <c r="P1441" i="3"/>
  <c r="O1441" i="3"/>
  <c r="N1441" i="3"/>
  <c r="J1441" i="3"/>
  <c r="P1440" i="3"/>
  <c r="O1440" i="3"/>
  <c r="N1440" i="3"/>
  <c r="J1440" i="3"/>
  <c r="P1439" i="3"/>
  <c r="O1439" i="3"/>
  <c r="N1439" i="3"/>
  <c r="J1439" i="3"/>
  <c r="P1438" i="3"/>
  <c r="O1438" i="3"/>
  <c r="N1438" i="3"/>
  <c r="J1438" i="3"/>
  <c r="P1437" i="3"/>
  <c r="O1437" i="3"/>
  <c r="N1437" i="3"/>
  <c r="J1437" i="3"/>
  <c r="P1436" i="3"/>
  <c r="O1436" i="3"/>
  <c r="N1436" i="3"/>
  <c r="J1436" i="3"/>
  <c r="P1435" i="3"/>
  <c r="O1435" i="3"/>
  <c r="N1435" i="3"/>
  <c r="J1435" i="3"/>
  <c r="P1434" i="3"/>
  <c r="O1434" i="3"/>
  <c r="N1434" i="3"/>
  <c r="J1434" i="3"/>
  <c r="P1433" i="3"/>
  <c r="O1433" i="3"/>
  <c r="N1433" i="3"/>
  <c r="J1433" i="3"/>
  <c r="P1432" i="3"/>
  <c r="O1432" i="3"/>
  <c r="N1432" i="3"/>
  <c r="J1432" i="3"/>
  <c r="P1431" i="3"/>
  <c r="O1431" i="3"/>
  <c r="N1431" i="3"/>
  <c r="J1431" i="3"/>
  <c r="P1430" i="3"/>
  <c r="O1430" i="3"/>
  <c r="N1430" i="3"/>
  <c r="J1430" i="3"/>
  <c r="P1429" i="3"/>
  <c r="O1429" i="3"/>
  <c r="N1429" i="3"/>
  <c r="J1429" i="3"/>
  <c r="P1428" i="3"/>
  <c r="O1428" i="3"/>
  <c r="N1428" i="3"/>
  <c r="J1428" i="3"/>
  <c r="P1427" i="3"/>
  <c r="O1427" i="3"/>
  <c r="N1427" i="3"/>
  <c r="J1427" i="3"/>
  <c r="P1426" i="3"/>
  <c r="O1426" i="3"/>
  <c r="N1426" i="3"/>
  <c r="J1426" i="3"/>
  <c r="P1425" i="3"/>
  <c r="O1425" i="3"/>
  <c r="N1425" i="3"/>
  <c r="J1425" i="3"/>
  <c r="P1424" i="3"/>
  <c r="O1424" i="3"/>
  <c r="N1424" i="3"/>
  <c r="J1424" i="3"/>
  <c r="P1423" i="3"/>
  <c r="O1423" i="3"/>
  <c r="N1423" i="3"/>
  <c r="J1423" i="3"/>
  <c r="P1422" i="3"/>
  <c r="O1422" i="3"/>
  <c r="N1422" i="3"/>
  <c r="J1422" i="3"/>
  <c r="P1421" i="3"/>
  <c r="O1421" i="3"/>
  <c r="N1421" i="3"/>
  <c r="J1421" i="3"/>
  <c r="P1420" i="3"/>
  <c r="O1420" i="3"/>
  <c r="N1420" i="3"/>
  <c r="J1420" i="3"/>
  <c r="P1419" i="3"/>
  <c r="O1419" i="3"/>
  <c r="N1419" i="3"/>
  <c r="J1419" i="3"/>
  <c r="P1418" i="3"/>
  <c r="O1418" i="3"/>
  <c r="N1418" i="3"/>
  <c r="J1418" i="3"/>
  <c r="P1417" i="3"/>
  <c r="O1417" i="3"/>
  <c r="N1417" i="3"/>
  <c r="J1417" i="3"/>
  <c r="P1416" i="3"/>
  <c r="O1416" i="3"/>
  <c r="N1416" i="3"/>
  <c r="J1416" i="3"/>
  <c r="P1415" i="3"/>
  <c r="O1415" i="3"/>
  <c r="N1415" i="3"/>
  <c r="J1415" i="3"/>
  <c r="P1414" i="3"/>
  <c r="O1414" i="3"/>
  <c r="N1414" i="3"/>
  <c r="J1414" i="3"/>
  <c r="P1413" i="3"/>
  <c r="O1413" i="3"/>
  <c r="N1413" i="3"/>
  <c r="J1413" i="3"/>
  <c r="P1412" i="3"/>
  <c r="O1412" i="3"/>
  <c r="N1412" i="3"/>
  <c r="J1412" i="3"/>
  <c r="P1411" i="3"/>
  <c r="O1411" i="3"/>
  <c r="N1411" i="3"/>
  <c r="J1411" i="3"/>
  <c r="P1410" i="3"/>
  <c r="O1410" i="3"/>
  <c r="N1410" i="3"/>
  <c r="J1410" i="3"/>
  <c r="P1409" i="3"/>
  <c r="O1409" i="3"/>
  <c r="N1409" i="3"/>
  <c r="J1409" i="3"/>
  <c r="P1408" i="3"/>
  <c r="O1408" i="3"/>
  <c r="N1408" i="3"/>
  <c r="J1408" i="3"/>
  <c r="P1407" i="3"/>
  <c r="O1407" i="3"/>
  <c r="N1407" i="3"/>
  <c r="J1407" i="3"/>
  <c r="P1406" i="3"/>
  <c r="O1406" i="3"/>
  <c r="N1406" i="3"/>
  <c r="J1406" i="3"/>
  <c r="P1405" i="3"/>
  <c r="O1405" i="3"/>
  <c r="N1405" i="3"/>
  <c r="J1405" i="3"/>
  <c r="P1404" i="3"/>
  <c r="O1404" i="3"/>
  <c r="N1404" i="3"/>
  <c r="J1404" i="3"/>
  <c r="P1403" i="3"/>
  <c r="O1403" i="3"/>
  <c r="N1403" i="3"/>
  <c r="J1403" i="3"/>
  <c r="P1402" i="3"/>
  <c r="O1402" i="3"/>
  <c r="N1402" i="3"/>
  <c r="J1402" i="3"/>
  <c r="P1401" i="3"/>
  <c r="O1401" i="3"/>
  <c r="N1401" i="3"/>
  <c r="J1401" i="3"/>
  <c r="P1400" i="3"/>
  <c r="O1400" i="3"/>
  <c r="N1400" i="3"/>
  <c r="J1400" i="3"/>
  <c r="P1399" i="3"/>
  <c r="O1399" i="3"/>
  <c r="N1399" i="3"/>
  <c r="J1399" i="3"/>
  <c r="P1398" i="3"/>
  <c r="O1398" i="3"/>
  <c r="N1398" i="3"/>
  <c r="J1398" i="3"/>
  <c r="P1397" i="3"/>
  <c r="O1397" i="3"/>
  <c r="N1397" i="3"/>
  <c r="J1397" i="3"/>
  <c r="P1396" i="3"/>
  <c r="O1396" i="3"/>
  <c r="N1396" i="3"/>
  <c r="J1396" i="3"/>
  <c r="P1395" i="3"/>
  <c r="O1395" i="3"/>
  <c r="N1395" i="3"/>
  <c r="J1395" i="3"/>
  <c r="P1394" i="3"/>
  <c r="O1394" i="3"/>
  <c r="N1394" i="3"/>
  <c r="J1394" i="3"/>
  <c r="P1393" i="3"/>
  <c r="O1393" i="3"/>
  <c r="N1393" i="3"/>
  <c r="J1393" i="3"/>
  <c r="P1392" i="3"/>
  <c r="O1392" i="3"/>
  <c r="N1392" i="3"/>
  <c r="J1392" i="3"/>
  <c r="P1391" i="3"/>
  <c r="O1391" i="3"/>
  <c r="N1391" i="3"/>
  <c r="J1391" i="3"/>
  <c r="P1390" i="3"/>
  <c r="O1390" i="3"/>
  <c r="N1390" i="3"/>
  <c r="J1390" i="3"/>
  <c r="P1389" i="3"/>
  <c r="O1389" i="3"/>
  <c r="N1389" i="3"/>
  <c r="J1389" i="3"/>
  <c r="P1388" i="3"/>
  <c r="O1388" i="3"/>
  <c r="N1388" i="3"/>
  <c r="J1388" i="3"/>
  <c r="P1387" i="3"/>
  <c r="O1387" i="3"/>
  <c r="N1387" i="3"/>
  <c r="J1387" i="3"/>
  <c r="P1386" i="3"/>
  <c r="O1386" i="3"/>
  <c r="N1386" i="3"/>
  <c r="J1386" i="3"/>
  <c r="P1385" i="3"/>
  <c r="O1385" i="3"/>
  <c r="N1385" i="3"/>
  <c r="J1385" i="3"/>
  <c r="P1384" i="3"/>
  <c r="O1384" i="3"/>
  <c r="N1384" i="3"/>
  <c r="J1384" i="3"/>
  <c r="P1383" i="3"/>
  <c r="O1383" i="3"/>
  <c r="N1383" i="3"/>
  <c r="J1383" i="3"/>
  <c r="P1382" i="3"/>
  <c r="O1382" i="3"/>
  <c r="N1382" i="3"/>
  <c r="J1382" i="3"/>
  <c r="P1381" i="3"/>
  <c r="O1381" i="3"/>
  <c r="N1381" i="3"/>
  <c r="J1381" i="3"/>
  <c r="P1380" i="3"/>
  <c r="O1380" i="3"/>
  <c r="N1380" i="3"/>
  <c r="J1380" i="3"/>
  <c r="P1379" i="3"/>
  <c r="O1379" i="3"/>
  <c r="N1379" i="3"/>
  <c r="J1379" i="3"/>
  <c r="P1378" i="3"/>
  <c r="O1378" i="3"/>
  <c r="N1378" i="3"/>
  <c r="J1378" i="3"/>
  <c r="P1377" i="3"/>
  <c r="O1377" i="3"/>
  <c r="N1377" i="3"/>
  <c r="J1377" i="3"/>
  <c r="P1376" i="3"/>
  <c r="O1376" i="3"/>
  <c r="N1376" i="3"/>
  <c r="J1376" i="3"/>
  <c r="P1375" i="3"/>
  <c r="O1375" i="3"/>
  <c r="N1375" i="3"/>
  <c r="J1375" i="3"/>
  <c r="P1374" i="3"/>
  <c r="O1374" i="3"/>
  <c r="N1374" i="3"/>
  <c r="J1374" i="3"/>
  <c r="P1373" i="3"/>
  <c r="O1373" i="3"/>
  <c r="N1373" i="3"/>
  <c r="J1373" i="3"/>
  <c r="P1372" i="3"/>
  <c r="O1372" i="3"/>
  <c r="N1372" i="3"/>
  <c r="J1372" i="3"/>
  <c r="P1371" i="3"/>
  <c r="O1371" i="3"/>
  <c r="N1371" i="3"/>
  <c r="J1371" i="3"/>
  <c r="P1370" i="3"/>
  <c r="O1370" i="3"/>
  <c r="N1370" i="3"/>
  <c r="J1370" i="3"/>
  <c r="P1369" i="3"/>
  <c r="O1369" i="3"/>
  <c r="N1369" i="3"/>
  <c r="J1369" i="3"/>
  <c r="P1368" i="3"/>
  <c r="O1368" i="3"/>
  <c r="N1368" i="3"/>
  <c r="J1368" i="3"/>
  <c r="P1367" i="3"/>
  <c r="O1367" i="3"/>
  <c r="N1367" i="3"/>
  <c r="J1367" i="3"/>
  <c r="P1366" i="3"/>
  <c r="O1366" i="3"/>
  <c r="N1366" i="3"/>
  <c r="J1366" i="3"/>
  <c r="P1365" i="3"/>
  <c r="O1365" i="3"/>
  <c r="N1365" i="3"/>
  <c r="J1365" i="3"/>
  <c r="P1364" i="3"/>
  <c r="O1364" i="3"/>
  <c r="N1364" i="3"/>
  <c r="J1364" i="3"/>
  <c r="P1363" i="3"/>
  <c r="O1363" i="3"/>
  <c r="N1363" i="3"/>
  <c r="J1363" i="3"/>
  <c r="P1362" i="3"/>
  <c r="O1362" i="3"/>
  <c r="N1362" i="3"/>
  <c r="J1362" i="3"/>
  <c r="P1361" i="3"/>
  <c r="O1361" i="3"/>
  <c r="N1361" i="3"/>
  <c r="J1361" i="3"/>
  <c r="P1360" i="3"/>
  <c r="O1360" i="3"/>
  <c r="N1360" i="3"/>
  <c r="J1360" i="3"/>
  <c r="P1359" i="3"/>
  <c r="O1359" i="3"/>
  <c r="N1359" i="3"/>
  <c r="J1359" i="3"/>
  <c r="P1358" i="3"/>
  <c r="O1358" i="3"/>
  <c r="N1358" i="3"/>
  <c r="J1358" i="3"/>
  <c r="P1357" i="3"/>
  <c r="O1357" i="3"/>
  <c r="N1357" i="3"/>
  <c r="J1357" i="3"/>
  <c r="P1356" i="3"/>
  <c r="O1356" i="3"/>
  <c r="N1356" i="3"/>
  <c r="J1356" i="3"/>
  <c r="P1355" i="3"/>
  <c r="O1355" i="3"/>
  <c r="N1355" i="3"/>
  <c r="J1355" i="3"/>
  <c r="P1354" i="3"/>
  <c r="O1354" i="3"/>
  <c r="N1354" i="3"/>
  <c r="J1354" i="3"/>
  <c r="P1353" i="3"/>
  <c r="O1353" i="3"/>
  <c r="N1353" i="3"/>
  <c r="J1353" i="3"/>
  <c r="P1352" i="3"/>
  <c r="O1352" i="3"/>
  <c r="N1352" i="3"/>
  <c r="J1352" i="3"/>
  <c r="P1351" i="3"/>
  <c r="O1351" i="3"/>
  <c r="N1351" i="3"/>
  <c r="J1351" i="3"/>
  <c r="P1350" i="3"/>
  <c r="O1350" i="3"/>
  <c r="N1350" i="3"/>
  <c r="J1350" i="3"/>
  <c r="P1349" i="3"/>
  <c r="O1349" i="3"/>
  <c r="N1349" i="3"/>
  <c r="J1349" i="3"/>
  <c r="P1348" i="3"/>
  <c r="O1348" i="3"/>
  <c r="N1348" i="3"/>
  <c r="J1348" i="3"/>
  <c r="P1347" i="3"/>
  <c r="O1347" i="3"/>
  <c r="N1347" i="3"/>
  <c r="J1347" i="3"/>
  <c r="P1346" i="3"/>
  <c r="O1346" i="3"/>
  <c r="N1346" i="3"/>
  <c r="J1346" i="3"/>
  <c r="P1345" i="3"/>
  <c r="O1345" i="3"/>
  <c r="N1345" i="3"/>
  <c r="J1345" i="3"/>
  <c r="P1344" i="3"/>
  <c r="O1344" i="3"/>
  <c r="N1344" i="3"/>
  <c r="J1344" i="3"/>
  <c r="P1343" i="3"/>
  <c r="O1343" i="3"/>
  <c r="N1343" i="3"/>
  <c r="J1343" i="3"/>
  <c r="P1342" i="3"/>
  <c r="O1342" i="3"/>
  <c r="N1342" i="3"/>
  <c r="J1342" i="3"/>
  <c r="P1341" i="3"/>
  <c r="O1341" i="3"/>
  <c r="N1341" i="3"/>
  <c r="J1341" i="3"/>
  <c r="P1340" i="3"/>
  <c r="O1340" i="3"/>
  <c r="N1340" i="3"/>
  <c r="J1340" i="3"/>
  <c r="P1339" i="3"/>
  <c r="O1339" i="3"/>
  <c r="N1339" i="3"/>
  <c r="J1339" i="3"/>
  <c r="P1338" i="3"/>
  <c r="O1338" i="3"/>
  <c r="N1338" i="3"/>
  <c r="J1338" i="3"/>
  <c r="P1337" i="3"/>
  <c r="O1337" i="3"/>
  <c r="N1337" i="3"/>
  <c r="J1337" i="3"/>
  <c r="P1336" i="3"/>
  <c r="O1336" i="3"/>
  <c r="N1336" i="3"/>
  <c r="J1336" i="3"/>
  <c r="P1335" i="3"/>
  <c r="O1335" i="3"/>
  <c r="N1335" i="3"/>
  <c r="J1335" i="3"/>
  <c r="P1334" i="3"/>
  <c r="O1334" i="3"/>
  <c r="N1334" i="3"/>
  <c r="J1334" i="3"/>
  <c r="P1333" i="3"/>
  <c r="O1333" i="3"/>
  <c r="N1333" i="3"/>
  <c r="J1333" i="3"/>
  <c r="P1332" i="3"/>
  <c r="O1332" i="3"/>
  <c r="N1332" i="3"/>
  <c r="J1332" i="3"/>
  <c r="P1331" i="3"/>
  <c r="O1331" i="3"/>
  <c r="N1331" i="3"/>
  <c r="J1331" i="3"/>
  <c r="P1330" i="3"/>
  <c r="O1330" i="3"/>
  <c r="N1330" i="3"/>
  <c r="J1330" i="3"/>
  <c r="P1329" i="3"/>
  <c r="O1329" i="3"/>
  <c r="N1329" i="3"/>
  <c r="J1329" i="3"/>
  <c r="P1328" i="3"/>
  <c r="O1328" i="3"/>
  <c r="N1328" i="3"/>
  <c r="J1328" i="3"/>
  <c r="P1327" i="3"/>
  <c r="O1327" i="3"/>
  <c r="N1327" i="3"/>
  <c r="J1327" i="3"/>
  <c r="P1326" i="3"/>
  <c r="O1326" i="3"/>
  <c r="N1326" i="3"/>
  <c r="J1326" i="3"/>
  <c r="P1325" i="3"/>
  <c r="O1325" i="3"/>
  <c r="N1325" i="3"/>
  <c r="J1325" i="3"/>
  <c r="P1324" i="3"/>
  <c r="O1324" i="3"/>
  <c r="N1324" i="3"/>
  <c r="J1324" i="3"/>
  <c r="P1323" i="3"/>
  <c r="O1323" i="3"/>
  <c r="N1323" i="3"/>
  <c r="J1323" i="3"/>
  <c r="P1322" i="3"/>
  <c r="O1322" i="3"/>
  <c r="N1322" i="3"/>
  <c r="J1322" i="3"/>
  <c r="P1321" i="3"/>
  <c r="O1321" i="3"/>
  <c r="N1321" i="3"/>
  <c r="J1321" i="3"/>
  <c r="P1320" i="3"/>
  <c r="O1320" i="3"/>
  <c r="N1320" i="3"/>
  <c r="J1320" i="3"/>
  <c r="P1319" i="3"/>
  <c r="O1319" i="3"/>
  <c r="N1319" i="3"/>
  <c r="J1319" i="3"/>
  <c r="P1318" i="3"/>
  <c r="O1318" i="3"/>
  <c r="N1318" i="3"/>
  <c r="J1318" i="3"/>
  <c r="P1317" i="3"/>
  <c r="O1317" i="3"/>
  <c r="N1317" i="3"/>
  <c r="J1317" i="3"/>
  <c r="P1316" i="3"/>
  <c r="O1316" i="3"/>
  <c r="N1316" i="3"/>
  <c r="J1316" i="3"/>
  <c r="P1315" i="3"/>
  <c r="O1315" i="3"/>
  <c r="N1315" i="3"/>
  <c r="J1315" i="3"/>
  <c r="P1314" i="3"/>
  <c r="O1314" i="3"/>
  <c r="N1314" i="3"/>
  <c r="J1314" i="3"/>
  <c r="P1313" i="3"/>
  <c r="O1313" i="3"/>
  <c r="N1313" i="3"/>
  <c r="J1313" i="3"/>
  <c r="P1312" i="3"/>
  <c r="O1312" i="3"/>
  <c r="N1312" i="3"/>
  <c r="J1312" i="3"/>
  <c r="P1311" i="3"/>
  <c r="O1311" i="3"/>
  <c r="N1311" i="3"/>
  <c r="J1311" i="3"/>
  <c r="P1310" i="3"/>
  <c r="O1310" i="3"/>
  <c r="N1310" i="3"/>
  <c r="J1310" i="3"/>
  <c r="P1309" i="3"/>
  <c r="O1309" i="3"/>
  <c r="N1309" i="3"/>
  <c r="J1309" i="3"/>
  <c r="P1308" i="3"/>
  <c r="O1308" i="3"/>
  <c r="N1308" i="3"/>
  <c r="J1308" i="3"/>
  <c r="P1307" i="3"/>
  <c r="O1307" i="3"/>
  <c r="N1307" i="3"/>
  <c r="J1307" i="3"/>
  <c r="P1306" i="3"/>
  <c r="O1306" i="3"/>
  <c r="N1306" i="3"/>
  <c r="J1306" i="3"/>
  <c r="P1305" i="3"/>
  <c r="O1305" i="3"/>
  <c r="N1305" i="3"/>
  <c r="J1305" i="3"/>
  <c r="P1304" i="3"/>
  <c r="O1304" i="3"/>
  <c r="N1304" i="3"/>
  <c r="J1304" i="3"/>
  <c r="P1303" i="3"/>
  <c r="O1303" i="3"/>
  <c r="N1303" i="3"/>
  <c r="J1303" i="3"/>
  <c r="P1302" i="3"/>
  <c r="O1302" i="3"/>
  <c r="N1302" i="3"/>
  <c r="J1302" i="3"/>
  <c r="P1301" i="3"/>
  <c r="O1301" i="3"/>
  <c r="N1301" i="3"/>
  <c r="J1301" i="3"/>
  <c r="P1300" i="3"/>
  <c r="O1300" i="3"/>
  <c r="N1300" i="3"/>
  <c r="J1300" i="3"/>
  <c r="P1299" i="3"/>
  <c r="O1299" i="3"/>
  <c r="N1299" i="3"/>
  <c r="J1299" i="3"/>
  <c r="P1298" i="3"/>
  <c r="O1298" i="3"/>
  <c r="N1298" i="3"/>
  <c r="J1298" i="3"/>
  <c r="P1297" i="3"/>
  <c r="O1297" i="3"/>
  <c r="N1297" i="3"/>
  <c r="J1297" i="3"/>
  <c r="P1296" i="3"/>
  <c r="O1296" i="3"/>
  <c r="N1296" i="3"/>
  <c r="J1296" i="3"/>
  <c r="P1295" i="3"/>
  <c r="O1295" i="3"/>
  <c r="N1295" i="3"/>
  <c r="J1295" i="3"/>
  <c r="P1294" i="3"/>
  <c r="O1294" i="3"/>
  <c r="N1294" i="3"/>
  <c r="J1294" i="3"/>
  <c r="P1293" i="3"/>
  <c r="O1293" i="3"/>
  <c r="N1293" i="3"/>
  <c r="J1293" i="3"/>
  <c r="P1292" i="3"/>
  <c r="O1292" i="3"/>
  <c r="N1292" i="3"/>
  <c r="J1292" i="3"/>
  <c r="P1291" i="3"/>
  <c r="O1291" i="3"/>
  <c r="N1291" i="3"/>
  <c r="J1291" i="3"/>
  <c r="P1290" i="3"/>
  <c r="O1290" i="3"/>
  <c r="N1290" i="3"/>
  <c r="J1290" i="3"/>
  <c r="P1289" i="3"/>
  <c r="O1289" i="3"/>
  <c r="N1289" i="3"/>
  <c r="J1289" i="3"/>
  <c r="P1288" i="3"/>
  <c r="O1288" i="3"/>
  <c r="N1288" i="3"/>
  <c r="J1288" i="3"/>
  <c r="P1287" i="3"/>
  <c r="O1287" i="3"/>
  <c r="N1287" i="3"/>
  <c r="J1287" i="3"/>
  <c r="P1286" i="3"/>
  <c r="O1286" i="3"/>
  <c r="N1286" i="3"/>
  <c r="J1286" i="3"/>
  <c r="P1285" i="3"/>
  <c r="O1285" i="3"/>
  <c r="N1285" i="3"/>
  <c r="J1285" i="3"/>
  <c r="P1284" i="3"/>
  <c r="O1284" i="3"/>
  <c r="N1284" i="3"/>
  <c r="J1284" i="3"/>
  <c r="P1283" i="3"/>
  <c r="O1283" i="3"/>
  <c r="N1283" i="3"/>
  <c r="J1283" i="3"/>
  <c r="P1282" i="3"/>
  <c r="O1282" i="3"/>
  <c r="N1282" i="3"/>
  <c r="J1282" i="3"/>
  <c r="P1281" i="3"/>
  <c r="O1281" i="3"/>
  <c r="N1281" i="3"/>
  <c r="J1281" i="3"/>
  <c r="P1280" i="3"/>
  <c r="O1280" i="3"/>
  <c r="N1280" i="3"/>
  <c r="J1280" i="3"/>
  <c r="P1279" i="3"/>
  <c r="O1279" i="3"/>
  <c r="N1279" i="3"/>
  <c r="J1279" i="3"/>
  <c r="P1278" i="3"/>
  <c r="O1278" i="3"/>
  <c r="N1278" i="3"/>
  <c r="J1278" i="3"/>
  <c r="P1277" i="3"/>
  <c r="O1277" i="3"/>
  <c r="N1277" i="3"/>
  <c r="J1277" i="3"/>
  <c r="P1276" i="3"/>
  <c r="O1276" i="3"/>
  <c r="N1276" i="3"/>
  <c r="J1276" i="3"/>
  <c r="P1275" i="3"/>
  <c r="O1275" i="3"/>
  <c r="N1275" i="3"/>
  <c r="J1275" i="3"/>
  <c r="P1274" i="3"/>
  <c r="O1274" i="3"/>
  <c r="N1274" i="3"/>
  <c r="J1274" i="3"/>
  <c r="P1273" i="3"/>
  <c r="O1273" i="3"/>
  <c r="N1273" i="3"/>
  <c r="J1273" i="3"/>
  <c r="P1272" i="3"/>
  <c r="O1272" i="3"/>
  <c r="N1272" i="3"/>
  <c r="J1272" i="3"/>
  <c r="P1271" i="3"/>
  <c r="O1271" i="3"/>
  <c r="N1271" i="3"/>
  <c r="J1271" i="3"/>
  <c r="P1270" i="3"/>
  <c r="O1270" i="3"/>
  <c r="N1270" i="3"/>
  <c r="J1270" i="3"/>
  <c r="P1269" i="3"/>
  <c r="O1269" i="3"/>
  <c r="N1269" i="3"/>
  <c r="J1269" i="3"/>
  <c r="P1268" i="3"/>
  <c r="O1268" i="3"/>
  <c r="N1268" i="3"/>
  <c r="J1268" i="3"/>
  <c r="P1267" i="3"/>
  <c r="O1267" i="3"/>
  <c r="N1267" i="3"/>
  <c r="J1267" i="3"/>
  <c r="P1266" i="3"/>
  <c r="O1266" i="3"/>
  <c r="N1266" i="3"/>
  <c r="J1266" i="3"/>
  <c r="P1265" i="3"/>
  <c r="O1265" i="3"/>
  <c r="N1265" i="3"/>
  <c r="J1265" i="3"/>
  <c r="P1264" i="3"/>
  <c r="O1264" i="3"/>
  <c r="N1264" i="3"/>
  <c r="J1264" i="3"/>
  <c r="P1263" i="3"/>
  <c r="O1263" i="3"/>
  <c r="N1263" i="3"/>
  <c r="J1263" i="3"/>
  <c r="P1262" i="3"/>
  <c r="O1262" i="3"/>
  <c r="N1262" i="3"/>
  <c r="J1262" i="3"/>
  <c r="P1261" i="3"/>
  <c r="O1261" i="3"/>
  <c r="N1261" i="3"/>
  <c r="J1261" i="3"/>
  <c r="P1260" i="3"/>
  <c r="O1260" i="3"/>
  <c r="N1260" i="3"/>
  <c r="J1260" i="3"/>
  <c r="P1259" i="3"/>
  <c r="O1259" i="3"/>
  <c r="N1259" i="3"/>
  <c r="J1259" i="3"/>
  <c r="P1258" i="3"/>
  <c r="O1258" i="3"/>
  <c r="N1258" i="3"/>
  <c r="J1258" i="3"/>
  <c r="P1257" i="3"/>
  <c r="O1257" i="3"/>
  <c r="N1257" i="3"/>
  <c r="J1257" i="3"/>
  <c r="P1256" i="3"/>
  <c r="O1256" i="3"/>
  <c r="N1256" i="3"/>
  <c r="J1256" i="3"/>
  <c r="P1255" i="3"/>
  <c r="O1255" i="3"/>
  <c r="N1255" i="3"/>
  <c r="J1255" i="3"/>
  <c r="P1254" i="3"/>
  <c r="O1254" i="3"/>
  <c r="N1254" i="3"/>
  <c r="J1254" i="3"/>
  <c r="P1253" i="3"/>
  <c r="O1253" i="3"/>
  <c r="N1253" i="3"/>
  <c r="J1253" i="3"/>
  <c r="P1252" i="3"/>
  <c r="O1252" i="3"/>
  <c r="N1252" i="3"/>
  <c r="J1252" i="3"/>
  <c r="P1251" i="3"/>
  <c r="O1251" i="3"/>
  <c r="N1251" i="3"/>
  <c r="J1251" i="3"/>
  <c r="P1250" i="3"/>
  <c r="O1250" i="3"/>
  <c r="N1250" i="3"/>
  <c r="J1250" i="3"/>
  <c r="P1249" i="3"/>
  <c r="O1249" i="3"/>
  <c r="N1249" i="3"/>
  <c r="J1249" i="3"/>
  <c r="P1248" i="3"/>
  <c r="O1248" i="3"/>
  <c r="N1248" i="3"/>
  <c r="J1248" i="3"/>
  <c r="P1247" i="3"/>
  <c r="O1247" i="3"/>
  <c r="N1247" i="3"/>
  <c r="J1247" i="3"/>
  <c r="P1246" i="3"/>
  <c r="O1246" i="3"/>
  <c r="N1246" i="3"/>
  <c r="J1246" i="3"/>
  <c r="P1245" i="3"/>
  <c r="O1245" i="3"/>
  <c r="N1245" i="3"/>
  <c r="J1245" i="3"/>
  <c r="P1244" i="3"/>
  <c r="O1244" i="3"/>
  <c r="N1244" i="3"/>
  <c r="J1244" i="3"/>
  <c r="P1243" i="3"/>
  <c r="O1243" i="3"/>
  <c r="N1243" i="3"/>
  <c r="J1243" i="3"/>
  <c r="P1242" i="3"/>
  <c r="O1242" i="3"/>
  <c r="N1242" i="3"/>
  <c r="J1242" i="3"/>
  <c r="P1241" i="3"/>
  <c r="O1241" i="3"/>
  <c r="N1241" i="3"/>
  <c r="J1241" i="3"/>
  <c r="P1240" i="3"/>
  <c r="O1240" i="3"/>
  <c r="N1240" i="3"/>
  <c r="J1240" i="3"/>
  <c r="P1239" i="3"/>
  <c r="O1239" i="3"/>
  <c r="N1239" i="3"/>
  <c r="J1239" i="3"/>
  <c r="P1238" i="3"/>
  <c r="O1238" i="3"/>
  <c r="N1238" i="3"/>
  <c r="J1238" i="3"/>
  <c r="P1237" i="3"/>
  <c r="O1237" i="3"/>
  <c r="N1237" i="3"/>
  <c r="J1237" i="3"/>
  <c r="P1236" i="3"/>
  <c r="O1236" i="3"/>
  <c r="N1236" i="3"/>
  <c r="J1236" i="3"/>
  <c r="P1235" i="3"/>
  <c r="O1235" i="3"/>
  <c r="N1235" i="3"/>
  <c r="J1235" i="3"/>
  <c r="P1234" i="3"/>
  <c r="O1234" i="3"/>
  <c r="N1234" i="3"/>
  <c r="J1234" i="3"/>
  <c r="P1233" i="3"/>
  <c r="O1233" i="3"/>
  <c r="N1233" i="3"/>
  <c r="J1233" i="3"/>
  <c r="P1232" i="3"/>
  <c r="O1232" i="3"/>
  <c r="N1232" i="3"/>
  <c r="J1232" i="3"/>
  <c r="P1231" i="3"/>
  <c r="O1231" i="3"/>
  <c r="N1231" i="3"/>
  <c r="J1231" i="3"/>
  <c r="P1230" i="3"/>
  <c r="O1230" i="3"/>
  <c r="N1230" i="3"/>
  <c r="J1230" i="3"/>
  <c r="P1229" i="3"/>
  <c r="O1229" i="3"/>
  <c r="N1229" i="3"/>
  <c r="J1229" i="3"/>
  <c r="P1228" i="3"/>
  <c r="O1228" i="3"/>
  <c r="N1228" i="3"/>
  <c r="J1228" i="3"/>
  <c r="P1227" i="3"/>
  <c r="O1227" i="3"/>
  <c r="N1227" i="3"/>
  <c r="J1227" i="3"/>
  <c r="P1226" i="3"/>
  <c r="O1226" i="3"/>
  <c r="N1226" i="3"/>
  <c r="J1226" i="3"/>
  <c r="P1225" i="3"/>
  <c r="O1225" i="3"/>
  <c r="N1225" i="3"/>
  <c r="J1225" i="3"/>
  <c r="P1224" i="3"/>
  <c r="O1224" i="3"/>
  <c r="N1224" i="3"/>
  <c r="J1224" i="3"/>
  <c r="P1223" i="3"/>
  <c r="O1223" i="3"/>
  <c r="N1223" i="3"/>
  <c r="J1223" i="3"/>
  <c r="P1222" i="3"/>
  <c r="O1222" i="3"/>
  <c r="N1222" i="3"/>
  <c r="J1222" i="3"/>
  <c r="P1221" i="3"/>
  <c r="O1221" i="3"/>
  <c r="N1221" i="3"/>
  <c r="J1221" i="3"/>
  <c r="P1220" i="3"/>
  <c r="O1220" i="3"/>
  <c r="N1220" i="3"/>
  <c r="J1220" i="3"/>
  <c r="P1219" i="3"/>
  <c r="O1219" i="3"/>
  <c r="N1219" i="3"/>
  <c r="J1219" i="3"/>
  <c r="P1218" i="3"/>
  <c r="O1218" i="3"/>
  <c r="N1218" i="3"/>
  <c r="J1218" i="3"/>
  <c r="P1217" i="3"/>
  <c r="O1217" i="3"/>
  <c r="N1217" i="3"/>
  <c r="J1217" i="3"/>
  <c r="P1216" i="3"/>
  <c r="O1216" i="3"/>
  <c r="N1216" i="3"/>
  <c r="J1216" i="3"/>
  <c r="P1215" i="3"/>
  <c r="O1215" i="3"/>
  <c r="N1215" i="3"/>
  <c r="J1215" i="3"/>
  <c r="P1214" i="3"/>
  <c r="O1214" i="3"/>
  <c r="N1214" i="3"/>
  <c r="J1214" i="3"/>
  <c r="P1213" i="3"/>
  <c r="O1213" i="3"/>
  <c r="N1213" i="3"/>
  <c r="J1213" i="3"/>
  <c r="P1212" i="3"/>
  <c r="O1212" i="3"/>
  <c r="N1212" i="3"/>
  <c r="J1212" i="3"/>
  <c r="P1211" i="3"/>
  <c r="O1211" i="3"/>
  <c r="N1211" i="3"/>
  <c r="J1211" i="3"/>
  <c r="P1210" i="3"/>
  <c r="O1210" i="3"/>
  <c r="N1210" i="3"/>
  <c r="J1210" i="3"/>
  <c r="P1209" i="3"/>
  <c r="O1209" i="3"/>
  <c r="N1209" i="3"/>
  <c r="J1209" i="3"/>
  <c r="P1208" i="3"/>
  <c r="O1208" i="3"/>
  <c r="N1208" i="3"/>
  <c r="J1208" i="3"/>
  <c r="P1207" i="3"/>
  <c r="O1207" i="3"/>
  <c r="N1207" i="3"/>
  <c r="J1207" i="3"/>
  <c r="P1206" i="3"/>
  <c r="O1206" i="3"/>
  <c r="N1206" i="3"/>
  <c r="J1206" i="3"/>
  <c r="P1205" i="3"/>
  <c r="O1205" i="3"/>
  <c r="N1205" i="3"/>
  <c r="J1205" i="3"/>
  <c r="P1204" i="3"/>
  <c r="O1204" i="3"/>
  <c r="N1204" i="3"/>
  <c r="J1204" i="3"/>
  <c r="P1203" i="3"/>
  <c r="O1203" i="3"/>
  <c r="N1203" i="3"/>
  <c r="J1203" i="3"/>
  <c r="P1202" i="3"/>
  <c r="O1202" i="3"/>
  <c r="N1202" i="3"/>
  <c r="J1202" i="3"/>
  <c r="P1201" i="3"/>
  <c r="O1201" i="3"/>
  <c r="N1201" i="3"/>
  <c r="J1201" i="3"/>
  <c r="P1200" i="3"/>
  <c r="O1200" i="3"/>
  <c r="N1200" i="3"/>
  <c r="J1200" i="3"/>
  <c r="P1199" i="3"/>
  <c r="O1199" i="3"/>
  <c r="N1199" i="3"/>
  <c r="J1199" i="3"/>
  <c r="P1198" i="3"/>
  <c r="O1198" i="3"/>
  <c r="N1198" i="3"/>
  <c r="J1198" i="3"/>
  <c r="P1197" i="3"/>
  <c r="O1197" i="3"/>
  <c r="N1197" i="3"/>
  <c r="J1197" i="3"/>
  <c r="P1196" i="3"/>
  <c r="O1196" i="3"/>
  <c r="N1196" i="3"/>
  <c r="J1196" i="3"/>
  <c r="P1195" i="3"/>
  <c r="O1195" i="3"/>
  <c r="N1195" i="3"/>
  <c r="J1195" i="3"/>
  <c r="P1194" i="3"/>
  <c r="O1194" i="3"/>
  <c r="N1194" i="3"/>
  <c r="J1194" i="3"/>
  <c r="P1193" i="3"/>
  <c r="O1193" i="3"/>
  <c r="N1193" i="3"/>
  <c r="J1193" i="3"/>
  <c r="P1192" i="3"/>
  <c r="O1192" i="3"/>
  <c r="N1192" i="3"/>
  <c r="J1192" i="3"/>
  <c r="P1191" i="3"/>
  <c r="O1191" i="3"/>
  <c r="N1191" i="3"/>
  <c r="J1191" i="3"/>
  <c r="P1190" i="3"/>
  <c r="O1190" i="3"/>
  <c r="N1190" i="3"/>
  <c r="J1190" i="3"/>
  <c r="P1189" i="3"/>
  <c r="O1189" i="3"/>
  <c r="N1189" i="3"/>
  <c r="J1189" i="3"/>
  <c r="P1188" i="3"/>
  <c r="O1188" i="3"/>
  <c r="N1188" i="3"/>
  <c r="J1188" i="3"/>
  <c r="P1187" i="3"/>
  <c r="O1187" i="3"/>
  <c r="N1187" i="3"/>
  <c r="J1187" i="3"/>
  <c r="P1186" i="3"/>
  <c r="O1186" i="3"/>
  <c r="N1186" i="3"/>
  <c r="J1186" i="3"/>
  <c r="P1185" i="3"/>
  <c r="O1185" i="3"/>
  <c r="N1185" i="3"/>
  <c r="J1185" i="3"/>
  <c r="P1184" i="3"/>
  <c r="O1184" i="3"/>
  <c r="N1184" i="3"/>
  <c r="J1184" i="3"/>
  <c r="P1183" i="3"/>
  <c r="O1183" i="3"/>
  <c r="N1183" i="3"/>
  <c r="J1183" i="3"/>
  <c r="P1182" i="3"/>
  <c r="O1182" i="3"/>
  <c r="N1182" i="3"/>
  <c r="J1182" i="3"/>
  <c r="P1181" i="3"/>
  <c r="O1181" i="3"/>
  <c r="N1181" i="3"/>
  <c r="J1181" i="3"/>
  <c r="P1180" i="3"/>
  <c r="O1180" i="3"/>
  <c r="N1180" i="3"/>
  <c r="J1180" i="3"/>
  <c r="P1179" i="3"/>
  <c r="O1179" i="3"/>
  <c r="N1179" i="3"/>
  <c r="J1179" i="3"/>
  <c r="P1178" i="3"/>
  <c r="O1178" i="3"/>
  <c r="N1178" i="3"/>
  <c r="J1178" i="3"/>
  <c r="P1177" i="3"/>
  <c r="O1177" i="3"/>
  <c r="N1177" i="3"/>
  <c r="J1177" i="3"/>
  <c r="P1176" i="3"/>
  <c r="O1176" i="3"/>
  <c r="N1176" i="3"/>
  <c r="J1176" i="3"/>
  <c r="P1175" i="3"/>
  <c r="O1175" i="3"/>
  <c r="N1175" i="3"/>
  <c r="J1175" i="3"/>
  <c r="P1174" i="3"/>
  <c r="O1174" i="3"/>
  <c r="N1174" i="3"/>
  <c r="J1174" i="3"/>
  <c r="P1173" i="3"/>
  <c r="O1173" i="3"/>
  <c r="N1173" i="3"/>
  <c r="J1173" i="3"/>
  <c r="P1172" i="3"/>
  <c r="O1172" i="3"/>
  <c r="N1172" i="3"/>
  <c r="J1172" i="3"/>
  <c r="P1171" i="3"/>
  <c r="O1171" i="3"/>
  <c r="N1171" i="3"/>
  <c r="J1171" i="3"/>
  <c r="P1170" i="3"/>
  <c r="O1170" i="3"/>
  <c r="N1170" i="3"/>
  <c r="J1170" i="3"/>
  <c r="P1169" i="3"/>
  <c r="O1169" i="3"/>
  <c r="N1169" i="3"/>
  <c r="J1169" i="3"/>
  <c r="P1168" i="3"/>
  <c r="O1168" i="3"/>
  <c r="N1168" i="3"/>
  <c r="J1168" i="3"/>
  <c r="P1167" i="3"/>
  <c r="O1167" i="3"/>
  <c r="N1167" i="3"/>
  <c r="J1167" i="3"/>
  <c r="P1166" i="3"/>
  <c r="O1166" i="3"/>
  <c r="N1166" i="3"/>
  <c r="J1166" i="3"/>
  <c r="P1165" i="3"/>
  <c r="O1165" i="3"/>
  <c r="N1165" i="3"/>
  <c r="J1165" i="3"/>
  <c r="P1164" i="3"/>
  <c r="O1164" i="3"/>
  <c r="N1164" i="3"/>
  <c r="J1164" i="3"/>
  <c r="P1163" i="3"/>
  <c r="O1163" i="3"/>
  <c r="N1163" i="3"/>
  <c r="J1163" i="3"/>
  <c r="P1162" i="3"/>
  <c r="O1162" i="3"/>
  <c r="N1162" i="3"/>
  <c r="J1162" i="3"/>
  <c r="P1161" i="3"/>
  <c r="O1161" i="3"/>
  <c r="N1161" i="3"/>
  <c r="J1161" i="3"/>
  <c r="P1160" i="3"/>
  <c r="O1160" i="3"/>
  <c r="N1160" i="3"/>
  <c r="J1160" i="3"/>
  <c r="P1159" i="3"/>
  <c r="O1159" i="3"/>
  <c r="N1159" i="3"/>
  <c r="J1159" i="3"/>
  <c r="P1158" i="3"/>
  <c r="O1158" i="3"/>
  <c r="N1158" i="3"/>
  <c r="J1158" i="3"/>
  <c r="P1157" i="3"/>
  <c r="O1157" i="3"/>
  <c r="N1157" i="3"/>
  <c r="J1157" i="3"/>
  <c r="P1156" i="3"/>
  <c r="O1156" i="3"/>
  <c r="N1156" i="3"/>
  <c r="J1156" i="3"/>
  <c r="P1155" i="3"/>
  <c r="O1155" i="3"/>
  <c r="N1155" i="3"/>
  <c r="J1155" i="3"/>
  <c r="P1154" i="3"/>
  <c r="O1154" i="3"/>
  <c r="N1154" i="3"/>
  <c r="J1154" i="3"/>
  <c r="P1153" i="3"/>
  <c r="O1153" i="3"/>
  <c r="N1153" i="3"/>
  <c r="J1153" i="3"/>
  <c r="P1152" i="3"/>
  <c r="O1152" i="3"/>
  <c r="N1152" i="3"/>
  <c r="J1152" i="3"/>
  <c r="P1151" i="3"/>
  <c r="O1151" i="3"/>
  <c r="N1151" i="3"/>
  <c r="J1151" i="3"/>
  <c r="P1150" i="3"/>
  <c r="O1150" i="3"/>
  <c r="N1150" i="3"/>
  <c r="J1150" i="3"/>
  <c r="P1149" i="3"/>
  <c r="O1149" i="3"/>
  <c r="N1149" i="3"/>
  <c r="J1149" i="3"/>
  <c r="P1148" i="3"/>
  <c r="O1148" i="3"/>
  <c r="N1148" i="3"/>
  <c r="J1148" i="3"/>
  <c r="P1147" i="3"/>
  <c r="O1147" i="3"/>
  <c r="N1147" i="3"/>
  <c r="J1147" i="3"/>
  <c r="P1146" i="3"/>
  <c r="O1146" i="3"/>
  <c r="N1146" i="3"/>
  <c r="J1146" i="3"/>
  <c r="P1145" i="3"/>
  <c r="O1145" i="3"/>
  <c r="N1145" i="3"/>
  <c r="J1145" i="3"/>
  <c r="P1144" i="3"/>
  <c r="O1144" i="3"/>
  <c r="N1144" i="3"/>
  <c r="J1144" i="3"/>
  <c r="P1143" i="3"/>
  <c r="O1143" i="3"/>
  <c r="N1143" i="3"/>
  <c r="J1143" i="3"/>
  <c r="P1142" i="3"/>
  <c r="O1142" i="3"/>
  <c r="N1142" i="3"/>
  <c r="J1142" i="3"/>
  <c r="P1141" i="3"/>
  <c r="O1141" i="3"/>
  <c r="N1141" i="3"/>
  <c r="J1141" i="3"/>
  <c r="P1140" i="3"/>
  <c r="O1140" i="3"/>
  <c r="N1140" i="3"/>
  <c r="J1140" i="3"/>
  <c r="P1139" i="3"/>
  <c r="O1139" i="3"/>
  <c r="N1139" i="3"/>
  <c r="J1139" i="3"/>
  <c r="P1138" i="3"/>
  <c r="O1138" i="3"/>
  <c r="N1138" i="3"/>
  <c r="J1138" i="3"/>
  <c r="P1137" i="3"/>
  <c r="O1137" i="3"/>
  <c r="N1137" i="3"/>
  <c r="J1137" i="3"/>
  <c r="P1136" i="3"/>
  <c r="O1136" i="3"/>
  <c r="N1136" i="3"/>
  <c r="J1136" i="3"/>
  <c r="P1135" i="3"/>
  <c r="O1135" i="3"/>
  <c r="N1135" i="3"/>
  <c r="J1135" i="3"/>
  <c r="P1134" i="3"/>
  <c r="O1134" i="3"/>
  <c r="N1134" i="3"/>
  <c r="J1134" i="3"/>
  <c r="P1133" i="3"/>
  <c r="O1133" i="3"/>
  <c r="N1133" i="3"/>
  <c r="J1133" i="3"/>
  <c r="P1132" i="3"/>
  <c r="O1132" i="3"/>
  <c r="N1132" i="3"/>
  <c r="J1132" i="3"/>
  <c r="P1131" i="3"/>
  <c r="O1131" i="3"/>
  <c r="N1131" i="3"/>
  <c r="J1131" i="3"/>
  <c r="P1130" i="3"/>
  <c r="O1130" i="3"/>
  <c r="N1130" i="3"/>
  <c r="J1130" i="3"/>
  <c r="P1129" i="3"/>
  <c r="O1129" i="3"/>
  <c r="N1129" i="3"/>
  <c r="J1129" i="3"/>
  <c r="P1128" i="3"/>
  <c r="O1128" i="3"/>
  <c r="N1128" i="3"/>
  <c r="J1128" i="3"/>
  <c r="P1127" i="3"/>
  <c r="O1127" i="3"/>
  <c r="N1127" i="3"/>
  <c r="J1127" i="3"/>
  <c r="P1126" i="3"/>
  <c r="O1126" i="3"/>
  <c r="N1126" i="3"/>
  <c r="J1126" i="3"/>
  <c r="P1125" i="3"/>
  <c r="O1125" i="3"/>
  <c r="N1125" i="3"/>
  <c r="J1125" i="3"/>
  <c r="P1124" i="3"/>
  <c r="O1124" i="3"/>
  <c r="N1124" i="3"/>
  <c r="J1124" i="3"/>
  <c r="P1123" i="3"/>
  <c r="O1123" i="3"/>
  <c r="N1123" i="3"/>
  <c r="J1123" i="3"/>
  <c r="P1122" i="3"/>
  <c r="O1122" i="3"/>
  <c r="N1122" i="3"/>
  <c r="J1122" i="3"/>
  <c r="P1121" i="3"/>
  <c r="O1121" i="3"/>
  <c r="N1121" i="3"/>
  <c r="J1121" i="3"/>
  <c r="P1120" i="3"/>
  <c r="O1120" i="3"/>
  <c r="N1120" i="3"/>
  <c r="J1120" i="3"/>
  <c r="P1119" i="3"/>
  <c r="O1119" i="3"/>
  <c r="N1119" i="3"/>
  <c r="J1119" i="3"/>
  <c r="P1118" i="3"/>
  <c r="O1118" i="3"/>
  <c r="N1118" i="3"/>
  <c r="J1118" i="3"/>
  <c r="P1117" i="3"/>
  <c r="O1117" i="3"/>
  <c r="N1117" i="3"/>
  <c r="J1117" i="3"/>
  <c r="P1116" i="3"/>
  <c r="O1116" i="3"/>
  <c r="N1116" i="3"/>
  <c r="J1116" i="3"/>
  <c r="P1115" i="3"/>
  <c r="O1115" i="3"/>
  <c r="N1115" i="3"/>
  <c r="J1115" i="3"/>
  <c r="P1114" i="3"/>
  <c r="O1114" i="3"/>
  <c r="N1114" i="3"/>
  <c r="J1114" i="3"/>
  <c r="P1113" i="3"/>
  <c r="O1113" i="3"/>
  <c r="N1113" i="3"/>
  <c r="J1113" i="3"/>
  <c r="P1112" i="3"/>
  <c r="O1112" i="3"/>
  <c r="N1112" i="3"/>
  <c r="J1112" i="3"/>
  <c r="P1111" i="3"/>
  <c r="O1111" i="3"/>
  <c r="N1111" i="3"/>
  <c r="J1111" i="3"/>
  <c r="P1110" i="3"/>
  <c r="O1110" i="3"/>
  <c r="N1110" i="3"/>
  <c r="J1110" i="3"/>
  <c r="P1109" i="3"/>
  <c r="O1109" i="3"/>
  <c r="N1109" i="3"/>
  <c r="J1109" i="3"/>
  <c r="P1108" i="3"/>
  <c r="O1108" i="3"/>
  <c r="N1108" i="3"/>
  <c r="J1108" i="3"/>
  <c r="P1107" i="3"/>
  <c r="O1107" i="3"/>
  <c r="N1107" i="3"/>
  <c r="J1107" i="3"/>
  <c r="P1106" i="3"/>
  <c r="O1106" i="3"/>
  <c r="N1106" i="3"/>
  <c r="J1106" i="3"/>
  <c r="P1105" i="3"/>
  <c r="O1105" i="3"/>
  <c r="N1105" i="3"/>
  <c r="J1105" i="3"/>
  <c r="P1104" i="3"/>
  <c r="O1104" i="3"/>
  <c r="N1104" i="3"/>
  <c r="J1104" i="3"/>
  <c r="P1103" i="3"/>
  <c r="O1103" i="3"/>
  <c r="N1103" i="3"/>
  <c r="J1103" i="3"/>
  <c r="P1102" i="3"/>
  <c r="O1102" i="3"/>
  <c r="N1102" i="3"/>
  <c r="J1102" i="3"/>
  <c r="P1101" i="3"/>
  <c r="O1101" i="3"/>
  <c r="N1101" i="3"/>
  <c r="J1101" i="3"/>
  <c r="P1100" i="3"/>
  <c r="O1100" i="3"/>
  <c r="N1100" i="3"/>
  <c r="J1100" i="3"/>
  <c r="P1099" i="3"/>
  <c r="O1099" i="3"/>
  <c r="N1099" i="3"/>
  <c r="J1099" i="3"/>
  <c r="P1098" i="3"/>
  <c r="O1098" i="3"/>
  <c r="N1098" i="3"/>
  <c r="J1098" i="3"/>
  <c r="P1097" i="3"/>
  <c r="O1097" i="3"/>
  <c r="N1097" i="3"/>
  <c r="J1097" i="3"/>
  <c r="P1096" i="3"/>
  <c r="O1096" i="3"/>
  <c r="N1096" i="3"/>
  <c r="J1096" i="3"/>
  <c r="P1095" i="3"/>
  <c r="O1095" i="3"/>
  <c r="N1095" i="3"/>
  <c r="J1095" i="3"/>
  <c r="P1094" i="3"/>
  <c r="O1094" i="3"/>
  <c r="N1094" i="3"/>
  <c r="J1094" i="3"/>
  <c r="P1093" i="3"/>
  <c r="O1093" i="3"/>
  <c r="N1093" i="3"/>
  <c r="J1093" i="3"/>
  <c r="P1092" i="3"/>
  <c r="O1092" i="3"/>
  <c r="N1092" i="3"/>
  <c r="J1092" i="3"/>
  <c r="P1091" i="3"/>
  <c r="O1091" i="3"/>
  <c r="N1091" i="3"/>
  <c r="J1091" i="3"/>
  <c r="P1090" i="3"/>
  <c r="O1090" i="3"/>
  <c r="N1090" i="3"/>
  <c r="J1090" i="3"/>
  <c r="P1089" i="3"/>
  <c r="O1089" i="3"/>
  <c r="N1089" i="3"/>
  <c r="J1089" i="3"/>
  <c r="P1088" i="3"/>
  <c r="O1088" i="3"/>
  <c r="N1088" i="3"/>
  <c r="J1088" i="3"/>
  <c r="P1087" i="3"/>
  <c r="O1087" i="3"/>
  <c r="N1087" i="3"/>
  <c r="J1087" i="3"/>
  <c r="P1086" i="3"/>
  <c r="O1086" i="3"/>
  <c r="N1086" i="3"/>
  <c r="J1086" i="3"/>
  <c r="P1085" i="3"/>
  <c r="O1085" i="3"/>
  <c r="N1085" i="3"/>
  <c r="J1085" i="3"/>
  <c r="P1084" i="3"/>
  <c r="O1084" i="3"/>
  <c r="N1084" i="3"/>
  <c r="J1084" i="3"/>
  <c r="P1083" i="3"/>
  <c r="O1083" i="3"/>
  <c r="N1083" i="3"/>
  <c r="J1083" i="3"/>
  <c r="P1082" i="3"/>
  <c r="O1082" i="3"/>
  <c r="N1082" i="3"/>
  <c r="J1082" i="3"/>
  <c r="P1081" i="3"/>
  <c r="O1081" i="3"/>
  <c r="N1081" i="3"/>
  <c r="J1081" i="3"/>
  <c r="P1080" i="3"/>
  <c r="O1080" i="3"/>
  <c r="N1080" i="3"/>
  <c r="J1080" i="3"/>
  <c r="P1079" i="3"/>
  <c r="O1079" i="3"/>
  <c r="N1079" i="3"/>
  <c r="J1079" i="3"/>
  <c r="P1078" i="3"/>
  <c r="O1078" i="3"/>
  <c r="N1078" i="3"/>
  <c r="J1078" i="3"/>
  <c r="P1077" i="3"/>
  <c r="O1077" i="3"/>
  <c r="N1077" i="3"/>
  <c r="J1077" i="3"/>
  <c r="P1076" i="3"/>
  <c r="O1076" i="3"/>
  <c r="N1076" i="3"/>
  <c r="J1076" i="3"/>
  <c r="P1075" i="3"/>
  <c r="O1075" i="3"/>
  <c r="N1075" i="3"/>
  <c r="J1075" i="3"/>
  <c r="P1074" i="3"/>
  <c r="O1074" i="3"/>
  <c r="N1074" i="3"/>
  <c r="J1074" i="3"/>
  <c r="P1073" i="3"/>
  <c r="O1073" i="3"/>
  <c r="N1073" i="3"/>
  <c r="J1073" i="3"/>
  <c r="P1072" i="3"/>
  <c r="O1072" i="3"/>
  <c r="N1072" i="3"/>
  <c r="J1072" i="3"/>
  <c r="P1071" i="3"/>
  <c r="O1071" i="3"/>
  <c r="N1071" i="3"/>
  <c r="J1071" i="3"/>
  <c r="P1070" i="3"/>
  <c r="O1070" i="3"/>
  <c r="N1070" i="3"/>
  <c r="J1070" i="3"/>
  <c r="P1069" i="3"/>
  <c r="O1069" i="3"/>
  <c r="N1069" i="3"/>
  <c r="J1069" i="3"/>
  <c r="P1068" i="3"/>
  <c r="O1068" i="3"/>
  <c r="N1068" i="3"/>
  <c r="J1068" i="3"/>
  <c r="P1067" i="3"/>
  <c r="O1067" i="3"/>
  <c r="N1067" i="3"/>
  <c r="J1067" i="3"/>
  <c r="P1066" i="3"/>
  <c r="O1066" i="3"/>
  <c r="N1066" i="3"/>
  <c r="J1066" i="3"/>
  <c r="P1065" i="3"/>
  <c r="O1065" i="3"/>
  <c r="N1065" i="3"/>
  <c r="J1065" i="3"/>
  <c r="P1064" i="3"/>
  <c r="O1064" i="3"/>
  <c r="N1064" i="3"/>
  <c r="J1064" i="3"/>
  <c r="P1063" i="3"/>
  <c r="O1063" i="3"/>
  <c r="N1063" i="3"/>
  <c r="J1063" i="3"/>
  <c r="P1062" i="3"/>
  <c r="O1062" i="3"/>
  <c r="N1062" i="3"/>
  <c r="J1062" i="3"/>
  <c r="P1061" i="3"/>
  <c r="O1061" i="3"/>
  <c r="N1061" i="3"/>
  <c r="J1061" i="3"/>
  <c r="P1060" i="3"/>
  <c r="O1060" i="3"/>
  <c r="N1060" i="3"/>
  <c r="J1060" i="3"/>
  <c r="P1059" i="3"/>
  <c r="O1059" i="3"/>
  <c r="N1059" i="3"/>
  <c r="J1059" i="3"/>
  <c r="P1058" i="3"/>
  <c r="O1058" i="3"/>
  <c r="N1058" i="3"/>
  <c r="J1058" i="3"/>
  <c r="P1057" i="3"/>
  <c r="O1057" i="3"/>
  <c r="N1057" i="3"/>
  <c r="J1057" i="3"/>
  <c r="P1056" i="3"/>
  <c r="O1056" i="3"/>
  <c r="N1056" i="3"/>
  <c r="J1056" i="3"/>
  <c r="P1055" i="3"/>
  <c r="O1055" i="3"/>
  <c r="N1055" i="3"/>
  <c r="J1055" i="3"/>
  <c r="P1054" i="3"/>
  <c r="O1054" i="3"/>
  <c r="N1054" i="3"/>
  <c r="J1054" i="3"/>
  <c r="P1053" i="3"/>
  <c r="O1053" i="3"/>
  <c r="N1053" i="3"/>
  <c r="J1053" i="3"/>
  <c r="P1052" i="3"/>
  <c r="O1052" i="3"/>
  <c r="N1052" i="3"/>
  <c r="J1052" i="3"/>
  <c r="P1051" i="3"/>
  <c r="O1051" i="3"/>
  <c r="N1051" i="3"/>
  <c r="J1051" i="3"/>
  <c r="P1050" i="3"/>
  <c r="O1050" i="3"/>
  <c r="N1050" i="3"/>
  <c r="J1050" i="3"/>
  <c r="P1049" i="3"/>
  <c r="O1049" i="3"/>
  <c r="N1049" i="3"/>
  <c r="J1049" i="3"/>
  <c r="P1048" i="3"/>
  <c r="O1048" i="3"/>
  <c r="N1048" i="3"/>
  <c r="J1048" i="3"/>
  <c r="P1047" i="3"/>
  <c r="O1047" i="3"/>
  <c r="N1047" i="3"/>
  <c r="J1047" i="3"/>
  <c r="P1046" i="3"/>
  <c r="O1046" i="3"/>
  <c r="N1046" i="3"/>
  <c r="J1046" i="3"/>
  <c r="P1045" i="3"/>
  <c r="O1045" i="3"/>
  <c r="N1045" i="3"/>
  <c r="J1045" i="3"/>
  <c r="P1044" i="3"/>
  <c r="O1044" i="3"/>
  <c r="N1044" i="3"/>
  <c r="J1044" i="3"/>
  <c r="P1043" i="3"/>
  <c r="O1043" i="3"/>
  <c r="N1043" i="3"/>
  <c r="J1043" i="3"/>
  <c r="P1042" i="3"/>
  <c r="O1042" i="3"/>
  <c r="N1042" i="3"/>
  <c r="J1042" i="3"/>
  <c r="P1041" i="3"/>
  <c r="O1041" i="3"/>
  <c r="N1041" i="3"/>
  <c r="J1041" i="3"/>
  <c r="P1040" i="3"/>
  <c r="O1040" i="3"/>
  <c r="N1040" i="3"/>
  <c r="J1040" i="3"/>
  <c r="P1039" i="3"/>
  <c r="O1039" i="3"/>
  <c r="N1039" i="3"/>
  <c r="J1039" i="3"/>
  <c r="P1038" i="3"/>
  <c r="O1038" i="3"/>
  <c r="N1038" i="3"/>
  <c r="J1038" i="3"/>
  <c r="P1037" i="3"/>
  <c r="O1037" i="3"/>
  <c r="N1037" i="3"/>
  <c r="J1037" i="3"/>
  <c r="P1036" i="3"/>
  <c r="O1036" i="3"/>
  <c r="N1036" i="3"/>
  <c r="J1036" i="3"/>
  <c r="P1035" i="3"/>
  <c r="O1035" i="3"/>
  <c r="N1035" i="3"/>
  <c r="J1035" i="3"/>
  <c r="P1034" i="3"/>
  <c r="O1034" i="3"/>
  <c r="N1034" i="3"/>
  <c r="J1034" i="3"/>
  <c r="P1033" i="3"/>
  <c r="O1033" i="3"/>
  <c r="N1033" i="3"/>
  <c r="J1033" i="3"/>
  <c r="P1032" i="3"/>
  <c r="O1032" i="3"/>
  <c r="N1032" i="3"/>
  <c r="J1032" i="3"/>
  <c r="P1031" i="3"/>
  <c r="O1031" i="3"/>
  <c r="N1031" i="3"/>
  <c r="J1031" i="3"/>
  <c r="P1030" i="3"/>
  <c r="O1030" i="3"/>
  <c r="N1030" i="3"/>
  <c r="J1030" i="3"/>
  <c r="P1029" i="3"/>
  <c r="O1029" i="3"/>
  <c r="N1029" i="3"/>
  <c r="J1029" i="3"/>
  <c r="P1028" i="3"/>
  <c r="O1028" i="3"/>
  <c r="N1028" i="3"/>
  <c r="J1028" i="3"/>
  <c r="P1027" i="3"/>
  <c r="O1027" i="3"/>
  <c r="N1027" i="3"/>
  <c r="J1027" i="3"/>
  <c r="P1026" i="3"/>
  <c r="O1026" i="3"/>
  <c r="N1026" i="3"/>
  <c r="J1026" i="3"/>
  <c r="P1025" i="3"/>
  <c r="O1025" i="3"/>
  <c r="N1025" i="3"/>
  <c r="J1025" i="3"/>
  <c r="P1024" i="3"/>
  <c r="O1024" i="3"/>
  <c r="N1024" i="3"/>
  <c r="J1024" i="3"/>
  <c r="P1023" i="3"/>
  <c r="O1023" i="3"/>
  <c r="N1023" i="3"/>
  <c r="J1023" i="3"/>
  <c r="P1022" i="3"/>
  <c r="O1022" i="3"/>
  <c r="N1022" i="3"/>
  <c r="J1022" i="3"/>
  <c r="P1021" i="3"/>
  <c r="O1021" i="3"/>
  <c r="N1021" i="3"/>
  <c r="J1021" i="3"/>
  <c r="P1020" i="3"/>
  <c r="O1020" i="3"/>
  <c r="N1020" i="3"/>
  <c r="J1020" i="3"/>
  <c r="P1019" i="3"/>
  <c r="O1019" i="3"/>
  <c r="N1019" i="3"/>
  <c r="J1019" i="3"/>
  <c r="P1018" i="3"/>
  <c r="O1018" i="3"/>
  <c r="N1018" i="3"/>
  <c r="J1018" i="3"/>
  <c r="P1017" i="3"/>
  <c r="O1017" i="3"/>
  <c r="N1017" i="3"/>
  <c r="J1017" i="3"/>
  <c r="P1016" i="3"/>
  <c r="O1016" i="3"/>
  <c r="N1016" i="3"/>
  <c r="J1016" i="3"/>
  <c r="P1015" i="3"/>
  <c r="O1015" i="3"/>
  <c r="N1015" i="3"/>
  <c r="J1015" i="3"/>
  <c r="P1014" i="3"/>
  <c r="O1014" i="3"/>
  <c r="N1014" i="3"/>
  <c r="J1014" i="3"/>
  <c r="P1013" i="3"/>
  <c r="O1013" i="3"/>
  <c r="N1013" i="3"/>
  <c r="J1013" i="3"/>
  <c r="P1012" i="3"/>
  <c r="O1012" i="3"/>
  <c r="N1012" i="3"/>
  <c r="J1012" i="3"/>
  <c r="P1011" i="3"/>
  <c r="O1011" i="3"/>
  <c r="N1011" i="3"/>
  <c r="J1011" i="3"/>
  <c r="P1010" i="3"/>
  <c r="O1010" i="3"/>
  <c r="N1010" i="3"/>
  <c r="J1010" i="3"/>
  <c r="P1009" i="3"/>
  <c r="O1009" i="3"/>
  <c r="N1009" i="3"/>
  <c r="J1009" i="3"/>
  <c r="P1008" i="3"/>
  <c r="O1008" i="3"/>
  <c r="N1008" i="3"/>
  <c r="J1008" i="3"/>
  <c r="P1007" i="3"/>
  <c r="O1007" i="3"/>
  <c r="N1007" i="3"/>
  <c r="J1007" i="3"/>
  <c r="P1006" i="3"/>
  <c r="O1006" i="3"/>
  <c r="N1006" i="3"/>
  <c r="J1006" i="3"/>
  <c r="P1005" i="3"/>
  <c r="O1005" i="3"/>
  <c r="N1005" i="3"/>
  <c r="J1005" i="3"/>
  <c r="P1004" i="3"/>
  <c r="O1004" i="3"/>
  <c r="N1004" i="3"/>
  <c r="J1004" i="3"/>
  <c r="P1003" i="3"/>
  <c r="O1003" i="3"/>
  <c r="N1003" i="3"/>
  <c r="J1003" i="3"/>
  <c r="P1002" i="3"/>
  <c r="O1002" i="3"/>
  <c r="N1002" i="3"/>
  <c r="J1002" i="3"/>
  <c r="P1001" i="3"/>
  <c r="O1001" i="3"/>
  <c r="N1001" i="3"/>
  <c r="J1001" i="3"/>
  <c r="P1000" i="3"/>
  <c r="O1000" i="3"/>
  <c r="N1000" i="3"/>
  <c r="J1000" i="3"/>
  <c r="P999" i="3"/>
  <c r="O999" i="3"/>
  <c r="N999" i="3"/>
  <c r="J999" i="3"/>
  <c r="P998" i="3"/>
  <c r="O998" i="3"/>
  <c r="N998" i="3"/>
  <c r="J998" i="3"/>
  <c r="P997" i="3"/>
  <c r="O997" i="3"/>
  <c r="N997" i="3"/>
  <c r="J997" i="3"/>
  <c r="P996" i="3"/>
  <c r="O996" i="3"/>
  <c r="N996" i="3"/>
  <c r="J996" i="3"/>
  <c r="P995" i="3"/>
  <c r="O995" i="3"/>
  <c r="N995" i="3"/>
  <c r="J995" i="3"/>
  <c r="P994" i="3"/>
  <c r="O994" i="3"/>
  <c r="N994" i="3"/>
  <c r="J994" i="3"/>
  <c r="P993" i="3"/>
  <c r="O993" i="3"/>
  <c r="N993" i="3"/>
  <c r="J993" i="3"/>
  <c r="P992" i="3"/>
  <c r="O992" i="3"/>
  <c r="N992" i="3"/>
  <c r="J992" i="3"/>
  <c r="P991" i="3"/>
  <c r="O991" i="3"/>
  <c r="N991" i="3"/>
  <c r="J991" i="3"/>
  <c r="P990" i="3"/>
  <c r="O990" i="3"/>
  <c r="N990" i="3"/>
  <c r="J990" i="3"/>
  <c r="P989" i="3"/>
  <c r="O989" i="3"/>
  <c r="N989" i="3"/>
  <c r="J989" i="3"/>
  <c r="P988" i="3"/>
  <c r="O988" i="3"/>
  <c r="N988" i="3"/>
  <c r="J988" i="3"/>
  <c r="P987" i="3"/>
  <c r="O987" i="3"/>
  <c r="N987" i="3"/>
  <c r="J987" i="3"/>
  <c r="P986" i="3"/>
  <c r="O986" i="3"/>
  <c r="N986" i="3"/>
  <c r="J986" i="3"/>
  <c r="P985" i="3"/>
  <c r="O985" i="3"/>
  <c r="N985" i="3"/>
  <c r="J985" i="3"/>
  <c r="P984" i="3"/>
  <c r="O984" i="3"/>
  <c r="N984" i="3"/>
  <c r="J984" i="3"/>
  <c r="P983" i="3"/>
  <c r="O983" i="3"/>
  <c r="N983" i="3"/>
  <c r="J983" i="3"/>
  <c r="P982" i="3"/>
  <c r="O982" i="3"/>
  <c r="N982" i="3"/>
  <c r="J982" i="3"/>
  <c r="P981" i="3"/>
  <c r="O981" i="3"/>
  <c r="N981" i="3"/>
  <c r="J981" i="3"/>
  <c r="P980" i="3"/>
  <c r="O980" i="3"/>
  <c r="N980" i="3"/>
  <c r="J980" i="3"/>
  <c r="P979" i="3"/>
  <c r="O979" i="3"/>
  <c r="N979" i="3"/>
  <c r="J979" i="3"/>
  <c r="P978" i="3"/>
  <c r="O978" i="3"/>
  <c r="N978" i="3"/>
  <c r="J978" i="3"/>
  <c r="P977" i="3"/>
  <c r="O977" i="3"/>
  <c r="N977" i="3"/>
  <c r="J977" i="3"/>
  <c r="P976" i="3"/>
  <c r="O976" i="3"/>
  <c r="N976" i="3"/>
  <c r="J976" i="3"/>
  <c r="P975" i="3"/>
  <c r="O975" i="3"/>
  <c r="N975" i="3"/>
  <c r="J975" i="3"/>
  <c r="P974" i="3"/>
  <c r="O974" i="3"/>
  <c r="N974" i="3"/>
  <c r="J974" i="3"/>
  <c r="P973" i="3"/>
  <c r="O973" i="3"/>
  <c r="N973" i="3"/>
  <c r="J973" i="3"/>
  <c r="P972" i="3"/>
  <c r="O972" i="3"/>
  <c r="N972" i="3"/>
  <c r="J972" i="3"/>
  <c r="P971" i="3"/>
  <c r="O971" i="3"/>
  <c r="N971" i="3"/>
  <c r="J971" i="3"/>
  <c r="P970" i="3"/>
  <c r="O970" i="3"/>
  <c r="N970" i="3"/>
  <c r="J970" i="3"/>
  <c r="P969" i="3"/>
  <c r="O969" i="3"/>
  <c r="N969" i="3"/>
  <c r="J969" i="3"/>
  <c r="P968" i="3"/>
  <c r="O968" i="3"/>
  <c r="N968" i="3"/>
  <c r="J968" i="3"/>
  <c r="P967" i="3"/>
  <c r="O967" i="3"/>
  <c r="N967" i="3"/>
  <c r="J967" i="3"/>
  <c r="P966" i="3"/>
  <c r="O966" i="3"/>
  <c r="N966" i="3"/>
  <c r="J966" i="3"/>
  <c r="P965" i="3"/>
  <c r="O965" i="3"/>
  <c r="N965" i="3"/>
  <c r="J965" i="3"/>
  <c r="P964" i="3"/>
  <c r="O964" i="3"/>
  <c r="N964" i="3"/>
  <c r="J964" i="3"/>
  <c r="P963" i="3"/>
  <c r="O963" i="3"/>
  <c r="N963" i="3"/>
  <c r="J963" i="3"/>
  <c r="P962" i="3"/>
  <c r="O962" i="3"/>
  <c r="N962" i="3"/>
  <c r="J962" i="3"/>
  <c r="P961" i="3"/>
  <c r="O961" i="3"/>
  <c r="N961" i="3"/>
  <c r="J961" i="3"/>
  <c r="P960" i="3"/>
  <c r="O960" i="3"/>
  <c r="N960" i="3"/>
  <c r="J960" i="3"/>
  <c r="P959" i="3"/>
  <c r="O959" i="3"/>
  <c r="N959" i="3"/>
  <c r="J959" i="3"/>
  <c r="P958" i="3"/>
  <c r="O958" i="3"/>
  <c r="N958" i="3"/>
  <c r="J958" i="3"/>
  <c r="P957" i="3"/>
  <c r="O957" i="3"/>
  <c r="N957" i="3"/>
  <c r="J957" i="3"/>
  <c r="P956" i="3"/>
  <c r="O956" i="3"/>
  <c r="N956" i="3"/>
  <c r="J956" i="3"/>
  <c r="P955" i="3"/>
  <c r="O955" i="3"/>
  <c r="N955" i="3"/>
  <c r="J955" i="3"/>
  <c r="P954" i="3"/>
  <c r="O954" i="3"/>
  <c r="N954" i="3"/>
  <c r="J954" i="3"/>
  <c r="P953" i="3"/>
  <c r="O953" i="3"/>
  <c r="N953" i="3"/>
  <c r="J953" i="3"/>
  <c r="P952" i="3"/>
  <c r="O952" i="3"/>
  <c r="N952" i="3"/>
  <c r="J952" i="3"/>
  <c r="P951" i="3"/>
  <c r="O951" i="3"/>
  <c r="N951" i="3"/>
  <c r="J951" i="3"/>
  <c r="P950" i="3"/>
  <c r="O950" i="3"/>
  <c r="N950" i="3"/>
  <c r="J950" i="3"/>
  <c r="P949" i="3"/>
  <c r="O949" i="3"/>
  <c r="N949" i="3"/>
  <c r="J949" i="3"/>
  <c r="P948" i="3"/>
  <c r="O948" i="3"/>
  <c r="N948" i="3"/>
  <c r="J948" i="3"/>
  <c r="P947" i="3"/>
  <c r="O947" i="3"/>
  <c r="N947" i="3"/>
  <c r="J947" i="3"/>
  <c r="P946" i="3"/>
  <c r="O946" i="3"/>
  <c r="N946" i="3"/>
  <c r="J946" i="3"/>
  <c r="P945" i="3"/>
  <c r="O945" i="3"/>
  <c r="N945" i="3"/>
  <c r="J945" i="3"/>
  <c r="P944" i="3"/>
  <c r="O944" i="3"/>
  <c r="N944" i="3"/>
  <c r="J944" i="3"/>
  <c r="P943" i="3"/>
  <c r="O943" i="3"/>
  <c r="N943" i="3"/>
  <c r="J943" i="3"/>
  <c r="P942" i="3"/>
  <c r="O942" i="3"/>
  <c r="N942" i="3"/>
  <c r="J942" i="3"/>
  <c r="P941" i="3"/>
  <c r="O941" i="3"/>
  <c r="N941" i="3"/>
  <c r="J941" i="3"/>
  <c r="P940" i="3"/>
  <c r="O940" i="3"/>
  <c r="N940" i="3"/>
  <c r="J940" i="3"/>
  <c r="P939" i="3"/>
  <c r="O939" i="3"/>
  <c r="N939" i="3"/>
  <c r="J939" i="3"/>
  <c r="P938" i="3"/>
  <c r="O938" i="3"/>
  <c r="N938" i="3"/>
  <c r="J938" i="3"/>
  <c r="P937" i="3"/>
  <c r="O937" i="3"/>
  <c r="N937" i="3"/>
  <c r="J937" i="3"/>
  <c r="P936" i="3"/>
  <c r="O936" i="3"/>
  <c r="N936" i="3"/>
  <c r="J936" i="3"/>
  <c r="P935" i="3"/>
  <c r="O935" i="3"/>
  <c r="N935" i="3"/>
  <c r="J935" i="3"/>
  <c r="P934" i="3"/>
  <c r="O934" i="3"/>
  <c r="N934" i="3"/>
  <c r="J934" i="3"/>
  <c r="P933" i="3"/>
  <c r="O933" i="3"/>
  <c r="N933" i="3"/>
  <c r="J933" i="3"/>
  <c r="P932" i="3"/>
  <c r="O932" i="3"/>
  <c r="N932" i="3"/>
  <c r="J932" i="3"/>
  <c r="P931" i="3"/>
  <c r="O931" i="3"/>
  <c r="N931" i="3"/>
  <c r="J931" i="3"/>
  <c r="P930" i="3"/>
  <c r="O930" i="3"/>
  <c r="N930" i="3"/>
  <c r="J930" i="3"/>
  <c r="P929" i="3"/>
  <c r="O929" i="3"/>
  <c r="N929" i="3"/>
  <c r="J929" i="3"/>
  <c r="P928" i="3"/>
  <c r="O928" i="3"/>
  <c r="N928" i="3"/>
  <c r="J928" i="3"/>
  <c r="P927" i="3"/>
  <c r="O927" i="3"/>
  <c r="N927" i="3"/>
  <c r="J927" i="3"/>
  <c r="P926" i="3"/>
  <c r="O926" i="3"/>
  <c r="N926" i="3"/>
  <c r="J926" i="3"/>
  <c r="P925" i="3"/>
  <c r="O925" i="3"/>
  <c r="N925" i="3"/>
  <c r="J925" i="3"/>
  <c r="P924" i="3"/>
  <c r="O924" i="3"/>
  <c r="N924" i="3"/>
  <c r="J924" i="3"/>
  <c r="P923" i="3"/>
  <c r="O923" i="3"/>
  <c r="N923" i="3"/>
  <c r="J923" i="3"/>
  <c r="P922" i="3"/>
  <c r="O922" i="3"/>
  <c r="N922" i="3"/>
  <c r="J922" i="3"/>
  <c r="P921" i="3"/>
  <c r="O921" i="3"/>
  <c r="N921" i="3"/>
  <c r="J921" i="3"/>
  <c r="P920" i="3"/>
  <c r="O920" i="3"/>
  <c r="N920" i="3"/>
  <c r="J920" i="3"/>
  <c r="P919" i="3"/>
  <c r="O919" i="3"/>
  <c r="N919" i="3"/>
  <c r="J919" i="3"/>
  <c r="P918" i="3"/>
  <c r="O918" i="3"/>
  <c r="N918" i="3"/>
  <c r="J918" i="3"/>
  <c r="P917" i="3"/>
  <c r="O917" i="3"/>
  <c r="N917" i="3"/>
  <c r="J917" i="3"/>
  <c r="P916" i="3"/>
  <c r="O916" i="3"/>
  <c r="N916" i="3"/>
  <c r="J916" i="3"/>
  <c r="P915" i="3"/>
  <c r="O915" i="3"/>
  <c r="N915" i="3"/>
  <c r="J915" i="3"/>
  <c r="P914" i="3"/>
  <c r="O914" i="3"/>
  <c r="N914" i="3"/>
  <c r="J914" i="3"/>
  <c r="P913" i="3"/>
  <c r="O913" i="3"/>
  <c r="N913" i="3"/>
  <c r="J913" i="3"/>
  <c r="P912" i="3"/>
  <c r="O912" i="3"/>
  <c r="N912" i="3"/>
  <c r="J912" i="3"/>
  <c r="P911" i="3"/>
  <c r="O911" i="3"/>
  <c r="N911" i="3"/>
  <c r="J911" i="3"/>
  <c r="P910" i="3"/>
  <c r="O910" i="3"/>
  <c r="N910" i="3"/>
  <c r="J910" i="3"/>
  <c r="P909" i="3"/>
  <c r="O909" i="3"/>
  <c r="N909" i="3"/>
  <c r="J909" i="3"/>
  <c r="P908" i="3"/>
  <c r="O908" i="3"/>
  <c r="N908" i="3"/>
  <c r="J908" i="3"/>
  <c r="P907" i="3"/>
  <c r="O907" i="3"/>
  <c r="N907" i="3"/>
  <c r="J907" i="3"/>
  <c r="P906" i="3"/>
  <c r="O906" i="3"/>
  <c r="N906" i="3"/>
  <c r="J906" i="3"/>
  <c r="P905" i="3"/>
  <c r="O905" i="3"/>
  <c r="N905" i="3"/>
  <c r="J905" i="3"/>
  <c r="P904" i="3"/>
  <c r="O904" i="3"/>
  <c r="N904" i="3"/>
  <c r="J904" i="3"/>
  <c r="P903" i="3"/>
  <c r="O903" i="3"/>
  <c r="N903" i="3"/>
  <c r="J903" i="3"/>
  <c r="P902" i="3"/>
  <c r="O902" i="3"/>
  <c r="N902" i="3"/>
  <c r="J902" i="3"/>
  <c r="P901" i="3"/>
  <c r="O901" i="3"/>
  <c r="N901" i="3"/>
  <c r="J901" i="3"/>
  <c r="P900" i="3"/>
  <c r="O900" i="3"/>
  <c r="N900" i="3"/>
  <c r="J900" i="3"/>
  <c r="P899" i="3"/>
  <c r="O899" i="3"/>
  <c r="N899" i="3"/>
  <c r="J899" i="3"/>
  <c r="P898" i="3"/>
  <c r="O898" i="3"/>
  <c r="N898" i="3"/>
  <c r="J898" i="3"/>
  <c r="P897" i="3"/>
  <c r="O897" i="3"/>
  <c r="N897" i="3"/>
  <c r="J897" i="3"/>
  <c r="P896" i="3"/>
  <c r="O896" i="3"/>
  <c r="N896" i="3"/>
  <c r="J896" i="3"/>
  <c r="P895" i="3"/>
  <c r="O895" i="3"/>
  <c r="N895" i="3"/>
  <c r="J895" i="3"/>
  <c r="P894" i="3"/>
  <c r="O894" i="3"/>
  <c r="N894" i="3"/>
  <c r="J894" i="3"/>
  <c r="P893" i="3"/>
  <c r="O893" i="3"/>
  <c r="N893" i="3"/>
  <c r="J893" i="3"/>
  <c r="P892" i="3"/>
  <c r="O892" i="3"/>
  <c r="N892" i="3"/>
  <c r="J892" i="3"/>
  <c r="P891" i="3"/>
  <c r="O891" i="3"/>
  <c r="N891" i="3"/>
  <c r="J891" i="3"/>
  <c r="P890" i="3"/>
  <c r="O890" i="3"/>
  <c r="N890" i="3"/>
  <c r="J890" i="3"/>
  <c r="P889" i="3"/>
  <c r="O889" i="3"/>
  <c r="N889" i="3"/>
  <c r="J889" i="3"/>
  <c r="P888" i="3"/>
  <c r="O888" i="3"/>
  <c r="N888" i="3"/>
  <c r="J888" i="3"/>
  <c r="P887" i="3"/>
  <c r="O887" i="3"/>
  <c r="N887" i="3"/>
  <c r="J887" i="3"/>
  <c r="P886" i="3"/>
  <c r="O886" i="3"/>
  <c r="N886" i="3"/>
  <c r="J886" i="3"/>
  <c r="P885" i="3"/>
  <c r="O885" i="3"/>
  <c r="N885" i="3"/>
  <c r="J885" i="3"/>
  <c r="P884" i="3"/>
  <c r="O884" i="3"/>
  <c r="N884" i="3"/>
  <c r="J884" i="3"/>
  <c r="P883" i="3"/>
  <c r="O883" i="3"/>
  <c r="N883" i="3"/>
  <c r="J883" i="3"/>
  <c r="P882" i="3"/>
  <c r="O882" i="3"/>
  <c r="N882" i="3"/>
  <c r="J882" i="3"/>
  <c r="P881" i="3"/>
  <c r="O881" i="3"/>
  <c r="N881" i="3"/>
  <c r="J881" i="3"/>
  <c r="P880" i="3"/>
  <c r="O880" i="3"/>
  <c r="N880" i="3"/>
  <c r="J880" i="3"/>
  <c r="P879" i="3"/>
  <c r="O879" i="3"/>
  <c r="N879" i="3"/>
  <c r="J879" i="3"/>
  <c r="P878" i="3"/>
  <c r="O878" i="3"/>
  <c r="N878" i="3"/>
  <c r="J878" i="3"/>
  <c r="P877" i="3"/>
  <c r="O877" i="3"/>
  <c r="N877" i="3"/>
  <c r="J877" i="3"/>
  <c r="P876" i="3"/>
  <c r="O876" i="3"/>
  <c r="N876" i="3"/>
  <c r="J876" i="3"/>
  <c r="P875" i="3"/>
  <c r="O875" i="3"/>
  <c r="N875" i="3"/>
  <c r="J875" i="3"/>
  <c r="P874" i="3"/>
  <c r="O874" i="3"/>
  <c r="N874" i="3"/>
  <c r="J874" i="3"/>
  <c r="P873" i="3"/>
  <c r="O873" i="3"/>
  <c r="N873" i="3"/>
  <c r="J873" i="3"/>
  <c r="P872" i="3"/>
  <c r="O872" i="3"/>
  <c r="N872" i="3"/>
  <c r="J872" i="3"/>
  <c r="P871" i="3"/>
  <c r="O871" i="3"/>
  <c r="N871" i="3"/>
  <c r="J871" i="3"/>
  <c r="P870" i="3"/>
  <c r="O870" i="3"/>
  <c r="N870" i="3"/>
  <c r="J870" i="3"/>
  <c r="P869" i="3"/>
  <c r="O869" i="3"/>
  <c r="N869" i="3"/>
  <c r="J869" i="3"/>
  <c r="P868" i="3"/>
  <c r="O868" i="3"/>
  <c r="N868" i="3"/>
  <c r="J868" i="3"/>
  <c r="P867" i="3"/>
  <c r="O867" i="3"/>
  <c r="N867" i="3"/>
  <c r="J867" i="3"/>
  <c r="P866" i="3"/>
  <c r="O866" i="3"/>
  <c r="N866" i="3"/>
  <c r="J866" i="3"/>
  <c r="P865" i="3"/>
  <c r="O865" i="3"/>
  <c r="N865" i="3"/>
  <c r="J865" i="3"/>
  <c r="P864" i="3"/>
  <c r="O864" i="3"/>
  <c r="N864" i="3"/>
  <c r="J864" i="3"/>
  <c r="P863" i="3"/>
  <c r="O863" i="3"/>
  <c r="N863" i="3"/>
  <c r="J863" i="3"/>
  <c r="P862" i="3"/>
  <c r="O862" i="3"/>
  <c r="N862" i="3"/>
  <c r="J862" i="3"/>
  <c r="P861" i="3"/>
  <c r="O861" i="3"/>
  <c r="N861" i="3"/>
  <c r="J861" i="3"/>
  <c r="P860" i="3"/>
  <c r="O860" i="3"/>
  <c r="N860" i="3"/>
  <c r="J860" i="3"/>
  <c r="P859" i="3"/>
  <c r="O859" i="3"/>
  <c r="N859" i="3"/>
  <c r="J859" i="3"/>
  <c r="P858" i="3"/>
  <c r="O858" i="3"/>
  <c r="N858" i="3"/>
  <c r="J858" i="3"/>
  <c r="P857" i="3"/>
  <c r="O857" i="3"/>
  <c r="N857" i="3"/>
  <c r="J857" i="3"/>
  <c r="P856" i="3"/>
  <c r="O856" i="3"/>
  <c r="N856" i="3"/>
  <c r="J856" i="3"/>
  <c r="P855" i="3"/>
  <c r="O855" i="3"/>
  <c r="N855" i="3"/>
  <c r="J855" i="3"/>
  <c r="P854" i="3"/>
  <c r="O854" i="3"/>
  <c r="N854" i="3"/>
  <c r="J854" i="3"/>
  <c r="P853" i="3"/>
  <c r="O853" i="3"/>
  <c r="N853" i="3"/>
  <c r="J853" i="3"/>
  <c r="P852" i="3"/>
  <c r="O852" i="3"/>
  <c r="N852" i="3"/>
  <c r="J852" i="3"/>
  <c r="P851" i="3"/>
  <c r="O851" i="3"/>
  <c r="N851" i="3"/>
  <c r="J851" i="3"/>
  <c r="P850" i="3"/>
  <c r="O850" i="3"/>
  <c r="N850" i="3"/>
  <c r="J850" i="3"/>
  <c r="P849" i="3"/>
  <c r="O849" i="3"/>
  <c r="N849" i="3"/>
  <c r="J849" i="3"/>
  <c r="P848" i="3"/>
  <c r="O848" i="3"/>
  <c r="N848" i="3"/>
  <c r="J848" i="3"/>
  <c r="P847" i="3"/>
  <c r="O847" i="3"/>
  <c r="N847" i="3"/>
  <c r="J847" i="3"/>
  <c r="P846" i="3"/>
  <c r="O846" i="3"/>
  <c r="N846" i="3"/>
  <c r="J846" i="3"/>
  <c r="P845" i="3"/>
  <c r="O845" i="3"/>
  <c r="N845" i="3"/>
  <c r="J845" i="3"/>
  <c r="P844" i="3"/>
  <c r="O844" i="3"/>
  <c r="N844" i="3"/>
  <c r="J844" i="3"/>
  <c r="P843" i="3"/>
  <c r="O843" i="3"/>
  <c r="N843" i="3"/>
  <c r="J843" i="3"/>
  <c r="P842" i="3"/>
  <c r="O842" i="3"/>
  <c r="N842" i="3"/>
  <c r="J842" i="3"/>
  <c r="P841" i="3"/>
  <c r="O841" i="3"/>
  <c r="N841" i="3"/>
  <c r="J841" i="3"/>
  <c r="P840" i="3"/>
  <c r="O840" i="3"/>
  <c r="N840" i="3"/>
  <c r="J840" i="3"/>
  <c r="P839" i="3"/>
  <c r="O839" i="3"/>
  <c r="N839" i="3"/>
  <c r="J839" i="3"/>
  <c r="P838" i="3"/>
  <c r="O838" i="3"/>
  <c r="N838" i="3"/>
  <c r="J838" i="3"/>
  <c r="P837" i="3"/>
  <c r="O837" i="3"/>
  <c r="N837" i="3"/>
  <c r="J837" i="3"/>
  <c r="P836" i="3"/>
  <c r="O836" i="3"/>
  <c r="N836" i="3"/>
  <c r="J836" i="3"/>
  <c r="P835" i="3"/>
  <c r="O835" i="3"/>
  <c r="N835" i="3"/>
  <c r="J835" i="3"/>
  <c r="P834" i="3"/>
  <c r="O834" i="3"/>
  <c r="N834" i="3"/>
  <c r="J834" i="3"/>
  <c r="P833" i="3"/>
  <c r="O833" i="3"/>
  <c r="N833" i="3"/>
  <c r="J833" i="3"/>
  <c r="P832" i="3"/>
  <c r="O832" i="3"/>
  <c r="N832" i="3"/>
  <c r="J832" i="3"/>
  <c r="P831" i="3"/>
  <c r="O831" i="3"/>
  <c r="N831" i="3"/>
  <c r="J831" i="3"/>
  <c r="P830" i="3"/>
  <c r="O830" i="3"/>
  <c r="N830" i="3"/>
  <c r="J830" i="3"/>
  <c r="P829" i="3"/>
  <c r="O829" i="3"/>
  <c r="N829" i="3"/>
  <c r="J829" i="3"/>
  <c r="P828" i="3"/>
  <c r="O828" i="3"/>
  <c r="N828" i="3"/>
  <c r="J828" i="3"/>
  <c r="P827" i="3"/>
  <c r="O827" i="3"/>
  <c r="N827" i="3"/>
  <c r="J827" i="3"/>
  <c r="P826" i="3"/>
  <c r="O826" i="3"/>
  <c r="N826" i="3"/>
  <c r="J826" i="3"/>
  <c r="P825" i="3"/>
  <c r="O825" i="3"/>
  <c r="N825" i="3"/>
  <c r="J825" i="3"/>
  <c r="P824" i="3"/>
  <c r="O824" i="3"/>
  <c r="N824" i="3"/>
  <c r="J824" i="3"/>
  <c r="P823" i="3"/>
  <c r="O823" i="3"/>
  <c r="N823" i="3"/>
  <c r="J823" i="3"/>
  <c r="P822" i="3"/>
  <c r="O822" i="3"/>
  <c r="N822" i="3"/>
  <c r="J822" i="3"/>
  <c r="P821" i="3"/>
  <c r="O821" i="3"/>
  <c r="N821" i="3"/>
  <c r="J821" i="3"/>
  <c r="P820" i="3"/>
  <c r="O820" i="3"/>
  <c r="N820" i="3"/>
  <c r="J820" i="3"/>
  <c r="P819" i="3"/>
  <c r="O819" i="3"/>
  <c r="N819" i="3"/>
  <c r="J819" i="3"/>
  <c r="P818" i="3"/>
  <c r="O818" i="3"/>
  <c r="N818" i="3"/>
  <c r="J818" i="3"/>
  <c r="P817" i="3"/>
  <c r="O817" i="3"/>
  <c r="N817" i="3"/>
  <c r="J817" i="3"/>
  <c r="P816" i="3"/>
  <c r="O816" i="3"/>
  <c r="N816" i="3"/>
  <c r="J816" i="3"/>
  <c r="P815" i="3"/>
  <c r="O815" i="3"/>
  <c r="N815" i="3"/>
  <c r="J815" i="3"/>
  <c r="P814" i="3"/>
  <c r="O814" i="3"/>
  <c r="N814" i="3"/>
  <c r="J814" i="3"/>
  <c r="P813" i="3"/>
  <c r="O813" i="3"/>
  <c r="N813" i="3"/>
  <c r="J813" i="3"/>
  <c r="P812" i="3"/>
  <c r="O812" i="3"/>
  <c r="N812" i="3"/>
  <c r="J812" i="3"/>
  <c r="P811" i="3"/>
  <c r="O811" i="3"/>
  <c r="N811" i="3"/>
  <c r="J811" i="3"/>
  <c r="P810" i="3"/>
  <c r="O810" i="3"/>
  <c r="N810" i="3"/>
  <c r="J810" i="3"/>
  <c r="P809" i="3"/>
  <c r="O809" i="3"/>
  <c r="N809" i="3"/>
  <c r="J809" i="3"/>
  <c r="P808" i="3"/>
  <c r="O808" i="3"/>
  <c r="N808" i="3"/>
  <c r="J808" i="3"/>
  <c r="P807" i="3"/>
  <c r="O807" i="3"/>
  <c r="N807" i="3"/>
  <c r="J807" i="3"/>
  <c r="P806" i="3"/>
  <c r="O806" i="3"/>
  <c r="N806" i="3"/>
  <c r="J806" i="3"/>
  <c r="P805" i="3"/>
  <c r="O805" i="3"/>
  <c r="N805" i="3"/>
  <c r="J805" i="3"/>
  <c r="P804" i="3"/>
  <c r="O804" i="3"/>
  <c r="N804" i="3"/>
  <c r="J804" i="3"/>
  <c r="P803" i="3"/>
  <c r="O803" i="3"/>
  <c r="N803" i="3"/>
  <c r="J803" i="3"/>
  <c r="P802" i="3"/>
  <c r="O802" i="3"/>
  <c r="N802" i="3"/>
  <c r="J802" i="3"/>
  <c r="P801" i="3"/>
  <c r="O801" i="3"/>
  <c r="N801" i="3"/>
  <c r="J801" i="3"/>
  <c r="P800" i="3"/>
  <c r="O800" i="3"/>
  <c r="N800" i="3"/>
  <c r="J800" i="3"/>
  <c r="P799" i="3"/>
  <c r="O799" i="3"/>
  <c r="N799" i="3"/>
  <c r="J799" i="3"/>
  <c r="P798" i="3"/>
  <c r="O798" i="3"/>
  <c r="N798" i="3"/>
  <c r="J798" i="3"/>
  <c r="P797" i="3"/>
  <c r="O797" i="3"/>
  <c r="N797" i="3"/>
  <c r="J797" i="3"/>
  <c r="P796" i="3"/>
  <c r="O796" i="3"/>
  <c r="N796" i="3"/>
  <c r="J796" i="3"/>
  <c r="P795" i="3"/>
  <c r="O795" i="3"/>
  <c r="N795" i="3"/>
  <c r="J795" i="3"/>
  <c r="P794" i="3"/>
  <c r="O794" i="3"/>
  <c r="N794" i="3"/>
  <c r="J794" i="3"/>
  <c r="P793" i="3"/>
  <c r="O793" i="3"/>
  <c r="N793" i="3"/>
  <c r="J793" i="3"/>
  <c r="P792" i="3"/>
  <c r="O792" i="3"/>
  <c r="N792" i="3"/>
  <c r="J792" i="3"/>
  <c r="P791" i="3"/>
  <c r="O791" i="3"/>
  <c r="N791" i="3"/>
  <c r="J791" i="3"/>
  <c r="P790" i="3"/>
  <c r="O790" i="3"/>
  <c r="N790" i="3"/>
  <c r="J790" i="3"/>
  <c r="P789" i="3"/>
  <c r="O789" i="3"/>
  <c r="N789" i="3"/>
  <c r="J789" i="3"/>
  <c r="P788" i="3"/>
  <c r="O788" i="3"/>
  <c r="N788" i="3"/>
  <c r="J788" i="3"/>
  <c r="P787" i="3"/>
  <c r="O787" i="3"/>
  <c r="N787" i="3"/>
  <c r="J787" i="3"/>
  <c r="P786" i="3"/>
  <c r="O786" i="3"/>
  <c r="N786" i="3"/>
  <c r="J786" i="3"/>
  <c r="P785" i="3"/>
  <c r="O785" i="3"/>
  <c r="N785" i="3"/>
  <c r="J785" i="3"/>
  <c r="P784" i="3"/>
  <c r="O784" i="3"/>
  <c r="N784" i="3"/>
  <c r="J784" i="3"/>
  <c r="P783" i="3"/>
  <c r="O783" i="3"/>
  <c r="N783" i="3"/>
  <c r="J783" i="3"/>
  <c r="P782" i="3"/>
  <c r="O782" i="3"/>
  <c r="N782" i="3"/>
  <c r="J782" i="3"/>
  <c r="P781" i="3"/>
  <c r="O781" i="3"/>
  <c r="N781" i="3"/>
  <c r="J781" i="3"/>
  <c r="P780" i="3"/>
  <c r="O780" i="3"/>
  <c r="N780" i="3"/>
  <c r="J780" i="3"/>
  <c r="K780" i="3" s="1"/>
  <c r="P779" i="3"/>
  <c r="O779" i="3"/>
  <c r="N779" i="3"/>
  <c r="J779" i="3"/>
  <c r="P778" i="3"/>
  <c r="O778" i="3"/>
  <c r="N778" i="3"/>
  <c r="J778" i="3"/>
  <c r="P777" i="3"/>
  <c r="O777" i="3"/>
  <c r="N777" i="3"/>
  <c r="J777" i="3"/>
  <c r="P776" i="3"/>
  <c r="O776" i="3"/>
  <c r="N776" i="3"/>
  <c r="J776" i="3"/>
  <c r="P775" i="3"/>
  <c r="O775" i="3"/>
  <c r="N775" i="3"/>
  <c r="J775" i="3"/>
  <c r="P774" i="3"/>
  <c r="O774" i="3"/>
  <c r="N774" i="3"/>
  <c r="J774" i="3"/>
  <c r="P773" i="3"/>
  <c r="O773" i="3"/>
  <c r="N773" i="3"/>
  <c r="J773" i="3"/>
  <c r="P772" i="3"/>
  <c r="O772" i="3"/>
  <c r="N772" i="3"/>
  <c r="J772" i="3"/>
  <c r="P771" i="3"/>
  <c r="O771" i="3"/>
  <c r="N771" i="3"/>
  <c r="J771" i="3"/>
  <c r="P770" i="3"/>
  <c r="O770" i="3"/>
  <c r="N770" i="3"/>
  <c r="J770" i="3"/>
  <c r="P769" i="3"/>
  <c r="O769" i="3"/>
  <c r="N769" i="3"/>
  <c r="J769" i="3"/>
  <c r="P768" i="3"/>
  <c r="O768" i="3"/>
  <c r="N768" i="3"/>
  <c r="J768" i="3"/>
  <c r="P767" i="3"/>
  <c r="O767" i="3"/>
  <c r="N767" i="3"/>
  <c r="J767" i="3"/>
  <c r="P766" i="3"/>
  <c r="O766" i="3"/>
  <c r="N766" i="3"/>
  <c r="J766" i="3"/>
  <c r="P765" i="3"/>
  <c r="O765" i="3"/>
  <c r="N765" i="3"/>
  <c r="J765" i="3"/>
  <c r="P764" i="3"/>
  <c r="O764" i="3"/>
  <c r="N764" i="3"/>
  <c r="J764" i="3"/>
  <c r="P763" i="3"/>
  <c r="O763" i="3"/>
  <c r="N763" i="3"/>
  <c r="J763" i="3"/>
  <c r="P762" i="3"/>
  <c r="O762" i="3"/>
  <c r="N762" i="3"/>
  <c r="J762" i="3"/>
  <c r="P761" i="3"/>
  <c r="O761" i="3"/>
  <c r="N761" i="3"/>
  <c r="J761" i="3"/>
  <c r="P760" i="3"/>
  <c r="O760" i="3"/>
  <c r="N760" i="3"/>
  <c r="J760" i="3"/>
  <c r="P759" i="3"/>
  <c r="O759" i="3"/>
  <c r="N759" i="3"/>
  <c r="J759" i="3"/>
  <c r="P758" i="3"/>
  <c r="O758" i="3"/>
  <c r="N758" i="3"/>
  <c r="J758" i="3"/>
  <c r="P757" i="3"/>
  <c r="O757" i="3"/>
  <c r="N757" i="3"/>
  <c r="J757" i="3"/>
  <c r="P756" i="3"/>
  <c r="O756" i="3"/>
  <c r="N756" i="3"/>
  <c r="J756" i="3"/>
  <c r="P755" i="3"/>
  <c r="O755" i="3"/>
  <c r="N755" i="3"/>
  <c r="J755" i="3"/>
  <c r="P754" i="3"/>
  <c r="O754" i="3"/>
  <c r="N754" i="3"/>
  <c r="J754" i="3"/>
  <c r="P753" i="3"/>
  <c r="O753" i="3"/>
  <c r="N753" i="3"/>
  <c r="J753" i="3"/>
  <c r="P752" i="3"/>
  <c r="O752" i="3"/>
  <c r="N752" i="3"/>
  <c r="J752" i="3"/>
  <c r="P751" i="3"/>
  <c r="O751" i="3"/>
  <c r="N751" i="3"/>
  <c r="J751" i="3"/>
  <c r="P750" i="3"/>
  <c r="O750" i="3"/>
  <c r="N750" i="3"/>
  <c r="J750" i="3"/>
  <c r="P749" i="3"/>
  <c r="O749" i="3"/>
  <c r="N749" i="3"/>
  <c r="J749" i="3"/>
  <c r="P748" i="3"/>
  <c r="O748" i="3"/>
  <c r="N748" i="3"/>
  <c r="J748" i="3"/>
  <c r="P747" i="3"/>
  <c r="O747" i="3"/>
  <c r="N747" i="3"/>
  <c r="J747" i="3"/>
  <c r="P746" i="3"/>
  <c r="O746" i="3"/>
  <c r="N746" i="3"/>
  <c r="J746" i="3"/>
  <c r="P745" i="3"/>
  <c r="O745" i="3"/>
  <c r="N745" i="3"/>
  <c r="J745" i="3"/>
  <c r="P744" i="3"/>
  <c r="O744" i="3"/>
  <c r="N744" i="3"/>
  <c r="J744" i="3"/>
  <c r="P743" i="3"/>
  <c r="O743" i="3"/>
  <c r="N743" i="3"/>
  <c r="J743" i="3"/>
  <c r="P742" i="3"/>
  <c r="O742" i="3"/>
  <c r="N742" i="3"/>
  <c r="J742" i="3"/>
  <c r="P741" i="3"/>
  <c r="O741" i="3"/>
  <c r="N741" i="3"/>
  <c r="J741" i="3"/>
  <c r="P740" i="3"/>
  <c r="O740" i="3"/>
  <c r="N740" i="3"/>
  <c r="J740" i="3"/>
  <c r="P739" i="3"/>
  <c r="O739" i="3"/>
  <c r="N739" i="3"/>
  <c r="J739" i="3"/>
  <c r="P738" i="3"/>
  <c r="O738" i="3"/>
  <c r="N738" i="3"/>
  <c r="J738" i="3"/>
  <c r="P737" i="3"/>
  <c r="O737" i="3"/>
  <c r="N737" i="3"/>
  <c r="J737" i="3"/>
  <c r="P736" i="3"/>
  <c r="O736" i="3"/>
  <c r="N736" i="3"/>
  <c r="J736" i="3"/>
  <c r="P735" i="3"/>
  <c r="O735" i="3"/>
  <c r="N735" i="3"/>
  <c r="J735" i="3"/>
  <c r="P734" i="3"/>
  <c r="O734" i="3"/>
  <c r="N734" i="3"/>
  <c r="J734" i="3"/>
  <c r="P733" i="3"/>
  <c r="O733" i="3"/>
  <c r="N733" i="3"/>
  <c r="J733" i="3"/>
  <c r="P732" i="3"/>
  <c r="O732" i="3"/>
  <c r="N732" i="3"/>
  <c r="J732" i="3"/>
  <c r="P731" i="3"/>
  <c r="O731" i="3"/>
  <c r="N731" i="3"/>
  <c r="J731" i="3"/>
  <c r="P730" i="3"/>
  <c r="O730" i="3"/>
  <c r="N730" i="3"/>
  <c r="J730" i="3"/>
  <c r="P729" i="3"/>
  <c r="O729" i="3"/>
  <c r="N729" i="3"/>
  <c r="J729" i="3"/>
  <c r="P728" i="3"/>
  <c r="O728" i="3"/>
  <c r="N728" i="3"/>
  <c r="J728" i="3"/>
  <c r="P727" i="3"/>
  <c r="O727" i="3"/>
  <c r="N727" i="3"/>
  <c r="J727" i="3"/>
  <c r="P726" i="3"/>
  <c r="O726" i="3"/>
  <c r="N726" i="3"/>
  <c r="J726" i="3"/>
  <c r="P725" i="3"/>
  <c r="O725" i="3"/>
  <c r="N725" i="3"/>
  <c r="J725" i="3"/>
  <c r="P724" i="3"/>
  <c r="O724" i="3"/>
  <c r="N724" i="3"/>
  <c r="J724" i="3"/>
  <c r="P723" i="3"/>
  <c r="O723" i="3"/>
  <c r="N723" i="3"/>
  <c r="J723" i="3"/>
  <c r="P722" i="3"/>
  <c r="O722" i="3"/>
  <c r="N722" i="3"/>
  <c r="J722" i="3"/>
  <c r="P721" i="3"/>
  <c r="O721" i="3"/>
  <c r="N721" i="3"/>
  <c r="J721" i="3"/>
  <c r="P720" i="3"/>
  <c r="O720" i="3"/>
  <c r="N720" i="3"/>
  <c r="J720" i="3"/>
  <c r="P719" i="3"/>
  <c r="O719" i="3"/>
  <c r="N719" i="3"/>
  <c r="J719" i="3"/>
  <c r="P718" i="3"/>
  <c r="O718" i="3"/>
  <c r="N718" i="3"/>
  <c r="J718" i="3"/>
  <c r="P717" i="3"/>
  <c r="O717" i="3"/>
  <c r="N717" i="3"/>
  <c r="J717" i="3"/>
  <c r="P716" i="3"/>
  <c r="O716" i="3"/>
  <c r="N716" i="3"/>
  <c r="J716" i="3"/>
  <c r="P715" i="3"/>
  <c r="O715" i="3"/>
  <c r="N715" i="3"/>
  <c r="J715" i="3"/>
  <c r="P714" i="3"/>
  <c r="O714" i="3"/>
  <c r="N714" i="3"/>
  <c r="J714" i="3"/>
  <c r="P713" i="3"/>
  <c r="O713" i="3"/>
  <c r="N713" i="3"/>
  <c r="J713" i="3"/>
  <c r="P712" i="3"/>
  <c r="O712" i="3"/>
  <c r="N712" i="3"/>
  <c r="J712" i="3"/>
  <c r="P711" i="3"/>
  <c r="O711" i="3"/>
  <c r="N711" i="3"/>
  <c r="J711" i="3"/>
  <c r="P710" i="3"/>
  <c r="O710" i="3"/>
  <c r="N710" i="3"/>
  <c r="J710" i="3"/>
  <c r="P709" i="3"/>
  <c r="O709" i="3"/>
  <c r="N709" i="3"/>
  <c r="J709" i="3"/>
  <c r="P708" i="3"/>
  <c r="O708" i="3"/>
  <c r="N708" i="3"/>
  <c r="J708" i="3"/>
  <c r="P707" i="3"/>
  <c r="O707" i="3"/>
  <c r="N707" i="3"/>
  <c r="J707" i="3"/>
  <c r="P706" i="3"/>
  <c r="O706" i="3"/>
  <c r="N706" i="3"/>
  <c r="J706" i="3"/>
  <c r="P705" i="3"/>
  <c r="O705" i="3"/>
  <c r="N705" i="3"/>
  <c r="J705" i="3"/>
  <c r="P704" i="3"/>
  <c r="O704" i="3"/>
  <c r="N704" i="3"/>
  <c r="J704" i="3"/>
  <c r="P703" i="3"/>
  <c r="O703" i="3"/>
  <c r="N703" i="3"/>
  <c r="J703" i="3"/>
  <c r="P702" i="3"/>
  <c r="O702" i="3"/>
  <c r="N702" i="3"/>
  <c r="J702" i="3"/>
  <c r="P701" i="3"/>
  <c r="O701" i="3"/>
  <c r="N701" i="3"/>
  <c r="J701" i="3"/>
  <c r="P700" i="3"/>
  <c r="O700" i="3"/>
  <c r="N700" i="3"/>
  <c r="J700" i="3"/>
  <c r="P699" i="3"/>
  <c r="O699" i="3"/>
  <c r="N699" i="3"/>
  <c r="J699" i="3"/>
  <c r="P698" i="3"/>
  <c r="O698" i="3"/>
  <c r="N698" i="3"/>
  <c r="J698" i="3"/>
  <c r="P697" i="3"/>
  <c r="O697" i="3"/>
  <c r="N697" i="3"/>
  <c r="J697" i="3"/>
  <c r="P696" i="3"/>
  <c r="O696" i="3"/>
  <c r="N696" i="3"/>
  <c r="J696" i="3"/>
  <c r="P695" i="3"/>
  <c r="O695" i="3"/>
  <c r="N695" i="3"/>
  <c r="J695" i="3"/>
  <c r="P694" i="3"/>
  <c r="O694" i="3"/>
  <c r="N694" i="3"/>
  <c r="J694" i="3"/>
  <c r="P693" i="3"/>
  <c r="O693" i="3"/>
  <c r="N693" i="3"/>
  <c r="J693" i="3"/>
  <c r="P692" i="3"/>
  <c r="O692" i="3"/>
  <c r="N692" i="3"/>
  <c r="J692" i="3"/>
  <c r="P691" i="3"/>
  <c r="O691" i="3"/>
  <c r="N691" i="3"/>
  <c r="J691" i="3"/>
  <c r="P690" i="3"/>
  <c r="O690" i="3"/>
  <c r="N690" i="3"/>
  <c r="J690" i="3"/>
  <c r="P689" i="3"/>
  <c r="O689" i="3"/>
  <c r="N689" i="3"/>
  <c r="J689" i="3"/>
  <c r="P688" i="3"/>
  <c r="O688" i="3"/>
  <c r="N688" i="3"/>
  <c r="J688" i="3"/>
  <c r="P687" i="3"/>
  <c r="O687" i="3"/>
  <c r="N687" i="3"/>
  <c r="J687" i="3"/>
  <c r="P686" i="3"/>
  <c r="O686" i="3"/>
  <c r="N686" i="3"/>
  <c r="J686" i="3"/>
  <c r="P685" i="3"/>
  <c r="O685" i="3"/>
  <c r="N685" i="3"/>
  <c r="J685" i="3"/>
  <c r="P684" i="3"/>
  <c r="O684" i="3"/>
  <c r="N684" i="3"/>
  <c r="J684" i="3"/>
  <c r="P683" i="3"/>
  <c r="O683" i="3"/>
  <c r="N683" i="3"/>
  <c r="J683" i="3"/>
  <c r="P682" i="3"/>
  <c r="O682" i="3"/>
  <c r="N682" i="3"/>
  <c r="J682" i="3"/>
  <c r="P681" i="3"/>
  <c r="O681" i="3"/>
  <c r="N681" i="3"/>
  <c r="J681" i="3"/>
  <c r="P680" i="3"/>
  <c r="O680" i="3"/>
  <c r="N680" i="3"/>
  <c r="J680" i="3"/>
  <c r="P679" i="3"/>
  <c r="O679" i="3"/>
  <c r="N679" i="3"/>
  <c r="J679" i="3"/>
  <c r="P678" i="3"/>
  <c r="O678" i="3"/>
  <c r="N678" i="3"/>
  <c r="J678" i="3"/>
  <c r="P677" i="3"/>
  <c r="O677" i="3"/>
  <c r="N677" i="3"/>
  <c r="J677" i="3"/>
  <c r="P676" i="3"/>
  <c r="O676" i="3"/>
  <c r="N676" i="3"/>
  <c r="J676" i="3"/>
  <c r="P675" i="3"/>
  <c r="O675" i="3"/>
  <c r="N675" i="3"/>
  <c r="J675" i="3"/>
  <c r="P674" i="3"/>
  <c r="O674" i="3"/>
  <c r="N674" i="3"/>
  <c r="J674" i="3"/>
  <c r="P673" i="3"/>
  <c r="O673" i="3"/>
  <c r="N673" i="3"/>
  <c r="J673" i="3"/>
  <c r="P672" i="3"/>
  <c r="O672" i="3"/>
  <c r="N672" i="3"/>
  <c r="J672" i="3"/>
  <c r="P671" i="3"/>
  <c r="O671" i="3"/>
  <c r="N671" i="3"/>
  <c r="J671" i="3"/>
  <c r="P670" i="3"/>
  <c r="O670" i="3"/>
  <c r="N670" i="3"/>
  <c r="J670" i="3"/>
  <c r="P669" i="3"/>
  <c r="O669" i="3"/>
  <c r="N669" i="3"/>
  <c r="J669" i="3"/>
  <c r="P668" i="3"/>
  <c r="O668" i="3"/>
  <c r="N668" i="3"/>
  <c r="J668" i="3"/>
  <c r="P667" i="3"/>
  <c r="O667" i="3"/>
  <c r="N667" i="3"/>
  <c r="J667" i="3"/>
  <c r="P666" i="3"/>
  <c r="O666" i="3"/>
  <c r="N666" i="3"/>
  <c r="J666" i="3"/>
  <c r="P665" i="3"/>
  <c r="O665" i="3"/>
  <c r="N665" i="3"/>
  <c r="J665" i="3"/>
  <c r="P664" i="3"/>
  <c r="O664" i="3"/>
  <c r="N664" i="3"/>
  <c r="J664" i="3"/>
  <c r="P663" i="3"/>
  <c r="O663" i="3"/>
  <c r="N663" i="3"/>
  <c r="J663" i="3"/>
  <c r="P662" i="3"/>
  <c r="O662" i="3"/>
  <c r="N662" i="3"/>
  <c r="J662" i="3"/>
  <c r="P661" i="3"/>
  <c r="O661" i="3"/>
  <c r="N661" i="3"/>
  <c r="J661" i="3"/>
  <c r="P660" i="3"/>
  <c r="O660" i="3"/>
  <c r="N660" i="3"/>
  <c r="J660" i="3"/>
  <c r="P659" i="3"/>
  <c r="O659" i="3"/>
  <c r="N659" i="3"/>
  <c r="J659" i="3"/>
  <c r="P658" i="3"/>
  <c r="O658" i="3"/>
  <c r="N658" i="3"/>
  <c r="J658" i="3"/>
  <c r="P657" i="3"/>
  <c r="O657" i="3"/>
  <c r="N657" i="3"/>
  <c r="J657" i="3"/>
  <c r="P656" i="3"/>
  <c r="O656" i="3"/>
  <c r="N656" i="3"/>
  <c r="J656" i="3"/>
  <c r="P655" i="3"/>
  <c r="O655" i="3"/>
  <c r="N655" i="3"/>
  <c r="J655" i="3"/>
  <c r="P654" i="3"/>
  <c r="O654" i="3"/>
  <c r="N654" i="3"/>
  <c r="J654" i="3"/>
  <c r="P653" i="3"/>
  <c r="O653" i="3"/>
  <c r="N653" i="3"/>
  <c r="J653" i="3"/>
  <c r="P652" i="3"/>
  <c r="O652" i="3"/>
  <c r="N652" i="3"/>
  <c r="J652" i="3"/>
  <c r="P651" i="3"/>
  <c r="O651" i="3"/>
  <c r="N651" i="3"/>
  <c r="J651" i="3"/>
  <c r="P650" i="3"/>
  <c r="O650" i="3"/>
  <c r="N650" i="3"/>
  <c r="J650" i="3"/>
  <c r="P649" i="3"/>
  <c r="O649" i="3"/>
  <c r="N649" i="3"/>
  <c r="J649" i="3"/>
  <c r="P648" i="3"/>
  <c r="O648" i="3"/>
  <c r="N648" i="3"/>
  <c r="J648" i="3"/>
  <c r="P647" i="3"/>
  <c r="O647" i="3"/>
  <c r="N647" i="3"/>
  <c r="J647" i="3"/>
  <c r="P646" i="3"/>
  <c r="O646" i="3"/>
  <c r="N646" i="3"/>
  <c r="J646" i="3"/>
  <c r="P645" i="3"/>
  <c r="O645" i="3"/>
  <c r="N645" i="3"/>
  <c r="J645" i="3"/>
  <c r="P644" i="3"/>
  <c r="O644" i="3"/>
  <c r="N644" i="3"/>
  <c r="J644" i="3"/>
  <c r="P643" i="3"/>
  <c r="O643" i="3"/>
  <c r="N643" i="3"/>
  <c r="J643" i="3"/>
  <c r="P642" i="3"/>
  <c r="O642" i="3"/>
  <c r="N642" i="3"/>
  <c r="J642" i="3"/>
  <c r="P641" i="3"/>
  <c r="O641" i="3"/>
  <c r="N641" i="3"/>
  <c r="J641" i="3"/>
  <c r="P640" i="3"/>
  <c r="O640" i="3"/>
  <c r="N640" i="3"/>
  <c r="J640" i="3"/>
  <c r="P639" i="3"/>
  <c r="O639" i="3"/>
  <c r="N639" i="3"/>
  <c r="J639" i="3"/>
  <c r="P638" i="3"/>
  <c r="O638" i="3"/>
  <c r="N638" i="3"/>
  <c r="J638" i="3"/>
  <c r="P637" i="3"/>
  <c r="O637" i="3"/>
  <c r="N637" i="3"/>
  <c r="J637" i="3"/>
  <c r="P636" i="3"/>
  <c r="O636" i="3"/>
  <c r="N636" i="3"/>
  <c r="J636" i="3"/>
  <c r="P635" i="3"/>
  <c r="O635" i="3"/>
  <c r="N635" i="3"/>
  <c r="J635" i="3"/>
  <c r="P634" i="3"/>
  <c r="O634" i="3"/>
  <c r="N634" i="3"/>
  <c r="J634" i="3"/>
  <c r="P633" i="3"/>
  <c r="O633" i="3"/>
  <c r="N633" i="3"/>
  <c r="J633" i="3"/>
  <c r="P632" i="3"/>
  <c r="O632" i="3"/>
  <c r="N632" i="3"/>
  <c r="J632" i="3"/>
  <c r="P631" i="3"/>
  <c r="O631" i="3"/>
  <c r="N631" i="3"/>
  <c r="J631" i="3"/>
  <c r="P630" i="3"/>
  <c r="O630" i="3"/>
  <c r="N630" i="3"/>
  <c r="J630" i="3"/>
  <c r="P629" i="3"/>
  <c r="O629" i="3"/>
  <c r="N629" i="3"/>
  <c r="J629" i="3"/>
  <c r="P628" i="3"/>
  <c r="O628" i="3"/>
  <c r="N628" i="3"/>
  <c r="J628" i="3"/>
  <c r="P627" i="3"/>
  <c r="O627" i="3"/>
  <c r="N627" i="3"/>
  <c r="J627" i="3"/>
  <c r="P626" i="3"/>
  <c r="O626" i="3"/>
  <c r="N626" i="3"/>
  <c r="J626" i="3"/>
  <c r="P625" i="3"/>
  <c r="O625" i="3"/>
  <c r="N625" i="3"/>
  <c r="J625" i="3"/>
  <c r="P624" i="3"/>
  <c r="O624" i="3"/>
  <c r="N624" i="3"/>
  <c r="J624" i="3"/>
  <c r="P623" i="3"/>
  <c r="O623" i="3"/>
  <c r="N623" i="3"/>
  <c r="J623" i="3"/>
  <c r="P622" i="3"/>
  <c r="O622" i="3"/>
  <c r="N622" i="3"/>
  <c r="J622" i="3"/>
  <c r="P621" i="3"/>
  <c r="O621" i="3"/>
  <c r="N621" i="3"/>
  <c r="J621" i="3"/>
  <c r="P620" i="3"/>
  <c r="O620" i="3"/>
  <c r="N620" i="3"/>
  <c r="J620" i="3"/>
  <c r="P619" i="3"/>
  <c r="O619" i="3"/>
  <c r="N619" i="3"/>
  <c r="J619" i="3"/>
  <c r="P618" i="3"/>
  <c r="O618" i="3"/>
  <c r="N618" i="3"/>
  <c r="J618" i="3"/>
  <c r="P617" i="3"/>
  <c r="O617" i="3"/>
  <c r="N617" i="3"/>
  <c r="J617" i="3"/>
  <c r="P616" i="3"/>
  <c r="O616" i="3"/>
  <c r="N616" i="3"/>
  <c r="J616" i="3"/>
  <c r="P615" i="3"/>
  <c r="O615" i="3"/>
  <c r="N615" i="3"/>
  <c r="J615" i="3"/>
  <c r="P614" i="3"/>
  <c r="O614" i="3"/>
  <c r="N614" i="3"/>
  <c r="J614" i="3"/>
  <c r="P613" i="3"/>
  <c r="O613" i="3"/>
  <c r="N613" i="3"/>
  <c r="J613" i="3"/>
  <c r="P612" i="3"/>
  <c r="O612" i="3"/>
  <c r="N612" i="3"/>
  <c r="J612" i="3"/>
  <c r="P611" i="3"/>
  <c r="O611" i="3"/>
  <c r="N611" i="3"/>
  <c r="J611" i="3"/>
  <c r="P610" i="3"/>
  <c r="O610" i="3"/>
  <c r="N610" i="3"/>
  <c r="J610" i="3"/>
  <c r="P609" i="3"/>
  <c r="O609" i="3"/>
  <c r="N609" i="3"/>
  <c r="J609" i="3"/>
  <c r="P608" i="3"/>
  <c r="O608" i="3"/>
  <c r="N608" i="3"/>
  <c r="J608" i="3"/>
  <c r="P607" i="3"/>
  <c r="O607" i="3"/>
  <c r="N607" i="3"/>
  <c r="J607" i="3"/>
  <c r="P606" i="3"/>
  <c r="O606" i="3"/>
  <c r="N606" i="3"/>
  <c r="J606" i="3"/>
  <c r="P605" i="3"/>
  <c r="O605" i="3"/>
  <c r="N605" i="3"/>
  <c r="J605" i="3"/>
  <c r="P604" i="3"/>
  <c r="O604" i="3"/>
  <c r="N604" i="3"/>
  <c r="J604" i="3"/>
  <c r="P603" i="3"/>
  <c r="O603" i="3"/>
  <c r="N603" i="3"/>
  <c r="J603" i="3"/>
  <c r="P602" i="3"/>
  <c r="O602" i="3"/>
  <c r="N602" i="3"/>
  <c r="J602" i="3"/>
  <c r="P601" i="3"/>
  <c r="O601" i="3"/>
  <c r="N601" i="3"/>
  <c r="J601" i="3"/>
  <c r="P600" i="3"/>
  <c r="O600" i="3"/>
  <c r="N600" i="3"/>
  <c r="J600" i="3"/>
  <c r="P599" i="3"/>
  <c r="O599" i="3"/>
  <c r="N599" i="3"/>
  <c r="J599" i="3"/>
  <c r="P598" i="3"/>
  <c r="O598" i="3"/>
  <c r="N598" i="3"/>
  <c r="J598" i="3"/>
  <c r="P597" i="3"/>
  <c r="O597" i="3"/>
  <c r="N597" i="3"/>
  <c r="J597" i="3"/>
  <c r="P596" i="3"/>
  <c r="O596" i="3"/>
  <c r="N596" i="3"/>
  <c r="J596" i="3"/>
  <c r="P595" i="3"/>
  <c r="O595" i="3"/>
  <c r="N595" i="3"/>
  <c r="J595" i="3"/>
  <c r="P594" i="3"/>
  <c r="O594" i="3"/>
  <c r="N594" i="3"/>
  <c r="J594" i="3"/>
  <c r="P593" i="3"/>
  <c r="O593" i="3"/>
  <c r="N593" i="3"/>
  <c r="J593" i="3"/>
  <c r="P592" i="3"/>
  <c r="O592" i="3"/>
  <c r="N592" i="3"/>
  <c r="J592" i="3"/>
  <c r="P591" i="3"/>
  <c r="O591" i="3"/>
  <c r="N591" i="3"/>
  <c r="J591" i="3"/>
  <c r="P590" i="3"/>
  <c r="O590" i="3"/>
  <c r="N590" i="3"/>
  <c r="J590" i="3"/>
  <c r="P589" i="3"/>
  <c r="O589" i="3"/>
  <c r="N589" i="3"/>
  <c r="J589" i="3"/>
  <c r="P588" i="3"/>
  <c r="O588" i="3"/>
  <c r="N588" i="3"/>
  <c r="J588" i="3"/>
  <c r="P587" i="3"/>
  <c r="O587" i="3"/>
  <c r="N587" i="3"/>
  <c r="J587" i="3"/>
  <c r="P586" i="3"/>
  <c r="O586" i="3"/>
  <c r="N586" i="3"/>
  <c r="J586" i="3"/>
  <c r="P585" i="3"/>
  <c r="O585" i="3"/>
  <c r="N585" i="3"/>
  <c r="J585" i="3"/>
  <c r="P584" i="3"/>
  <c r="O584" i="3"/>
  <c r="N584" i="3"/>
  <c r="J584" i="3"/>
  <c r="P583" i="3"/>
  <c r="O583" i="3"/>
  <c r="N583" i="3"/>
  <c r="J583" i="3"/>
  <c r="P582" i="3"/>
  <c r="O582" i="3"/>
  <c r="N582" i="3"/>
  <c r="J582" i="3"/>
  <c r="P581" i="3"/>
  <c r="O581" i="3"/>
  <c r="N581" i="3"/>
  <c r="J581" i="3"/>
  <c r="P580" i="3"/>
  <c r="O580" i="3"/>
  <c r="N580" i="3"/>
  <c r="J580" i="3"/>
  <c r="P579" i="3"/>
  <c r="O579" i="3"/>
  <c r="N579" i="3"/>
  <c r="J579" i="3"/>
  <c r="P578" i="3"/>
  <c r="O578" i="3"/>
  <c r="N578" i="3"/>
  <c r="J578" i="3"/>
  <c r="P577" i="3"/>
  <c r="O577" i="3"/>
  <c r="N577" i="3"/>
  <c r="J577" i="3"/>
  <c r="P576" i="3"/>
  <c r="O576" i="3"/>
  <c r="N576" i="3"/>
  <c r="J576" i="3"/>
  <c r="P575" i="3"/>
  <c r="O575" i="3"/>
  <c r="N575" i="3"/>
  <c r="J575" i="3"/>
  <c r="P574" i="3"/>
  <c r="O574" i="3"/>
  <c r="N574" i="3"/>
  <c r="J574" i="3"/>
  <c r="P573" i="3"/>
  <c r="O573" i="3"/>
  <c r="N573" i="3"/>
  <c r="J573" i="3"/>
  <c r="P572" i="3"/>
  <c r="O572" i="3"/>
  <c r="N572" i="3"/>
  <c r="J572" i="3"/>
  <c r="P571" i="3"/>
  <c r="O571" i="3"/>
  <c r="N571" i="3"/>
  <c r="J571" i="3"/>
  <c r="P570" i="3"/>
  <c r="O570" i="3"/>
  <c r="N570" i="3"/>
  <c r="J570" i="3"/>
  <c r="P569" i="3"/>
  <c r="O569" i="3"/>
  <c r="N569" i="3"/>
  <c r="J569" i="3"/>
  <c r="P568" i="3"/>
  <c r="O568" i="3"/>
  <c r="N568" i="3"/>
  <c r="J568" i="3"/>
  <c r="P567" i="3"/>
  <c r="O567" i="3"/>
  <c r="N567" i="3"/>
  <c r="J567" i="3"/>
  <c r="P566" i="3"/>
  <c r="O566" i="3"/>
  <c r="N566" i="3"/>
  <c r="J566" i="3"/>
  <c r="P565" i="3"/>
  <c r="O565" i="3"/>
  <c r="N565" i="3"/>
  <c r="J565" i="3"/>
  <c r="P564" i="3"/>
  <c r="O564" i="3"/>
  <c r="N564" i="3"/>
  <c r="J564" i="3"/>
  <c r="P563" i="3"/>
  <c r="O563" i="3"/>
  <c r="N563" i="3"/>
  <c r="J563" i="3"/>
  <c r="P562" i="3"/>
  <c r="O562" i="3"/>
  <c r="N562" i="3"/>
  <c r="J562" i="3"/>
  <c r="P561" i="3"/>
  <c r="O561" i="3"/>
  <c r="N561" i="3"/>
  <c r="J561" i="3"/>
  <c r="P560" i="3"/>
  <c r="O560" i="3"/>
  <c r="N560" i="3"/>
  <c r="J560" i="3"/>
  <c r="P559" i="3"/>
  <c r="O559" i="3"/>
  <c r="N559" i="3"/>
  <c r="J559" i="3"/>
  <c r="P558" i="3"/>
  <c r="O558" i="3"/>
  <c r="N558" i="3"/>
  <c r="J558" i="3"/>
  <c r="P557" i="3"/>
  <c r="O557" i="3"/>
  <c r="N557" i="3"/>
  <c r="J557" i="3"/>
  <c r="P556" i="3"/>
  <c r="O556" i="3"/>
  <c r="N556" i="3"/>
  <c r="J556" i="3"/>
  <c r="P555" i="3"/>
  <c r="O555" i="3"/>
  <c r="N555" i="3"/>
  <c r="J555" i="3"/>
  <c r="P554" i="3"/>
  <c r="O554" i="3"/>
  <c r="N554" i="3"/>
  <c r="J554" i="3"/>
  <c r="P553" i="3"/>
  <c r="O553" i="3"/>
  <c r="N553" i="3"/>
  <c r="J553" i="3"/>
  <c r="P552" i="3"/>
  <c r="O552" i="3"/>
  <c r="N552" i="3"/>
  <c r="J552" i="3"/>
  <c r="P551" i="3"/>
  <c r="O551" i="3"/>
  <c r="N551" i="3"/>
  <c r="J551" i="3"/>
  <c r="P550" i="3"/>
  <c r="O550" i="3"/>
  <c r="N550" i="3"/>
  <c r="J550" i="3"/>
  <c r="P549" i="3"/>
  <c r="O549" i="3"/>
  <c r="N549" i="3"/>
  <c r="J549" i="3"/>
  <c r="P548" i="3"/>
  <c r="O548" i="3"/>
  <c r="N548" i="3"/>
  <c r="J548" i="3"/>
  <c r="P547" i="3"/>
  <c r="O547" i="3"/>
  <c r="N547" i="3"/>
  <c r="J547" i="3"/>
  <c r="P546" i="3"/>
  <c r="O546" i="3"/>
  <c r="N546" i="3"/>
  <c r="J546" i="3"/>
  <c r="P545" i="3"/>
  <c r="O545" i="3"/>
  <c r="N545" i="3"/>
  <c r="J545" i="3"/>
  <c r="P544" i="3"/>
  <c r="O544" i="3"/>
  <c r="N544" i="3"/>
  <c r="J544" i="3"/>
  <c r="P543" i="3"/>
  <c r="O543" i="3"/>
  <c r="N543" i="3"/>
  <c r="J543" i="3"/>
  <c r="P542" i="3"/>
  <c r="O542" i="3"/>
  <c r="N542" i="3"/>
  <c r="J542" i="3"/>
  <c r="P541" i="3"/>
  <c r="O541" i="3"/>
  <c r="N541" i="3"/>
  <c r="J541" i="3"/>
  <c r="P540" i="3"/>
  <c r="O540" i="3"/>
  <c r="N540" i="3"/>
  <c r="J540" i="3"/>
  <c r="P539" i="3"/>
  <c r="O539" i="3"/>
  <c r="N539" i="3"/>
  <c r="J539" i="3"/>
  <c r="P538" i="3"/>
  <c r="O538" i="3"/>
  <c r="N538" i="3"/>
  <c r="J538" i="3"/>
  <c r="P537" i="3"/>
  <c r="O537" i="3"/>
  <c r="N537" i="3"/>
  <c r="J537" i="3"/>
  <c r="P536" i="3"/>
  <c r="O536" i="3"/>
  <c r="N536" i="3"/>
  <c r="J536" i="3"/>
  <c r="P535" i="3"/>
  <c r="O535" i="3"/>
  <c r="N535" i="3"/>
  <c r="J535" i="3"/>
  <c r="P534" i="3"/>
  <c r="O534" i="3"/>
  <c r="N534" i="3"/>
  <c r="J534" i="3"/>
  <c r="P533" i="3"/>
  <c r="O533" i="3"/>
  <c r="N533" i="3"/>
  <c r="J533" i="3"/>
  <c r="P532" i="3"/>
  <c r="O532" i="3"/>
  <c r="N532" i="3"/>
  <c r="J532" i="3"/>
  <c r="P531" i="3"/>
  <c r="O531" i="3"/>
  <c r="N531" i="3"/>
  <c r="J531" i="3"/>
  <c r="P530" i="3"/>
  <c r="O530" i="3"/>
  <c r="N530" i="3"/>
  <c r="J530" i="3"/>
  <c r="P529" i="3"/>
  <c r="O529" i="3"/>
  <c r="N529" i="3"/>
  <c r="J529" i="3"/>
  <c r="P528" i="3"/>
  <c r="O528" i="3"/>
  <c r="N528" i="3"/>
  <c r="J528" i="3"/>
  <c r="P527" i="3"/>
  <c r="O527" i="3"/>
  <c r="N527" i="3"/>
  <c r="J527" i="3"/>
  <c r="P526" i="3"/>
  <c r="O526" i="3"/>
  <c r="N526" i="3"/>
  <c r="J526" i="3"/>
  <c r="P525" i="3"/>
  <c r="O525" i="3"/>
  <c r="N525" i="3"/>
  <c r="J525" i="3"/>
  <c r="P524" i="3"/>
  <c r="O524" i="3"/>
  <c r="N524" i="3"/>
  <c r="J524" i="3"/>
  <c r="P523" i="3"/>
  <c r="O523" i="3"/>
  <c r="N523" i="3"/>
  <c r="J523" i="3"/>
  <c r="P522" i="3"/>
  <c r="O522" i="3"/>
  <c r="N522" i="3"/>
  <c r="J522" i="3"/>
  <c r="P521" i="3"/>
  <c r="O521" i="3"/>
  <c r="N521" i="3"/>
  <c r="J521" i="3"/>
  <c r="P520" i="3"/>
  <c r="O520" i="3"/>
  <c r="N520" i="3"/>
  <c r="J520" i="3"/>
  <c r="P519" i="3"/>
  <c r="O519" i="3"/>
  <c r="N519" i="3"/>
  <c r="J519" i="3"/>
  <c r="P518" i="3"/>
  <c r="O518" i="3"/>
  <c r="N518" i="3"/>
  <c r="J518" i="3"/>
  <c r="P517" i="3"/>
  <c r="O517" i="3"/>
  <c r="N517" i="3"/>
  <c r="J517" i="3"/>
  <c r="P516" i="3"/>
  <c r="O516" i="3"/>
  <c r="N516" i="3"/>
  <c r="J516" i="3"/>
  <c r="P515" i="3"/>
  <c r="O515" i="3"/>
  <c r="N515" i="3"/>
  <c r="J515" i="3"/>
  <c r="P514" i="3"/>
  <c r="O514" i="3"/>
  <c r="N514" i="3"/>
  <c r="J514" i="3"/>
  <c r="P513" i="3"/>
  <c r="O513" i="3"/>
  <c r="N513" i="3"/>
  <c r="J513" i="3"/>
  <c r="P512" i="3"/>
  <c r="O512" i="3"/>
  <c r="N512" i="3"/>
  <c r="J512" i="3"/>
  <c r="P511" i="3"/>
  <c r="O511" i="3"/>
  <c r="N511" i="3"/>
  <c r="J511" i="3"/>
  <c r="P510" i="3"/>
  <c r="O510" i="3"/>
  <c r="N510" i="3"/>
  <c r="J510" i="3"/>
  <c r="P509" i="3"/>
  <c r="O509" i="3"/>
  <c r="N509" i="3"/>
  <c r="J509" i="3"/>
  <c r="P508" i="3"/>
  <c r="O508" i="3"/>
  <c r="N508" i="3"/>
  <c r="J508" i="3"/>
  <c r="P507" i="3"/>
  <c r="O507" i="3"/>
  <c r="N507" i="3"/>
  <c r="J507" i="3"/>
  <c r="P506" i="3"/>
  <c r="O506" i="3"/>
  <c r="N506" i="3"/>
  <c r="J506" i="3"/>
  <c r="P505" i="3"/>
  <c r="O505" i="3"/>
  <c r="N505" i="3"/>
  <c r="J505" i="3"/>
  <c r="P504" i="3"/>
  <c r="O504" i="3"/>
  <c r="N504" i="3"/>
  <c r="J504" i="3"/>
  <c r="P503" i="3"/>
  <c r="O503" i="3"/>
  <c r="N503" i="3"/>
  <c r="J503" i="3"/>
  <c r="P502" i="3"/>
  <c r="O502" i="3"/>
  <c r="N502" i="3"/>
  <c r="J502" i="3"/>
  <c r="P501" i="3"/>
  <c r="O501" i="3"/>
  <c r="N501" i="3"/>
  <c r="J501" i="3"/>
  <c r="P500" i="3"/>
  <c r="O500" i="3"/>
  <c r="N500" i="3"/>
  <c r="J500" i="3"/>
  <c r="P499" i="3"/>
  <c r="O499" i="3"/>
  <c r="N499" i="3"/>
  <c r="J499" i="3"/>
  <c r="P498" i="3"/>
  <c r="O498" i="3"/>
  <c r="N498" i="3"/>
  <c r="J498" i="3"/>
  <c r="P497" i="3"/>
  <c r="O497" i="3"/>
  <c r="N497" i="3"/>
  <c r="J497" i="3"/>
  <c r="P496" i="3"/>
  <c r="O496" i="3"/>
  <c r="N496" i="3"/>
  <c r="J496" i="3"/>
  <c r="P495" i="3"/>
  <c r="O495" i="3"/>
  <c r="N495" i="3"/>
  <c r="J495" i="3"/>
  <c r="P494" i="3"/>
  <c r="O494" i="3"/>
  <c r="N494" i="3"/>
  <c r="J494" i="3"/>
  <c r="P493" i="3"/>
  <c r="O493" i="3"/>
  <c r="N493" i="3"/>
  <c r="J493" i="3"/>
  <c r="P492" i="3"/>
  <c r="O492" i="3"/>
  <c r="N492" i="3"/>
  <c r="J492" i="3"/>
  <c r="P491" i="3"/>
  <c r="O491" i="3"/>
  <c r="N491" i="3"/>
  <c r="J491" i="3"/>
  <c r="P490" i="3"/>
  <c r="O490" i="3"/>
  <c r="N490" i="3"/>
  <c r="J490" i="3"/>
  <c r="P489" i="3"/>
  <c r="O489" i="3"/>
  <c r="N489" i="3"/>
  <c r="J489" i="3"/>
  <c r="P488" i="3"/>
  <c r="O488" i="3"/>
  <c r="N488" i="3"/>
  <c r="J488" i="3"/>
  <c r="P487" i="3"/>
  <c r="O487" i="3"/>
  <c r="N487" i="3"/>
  <c r="J487" i="3"/>
  <c r="P486" i="3"/>
  <c r="O486" i="3"/>
  <c r="N486" i="3"/>
  <c r="J486" i="3"/>
  <c r="P485" i="3"/>
  <c r="O485" i="3"/>
  <c r="N485" i="3"/>
  <c r="J485" i="3"/>
  <c r="P484" i="3"/>
  <c r="O484" i="3"/>
  <c r="N484" i="3"/>
  <c r="J484" i="3"/>
  <c r="P483" i="3"/>
  <c r="O483" i="3"/>
  <c r="N483" i="3"/>
  <c r="J483" i="3"/>
  <c r="P482" i="3"/>
  <c r="O482" i="3"/>
  <c r="N482" i="3"/>
  <c r="J482" i="3"/>
  <c r="P481" i="3"/>
  <c r="O481" i="3"/>
  <c r="N481" i="3"/>
  <c r="J481" i="3"/>
  <c r="P480" i="3"/>
  <c r="O480" i="3"/>
  <c r="N480" i="3"/>
  <c r="J480" i="3"/>
  <c r="P479" i="3"/>
  <c r="O479" i="3"/>
  <c r="N479" i="3"/>
  <c r="J479" i="3"/>
  <c r="P478" i="3"/>
  <c r="O478" i="3"/>
  <c r="N478" i="3"/>
  <c r="J478" i="3"/>
  <c r="P477" i="3"/>
  <c r="O477" i="3"/>
  <c r="N477" i="3"/>
  <c r="J477" i="3"/>
  <c r="P476" i="3"/>
  <c r="O476" i="3"/>
  <c r="N476" i="3"/>
  <c r="J476" i="3"/>
  <c r="P475" i="3"/>
  <c r="O475" i="3"/>
  <c r="N475" i="3"/>
  <c r="J475" i="3"/>
  <c r="P474" i="3"/>
  <c r="O474" i="3"/>
  <c r="N474" i="3"/>
  <c r="J474" i="3"/>
  <c r="P473" i="3"/>
  <c r="O473" i="3"/>
  <c r="N473" i="3"/>
  <c r="J473" i="3"/>
  <c r="P472" i="3"/>
  <c r="O472" i="3"/>
  <c r="N472" i="3"/>
  <c r="J472" i="3"/>
  <c r="P471" i="3"/>
  <c r="O471" i="3"/>
  <c r="N471" i="3"/>
  <c r="J471" i="3"/>
  <c r="P470" i="3"/>
  <c r="O470" i="3"/>
  <c r="N470" i="3"/>
  <c r="J470" i="3"/>
  <c r="P469" i="3"/>
  <c r="O469" i="3"/>
  <c r="N469" i="3"/>
  <c r="J469" i="3"/>
  <c r="P468" i="3"/>
  <c r="O468" i="3"/>
  <c r="N468" i="3"/>
  <c r="J468" i="3"/>
  <c r="P467" i="3"/>
  <c r="O467" i="3"/>
  <c r="N467" i="3"/>
  <c r="J467" i="3"/>
  <c r="P466" i="3"/>
  <c r="O466" i="3"/>
  <c r="N466" i="3"/>
  <c r="J466" i="3"/>
  <c r="P465" i="3"/>
  <c r="O465" i="3"/>
  <c r="N465" i="3"/>
  <c r="J465" i="3"/>
  <c r="P464" i="3"/>
  <c r="O464" i="3"/>
  <c r="N464" i="3"/>
  <c r="J464" i="3"/>
  <c r="P463" i="3"/>
  <c r="O463" i="3"/>
  <c r="N463" i="3"/>
  <c r="J463" i="3"/>
  <c r="P462" i="3"/>
  <c r="O462" i="3"/>
  <c r="N462" i="3"/>
  <c r="J462" i="3"/>
  <c r="P461" i="3"/>
  <c r="O461" i="3"/>
  <c r="N461" i="3"/>
  <c r="J461" i="3"/>
  <c r="P460" i="3"/>
  <c r="O460" i="3"/>
  <c r="N460" i="3"/>
  <c r="J460" i="3"/>
  <c r="P459" i="3"/>
  <c r="O459" i="3"/>
  <c r="N459" i="3"/>
  <c r="J459" i="3"/>
  <c r="P458" i="3"/>
  <c r="O458" i="3"/>
  <c r="N458" i="3"/>
  <c r="J458" i="3"/>
  <c r="P457" i="3"/>
  <c r="O457" i="3"/>
  <c r="N457" i="3"/>
  <c r="J457" i="3"/>
  <c r="P456" i="3"/>
  <c r="O456" i="3"/>
  <c r="N456" i="3"/>
  <c r="J456" i="3"/>
  <c r="P455" i="3"/>
  <c r="O455" i="3"/>
  <c r="N455" i="3"/>
  <c r="J455" i="3"/>
  <c r="P454" i="3"/>
  <c r="O454" i="3"/>
  <c r="N454" i="3"/>
  <c r="J454" i="3"/>
  <c r="P453" i="3"/>
  <c r="O453" i="3"/>
  <c r="N453" i="3"/>
  <c r="J453" i="3"/>
  <c r="P452" i="3"/>
  <c r="O452" i="3"/>
  <c r="N452" i="3"/>
  <c r="J452" i="3"/>
  <c r="P451" i="3"/>
  <c r="O451" i="3"/>
  <c r="N451" i="3"/>
  <c r="J451" i="3"/>
  <c r="P450" i="3"/>
  <c r="O450" i="3"/>
  <c r="N450" i="3"/>
  <c r="J450" i="3"/>
  <c r="P449" i="3"/>
  <c r="O449" i="3"/>
  <c r="N449" i="3"/>
  <c r="J449" i="3"/>
  <c r="P448" i="3"/>
  <c r="O448" i="3"/>
  <c r="N448" i="3"/>
  <c r="J448" i="3"/>
  <c r="P447" i="3"/>
  <c r="O447" i="3"/>
  <c r="N447" i="3"/>
  <c r="J447" i="3"/>
  <c r="P446" i="3"/>
  <c r="O446" i="3"/>
  <c r="N446" i="3"/>
  <c r="J446" i="3"/>
  <c r="P445" i="3"/>
  <c r="O445" i="3"/>
  <c r="N445" i="3"/>
  <c r="J445" i="3"/>
  <c r="P444" i="3"/>
  <c r="O444" i="3"/>
  <c r="N444" i="3"/>
  <c r="J444" i="3"/>
  <c r="P443" i="3"/>
  <c r="O443" i="3"/>
  <c r="N443" i="3"/>
  <c r="J443" i="3"/>
  <c r="P442" i="3"/>
  <c r="O442" i="3"/>
  <c r="N442" i="3"/>
  <c r="J442" i="3"/>
  <c r="P441" i="3"/>
  <c r="O441" i="3"/>
  <c r="N441" i="3"/>
  <c r="J441" i="3"/>
  <c r="P440" i="3"/>
  <c r="O440" i="3"/>
  <c r="N440" i="3"/>
  <c r="J440" i="3"/>
  <c r="P439" i="3"/>
  <c r="O439" i="3"/>
  <c r="N439" i="3"/>
  <c r="J439" i="3"/>
  <c r="P438" i="3"/>
  <c r="O438" i="3"/>
  <c r="N438" i="3"/>
  <c r="J438" i="3"/>
  <c r="P437" i="3"/>
  <c r="O437" i="3"/>
  <c r="N437" i="3"/>
  <c r="J437" i="3"/>
  <c r="P436" i="3"/>
  <c r="O436" i="3"/>
  <c r="N436" i="3"/>
  <c r="J436" i="3"/>
  <c r="P435" i="3"/>
  <c r="O435" i="3"/>
  <c r="N435" i="3"/>
  <c r="J435" i="3"/>
  <c r="P434" i="3"/>
  <c r="O434" i="3"/>
  <c r="N434" i="3"/>
  <c r="J434" i="3"/>
  <c r="P433" i="3"/>
  <c r="O433" i="3"/>
  <c r="N433" i="3"/>
  <c r="J433" i="3"/>
  <c r="P432" i="3"/>
  <c r="O432" i="3"/>
  <c r="N432" i="3"/>
  <c r="J432" i="3"/>
  <c r="P431" i="3"/>
  <c r="O431" i="3"/>
  <c r="N431" i="3"/>
  <c r="J431" i="3"/>
  <c r="P430" i="3"/>
  <c r="O430" i="3"/>
  <c r="N430" i="3"/>
  <c r="J430" i="3"/>
  <c r="P429" i="3"/>
  <c r="O429" i="3"/>
  <c r="N429" i="3"/>
  <c r="J429" i="3"/>
  <c r="P428" i="3"/>
  <c r="O428" i="3"/>
  <c r="N428" i="3"/>
  <c r="J428" i="3"/>
  <c r="P427" i="3"/>
  <c r="O427" i="3"/>
  <c r="N427" i="3"/>
  <c r="J427" i="3"/>
  <c r="P426" i="3"/>
  <c r="O426" i="3"/>
  <c r="N426" i="3"/>
  <c r="J426" i="3"/>
  <c r="P425" i="3"/>
  <c r="O425" i="3"/>
  <c r="N425" i="3"/>
  <c r="J425" i="3"/>
  <c r="P424" i="3"/>
  <c r="O424" i="3"/>
  <c r="N424" i="3"/>
  <c r="J424" i="3"/>
  <c r="P423" i="3"/>
  <c r="O423" i="3"/>
  <c r="N423" i="3"/>
  <c r="J423" i="3"/>
  <c r="P422" i="3"/>
  <c r="O422" i="3"/>
  <c r="N422" i="3"/>
  <c r="J422" i="3"/>
  <c r="P421" i="3"/>
  <c r="O421" i="3"/>
  <c r="N421" i="3"/>
  <c r="J421" i="3"/>
  <c r="P420" i="3"/>
  <c r="O420" i="3"/>
  <c r="N420" i="3"/>
  <c r="J420" i="3"/>
  <c r="P419" i="3"/>
  <c r="O419" i="3"/>
  <c r="N419" i="3"/>
  <c r="J419" i="3"/>
  <c r="P418" i="3"/>
  <c r="O418" i="3"/>
  <c r="N418" i="3"/>
  <c r="J418" i="3"/>
  <c r="P417" i="3"/>
  <c r="O417" i="3"/>
  <c r="N417" i="3"/>
  <c r="J417" i="3"/>
  <c r="P416" i="3"/>
  <c r="O416" i="3"/>
  <c r="N416" i="3"/>
  <c r="J416" i="3"/>
  <c r="P415" i="3"/>
  <c r="O415" i="3"/>
  <c r="N415" i="3"/>
  <c r="J415" i="3"/>
  <c r="P414" i="3"/>
  <c r="O414" i="3"/>
  <c r="N414" i="3"/>
  <c r="J414" i="3"/>
  <c r="P413" i="3"/>
  <c r="O413" i="3"/>
  <c r="N413" i="3"/>
  <c r="J413" i="3"/>
  <c r="P412" i="3"/>
  <c r="O412" i="3"/>
  <c r="N412" i="3"/>
  <c r="J412" i="3"/>
  <c r="P411" i="3"/>
  <c r="O411" i="3"/>
  <c r="N411" i="3"/>
  <c r="J411" i="3"/>
  <c r="P410" i="3"/>
  <c r="O410" i="3"/>
  <c r="N410" i="3"/>
  <c r="J410" i="3"/>
  <c r="P409" i="3"/>
  <c r="O409" i="3"/>
  <c r="N409" i="3"/>
  <c r="J409" i="3"/>
  <c r="P408" i="3"/>
  <c r="O408" i="3"/>
  <c r="N408" i="3"/>
  <c r="J408" i="3"/>
  <c r="P407" i="3"/>
  <c r="O407" i="3"/>
  <c r="N407" i="3"/>
  <c r="J407" i="3"/>
  <c r="P406" i="3"/>
  <c r="O406" i="3"/>
  <c r="N406" i="3"/>
  <c r="J406" i="3"/>
  <c r="P405" i="3"/>
  <c r="O405" i="3"/>
  <c r="N405" i="3"/>
  <c r="J405" i="3"/>
  <c r="P404" i="3"/>
  <c r="O404" i="3"/>
  <c r="N404" i="3"/>
  <c r="J404" i="3"/>
  <c r="P403" i="3"/>
  <c r="O403" i="3"/>
  <c r="N403" i="3"/>
  <c r="J403" i="3"/>
  <c r="P402" i="3"/>
  <c r="O402" i="3"/>
  <c r="N402" i="3"/>
  <c r="J402" i="3"/>
  <c r="P401" i="3"/>
  <c r="O401" i="3"/>
  <c r="N401" i="3"/>
  <c r="J401" i="3"/>
  <c r="P400" i="3"/>
  <c r="O400" i="3"/>
  <c r="N400" i="3"/>
  <c r="J400" i="3"/>
  <c r="P399" i="3"/>
  <c r="O399" i="3"/>
  <c r="N399" i="3"/>
  <c r="J399" i="3"/>
  <c r="P398" i="3"/>
  <c r="O398" i="3"/>
  <c r="N398" i="3"/>
  <c r="J398" i="3"/>
  <c r="P397" i="3"/>
  <c r="O397" i="3"/>
  <c r="N397" i="3"/>
  <c r="J397" i="3"/>
  <c r="P396" i="3"/>
  <c r="O396" i="3"/>
  <c r="N396" i="3"/>
  <c r="J396" i="3"/>
  <c r="P395" i="3"/>
  <c r="O395" i="3"/>
  <c r="N395" i="3"/>
  <c r="J395" i="3"/>
  <c r="P394" i="3"/>
  <c r="O394" i="3"/>
  <c r="N394" i="3"/>
  <c r="J394" i="3"/>
  <c r="P393" i="3"/>
  <c r="O393" i="3"/>
  <c r="N393" i="3"/>
  <c r="J393" i="3"/>
  <c r="P392" i="3"/>
  <c r="O392" i="3"/>
  <c r="N392" i="3"/>
  <c r="J392" i="3"/>
  <c r="P391" i="3"/>
  <c r="O391" i="3"/>
  <c r="N391" i="3"/>
  <c r="J391" i="3"/>
  <c r="P390" i="3"/>
  <c r="O390" i="3"/>
  <c r="N390" i="3"/>
  <c r="J390" i="3"/>
  <c r="P389" i="3"/>
  <c r="O389" i="3"/>
  <c r="N389" i="3"/>
  <c r="J389" i="3"/>
  <c r="P388" i="3"/>
  <c r="O388" i="3"/>
  <c r="N388" i="3"/>
  <c r="J388" i="3"/>
  <c r="P387" i="3"/>
  <c r="O387" i="3"/>
  <c r="N387" i="3"/>
  <c r="J387" i="3"/>
  <c r="P386" i="3"/>
  <c r="O386" i="3"/>
  <c r="N386" i="3"/>
  <c r="J386" i="3"/>
  <c r="P385" i="3"/>
  <c r="O385" i="3"/>
  <c r="N385" i="3"/>
  <c r="J385" i="3"/>
  <c r="P384" i="3"/>
  <c r="O384" i="3"/>
  <c r="N384" i="3"/>
  <c r="J384" i="3"/>
  <c r="P383" i="3"/>
  <c r="O383" i="3"/>
  <c r="N383" i="3"/>
  <c r="J383" i="3"/>
  <c r="P382" i="3"/>
  <c r="O382" i="3"/>
  <c r="N382" i="3"/>
  <c r="J382" i="3"/>
  <c r="P381" i="3"/>
  <c r="O381" i="3"/>
  <c r="N381" i="3"/>
  <c r="J381" i="3"/>
  <c r="P380" i="3"/>
  <c r="O380" i="3"/>
  <c r="N380" i="3"/>
  <c r="J380" i="3"/>
  <c r="P379" i="3"/>
  <c r="O379" i="3"/>
  <c r="N379" i="3"/>
  <c r="J379" i="3"/>
  <c r="P378" i="3"/>
  <c r="O378" i="3"/>
  <c r="N378" i="3"/>
  <c r="J378" i="3"/>
  <c r="P377" i="3"/>
  <c r="O377" i="3"/>
  <c r="N377" i="3"/>
  <c r="J377" i="3"/>
  <c r="P376" i="3"/>
  <c r="O376" i="3"/>
  <c r="N376" i="3"/>
  <c r="J376" i="3"/>
  <c r="P375" i="3"/>
  <c r="O375" i="3"/>
  <c r="N375" i="3"/>
  <c r="J375" i="3"/>
  <c r="P374" i="3"/>
  <c r="O374" i="3"/>
  <c r="N374" i="3"/>
  <c r="J374" i="3"/>
  <c r="P373" i="3"/>
  <c r="O373" i="3"/>
  <c r="N373" i="3"/>
  <c r="J373" i="3"/>
  <c r="P372" i="3"/>
  <c r="O372" i="3"/>
  <c r="N372" i="3"/>
  <c r="J372" i="3"/>
  <c r="P371" i="3"/>
  <c r="O371" i="3"/>
  <c r="N371" i="3"/>
  <c r="J371" i="3"/>
  <c r="P370" i="3"/>
  <c r="O370" i="3"/>
  <c r="N370" i="3"/>
  <c r="J370" i="3"/>
  <c r="P369" i="3"/>
  <c r="O369" i="3"/>
  <c r="N369" i="3"/>
  <c r="J369" i="3"/>
  <c r="P368" i="3"/>
  <c r="O368" i="3"/>
  <c r="N368" i="3"/>
  <c r="J368" i="3"/>
  <c r="P367" i="3"/>
  <c r="O367" i="3"/>
  <c r="N367" i="3"/>
  <c r="J367" i="3"/>
  <c r="P366" i="3"/>
  <c r="O366" i="3"/>
  <c r="N366" i="3"/>
  <c r="J366" i="3"/>
  <c r="P365" i="3"/>
  <c r="O365" i="3"/>
  <c r="N365" i="3"/>
  <c r="J365" i="3"/>
  <c r="P364" i="3"/>
  <c r="O364" i="3"/>
  <c r="N364" i="3"/>
  <c r="J364" i="3"/>
  <c r="P363" i="3"/>
  <c r="O363" i="3"/>
  <c r="N363" i="3"/>
  <c r="J363" i="3"/>
  <c r="P362" i="3"/>
  <c r="O362" i="3"/>
  <c r="N362" i="3"/>
  <c r="J362" i="3"/>
  <c r="P361" i="3"/>
  <c r="O361" i="3"/>
  <c r="N361" i="3"/>
  <c r="J361" i="3"/>
  <c r="P360" i="3"/>
  <c r="O360" i="3"/>
  <c r="N360" i="3"/>
  <c r="J360" i="3"/>
  <c r="P359" i="3"/>
  <c r="O359" i="3"/>
  <c r="N359" i="3"/>
  <c r="J359" i="3"/>
  <c r="P358" i="3"/>
  <c r="O358" i="3"/>
  <c r="N358" i="3"/>
  <c r="J358" i="3"/>
  <c r="P357" i="3"/>
  <c r="O357" i="3"/>
  <c r="N357" i="3"/>
  <c r="J357" i="3"/>
  <c r="P356" i="3"/>
  <c r="O356" i="3"/>
  <c r="N356" i="3"/>
  <c r="J356" i="3"/>
  <c r="P355" i="3"/>
  <c r="O355" i="3"/>
  <c r="N355" i="3"/>
  <c r="J355" i="3"/>
  <c r="P354" i="3"/>
  <c r="O354" i="3"/>
  <c r="N354" i="3"/>
  <c r="J354" i="3"/>
  <c r="P353" i="3"/>
  <c r="O353" i="3"/>
  <c r="N353" i="3"/>
  <c r="J353" i="3"/>
  <c r="P352" i="3"/>
  <c r="O352" i="3"/>
  <c r="N352" i="3"/>
  <c r="J352" i="3"/>
  <c r="P351" i="3"/>
  <c r="O351" i="3"/>
  <c r="N351" i="3"/>
  <c r="J351" i="3"/>
  <c r="P350" i="3"/>
  <c r="O350" i="3"/>
  <c r="N350" i="3"/>
  <c r="J350" i="3"/>
  <c r="P349" i="3"/>
  <c r="O349" i="3"/>
  <c r="N349" i="3"/>
  <c r="J349" i="3"/>
  <c r="P348" i="3"/>
  <c r="O348" i="3"/>
  <c r="N348" i="3"/>
  <c r="J348" i="3"/>
  <c r="P347" i="3"/>
  <c r="O347" i="3"/>
  <c r="N347" i="3"/>
  <c r="J347" i="3"/>
  <c r="P346" i="3"/>
  <c r="O346" i="3"/>
  <c r="N346" i="3"/>
  <c r="J346" i="3"/>
  <c r="P345" i="3"/>
  <c r="O345" i="3"/>
  <c r="N345" i="3"/>
  <c r="J345" i="3"/>
  <c r="P344" i="3"/>
  <c r="O344" i="3"/>
  <c r="N344" i="3"/>
  <c r="J344" i="3"/>
  <c r="P343" i="3"/>
  <c r="O343" i="3"/>
  <c r="N343" i="3"/>
  <c r="J343" i="3"/>
  <c r="P342" i="3"/>
  <c r="O342" i="3"/>
  <c r="N342" i="3"/>
  <c r="J342" i="3"/>
  <c r="P341" i="3"/>
  <c r="O341" i="3"/>
  <c r="N341" i="3"/>
  <c r="J341" i="3"/>
  <c r="P340" i="3"/>
  <c r="O340" i="3"/>
  <c r="N340" i="3"/>
  <c r="J340" i="3"/>
  <c r="P339" i="3"/>
  <c r="O339" i="3"/>
  <c r="N339" i="3"/>
  <c r="J339" i="3"/>
  <c r="P338" i="3"/>
  <c r="O338" i="3"/>
  <c r="N338" i="3"/>
  <c r="J338" i="3"/>
  <c r="P337" i="3"/>
  <c r="O337" i="3"/>
  <c r="N337" i="3"/>
  <c r="J337" i="3"/>
  <c r="P336" i="3"/>
  <c r="O336" i="3"/>
  <c r="N336" i="3"/>
  <c r="J336" i="3"/>
  <c r="P335" i="3"/>
  <c r="O335" i="3"/>
  <c r="N335" i="3"/>
  <c r="J335" i="3"/>
  <c r="P334" i="3"/>
  <c r="O334" i="3"/>
  <c r="N334" i="3"/>
  <c r="J334" i="3"/>
  <c r="P333" i="3"/>
  <c r="O333" i="3"/>
  <c r="N333" i="3"/>
  <c r="J333" i="3"/>
  <c r="P332" i="3"/>
  <c r="O332" i="3"/>
  <c r="N332" i="3"/>
  <c r="J332" i="3"/>
  <c r="P331" i="3"/>
  <c r="O331" i="3"/>
  <c r="N331" i="3"/>
  <c r="J331" i="3"/>
  <c r="P330" i="3"/>
  <c r="O330" i="3"/>
  <c r="N330" i="3"/>
  <c r="J330" i="3"/>
  <c r="P329" i="3"/>
  <c r="O329" i="3"/>
  <c r="N329" i="3"/>
  <c r="J329" i="3"/>
  <c r="P328" i="3"/>
  <c r="O328" i="3"/>
  <c r="N328" i="3"/>
  <c r="J328" i="3"/>
  <c r="P327" i="3"/>
  <c r="O327" i="3"/>
  <c r="N327" i="3"/>
  <c r="J327" i="3"/>
  <c r="P326" i="3"/>
  <c r="O326" i="3"/>
  <c r="N326" i="3"/>
  <c r="J326" i="3"/>
  <c r="P325" i="3"/>
  <c r="O325" i="3"/>
  <c r="N325" i="3"/>
  <c r="J325" i="3"/>
  <c r="P324" i="3"/>
  <c r="O324" i="3"/>
  <c r="N324" i="3"/>
  <c r="J324" i="3"/>
  <c r="P323" i="3"/>
  <c r="O323" i="3"/>
  <c r="N323" i="3"/>
  <c r="J323" i="3"/>
  <c r="P322" i="3"/>
  <c r="O322" i="3"/>
  <c r="N322" i="3"/>
  <c r="J322" i="3"/>
  <c r="P321" i="3"/>
  <c r="O321" i="3"/>
  <c r="N321" i="3"/>
  <c r="J321" i="3"/>
  <c r="P320" i="3"/>
  <c r="O320" i="3"/>
  <c r="N320" i="3"/>
  <c r="J320" i="3"/>
  <c r="P319" i="3"/>
  <c r="O319" i="3"/>
  <c r="N319" i="3"/>
  <c r="J319" i="3"/>
  <c r="P318" i="3"/>
  <c r="O318" i="3"/>
  <c r="N318" i="3"/>
  <c r="J318" i="3"/>
  <c r="P317" i="3"/>
  <c r="O317" i="3"/>
  <c r="N317" i="3"/>
  <c r="J317" i="3"/>
  <c r="P316" i="3"/>
  <c r="O316" i="3"/>
  <c r="N316" i="3"/>
  <c r="J316" i="3"/>
  <c r="P315" i="3"/>
  <c r="O315" i="3"/>
  <c r="N315" i="3"/>
  <c r="J315" i="3"/>
  <c r="P314" i="3"/>
  <c r="O314" i="3"/>
  <c r="N314" i="3"/>
  <c r="J314" i="3"/>
  <c r="P313" i="3"/>
  <c r="O313" i="3"/>
  <c r="N313" i="3"/>
  <c r="J313" i="3"/>
  <c r="P312" i="3"/>
  <c r="O312" i="3"/>
  <c r="N312" i="3"/>
  <c r="J312" i="3"/>
  <c r="P311" i="3"/>
  <c r="O311" i="3"/>
  <c r="N311" i="3"/>
  <c r="J311" i="3"/>
  <c r="P310" i="3"/>
  <c r="O310" i="3"/>
  <c r="N310" i="3"/>
  <c r="J310" i="3"/>
  <c r="P309" i="3"/>
  <c r="O309" i="3"/>
  <c r="N309" i="3"/>
  <c r="J309" i="3"/>
  <c r="P308" i="3"/>
  <c r="O308" i="3"/>
  <c r="N308" i="3"/>
  <c r="J308" i="3"/>
  <c r="P307" i="3"/>
  <c r="O307" i="3"/>
  <c r="N307" i="3"/>
  <c r="J307" i="3"/>
  <c r="P306" i="3"/>
  <c r="O306" i="3"/>
  <c r="N306" i="3"/>
  <c r="J306" i="3"/>
  <c r="P305" i="3"/>
  <c r="O305" i="3"/>
  <c r="N305" i="3"/>
  <c r="J305" i="3"/>
  <c r="P304" i="3"/>
  <c r="O304" i="3"/>
  <c r="N304" i="3"/>
  <c r="J304" i="3"/>
  <c r="P303" i="3"/>
  <c r="O303" i="3"/>
  <c r="N303" i="3"/>
  <c r="J303" i="3"/>
  <c r="P302" i="3"/>
  <c r="O302" i="3"/>
  <c r="N302" i="3"/>
  <c r="J302" i="3"/>
  <c r="P301" i="3"/>
  <c r="O301" i="3"/>
  <c r="N301" i="3"/>
  <c r="J301" i="3"/>
  <c r="P300" i="3"/>
  <c r="O300" i="3"/>
  <c r="N300" i="3"/>
  <c r="J300" i="3"/>
  <c r="P299" i="3"/>
  <c r="O299" i="3"/>
  <c r="N299" i="3"/>
  <c r="J299" i="3"/>
  <c r="P298" i="3"/>
  <c r="O298" i="3"/>
  <c r="N298" i="3"/>
  <c r="J298" i="3"/>
  <c r="P297" i="3"/>
  <c r="O297" i="3"/>
  <c r="N297" i="3"/>
  <c r="J297" i="3"/>
  <c r="P296" i="3"/>
  <c r="O296" i="3"/>
  <c r="N296" i="3"/>
  <c r="J296" i="3"/>
  <c r="P295" i="3"/>
  <c r="O295" i="3"/>
  <c r="N295" i="3"/>
  <c r="J295" i="3"/>
  <c r="P294" i="3"/>
  <c r="O294" i="3"/>
  <c r="N294" i="3"/>
  <c r="J294" i="3"/>
  <c r="P293" i="3"/>
  <c r="O293" i="3"/>
  <c r="N293" i="3"/>
  <c r="J293" i="3"/>
  <c r="P292" i="3"/>
  <c r="O292" i="3"/>
  <c r="N292" i="3"/>
  <c r="J292" i="3"/>
  <c r="P291" i="3"/>
  <c r="O291" i="3"/>
  <c r="N291" i="3"/>
  <c r="J291" i="3"/>
  <c r="P290" i="3"/>
  <c r="O290" i="3"/>
  <c r="N290" i="3"/>
  <c r="J290" i="3"/>
  <c r="P289" i="3"/>
  <c r="O289" i="3"/>
  <c r="N289" i="3"/>
  <c r="J289" i="3"/>
  <c r="P288" i="3"/>
  <c r="O288" i="3"/>
  <c r="N288" i="3"/>
  <c r="J288" i="3"/>
  <c r="P287" i="3"/>
  <c r="O287" i="3"/>
  <c r="N287" i="3"/>
  <c r="J287" i="3"/>
  <c r="P286" i="3"/>
  <c r="O286" i="3"/>
  <c r="N286" i="3"/>
  <c r="J286" i="3"/>
  <c r="P285" i="3"/>
  <c r="O285" i="3"/>
  <c r="N285" i="3"/>
  <c r="J285" i="3"/>
  <c r="P284" i="3"/>
  <c r="O284" i="3"/>
  <c r="N284" i="3"/>
  <c r="J284" i="3"/>
  <c r="P283" i="3"/>
  <c r="O283" i="3"/>
  <c r="N283" i="3"/>
  <c r="J283" i="3"/>
  <c r="P282" i="3"/>
  <c r="O282" i="3"/>
  <c r="N282" i="3"/>
  <c r="J282" i="3"/>
  <c r="P281" i="3"/>
  <c r="O281" i="3"/>
  <c r="N281" i="3"/>
  <c r="J281" i="3"/>
  <c r="P280" i="3"/>
  <c r="O280" i="3"/>
  <c r="N280" i="3"/>
  <c r="J280" i="3"/>
  <c r="P279" i="3"/>
  <c r="O279" i="3"/>
  <c r="N279" i="3"/>
  <c r="J279" i="3"/>
  <c r="P278" i="3"/>
  <c r="O278" i="3"/>
  <c r="N278" i="3"/>
  <c r="J278" i="3"/>
  <c r="P277" i="3"/>
  <c r="O277" i="3"/>
  <c r="N277" i="3"/>
  <c r="J277" i="3"/>
  <c r="P276" i="3"/>
  <c r="O276" i="3"/>
  <c r="N276" i="3"/>
  <c r="J276" i="3"/>
  <c r="P275" i="3"/>
  <c r="O275" i="3"/>
  <c r="N275" i="3"/>
  <c r="J275" i="3"/>
  <c r="P274" i="3"/>
  <c r="O274" i="3"/>
  <c r="N274" i="3"/>
  <c r="J274" i="3"/>
  <c r="P273" i="3"/>
  <c r="O273" i="3"/>
  <c r="N273" i="3"/>
  <c r="J273" i="3"/>
  <c r="P272" i="3"/>
  <c r="O272" i="3"/>
  <c r="N272" i="3"/>
  <c r="J272" i="3"/>
  <c r="P271" i="3"/>
  <c r="O271" i="3"/>
  <c r="N271" i="3"/>
  <c r="J271" i="3"/>
  <c r="P270" i="3"/>
  <c r="O270" i="3"/>
  <c r="N270" i="3"/>
  <c r="J270" i="3"/>
  <c r="P269" i="3"/>
  <c r="O269" i="3"/>
  <c r="N269" i="3"/>
  <c r="J269" i="3"/>
  <c r="P268" i="3"/>
  <c r="O268" i="3"/>
  <c r="N268" i="3"/>
  <c r="J268" i="3"/>
  <c r="P267" i="3"/>
  <c r="O267" i="3"/>
  <c r="N267" i="3"/>
  <c r="J267" i="3"/>
  <c r="P266" i="3"/>
  <c r="O266" i="3"/>
  <c r="N266" i="3"/>
  <c r="J266" i="3"/>
  <c r="P265" i="3"/>
  <c r="O265" i="3"/>
  <c r="N265" i="3"/>
  <c r="J265" i="3"/>
  <c r="P264" i="3"/>
  <c r="O264" i="3"/>
  <c r="N264" i="3"/>
  <c r="J264" i="3"/>
  <c r="P263" i="3"/>
  <c r="O263" i="3"/>
  <c r="N263" i="3"/>
  <c r="J263" i="3"/>
  <c r="P262" i="3"/>
  <c r="O262" i="3"/>
  <c r="N262" i="3"/>
  <c r="J262" i="3"/>
  <c r="P261" i="3"/>
  <c r="O261" i="3"/>
  <c r="N261" i="3"/>
  <c r="J261" i="3"/>
  <c r="P260" i="3"/>
  <c r="O260" i="3"/>
  <c r="N260" i="3"/>
  <c r="J260" i="3"/>
  <c r="P259" i="3"/>
  <c r="O259" i="3"/>
  <c r="N259" i="3"/>
  <c r="J259" i="3"/>
  <c r="P258" i="3"/>
  <c r="O258" i="3"/>
  <c r="N258" i="3"/>
  <c r="J258" i="3"/>
  <c r="P257" i="3"/>
  <c r="O257" i="3"/>
  <c r="N257" i="3"/>
  <c r="J257" i="3"/>
  <c r="P256" i="3"/>
  <c r="O256" i="3"/>
  <c r="N256" i="3"/>
  <c r="J256" i="3"/>
  <c r="P255" i="3"/>
  <c r="O255" i="3"/>
  <c r="N255" i="3"/>
  <c r="J255" i="3"/>
  <c r="P254" i="3"/>
  <c r="O254" i="3"/>
  <c r="N254" i="3"/>
  <c r="J254" i="3"/>
  <c r="P253" i="3"/>
  <c r="O253" i="3"/>
  <c r="N253" i="3"/>
  <c r="J253" i="3"/>
  <c r="P252" i="3"/>
  <c r="O252" i="3"/>
  <c r="N252" i="3"/>
  <c r="J252" i="3"/>
  <c r="P251" i="3"/>
  <c r="O251" i="3"/>
  <c r="N251" i="3"/>
  <c r="J251" i="3"/>
  <c r="P250" i="3"/>
  <c r="O250" i="3"/>
  <c r="N250" i="3"/>
  <c r="J250" i="3"/>
  <c r="P249" i="3"/>
  <c r="O249" i="3"/>
  <c r="N249" i="3"/>
  <c r="J249" i="3"/>
  <c r="P248" i="3"/>
  <c r="O248" i="3"/>
  <c r="N248" i="3"/>
  <c r="J248" i="3"/>
  <c r="P247" i="3"/>
  <c r="O247" i="3"/>
  <c r="N247" i="3"/>
  <c r="J247" i="3"/>
  <c r="P246" i="3"/>
  <c r="O246" i="3"/>
  <c r="N246" i="3"/>
  <c r="J246" i="3"/>
  <c r="P245" i="3"/>
  <c r="O245" i="3"/>
  <c r="N245" i="3"/>
  <c r="J245" i="3"/>
  <c r="P244" i="3"/>
  <c r="O244" i="3"/>
  <c r="N244" i="3"/>
  <c r="J244" i="3"/>
  <c r="P243" i="3"/>
  <c r="O243" i="3"/>
  <c r="N243" i="3"/>
  <c r="J243" i="3"/>
  <c r="P242" i="3"/>
  <c r="O242" i="3"/>
  <c r="N242" i="3"/>
  <c r="J242" i="3"/>
  <c r="P241" i="3"/>
  <c r="O241" i="3"/>
  <c r="N241" i="3"/>
  <c r="J241" i="3"/>
  <c r="P240" i="3"/>
  <c r="O240" i="3"/>
  <c r="N240" i="3"/>
  <c r="J240" i="3"/>
  <c r="P239" i="3"/>
  <c r="O239" i="3"/>
  <c r="N239" i="3"/>
  <c r="J239" i="3"/>
  <c r="P238" i="3"/>
  <c r="O238" i="3"/>
  <c r="N238" i="3"/>
  <c r="J238" i="3"/>
  <c r="P237" i="3"/>
  <c r="O237" i="3"/>
  <c r="N237" i="3"/>
  <c r="J237" i="3"/>
  <c r="P236" i="3"/>
  <c r="O236" i="3"/>
  <c r="N236" i="3"/>
  <c r="J236" i="3"/>
  <c r="P235" i="3"/>
  <c r="O235" i="3"/>
  <c r="N235" i="3"/>
  <c r="J235" i="3"/>
  <c r="P234" i="3"/>
  <c r="O234" i="3"/>
  <c r="N234" i="3"/>
  <c r="J234" i="3"/>
  <c r="P233" i="3"/>
  <c r="O233" i="3"/>
  <c r="N233" i="3"/>
  <c r="J233" i="3"/>
  <c r="P232" i="3"/>
  <c r="O232" i="3"/>
  <c r="N232" i="3"/>
  <c r="J232" i="3"/>
  <c r="P231" i="3"/>
  <c r="O231" i="3"/>
  <c r="N231" i="3"/>
  <c r="J231" i="3"/>
  <c r="P230" i="3"/>
  <c r="O230" i="3"/>
  <c r="N230" i="3"/>
  <c r="J230" i="3"/>
  <c r="P229" i="3"/>
  <c r="O229" i="3"/>
  <c r="N229" i="3"/>
  <c r="J229" i="3"/>
  <c r="P228" i="3"/>
  <c r="O228" i="3"/>
  <c r="N228" i="3"/>
  <c r="J228" i="3"/>
  <c r="P227" i="3"/>
  <c r="O227" i="3"/>
  <c r="N227" i="3"/>
  <c r="J227" i="3"/>
  <c r="P226" i="3"/>
  <c r="O226" i="3"/>
  <c r="N226" i="3"/>
  <c r="J226" i="3"/>
  <c r="P225" i="3"/>
  <c r="O225" i="3"/>
  <c r="N225" i="3"/>
  <c r="J225" i="3"/>
  <c r="P224" i="3"/>
  <c r="O224" i="3"/>
  <c r="N224" i="3"/>
  <c r="J224" i="3"/>
  <c r="P223" i="3"/>
  <c r="O223" i="3"/>
  <c r="N223" i="3"/>
  <c r="J223" i="3"/>
  <c r="P222" i="3"/>
  <c r="O222" i="3"/>
  <c r="N222" i="3"/>
  <c r="J222" i="3"/>
  <c r="P221" i="3"/>
  <c r="O221" i="3"/>
  <c r="N221" i="3"/>
  <c r="J221" i="3"/>
  <c r="P220" i="3"/>
  <c r="O220" i="3"/>
  <c r="N220" i="3"/>
  <c r="J220" i="3"/>
  <c r="P219" i="3"/>
  <c r="O219" i="3"/>
  <c r="N219" i="3"/>
  <c r="J219" i="3"/>
  <c r="P218" i="3"/>
  <c r="O218" i="3"/>
  <c r="N218" i="3"/>
  <c r="J218" i="3"/>
  <c r="P217" i="3"/>
  <c r="O217" i="3"/>
  <c r="N217" i="3"/>
  <c r="J217" i="3"/>
  <c r="P216" i="3"/>
  <c r="O216" i="3"/>
  <c r="N216" i="3"/>
  <c r="J216" i="3"/>
  <c r="P215" i="3"/>
  <c r="O215" i="3"/>
  <c r="N215" i="3"/>
  <c r="J215" i="3"/>
  <c r="P214" i="3"/>
  <c r="O214" i="3"/>
  <c r="N214" i="3"/>
  <c r="J214" i="3"/>
  <c r="P213" i="3"/>
  <c r="O213" i="3"/>
  <c r="N213" i="3"/>
  <c r="J213" i="3"/>
  <c r="P212" i="3"/>
  <c r="O212" i="3"/>
  <c r="N212" i="3"/>
  <c r="J212" i="3"/>
  <c r="P211" i="3"/>
  <c r="O211" i="3"/>
  <c r="N211" i="3"/>
  <c r="J211" i="3"/>
  <c r="P210" i="3"/>
  <c r="O210" i="3"/>
  <c r="N210" i="3"/>
  <c r="J210" i="3"/>
  <c r="P209" i="3"/>
  <c r="O209" i="3"/>
  <c r="N209" i="3"/>
  <c r="J209" i="3"/>
  <c r="P208" i="3"/>
  <c r="O208" i="3"/>
  <c r="N208" i="3"/>
  <c r="J208" i="3"/>
  <c r="P207" i="3"/>
  <c r="O207" i="3"/>
  <c r="N207" i="3"/>
  <c r="J207" i="3"/>
  <c r="P206" i="3"/>
  <c r="O206" i="3"/>
  <c r="N206" i="3"/>
  <c r="J206" i="3"/>
  <c r="P205" i="3"/>
  <c r="O205" i="3"/>
  <c r="N205" i="3"/>
  <c r="J205" i="3"/>
  <c r="P204" i="3"/>
  <c r="O204" i="3"/>
  <c r="N204" i="3"/>
  <c r="J204" i="3"/>
  <c r="P203" i="3"/>
  <c r="O203" i="3"/>
  <c r="N203" i="3"/>
  <c r="J203" i="3"/>
  <c r="P202" i="3"/>
  <c r="O202" i="3"/>
  <c r="N202" i="3"/>
  <c r="J202" i="3"/>
  <c r="P201" i="3"/>
  <c r="O201" i="3"/>
  <c r="N201" i="3"/>
  <c r="J201" i="3"/>
  <c r="P200" i="3"/>
  <c r="O200" i="3"/>
  <c r="N200" i="3"/>
  <c r="J200" i="3"/>
  <c r="P199" i="3"/>
  <c r="O199" i="3"/>
  <c r="N199" i="3"/>
  <c r="J199" i="3"/>
  <c r="P198" i="3"/>
  <c r="O198" i="3"/>
  <c r="N198" i="3"/>
  <c r="J198" i="3"/>
  <c r="P197" i="3"/>
  <c r="O197" i="3"/>
  <c r="N197" i="3"/>
  <c r="J197" i="3"/>
  <c r="P196" i="3"/>
  <c r="O196" i="3"/>
  <c r="N196" i="3"/>
  <c r="J196" i="3"/>
  <c r="P195" i="3"/>
  <c r="O195" i="3"/>
  <c r="N195" i="3"/>
  <c r="J195" i="3"/>
  <c r="P194" i="3"/>
  <c r="O194" i="3"/>
  <c r="N194" i="3"/>
  <c r="J194" i="3"/>
  <c r="P193" i="3"/>
  <c r="O193" i="3"/>
  <c r="N193" i="3"/>
  <c r="J193" i="3"/>
  <c r="P192" i="3"/>
  <c r="O192" i="3"/>
  <c r="N192" i="3"/>
  <c r="J192" i="3"/>
  <c r="P191" i="3"/>
  <c r="O191" i="3"/>
  <c r="N191" i="3"/>
  <c r="J191" i="3"/>
  <c r="P190" i="3"/>
  <c r="O190" i="3"/>
  <c r="N190" i="3"/>
  <c r="J190" i="3"/>
  <c r="P189" i="3"/>
  <c r="O189" i="3"/>
  <c r="N189" i="3"/>
  <c r="J189" i="3"/>
  <c r="P188" i="3"/>
  <c r="O188" i="3"/>
  <c r="N188" i="3"/>
  <c r="J188" i="3"/>
  <c r="P187" i="3"/>
  <c r="O187" i="3"/>
  <c r="N187" i="3"/>
  <c r="J187" i="3"/>
  <c r="P186" i="3"/>
  <c r="O186" i="3"/>
  <c r="N186" i="3"/>
  <c r="J186" i="3"/>
  <c r="P185" i="3"/>
  <c r="O185" i="3"/>
  <c r="N185" i="3"/>
  <c r="J185" i="3"/>
  <c r="P184" i="3"/>
  <c r="O184" i="3"/>
  <c r="N184" i="3"/>
  <c r="J184" i="3"/>
  <c r="P183" i="3"/>
  <c r="O183" i="3"/>
  <c r="N183" i="3"/>
  <c r="J183" i="3"/>
  <c r="P182" i="3"/>
  <c r="O182" i="3"/>
  <c r="N182" i="3"/>
  <c r="J182" i="3"/>
  <c r="P181" i="3"/>
  <c r="O181" i="3"/>
  <c r="N181" i="3"/>
  <c r="J181" i="3"/>
  <c r="P180" i="3"/>
  <c r="O180" i="3"/>
  <c r="N180" i="3"/>
  <c r="J180" i="3"/>
  <c r="P179" i="3"/>
  <c r="O179" i="3"/>
  <c r="N179" i="3"/>
  <c r="J179" i="3"/>
  <c r="P178" i="3"/>
  <c r="O178" i="3"/>
  <c r="N178" i="3"/>
  <c r="J178" i="3"/>
  <c r="P177" i="3"/>
  <c r="O177" i="3"/>
  <c r="N177" i="3"/>
  <c r="J177" i="3"/>
  <c r="P176" i="3"/>
  <c r="O176" i="3"/>
  <c r="N176" i="3"/>
  <c r="J176" i="3"/>
  <c r="P175" i="3"/>
  <c r="O175" i="3"/>
  <c r="N175" i="3"/>
  <c r="J175" i="3"/>
  <c r="P174" i="3"/>
  <c r="O174" i="3"/>
  <c r="N174" i="3"/>
  <c r="J174" i="3"/>
  <c r="P173" i="3"/>
  <c r="O173" i="3"/>
  <c r="N173" i="3"/>
  <c r="J173" i="3"/>
  <c r="P172" i="3"/>
  <c r="O172" i="3"/>
  <c r="N172" i="3"/>
  <c r="J172" i="3"/>
  <c r="P171" i="3"/>
  <c r="O171" i="3"/>
  <c r="N171" i="3"/>
  <c r="J171" i="3"/>
  <c r="P170" i="3"/>
  <c r="O170" i="3"/>
  <c r="N170" i="3"/>
  <c r="J170" i="3"/>
  <c r="P169" i="3"/>
  <c r="O169" i="3"/>
  <c r="N169" i="3"/>
  <c r="J169" i="3"/>
  <c r="P168" i="3"/>
  <c r="O168" i="3"/>
  <c r="N168" i="3"/>
  <c r="J168" i="3"/>
  <c r="P167" i="3"/>
  <c r="O167" i="3"/>
  <c r="N167" i="3"/>
  <c r="J167" i="3"/>
  <c r="P166" i="3"/>
  <c r="O166" i="3"/>
  <c r="N166" i="3"/>
  <c r="J166" i="3"/>
  <c r="P165" i="3"/>
  <c r="O165" i="3"/>
  <c r="N165" i="3"/>
  <c r="J165" i="3"/>
  <c r="P164" i="3"/>
  <c r="O164" i="3"/>
  <c r="N164" i="3"/>
  <c r="J164" i="3"/>
  <c r="P163" i="3"/>
  <c r="O163" i="3"/>
  <c r="N163" i="3"/>
  <c r="J163" i="3"/>
  <c r="P162" i="3"/>
  <c r="O162" i="3"/>
  <c r="N162" i="3"/>
  <c r="J162" i="3"/>
  <c r="P161" i="3"/>
  <c r="O161" i="3"/>
  <c r="N161" i="3"/>
  <c r="J161" i="3"/>
  <c r="P160" i="3"/>
  <c r="O160" i="3"/>
  <c r="N160" i="3"/>
  <c r="J160" i="3"/>
  <c r="P159" i="3"/>
  <c r="O159" i="3"/>
  <c r="N159" i="3"/>
  <c r="J159" i="3"/>
  <c r="P158" i="3"/>
  <c r="O158" i="3"/>
  <c r="N158" i="3"/>
  <c r="J158" i="3"/>
  <c r="P157" i="3"/>
  <c r="O157" i="3"/>
  <c r="N157" i="3"/>
  <c r="J157" i="3"/>
  <c r="P156" i="3"/>
  <c r="O156" i="3"/>
  <c r="N156" i="3"/>
  <c r="J156" i="3"/>
  <c r="P155" i="3"/>
  <c r="O155" i="3"/>
  <c r="N155" i="3"/>
  <c r="J155" i="3"/>
  <c r="P154" i="3"/>
  <c r="O154" i="3"/>
  <c r="N154" i="3"/>
  <c r="J154" i="3"/>
  <c r="P153" i="3"/>
  <c r="O153" i="3"/>
  <c r="N153" i="3"/>
  <c r="J153" i="3"/>
  <c r="P152" i="3"/>
  <c r="O152" i="3"/>
  <c r="N152" i="3"/>
  <c r="J152" i="3"/>
  <c r="P151" i="3"/>
  <c r="O151" i="3"/>
  <c r="N151" i="3"/>
  <c r="J151" i="3"/>
  <c r="P150" i="3"/>
  <c r="O150" i="3"/>
  <c r="N150" i="3"/>
  <c r="J150" i="3"/>
  <c r="P149" i="3"/>
  <c r="O149" i="3"/>
  <c r="N149" i="3"/>
  <c r="J149" i="3"/>
  <c r="P148" i="3"/>
  <c r="O148" i="3"/>
  <c r="N148" i="3"/>
  <c r="J148" i="3"/>
  <c r="P147" i="3"/>
  <c r="O147" i="3"/>
  <c r="N147" i="3"/>
  <c r="J147" i="3"/>
  <c r="P146" i="3"/>
  <c r="O146" i="3"/>
  <c r="N146" i="3"/>
  <c r="J146" i="3"/>
  <c r="P145" i="3"/>
  <c r="O145" i="3"/>
  <c r="N145" i="3"/>
  <c r="J145" i="3"/>
  <c r="P144" i="3"/>
  <c r="O144" i="3"/>
  <c r="N144" i="3"/>
  <c r="J144" i="3"/>
  <c r="P143" i="3"/>
  <c r="O143" i="3"/>
  <c r="N143" i="3"/>
  <c r="J143" i="3"/>
  <c r="P142" i="3"/>
  <c r="O142" i="3"/>
  <c r="N142" i="3"/>
  <c r="J142" i="3"/>
  <c r="P141" i="3"/>
  <c r="O141" i="3"/>
  <c r="N141" i="3"/>
  <c r="J141" i="3"/>
  <c r="P140" i="3"/>
  <c r="O140" i="3"/>
  <c r="N140" i="3"/>
  <c r="J140" i="3"/>
  <c r="P139" i="3"/>
  <c r="O139" i="3"/>
  <c r="N139" i="3"/>
  <c r="J139" i="3"/>
  <c r="P138" i="3"/>
  <c r="O138" i="3"/>
  <c r="N138" i="3"/>
  <c r="J138" i="3"/>
  <c r="P137" i="3"/>
  <c r="O137" i="3"/>
  <c r="N137" i="3"/>
  <c r="J137" i="3"/>
  <c r="P136" i="3"/>
  <c r="O136" i="3"/>
  <c r="N136" i="3"/>
  <c r="J136" i="3"/>
  <c r="P135" i="3"/>
  <c r="O135" i="3"/>
  <c r="N135" i="3"/>
  <c r="J135" i="3"/>
  <c r="P134" i="3"/>
  <c r="O134" i="3"/>
  <c r="N134" i="3"/>
  <c r="J134" i="3"/>
  <c r="P133" i="3"/>
  <c r="O133" i="3"/>
  <c r="N133" i="3"/>
  <c r="J133" i="3"/>
  <c r="P132" i="3"/>
  <c r="O132" i="3"/>
  <c r="N132" i="3"/>
  <c r="J132" i="3"/>
  <c r="P131" i="3"/>
  <c r="O131" i="3"/>
  <c r="N131" i="3"/>
  <c r="J131" i="3"/>
  <c r="P130" i="3"/>
  <c r="O130" i="3"/>
  <c r="N130" i="3"/>
  <c r="J130" i="3"/>
  <c r="P129" i="3"/>
  <c r="O129" i="3"/>
  <c r="N129" i="3"/>
  <c r="J129" i="3"/>
  <c r="P128" i="3"/>
  <c r="O128" i="3"/>
  <c r="N128" i="3"/>
  <c r="J128" i="3"/>
  <c r="P127" i="3"/>
  <c r="O127" i="3"/>
  <c r="N127" i="3"/>
  <c r="J127" i="3"/>
  <c r="P126" i="3"/>
  <c r="O126" i="3"/>
  <c r="N126" i="3"/>
  <c r="J126" i="3"/>
  <c r="P125" i="3"/>
  <c r="O125" i="3"/>
  <c r="N125" i="3"/>
  <c r="J125" i="3"/>
  <c r="P124" i="3"/>
  <c r="O124" i="3"/>
  <c r="N124" i="3"/>
  <c r="J124" i="3"/>
  <c r="P123" i="3"/>
  <c r="O123" i="3"/>
  <c r="N123" i="3"/>
  <c r="J123" i="3"/>
  <c r="P122" i="3"/>
  <c r="O122" i="3"/>
  <c r="N122" i="3"/>
  <c r="J122" i="3"/>
  <c r="P121" i="3"/>
  <c r="O121" i="3"/>
  <c r="N121" i="3"/>
  <c r="J121" i="3"/>
  <c r="P120" i="3"/>
  <c r="O120" i="3"/>
  <c r="N120" i="3"/>
  <c r="J120" i="3"/>
  <c r="P119" i="3"/>
  <c r="O119" i="3"/>
  <c r="N119" i="3"/>
  <c r="J119" i="3"/>
  <c r="P118" i="3"/>
  <c r="O118" i="3"/>
  <c r="N118" i="3"/>
  <c r="J118" i="3"/>
  <c r="P117" i="3"/>
  <c r="O117" i="3"/>
  <c r="N117" i="3"/>
  <c r="J117" i="3"/>
  <c r="P116" i="3"/>
  <c r="O116" i="3"/>
  <c r="N116" i="3"/>
  <c r="J116" i="3"/>
  <c r="P115" i="3"/>
  <c r="O115" i="3"/>
  <c r="N115" i="3"/>
  <c r="J115" i="3"/>
  <c r="P114" i="3"/>
  <c r="O114" i="3"/>
  <c r="N114" i="3"/>
  <c r="J114" i="3"/>
  <c r="P113" i="3"/>
  <c r="O113" i="3"/>
  <c r="N113" i="3"/>
  <c r="J113" i="3"/>
  <c r="P112" i="3"/>
  <c r="O112" i="3"/>
  <c r="N112" i="3"/>
  <c r="J112" i="3"/>
  <c r="P111" i="3"/>
  <c r="O111" i="3"/>
  <c r="N111" i="3"/>
  <c r="J111" i="3"/>
  <c r="P110" i="3"/>
  <c r="O110" i="3"/>
  <c r="N110" i="3"/>
  <c r="J110" i="3"/>
  <c r="P109" i="3"/>
  <c r="O109" i="3"/>
  <c r="N109" i="3"/>
  <c r="J109" i="3"/>
  <c r="P108" i="3"/>
  <c r="O108" i="3"/>
  <c r="N108" i="3"/>
  <c r="J108" i="3"/>
  <c r="P107" i="3"/>
  <c r="O107" i="3"/>
  <c r="N107" i="3"/>
  <c r="J107" i="3"/>
  <c r="P106" i="3"/>
  <c r="O106" i="3"/>
  <c r="N106" i="3"/>
  <c r="J106" i="3"/>
  <c r="P105" i="3"/>
  <c r="O105" i="3"/>
  <c r="N105" i="3"/>
  <c r="J105" i="3"/>
  <c r="P104" i="3"/>
  <c r="O104" i="3"/>
  <c r="N104" i="3"/>
  <c r="J104" i="3"/>
  <c r="P103" i="3"/>
  <c r="O103" i="3"/>
  <c r="N103" i="3"/>
  <c r="J103" i="3"/>
  <c r="P102" i="3"/>
  <c r="O102" i="3"/>
  <c r="N102" i="3"/>
  <c r="J102" i="3"/>
  <c r="P101" i="3"/>
  <c r="O101" i="3"/>
  <c r="N101" i="3"/>
  <c r="J101" i="3"/>
  <c r="P100" i="3"/>
  <c r="O100" i="3"/>
  <c r="N100" i="3"/>
  <c r="J100" i="3"/>
  <c r="P99" i="3"/>
  <c r="O99" i="3"/>
  <c r="N99" i="3"/>
  <c r="J99" i="3"/>
  <c r="P98" i="3"/>
  <c r="O98" i="3"/>
  <c r="N98" i="3"/>
  <c r="J98" i="3"/>
  <c r="P97" i="3"/>
  <c r="O97" i="3"/>
  <c r="N97" i="3"/>
  <c r="J97" i="3"/>
  <c r="P96" i="3"/>
  <c r="O96" i="3"/>
  <c r="N96" i="3"/>
  <c r="J96" i="3"/>
  <c r="P95" i="3"/>
  <c r="O95" i="3"/>
  <c r="N95" i="3"/>
  <c r="J95" i="3"/>
  <c r="P94" i="3"/>
  <c r="O94" i="3"/>
  <c r="N94" i="3"/>
  <c r="J94" i="3"/>
  <c r="P93" i="3"/>
  <c r="O93" i="3"/>
  <c r="N93" i="3"/>
  <c r="J93" i="3"/>
  <c r="P92" i="3"/>
  <c r="O92" i="3"/>
  <c r="N92" i="3"/>
  <c r="J92" i="3"/>
  <c r="P91" i="3"/>
  <c r="O91" i="3"/>
  <c r="N91" i="3"/>
  <c r="J91" i="3"/>
  <c r="P90" i="3"/>
  <c r="O90" i="3"/>
  <c r="N90" i="3"/>
  <c r="J90" i="3"/>
  <c r="P89" i="3"/>
  <c r="O89" i="3"/>
  <c r="N89" i="3"/>
  <c r="J89" i="3"/>
  <c r="P88" i="3"/>
  <c r="O88" i="3"/>
  <c r="N88" i="3"/>
  <c r="J88" i="3"/>
  <c r="P87" i="3"/>
  <c r="O87" i="3"/>
  <c r="N87" i="3"/>
  <c r="J87" i="3"/>
  <c r="P86" i="3"/>
  <c r="O86" i="3"/>
  <c r="N86" i="3"/>
  <c r="J86" i="3"/>
  <c r="P85" i="3"/>
  <c r="O85" i="3"/>
  <c r="N85" i="3"/>
  <c r="J85" i="3"/>
  <c r="P84" i="3"/>
  <c r="O84" i="3"/>
  <c r="N84" i="3"/>
  <c r="J84" i="3"/>
  <c r="P83" i="3"/>
  <c r="O83" i="3"/>
  <c r="N83" i="3"/>
  <c r="J83" i="3"/>
  <c r="P82" i="3"/>
  <c r="O82" i="3"/>
  <c r="N82" i="3"/>
  <c r="J82" i="3"/>
  <c r="P81" i="3"/>
  <c r="O81" i="3"/>
  <c r="N81" i="3"/>
  <c r="J81" i="3"/>
  <c r="P80" i="3"/>
  <c r="O80" i="3"/>
  <c r="N80" i="3"/>
  <c r="J80" i="3"/>
  <c r="P79" i="3"/>
  <c r="O79" i="3"/>
  <c r="N79" i="3"/>
  <c r="J79" i="3"/>
  <c r="P78" i="3"/>
  <c r="O78" i="3"/>
  <c r="N78" i="3"/>
  <c r="J78" i="3"/>
  <c r="P77" i="3"/>
  <c r="O77" i="3"/>
  <c r="N77" i="3"/>
  <c r="J77" i="3"/>
  <c r="P76" i="3"/>
  <c r="O76" i="3"/>
  <c r="N76" i="3"/>
  <c r="J76" i="3"/>
  <c r="P75" i="3"/>
  <c r="O75" i="3"/>
  <c r="N75" i="3"/>
  <c r="J75" i="3"/>
  <c r="P74" i="3"/>
  <c r="O74" i="3"/>
  <c r="N74" i="3"/>
  <c r="J74" i="3"/>
  <c r="P73" i="3"/>
  <c r="O73" i="3"/>
  <c r="N73" i="3"/>
  <c r="J73" i="3"/>
  <c r="P72" i="3"/>
  <c r="O72" i="3"/>
  <c r="N72" i="3"/>
  <c r="J72" i="3"/>
  <c r="P71" i="3"/>
  <c r="O71" i="3"/>
  <c r="N71" i="3"/>
  <c r="J71" i="3"/>
  <c r="P70" i="3"/>
  <c r="O70" i="3"/>
  <c r="N70" i="3"/>
  <c r="J70" i="3"/>
  <c r="P69" i="3"/>
  <c r="O69" i="3"/>
  <c r="N69" i="3"/>
  <c r="J69" i="3"/>
  <c r="P68" i="3"/>
  <c r="O68" i="3"/>
  <c r="N68" i="3"/>
  <c r="J68" i="3"/>
  <c r="P67" i="3"/>
  <c r="O67" i="3"/>
  <c r="N67" i="3"/>
  <c r="J67" i="3"/>
  <c r="P66" i="3"/>
  <c r="O66" i="3"/>
  <c r="N66" i="3"/>
  <c r="J66" i="3"/>
  <c r="P65" i="3"/>
  <c r="O65" i="3"/>
  <c r="N65" i="3"/>
  <c r="J65" i="3"/>
  <c r="P64" i="3"/>
  <c r="O64" i="3"/>
  <c r="N64" i="3"/>
  <c r="J64" i="3"/>
  <c r="P63" i="3"/>
  <c r="O63" i="3"/>
  <c r="N63" i="3"/>
  <c r="J63" i="3"/>
  <c r="P62" i="3"/>
  <c r="O62" i="3"/>
  <c r="N62" i="3"/>
  <c r="J62" i="3"/>
  <c r="P61" i="3"/>
  <c r="O61" i="3"/>
  <c r="N61" i="3"/>
  <c r="J61" i="3"/>
  <c r="P60" i="3"/>
  <c r="O60" i="3"/>
  <c r="N60" i="3"/>
  <c r="J60" i="3"/>
  <c r="P59" i="3"/>
  <c r="O59" i="3"/>
  <c r="N59" i="3"/>
  <c r="J59" i="3"/>
  <c r="P58" i="3"/>
  <c r="O58" i="3"/>
  <c r="N58" i="3"/>
  <c r="J58" i="3"/>
  <c r="P57" i="3"/>
  <c r="O57" i="3"/>
  <c r="N57" i="3"/>
  <c r="J57" i="3"/>
  <c r="P56" i="3"/>
  <c r="O56" i="3"/>
  <c r="N56" i="3"/>
  <c r="J56" i="3"/>
  <c r="P55" i="3"/>
  <c r="O55" i="3"/>
  <c r="N55" i="3"/>
  <c r="J55" i="3"/>
  <c r="P54" i="3"/>
  <c r="O54" i="3"/>
  <c r="N54" i="3"/>
  <c r="J54" i="3"/>
  <c r="P53" i="3"/>
  <c r="O53" i="3"/>
  <c r="N53" i="3"/>
  <c r="J53" i="3"/>
  <c r="P52" i="3"/>
  <c r="O52" i="3"/>
  <c r="N52" i="3"/>
  <c r="J52" i="3"/>
  <c r="P51" i="3"/>
  <c r="O51" i="3"/>
  <c r="N51" i="3"/>
  <c r="J51" i="3"/>
  <c r="P50" i="3"/>
  <c r="O50" i="3"/>
  <c r="N50" i="3"/>
  <c r="J50" i="3"/>
  <c r="P49" i="3"/>
  <c r="O49" i="3"/>
  <c r="N49" i="3"/>
  <c r="J49" i="3"/>
  <c r="P48" i="3"/>
  <c r="O48" i="3"/>
  <c r="N48" i="3"/>
  <c r="J48" i="3"/>
  <c r="P47" i="3"/>
  <c r="O47" i="3"/>
  <c r="N47" i="3"/>
  <c r="J47" i="3"/>
  <c r="P46" i="3"/>
  <c r="O46" i="3"/>
  <c r="N46" i="3"/>
  <c r="J46" i="3"/>
  <c r="P45" i="3"/>
  <c r="O45" i="3"/>
  <c r="N45" i="3"/>
  <c r="J45" i="3"/>
  <c r="P44" i="3"/>
  <c r="O44" i="3"/>
  <c r="N44" i="3"/>
  <c r="J44" i="3"/>
  <c r="P43" i="3"/>
  <c r="O43" i="3"/>
  <c r="N43" i="3"/>
  <c r="J43" i="3"/>
  <c r="P42" i="3"/>
  <c r="O42" i="3"/>
  <c r="N42" i="3"/>
  <c r="J42" i="3"/>
  <c r="P41" i="3"/>
  <c r="O41" i="3"/>
  <c r="N41" i="3"/>
  <c r="J41" i="3"/>
  <c r="P40" i="3"/>
  <c r="O40" i="3"/>
  <c r="N40" i="3"/>
  <c r="J40" i="3"/>
  <c r="P39" i="3"/>
  <c r="O39" i="3"/>
  <c r="N39" i="3"/>
  <c r="J39" i="3"/>
  <c r="P38" i="3"/>
  <c r="O38" i="3"/>
  <c r="N38" i="3"/>
  <c r="J38" i="3"/>
  <c r="P37" i="3"/>
  <c r="O37" i="3"/>
  <c r="N37" i="3"/>
  <c r="J37" i="3"/>
  <c r="P36" i="3"/>
  <c r="O36" i="3"/>
  <c r="N36" i="3"/>
  <c r="J36" i="3"/>
  <c r="P35" i="3"/>
  <c r="O35" i="3"/>
  <c r="N35" i="3"/>
  <c r="J35" i="3"/>
  <c r="P34" i="3"/>
  <c r="O34" i="3"/>
  <c r="N34" i="3"/>
  <c r="J34" i="3"/>
  <c r="P33" i="3"/>
  <c r="O33" i="3"/>
  <c r="N33" i="3"/>
  <c r="J33" i="3"/>
  <c r="P32" i="3"/>
  <c r="O32" i="3"/>
  <c r="N32" i="3"/>
  <c r="J32" i="3"/>
  <c r="P31" i="3"/>
  <c r="O31" i="3"/>
  <c r="N31" i="3"/>
  <c r="J31" i="3"/>
  <c r="P30" i="3"/>
  <c r="O30" i="3"/>
  <c r="N30" i="3"/>
  <c r="J30" i="3"/>
  <c r="P29" i="3"/>
  <c r="O29" i="3"/>
  <c r="N29" i="3"/>
  <c r="J29" i="3"/>
  <c r="P28" i="3"/>
  <c r="O28" i="3"/>
  <c r="N28" i="3"/>
  <c r="J28" i="3"/>
  <c r="P27" i="3"/>
  <c r="O27" i="3"/>
  <c r="N27" i="3"/>
  <c r="J27" i="3"/>
  <c r="P26" i="3"/>
  <c r="O26" i="3"/>
  <c r="N26" i="3"/>
  <c r="J26" i="3"/>
  <c r="P25" i="3"/>
  <c r="O25" i="3"/>
  <c r="N25" i="3"/>
  <c r="J25" i="3"/>
  <c r="P24" i="3"/>
  <c r="O24" i="3"/>
  <c r="N24" i="3"/>
  <c r="J24" i="3"/>
  <c r="P23" i="3"/>
  <c r="O23" i="3"/>
  <c r="N23" i="3"/>
  <c r="J23" i="3"/>
  <c r="P22" i="3"/>
  <c r="O22" i="3"/>
  <c r="N22" i="3"/>
  <c r="J22" i="3"/>
  <c r="P21" i="3"/>
  <c r="O21" i="3"/>
  <c r="N21" i="3"/>
  <c r="J21" i="3"/>
  <c r="P20" i="3"/>
  <c r="O20" i="3"/>
  <c r="N20" i="3"/>
  <c r="J20" i="3"/>
  <c r="P19" i="3"/>
  <c r="O19" i="3"/>
  <c r="N19" i="3"/>
  <c r="J19" i="3"/>
  <c r="P18" i="3"/>
  <c r="O18" i="3"/>
  <c r="N18" i="3"/>
  <c r="J18" i="3"/>
  <c r="P17" i="3"/>
  <c r="O17" i="3"/>
  <c r="N17" i="3"/>
  <c r="J17" i="3"/>
  <c r="P16" i="3"/>
  <c r="O16" i="3"/>
  <c r="N16" i="3"/>
  <c r="J16" i="3"/>
  <c r="P15" i="3"/>
  <c r="O15" i="3"/>
  <c r="N15" i="3"/>
  <c r="J15" i="3"/>
  <c r="P14" i="3"/>
  <c r="O14" i="3"/>
  <c r="N14" i="3"/>
  <c r="J14" i="3"/>
  <c r="P13" i="3"/>
  <c r="O13" i="3"/>
  <c r="N13" i="3"/>
  <c r="J13" i="3"/>
  <c r="P12" i="3"/>
  <c r="O12" i="3"/>
  <c r="N12" i="3"/>
  <c r="J12" i="3"/>
  <c r="P11" i="3"/>
  <c r="O11" i="3"/>
  <c r="N11" i="3"/>
  <c r="J11" i="3"/>
  <c r="P10" i="3"/>
  <c r="O10" i="3"/>
  <c r="N10" i="3"/>
  <c r="J10" i="3"/>
  <c r="P9" i="3"/>
  <c r="O9" i="3"/>
  <c r="N9" i="3"/>
  <c r="J9" i="3"/>
  <c r="P8" i="3"/>
  <c r="O8" i="3"/>
  <c r="N8" i="3"/>
  <c r="J8" i="3"/>
  <c r="P7" i="3"/>
  <c r="O7" i="3"/>
  <c r="N7" i="3"/>
  <c r="J7" i="3"/>
  <c r="P6" i="3"/>
  <c r="O6" i="3"/>
  <c r="N6" i="3"/>
  <c r="J6" i="3"/>
  <c r="P5" i="3"/>
  <c r="O5" i="3"/>
  <c r="N5" i="3"/>
  <c r="J5" i="3"/>
  <c r="P4" i="3"/>
  <c r="O4" i="3"/>
  <c r="N4" i="3"/>
  <c r="J4" i="3"/>
  <c r="P3" i="3"/>
  <c r="O3" i="3"/>
  <c r="N3" i="3"/>
  <c r="J3" i="3"/>
  <c r="P2" i="3"/>
  <c r="O2" i="3"/>
  <c r="N2" i="3"/>
  <c r="J2" i="3"/>
  <c r="B32" i="2"/>
  <c r="H13" i="2"/>
  <c r="K11" i="2"/>
  <c r="H11" i="2"/>
  <c r="E11" i="2"/>
  <c r="B11" i="2"/>
  <c r="K6161" i="3" l="1"/>
  <c r="L6161" i="3" s="1"/>
  <c r="M6161" i="3"/>
  <c r="K6160" i="3"/>
  <c r="L6160" i="3" s="1"/>
  <c r="M6160" i="3"/>
  <c r="K6159" i="3"/>
  <c r="K6158" i="3"/>
  <c r="K6157" i="3"/>
  <c r="L6157" i="3" s="1"/>
  <c r="M6157" i="3"/>
  <c r="K6156" i="3"/>
  <c r="K6155" i="3"/>
  <c r="L6155" i="3" s="1"/>
  <c r="M6155" i="3"/>
  <c r="K6154" i="3"/>
  <c r="L6154" i="3" s="1"/>
  <c r="M6154" i="3"/>
  <c r="K6153" i="3"/>
  <c r="K6152" i="3"/>
  <c r="K6151" i="3"/>
  <c r="L6151" i="3" s="1"/>
  <c r="M6151" i="3"/>
  <c r="K6150" i="3"/>
  <c r="K6149" i="3"/>
  <c r="L6149" i="3" s="1"/>
  <c r="M6149" i="3"/>
  <c r="K6148" i="3"/>
  <c r="L6148" i="3" s="1"/>
  <c r="M6148" i="3"/>
  <c r="K6147" i="3"/>
  <c r="K6146" i="3"/>
  <c r="L6146" i="3" s="1"/>
  <c r="M6146" i="3"/>
  <c r="K6145" i="3"/>
  <c r="K6144" i="3"/>
  <c r="L6144" i="3" s="1"/>
  <c r="M6144" i="3"/>
  <c r="K6143" i="3"/>
  <c r="K6142" i="3"/>
  <c r="K6141" i="3"/>
  <c r="M6140" i="3"/>
  <c r="L6140" i="3"/>
  <c r="K6139" i="3"/>
  <c r="K6138" i="3"/>
  <c r="L6138" i="3" s="1"/>
  <c r="M6138" i="3"/>
  <c r="K6137" i="3"/>
  <c r="L6137" i="3" s="1"/>
  <c r="M6137" i="3"/>
  <c r="K6136" i="3"/>
  <c r="K6135" i="3"/>
  <c r="L6135" i="3" s="1"/>
  <c r="M6135" i="3"/>
  <c r="K6134" i="3"/>
  <c r="K6133" i="3"/>
  <c r="K6132" i="3"/>
  <c r="K6131" i="3"/>
  <c r="K6130" i="3"/>
  <c r="L6130" i="3" s="1"/>
  <c r="M6130" i="3"/>
  <c r="K6129" i="3"/>
  <c r="L6129" i="3" s="1"/>
  <c r="M6129" i="3"/>
  <c r="K6128" i="3"/>
  <c r="K6127" i="3"/>
  <c r="L6127" i="3" s="1"/>
  <c r="M6127" i="3"/>
  <c r="K6126" i="3"/>
  <c r="K6125" i="3"/>
  <c r="K6124" i="3"/>
  <c r="K6123" i="3"/>
  <c r="K6122" i="3"/>
  <c r="K6121" i="3"/>
  <c r="L6121" i="3" s="1"/>
  <c r="M6121" i="3"/>
  <c r="K6120" i="3"/>
  <c r="K6119" i="3"/>
  <c r="K6118" i="3"/>
  <c r="K6117" i="3"/>
  <c r="L6117" i="3" s="1"/>
  <c r="M6117" i="3"/>
  <c r="K6116" i="3"/>
  <c r="K6115" i="3"/>
  <c r="L6115" i="3" s="1"/>
  <c r="M6115" i="3"/>
  <c r="K6114" i="3"/>
  <c r="L6114" i="3" s="1"/>
  <c r="M6114" i="3"/>
  <c r="K6113" i="3"/>
  <c r="L6113" i="3" s="1"/>
  <c r="M6113" i="3"/>
  <c r="K6112" i="3"/>
  <c r="L6112" i="3" s="1"/>
  <c r="M6112" i="3"/>
  <c r="K6111" i="3"/>
  <c r="L6111" i="3" s="1"/>
  <c r="M6111" i="3"/>
  <c r="K6110" i="3"/>
  <c r="K6109" i="3"/>
  <c r="L6109" i="3" s="1"/>
  <c r="M6109" i="3"/>
  <c r="K6108" i="3"/>
  <c r="L6108" i="3" s="1"/>
  <c r="M6108" i="3"/>
  <c r="K6107" i="3"/>
  <c r="K6106" i="3"/>
  <c r="L6106" i="3" s="1"/>
  <c r="M6106" i="3"/>
  <c r="K6105" i="3"/>
  <c r="K6104" i="3"/>
  <c r="K6103" i="3"/>
  <c r="L6103" i="3" s="1"/>
  <c r="M6103" i="3"/>
  <c r="K6102" i="3"/>
  <c r="K6101" i="3"/>
  <c r="K6100" i="3"/>
  <c r="L6100" i="3" s="1"/>
  <c r="M6100" i="3"/>
  <c r="K6099" i="3"/>
  <c r="L6099" i="3" s="1"/>
  <c r="M6099" i="3"/>
  <c r="K6098" i="3"/>
  <c r="K6097" i="3"/>
  <c r="K6096" i="3"/>
  <c r="K6095" i="3"/>
  <c r="K6094" i="3"/>
  <c r="K6093" i="3"/>
  <c r="K6092" i="3"/>
  <c r="K6091" i="3"/>
  <c r="L6091" i="3" s="1"/>
  <c r="M6091" i="3"/>
  <c r="K6090" i="3"/>
  <c r="K6089" i="3"/>
  <c r="L6089" i="3" s="1"/>
  <c r="M6089" i="3"/>
  <c r="K6088" i="3"/>
  <c r="L6088" i="3" s="1"/>
  <c r="M6088" i="3"/>
  <c r="K6086" i="3"/>
  <c r="L6086" i="3" s="1"/>
  <c r="M6086" i="3"/>
  <c r="K6085" i="3"/>
  <c r="L6085" i="3" s="1"/>
  <c r="M6085" i="3"/>
  <c r="K6084" i="3"/>
  <c r="K6083" i="3"/>
  <c r="L6083" i="3" s="1"/>
  <c r="M6083" i="3"/>
  <c r="K6082" i="3"/>
  <c r="L6082" i="3" s="1"/>
  <c r="M6082" i="3"/>
  <c r="K6081" i="3"/>
  <c r="L6081" i="3" s="1"/>
  <c r="M6081" i="3"/>
  <c r="K6080" i="3"/>
  <c r="K6079" i="3"/>
  <c r="L6079" i="3" s="1"/>
  <c r="M6079" i="3"/>
  <c r="K6078" i="3"/>
  <c r="K6077" i="3"/>
  <c r="L6077" i="3" s="1"/>
  <c r="M6077" i="3"/>
  <c r="K6076" i="3"/>
  <c r="K6075" i="3"/>
  <c r="L6075" i="3" s="1"/>
  <c r="M6075" i="3"/>
  <c r="K6074" i="3"/>
  <c r="K6073" i="3"/>
  <c r="K6072" i="3"/>
  <c r="L6072" i="3" s="1"/>
  <c r="M6072" i="3"/>
  <c r="K6071" i="3"/>
  <c r="L6071" i="3" s="1"/>
  <c r="M6071" i="3"/>
  <c r="K6070" i="3"/>
  <c r="L6070" i="3" s="1"/>
  <c r="M6070" i="3"/>
  <c r="K6069" i="3"/>
  <c r="K6068" i="3"/>
  <c r="K6067" i="3"/>
  <c r="L6067" i="3" s="1"/>
  <c r="M6067" i="3"/>
  <c r="K6066" i="3"/>
  <c r="K6065" i="3"/>
  <c r="K6064" i="3"/>
  <c r="L6064" i="3" s="1"/>
  <c r="M6064" i="3"/>
  <c r="K6063" i="3"/>
  <c r="K6062" i="3"/>
  <c r="L6062" i="3" s="1"/>
  <c r="M6062" i="3"/>
  <c r="K6061" i="3"/>
  <c r="K6060" i="3"/>
  <c r="K6059" i="3"/>
  <c r="K6058" i="3"/>
  <c r="K6057" i="3"/>
  <c r="K6056" i="3"/>
  <c r="L6056" i="3" s="1"/>
  <c r="M6056" i="3"/>
  <c r="K6055" i="3"/>
  <c r="K6054" i="3"/>
  <c r="L6054" i="3" s="1"/>
  <c r="M6054" i="3"/>
  <c r="K6053" i="3"/>
  <c r="K6052" i="3"/>
  <c r="L6052" i="3" s="1"/>
  <c r="M6052" i="3"/>
  <c r="K6051" i="3"/>
  <c r="L6051" i="3" s="1"/>
  <c r="M6051" i="3"/>
  <c r="K6050" i="3"/>
  <c r="K6049" i="3"/>
  <c r="K6048" i="3"/>
  <c r="K6047" i="3"/>
  <c r="L6047" i="3" s="1"/>
  <c r="M6047" i="3"/>
  <c r="K6046" i="3"/>
  <c r="L6046" i="3" s="1"/>
  <c r="M6046" i="3"/>
  <c r="K6045" i="3"/>
  <c r="L6045" i="3" s="1"/>
  <c r="M6045" i="3"/>
  <c r="K6044" i="3"/>
  <c r="L6044" i="3" s="1"/>
  <c r="M6044" i="3"/>
  <c r="K6043" i="3"/>
  <c r="K6042" i="3"/>
  <c r="L6042" i="3" s="1"/>
  <c r="M6042" i="3"/>
  <c r="K6041" i="3"/>
  <c r="L6041" i="3" s="1"/>
  <c r="M6041" i="3"/>
  <c r="K6040" i="3"/>
  <c r="L6040" i="3" s="1"/>
  <c r="M6040" i="3"/>
  <c r="K6039" i="3"/>
  <c r="L6039" i="3" s="1"/>
  <c r="M6039" i="3"/>
  <c r="K6038" i="3"/>
  <c r="L6038" i="3" s="1"/>
  <c r="M6038" i="3"/>
  <c r="K6037" i="3"/>
  <c r="L6037" i="3" s="1"/>
  <c r="M6037" i="3"/>
  <c r="K6036" i="3"/>
  <c r="K6035" i="3"/>
  <c r="L6035" i="3" s="1"/>
  <c r="M6035" i="3"/>
  <c r="K6034" i="3"/>
  <c r="K6033" i="3"/>
  <c r="L6033" i="3" s="1"/>
  <c r="M6033" i="3"/>
  <c r="K6032" i="3"/>
  <c r="L6032" i="3" s="1"/>
  <c r="M6032" i="3"/>
  <c r="K6031" i="3"/>
  <c r="K6030" i="3"/>
  <c r="L6030" i="3" s="1"/>
  <c r="M6030" i="3"/>
  <c r="K6029" i="3"/>
  <c r="L6029" i="3" s="1"/>
  <c r="M6029" i="3"/>
  <c r="K6028" i="3"/>
  <c r="L6028" i="3" s="1"/>
  <c r="M6028" i="3"/>
  <c r="K6027" i="3"/>
  <c r="K6026" i="3"/>
  <c r="K6025" i="3"/>
  <c r="K6024" i="3"/>
  <c r="L6024" i="3" s="1"/>
  <c r="M6024" i="3"/>
  <c r="K6023" i="3"/>
  <c r="K6022" i="3"/>
  <c r="L6022" i="3" s="1"/>
  <c r="M6022" i="3"/>
  <c r="K6021" i="3"/>
  <c r="L6021" i="3" s="1"/>
  <c r="M6021" i="3"/>
  <c r="K6020" i="3"/>
  <c r="K6019" i="3"/>
  <c r="K6018" i="3"/>
  <c r="L6018" i="3" s="1"/>
  <c r="M6018" i="3"/>
  <c r="K6017" i="3"/>
  <c r="K6016" i="3"/>
  <c r="K6015" i="3"/>
  <c r="K6014" i="3"/>
  <c r="K6013" i="3"/>
  <c r="L6013" i="3" s="1"/>
  <c r="M6013" i="3"/>
  <c r="K6012" i="3"/>
  <c r="L6012" i="3" s="1"/>
  <c r="M6012" i="3"/>
  <c r="K6011" i="3"/>
  <c r="K6010" i="3"/>
  <c r="K6009" i="3"/>
  <c r="K6008" i="3"/>
  <c r="L6008" i="3" s="1"/>
  <c r="M6008" i="3"/>
  <c r="K6007" i="3"/>
  <c r="L6007" i="3" s="1"/>
  <c r="M6007" i="3"/>
  <c r="K6006" i="3"/>
  <c r="L6006" i="3" s="1"/>
  <c r="M6006" i="3"/>
  <c r="K6005" i="3"/>
  <c r="K6004" i="3"/>
  <c r="K6003" i="3"/>
  <c r="K6002" i="3"/>
  <c r="L6002" i="3" s="1"/>
  <c r="M6002" i="3"/>
  <c r="K6001" i="3"/>
  <c r="L6001" i="3" s="1"/>
  <c r="M6001" i="3"/>
  <c r="K6000" i="3"/>
  <c r="K5999" i="3"/>
  <c r="L5999" i="3" s="1"/>
  <c r="M5999" i="3"/>
  <c r="K5998" i="3"/>
  <c r="K5997" i="3"/>
  <c r="K5996" i="3"/>
  <c r="K5995" i="3"/>
  <c r="K5994" i="3"/>
  <c r="K5993" i="3"/>
  <c r="L5993" i="3" s="1"/>
  <c r="M5993" i="3"/>
  <c r="K5992" i="3"/>
  <c r="L5992" i="3" s="1"/>
  <c r="M5992" i="3"/>
  <c r="K5991" i="3"/>
  <c r="L5991" i="3" s="1"/>
  <c r="M5991" i="3"/>
  <c r="K5990" i="3"/>
  <c r="K5989" i="3"/>
  <c r="L5989" i="3" s="1"/>
  <c r="M5989" i="3"/>
  <c r="K5988" i="3"/>
  <c r="K5987" i="3"/>
  <c r="K5986" i="3"/>
  <c r="K5984" i="3"/>
  <c r="L5984" i="3" s="1"/>
  <c r="M5984" i="3"/>
  <c r="K5983" i="3"/>
  <c r="K5982" i="3"/>
  <c r="K5981" i="3"/>
  <c r="K5980" i="3"/>
  <c r="L5980" i="3" s="1"/>
  <c r="M5980" i="3"/>
  <c r="K5979" i="3"/>
  <c r="L5979" i="3" s="1"/>
  <c r="M5979" i="3"/>
  <c r="K5978" i="3"/>
  <c r="L5978" i="3" s="1"/>
  <c r="M5978" i="3"/>
  <c r="K5977" i="3"/>
  <c r="K5976" i="3"/>
  <c r="K5975" i="3"/>
  <c r="K5974" i="3"/>
  <c r="K5973" i="3"/>
  <c r="K5972" i="3"/>
  <c r="L5972" i="3" s="1"/>
  <c r="M5972" i="3"/>
  <c r="K5971" i="3"/>
  <c r="L5971" i="3" s="1"/>
  <c r="M5971" i="3"/>
  <c r="K5970" i="3"/>
  <c r="L5970" i="3" s="1"/>
  <c r="M5970" i="3"/>
  <c r="K5969" i="3"/>
  <c r="K5968" i="3"/>
  <c r="K5967" i="3"/>
  <c r="L5967" i="3" s="1"/>
  <c r="M5967" i="3"/>
  <c r="K5966" i="3"/>
  <c r="L5966" i="3" s="1"/>
  <c r="M5966" i="3"/>
  <c r="K5965" i="3"/>
  <c r="L5965" i="3" s="1"/>
  <c r="M5965" i="3"/>
  <c r="K5964" i="3"/>
  <c r="K5963" i="3"/>
  <c r="K5962" i="3"/>
  <c r="K5961" i="3"/>
  <c r="K5960" i="3"/>
  <c r="K5959" i="3"/>
  <c r="K5958" i="3"/>
  <c r="K5957" i="3"/>
  <c r="L5957" i="3" s="1"/>
  <c r="M5957" i="3"/>
  <c r="K5956" i="3"/>
  <c r="L5956" i="3" s="1"/>
  <c r="M5956" i="3"/>
  <c r="K5955" i="3"/>
  <c r="K5954" i="3"/>
  <c r="K5953" i="3"/>
  <c r="L5953" i="3" s="1"/>
  <c r="M5953" i="3"/>
  <c r="K5952" i="3"/>
  <c r="K5951" i="3"/>
  <c r="L5951" i="3" s="1"/>
  <c r="M5951" i="3"/>
  <c r="K5950" i="3"/>
  <c r="L5950" i="3" s="1"/>
  <c r="M5950" i="3"/>
  <c r="K5949" i="3"/>
  <c r="K5948" i="3"/>
  <c r="L5948" i="3" s="1"/>
  <c r="M5948" i="3"/>
  <c r="K5947" i="3"/>
  <c r="L5947" i="3" s="1"/>
  <c r="M5947" i="3"/>
  <c r="K5946" i="3"/>
  <c r="L5946" i="3" s="1"/>
  <c r="M5946" i="3"/>
  <c r="K5945" i="3"/>
  <c r="K5944" i="3"/>
  <c r="L5944" i="3" s="1"/>
  <c r="M5944" i="3"/>
  <c r="K5943" i="3"/>
  <c r="K5942" i="3"/>
  <c r="K5941" i="3"/>
  <c r="L5941" i="3" s="1"/>
  <c r="M5941" i="3"/>
  <c r="K5940" i="3"/>
  <c r="K5939" i="3"/>
  <c r="L5939" i="3" s="1"/>
  <c r="M5939" i="3"/>
  <c r="K5938" i="3"/>
  <c r="L5938" i="3" s="1"/>
  <c r="M5938" i="3"/>
  <c r="K5937" i="3"/>
  <c r="L5937" i="3" s="1"/>
  <c r="M5937" i="3"/>
  <c r="K5936" i="3"/>
  <c r="L5936" i="3" s="1"/>
  <c r="M5936" i="3"/>
  <c r="K5935" i="3"/>
  <c r="L5935" i="3" s="1"/>
  <c r="M5935" i="3"/>
  <c r="K5934" i="3"/>
  <c r="K5933" i="3"/>
  <c r="K5932" i="3"/>
  <c r="K5931" i="3"/>
  <c r="L5931" i="3" s="1"/>
  <c r="M5931" i="3"/>
  <c r="K5930" i="3"/>
  <c r="K5929" i="3"/>
  <c r="K5928" i="3"/>
  <c r="K5927" i="3"/>
  <c r="L5927" i="3" s="1"/>
  <c r="M5927" i="3"/>
  <c r="K5926" i="3"/>
  <c r="K5925" i="3"/>
  <c r="K5924" i="3"/>
  <c r="K5923" i="3"/>
  <c r="K5922" i="3"/>
  <c r="K5921" i="3"/>
  <c r="K5920" i="3"/>
  <c r="L5920" i="3" s="1"/>
  <c r="M5920" i="3"/>
  <c r="K5919" i="3"/>
  <c r="L5919" i="3" s="1"/>
  <c r="M5919" i="3"/>
  <c r="K5918" i="3"/>
  <c r="L5918" i="3" s="1"/>
  <c r="M5918" i="3"/>
  <c r="K5917" i="3"/>
  <c r="K5916" i="3"/>
  <c r="L5916" i="3" s="1"/>
  <c r="M5916" i="3"/>
  <c r="K5915" i="3"/>
  <c r="L5915" i="3" s="1"/>
  <c r="M5915" i="3"/>
  <c r="K5914" i="3"/>
  <c r="L5914" i="3" s="1"/>
  <c r="M5914" i="3"/>
  <c r="K5913" i="3"/>
  <c r="K5912" i="3"/>
  <c r="L5912" i="3" s="1"/>
  <c r="M5912" i="3"/>
  <c r="K5911" i="3"/>
  <c r="L5911" i="3" s="1"/>
  <c r="M5911" i="3"/>
  <c r="K5910" i="3"/>
  <c r="L5910" i="3" s="1"/>
  <c r="M5910" i="3"/>
  <c r="K5909" i="3"/>
  <c r="L5909" i="3" s="1"/>
  <c r="M5909" i="3"/>
  <c r="K5908" i="3"/>
  <c r="L5908" i="3" s="1"/>
  <c r="M5908" i="3"/>
  <c r="K5907" i="3"/>
  <c r="K5906" i="3"/>
  <c r="L5906" i="3" s="1"/>
  <c r="M5906" i="3"/>
  <c r="K5905" i="3"/>
  <c r="K5904" i="3"/>
  <c r="L5904" i="3" s="1"/>
  <c r="M5904" i="3"/>
  <c r="K5903" i="3"/>
  <c r="L5903" i="3" s="1"/>
  <c r="M5903" i="3"/>
  <c r="K5902" i="3"/>
  <c r="K5901" i="3"/>
  <c r="L5901" i="3" s="1"/>
  <c r="M5901" i="3"/>
  <c r="K5899" i="3"/>
  <c r="K5898" i="3"/>
  <c r="L5898" i="3" s="1"/>
  <c r="M5898" i="3"/>
  <c r="K5897" i="3"/>
  <c r="L5897" i="3" s="1"/>
  <c r="M5897" i="3"/>
  <c r="K5896" i="3"/>
  <c r="L5896" i="3" s="1"/>
  <c r="M5896" i="3"/>
  <c r="K5895" i="3"/>
  <c r="K5894" i="3"/>
  <c r="K5893" i="3"/>
  <c r="L5893" i="3" s="1"/>
  <c r="M5893" i="3"/>
  <c r="K5892" i="3"/>
  <c r="L5892" i="3" s="1"/>
  <c r="M5892" i="3"/>
  <c r="K5891" i="3"/>
  <c r="L5891" i="3" s="1"/>
  <c r="M5891" i="3"/>
  <c r="K5890" i="3"/>
  <c r="K5889" i="3"/>
  <c r="L5889" i="3" s="1"/>
  <c r="M5889" i="3"/>
  <c r="K5888" i="3"/>
  <c r="L5888" i="3" s="1"/>
  <c r="M5888" i="3"/>
  <c r="K5887" i="3"/>
  <c r="K5886" i="3"/>
  <c r="L5886" i="3" s="1"/>
  <c r="M5886" i="3"/>
  <c r="K5885" i="3"/>
  <c r="L5885" i="3" s="1"/>
  <c r="M5885" i="3"/>
  <c r="K5884" i="3"/>
  <c r="K5883" i="3"/>
  <c r="L5883" i="3" s="1"/>
  <c r="M5883" i="3"/>
  <c r="K5882" i="3"/>
  <c r="L5882" i="3" s="1"/>
  <c r="M5882" i="3"/>
  <c r="K5881" i="3"/>
  <c r="L5881" i="3" s="1"/>
  <c r="M5881" i="3"/>
  <c r="K5880" i="3"/>
  <c r="L5880" i="3" s="1"/>
  <c r="M5880" i="3"/>
  <c r="K5879" i="3"/>
  <c r="K5878" i="3"/>
  <c r="K5877" i="3"/>
  <c r="K5876" i="3"/>
  <c r="K5875" i="3"/>
  <c r="L5875" i="3" s="1"/>
  <c r="M5875" i="3"/>
  <c r="K5874" i="3"/>
  <c r="L5874" i="3" s="1"/>
  <c r="M5874" i="3"/>
  <c r="K5873" i="3"/>
  <c r="L5873" i="3" s="1"/>
  <c r="M5873" i="3"/>
  <c r="K5872" i="3"/>
  <c r="L5872" i="3" s="1"/>
  <c r="M5872" i="3"/>
  <c r="K5871" i="3"/>
  <c r="L5871" i="3" s="1"/>
  <c r="M5871" i="3"/>
  <c r="K5870" i="3"/>
  <c r="K5869" i="3"/>
  <c r="L5869" i="3" s="1"/>
  <c r="M5869" i="3"/>
  <c r="K5868" i="3"/>
  <c r="K5867" i="3"/>
  <c r="K5866" i="3"/>
  <c r="K5865" i="3"/>
  <c r="K5864" i="3"/>
  <c r="K5863" i="3"/>
  <c r="K5862" i="3"/>
  <c r="K5861" i="3"/>
  <c r="K5860" i="3"/>
  <c r="L5860" i="3" s="1"/>
  <c r="M5860" i="3"/>
  <c r="K5859" i="3"/>
  <c r="K5858" i="3"/>
  <c r="K5857" i="3"/>
  <c r="K5856" i="3"/>
  <c r="K5855" i="3"/>
  <c r="L5855" i="3" s="1"/>
  <c r="M5855" i="3"/>
  <c r="K5854" i="3"/>
  <c r="K5853" i="3"/>
  <c r="L5853" i="3" s="1"/>
  <c r="M5853" i="3"/>
  <c r="K5852" i="3"/>
  <c r="K5851" i="3"/>
  <c r="L5851" i="3" s="1"/>
  <c r="M5851" i="3"/>
  <c r="K5850" i="3"/>
  <c r="K5849" i="3"/>
  <c r="L5849" i="3" s="1"/>
  <c r="M5849" i="3"/>
  <c r="K5848" i="3"/>
  <c r="L5848" i="3" s="1"/>
  <c r="M5848" i="3"/>
  <c r="K5847" i="3"/>
  <c r="K5846" i="3"/>
  <c r="L5846" i="3" s="1"/>
  <c r="M5846" i="3"/>
  <c r="K5845" i="3"/>
  <c r="K5844" i="3"/>
  <c r="K5843" i="3"/>
  <c r="K5842" i="3"/>
  <c r="L5842" i="3" s="1"/>
  <c r="M5842" i="3"/>
  <c r="K5841" i="3"/>
  <c r="K5840" i="3"/>
  <c r="K5839" i="3"/>
  <c r="K5838" i="3"/>
  <c r="K5837" i="3"/>
  <c r="L5837" i="3" s="1"/>
  <c r="M5837" i="3"/>
  <c r="K5836" i="3"/>
  <c r="L5836" i="3" s="1"/>
  <c r="M5836" i="3"/>
  <c r="K5835" i="3"/>
  <c r="K5834" i="3"/>
  <c r="L5834" i="3" s="1"/>
  <c r="M5834" i="3"/>
  <c r="K5833" i="3"/>
  <c r="L5833" i="3" s="1"/>
  <c r="M5833" i="3"/>
  <c r="K5832" i="3"/>
  <c r="K5831" i="3"/>
  <c r="K5830" i="3"/>
  <c r="L5830" i="3" s="1"/>
  <c r="M5830" i="3"/>
  <c r="K5829" i="3"/>
  <c r="L5829" i="3" s="1"/>
  <c r="M5829" i="3"/>
  <c r="K5828" i="3"/>
  <c r="L5828" i="3" s="1"/>
  <c r="M5828" i="3"/>
  <c r="K5827" i="3"/>
  <c r="K5826" i="3"/>
  <c r="K5825" i="3"/>
  <c r="K5824" i="3"/>
  <c r="L5824" i="3" s="1"/>
  <c r="M5824" i="3"/>
  <c r="K5823" i="3"/>
  <c r="K5822" i="3"/>
  <c r="K5821" i="3"/>
  <c r="K5820" i="3"/>
  <c r="L5820" i="3" s="1"/>
  <c r="M5820" i="3"/>
  <c r="K5819" i="3"/>
  <c r="L5819" i="3" s="1"/>
  <c r="M5819" i="3"/>
  <c r="K5818" i="3"/>
  <c r="K5817" i="3"/>
  <c r="K5816" i="3"/>
  <c r="L5816" i="3" s="1"/>
  <c r="M5816" i="3"/>
  <c r="K5815" i="3"/>
  <c r="L5815" i="3" s="1"/>
  <c r="M5815" i="3"/>
  <c r="K5814" i="3"/>
  <c r="K5813" i="3"/>
  <c r="L5813" i="3" s="1"/>
  <c r="M5813" i="3"/>
  <c r="K5812" i="3"/>
  <c r="L5812" i="3" s="1"/>
  <c r="M5812" i="3"/>
  <c r="K5811" i="3"/>
  <c r="L5811" i="3" s="1"/>
  <c r="M5811" i="3"/>
  <c r="K5810" i="3"/>
  <c r="K5809" i="3"/>
  <c r="L5809" i="3" s="1"/>
  <c r="M5809" i="3"/>
  <c r="K5808" i="3"/>
  <c r="K5807" i="3"/>
  <c r="K5806" i="3"/>
  <c r="K5805" i="3"/>
  <c r="K5804" i="3"/>
  <c r="K5803" i="3"/>
  <c r="K5802" i="3"/>
  <c r="L5802" i="3" s="1"/>
  <c r="M5802" i="3"/>
  <c r="K5801" i="3"/>
  <c r="L5801" i="3" s="1"/>
  <c r="M5801" i="3"/>
  <c r="K5800" i="3"/>
  <c r="L5800" i="3" s="1"/>
  <c r="M5800" i="3"/>
  <c r="K5799" i="3"/>
  <c r="K5798" i="3"/>
  <c r="L5798" i="3" s="1"/>
  <c r="M5798" i="3"/>
  <c r="K5797" i="3"/>
  <c r="K5796" i="3"/>
  <c r="K5795" i="3"/>
  <c r="L5795" i="3" s="1"/>
  <c r="M5795" i="3"/>
  <c r="K5794" i="3"/>
  <c r="K5793" i="3"/>
  <c r="K5792" i="3"/>
  <c r="L5792" i="3" s="1"/>
  <c r="M5792" i="3"/>
  <c r="K5791" i="3"/>
  <c r="L5791" i="3" s="1"/>
  <c r="M5791" i="3"/>
  <c r="K5790" i="3"/>
  <c r="K5789" i="3"/>
  <c r="K5788" i="3"/>
  <c r="K5787" i="3"/>
  <c r="K5786" i="3"/>
  <c r="L5786" i="3" s="1"/>
  <c r="M5786" i="3"/>
  <c r="K5785" i="3"/>
  <c r="L5785" i="3" s="1"/>
  <c r="M5785" i="3"/>
  <c r="K5784" i="3"/>
  <c r="L5784" i="3" s="1"/>
  <c r="M5784" i="3"/>
  <c r="K5783" i="3"/>
  <c r="K5782" i="3"/>
  <c r="K5781" i="3"/>
  <c r="K5780" i="3"/>
  <c r="K5779" i="3"/>
  <c r="L5779" i="3" s="1"/>
  <c r="M5779" i="3"/>
  <c r="K5778" i="3"/>
  <c r="K5777" i="3"/>
  <c r="L5777" i="3" s="1"/>
  <c r="M5777" i="3"/>
  <c r="K5776" i="3"/>
  <c r="K5775" i="3"/>
  <c r="L5775" i="3" s="1"/>
  <c r="M5775" i="3"/>
  <c r="K5774" i="3"/>
  <c r="K5773" i="3"/>
  <c r="L5773" i="3" s="1"/>
  <c r="M5773" i="3"/>
  <c r="K5772" i="3"/>
  <c r="L5772" i="3" s="1"/>
  <c r="M5772" i="3"/>
  <c r="K5771" i="3"/>
  <c r="L5771" i="3" s="1"/>
  <c r="M5771" i="3"/>
  <c r="K5770" i="3"/>
  <c r="L5770" i="3" s="1"/>
  <c r="M5770" i="3"/>
  <c r="K5769" i="3"/>
  <c r="L5769" i="3" s="1"/>
  <c r="M5769" i="3"/>
  <c r="K5768" i="3"/>
  <c r="K5767" i="3"/>
  <c r="L5767" i="3" s="1"/>
  <c r="M5767" i="3"/>
  <c r="K5766" i="3"/>
  <c r="L5766" i="3" s="1"/>
  <c r="M5766" i="3"/>
  <c r="K5765" i="3"/>
  <c r="L5765" i="3" s="1"/>
  <c r="M5765" i="3"/>
  <c r="K5764" i="3"/>
  <c r="L5764" i="3" s="1"/>
  <c r="M5764" i="3"/>
  <c r="K5763" i="3"/>
  <c r="L5763" i="3" s="1"/>
  <c r="M5763" i="3"/>
  <c r="K5762" i="3"/>
  <c r="K5761" i="3"/>
  <c r="L5761" i="3" s="1"/>
  <c r="M5761" i="3"/>
  <c r="K5760" i="3"/>
  <c r="K5759" i="3"/>
  <c r="K5758" i="3"/>
  <c r="K5757" i="3"/>
  <c r="L5757" i="3" s="1"/>
  <c r="M5757" i="3"/>
  <c r="K5756" i="3"/>
  <c r="K5755" i="3"/>
  <c r="K5754" i="3"/>
  <c r="L5754" i="3" s="1"/>
  <c r="M5754" i="3"/>
  <c r="K5753" i="3"/>
  <c r="K5752" i="3"/>
  <c r="K5751" i="3"/>
  <c r="L5751" i="3" s="1"/>
  <c r="M5751" i="3"/>
  <c r="K5750" i="3"/>
  <c r="K5749" i="3"/>
  <c r="K5747" i="3"/>
  <c r="L5747" i="3" s="1"/>
  <c r="M5747" i="3"/>
  <c r="K5746" i="3"/>
  <c r="K5745" i="3"/>
  <c r="L5745" i="3" s="1"/>
  <c r="M5745" i="3"/>
  <c r="K5744" i="3"/>
  <c r="K5743" i="3"/>
  <c r="K5742" i="3"/>
  <c r="K5741" i="3"/>
  <c r="L5741" i="3" s="1"/>
  <c r="M5741" i="3"/>
  <c r="K5740" i="3"/>
  <c r="L5740" i="3" s="1"/>
  <c r="M5740" i="3"/>
  <c r="K5739" i="3"/>
  <c r="L5739" i="3" s="1"/>
  <c r="M5739" i="3"/>
  <c r="K5738" i="3"/>
  <c r="K5737" i="3"/>
  <c r="K5736" i="3"/>
  <c r="L5736" i="3" s="1"/>
  <c r="M5736" i="3"/>
  <c r="K5735" i="3"/>
  <c r="L5735" i="3" s="1"/>
  <c r="M5735" i="3"/>
  <c r="K5734" i="3"/>
  <c r="K5733" i="3"/>
  <c r="K5732" i="3"/>
  <c r="L5732" i="3" s="1"/>
  <c r="M5732" i="3"/>
  <c r="K5731" i="3"/>
  <c r="K5730" i="3"/>
  <c r="K5729" i="3"/>
  <c r="L5729" i="3" s="1"/>
  <c r="M5729" i="3"/>
  <c r="K5728" i="3"/>
  <c r="K5727" i="3"/>
  <c r="L5727" i="3" s="1"/>
  <c r="M5727" i="3"/>
  <c r="K5726" i="3"/>
  <c r="K5725" i="3"/>
  <c r="K5724" i="3"/>
  <c r="L5724" i="3" s="1"/>
  <c r="M5724" i="3"/>
  <c r="K5723" i="3"/>
  <c r="L5723" i="3" s="1"/>
  <c r="M5723" i="3"/>
  <c r="K5722" i="3"/>
  <c r="K5721" i="3"/>
  <c r="K5720" i="3"/>
  <c r="K5719" i="3"/>
  <c r="L5719" i="3" s="1"/>
  <c r="M5719" i="3"/>
  <c r="K5718" i="3"/>
  <c r="K5717" i="3"/>
  <c r="K5716" i="3"/>
  <c r="K5715" i="3"/>
  <c r="K5714" i="3"/>
  <c r="L5714" i="3" s="1"/>
  <c r="M5714" i="3"/>
  <c r="K5713" i="3"/>
  <c r="L5713" i="3" s="1"/>
  <c r="M5713" i="3"/>
  <c r="K5712" i="3"/>
  <c r="L5712" i="3" s="1"/>
  <c r="M5712" i="3"/>
  <c r="K5711" i="3"/>
  <c r="K5710" i="3"/>
  <c r="L5710" i="3" s="1"/>
  <c r="M5710" i="3"/>
  <c r="K5709" i="3"/>
  <c r="L5709" i="3" s="1"/>
  <c r="M5709" i="3"/>
  <c r="K5708" i="3"/>
  <c r="K5707" i="3"/>
  <c r="K5706" i="3"/>
  <c r="K5705" i="3"/>
  <c r="K5704" i="3"/>
  <c r="K5703" i="3"/>
  <c r="K5702" i="3"/>
  <c r="L5702" i="3" s="1"/>
  <c r="M5702" i="3"/>
  <c r="K5701" i="3"/>
  <c r="L5701" i="3" s="1"/>
  <c r="M5701" i="3"/>
  <c r="K5700" i="3"/>
  <c r="K5699" i="3"/>
  <c r="L5699" i="3" s="1"/>
  <c r="M5699" i="3"/>
  <c r="K5698" i="3"/>
  <c r="K5697" i="3"/>
  <c r="L5697" i="3" s="1"/>
  <c r="M5697" i="3"/>
  <c r="K5696" i="3"/>
  <c r="L5696" i="3" s="1"/>
  <c r="M5696" i="3"/>
  <c r="K5695" i="3"/>
  <c r="K5694" i="3"/>
  <c r="K5693" i="3"/>
  <c r="L5693" i="3" s="1"/>
  <c r="M5693" i="3"/>
  <c r="K5692" i="3"/>
  <c r="K5691" i="3"/>
  <c r="L5691" i="3" s="1"/>
  <c r="M5691" i="3"/>
  <c r="K5690" i="3"/>
  <c r="L5690" i="3" s="1"/>
  <c r="M5690" i="3"/>
  <c r="K5689" i="3"/>
  <c r="L5689" i="3" s="1"/>
  <c r="M5689" i="3"/>
  <c r="K5688" i="3"/>
  <c r="L5688" i="3" s="1"/>
  <c r="M5688" i="3"/>
  <c r="K5687" i="3"/>
  <c r="L5687" i="3" s="1"/>
  <c r="M5687" i="3"/>
  <c r="K5686" i="3"/>
  <c r="L5686" i="3" s="1"/>
  <c r="M5686" i="3"/>
  <c r="K5685" i="3"/>
  <c r="L5685" i="3" s="1"/>
  <c r="M5685" i="3"/>
  <c r="K5684" i="3"/>
  <c r="K5683" i="3"/>
  <c r="L5683" i="3" s="1"/>
  <c r="M5683" i="3"/>
  <c r="K5682" i="3"/>
  <c r="L5682" i="3" s="1"/>
  <c r="M5682" i="3"/>
  <c r="K5681" i="3"/>
  <c r="K5680" i="3"/>
  <c r="K5679" i="3"/>
  <c r="K5678" i="3"/>
  <c r="K5677" i="3"/>
  <c r="L5677" i="3" s="1"/>
  <c r="M5677" i="3"/>
  <c r="K5676" i="3"/>
  <c r="K5675" i="3"/>
  <c r="K5674" i="3"/>
  <c r="K5673" i="3"/>
  <c r="L5673" i="3" s="1"/>
  <c r="M5673" i="3"/>
  <c r="K5672" i="3"/>
  <c r="K5671" i="3"/>
  <c r="L5671" i="3" s="1"/>
  <c r="M5671" i="3"/>
  <c r="K5670" i="3"/>
  <c r="K5669" i="3"/>
  <c r="K5668" i="3"/>
  <c r="K5667" i="3"/>
  <c r="K5666" i="3"/>
  <c r="L5666" i="3" s="1"/>
  <c r="M5666" i="3"/>
  <c r="K5665" i="3"/>
  <c r="L5665" i="3" s="1"/>
  <c r="M5665" i="3"/>
  <c r="K5664" i="3"/>
  <c r="K5663" i="3"/>
  <c r="L5663" i="3" s="1"/>
  <c r="M5663" i="3"/>
  <c r="K5662" i="3"/>
  <c r="K5661" i="3"/>
  <c r="L5661" i="3" s="1"/>
  <c r="M5661" i="3"/>
  <c r="K5660" i="3"/>
  <c r="K5659" i="3"/>
  <c r="L5659" i="3" s="1"/>
  <c r="M5659" i="3"/>
  <c r="K5658" i="3"/>
  <c r="K5657" i="3"/>
  <c r="L5657" i="3" s="1"/>
  <c r="M5657" i="3"/>
  <c r="K5656" i="3"/>
  <c r="L5656" i="3" s="1"/>
  <c r="M5656" i="3"/>
  <c r="K5655" i="3"/>
  <c r="L5655" i="3" s="1"/>
  <c r="M5655" i="3"/>
  <c r="K5654" i="3"/>
  <c r="K5653" i="3"/>
  <c r="L5653" i="3" s="1"/>
  <c r="M5653" i="3"/>
  <c r="K5652" i="3"/>
  <c r="L5652" i="3" s="1"/>
  <c r="M5652" i="3"/>
  <c r="K5651" i="3"/>
  <c r="L5651" i="3" s="1"/>
  <c r="M5651" i="3"/>
  <c r="K5650" i="3"/>
  <c r="K5649" i="3"/>
  <c r="K5648" i="3"/>
  <c r="K5647" i="3"/>
  <c r="L5647" i="3" s="1"/>
  <c r="M5647" i="3"/>
  <c r="K5646" i="3"/>
  <c r="K5645" i="3"/>
  <c r="L5645" i="3" s="1"/>
  <c r="M5645" i="3"/>
  <c r="K5644" i="3"/>
  <c r="K5643" i="3"/>
  <c r="L5643" i="3" s="1"/>
  <c r="M5643" i="3"/>
  <c r="K5642" i="3"/>
  <c r="L5642" i="3" s="1"/>
  <c r="M5642" i="3"/>
  <c r="K5641" i="3"/>
  <c r="L5641" i="3" s="1"/>
  <c r="M5641" i="3"/>
  <c r="K5640" i="3"/>
  <c r="L5640" i="3" s="1"/>
  <c r="M5640" i="3"/>
  <c r="K5639" i="3"/>
  <c r="L5639" i="3" s="1"/>
  <c r="M5639" i="3"/>
  <c r="K5638" i="3"/>
  <c r="K5637" i="3"/>
  <c r="K5636" i="3"/>
  <c r="L5636" i="3" s="1"/>
  <c r="M5636" i="3"/>
  <c r="K5635" i="3"/>
  <c r="L5635" i="3" s="1"/>
  <c r="M5635" i="3"/>
  <c r="K5634" i="3"/>
  <c r="K5633" i="3"/>
  <c r="L5633" i="3" s="1"/>
  <c r="M5633" i="3"/>
  <c r="K5632" i="3"/>
  <c r="K5631" i="3"/>
  <c r="L5631" i="3" s="1"/>
  <c r="M5631" i="3"/>
  <c r="K5630" i="3"/>
  <c r="K5629" i="3"/>
  <c r="K5628" i="3"/>
  <c r="L5628" i="3" s="1"/>
  <c r="M5628" i="3"/>
  <c r="K5627" i="3"/>
  <c r="L5627" i="3" s="1"/>
  <c r="M5627" i="3"/>
  <c r="K5626" i="3"/>
  <c r="L5626" i="3" s="1"/>
  <c r="M5626" i="3"/>
  <c r="K5625" i="3"/>
  <c r="K5624" i="3"/>
  <c r="L5624" i="3" s="1"/>
  <c r="M5624" i="3"/>
  <c r="K5623" i="3"/>
  <c r="K5622" i="3"/>
  <c r="L5622" i="3" s="1"/>
  <c r="M5622" i="3"/>
  <c r="K5621" i="3"/>
  <c r="K5620" i="3"/>
  <c r="K5619" i="3"/>
  <c r="K5618" i="3"/>
  <c r="L5618" i="3" s="1"/>
  <c r="M5618" i="3"/>
  <c r="K5617" i="3"/>
  <c r="L5617" i="3" s="1"/>
  <c r="M5617" i="3"/>
  <c r="K5616" i="3"/>
  <c r="L5616" i="3" s="1"/>
  <c r="M5616" i="3"/>
  <c r="K5615" i="3"/>
  <c r="K5614" i="3"/>
  <c r="L5614" i="3" s="1"/>
  <c r="M5614" i="3"/>
  <c r="K5613" i="3"/>
  <c r="K5612" i="3"/>
  <c r="K5611" i="3"/>
  <c r="L5611" i="3" s="1"/>
  <c r="M5611" i="3"/>
  <c r="K5610" i="3"/>
  <c r="L5610" i="3" s="1"/>
  <c r="M5610" i="3"/>
  <c r="K5609" i="3"/>
  <c r="L5609" i="3" s="1"/>
  <c r="M5609" i="3"/>
  <c r="K5608" i="3"/>
  <c r="L5608" i="3" s="1"/>
  <c r="M5608" i="3"/>
  <c r="K5607" i="3"/>
  <c r="K5606" i="3"/>
  <c r="L5606" i="3" s="1"/>
  <c r="M5606" i="3"/>
  <c r="K5605" i="3"/>
  <c r="K5604" i="3"/>
  <c r="K5603" i="3"/>
  <c r="K5602" i="3"/>
  <c r="K5601" i="3"/>
  <c r="L5601" i="3" s="1"/>
  <c r="M5601" i="3"/>
  <c r="K5600" i="3"/>
  <c r="L5600" i="3" s="1"/>
  <c r="M5600" i="3"/>
  <c r="K5599" i="3"/>
  <c r="K5598" i="3"/>
  <c r="L5598" i="3" s="1"/>
  <c r="M5598" i="3"/>
  <c r="K5597" i="3"/>
  <c r="K5596" i="3"/>
  <c r="L5596" i="3" s="1"/>
  <c r="M5596" i="3"/>
  <c r="K5595" i="3"/>
  <c r="L5595" i="3" s="1"/>
  <c r="M5595" i="3"/>
  <c r="K5594" i="3"/>
  <c r="K5593" i="3"/>
  <c r="K5592" i="3"/>
  <c r="L5592" i="3" s="1"/>
  <c r="M5592" i="3"/>
  <c r="K5591" i="3"/>
  <c r="K5590" i="3"/>
  <c r="K5589" i="3"/>
  <c r="K5588" i="3"/>
  <c r="L5588" i="3" s="1"/>
  <c r="M5588" i="3"/>
  <c r="K5587" i="3"/>
  <c r="L5587" i="3" s="1"/>
  <c r="M5587" i="3"/>
  <c r="K5586" i="3"/>
  <c r="L5586" i="3" s="1"/>
  <c r="M5586" i="3"/>
  <c r="K5585" i="3"/>
  <c r="K5584" i="3"/>
  <c r="K5583" i="3"/>
  <c r="K5582" i="3"/>
  <c r="K5581" i="3"/>
  <c r="L5581" i="3" s="1"/>
  <c r="M5581" i="3"/>
  <c r="K5580" i="3"/>
  <c r="L5580" i="3" s="1"/>
  <c r="M5580" i="3"/>
  <c r="K5579" i="3"/>
  <c r="K5578" i="3"/>
  <c r="K5577" i="3"/>
  <c r="K5576" i="3"/>
  <c r="L5576" i="3" s="1"/>
  <c r="M5576" i="3"/>
  <c r="K5575" i="3"/>
  <c r="K5574" i="3"/>
  <c r="K5573" i="3"/>
  <c r="L5573" i="3" s="1"/>
  <c r="M5573" i="3"/>
  <c r="K5572" i="3"/>
  <c r="L5572" i="3" s="1"/>
  <c r="M5572" i="3"/>
  <c r="K5571" i="3"/>
  <c r="K5570" i="3"/>
  <c r="K5569" i="3"/>
  <c r="K5568" i="3"/>
  <c r="L5568" i="3" s="1"/>
  <c r="M5568" i="3"/>
  <c r="K5567" i="3"/>
  <c r="K5566" i="3"/>
  <c r="K5565" i="3"/>
  <c r="K5564" i="3"/>
  <c r="L5564" i="3" s="1"/>
  <c r="M5564" i="3"/>
  <c r="K5563" i="3"/>
  <c r="L5563" i="3" s="1"/>
  <c r="M5563" i="3"/>
  <c r="K5562" i="3"/>
  <c r="L5562" i="3" s="1"/>
  <c r="M5562" i="3"/>
  <c r="K5561" i="3"/>
  <c r="L5561" i="3" s="1"/>
  <c r="M5561" i="3"/>
  <c r="K5560" i="3"/>
  <c r="L5560" i="3" s="1"/>
  <c r="M5560" i="3"/>
  <c r="K5559" i="3"/>
  <c r="K5558" i="3"/>
  <c r="K5557" i="3"/>
  <c r="K5556" i="3"/>
  <c r="K5555" i="3"/>
  <c r="K5554" i="3"/>
  <c r="L5554" i="3" s="1"/>
  <c r="M5554" i="3"/>
  <c r="K5553" i="3"/>
  <c r="L5553" i="3" s="1"/>
  <c r="M5553" i="3"/>
  <c r="K5552" i="3"/>
  <c r="K5551" i="3"/>
  <c r="K5550" i="3"/>
  <c r="K5549" i="3"/>
  <c r="L5549" i="3" s="1"/>
  <c r="M5549" i="3"/>
  <c r="K5548" i="3"/>
  <c r="L5548" i="3" s="1"/>
  <c r="M5548" i="3"/>
  <c r="K5547" i="3"/>
  <c r="K5546" i="3"/>
  <c r="K5545" i="3"/>
  <c r="K5544" i="3"/>
  <c r="K5543" i="3"/>
  <c r="L5543" i="3" s="1"/>
  <c r="M5543" i="3"/>
  <c r="K5542" i="3"/>
  <c r="L5542" i="3" s="1"/>
  <c r="M5542" i="3"/>
  <c r="K5541" i="3"/>
  <c r="K5540" i="3"/>
  <c r="L5540" i="3" s="1"/>
  <c r="M5540" i="3"/>
  <c r="K5539" i="3"/>
  <c r="L5539" i="3" s="1"/>
  <c r="M5539" i="3"/>
  <c r="K5538" i="3"/>
  <c r="K5537" i="3"/>
  <c r="L5537" i="3" s="1"/>
  <c r="M5537" i="3"/>
  <c r="K5536" i="3"/>
  <c r="K5535" i="3"/>
  <c r="K5534" i="3"/>
  <c r="K5533" i="3"/>
  <c r="L5533" i="3" s="1"/>
  <c r="M5533" i="3"/>
  <c r="K5532" i="3"/>
  <c r="K5531" i="3"/>
  <c r="K5530" i="3"/>
  <c r="L5530" i="3" s="1"/>
  <c r="M5530" i="3"/>
  <c r="K5529" i="3"/>
  <c r="L5529" i="3" s="1"/>
  <c r="M5529" i="3"/>
  <c r="K5528" i="3"/>
  <c r="K5527" i="3"/>
  <c r="K5526" i="3"/>
  <c r="L5526" i="3" s="1"/>
  <c r="M5526" i="3"/>
  <c r="K5525" i="3"/>
  <c r="L5525" i="3" s="1"/>
  <c r="M5525" i="3"/>
  <c r="K5524" i="3"/>
  <c r="L5524" i="3" s="1"/>
  <c r="M5524" i="3"/>
  <c r="K5523" i="3"/>
  <c r="K5522" i="3"/>
  <c r="L5522" i="3" s="1"/>
  <c r="M5522" i="3"/>
  <c r="K5521" i="3"/>
  <c r="K5520" i="3"/>
  <c r="L5520" i="3" s="1"/>
  <c r="M5520" i="3"/>
  <c r="K5519" i="3"/>
  <c r="L5519" i="3" s="1"/>
  <c r="M5519" i="3"/>
  <c r="K5518" i="3"/>
  <c r="K5517" i="3"/>
  <c r="L5517" i="3" s="1"/>
  <c r="M5517" i="3"/>
  <c r="K5516" i="3"/>
  <c r="L5516" i="3" s="1"/>
  <c r="M5516" i="3"/>
  <c r="K5515" i="3"/>
  <c r="F25" i="5"/>
  <c r="G25" i="5"/>
  <c r="B25" i="5"/>
  <c r="K5514" i="3"/>
  <c r="K5513" i="3"/>
  <c r="K5512" i="3"/>
  <c r="K5511" i="3"/>
  <c r="K5510" i="3"/>
  <c r="K5509" i="3"/>
  <c r="K5508" i="3"/>
  <c r="L5508" i="3" s="1"/>
  <c r="M5508" i="3"/>
  <c r="K5507" i="3"/>
  <c r="L5507" i="3" s="1"/>
  <c r="M5507" i="3"/>
  <c r="B51" i="5"/>
  <c r="J51" i="5"/>
  <c r="H51" i="5"/>
  <c r="C51" i="5"/>
  <c r="P51" i="5"/>
  <c r="I51" i="5"/>
  <c r="N51" i="5"/>
  <c r="F21" i="5"/>
  <c r="O51" i="5"/>
  <c r="D51" i="5"/>
  <c r="G21" i="5"/>
  <c r="K5506" i="3"/>
  <c r="B21" i="5"/>
  <c r="K5505" i="3"/>
  <c r="K5504" i="3"/>
  <c r="L5504" i="3" s="1"/>
  <c r="M5504" i="3"/>
  <c r="K5503" i="3"/>
  <c r="L5503" i="3" s="1"/>
  <c r="M5503" i="3"/>
  <c r="K5502" i="3"/>
  <c r="L5502" i="3" s="1"/>
  <c r="M5502" i="3"/>
  <c r="K5501" i="3"/>
  <c r="K5500" i="3"/>
  <c r="K5499" i="3"/>
  <c r="L5499" i="3" s="1"/>
  <c r="M5499" i="3"/>
  <c r="H49" i="5"/>
  <c r="C49" i="5"/>
  <c r="O49" i="5"/>
  <c r="F19" i="5"/>
  <c r="I49" i="5"/>
  <c r="D49" i="5"/>
  <c r="P49" i="5"/>
  <c r="B49" i="5"/>
  <c r="N49" i="5"/>
  <c r="J49" i="5"/>
  <c r="B19" i="5"/>
  <c r="K5498" i="3"/>
  <c r="K5497" i="3"/>
  <c r="K5496" i="3"/>
  <c r="K5495" i="3"/>
  <c r="K5494" i="3"/>
  <c r="M5493" i="3"/>
  <c r="K5493" i="3"/>
  <c r="L5493" i="3" s="1"/>
  <c r="K5492" i="3"/>
  <c r="L5492" i="3" s="1"/>
  <c r="M5492" i="3"/>
  <c r="K5491" i="3"/>
  <c r="L5491" i="3" s="1"/>
  <c r="M5491" i="3"/>
  <c r="J53" i="5"/>
  <c r="B53" i="5"/>
  <c r="N53" i="5"/>
  <c r="Q53" i="5" s="1"/>
  <c r="S53" i="5" s="1"/>
  <c r="C53" i="5"/>
  <c r="I53" i="5"/>
  <c r="F23" i="5"/>
  <c r="P53" i="5"/>
  <c r="H53" i="5"/>
  <c r="K53" i="5" s="1"/>
  <c r="M53" i="5" s="1"/>
  <c r="O53" i="5"/>
  <c r="D53" i="5"/>
  <c r="G23" i="5"/>
  <c r="K5490" i="3"/>
  <c r="L5490" i="3" s="1"/>
  <c r="M5490" i="3"/>
  <c r="B23" i="5"/>
  <c r="K5489" i="3"/>
  <c r="L5489" i="3" s="1"/>
  <c r="M5489" i="3"/>
  <c r="K5488" i="3"/>
  <c r="K5487" i="3"/>
  <c r="L5487" i="3" s="1"/>
  <c r="M5487" i="3"/>
  <c r="K5486" i="3"/>
  <c r="L5486" i="3" s="1"/>
  <c r="M5486" i="3"/>
  <c r="K5485" i="3"/>
  <c r="K5484" i="3"/>
  <c r="L5484" i="3" s="1"/>
  <c r="M5484" i="3"/>
  <c r="K5483" i="3"/>
  <c r="F24" i="5"/>
  <c r="C54" i="5"/>
  <c r="I54" i="5"/>
  <c r="B54" i="5"/>
  <c r="E54" i="5" s="1"/>
  <c r="D54" i="5"/>
  <c r="G24" i="5"/>
  <c r="H54" i="5"/>
  <c r="K54" i="5" s="1"/>
  <c r="M54" i="5" s="1"/>
  <c r="K5482" i="3"/>
  <c r="L5482" i="3" s="1"/>
  <c r="B24" i="5"/>
  <c r="M5482" i="3"/>
  <c r="K5481" i="3"/>
  <c r="L5481" i="3" s="1"/>
  <c r="M5481" i="3"/>
  <c r="K5480" i="3"/>
  <c r="K5479" i="3"/>
  <c r="K5478" i="3"/>
  <c r="K5477" i="3"/>
  <c r="K5476" i="3"/>
  <c r="L5476" i="3" s="1"/>
  <c r="M5476" i="3"/>
  <c r="L5475" i="3"/>
  <c r="M5475" i="3"/>
  <c r="F20" i="5"/>
  <c r="O50" i="5"/>
  <c r="B50" i="5"/>
  <c r="D50" i="5"/>
  <c r="I50" i="5"/>
  <c r="C50" i="5"/>
  <c r="J50" i="5"/>
  <c r="H50" i="5"/>
  <c r="K50" i="5" s="1"/>
  <c r="M50" i="5" s="1"/>
  <c r="N50" i="5"/>
  <c r="Q50" i="5" s="1"/>
  <c r="P50" i="5"/>
  <c r="G20" i="5"/>
  <c r="K5474" i="3"/>
  <c r="L5474" i="3" s="1"/>
  <c r="M5474" i="3"/>
  <c r="B20" i="5"/>
  <c r="K5473" i="3"/>
  <c r="L5473" i="3" s="1"/>
  <c r="M5473" i="3"/>
  <c r="B34" i="5"/>
  <c r="C34" i="5"/>
  <c r="E34" i="5"/>
  <c r="K5472" i="3"/>
  <c r="G34" i="5"/>
  <c r="K5471" i="3"/>
  <c r="L5471" i="3" s="1"/>
  <c r="M5471" i="3"/>
  <c r="C31" i="5"/>
  <c r="E31" i="5"/>
  <c r="B31" i="5"/>
  <c r="K5470" i="3"/>
  <c r="G31" i="5"/>
  <c r="K5469" i="3"/>
  <c r="B33" i="5"/>
  <c r="E33" i="5"/>
  <c r="C33" i="5"/>
  <c r="G33" i="5"/>
  <c r="K5468" i="3"/>
  <c r="L5468" i="3" s="1"/>
  <c r="B41" i="5"/>
  <c r="M5468" i="3"/>
  <c r="F40" i="5"/>
  <c r="G40" i="5"/>
  <c r="K5467" i="3"/>
  <c r="L5467" i="3" s="1"/>
  <c r="M5467" i="3"/>
  <c r="G32" i="5"/>
  <c r="B40" i="5"/>
  <c r="B22" i="5"/>
  <c r="C7" i="5"/>
  <c r="F41" i="5"/>
  <c r="E32" i="5"/>
  <c r="I13" i="5"/>
  <c r="D12" i="5"/>
  <c r="C11" i="5"/>
  <c r="I8" i="5"/>
  <c r="D7" i="5"/>
  <c r="E5" i="5"/>
  <c r="I5" i="5"/>
  <c r="D6" i="5"/>
  <c r="E8" i="5"/>
  <c r="C10" i="5"/>
  <c r="B11" i="5"/>
  <c r="H11" i="5" s="1"/>
  <c r="I12" i="5"/>
  <c r="C14" i="5"/>
  <c r="B10" i="5"/>
  <c r="H10" i="5" s="1"/>
  <c r="C52" i="5"/>
  <c r="N52" i="5"/>
  <c r="C8" i="5"/>
  <c r="C6" i="5"/>
  <c r="B5" i="5"/>
  <c r="E6" i="5"/>
  <c r="B8" i="5"/>
  <c r="H8" i="5" s="1"/>
  <c r="D9" i="5"/>
  <c r="I10" i="5"/>
  <c r="C12" i="5"/>
  <c r="E13" i="5"/>
  <c r="O52" i="5"/>
  <c r="E11" i="5"/>
  <c r="D13" i="5"/>
  <c r="J52" i="5"/>
  <c r="I14" i="5"/>
  <c r="D52" i="5"/>
  <c r="I52" i="5"/>
  <c r="B32" i="5"/>
  <c r="F22" i="5"/>
  <c r="B14" i="5"/>
  <c r="E12" i="5"/>
  <c r="D11" i="5"/>
  <c r="I9" i="5"/>
  <c r="D8" i="5"/>
  <c r="B7" i="5"/>
  <c r="H7" i="5" s="1"/>
  <c r="D5" i="5"/>
  <c r="H52" i="5"/>
  <c r="K52" i="5" s="1"/>
  <c r="M52" i="5" s="1"/>
  <c r="E9" i="5"/>
  <c r="G41" i="5"/>
  <c r="C32" i="5"/>
  <c r="I6" i="5"/>
  <c r="C86" i="5" s="1"/>
  <c r="D14" i="5"/>
  <c r="C13" i="5"/>
  <c r="P52" i="5"/>
  <c r="B52" i="5"/>
  <c r="E52" i="5" s="1"/>
  <c r="G52" i="5" s="1"/>
  <c r="B12" i="5"/>
  <c r="H12" i="5" s="1"/>
  <c r="D10" i="5"/>
  <c r="C9" i="5"/>
  <c r="G22" i="5"/>
  <c r="E7" i="5"/>
  <c r="E14" i="5"/>
  <c r="B13" i="5"/>
  <c r="H13" i="5" s="1"/>
  <c r="I11" i="5"/>
  <c r="C87" i="5" s="1"/>
  <c r="E10" i="5"/>
  <c r="B9" i="5"/>
  <c r="H9" i="5" s="1"/>
  <c r="I7" i="5"/>
  <c r="C5" i="5"/>
  <c r="B6" i="5"/>
  <c r="H6" i="5" s="1"/>
  <c r="M5466" i="3"/>
  <c r="L5466" i="3"/>
  <c r="K5465" i="3"/>
  <c r="K5464" i="3"/>
  <c r="K5463" i="3"/>
  <c r="K5462" i="3"/>
  <c r="K5461" i="3"/>
  <c r="K5460" i="3"/>
  <c r="L5460" i="3" s="1"/>
  <c r="M5460" i="3"/>
  <c r="K5459" i="3"/>
  <c r="M5458" i="3"/>
  <c r="K5458" i="3"/>
  <c r="L5458" i="3" s="1"/>
  <c r="K5457" i="3"/>
  <c r="K5456" i="3"/>
  <c r="L5456" i="3" s="1"/>
  <c r="M5456" i="3"/>
  <c r="K5455" i="3"/>
  <c r="K5454" i="3"/>
  <c r="K5453" i="3"/>
  <c r="K5452" i="3"/>
  <c r="K5451" i="3"/>
  <c r="K5450" i="3"/>
  <c r="K5449" i="3"/>
  <c r="K5448" i="3"/>
  <c r="K5447" i="3"/>
  <c r="K5446" i="3"/>
  <c r="K5445" i="3"/>
  <c r="K5444" i="3"/>
  <c r="L5444" i="3" s="1"/>
  <c r="M5444" i="3"/>
  <c r="K5443" i="3"/>
  <c r="K5442" i="3"/>
  <c r="K5441" i="3"/>
  <c r="K5440" i="3"/>
  <c r="K5439" i="3"/>
  <c r="K5438" i="3"/>
  <c r="L5438" i="3" s="1"/>
  <c r="M5438" i="3"/>
  <c r="K5437" i="3"/>
  <c r="K5436" i="3"/>
  <c r="K5435" i="3"/>
  <c r="L5435" i="3" s="1"/>
  <c r="M5435" i="3"/>
  <c r="K5434" i="3"/>
  <c r="L5434" i="3" s="1"/>
  <c r="M5434" i="3"/>
  <c r="K5433" i="3"/>
  <c r="L5433" i="3" s="1"/>
  <c r="M5433" i="3"/>
  <c r="K5432" i="3"/>
  <c r="K5431" i="3"/>
  <c r="K5430" i="3"/>
  <c r="K5429" i="3"/>
  <c r="L5429" i="3" s="1"/>
  <c r="M5429" i="3"/>
  <c r="K5428" i="3"/>
  <c r="K5427" i="3"/>
  <c r="L5427" i="3" s="1"/>
  <c r="M5427" i="3"/>
  <c r="K5426" i="3"/>
  <c r="L5426" i="3" s="1"/>
  <c r="M5426" i="3"/>
  <c r="K5425" i="3"/>
  <c r="K5424" i="3"/>
  <c r="K5423" i="3"/>
  <c r="K5422" i="3"/>
  <c r="K5421" i="3"/>
  <c r="K5420" i="3"/>
  <c r="K5419" i="3"/>
  <c r="K5418" i="3"/>
  <c r="K5417" i="3"/>
  <c r="L5417" i="3" s="1"/>
  <c r="M5417" i="3"/>
  <c r="K5416" i="3"/>
  <c r="K5415" i="3"/>
  <c r="L5415" i="3" s="1"/>
  <c r="M5415" i="3"/>
  <c r="K5414" i="3"/>
  <c r="K5413" i="3"/>
  <c r="K5412" i="3"/>
  <c r="L5412" i="3" s="1"/>
  <c r="M5412" i="3"/>
  <c r="K5411" i="3"/>
  <c r="L5411" i="3" s="1"/>
  <c r="M5411" i="3"/>
  <c r="K5410" i="3"/>
  <c r="L5410" i="3" s="1"/>
  <c r="M5410" i="3"/>
  <c r="K5409" i="3"/>
  <c r="L5409" i="3" s="1"/>
  <c r="M5409" i="3"/>
  <c r="K5408" i="3"/>
  <c r="K5407" i="3"/>
  <c r="K5406" i="3"/>
  <c r="K5405" i="3"/>
  <c r="L5405" i="3" s="1"/>
  <c r="M5405" i="3"/>
  <c r="K5404" i="3"/>
  <c r="L5404" i="3" s="1"/>
  <c r="M5404" i="3"/>
  <c r="K5403" i="3"/>
  <c r="L5403" i="3" s="1"/>
  <c r="M5403" i="3"/>
  <c r="K5402" i="3"/>
  <c r="K5401" i="3"/>
  <c r="K5400" i="3"/>
  <c r="L5400" i="3" s="1"/>
  <c r="M5400" i="3"/>
  <c r="K5399" i="3"/>
  <c r="K5398" i="3"/>
  <c r="K5397" i="3"/>
  <c r="L5397" i="3" s="1"/>
  <c r="M5397" i="3"/>
  <c r="K5396" i="3"/>
  <c r="L5396" i="3" s="1"/>
  <c r="M5396" i="3"/>
  <c r="K5395" i="3"/>
  <c r="K5394" i="3"/>
  <c r="L5394" i="3" s="1"/>
  <c r="M5394" i="3"/>
  <c r="K5393" i="3"/>
  <c r="L5393" i="3" s="1"/>
  <c r="M5393" i="3"/>
  <c r="K5392" i="3"/>
  <c r="L5392" i="3" s="1"/>
  <c r="M5392" i="3"/>
  <c r="K5391" i="3"/>
  <c r="L5391" i="3" s="1"/>
  <c r="M5391" i="3"/>
  <c r="K5390" i="3"/>
  <c r="K5389" i="3"/>
  <c r="K5388" i="3"/>
  <c r="L5388" i="3" s="1"/>
  <c r="M5388" i="3"/>
  <c r="K5387" i="3"/>
  <c r="L5387" i="3" s="1"/>
  <c r="M5387" i="3"/>
  <c r="K5386" i="3"/>
  <c r="L5386" i="3" s="1"/>
  <c r="M5386" i="3"/>
  <c r="K5385" i="3"/>
  <c r="K5384" i="3"/>
  <c r="L5384" i="3" s="1"/>
  <c r="M5384" i="3"/>
  <c r="K5383" i="3"/>
  <c r="L5383" i="3" s="1"/>
  <c r="M5383" i="3"/>
  <c r="K5382" i="3"/>
  <c r="K5381" i="3"/>
  <c r="K5380" i="3"/>
  <c r="K5379" i="3"/>
  <c r="L5379" i="3" s="1"/>
  <c r="M5379" i="3"/>
  <c r="K5378" i="3"/>
  <c r="L5378" i="3" s="1"/>
  <c r="M5378" i="3"/>
  <c r="K5377" i="3"/>
  <c r="K5376" i="3"/>
  <c r="K5375" i="3"/>
  <c r="K5374" i="3"/>
  <c r="K5373" i="3"/>
  <c r="K5372" i="3"/>
  <c r="K5371" i="3"/>
  <c r="L5371" i="3" s="1"/>
  <c r="M5371" i="3"/>
  <c r="K5370" i="3"/>
  <c r="K5369" i="3"/>
  <c r="K5368" i="3"/>
  <c r="K5367" i="3"/>
  <c r="K5366" i="3"/>
  <c r="L5366" i="3" s="1"/>
  <c r="M5366" i="3"/>
  <c r="K5365" i="3"/>
  <c r="K5364" i="3"/>
  <c r="K5363" i="3"/>
  <c r="K5362" i="3"/>
  <c r="K5361" i="3"/>
  <c r="L5361" i="3" s="1"/>
  <c r="M5361" i="3"/>
  <c r="K5360" i="3"/>
  <c r="K5359" i="3"/>
  <c r="L5359" i="3" s="1"/>
  <c r="M5359" i="3"/>
  <c r="K5358" i="3"/>
  <c r="K5357" i="3"/>
  <c r="L5357" i="3" s="1"/>
  <c r="M5357" i="3"/>
  <c r="K5356" i="3"/>
  <c r="K5355" i="3"/>
  <c r="K5354" i="3"/>
  <c r="K5353" i="3"/>
  <c r="L5353" i="3" s="1"/>
  <c r="M5353" i="3"/>
  <c r="K5352" i="3"/>
  <c r="L5352" i="3" s="1"/>
  <c r="M5352" i="3"/>
  <c r="K5351" i="3"/>
  <c r="K5350" i="3"/>
  <c r="L5350" i="3" s="1"/>
  <c r="M5350" i="3"/>
  <c r="K5349" i="3"/>
  <c r="L5349" i="3" s="1"/>
  <c r="M5349" i="3"/>
  <c r="K5348" i="3"/>
  <c r="K5347" i="3"/>
  <c r="K5346" i="3"/>
  <c r="K5345" i="3"/>
  <c r="L5345" i="3" s="1"/>
  <c r="M5345" i="3"/>
  <c r="K5344" i="3"/>
  <c r="L5344" i="3" s="1"/>
  <c r="M5344" i="3"/>
  <c r="K5343" i="3"/>
  <c r="L5343" i="3" s="1"/>
  <c r="M5343" i="3"/>
  <c r="K5342" i="3"/>
  <c r="L5342" i="3" s="1"/>
  <c r="M5342" i="3"/>
  <c r="K5341" i="3"/>
  <c r="L5341" i="3" s="1"/>
  <c r="M5341" i="3"/>
  <c r="K5340" i="3"/>
  <c r="L5340" i="3" s="1"/>
  <c r="M5340" i="3"/>
  <c r="K5339" i="3"/>
  <c r="L5339" i="3" s="1"/>
  <c r="M5339" i="3"/>
  <c r="K5338" i="3"/>
  <c r="L5338" i="3" s="1"/>
  <c r="M5338" i="3"/>
  <c r="K5337" i="3"/>
  <c r="K5336" i="3"/>
  <c r="K5335" i="3"/>
  <c r="L5335" i="3" s="1"/>
  <c r="M5335" i="3"/>
  <c r="K5334" i="3"/>
  <c r="L5334" i="3" s="1"/>
  <c r="M5334" i="3"/>
  <c r="K5333" i="3"/>
  <c r="L5333" i="3" s="1"/>
  <c r="M5333" i="3"/>
  <c r="K5332" i="3"/>
  <c r="L5332" i="3" s="1"/>
  <c r="M5332" i="3"/>
  <c r="K5331" i="3"/>
  <c r="K5330" i="3"/>
  <c r="K5329" i="3"/>
  <c r="K5328" i="3"/>
  <c r="L5328" i="3" s="1"/>
  <c r="M5328" i="3"/>
  <c r="K5327" i="3"/>
  <c r="L5327" i="3" s="1"/>
  <c r="M5327" i="3"/>
  <c r="K5326" i="3"/>
  <c r="L5326" i="3" s="1"/>
  <c r="M5326" i="3"/>
  <c r="K5325" i="3"/>
  <c r="L5325" i="3" s="1"/>
  <c r="M5325" i="3"/>
  <c r="K5324" i="3"/>
  <c r="K5323" i="3"/>
  <c r="K5322" i="3"/>
  <c r="K5321" i="3"/>
  <c r="K5320" i="3"/>
  <c r="K5319" i="3"/>
  <c r="L5319" i="3" s="1"/>
  <c r="M5319" i="3"/>
  <c r="K5318" i="3"/>
  <c r="L5318" i="3" s="1"/>
  <c r="M5318" i="3"/>
  <c r="K5317" i="3"/>
  <c r="L5317" i="3" s="1"/>
  <c r="M5317" i="3"/>
  <c r="K5316" i="3"/>
  <c r="L5316" i="3" s="1"/>
  <c r="M5316" i="3"/>
  <c r="K5315" i="3"/>
  <c r="L5315" i="3" s="1"/>
  <c r="M5315" i="3"/>
  <c r="K5314" i="3"/>
  <c r="L5314" i="3" s="1"/>
  <c r="M5314" i="3"/>
  <c r="K5313" i="3"/>
  <c r="K5312" i="3"/>
  <c r="L5312" i="3" s="1"/>
  <c r="M5312" i="3"/>
  <c r="K5311" i="3"/>
  <c r="K5310" i="3"/>
  <c r="K5309" i="3"/>
  <c r="K5308" i="3"/>
  <c r="K5307" i="3"/>
  <c r="L5307" i="3" s="1"/>
  <c r="M5307" i="3"/>
  <c r="K5306" i="3"/>
  <c r="K5305" i="3"/>
  <c r="K5304" i="3"/>
  <c r="K5303" i="3"/>
  <c r="L5303" i="3" s="1"/>
  <c r="M5303" i="3"/>
  <c r="K5302" i="3"/>
  <c r="L5302" i="3" s="1"/>
  <c r="M5302" i="3"/>
  <c r="K5301" i="3"/>
  <c r="K5300" i="3"/>
  <c r="L5300" i="3" s="1"/>
  <c r="M5300" i="3"/>
  <c r="K5299" i="3"/>
  <c r="K5298" i="3"/>
  <c r="K5297" i="3"/>
  <c r="K5296" i="3"/>
  <c r="L5296" i="3" s="1"/>
  <c r="M5296" i="3"/>
  <c r="K5295" i="3"/>
  <c r="L5295" i="3" s="1"/>
  <c r="M5295" i="3"/>
  <c r="K5294" i="3"/>
  <c r="L5294" i="3" s="1"/>
  <c r="M5294" i="3"/>
  <c r="K5293" i="3"/>
  <c r="L5293" i="3" s="1"/>
  <c r="M5293" i="3"/>
  <c r="K5292" i="3"/>
  <c r="L5292" i="3" s="1"/>
  <c r="M5292" i="3"/>
  <c r="K5291" i="3"/>
  <c r="L5291" i="3" s="1"/>
  <c r="M5291" i="3"/>
  <c r="K5290" i="3"/>
  <c r="K5289" i="3"/>
  <c r="K5288" i="3"/>
  <c r="L5288" i="3" s="1"/>
  <c r="M5288" i="3"/>
  <c r="K5287" i="3"/>
  <c r="K5286" i="3"/>
  <c r="L5286" i="3" s="1"/>
  <c r="M5286" i="3"/>
  <c r="K5285" i="3"/>
  <c r="K5284" i="3"/>
  <c r="L5284" i="3" s="1"/>
  <c r="M5284" i="3"/>
  <c r="K5283" i="3"/>
  <c r="K5282" i="3"/>
  <c r="K5281" i="3"/>
  <c r="K5280" i="3"/>
  <c r="L5280" i="3" s="1"/>
  <c r="M5280" i="3"/>
  <c r="K5279" i="3"/>
  <c r="L5279" i="3" s="1"/>
  <c r="M5279" i="3"/>
  <c r="K5278" i="3"/>
  <c r="L5278" i="3" s="1"/>
  <c r="M5278" i="3"/>
  <c r="K5277" i="3"/>
  <c r="L5277" i="3" s="1"/>
  <c r="M5277" i="3"/>
  <c r="K5276" i="3"/>
  <c r="L5276" i="3" s="1"/>
  <c r="M5276" i="3"/>
  <c r="K5275" i="3"/>
  <c r="K5274" i="3"/>
  <c r="L5274" i="3" s="1"/>
  <c r="M5274" i="3"/>
  <c r="K5273" i="3"/>
  <c r="L5273" i="3" s="1"/>
  <c r="M5273" i="3"/>
  <c r="K5272" i="3"/>
  <c r="L5272" i="3" s="1"/>
  <c r="M5272" i="3"/>
  <c r="K5271" i="3"/>
  <c r="K5270" i="3"/>
  <c r="L5270" i="3" s="1"/>
  <c r="M5270" i="3"/>
  <c r="K5269" i="3"/>
  <c r="L5269" i="3" s="1"/>
  <c r="M5269" i="3"/>
  <c r="K5268" i="3"/>
  <c r="L5268" i="3" s="1"/>
  <c r="M5268" i="3"/>
  <c r="K5267" i="3"/>
  <c r="K5266" i="3"/>
  <c r="K5265" i="3"/>
  <c r="K5264" i="3"/>
  <c r="K5263" i="3"/>
  <c r="K5262" i="3"/>
  <c r="K5261" i="3"/>
  <c r="K5260" i="3"/>
  <c r="K5259" i="3"/>
  <c r="K5258" i="3"/>
  <c r="K5257" i="3"/>
  <c r="K5256" i="3"/>
  <c r="K5255" i="3"/>
  <c r="K5254" i="3"/>
  <c r="K5253" i="3"/>
  <c r="K5252" i="3"/>
  <c r="K5251" i="3"/>
  <c r="K5250" i="3"/>
  <c r="K5249" i="3"/>
  <c r="K5248" i="3"/>
  <c r="K5247" i="3"/>
  <c r="K5246" i="3"/>
  <c r="K5245" i="3"/>
  <c r="K5244" i="3"/>
  <c r="K5243" i="3"/>
  <c r="K5242" i="3"/>
  <c r="K5241" i="3"/>
  <c r="K5240" i="3"/>
  <c r="K5239" i="3"/>
  <c r="K5238" i="3"/>
  <c r="K5237" i="3"/>
  <c r="K5236" i="3"/>
  <c r="K5235" i="3"/>
  <c r="K5234" i="3"/>
  <c r="K5233" i="3"/>
  <c r="K5232" i="3"/>
  <c r="K5231" i="3"/>
  <c r="K5230" i="3"/>
  <c r="K5229" i="3"/>
  <c r="K5228" i="3"/>
  <c r="K5227" i="3"/>
  <c r="K5226" i="3"/>
  <c r="K5225" i="3"/>
  <c r="K5224" i="3"/>
  <c r="K5223" i="3"/>
  <c r="K5222" i="3"/>
  <c r="K5221" i="3"/>
  <c r="K5220" i="3"/>
  <c r="K5219" i="3"/>
  <c r="K5218" i="3"/>
  <c r="K5217" i="3"/>
  <c r="K5216" i="3"/>
  <c r="K5215" i="3"/>
  <c r="K5214" i="3"/>
  <c r="K5213" i="3"/>
  <c r="K5212" i="3"/>
  <c r="K5211" i="3"/>
  <c r="K5210" i="3"/>
  <c r="K5209" i="3"/>
  <c r="K5208" i="3"/>
  <c r="K5207" i="3"/>
  <c r="K5206" i="3"/>
  <c r="K5205" i="3"/>
  <c r="K5204" i="3"/>
  <c r="K5203" i="3"/>
  <c r="K5202" i="3"/>
  <c r="K5201" i="3"/>
  <c r="K5200" i="3"/>
  <c r="K5199" i="3"/>
  <c r="K5198" i="3"/>
  <c r="K5197" i="3"/>
  <c r="K5196" i="3"/>
  <c r="K5195" i="3"/>
  <c r="K5194" i="3"/>
  <c r="K5193" i="3"/>
  <c r="K5192" i="3"/>
  <c r="K5191" i="3"/>
  <c r="K5190" i="3"/>
  <c r="K5189" i="3"/>
  <c r="K5188" i="3"/>
  <c r="K5187" i="3"/>
  <c r="K5186" i="3"/>
  <c r="K5185" i="3"/>
  <c r="K5184" i="3"/>
  <c r="K5183" i="3"/>
  <c r="K5182" i="3"/>
  <c r="K5181" i="3"/>
  <c r="K5180" i="3"/>
  <c r="K5179" i="3"/>
  <c r="K5178" i="3"/>
  <c r="K5177" i="3"/>
  <c r="K5176" i="3"/>
  <c r="K5175" i="3"/>
  <c r="K5174" i="3"/>
  <c r="K5173" i="3"/>
  <c r="K5172" i="3"/>
  <c r="K5171" i="3"/>
  <c r="K5170" i="3"/>
  <c r="K5169" i="3"/>
  <c r="K5168" i="3"/>
  <c r="K5167" i="3"/>
  <c r="K5166" i="3"/>
  <c r="K5165" i="3"/>
  <c r="K5164" i="3"/>
  <c r="K5163" i="3"/>
  <c r="K5162" i="3"/>
  <c r="K5161" i="3"/>
  <c r="K5160" i="3"/>
  <c r="K5159" i="3"/>
  <c r="K5158" i="3"/>
  <c r="K5157" i="3"/>
  <c r="K5156" i="3"/>
  <c r="K5155" i="3"/>
  <c r="K5154" i="3"/>
  <c r="K5153" i="3"/>
  <c r="K5152" i="3"/>
  <c r="K5151" i="3"/>
  <c r="K5150" i="3"/>
  <c r="K5149" i="3"/>
  <c r="K5148" i="3"/>
  <c r="K5147" i="3"/>
  <c r="K5146" i="3"/>
  <c r="K5145" i="3"/>
  <c r="K5144" i="3"/>
  <c r="K5143" i="3"/>
  <c r="K5142" i="3"/>
  <c r="K5141" i="3"/>
  <c r="K5140" i="3"/>
  <c r="K5139" i="3"/>
  <c r="K5138" i="3"/>
  <c r="K5137" i="3"/>
  <c r="K5136" i="3"/>
  <c r="K5135" i="3"/>
  <c r="K5134" i="3"/>
  <c r="K5133" i="3"/>
  <c r="K5132" i="3"/>
  <c r="K5131" i="3"/>
  <c r="K5130" i="3"/>
  <c r="K5129" i="3"/>
  <c r="K5128" i="3"/>
  <c r="K5127" i="3"/>
  <c r="K5126" i="3"/>
  <c r="K5125" i="3"/>
  <c r="K5124" i="3"/>
  <c r="K5123" i="3"/>
  <c r="K5122" i="3"/>
  <c r="K5121" i="3"/>
  <c r="K5120" i="3"/>
  <c r="K5119" i="3"/>
  <c r="K5118" i="3"/>
  <c r="K5117" i="3"/>
  <c r="K5116" i="3"/>
  <c r="K5115" i="3"/>
  <c r="K5114" i="3"/>
  <c r="K5113" i="3"/>
  <c r="K5112" i="3"/>
  <c r="K5111" i="3"/>
  <c r="K5110" i="3"/>
  <c r="K5109" i="3"/>
  <c r="K5108" i="3"/>
  <c r="K5107" i="3"/>
  <c r="K5106" i="3"/>
  <c r="K5105" i="3"/>
  <c r="K5104" i="3"/>
  <c r="K5103" i="3"/>
  <c r="K5102" i="3"/>
  <c r="K5101" i="3"/>
  <c r="K5100" i="3"/>
  <c r="K5099" i="3"/>
  <c r="K5098" i="3"/>
  <c r="K5097" i="3"/>
  <c r="K5096" i="3"/>
  <c r="K5095" i="3"/>
  <c r="K5094" i="3"/>
  <c r="K5093" i="3"/>
  <c r="K5092" i="3"/>
  <c r="K5091" i="3"/>
  <c r="K5090" i="3"/>
  <c r="K5089" i="3"/>
  <c r="K5088" i="3"/>
  <c r="K5087" i="3"/>
  <c r="K5086" i="3"/>
  <c r="K5085" i="3"/>
  <c r="K5084" i="3"/>
  <c r="K5083" i="3"/>
  <c r="K5082" i="3"/>
  <c r="K5081" i="3"/>
  <c r="K5080" i="3"/>
  <c r="K5079" i="3"/>
  <c r="K5078" i="3"/>
  <c r="K5077" i="3"/>
  <c r="K5076" i="3"/>
  <c r="K5075" i="3"/>
  <c r="K5074" i="3"/>
  <c r="K5073" i="3"/>
  <c r="K5072" i="3"/>
  <c r="K5071" i="3"/>
  <c r="K5070" i="3"/>
  <c r="K5069" i="3"/>
  <c r="K5068" i="3"/>
  <c r="K5067" i="3"/>
  <c r="K5066" i="3"/>
  <c r="K5065" i="3"/>
  <c r="K5064" i="3"/>
  <c r="K5063" i="3"/>
  <c r="K5062" i="3"/>
  <c r="K5061" i="3"/>
  <c r="K5060" i="3"/>
  <c r="K5059" i="3"/>
  <c r="K5058" i="3"/>
  <c r="K5057" i="3"/>
  <c r="K5056" i="3"/>
  <c r="K5055" i="3"/>
  <c r="K5054" i="3"/>
  <c r="K5053" i="3"/>
  <c r="K5052" i="3"/>
  <c r="K5051" i="3"/>
  <c r="K5050" i="3"/>
  <c r="K5049" i="3"/>
  <c r="K5048" i="3"/>
  <c r="K5047" i="3"/>
  <c r="K5046" i="3"/>
  <c r="K5045" i="3"/>
  <c r="K5044" i="3"/>
  <c r="K5043" i="3"/>
  <c r="K5042" i="3"/>
  <c r="K5041" i="3"/>
  <c r="K5040" i="3"/>
  <c r="K5039" i="3"/>
  <c r="K5038" i="3"/>
  <c r="K5037" i="3"/>
  <c r="K5036" i="3"/>
  <c r="K5035" i="3"/>
  <c r="K5034" i="3"/>
  <c r="K5033" i="3"/>
  <c r="K5032" i="3"/>
  <c r="K5031" i="3"/>
  <c r="K5030" i="3"/>
  <c r="K5029" i="3"/>
  <c r="K5028" i="3"/>
  <c r="K5027" i="3"/>
  <c r="K5026" i="3"/>
  <c r="K5025" i="3"/>
  <c r="K5024" i="3"/>
  <c r="K5023" i="3"/>
  <c r="K5022" i="3"/>
  <c r="K5021" i="3"/>
  <c r="K5020" i="3"/>
  <c r="K5019" i="3"/>
  <c r="K5018" i="3"/>
  <c r="K5017" i="3"/>
  <c r="K5016" i="3"/>
  <c r="K5015" i="3"/>
  <c r="K5014" i="3"/>
  <c r="K5013" i="3"/>
  <c r="K5012" i="3"/>
  <c r="K5011" i="3"/>
  <c r="K5010" i="3"/>
  <c r="K5009" i="3"/>
  <c r="K5008" i="3"/>
  <c r="K5007" i="3"/>
  <c r="K5006" i="3"/>
  <c r="K5005" i="3"/>
  <c r="K5004" i="3"/>
  <c r="K5003" i="3"/>
  <c r="K5002" i="3"/>
  <c r="K5001" i="3"/>
  <c r="K5000" i="3"/>
  <c r="K4999" i="3"/>
  <c r="K4998" i="3"/>
  <c r="K4997" i="3"/>
  <c r="K4996" i="3"/>
  <c r="K4995" i="3"/>
  <c r="K4994" i="3"/>
  <c r="K4993" i="3"/>
  <c r="K4992" i="3"/>
  <c r="K4991" i="3"/>
  <c r="K4990" i="3"/>
  <c r="K4989" i="3"/>
  <c r="K4988" i="3"/>
  <c r="K4987" i="3"/>
  <c r="K4986" i="3"/>
  <c r="K4985" i="3"/>
  <c r="K4984" i="3"/>
  <c r="K4983" i="3"/>
  <c r="K4982" i="3"/>
  <c r="K4981" i="3"/>
  <c r="K4980" i="3"/>
  <c r="K4979" i="3"/>
  <c r="K4978" i="3"/>
  <c r="K4977" i="3"/>
  <c r="K4976" i="3"/>
  <c r="L4976" i="3" s="1"/>
  <c r="M4976" i="3"/>
  <c r="K4975" i="3"/>
  <c r="K4974" i="3"/>
  <c r="K4973" i="3"/>
  <c r="K4972" i="3"/>
  <c r="L4972" i="3" s="1"/>
  <c r="M4972" i="3"/>
  <c r="K4971" i="3"/>
  <c r="L4971" i="3" s="1"/>
  <c r="M4971" i="3"/>
  <c r="K4970" i="3"/>
  <c r="K4969" i="3"/>
  <c r="K4968" i="3"/>
  <c r="L4968" i="3" s="1"/>
  <c r="M4968" i="3"/>
  <c r="K4967" i="3"/>
  <c r="L4967" i="3" s="1"/>
  <c r="M4967" i="3"/>
  <c r="K4966" i="3"/>
  <c r="K4965" i="3"/>
  <c r="L4965" i="3" s="1"/>
  <c r="M4965" i="3"/>
  <c r="K4964" i="3"/>
  <c r="L4964" i="3" s="1"/>
  <c r="M4964" i="3"/>
  <c r="K4963" i="3"/>
  <c r="K4962" i="3"/>
  <c r="K4961" i="3"/>
  <c r="K4960" i="3"/>
  <c r="K4959" i="3"/>
  <c r="K4958" i="3"/>
  <c r="K4957" i="3"/>
  <c r="K4956" i="3"/>
  <c r="K4955" i="3"/>
  <c r="K4954" i="3"/>
  <c r="K4953" i="3"/>
  <c r="K4952" i="3"/>
  <c r="K4951" i="3"/>
  <c r="K4950" i="3"/>
  <c r="K4949" i="3"/>
  <c r="K4948" i="3"/>
  <c r="K4947" i="3"/>
  <c r="K4946" i="3"/>
  <c r="K4945" i="3"/>
  <c r="K4944" i="3"/>
  <c r="K4943" i="3"/>
  <c r="K4942" i="3"/>
  <c r="L4942" i="3" s="1"/>
  <c r="M4942" i="3"/>
  <c r="K4941" i="3"/>
  <c r="K4940" i="3"/>
  <c r="K4939" i="3"/>
  <c r="L4939" i="3" s="1"/>
  <c r="M4939" i="3"/>
  <c r="K4938" i="3"/>
  <c r="K4937" i="3"/>
  <c r="K4936" i="3"/>
  <c r="K4935" i="3"/>
  <c r="L4935" i="3" s="1"/>
  <c r="M4935" i="3"/>
  <c r="K4934" i="3"/>
  <c r="K4933" i="3"/>
  <c r="K4932" i="3"/>
  <c r="K4931" i="3"/>
  <c r="K4930" i="3"/>
  <c r="K4929" i="3"/>
  <c r="K4928" i="3"/>
  <c r="K4927" i="3"/>
  <c r="K4926" i="3"/>
  <c r="K4925" i="3"/>
  <c r="K4924" i="3"/>
  <c r="K4923" i="3"/>
  <c r="K4922" i="3"/>
  <c r="K4921" i="3"/>
  <c r="K4920" i="3"/>
  <c r="K4919" i="3"/>
  <c r="K4918" i="3"/>
  <c r="K4917" i="3"/>
  <c r="L4917" i="3" s="1"/>
  <c r="M4917" i="3"/>
  <c r="K4916" i="3"/>
  <c r="L4916" i="3" s="1"/>
  <c r="M4916" i="3"/>
  <c r="K4915" i="3"/>
  <c r="L4915" i="3" s="1"/>
  <c r="M4915" i="3"/>
  <c r="K4914" i="3"/>
  <c r="K4913" i="3"/>
  <c r="K4912" i="3"/>
  <c r="L4912" i="3" s="1"/>
  <c r="M4912" i="3"/>
  <c r="K4911" i="3"/>
  <c r="L4911" i="3" s="1"/>
  <c r="M4911" i="3"/>
  <c r="K4910" i="3"/>
  <c r="K4909" i="3"/>
  <c r="L4909" i="3" s="1"/>
  <c r="M4909" i="3"/>
  <c r="K4908" i="3"/>
  <c r="L4908" i="3" s="1"/>
  <c r="M4908" i="3"/>
  <c r="K4907" i="3"/>
  <c r="L4907" i="3" s="1"/>
  <c r="M4907" i="3"/>
  <c r="K4906" i="3"/>
  <c r="L4906" i="3" s="1"/>
  <c r="M4906" i="3"/>
  <c r="K4905" i="3"/>
  <c r="L4905" i="3" s="1"/>
  <c r="M4905" i="3"/>
  <c r="K4904" i="3"/>
  <c r="K4903" i="3"/>
  <c r="L4903" i="3" s="1"/>
  <c r="M4903" i="3"/>
  <c r="K4902" i="3"/>
  <c r="L4902" i="3" s="1"/>
  <c r="M4902" i="3"/>
  <c r="K4901" i="3"/>
  <c r="K4900" i="3"/>
  <c r="K4899" i="3"/>
  <c r="K4898" i="3"/>
  <c r="K4897" i="3"/>
  <c r="K4896" i="3"/>
  <c r="K4895" i="3"/>
  <c r="K4894" i="3"/>
  <c r="K4893" i="3"/>
  <c r="L4893" i="3" s="1"/>
  <c r="M4893" i="3"/>
  <c r="K4892" i="3"/>
  <c r="L4892" i="3" s="1"/>
  <c r="M4892" i="3"/>
  <c r="K4891" i="3"/>
  <c r="K4890" i="3"/>
  <c r="L4890" i="3" s="1"/>
  <c r="M4890" i="3"/>
  <c r="K4889" i="3"/>
  <c r="L4889" i="3" s="1"/>
  <c r="M4889" i="3"/>
  <c r="K4888" i="3"/>
  <c r="L4888" i="3" s="1"/>
  <c r="M4888" i="3"/>
  <c r="K4887" i="3"/>
  <c r="L4887" i="3" s="1"/>
  <c r="M4887" i="3"/>
  <c r="K4886" i="3"/>
  <c r="K4885" i="3"/>
  <c r="K4884" i="3"/>
  <c r="K4883" i="3"/>
  <c r="L4883" i="3" s="1"/>
  <c r="M4883" i="3"/>
  <c r="K4882" i="3"/>
  <c r="K4881" i="3"/>
  <c r="L4881" i="3" s="1"/>
  <c r="M4881" i="3"/>
  <c r="K4880" i="3"/>
  <c r="L4880" i="3" s="1"/>
  <c r="M4880" i="3"/>
  <c r="K4879" i="3"/>
  <c r="K4878" i="3"/>
  <c r="K4877" i="3"/>
  <c r="K4876" i="3"/>
  <c r="K4875" i="3"/>
  <c r="K4874" i="3"/>
  <c r="K4873" i="3"/>
  <c r="K4872" i="3"/>
  <c r="K4871" i="3"/>
  <c r="K4870" i="3"/>
  <c r="K4869" i="3"/>
  <c r="K4868" i="3"/>
  <c r="L4868" i="3" s="1"/>
  <c r="M4868" i="3"/>
  <c r="K4867" i="3"/>
  <c r="K4866" i="3"/>
  <c r="L4866" i="3" s="1"/>
  <c r="M4866" i="3"/>
  <c r="K4865" i="3"/>
  <c r="L4865" i="3" s="1"/>
  <c r="M4865" i="3"/>
  <c r="K4864" i="3"/>
  <c r="K4863" i="3"/>
  <c r="K4862" i="3"/>
  <c r="L4862" i="3" s="1"/>
  <c r="M4862" i="3"/>
  <c r="K4861" i="3"/>
  <c r="K4860" i="3"/>
  <c r="K4859" i="3"/>
  <c r="K4858" i="3"/>
  <c r="K4857" i="3"/>
  <c r="L4857" i="3" s="1"/>
  <c r="M4857" i="3"/>
  <c r="K4856" i="3"/>
  <c r="L4856" i="3" s="1"/>
  <c r="M4856" i="3"/>
  <c r="K4855" i="3"/>
  <c r="K4854" i="3"/>
  <c r="L4854" i="3" s="1"/>
  <c r="M4854" i="3"/>
  <c r="K4853" i="3"/>
  <c r="L4853" i="3" s="1"/>
  <c r="M4853" i="3"/>
  <c r="K4852" i="3"/>
  <c r="K4851" i="3"/>
  <c r="K4850" i="3"/>
  <c r="K4849" i="3"/>
  <c r="K4848" i="3"/>
  <c r="K4847" i="3"/>
  <c r="K4846" i="3"/>
  <c r="K4845" i="3"/>
  <c r="K4844" i="3"/>
  <c r="L4844" i="3" s="1"/>
  <c r="M4844" i="3"/>
  <c r="K4843" i="3"/>
  <c r="K4842" i="3"/>
  <c r="K4841" i="3"/>
  <c r="L4841" i="3" s="1"/>
  <c r="M4841" i="3"/>
  <c r="K4840" i="3"/>
  <c r="K4839" i="3"/>
  <c r="K4838" i="3"/>
  <c r="K4837" i="3"/>
  <c r="L4837" i="3" s="1"/>
  <c r="M4837" i="3"/>
  <c r="K4836" i="3"/>
  <c r="L4836" i="3" s="1"/>
  <c r="M4836" i="3"/>
  <c r="K4835" i="3"/>
  <c r="L4835" i="3" s="1"/>
  <c r="M4835" i="3"/>
  <c r="K4834" i="3"/>
  <c r="K4833" i="3"/>
  <c r="K4832" i="3"/>
  <c r="K4831" i="3"/>
  <c r="L4831" i="3" s="1"/>
  <c r="M4831" i="3"/>
  <c r="K4830" i="3"/>
  <c r="K4829" i="3"/>
  <c r="K4828" i="3"/>
  <c r="K4827" i="3"/>
  <c r="K4826" i="3"/>
  <c r="K4825" i="3"/>
  <c r="K4824" i="3"/>
  <c r="K4823" i="3"/>
  <c r="L4823" i="3" s="1"/>
  <c r="M4823" i="3"/>
  <c r="K4822" i="3"/>
  <c r="K4821" i="3"/>
  <c r="K4820" i="3"/>
  <c r="K4819" i="3"/>
  <c r="K4818" i="3"/>
  <c r="K4817" i="3"/>
  <c r="L4817" i="3" s="1"/>
  <c r="M4817" i="3"/>
  <c r="K4816" i="3"/>
  <c r="K4815" i="3"/>
  <c r="L4815" i="3" s="1"/>
  <c r="M4815" i="3"/>
  <c r="K4814" i="3"/>
  <c r="K4813" i="3"/>
  <c r="K4812" i="3"/>
  <c r="K4811" i="3"/>
  <c r="K4810" i="3"/>
  <c r="K4809" i="3"/>
  <c r="L4809" i="3" s="1"/>
  <c r="M4809" i="3"/>
  <c r="K4808" i="3"/>
  <c r="K4807" i="3"/>
  <c r="L4807" i="3" s="1"/>
  <c r="M4807" i="3"/>
  <c r="K4806" i="3"/>
  <c r="L4806" i="3" s="1"/>
  <c r="M4806" i="3"/>
  <c r="K4805" i="3"/>
  <c r="L4805" i="3" s="1"/>
  <c r="M4805" i="3"/>
  <c r="K4804" i="3"/>
  <c r="K4803" i="3"/>
  <c r="L4803" i="3" s="1"/>
  <c r="M4803" i="3"/>
  <c r="K4802" i="3"/>
  <c r="L4802" i="3" s="1"/>
  <c r="M4802" i="3"/>
  <c r="K4801" i="3"/>
  <c r="K4800" i="3"/>
  <c r="K4799" i="3"/>
  <c r="K4798" i="3"/>
  <c r="K4797" i="3"/>
  <c r="K4796" i="3"/>
  <c r="K4795" i="3"/>
  <c r="L4795" i="3" s="1"/>
  <c r="M4795" i="3"/>
  <c r="K4794" i="3"/>
  <c r="K4793" i="3"/>
  <c r="K4792" i="3"/>
  <c r="L4792" i="3" s="1"/>
  <c r="M4792" i="3"/>
  <c r="K4791" i="3"/>
  <c r="K4790" i="3"/>
  <c r="K4789" i="3"/>
  <c r="K4788" i="3"/>
  <c r="L4788" i="3" s="1"/>
  <c r="M4788" i="3"/>
  <c r="K4787" i="3"/>
  <c r="L4787" i="3" s="1"/>
  <c r="M4787" i="3"/>
  <c r="K4786" i="3"/>
  <c r="K4785" i="3"/>
  <c r="L4785" i="3" s="1"/>
  <c r="M4785" i="3"/>
  <c r="K4784" i="3"/>
  <c r="K4783" i="3"/>
  <c r="K4782" i="3"/>
  <c r="L4782" i="3" s="1"/>
  <c r="M4782" i="3"/>
  <c r="K4781" i="3"/>
  <c r="K4780" i="3"/>
  <c r="K4779" i="3"/>
  <c r="K4778" i="3"/>
  <c r="K4777" i="3"/>
  <c r="K4776" i="3"/>
  <c r="K4775" i="3"/>
  <c r="K4774" i="3"/>
  <c r="K4773" i="3"/>
  <c r="K4772" i="3"/>
  <c r="K4771" i="3"/>
  <c r="L4771" i="3" s="1"/>
  <c r="M4771" i="3"/>
  <c r="K4770" i="3"/>
  <c r="L4770" i="3" s="1"/>
  <c r="M4770" i="3"/>
  <c r="K4769" i="3"/>
  <c r="K4768" i="3"/>
  <c r="K4767" i="3"/>
  <c r="K4766" i="3"/>
  <c r="K4765" i="3"/>
  <c r="K4764" i="3"/>
  <c r="K4763" i="3"/>
  <c r="K4762" i="3"/>
  <c r="K4761" i="3"/>
  <c r="K4760" i="3"/>
  <c r="K4759" i="3"/>
  <c r="K4758" i="3"/>
  <c r="K4757" i="3"/>
  <c r="K4756" i="3"/>
  <c r="K4755" i="3"/>
  <c r="K4754" i="3"/>
  <c r="K4753" i="3"/>
  <c r="K4752" i="3"/>
  <c r="L4752" i="3" s="1"/>
  <c r="M4752" i="3"/>
  <c r="K4751" i="3"/>
  <c r="K4750" i="3"/>
  <c r="K4749" i="3"/>
  <c r="K4748" i="3"/>
  <c r="K4747" i="3"/>
  <c r="L4747" i="3" s="1"/>
  <c r="M4747" i="3"/>
  <c r="K4746" i="3"/>
  <c r="K4745" i="3"/>
  <c r="K4744" i="3"/>
  <c r="K4743" i="3"/>
  <c r="L4743" i="3" s="1"/>
  <c r="M4743" i="3"/>
  <c r="K4742" i="3"/>
  <c r="L4742" i="3" s="1"/>
  <c r="M4742" i="3"/>
  <c r="K4741" i="3"/>
  <c r="K4740" i="3"/>
  <c r="K4739" i="3"/>
  <c r="K4738" i="3"/>
  <c r="L4738" i="3" s="1"/>
  <c r="M4738" i="3"/>
  <c r="K4737" i="3"/>
  <c r="L4737" i="3" s="1"/>
  <c r="M4737" i="3"/>
  <c r="K4736" i="3"/>
  <c r="K4735" i="3"/>
  <c r="L4735" i="3" s="1"/>
  <c r="M4735" i="3"/>
  <c r="K4734" i="3"/>
  <c r="L4734" i="3" s="1"/>
  <c r="M4734" i="3"/>
  <c r="K4733" i="3"/>
  <c r="K4732" i="3"/>
  <c r="L4732" i="3" s="1"/>
  <c r="M4732" i="3"/>
  <c r="K4731" i="3"/>
  <c r="L4731" i="3" s="1"/>
  <c r="M4731" i="3"/>
  <c r="K4730" i="3"/>
  <c r="L4730" i="3" s="1"/>
  <c r="M4730" i="3"/>
  <c r="K4729" i="3"/>
  <c r="K4728" i="3"/>
  <c r="K4727" i="3"/>
  <c r="L4727" i="3" s="1"/>
  <c r="M4727" i="3"/>
  <c r="K4726" i="3"/>
  <c r="L4726" i="3" s="1"/>
  <c r="M4726" i="3"/>
  <c r="K4725" i="3"/>
  <c r="L4725" i="3" s="1"/>
  <c r="M4725" i="3"/>
  <c r="K4724" i="3"/>
  <c r="K4723" i="3"/>
  <c r="L4723" i="3" s="1"/>
  <c r="M4723" i="3"/>
  <c r="K4722" i="3"/>
  <c r="L4722" i="3" s="1"/>
  <c r="M4722" i="3"/>
  <c r="K4721" i="3"/>
  <c r="L4721" i="3" s="1"/>
  <c r="M4721" i="3"/>
  <c r="K4720" i="3"/>
  <c r="K4719" i="3"/>
  <c r="L4719" i="3" s="1"/>
  <c r="M4719" i="3"/>
  <c r="K4718" i="3"/>
  <c r="K4717" i="3"/>
  <c r="K4716" i="3"/>
  <c r="L4716" i="3" s="1"/>
  <c r="M4716" i="3"/>
  <c r="K4715" i="3"/>
  <c r="K4714" i="3"/>
  <c r="K4713" i="3"/>
  <c r="K4712" i="3"/>
  <c r="K4711" i="3"/>
  <c r="K4710" i="3"/>
  <c r="K4709" i="3"/>
  <c r="L4709" i="3" s="1"/>
  <c r="M4709" i="3"/>
  <c r="K4708" i="3"/>
  <c r="K4707" i="3"/>
  <c r="K4706" i="3"/>
  <c r="K4705" i="3"/>
  <c r="K4704" i="3"/>
  <c r="K4703" i="3"/>
  <c r="L4703" i="3" s="1"/>
  <c r="M4703" i="3"/>
  <c r="K4702" i="3"/>
  <c r="L4702" i="3" s="1"/>
  <c r="M4702" i="3"/>
  <c r="K4701" i="3"/>
  <c r="L4701" i="3" s="1"/>
  <c r="M4701" i="3"/>
  <c r="K4700" i="3"/>
  <c r="K4699" i="3"/>
  <c r="L4699" i="3" s="1"/>
  <c r="M4699" i="3"/>
  <c r="K4698" i="3"/>
  <c r="L4698" i="3" s="1"/>
  <c r="M4698" i="3"/>
  <c r="K4697" i="3"/>
  <c r="K4696" i="3"/>
  <c r="L4696" i="3" s="1"/>
  <c r="M4696" i="3"/>
  <c r="K4695" i="3"/>
  <c r="K4694" i="3"/>
  <c r="K4693" i="3"/>
  <c r="K4692" i="3"/>
  <c r="L4692" i="3" s="1"/>
  <c r="M4692" i="3"/>
  <c r="K4691" i="3"/>
  <c r="K4690" i="3"/>
  <c r="K4689" i="3"/>
  <c r="K4688" i="3"/>
  <c r="K4687" i="3"/>
  <c r="K4686" i="3"/>
  <c r="L4686" i="3" s="1"/>
  <c r="M4686" i="3"/>
  <c r="L4685" i="3"/>
  <c r="M4685" i="3"/>
  <c r="K4684" i="3"/>
  <c r="L4684" i="3" s="1"/>
  <c r="M4684" i="3"/>
  <c r="K4683" i="3"/>
  <c r="L4683" i="3" s="1"/>
  <c r="M4683" i="3"/>
  <c r="K4682" i="3"/>
  <c r="L4682" i="3" s="1"/>
  <c r="M4682" i="3"/>
  <c r="K4681" i="3"/>
  <c r="L4681" i="3" s="1"/>
  <c r="M4681" i="3"/>
  <c r="K4680" i="3"/>
  <c r="L4680" i="3" s="1"/>
  <c r="M4680" i="3"/>
  <c r="K4679" i="3"/>
  <c r="L4679" i="3" s="1"/>
  <c r="M4679" i="3"/>
  <c r="K4678" i="3"/>
  <c r="L4678" i="3" s="1"/>
  <c r="M4678" i="3"/>
  <c r="K4677" i="3"/>
  <c r="L4677" i="3" s="1"/>
  <c r="M4677" i="3"/>
  <c r="K4676" i="3"/>
  <c r="L4676" i="3" s="1"/>
  <c r="M4676" i="3"/>
  <c r="K4675" i="3"/>
  <c r="K4674" i="3"/>
  <c r="L4674" i="3" s="1"/>
  <c r="M4674" i="3"/>
  <c r="K4673" i="3"/>
  <c r="K4672" i="3"/>
  <c r="L4672" i="3" s="1"/>
  <c r="M4672" i="3"/>
  <c r="K4671" i="3"/>
  <c r="K4670" i="3"/>
  <c r="K4669" i="3"/>
  <c r="K4668" i="3"/>
  <c r="L4668" i="3" s="1"/>
  <c r="M4668" i="3"/>
  <c r="K4667" i="3"/>
  <c r="K4666" i="3"/>
  <c r="K4665" i="3"/>
  <c r="K4664" i="3"/>
  <c r="K4663" i="3"/>
  <c r="K4662" i="3"/>
  <c r="K4661" i="3"/>
  <c r="K4660" i="3"/>
  <c r="K4659" i="3"/>
  <c r="K4658" i="3"/>
  <c r="L4658" i="3" s="1"/>
  <c r="M4658" i="3"/>
  <c r="K4657" i="3"/>
  <c r="K4656" i="3"/>
  <c r="L4656" i="3" s="1"/>
  <c r="M4656" i="3"/>
  <c r="K4655" i="3"/>
  <c r="L4655" i="3" s="1"/>
  <c r="M4655" i="3"/>
  <c r="K4654" i="3"/>
  <c r="L4654" i="3" s="1"/>
  <c r="M4654" i="3"/>
  <c r="K4653" i="3"/>
  <c r="L4653" i="3" s="1"/>
  <c r="M4653" i="3"/>
  <c r="K4652" i="3"/>
  <c r="K4651" i="3"/>
  <c r="K4650" i="3"/>
  <c r="K4649" i="3"/>
  <c r="L4649" i="3" s="1"/>
  <c r="M4649" i="3"/>
  <c r="K4648" i="3"/>
  <c r="L4648" i="3" s="1"/>
  <c r="M4648" i="3"/>
  <c r="K4647" i="3"/>
  <c r="L4647" i="3" s="1"/>
  <c r="M4647" i="3"/>
  <c r="K4646" i="3"/>
  <c r="K4645" i="3"/>
  <c r="K4644" i="3"/>
  <c r="K4643" i="3"/>
  <c r="L4643" i="3" s="1"/>
  <c r="M4643" i="3"/>
  <c r="K4642" i="3"/>
  <c r="L4642" i="3" s="1"/>
  <c r="M4642" i="3"/>
  <c r="K4641" i="3"/>
  <c r="K4640" i="3"/>
  <c r="K4639" i="3"/>
  <c r="K4638" i="3"/>
  <c r="L4638" i="3" s="1"/>
  <c r="M4638" i="3"/>
  <c r="K4637" i="3"/>
  <c r="K4636" i="3"/>
  <c r="K4635" i="3"/>
  <c r="L4635" i="3" s="1"/>
  <c r="M4635" i="3"/>
  <c r="K4634" i="3"/>
  <c r="L4634" i="3" s="1"/>
  <c r="M4634" i="3"/>
  <c r="K4633" i="3"/>
  <c r="L4633" i="3" s="1"/>
  <c r="M4633" i="3"/>
  <c r="K4632" i="3"/>
  <c r="L4632" i="3" s="1"/>
  <c r="M4632" i="3"/>
  <c r="K4631" i="3"/>
  <c r="K4630" i="3"/>
  <c r="K4629" i="3"/>
  <c r="K4628" i="3"/>
  <c r="K4627" i="3"/>
  <c r="K4626" i="3"/>
  <c r="K4625" i="3"/>
  <c r="K4624" i="3"/>
  <c r="K4623" i="3"/>
  <c r="K4622" i="3"/>
  <c r="K4621" i="3"/>
  <c r="L4621" i="3" s="1"/>
  <c r="M4621" i="3"/>
  <c r="K4620" i="3"/>
  <c r="K4619" i="3"/>
  <c r="K4618" i="3"/>
  <c r="K4617" i="3"/>
  <c r="K4616" i="3"/>
  <c r="K4615" i="3"/>
  <c r="K4614" i="3"/>
  <c r="L4614" i="3" s="1"/>
  <c r="M4614" i="3"/>
  <c r="K4613" i="3"/>
  <c r="K4612" i="3"/>
  <c r="L4612" i="3" s="1"/>
  <c r="M4612" i="3"/>
  <c r="K4611" i="3"/>
  <c r="L4611" i="3" s="1"/>
  <c r="M4611" i="3"/>
  <c r="K4610" i="3"/>
  <c r="K4609" i="3"/>
  <c r="L4609" i="3" s="1"/>
  <c r="M4609" i="3"/>
  <c r="K4608" i="3"/>
  <c r="L4608" i="3" s="1"/>
  <c r="M4608" i="3"/>
  <c r="K4607" i="3"/>
  <c r="K4606" i="3"/>
  <c r="K4605" i="3"/>
  <c r="L4605" i="3" s="1"/>
  <c r="M4605" i="3"/>
  <c r="K4604" i="3"/>
  <c r="L4604" i="3" s="1"/>
  <c r="M4604" i="3"/>
  <c r="K4603" i="3"/>
  <c r="L4603" i="3" s="1"/>
  <c r="M4603" i="3"/>
  <c r="K4602" i="3"/>
  <c r="L4602" i="3" s="1"/>
  <c r="M4602" i="3"/>
  <c r="K4601" i="3"/>
  <c r="K4600" i="3"/>
  <c r="K4599" i="3"/>
  <c r="K4598" i="3"/>
  <c r="K4597" i="3"/>
  <c r="K4596" i="3"/>
  <c r="K4595" i="3"/>
  <c r="K4594" i="3"/>
  <c r="L4594" i="3" s="1"/>
  <c r="M4594" i="3"/>
  <c r="K4593" i="3"/>
  <c r="K4592" i="3"/>
  <c r="K4591" i="3"/>
  <c r="L4591" i="3" s="1"/>
  <c r="M4591" i="3"/>
  <c r="K4590" i="3"/>
  <c r="L4590" i="3" s="1"/>
  <c r="M4590" i="3"/>
  <c r="K4589" i="3"/>
  <c r="L4589" i="3" s="1"/>
  <c r="M4589" i="3"/>
  <c r="K4588" i="3"/>
  <c r="L4588" i="3" s="1"/>
  <c r="M4588" i="3"/>
  <c r="K4587" i="3"/>
  <c r="L4587" i="3" s="1"/>
  <c r="M4587" i="3"/>
  <c r="K4586" i="3"/>
  <c r="K4585" i="3"/>
  <c r="K4584" i="3"/>
  <c r="K4583" i="3"/>
  <c r="K4582" i="3"/>
  <c r="L4582" i="3" s="1"/>
  <c r="M4582" i="3"/>
  <c r="K4581" i="3"/>
  <c r="K4580" i="3"/>
  <c r="L4580" i="3" s="1"/>
  <c r="M4580" i="3"/>
  <c r="K4579" i="3"/>
  <c r="K4578" i="3"/>
  <c r="L4578" i="3" s="1"/>
  <c r="M4578" i="3"/>
  <c r="K4577" i="3"/>
  <c r="L4577" i="3" s="1"/>
  <c r="M4577" i="3"/>
  <c r="K4576" i="3"/>
  <c r="K4575" i="3"/>
  <c r="K4574" i="3"/>
  <c r="L4574" i="3" s="1"/>
  <c r="M4574" i="3"/>
  <c r="K4573" i="3"/>
  <c r="L4573" i="3" s="1"/>
  <c r="M4573" i="3"/>
  <c r="K4572" i="3"/>
  <c r="K4571" i="3"/>
  <c r="L4571" i="3" s="1"/>
  <c r="M4571" i="3"/>
  <c r="K4570" i="3"/>
  <c r="L4570" i="3" s="1"/>
  <c r="M4570" i="3"/>
  <c r="K4569" i="3"/>
  <c r="K4568" i="3"/>
  <c r="L4568" i="3" s="1"/>
  <c r="M4568" i="3"/>
  <c r="K4567" i="3"/>
  <c r="L4567" i="3" s="1"/>
  <c r="M4567" i="3"/>
  <c r="K4566" i="3"/>
  <c r="L4566" i="3" s="1"/>
  <c r="M4566" i="3"/>
  <c r="K4565" i="3"/>
  <c r="K4564" i="3"/>
  <c r="K4563" i="3"/>
  <c r="K4562" i="3"/>
  <c r="K4561" i="3"/>
  <c r="L4561" i="3" s="1"/>
  <c r="M4561" i="3"/>
  <c r="K4560" i="3"/>
  <c r="L4560" i="3" s="1"/>
  <c r="M4560" i="3"/>
  <c r="K4559" i="3"/>
  <c r="L4559" i="3" s="1"/>
  <c r="M4559" i="3"/>
  <c r="K4558" i="3"/>
  <c r="L4558" i="3" s="1"/>
  <c r="M4558" i="3"/>
  <c r="K4557" i="3"/>
  <c r="L4557" i="3" s="1"/>
  <c r="M4557" i="3"/>
  <c r="K4556" i="3"/>
  <c r="K4555" i="3"/>
  <c r="K4554" i="3"/>
  <c r="L4554" i="3" s="1"/>
  <c r="M4554" i="3"/>
  <c r="K4553" i="3"/>
  <c r="L4553" i="3" s="1"/>
  <c r="M4553" i="3"/>
  <c r="K4552" i="3"/>
  <c r="L4552" i="3" s="1"/>
  <c r="M4552" i="3"/>
  <c r="K4551" i="3"/>
  <c r="L4551" i="3" s="1"/>
  <c r="M4551" i="3"/>
  <c r="K4550" i="3"/>
  <c r="L4550" i="3" s="1"/>
  <c r="M4550" i="3"/>
  <c r="K4549" i="3"/>
  <c r="K4548" i="3"/>
  <c r="K4547" i="3"/>
  <c r="L4547" i="3" s="1"/>
  <c r="M4547" i="3"/>
  <c r="K4546" i="3"/>
  <c r="L4546" i="3" s="1"/>
  <c r="M4546" i="3"/>
  <c r="K4545" i="3"/>
  <c r="L4545" i="3" s="1"/>
  <c r="M4545" i="3"/>
  <c r="K4544" i="3"/>
  <c r="K4543" i="3"/>
  <c r="L4543" i="3" s="1"/>
  <c r="M4543" i="3"/>
  <c r="K4542" i="3"/>
  <c r="L4542" i="3" s="1"/>
  <c r="M4542" i="3"/>
  <c r="K4541" i="3"/>
  <c r="L4541" i="3" s="1"/>
  <c r="M4541" i="3"/>
  <c r="K4540" i="3"/>
  <c r="K4539" i="3"/>
  <c r="K4538" i="3"/>
  <c r="L4538" i="3" s="1"/>
  <c r="M4538" i="3"/>
  <c r="K4537" i="3"/>
  <c r="L4537" i="3" s="1"/>
  <c r="M4537" i="3"/>
  <c r="K4536" i="3"/>
  <c r="L4536" i="3" s="1"/>
  <c r="M4536" i="3"/>
  <c r="K4535" i="3"/>
  <c r="L4535" i="3" s="1"/>
  <c r="M4535" i="3"/>
  <c r="K4534" i="3"/>
  <c r="L4534" i="3" s="1"/>
  <c r="M4534" i="3"/>
  <c r="K4533" i="3"/>
  <c r="K4532" i="3"/>
  <c r="K4531" i="3"/>
  <c r="L4531" i="3" s="1"/>
  <c r="M4531" i="3"/>
  <c r="K4530" i="3"/>
  <c r="L4530" i="3" s="1"/>
  <c r="M4530" i="3"/>
  <c r="K4529" i="3"/>
  <c r="K4528" i="3"/>
  <c r="K4527" i="3"/>
  <c r="K4526" i="3"/>
  <c r="L4526" i="3" s="1"/>
  <c r="M4526" i="3"/>
  <c r="K4525" i="3"/>
  <c r="L4525" i="3" s="1"/>
  <c r="M4525" i="3"/>
  <c r="K4524" i="3"/>
  <c r="L4524" i="3" s="1"/>
  <c r="M4524" i="3"/>
  <c r="K4523" i="3"/>
  <c r="K4522" i="3"/>
  <c r="K4521" i="3"/>
  <c r="K4520" i="3"/>
  <c r="K4519" i="3"/>
  <c r="K4518" i="3"/>
  <c r="L4518" i="3" s="1"/>
  <c r="M4518" i="3"/>
  <c r="K4517" i="3"/>
  <c r="L4517" i="3" s="1"/>
  <c r="M4517" i="3"/>
  <c r="K4516" i="3"/>
  <c r="L4516" i="3" s="1"/>
  <c r="M4516" i="3"/>
  <c r="K4515" i="3"/>
  <c r="L4515" i="3" s="1"/>
  <c r="M4515" i="3"/>
  <c r="K4514" i="3"/>
  <c r="L4514" i="3" s="1"/>
  <c r="M4514" i="3"/>
  <c r="K4513" i="3"/>
  <c r="L4513" i="3" s="1"/>
  <c r="M4513" i="3"/>
  <c r="K4512" i="3"/>
  <c r="L4512" i="3" s="1"/>
  <c r="M4512" i="3"/>
  <c r="K4511" i="3"/>
  <c r="L4511" i="3" s="1"/>
  <c r="M4511" i="3"/>
  <c r="K4510" i="3"/>
  <c r="K4509" i="3"/>
  <c r="L4509" i="3" s="1"/>
  <c r="M4509" i="3"/>
  <c r="K4508" i="3"/>
  <c r="L4508" i="3" s="1"/>
  <c r="M4508" i="3"/>
  <c r="K4507" i="3"/>
  <c r="L4507" i="3" s="1"/>
  <c r="M4507" i="3"/>
  <c r="K4506" i="3"/>
  <c r="K4505" i="3"/>
  <c r="K4504" i="3"/>
  <c r="L4504" i="3" s="1"/>
  <c r="M4504" i="3"/>
  <c r="K4503" i="3"/>
  <c r="L4503" i="3" s="1"/>
  <c r="M4503" i="3"/>
  <c r="K4502" i="3"/>
  <c r="K4501" i="3"/>
  <c r="K4500" i="3"/>
  <c r="K4499" i="3"/>
  <c r="K4498" i="3"/>
  <c r="L4498" i="3" s="1"/>
  <c r="M4498" i="3"/>
  <c r="K4497" i="3"/>
  <c r="L4497" i="3" s="1"/>
  <c r="M4497" i="3"/>
  <c r="K4496" i="3"/>
  <c r="L4496" i="3" s="1"/>
  <c r="M4496" i="3"/>
  <c r="K4495" i="3"/>
  <c r="L4495" i="3" s="1"/>
  <c r="M4495" i="3"/>
  <c r="K4494" i="3"/>
  <c r="K4493" i="3"/>
  <c r="L4493" i="3" s="1"/>
  <c r="M4493" i="3"/>
  <c r="K4492" i="3"/>
  <c r="L4492" i="3" s="1"/>
  <c r="M4492" i="3"/>
  <c r="K4491" i="3"/>
  <c r="L4491" i="3" s="1"/>
  <c r="M4491" i="3"/>
  <c r="K4490" i="3"/>
  <c r="K4489" i="3"/>
  <c r="K4488" i="3"/>
  <c r="L4488" i="3" s="1"/>
  <c r="M4488" i="3"/>
  <c r="K4487" i="3"/>
  <c r="L4487" i="3" s="1"/>
  <c r="M4487" i="3"/>
  <c r="K4486" i="3"/>
  <c r="L4486" i="3" s="1"/>
  <c r="M4486" i="3"/>
  <c r="K4485" i="3"/>
  <c r="L4485" i="3" s="1"/>
  <c r="M4485" i="3"/>
  <c r="K4484" i="3"/>
  <c r="K4483" i="3"/>
  <c r="K4482" i="3"/>
  <c r="K4481" i="3"/>
  <c r="K4480" i="3"/>
  <c r="L4480" i="3" s="1"/>
  <c r="M4480" i="3"/>
  <c r="K4479" i="3"/>
  <c r="K4478" i="3"/>
  <c r="K4477" i="3"/>
  <c r="K4476" i="3"/>
  <c r="L4476" i="3" s="1"/>
  <c r="M4476" i="3"/>
  <c r="K4475" i="3"/>
  <c r="L4475" i="3" s="1"/>
  <c r="M4475" i="3"/>
  <c r="K4474" i="3"/>
  <c r="L4474" i="3" s="1"/>
  <c r="M4474" i="3"/>
  <c r="K4473" i="3"/>
  <c r="L4473" i="3" s="1"/>
  <c r="M4473" i="3"/>
  <c r="K4472" i="3"/>
  <c r="K4471" i="3"/>
  <c r="L4471" i="3" s="1"/>
  <c r="M4471" i="3"/>
  <c r="K4470" i="3"/>
  <c r="K4469" i="3"/>
  <c r="K4468" i="3"/>
  <c r="L4468" i="3" s="1"/>
  <c r="M4468" i="3"/>
  <c r="K4467" i="3"/>
  <c r="L4467" i="3" s="1"/>
  <c r="M4467" i="3"/>
  <c r="K4466" i="3"/>
  <c r="K4465" i="3"/>
  <c r="K4464" i="3"/>
  <c r="L4464" i="3" s="1"/>
  <c r="M4464" i="3"/>
  <c r="K4463" i="3"/>
  <c r="K4462" i="3"/>
  <c r="L4462" i="3" s="1"/>
  <c r="M4462" i="3"/>
  <c r="K4461" i="3"/>
  <c r="K4460" i="3"/>
  <c r="K4459" i="3"/>
  <c r="K4458" i="3"/>
  <c r="K4457" i="3"/>
  <c r="L4457" i="3" s="1"/>
  <c r="M4457" i="3"/>
  <c r="K4456" i="3"/>
  <c r="K4455" i="3"/>
  <c r="L4455" i="3" s="1"/>
  <c r="M4455" i="3"/>
  <c r="K4454" i="3"/>
  <c r="K4453" i="3"/>
  <c r="K4452" i="3"/>
  <c r="K4451" i="3"/>
  <c r="L4451" i="3" s="1"/>
  <c r="M4451" i="3"/>
  <c r="K4450" i="3"/>
  <c r="K4449" i="3"/>
  <c r="K4448" i="3"/>
  <c r="L4448" i="3" s="1"/>
  <c r="M4448" i="3"/>
  <c r="K4447" i="3"/>
  <c r="L4447" i="3" s="1"/>
  <c r="M4447" i="3"/>
  <c r="K4446" i="3"/>
  <c r="L4446" i="3" s="1"/>
  <c r="M4446" i="3"/>
  <c r="K4445" i="3"/>
  <c r="K4444" i="3"/>
  <c r="K4443" i="3"/>
  <c r="K4442" i="3"/>
  <c r="K4441" i="3"/>
  <c r="K4440" i="3"/>
  <c r="K4439" i="3"/>
  <c r="L4439" i="3" s="1"/>
  <c r="M4439" i="3"/>
  <c r="K4438" i="3"/>
  <c r="L4438" i="3" s="1"/>
  <c r="M4438" i="3"/>
  <c r="K4437" i="3"/>
  <c r="K4436" i="3"/>
  <c r="K4435" i="3"/>
  <c r="L4435" i="3" s="1"/>
  <c r="M4435" i="3"/>
  <c r="K4434" i="3"/>
  <c r="K4433" i="3"/>
  <c r="K4432" i="3"/>
  <c r="K4431" i="3"/>
  <c r="K4430" i="3"/>
  <c r="K4429" i="3"/>
  <c r="K4428" i="3"/>
  <c r="K4427" i="3"/>
  <c r="L4427" i="3" s="1"/>
  <c r="M4427" i="3"/>
  <c r="K4426" i="3"/>
  <c r="L4426" i="3" s="1"/>
  <c r="M4426" i="3"/>
  <c r="K4425" i="3"/>
  <c r="K4424" i="3"/>
  <c r="L4424" i="3" s="1"/>
  <c r="M4424" i="3"/>
  <c r="K4423" i="3"/>
  <c r="L4423" i="3" s="1"/>
  <c r="M4423" i="3"/>
  <c r="K4422" i="3"/>
  <c r="K4421" i="3"/>
  <c r="L4421" i="3" s="1"/>
  <c r="M4421" i="3"/>
  <c r="K4420" i="3"/>
  <c r="L4420" i="3" s="1"/>
  <c r="M4420" i="3"/>
  <c r="K4419" i="3"/>
  <c r="L4419" i="3" s="1"/>
  <c r="M4419" i="3"/>
  <c r="K4418" i="3"/>
  <c r="L4418" i="3" s="1"/>
  <c r="M4418" i="3"/>
  <c r="K4417" i="3"/>
  <c r="L4417" i="3" s="1"/>
  <c r="M4417" i="3"/>
  <c r="K4416" i="3"/>
  <c r="K4415" i="3"/>
  <c r="K4414" i="3"/>
  <c r="L4414" i="3" s="1"/>
  <c r="M4414" i="3"/>
  <c r="K4413" i="3"/>
  <c r="L4413" i="3" s="1"/>
  <c r="M4413" i="3"/>
  <c r="K4412" i="3"/>
  <c r="L4412" i="3" s="1"/>
  <c r="M4412" i="3"/>
  <c r="K4411" i="3"/>
  <c r="L4411" i="3" s="1"/>
  <c r="M4411" i="3"/>
  <c r="K4410" i="3"/>
  <c r="K4409" i="3"/>
  <c r="L4409" i="3" s="1"/>
  <c r="M4409" i="3"/>
  <c r="K4408" i="3"/>
  <c r="K4407" i="3"/>
  <c r="L4407" i="3" s="1"/>
  <c r="M4407" i="3"/>
  <c r="K4406" i="3"/>
  <c r="K4405" i="3"/>
  <c r="L4405" i="3" s="1"/>
  <c r="M4405" i="3"/>
  <c r="K4404" i="3"/>
  <c r="L4404" i="3" s="1"/>
  <c r="M4404" i="3"/>
  <c r="K4403" i="3"/>
  <c r="K4402" i="3"/>
  <c r="K4401" i="3"/>
  <c r="K4400" i="3"/>
  <c r="K4399" i="3"/>
  <c r="K4398" i="3"/>
  <c r="K4397" i="3"/>
  <c r="L4397" i="3" s="1"/>
  <c r="M4397" i="3"/>
  <c r="K4396" i="3"/>
  <c r="K4395" i="3"/>
  <c r="L4395" i="3" s="1"/>
  <c r="M4395" i="3"/>
  <c r="K4394" i="3"/>
  <c r="K4393" i="3"/>
  <c r="L4393" i="3" s="1"/>
  <c r="M4393" i="3"/>
  <c r="K4392" i="3"/>
  <c r="K4391" i="3"/>
  <c r="K4390" i="3"/>
  <c r="K4389" i="3"/>
  <c r="K4388" i="3"/>
  <c r="K4387" i="3"/>
  <c r="K4386" i="3"/>
  <c r="K4385" i="3"/>
  <c r="K4384" i="3"/>
  <c r="K4383" i="3"/>
  <c r="L4383" i="3" s="1"/>
  <c r="M4383" i="3"/>
  <c r="K4382" i="3"/>
  <c r="K4381" i="3"/>
  <c r="K4380" i="3"/>
  <c r="K4379" i="3"/>
  <c r="K4378" i="3"/>
  <c r="K4377" i="3"/>
  <c r="K4376" i="3"/>
  <c r="K4375" i="3"/>
  <c r="K4374" i="3"/>
  <c r="K4373" i="3"/>
  <c r="K4372" i="3"/>
  <c r="K4371" i="3"/>
  <c r="L4371" i="3" s="1"/>
  <c r="M4371" i="3"/>
  <c r="K4370" i="3"/>
  <c r="L4370" i="3" s="1"/>
  <c r="M4370" i="3"/>
  <c r="K4369" i="3"/>
  <c r="K4368" i="3"/>
  <c r="K4367" i="3"/>
  <c r="K4366" i="3"/>
  <c r="K4365" i="3"/>
  <c r="K4364" i="3"/>
  <c r="K4363" i="3"/>
  <c r="K4362" i="3"/>
  <c r="K4361" i="3"/>
  <c r="K4360" i="3"/>
  <c r="K4359" i="3"/>
  <c r="K4358" i="3"/>
  <c r="K4357" i="3"/>
  <c r="K4356" i="3"/>
  <c r="K4355" i="3"/>
  <c r="K4354" i="3"/>
  <c r="K4353" i="3"/>
  <c r="K4352" i="3"/>
  <c r="K4351" i="3"/>
  <c r="K4350" i="3"/>
  <c r="K4349" i="3"/>
  <c r="K4348" i="3"/>
  <c r="K4347" i="3"/>
  <c r="K4346" i="3"/>
  <c r="K4345" i="3"/>
  <c r="L4345" i="3" s="1"/>
  <c r="M4345" i="3"/>
  <c r="K4344" i="3"/>
  <c r="K4343" i="3"/>
  <c r="K4342" i="3"/>
  <c r="K4341" i="3"/>
  <c r="K4340" i="3"/>
  <c r="K4339" i="3"/>
  <c r="K4338" i="3"/>
  <c r="K4337" i="3"/>
  <c r="K4336" i="3"/>
  <c r="K4335" i="3"/>
  <c r="K4334" i="3"/>
  <c r="K4333" i="3"/>
  <c r="L4333" i="3" s="1"/>
  <c r="M4333" i="3"/>
  <c r="K4332" i="3"/>
  <c r="L4332" i="3" s="1"/>
  <c r="M4332" i="3"/>
  <c r="K4331" i="3"/>
  <c r="K4330" i="3"/>
  <c r="K4329" i="3"/>
  <c r="K4328" i="3"/>
  <c r="K4327" i="3"/>
  <c r="L4327" i="3" s="1"/>
  <c r="M4327" i="3"/>
  <c r="K4326" i="3"/>
  <c r="K4325" i="3"/>
  <c r="K4324" i="3"/>
  <c r="K4323" i="3"/>
  <c r="K4322" i="3"/>
  <c r="L4322" i="3" s="1"/>
  <c r="M4322" i="3"/>
  <c r="K4321" i="3"/>
  <c r="L4321" i="3" s="1"/>
  <c r="M4321" i="3"/>
  <c r="K4320" i="3"/>
  <c r="K4319" i="3"/>
  <c r="K4318" i="3"/>
  <c r="L4318" i="3" s="1"/>
  <c r="M4318" i="3"/>
  <c r="K4317" i="3"/>
  <c r="K4316" i="3"/>
  <c r="L4316" i="3" s="1"/>
  <c r="M4316" i="3"/>
  <c r="K4315" i="3"/>
  <c r="K4314" i="3"/>
  <c r="L4314" i="3" s="1"/>
  <c r="M4314" i="3"/>
  <c r="K4313" i="3"/>
  <c r="K4312" i="3"/>
  <c r="L4312" i="3" s="1"/>
  <c r="M4312" i="3"/>
  <c r="K4311" i="3"/>
  <c r="K4310" i="3"/>
  <c r="K4309" i="3"/>
  <c r="K4308" i="3"/>
  <c r="K4307" i="3"/>
  <c r="K4306" i="3"/>
  <c r="K4305" i="3"/>
  <c r="K4304" i="3"/>
  <c r="K4303" i="3"/>
  <c r="K4302" i="3"/>
  <c r="K4301" i="3"/>
  <c r="K4300" i="3"/>
  <c r="K4299" i="3"/>
  <c r="L4299" i="3" s="1"/>
  <c r="M4299" i="3"/>
  <c r="K4298" i="3"/>
  <c r="L4298" i="3" s="1"/>
  <c r="M4298" i="3"/>
  <c r="K4297" i="3"/>
  <c r="L4297" i="3" s="1"/>
  <c r="M4297" i="3"/>
  <c r="K4296" i="3"/>
  <c r="L4296" i="3" s="1"/>
  <c r="M4296" i="3"/>
  <c r="K4295" i="3"/>
  <c r="K4294" i="3"/>
  <c r="L4294" i="3" s="1"/>
  <c r="M4294" i="3"/>
  <c r="K4293" i="3"/>
  <c r="K4292" i="3"/>
  <c r="K4291" i="3"/>
  <c r="L4291" i="3" s="1"/>
  <c r="M4291" i="3"/>
  <c r="K4290" i="3"/>
  <c r="K4289" i="3"/>
  <c r="K4288" i="3"/>
  <c r="K4287" i="3"/>
  <c r="L4287" i="3" s="1"/>
  <c r="M4287" i="3"/>
  <c r="K4286" i="3"/>
  <c r="K4285" i="3"/>
  <c r="K4284" i="3"/>
  <c r="K4283" i="3"/>
  <c r="K4282" i="3"/>
  <c r="L4282" i="3" s="1"/>
  <c r="M4282" i="3"/>
  <c r="K4281" i="3"/>
  <c r="K4280" i="3"/>
  <c r="K4279" i="3"/>
  <c r="L4279" i="3" s="1"/>
  <c r="M4279" i="3"/>
  <c r="K4278" i="3"/>
  <c r="L4278" i="3" s="1"/>
  <c r="M4278" i="3"/>
  <c r="K4277" i="3"/>
  <c r="L4277" i="3" s="1"/>
  <c r="M4277" i="3"/>
  <c r="K4276" i="3"/>
  <c r="K4275" i="3"/>
  <c r="K4274" i="3"/>
  <c r="K4273" i="3"/>
  <c r="L4273" i="3" s="1"/>
  <c r="M4273" i="3"/>
  <c r="K4272" i="3"/>
  <c r="K4271" i="3"/>
  <c r="K4270" i="3"/>
  <c r="L4270" i="3" s="1"/>
  <c r="M4270" i="3"/>
  <c r="K4269" i="3"/>
  <c r="K4268" i="3"/>
  <c r="L4268" i="3" s="1"/>
  <c r="M4268" i="3"/>
  <c r="K4267" i="3"/>
  <c r="L4267" i="3" s="1"/>
  <c r="M4267" i="3"/>
  <c r="K4266" i="3"/>
  <c r="K4265" i="3"/>
  <c r="L4265" i="3" s="1"/>
  <c r="M4265" i="3"/>
  <c r="K4264" i="3"/>
  <c r="L4264" i="3" s="1"/>
  <c r="M4264" i="3"/>
  <c r="K4263" i="3"/>
  <c r="L4263" i="3" s="1"/>
  <c r="M4263" i="3"/>
  <c r="K4262" i="3"/>
  <c r="K4261" i="3"/>
  <c r="L4261" i="3" s="1"/>
  <c r="M4261" i="3"/>
  <c r="K4260" i="3"/>
  <c r="K4259" i="3"/>
  <c r="L4259" i="3" s="1"/>
  <c r="M4259" i="3"/>
  <c r="K4258" i="3"/>
  <c r="L4258" i="3" s="1"/>
  <c r="M4258" i="3"/>
  <c r="K4257" i="3"/>
  <c r="L4257" i="3" s="1"/>
  <c r="M4257" i="3"/>
  <c r="K4256" i="3"/>
  <c r="L4256" i="3" s="1"/>
  <c r="M4256" i="3"/>
  <c r="K4255" i="3"/>
  <c r="K4254" i="3"/>
  <c r="K4253" i="3"/>
  <c r="L4253" i="3" s="1"/>
  <c r="M4253" i="3"/>
  <c r="K4252" i="3"/>
  <c r="L4252" i="3" s="1"/>
  <c r="M4252" i="3"/>
  <c r="K4251" i="3"/>
  <c r="L4251" i="3" s="1"/>
  <c r="M4251" i="3"/>
  <c r="K4250" i="3"/>
  <c r="L4250" i="3" s="1"/>
  <c r="M4250" i="3"/>
  <c r="K4249" i="3"/>
  <c r="L4249" i="3" s="1"/>
  <c r="M4249" i="3"/>
  <c r="K4248" i="3"/>
  <c r="L4248" i="3" s="1"/>
  <c r="M4248" i="3"/>
  <c r="K4247" i="3"/>
  <c r="L4247" i="3" s="1"/>
  <c r="M4247" i="3"/>
  <c r="K4246" i="3"/>
  <c r="L4246" i="3" s="1"/>
  <c r="M4246" i="3"/>
  <c r="K4245" i="3"/>
  <c r="K4244" i="3"/>
  <c r="K4243" i="3"/>
  <c r="K4242" i="3"/>
  <c r="K4241" i="3"/>
  <c r="K4240" i="3"/>
  <c r="K4239" i="3"/>
  <c r="K4238" i="3"/>
  <c r="K4237" i="3"/>
  <c r="K4236" i="3"/>
  <c r="L4236" i="3" s="1"/>
  <c r="M4236" i="3"/>
  <c r="K4235" i="3"/>
  <c r="K4234" i="3"/>
  <c r="L4234" i="3" s="1"/>
  <c r="M4234" i="3"/>
  <c r="K4233" i="3"/>
  <c r="K4232" i="3"/>
  <c r="L4232" i="3" s="1"/>
  <c r="M4232" i="3"/>
  <c r="K4231" i="3"/>
  <c r="K4230" i="3"/>
  <c r="L4230" i="3" s="1"/>
  <c r="M4230" i="3"/>
  <c r="K4229" i="3"/>
  <c r="L4229" i="3" s="1"/>
  <c r="M4229" i="3"/>
  <c r="K4228" i="3"/>
  <c r="K4227" i="3"/>
  <c r="K4226" i="3"/>
  <c r="K4225" i="3"/>
  <c r="K4224" i="3"/>
  <c r="K4223" i="3"/>
  <c r="K4222" i="3"/>
  <c r="L4222" i="3" s="1"/>
  <c r="M4222" i="3"/>
  <c r="K4221" i="3"/>
  <c r="L4221" i="3" s="1"/>
  <c r="M4221" i="3"/>
  <c r="K4220" i="3"/>
  <c r="K4219" i="3"/>
  <c r="K4218" i="3"/>
  <c r="L4218" i="3" s="1"/>
  <c r="M4218" i="3"/>
  <c r="K4217" i="3"/>
  <c r="K4216" i="3"/>
  <c r="K4215" i="3"/>
  <c r="K4214" i="3"/>
  <c r="L4214" i="3" s="1"/>
  <c r="M4214" i="3"/>
  <c r="K4213" i="3"/>
  <c r="L4213" i="3" s="1"/>
  <c r="M4213" i="3"/>
  <c r="K4212" i="3"/>
  <c r="L4212" i="3" s="1"/>
  <c r="M4212" i="3"/>
  <c r="K4211" i="3"/>
  <c r="L4211" i="3" s="1"/>
  <c r="M4211" i="3"/>
  <c r="K4210" i="3"/>
  <c r="K4209" i="3"/>
  <c r="L4209" i="3" s="1"/>
  <c r="M4209" i="3"/>
  <c r="K4208" i="3"/>
  <c r="L4208" i="3" s="1"/>
  <c r="M4208" i="3"/>
  <c r="K4207" i="3"/>
  <c r="K4206" i="3"/>
  <c r="K4205" i="3"/>
  <c r="K4204" i="3"/>
  <c r="K4203" i="3"/>
  <c r="K4202" i="3"/>
  <c r="K4201" i="3"/>
  <c r="L4201" i="3" s="1"/>
  <c r="M4201" i="3"/>
  <c r="K4200" i="3"/>
  <c r="L4200" i="3" s="1"/>
  <c r="M4200" i="3"/>
  <c r="K4199" i="3"/>
  <c r="L4199" i="3" s="1"/>
  <c r="M4199" i="3"/>
  <c r="K4198" i="3"/>
  <c r="K4197" i="3"/>
  <c r="L4197" i="3" s="1"/>
  <c r="M4197" i="3"/>
  <c r="K4196" i="3"/>
  <c r="K4195" i="3"/>
  <c r="L4195" i="3" s="1"/>
  <c r="M4195" i="3"/>
  <c r="K4194" i="3"/>
  <c r="K4193" i="3"/>
  <c r="K4192" i="3"/>
  <c r="L4192" i="3" s="1"/>
  <c r="M4192" i="3"/>
  <c r="K4191" i="3"/>
  <c r="L4191" i="3" s="1"/>
  <c r="M4191" i="3"/>
  <c r="K4190" i="3"/>
  <c r="L4190" i="3" s="1"/>
  <c r="M4190" i="3"/>
  <c r="K4189" i="3"/>
  <c r="L4189" i="3" s="1"/>
  <c r="M4189" i="3"/>
  <c r="K4188" i="3"/>
  <c r="L4188" i="3" s="1"/>
  <c r="M4188" i="3"/>
  <c r="K4187" i="3"/>
  <c r="K4186" i="3"/>
  <c r="K4185" i="3"/>
  <c r="K4184" i="3"/>
  <c r="K4183" i="3"/>
  <c r="K4182" i="3"/>
  <c r="K4181" i="3"/>
  <c r="K4180" i="3"/>
  <c r="K4179" i="3"/>
  <c r="L4179" i="3" s="1"/>
  <c r="M4179" i="3"/>
  <c r="K4178" i="3"/>
  <c r="L4178" i="3" s="1"/>
  <c r="M4178" i="3"/>
  <c r="K4177" i="3"/>
  <c r="L4177" i="3" s="1"/>
  <c r="M4177" i="3"/>
  <c r="K4176" i="3"/>
  <c r="K4175" i="3"/>
  <c r="K4174" i="3"/>
  <c r="K4173" i="3"/>
  <c r="K4172" i="3"/>
  <c r="L4172" i="3" s="1"/>
  <c r="M4172" i="3"/>
  <c r="K4171" i="3"/>
  <c r="K4170" i="3"/>
  <c r="K4169" i="3"/>
  <c r="K4168" i="3"/>
  <c r="K4167" i="3"/>
  <c r="K4166" i="3"/>
  <c r="K4165" i="3"/>
  <c r="K4164" i="3"/>
  <c r="K4163" i="3"/>
  <c r="K4162" i="3"/>
  <c r="L4162" i="3" s="1"/>
  <c r="M4162" i="3"/>
  <c r="K4161" i="3"/>
  <c r="K4160" i="3"/>
  <c r="L4160" i="3" s="1"/>
  <c r="M4160" i="3"/>
  <c r="K4159" i="3"/>
  <c r="L4159" i="3" s="1"/>
  <c r="M4159" i="3"/>
  <c r="K4158" i="3"/>
  <c r="L4158" i="3" s="1"/>
  <c r="M4158" i="3"/>
  <c r="K4157" i="3"/>
  <c r="K4156" i="3"/>
  <c r="L4156" i="3" s="1"/>
  <c r="M4156" i="3"/>
  <c r="K4155" i="3"/>
  <c r="L4155" i="3" s="1"/>
  <c r="M4155" i="3"/>
  <c r="K4154" i="3"/>
  <c r="L4154" i="3" s="1"/>
  <c r="M4154" i="3"/>
  <c r="K4153" i="3"/>
  <c r="L4153" i="3" s="1"/>
  <c r="M4153" i="3"/>
  <c r="K4152" i="3"/>
  <c r="K4151" i="3"/>
  <c r="L4151" i="3" s="1"/>
  <c r="M4151" i="3"/>
  <c r="K4150" i="3"/>
  <c r="K4149" i="3"/>
  <c r="K4148" i="3"/>
  <c r="K4147" i="3"/>
  <c r="K4146" i="3"/>
  <c r="L4146" i="3" s="1"/>
  <c r="M4146" i="3"/>
  <c r="K4145" i="3"/>
  <c r="L4145" i="3" s="1"/>
  <c r="M4145" i="3"/>
  <c r="K4144" i="3"/>
  <c r="L4144" i="3" s="1"/>
  <c r="M4144" i="3"/>
  <c r="K4143" i="3"/>
  <c r="L4143" i="3" s="1"/>
  <c r="M4143" i="3"/>
  <c r="K4142" i="3"/>
  <c r="L4142" i="3" s="1"/>
  <c r="M4142" i="3"/>
  <c r="K4141" i="3"/>
  <c r="L4141" i="3" s="1"/>
  <c r="M4141" i="3"/>
  <c r="K4140" i="3"/>
  <c r="L4140" i="3" s="1"/>
  <c r="M4140" i="3"/>
  <c r="K4139" i="3"/>
  <c r="L4139" i="3" s="1"/>
  <c r="M4139" i="3"/>
  <c r="K4138" i="3"/>
  <c r="L4138" i="3" s="1"/>
  <c r="M4138" i="3"/>
  <c r="K4137" i="3"/>
  <c r="K4136" i="3"/>
  <c r="K4135" i="3"/>
  <c r="K4134" i="3"/>
  <c r="K4133" i="3"/>
  <c r="L4133" i="3" s="1"/>
  <c r="M4133" i="3"/>
  <c r="K4132" i="3"/>
  <c r="L4132" i="3" s="1"/>
  <c r="M4132" i="3"/>
  <c r="K4131" i="3"/>
  <c r="L4131" i="3" s="1"/>
  <c r="M4131" i="3"/>
  <c r="K4130" i="3"/>
  <c r="L4130" i="3" s="1"/>
  <c r="M4130" i="3"/>
  <c r="K4129" i="3"/>
  <c r="K4128" i="3"/>
  <c r="L4128" i="3" s="1"/>
  <c r="M4128" i="3"/>
  <c r="K4127" i="3"/>
  <c r="L4127" i="3" s="1"/>
  <c r="M4127" i="3"/>
  <c r="K4126" i="3"/>
  <c r="K4125" i="3"/>
  <c r="K4124" i="3"/>
  <c r="K4123" i="3"/>
  <c r="K4122" i="3"/>
  <c r="K4121" i="3"/>
  <c r="K4120" i="3"/>
  <c r="L4120" i="3" s="1"/>
  <c r="M4120" i="3"/>
  <c r="K4119" i="3"/>
  <c r="L4119" i="3" s="1"/>
  <c r="M4119" i="3"/>
  <c r="K4118" i="3"/>
  <c r="L4118" i="3" s="1"/>
  <c r="M4118" i="3"/>
  <c r="K4117" i="3"/>
  <c r="K4116" i="3"/>
  <c r="K4115" i="3"/>
  <c r="L4115" i="3" s="1"/>
  <c r="M4115" i="3"/>
  <c r="K4114" i="3"/>
  <c r="K4113" i="3"/>
  <c r="L4113" i="3" s="1"/>
  <c r="M4113" i="3"/>
  <c r="K4112" i="3"/>
  <c r="L4112" i="3" s="1"/>
  <c r="M4112" i="3"/>
  <c r="K4111" i="3"/>
  <c r="L4111" i="3" s="1"/>
  <c r="M4111" i="3"/>
  <c r="K4110" i="3"/>
  <c r="L4110" i="3" s="1"/>
  <c r="M4110" i="3"/>
  <c r="K4109" i="3"/>
  <c r="K4108" i="3"/>
  <c r="K4107" i="3"/>
  <c r="K4106" i="3"/>
  <c r="K4105" i="3"/>
  <c r="K4104" i="3"/>
  <c r="K4103" i="3"/>
  <c r="K4102" i="3"/>
  <c r="L4102" i="3" s="1"/>
  <c r="M4102" i="3"/>
  <c r="K4101" i="3"/>
  <c r="L4101" i="3" s="1"/>
  <c r="M4101" i="3"/>
  <c r="K4100" i="3"/>
  <c r="K4099" i="3"/>
  <c r="K4098" i="3"/>
  <c r="K4097" i="3"/>
  <c r="K4096" i="3"/>
  <c r="K4095" i="3"/>
  <c r="K4094" i="3"/>
  <c r="L4094" i="3" s="1"/>
  <c r="M4094" i="3"/>
  <c r="K4093" i="3"/>
  <c r="L4093" i="3" s="1"/>
  <c r="M4093" i="3"/>
  <c r="K4092" i="3"/>
  <c r="L4092" i="3" s="1"/>
  <c r="M4092" i="3"/>
  <c r="K4091" i="3"/>
  <c r="L4091" i="3" s="1"/>
  <c r="M4091" i="3"/>
  <c r="K4090" i="3"/>
  <c r="L4090" i="3" s="1"/>
  <c r="M4090" i="3"/>
  <c r="K4089" i="3"/>
  <c r="K4088" i="3"/>
  <c r="L4088" i="3" s="1"/>
  <c r="M4088" i="3"/>
  <c r="K4087" i="3"/>
  <c r="K4086" i="3"/>
  <c r="K4085" i="3"/>
  <c r="K4084" i="3"/>
  <c r="L4084" i="3" s="1"/>
  <c r="M4084" i="3"/>
  <c r="K4083" i="3"/>
  <c r="K4082" i="3"/>
  <c r="K4081" i="3"/>
  <c r="K4080" i="3"/>
  <c r="K4079" i="3"/>
  <c r="L4079" i="3" s="1"/>
  <c r="M4079" i="3"/>
  <c r="K4078" i="3"/>
  <c r="K4077" i="3"/>
  <c r="L4077" i="3" s="1"/>
  <c r="M4077" i="3"/>
  <c r="K4076" i="3"/>
  <c r="K4075" i="3"/>
  <c r="L4075" i="3" s="1"/>
  <c r="M4075" i="3"/>
  <c r="K4074" i="3"/>
  <c r="K4073" i="3"/>
  <c r="L4073" i="3" s="1"/>
  <c r="M4073" i="3"/>
  <c r="K4072" i="3"/>
  <c r="K4071" i="3"/>
  <c r="L4071" i="3" s="1"/>
  <c r="M4071" i="3"/>
  <c r="K4070" i="3"/>
  <c r="K4069" i="3"/>
  <c r="L4069" i="3" s="1"/>
  <c r="M4069" i="3"/>
  <c r="K4068" i="3"/>
  <c r="L4068" i="3" s="1"/>
  <c r="M4068" i="3"/>
  <c r="K4067" i="3"/>
  <c r="L4067" i="3" s="1"/>
  <c r="M4067" i="3"/>
  <c r="K4066" i="3"/>
  <c r="K4065" i="3"/>
  <c r="K4064" i="3"/>
  <c r="K4063" i="3"/>
  <c r="K4062" i="3"/>
  <c r="L4062" i="3" s="1"/>
  <c r="M4062" i="3"/>
  <c r="K4061" i="3"/>
  <c r="L4061" i="3" s="1"/>
  <c r="M4061" i="3"/>
  <c r="K4060" i="3"/>
  <c r="K4059" i="3"/>
  <c r="L4059" i="3" s="1"/>
  <c r="M4059" i="3"/>
  <c r="K4058" i="3"/>
  <c r="L4058" i="3" s="1"/>
  <c r="M4058" i="3"/>
  <c r="K4057" i="3"/>
  <c r="L4057" i="3" s="1"/>
  <c r="M4057" i="3"/>
  <c r="K4056" i="3"/>
  <c r="L4056" i="3" s="1"/>
  <c r="M4056" i="3"/>
  <c r="K4055" i="3"/>
  <c r="L4055" i="3" s="1"/>
  <c r="M4055" i="3"/>
  <c r="K4054" i="3"/>
  <c r="K4053" i="3"/>
  <c r="K4052" i="3"/>
  <c r="K4051" i="3"/>
  <c r="K4050" i="3"/>
  <c r="L4050" i="3" s="1"/>
  <c r="M4050" i="3"/>
  <c r="K4049" i="3"/>
  <c r="K4048" i="3"/>
  <c r="K4047" i="3"/>
  <c r="K4046" i="3"/>
  <c r="K4045" i="3"/>
  <c r="K4044" i="3"/>
  <c r="L4044" i="3" s="1"/>
  <c r="M4044" i="3"/>
  <c r="K4043" i="3"/>
  <c r="L4043" i="3" s="1"/>
  <c r="M4043" i="3"/>
  <c r="K4042" i="3"/>
  <c r="K4041" i="3"/>
  <c r="L4041" i="3" s="1"/>
  <c r="M4041" i="3"/>
  <c r="K4040" i="3"/>
  <c r="L4040" i="3" s="1"/>
  <c r="M4040" i="3"/>
  <c r="K4039" i="3"/>
  <c r="L4039" i="3" s="1"/>
  <c r="M4039" i="3"/>
  <c r="K4038" i="3"/>
  <c r="L4038" i="3" s="1"/>
  <c r="M4038" i="3"/>
  <c r="K4037" i="3"/>
  <c r="L4037" i="3" s="1"/>
  <c r="M4037" i="3"/>
  <c r="K4036" i="3"/>
  <c r="K4035" i="3"/>
  <c r="K4034" i="3"/>
  <c r="L4034" i="3" s="1"/>
  <c r="M4034" i="3"/>
  <c r="K4033" i="3"/>
  <c r="L4033" i="3" s="1"/>
  <c r="M4033" i="3"/>
  <c r="K4032" i="3"/>
  <c r="K4031" i="3"/>
  <c r="L4031" i="3" s="1"/>
  <c r="M4031" i="3"/>
  <c r="K4030" i="3"/>
  <c r="L4030" i="3" s="1"/>
  <c r="M4030" i="3"/>
  <c r="K4029" i="3"/>
  <c r="L4029" i="3" s="1"/>
  <c r="M4029" i="3"/>
  <c r="K4028" i="3"/>
  <c r="L4028" i="3" s="1"/>
  <c r="M4028" i="3"/>
  <c r="K4027" i="3"/>
  <c r="L4027" i="3" s="1"/>
  <c r="M4027" i="3"/>
  <c r="K4026" i="3"/>
  <c r="L4026" i="3" s="1"/>
  <c r="M4026" i="3"/>
  <c r="K4025" i="3"/>
  <c r="L4025" i="3" s="1"/>
  <c r="M4025" i="3"/>
  <c r="K4024" i="3"/>
  <c r="L4024" i="3" s="1"/>
  <c r="M4024" i="3"/>
  <c r="K4023" i="3"/>
  <c r="L4023" i="3" s="1"/>
  <c r="M4023" i="3"/>
  <c r="K4022" i="3"/>
  <c r="L4022" i="3" s="1"/>
  <c r="M4022" i="3"/>
  <c r="K4021" i="3"/>
  <c r="L4021" i="3" s="1"/>
  <c r="M4021" i="3"/>
  <c r="K4020" i="3"/>
  <c r="K4019" i="3"/>
  <c r="K4018" i="3"/>
  <c r="K4017" i="3"/>
  <c r="K4016" i="3"/>
  <c r="K4015" i="3"/>
  <c r="K4014" i="3"/>
  <c r="L4014" i="3" s="1"/>
  <c r="M4014" i="3"/>
  <c r="K4013" i="3"/>
  <c r="L4013" i="3" s="1"/>
  <c r="M4013" i="3"/>
  <c r="K4012" i="3"/>
  <c r="K4011" i="3"/>
  <c r="K4010" i="3"/>
  <c r="K4009" i="3"/>
  <c r="K4008" i="3"/>
  <c r="K4007" i="3"/>
  <c r="L4007" i="3" s="1"/>
  <c r="M4007" i="3"/>
  <c r="K4006" i="3"/>
  <c r="K4005" i="3"/>
  <c r="L4005" i="3" s="1"/>
  <c r="M4005" i="3"/>
  <c r="K4004" i="3"/>
  <c r="L4004" i="3" s="1"/>
  <c r="M4004" i="3"/>
  <c r="K4003" i="3"/>
  <c r="L4003" i="3" s="1"/>
  <c r="M4003" i="3"/>
  <c r="K4002" i="3"/>
  <c r="L4002" i="3" s="1"/>
  <c r="M4002" i="3"/>
  <c r="K4001" i="3"/>
  <c r="L4001" i="3" s="1"/>
  <c r="M4001" i="3"/>
  <c r="K4000" i="3"/>
  <c r="K3999" i="3"/>
  <c r="K3998" i="3"/>
  <c r="K3997" i="3"/>
  <c r="K3996" i="3"/>
  <c r="L3996" i="3" s="1"/>
  <c r="M3996" i="3"/>
  <c r="K3995" i="3"/>
  <c r="K3994" i="3"/>
  <c r="K3993" i="3"/>
  <c r="L3993" i="3" s="1"/>
  <c r="M3993" i="3"/>
  <c r="K3992" i="3"/>
  <c r="L3992" i="3" s="1"/>
  <c r="M3992" i="3"/>
  <c r="K3991" i="3"/>
  <c r="L3991" i="3" s="1"/>
  <c r="M3991" i="3"/>
  <c r="K3990" i="3"/>
  <c r="K3989" i="3"/>
  <c r="L3989" i="3" s="1"/>
  <c r="M3989" i="3"/>
  <c r="K3988" i="3"/>
  <c r="K3987" i="3"/>
  <c r="K3986" i="3"/>
  <c r="K3985" i="3"/>
  <c r="L3985" i="3" s="1"/>
  <c r="M3985" i="3"/>
  <c r="K3984" i="3"/>
  <c r="L3984" i="3" s="1"/>
  <c r="M3984" i="3"/>
  <c r="K3983" i="3"/>
  <c r="L3983" i="3" s="1"/>
  <c r="M3983" i="3"/>
  <c r="K3982" i="3"/>
  <c r="L3982" i="3" s="1"/>
  <c r="M3982" i="3"/>
  <c r="K3981" i="3"/>
  <c r="L3981" i="3" s="1"/>
  <c r="M3981" i="3"/>
  <c r="K3980" i="3"/>
  <c r="L3980" i="3" s="1"/>
  <c r="M3980" i="3"/>
  <c r="K3979" i="3"/>
  <c r="L3979" i="3" s="1"/>
  <c r="M3979" i="3"/>
  <c r="K3978" i="3"/>
  <c r="L3978" i="3" s="1"/>
  <c r="M3978" i="3"/>
  <c r="K3977" i="3"/>
  <c r="L3977" i="3" s="1"/>
  <c r="M3977" i="3"/>
  <c r="K3976" i="3"/>
  <c r="L3976" i="3" s="1"/>
  <c r="M3976" i="3"/>
  <c r="K3975" i="3"/>
  <c r="L3975" i="3" s="1"/>
  <c r="M3975" i="3"/>
  <c r="K3974" i="3"/>
  <c r="L3974" i="3" s="1"/>
  <c r="M3974" i="3"/>
  <c r="K3973" i="3"/>
  <c r="K3972" i="3"/>
  <c r="L3972" i="3" s="1"/>
  <c r="M3972" i="3"/>
  <c r="K3971" i="3"/>
  <c r="K3970" i="3"/>
  <c r="K3969" i="3"/>
  <c r="K3968" i="3"/>
  <c r="K3967" i="3"/>
  <c r="L3967" i="3" s="1"/>
  <c r="M3967" i="3"/>
  <c r="K3966" i="3"/>
  <c r="L3966" i="3" s="1"/>
  <c r="M3966" i="3"/>
  <c r="K3965" i="3"/>
  <c r="K3964" i="3"/>
  <c r="L3964" i="3" s="1"/>
  <c r="M3964" i="3"/>
  <c r="K3963" i="3"/>
  <c r="L3963" i="3" s="1"/>
  <c r="M3963" i="3"/>
  <c r="K3962" i="3"/>
  <c r="L3962" i="3" s="1"/>
  <c r="M3962" i="3"/>
  <c r="K3961" i="3"/>
  <c r="K3960" i="3"/>
  <c r="L3960" i="3" s="1"/>
  <c r="M3960" i="3"/>
  <c r="K3959" i="3"/>
  <c r="L3959" i="3" s="1"/>
  <c r="M3959" i="3"/>
  <c r="K3958" i="3"/>
  <c r="L3958" i="3" s="1"/>
  <c r="M3958" i="3"/>
  <c r="K3957" i="3"/>
  <c r="L3957" i="3" s="1"/>
  <c r="M3957" i="3"/>
  <c r="K3956" i="3"/>
  <c r="L3956" i="3" s="1"/>
  <c r="M3956" i="3"/>
  <c r="K3955" i="3"/>
  <c r="K3954" i="3"/>
  <c r="K3953" i="3"/>
  <c r="K3952" i="3"/>
  <c r="K3951" i="3"/>
  <c r="K3950" i="3"/>
  <c r="K3949" i="3"/>
  <c r="K3948" i="3"/>
  <c r="K3947" i="3"/>
  <c r="K3946" i="3"/>
  <c r="K3945" i="3"/>
  <c r="K3944" i="3"/>
  <c r="K3943" i="3"/>
  <c r="L3943" i="3" s="1"/>
  <c r="M3943" i="3"/>
  <c r="K3942" i="3"/>
  <c r="K3941" i="3"/>
  <c r="L3941" i="3" s="1"/>
  <c r="M3941" i="3"/>
  <c r="K3940" i="3"/>
  <c r="L3940" i="3" s="1"/>
  <c r="M3940" i="3"/>
  <c r="K3939" i="3"/>
  <c r="K3938" i="3"/>
  <c r="K3937" i="3"/>
  <c r="L3937" i="3" s="1"/>
  <c r="M3937" i="3"/>
  <c r="K3936" i="3"/>
  <c r="L3936" i="3" s="1"/>
  <c r="M3936" i="3"/>
  <c r="K3935" i="3"/>
  <c r="K3934" i="3"/>
  <c r="L3934" i="3" s="1"/>
  <c r="M3934" i="3"/>
  <c r="K3933" i="3"/>
  <c r="L3933" i="3" s="1"/>
  <c r="M3933" i="3"/>
  <c r="K3932" i="3"/>
  <c r="K3931" i="3"/>
  <c r="L3931" i="3" s="1"/>
  <c r="M3931" i="3"/>
  <c r="K3930" i="3"/>
  <c r="K3929" i="3"/>
  <c r="K3928" i="3"/>
  <c r="K3927" i="3"/>
  <c r="K3926" i="3"/>
  <c r="L3926" i="3" s="1"/>
  <c r="M3926" i="3"/>
  <c r="K3925" i="3"/>
  <c r="L3925" i="3" s="1"/>
  <c r="M3925" i="3"/>
  <c r="K3924" i="3"/>
  <c r="L3924" i="3" s="1"/>
  <c r="M3924" i="3"/>
  <c r="K3923" i="3"/>
  <c r="L3923" i="3" s="1"/>
  <c r="M3923" i="3"/>
  <c r="K3922" i="3"/>
  <c r="L3922" i="3" s="1"/>
  <c r="M3922" i="3"/>
  <c r="K3921" i="3"/>
  <c r="K3920" i="3"/>
  <c r="K3919" i="3"/>
  <c r="K3918" i="3"/>
  <c r="L3918" i="3" s="1"/>
  <c r="M3918" i="3"/>
  <c r="K3917" i="3"/>
  <c r="K3916" i="3"/>
  <c r="K3915" i="3"/>
  <c r="L3915" i="3" s="1"/>
  <c r="M3915" i="3"/>
  <c r="K3914" i="3"/>
  <c r="K3913" i="3"/>
  <c r="K3912" i="3"/>
  <c r="K3911" i="3"/>
  <c r="K3910" i="3"/>
  <c r="L3910" i="3" s="1"/>
  <c r="M3910" i="3"/>
  <c r="K3909" i="3"/>
  <c r="K3908" i="3"/>
  <c r="K3907" i="3"/>
  <c r="K3906" i="3"/>
  <c r="L3906" i="3" s="1"/>
  <c r="M3906" i="3"/>
  <c r="K3905" i="3"/>
  <c r="L3905" i="3" s="1"/>
  <c r="M3905" i="3"/>
  <c r="M3904" i="3"/>
  <c r="L3904" i="3"/>
  <c r="K3903" i="3"/>
  <c r="K3902" i="3"/>
  <c r="K3901" i="3"/>
  <c r="L3901" i="3" s="1"/>
  <c r="M3901" i="3"/>
  <c r="K3900" i="3"/>
  <c r="K3899" i="3"/>
  <c r="L3899" i="3" s="1"/>
  <c r="M3899" i="3"/>
  <c r="K3898" i="3"/>
  <c r="K3897" i="3"/>
  <c r="K3896" i="3"/>
  <c r="K3895" i="3"/>
  <c r="K3894" i="3"/>
  <c r="L3894" i="3" s="1"/>
  <c r="M3894" i="3"/>
  <c r="K3893" i="3"/>
  <c r="K3892" i="3"/>
  <c r="K3891" i="3"/>
  <c r="K3890" i="3"/>
  <c r="K3889" i="3"/>
  <c r="K3888" i="3"/>
  <c r="K3887" i="3"/>
  <c r="K3886" i="3"/>
  <c r="K3885" i="3"/>
  <c r="K3884" i="3"/>
  <c r="K3883" i="3"/>
  <c r="K3882" i="3"/>
  <c r="K3881" i="3"/>
  <c r="K3880" i="3"/>
  <c r="L3880" i="3" s="1"/>
  <c r="M3880" i="3"/>
  <c r="K3879" i="3"/>
  <c r="L3879" i="3" s="1"/>
  <c r="M3879" i="3"/>
  <c r="K3878" i="3"/>
  <c r="L3878" i="3" s="1"/>
  <c r="M3878" i="3"/>
  <c r="K3877" i="3"/>
  <c r="K3876" i="3"/>
  <c r="K3875" i="3"/>
  <c r="K3874" i="3"/>
  <c r="K3873" i="3"/>
  <c r="L3873" i="3" s="1"/>
  <c r="M3873" i="3"/>
  <c r="K3872" i="3"/>
  <c r="L3872" i="3" s="1"/>
  <c r="M3872" i="3"/>
  <c r="K3871" i="3"/>
  <c r="K3870" i="3"/>
  <c r="K3869" i="3"/>
  <c r="K3868" i="3"/>
  <c r="K3867" i="3"/>
  <c r="L3867" i="3" s="1"/>
  <c r="M3867" i="3"/>
  <c r="K3866" i="3"/>
  <c r="K3865" i="3"/>
  <c r="L3865" i="3" s="1"/>
  <c r="M3865" i="3"/>
  <c r="K3864" i="3"/>
  <c r="L3864" i="3" s="1"/>
  <c r="M3864" i="3"/>
  <c r="K3863" i="3"/>
  <c r="L3863" i="3" s="1"/>
  <c r="M3863" i="3"/>
  <c r="K3862" i="3"/>
  <c r="K3861" i="3"/>
  <c r="K3860" i="3"/>
  <c r="K3859" i="3"/>
  <c r="K3858" i="3"/>
  <c r="K3857" i="3"/>
  <c r="L3857" i="3" s="1"/>
  <c r="M3857" i="3"/>
  <c r="K3856" i="3"/>
  <c r="L3856" i="3" s="1"/>
  <c r="M3856" i="3"/>
  <c r="K3855" i="3"/>
  <c r="K3854" i="3"/>
  <c r="K3853" i="3"/>
  <c r="L3853" i="3" s="1"/>
  <c r="M3853" i="3"/>
  <c r="K3852" i="3"/>
  <c r="L3852" i="3" s="1"/>
  <c r="M3852" i="3"/>
  <c r="K3851" i="3"/>
  <c r="L3851" i="3" s="1"/>
  <c r="M3851" i="3"/>
  <c r="K3850" i="3"/>
  <c r="L3850" i="3" s="1"/>
  <c r="M3850" i="3"/>
  <c r="K3849" i="3"/>
  <c r="L3849" i="3" s="1"/>
  <c r="M3849" i="3"/>
  <c r="K3848" i="3"/>
  <c r="L3848" i="3" s="1"/>
  <c r="M3848" i="3"/>
  <c r="K3847" i="3"/>
  <c r="L3847" i="3" s="1"/>
  <c r="M3847" i="3"/>
  <c r="K3846" i="3"/>
  <c r="L3846" i="3" s="1"/>
  <c r="M3846" i="3"/>
  <c r="K3845" i="3"/>
  <c r="L3845" i="3" s="1"/>
  <c r="M3845" i="3"/>
  <c r="K3844" i="3"/>
  <c r="L3844" i="3" s="1"/>
  <c r="M3844" i="3"/>
  <c r="K3843" i="3"/>
  <c r="L3843" i="3" s="1"/>
  <c r="M3843" i="3"/>
  <c r="K3842" i="3"/>
  <c r="K3841" i="3"/>
  <c r="K3840" i="3"/>
  <c r="K3839" i="3"/>
  <c r="L3839" i="3" s="1"/>
  <c r="M3839" i="3"/>
  <c r="K3838" i="3"/>
  <c r="L3838" i="3" s="1"/>
  <c r="M3838" i="3"/>
  <c r="K3837" i="3"/>
  <c r="L3837" i="3" s="1"/>
  <c r="M3837" i="3"/>
  <c r="K3836" i="3"/>
  <c r="L3836" i="3" s="1"/>
  <c r="M3836" i="3"/>
  <c r="K3835" i="3"/>
  <c r="L3835" i="3" s="1"/>
  <c r="M3835" i="3"/>
  <c r="K3834" i="3"/>
  <c r="L3834" i="3" s="1"/>
  <c r="M3834" i="3"/>
  <c r="K3833" i="3"/>
  <c r="L3833" i="3" s="1"/>
  <c r="M3833" i="3"/>
  <c r="K3832" i="3"/>
  <c r="L3832" i="3" s="1"/>
  <c r="M3832" i="3"/>
  <c r="K3831" i="3"/>
  <c r="K3830" i="3"/>
  <c r="L3830" i="3" s="1"/>
  <c r="M3830" i="3"/>
  <c r="K3829" i="3"/>
  <c r="K3828" i="3"/>
  <c r="L3828" i="3" s="1"/>
  <c r="M3828" i="3"/>
  <c r="K3827" i="3"/>
  <c r="L3827" i="3" s="1"/>
  <c r="M3827" i="3"/>
  <c r="K3826" i="3"/>
  <c r="L3826" i="3" s="1"/>
  <c r="M3826" i="3"/>
  <c r="K3825" i="3"/>
  <c r="L3825" i="3" s="1"/>
  <c r="M3825" i="3"/>
  <c r="K3824" i="3"/>
  <c r="K3823" i="3"/>
  <c r="K3822" i="3"/>
  <c r="K3821" i="3"/>
  <c r="K3820" i="3"/>
  <c r="K3819" i="3"/>
  <c r="K3818" i="3"/>
  <c r="K3817" i="3"/>
  <c r="K3816" i="3"/>
  <c r="L3816" i="3" s="1"/>
  <c r="M3816" i="3"/>
  <c r="K3815" i="3"/>
  <c r="L3815" i="3" s="1"/>
  <c r="M3815" i="3"/>
  <c r="K3814" i="3"/>
  <c r="L3814" i="3" s="1"/>
  <c r="M3814" i="3"/>
  <c r="K3813" i="3"/>
  <c r="L3813" i="3" s="1"/>
  <c r="M3813" i="3"/>
  <c r="K3812" i="3"/>
  <c r="K3811" i="3"/>
  <c r="L3811" i="3" s="1"/>
  <c r="M3811" i="3"/>
  <c r="K3810" i="3"/>
  <c r="L3810" i="3" s="1"/>
  <c r="M3810" i="3"/>
  <c r="K3809" i="3"/>
  <c r="L3809" i="3" s="1"/>
  <c r="M3809" i="3"/>
  <c r="K3808" i="3"/>
  <c r="K3807" i="3"/>
  <c r="K3806" i="3"/>
  <c r="K3805" i="3"/>
  <c r="K3804" i="3"/>
  <c r="K3803" i="3"/>
  <c r="L3803" i="3" s="1"/>
  <c r="M3803" i="3"/>
  <c r="K3802" i="3"/>
  <c r="L3802" i="3" s="1"/>
  <c r="M3802" i="3"/>
  <c r="K3801" i="3"/>
  <c r="L3801" i="3" s="1"/>
  <c r="M3801" i="3"/>
  <c r="K3800" i="3"/>
  <c r="L3800" i="3" s="1"/>
  <c r="M3800" i="3"/>
  <c r="K3799" i="3"/>
  <c r="L3799" i="3" s="1"/>
  <c r="M3799" i="3"/>
  <c r="K3798" i="3"/>
  <c r="L3798" i="3" s="1"/>
  <c r="M3798" i="3"/>
  <c r="K3797" i="3"/>
  <c r="L3797" i="3" s="1"/>
  <c r="M3797" i="3"/>
  <c r="K3796" i="3"/>
  <c r="L3796" i="3" s="1"/>
  <c r="M3796" i="3"/>
  <c r="K3795" i="3"/>
  <c r="L3795" i="3" s="1"/>
  <c r="M3795" i="3"/>
  <c r="K3794" i="3"/>
  <c r="K3793" i="3"/>
  <c r="L3793" i="3" s="1"/>
  <c r="M3793" i="3"/>
  <c r="K3792" i="3"/>
  <c r="L3792" i="3" s="1"/>
  <c r="M3792" i="3"/>
  <c r="K3791" i="3"/>
  <c r="L3791" i="3" s="1"/>
  <c r="M3791" i="3"/>
  <c r="K3790" i="3"/>
  <c r="L3790" i="3" s="1"/>
  <c r="M3790" i="3"/>
  <c r="K3789" i="3"/>
  <c r="K3788" i="3"/>
  <c r="L3788" i="3" s="1"/>
  <c r="M3788" i="3"/>
  <c r="K3787" i="3"/>
  <c r="L3787" i="3" s="1"/>
  <c r="M3787" i="3"/>
  <c r="K3786" i="3"/>
  <c r="L3786" i="3" s="1"/>
  <c r="M3786" i="3"/>
  <c r="K3785" i="3"/>
  <c r="K3784" i="3"/>
  <c r="L3784" i="3" s="1"/>
  <c r="M3784" i="3"/>
  <c r="K3783" i="3"/>
  <c r="L3783" i="3" s="1"/>
  <c r="M3783" i="3"/>
  <c r="K3782" i="3"/>
  <c r="L3782" i="3" s="1"/>
  <c r="M3782" i="3"/>
  <c r="K3781" i="3"/>
  <c r="L3781" i="3" s="1"/>
  <c r="M3781" i="3"/>
  <c r="K3780" i="3"/>
  <c r="K3779" i="3"/>
  <c r="K3778" i="3"/>
  <c r="K3777" i="3"/>
  <c r="L3777" i="3" s="1"/>
  <c r="M3777" i="3"/>
  <c r="K3776" i="3"/>
  <c r="L3776" i="3" s="1"/>
  <c r="M3776" i="3"/>
  <c r="K3775" i="3"/>
  <c r="L3775" i="3" s="1"/>
  <c r="M3775" i="3"/>
  <c r="K3774" i="3"/>
  <c r="K3773" i="3"/>
  <c r="L3773" i="3" s="1"/>
  <c r="M3773" i="3"/>
  <c r="K3772" i="3"/>
  <c r="L3772" i="3" s="1"/>
  <c r="M3772" i="3"/>
  <c r="K3771" i="3"/>
  <c r="K3770" i="3"/>
  <c r="K3769" i="3"/>
  <c r="K3768" i="3"/>
  <c r="L3768" i="3" s="1"/>
  <c r="M3768" i="3"/>
  <c r="K3767" i="3"/>
  <c r="K3766" i="3"/>
  <c r="L3766" i="3" s="1"/>
  <c r="M3766" i="3"/>
  <c r="K3765" i="3"/>
  <c r="L3765" i="3" s="1"/>
  <c r="M3765" i="3"/>
  <c r="K3764" i="3"/>
  <c r="K3763" i="3"/>
  <c r="L3763" i="3" s="1"/>
  <c r="M3763" i="3"/>
  <c r="K3762" i="3"/>
  <c r="K3761" i="3"/>
  <c r="L3761" i="3" s="1"/>
  <c r="M3761" i="3"/>
  <c r="K3760" i="3"/>
  <c r="K3759" i="3"/>
  <c r="L3759" i="3" s="1"/>
  <c r="M3759" i="3"/>
  <c r="K3758" i="3"/>
  <c r="K3757" i="3"/>
  <c r="K3756" i="3"/>
  <c r="K3755" i="3"/>
  <c r="K3754" i="3"/>
  <c r="K3753" i="3"/>
  <c r="K3752" i="3"/>
  <c r="K3751" i="3"/>
  <c r="K3750" i="3"/>
  <c r="K3749" i="3"/>
  <c r="K3748" i="3"/>
  <c r="K3747" i="3"/>
  <c r="L3747" i="3" s="1"/>
  <c r="M3747" i="3"/>
  <c r="K3746" i="3"/>
  <c r="K3745" i="3"/>
  <c r="L3745" i="3" s="1"/>
  <c r="M3745" i="3"/>
  <c r="K3744" i="3"/>
  <c r="L3744" i="3" s="1"/>
  <c r="M3744" i="3"/>
  <c r="K3743" i="3"/>
  <c r="L3743" i="3" s="1"/>
  <c r="M3743" i="3"/>
  <c r="K3742" i="3"/>
  <c r="K3741" i="3"/>
  <c r="L3741" i="3" s="1"/>
  <c r="M3741" i="3"/>
  <c r="K3740" i="3"/>
  <c r="L3740" i="3" s="1"/>
  <c r="M3740" i="3"/>
  <c r="K3739" i="3"/>
  <c r="L3739" i="3" s="1"/>
  <c r="M3739" i="3"/>
  <c r="K3738" i="3"/>
  <c r="K3737" i="3"/>
  <c r="K3736" i="3"/>
  <c r="L3736" i="3" s="1"/>
  <c r="M3736" i="3"/>
  <c r="K3735" i="3"/>
  <c r="K3734" i="3"/>
  <c r="L3734" i="3" s="1"/>
  <c r="M3734" i="3"/>
  <c r="K3733" i="3"/>
  <c r="K3732" i="3"/>
  <c r="K3731" i="3"/>
  <c r="K3730" i="3"/>
  <c r="K3729" i="3"/>
  <c r="K3728" i="3"/>
  <c r="K3727" i="3"/>
  <c r="K3726" i="3"/>
  <c r="K3725" i="3"/>
  <c r="K3724" i="3"/>
  <c r="K3723" i="3"/>
  <c r="K3722" i="3"/>
  <c r="K3721" i="3"/>
  <c r="K3720" i="3"/>
  <c r="K3719" i="3"/>
  <c r="K3718" i="3"/>
  <c r="K3717" i="3"/>
  <c r="K3716" i="3"/>
  <c r="K3715" i="3"/>
  <c r="K3714" i="3"/>
  <c r="K3713" i="3"/>
  <c r="K3712" i="3"/>
  <c r="K3711" i="3"/>
  <c r="K3710" i="3"/>
  <c r="K3709" i="3"/>
  <c r="K3708" i="3"/>
  <c r="L3708" i="3" s="1"/>
  <c r="M3708" i="3"/>
  <c r="K3707" i="3"/>
  <c r="K3706" i="3"/>
  <c r="K3705" i="3"/>
  <c r="K3704" i="3"/>
  <c r="K3703" i="3"/>
  <c r="L3703" i="3" s="1"/>
  <c r="M3703" i="3"/>
  <c r="K3702" i="3"/>
  <c r="K3701" i="3"/>
  <c r="L3701" i="3" s="1"/>
  <c r="M3701" i="3"/>
  <c r="K3700" i="3"/>
  <c r="L3700" i="3" s="1"/>
  <c r="M3700" i="3"/>
  <c r="K3699" i="3"/>
  <c r="K3698" i="3"/>
  <c r="K3697" i="3"/>
  <c r="K3696" i="3"/>
  <c r="L3696" i="3" s="1"/>
  <c r="M3696" i="3"/>
  <c r="K3695" i="3"/>
  <c r="K3694" i="3"/>
  <c r="K3693" i="3"/>
  <c r="K3692" i="3"/>
  <c r="K3691" i="3"/>
  <c r="K3690" i="3"/>
  <c r="L3690" i="3" s="1"/>
  <c r="M3690" i="3"/>
  <c r="K3689" i="3"/>
  <c r="K3688" i="3"/>
  <c r="K3687" i="3"/>
  <c r="K3686" i="3"/>
  <c r="K3685" i="3"/>
  <c r="L3685" i="3" s="1"/>
  <c r="M3685" i="3"/>
  <c r="K3684" i="3"/>
  <c r="K3683" i="3"/>
  <c r="L3683" i="3" s="1"/>
  <c r="M3683" i="3"/>
  <c r="K3682" i="3"/>
  <c r="L3682" i="3" s="1"/>
  <c r="M3682" i="3"/>
  <c r="K3681" i="3"/>
  <c r="L3681" i="3" s="1"/>
  <c r="M3681" i="3"/>
  <c r="K3680" i="3"/>
  <c r="L3680" i="3" s="1"/>
  <c r="M3680" i="3"/>
  <c r="K3679" i="3"/>
  <c r="K3678" i="3"/>
  <c r="L3678" i="3" s="1"/>
  <c r="M3678" i="3"/>
  <c r="K3677" i="3"/>
  <c r="K3676" i="3"/>
  <c r="K3675" i="3"/>
  <c r="K3674" i="3"/>
  <c r="K3673" i="3"/>
  <c r="L3673" i="3" s="1"/>
  <c r="M3673" i="3"/>
  <c r="K3672" i="3"/>
  <c r="K3671" i="3"/>
  <c r="K3670" i="3"/>
  <c r="K3669" i="3"/>
  <c r="K3668" i="3"/>
  <c r="K3667" i="3"/>
  <c r="K3666" i="3"/>
  <c r="K3665" i="3"/>
  <c r="L3665" i="3" s="1"/>
  <c r="M3665" i="3"/>
  <c r="K3664" i="3"/>
  <c r="K3663" i="3"/>
  <c r="L3663" i="3" s="1"/>
  <c r="M3663" i="3"/>
  <c r="K3662" i="3"/>
  <c r="L3662" i="3" s="1"/>
  <c r="M3662" i="3"/>
  <c r="K3661" i="3"/>
  <c r="K3660" i="3"/>
  <c r="K3659" i="3"/>
  <c r="L3659" i="3" s="1"/>
  <c r="M3659" i="3"/>
  <c r="K3658" i="3"/>
  <c r="L3658" i="3" s="1"/>
  <c r="M3658" i="3"/>
  <c r="K3657" i="3"/>
  <c r="L3657" i="3" s="1"/>
  <c r="M3657" i="3"/>
  <c r="K3656" i="3"/>
  <c r="K3655" i="3"/>
  <c r="L3655" i="3" s="1"/>
  <c r="M3655" i="3"/>
  <c r="K3654" i="3"/>
  <c r="K3653" i="3"/>
  <c r="K3652" i="3"/>
  <c r="L3652" i="3" s="1"/>
  <c r="M3652" i="3"/>
  <c r="K3651" i="3"/>
  <c r="K3650" i="3"/>
  <c r="K3649" i="3"/>
  <c r="K3648" i="3"/>
  <c r="K3647" i="3"/>
  <c r="K3646" i="3"/>
  <c r="L3646" i="3" s="1"/>
  <c r="M3646" i="3"/>
  <c r="K3645" i="3"/>
  <c r="K3644" i="3"/>
  <c r="L3644" i="3" s="1"/>
  <c r="M3644" i="3"/>
  <c r="K3643" i="3"/>
  <c r="K3642" i="3"/>
  <c r="K3641" i="3"/>
  <c r="K3640" i="3"/>
  <c r="K3639" i="3"/>
  <c r="K3638" i="3"/>
  <c r="L3638" i="3" s="1"/>
  <c r="M3638" i="3"/>
  <c r="K3637" i="3"/>
  <c r="K3636" i="3"/>
  <c r="K3635" i="3"/>
  <c r="K3634" i="3"/>
  <c r="K3633" i="3"/>
  <c r="L3633" i="3" s="1"/>
  <c r="M3633" i="3"/>
  <c r="K3632" i="3"/>
  <c r="K3631" i="3"/>
  <c r="L3631" i="3" s="1"/>
  <c r="M3631" i="3"/>
  <c r="K3630" i="3"/>
  <c r="K3629" i="3"/>
  <c r="L3629" i="3" s="1"/>
  <c r="M3629" i="3"/>
  <c r="K3628" i="3"/>
  <c r="L3628" i="3" s="1"/>
  <c r="M3628" i="3"/>
  <c r="K3627" i="3"/>
  <c r="K3626" i="3"/>
  <c r="K3625" i="3"/>
  <c r="K3624" i="3"/>
  <c r="K3623" i="3"/>
  <c r="L3623" i="3" s="1"/>
  <c r="M3623" i="3"/>
  <c r="K3622" i="3"/>
  <c r="K3621" i="3"/>
  <c r="K3620" i="3"/>
  <c r="K3619" i="3"/>
  <c r="K3618" i="3"/>
  <c r="K3617" i="3"/>
  <c r="K3616" i="3"/>
  <c r="K3615" i="3"/>
  <c r="K3614" i="3"/>
  <c r="K3613" i="3"/>
  <c r="L3613" i="3" s="1"/>
  <c r="M3613" i="3"/>
  <c r="K3612" i="3"/>
  <c r="K3611" i="3"/>
  <c r="L3611" i="3" s="1"/>
  <c r="M3611" i="3"/>
  <c r="K3610" i="3"/>
  <c r="K3609" i="3"/>
  <c r="L3609" i="3" s="1"/>
  <c r="M3609" i="3"/>
  <c r="K3608" i="3"/>
  <c r="K3607" i="3"/>
  <c r="K3606" i="3"/>
  <c r="K3605" i="3"/>
  <c r="K3604" i="3"/>
  <c r="L3604" i="3" s="1"/>
  <c r="M3604" i="3"/>
  <c r="K3603" i="3"/>
  <c r="K3602" i="3"/>
  <c r="K3601" i="3"/>
  <c r="K3600" i="3"/>
  <c r="K3599" i="3"/>
  <c r="K3598" i="3"/>
  <c r="K3597" i="3"/>
  <c r="L3597" i="3" s="1"/>
  <c r="M3597" i="3"/>
  <c r="K3596" i="3"/>
  <c r="K3595" i="3"/>
  <c r="L3595" i="3" s="1"/>
  <c r="M3595" i="3"/>
  <c r="K3594" i="3"/>
  <c r="L3594" i="3" s="1"/>
  <c r="M3594" i="3"/>
  <c r="K3593" i="3"/>
  <c r="L3593" i="3" s="1"/>
  <c r="M3593" i="3"/>
  <c r="K3592" i="3"/>
  <c r="K3591" i="3"/>
  <c r="L3591" i="3" s="1"/>
  <c r="M3591" i="3"/>
  <c r="K3590" i="3"/>
  <c r="L3590" i="3" s="1"/>
  <c r="M3590" i="3"/>
  <c r="K3589" i="3"/>
  <c r="K3588" i="3"/>
  <c r="K3587" i="3"/>
  <c r="K3586" i="3"/>
  <c r="K3585" i="3"/>
  <c r="K3584" i="3"/>
  <c r="K3583" i="3"/>
  <c r="L3583" i="3" s="1"/>
  <c r="M3583" i="3"/>
  <c r="K3582" i="3"/>
  <c r="L3582" i="3" s="1"/>
  <c r="M3582" i="3"/>
  <c r="K3581" i="3"/>
  <c r="L3581" i="3" s="1"/>
  <c r="M3581" i="3"/>
  <c r="K3580" i="3"/>
  <c r="L3580" i="3" s="1"/>
  <c r="M3580" i="3"/>
  <c r="K3579" i="3"/>
  <c r="L3579" i="3" s="1"/>
  <c r="M3579" i="3"/>
  <c r="K3578" i="3"/>
  <c r="K3577" i="3"/>
  <c r="K3576" i="3"/>
  <c r="K3575" i="3"/>
  <c r="K3574" i="3"/>
  <c r="K3573" i="3"/>
  <c r="K3572" i="3"/>
  <c r="K3571" i="3"/>
  <c r="L3571" i="3" s="1"/>
  <c r="M3571" i="3"/>
  <c r="K3570" i="3"/>
  <c r="K3569" i="3"/>
  <c r="K3568" i="3"/>
  <c r="K3567" i="3"/>
  <c r="K3566" i="3"/>
  <c r="K3565" i="3"/>
  <c r="K3564" i="3"/>
  <c r="K3563" i="3"/>
  <c r="K3562" i="3"/>
  <c r="K3561" i="3"/>
  <c r="K3560" i="3"/>
  <c r="L3560" i="3" s="1"/>
  <c r="M3560" i="3"/>
  <c r="K3559" i="3"/>
  <c r="L3559" i="3" s="1"/>
  <c r="M3559" i="3"/>
  <c r="K3558" i="3"/>
  <c r="K3557" i="3"/>
  <c r="K3556" i="3"/>
  <c r="L3556" i="3" s="1"/>
  <c r="M3556" i="3"/>
  <c r="K3555" i="3"/>
  <c r="K3554" i="3"/>
  <c r="K3553" i="3"/>
  <c r="L3553" i="3" s="1"/>
  <c r="M3553" i="3"/>
  <c r="K3552" i="3"/>
  <c r="K3551" i="3"/>
  <c r="K3550" i="3"/>
  <c r="K3549" i="3"/>
  <c r="K3548" i="3"/>
  <c r="K3547" i="3"/>
  <c r="L3547" i="3" s="1"/>
  <c r="M3547" i="3"/>
  <c r="K3546" i="3"/>
  <c r="L3546" i="3" s="1"/>
  <c r="M3546" i="3"/>
  <c r="K3545" i="3"/>
  <c r="L3545" i="3" s="1"/>
  <c r="M3545" i="3"/>
  <c r="K3544" i="3"/>
  <c r="L3544" i="3" s="1"/>
  <c r="M3544" i="3"/>
  <c r="K3543" i="3"/>
  <c r="K3542" i="3"/>
  <c r="K3541" i="3"/>
  <c r="K3540" i="3"/>
  <c r="K3539" i="3"/>
  <c r="K3538" i="3"/>
  <c r="K3537" i="3"/>
  <c r="K3536" i="3"/>
  <c r="K3535" i="3"/>
  <c r="K3534" i="3"/>
  <c r="K3533" i="3"/>
  <c r="L3533" i="3" s="1"/>
  <c r="M3533" i="3"/>
  <c r="K3532" i="3"/>
  <c r="L3532" i="3" s="1"/>
  <c r="M3532" i="3"/>
  <c r="K3531" i="3"/>
  <c r="K3530" i="3"/>
  <c r="K3529" i="3"/>
  <c r="K3528" i="3"/>
  <c r="K3527" i="3"/>
  <c r="K3526" i="3"/>
  <c r="L3526" i="3" s="1"/>
  <c r="M3526" i="3"/>
  <c r="K3525" i="3"/>
  <c r="K3524" i="3"/>
  <c r="K3523" i="3"/>
  <c r="L3523" i="3" s="1"/>
  <c r="M3523" i="3"/>
  <c r="K3522" i="3"/>
  <c r="K3521" i="3"/>
  <c r="K3520" i="3"/>
  <c r="K3519" i="3"/>
  <c r="K3518" i="3"/>
  <c r="L3518" i="3" s="1"/>
  <c r="M3518" i="3"/>
  <c r="K3517" i="3"/>
  <c r="L3517" i="3" s="1"/>
  <c r="M3517" i="3"/>
  <c r="K3516" i="3"/>
  <c r="L3516" i="3" s="1"/>
  <c r="M3516" i="3"/>
  <c r="K3515" i="3"/>
  <c r="L3515" i="3" s="1"/>
  <c r="M3515" i="3"/>
  <c r="K3514" i="3"/>
  <c r="L3514" i="3" s="1"/>
  <c r="M3514" i="3"/>
  <c r="K3513" i="3"/>
  <c r="L3513" i="3" s="1"/>
  <c r="M3513" i="3"/>
  <c r="K3512" i="3"/>
  <c r="K3511" i="3"/>
  <c r="L3511" i="3" s="1"/>
  <c r="M3511" i="3"/>
  <c r="K3510" i="3"/>
  <c r="L3510" i="3" s="1"/>
  <c r="M3510" i="3"/>
  <c r="K3509" i="3"/>
  <c r="K3508" i="3"/>
  <c r="L3508" i="3" s="1"/>
  <c r="M3508" i="3"/>
  <c r="K3507" i="3"/>
  <c r="L3507" i="3" s="1"/>
  <c r="M3507" i="3"/>
  <c r="K3506" i="3"/>
  <c r="L3506" i="3" s="1"/>
  <c r="M3506" i="3"/>
  <c r="K3505" i="3"/>
  <c r="K3504" i="3"/>
  <c r="K3503" i="3"/>
  <c r="K3502" i="3"/>
  <c r="K3501" i="3"/>
  <c r="K3500" i="3"/>
  <c r="K3499" i="3"/>
  <c r="L3499" i="3" s="1"/>
  <c r="M3499" i="3"/>
  <c r="K3498" i="3"/>
  <c r="K3497" i="3"/>
  <c r="L3497" i="3" s="1"/>
  <c r="M3497" i="3"/>
  <c r="K3496" i="3"/>
  <c r="K3495" i="3"/>
  <c r="L3495" i="3" s="1"/>
  <c r="M3495" i="3"/>
  <c r="K3494" i="3"/>
  <c r="K3493" i="3"/>
  <c r="L3493" i="3" s="1"/>
  <c r="M3493" i="3"/>
  <c r="K3492" i="3"/>
  <c r="K3491" i="3"/>
  <c r="K3490" i="3"/>
  <c r="L3490" i="3" s="1"/>
  <c r="M3490" i="3"/>
  <c r="K3489" i="3"/>
  <c r="K3488" i="3"/>
  <c r="K3487" i="3"/>
  <c r="K3486" i="3"/>
  <c r="K3485" i="3"/>
  <c r="K3484" i="3"/>
  <c r="L3484" i="3" s="1"/>
  <c r="M3484" i="3"/>
  <c r="K3483" i="3"/>
  <c r="K3482" i="3"/>
  <c r="K3481" i="3"/>
  <c r="K3480" i="3"/>
  <c r="K3479" i="3"/>
  <c r="K3478" i="3"/>
  <c r="K3477" i="3"/>
  <c r="K3476" i="3"/>
  <c r="K3475" i="3"/>
  <c r="K3474" i="3"/>
  <c r="K3473" i="3"/>
  <c r="L3473" i="3" s="1"/>
  <c r="M3473" i="3"/>
  <c r="K3472" i="3"/>
  <c r="L3472" i="3" s="1"/>
  <c r="M3472" i="3"/>
  <c r="K3471" i="3"/>
  <c r="L3471" i="3" s="1"/>
  <c r="M3471" i="3"/>
  <c r="K3470" i="3"/>
  <c r="L3470" i="3" s="1"/>
  <c r="M3470" i="3"/>
  <c r="K3469" i="3"/>
  <c r="L3469" i="3" s="1"/>
  <c r="M3469" i="3"/>
  <c r="K3468" i="3"/>
  <c r="L3468" i="3" s="1"/>
  <c r="M3468" i="3"/>
  <c r="K3467" i="3"/>
  <c r="L3467" i="3" s="1"/>
  <c r="M3467" i="3"/>
  <c r="K3466" i="3"/>
  <c r="K3465" i="3"/>
  <c r="K3464" i="3"/>
  <c r="L3464" i="3" s="1"/>
  <c r="M3464" i="3"/>
  <c r="K3463" i="3"/>
  <c r="K3462" i="3"/>
  <c r="L3462" i="3" s="1"/>
  <c r="M3462" i="3"/>
  <c r="K3461" i="3"/>
  <c r="L3461" i="3" s="1"/>
  <c r="M3461" i="3"/>
  <c r="K3460" i="3"/>
  <c r="K3459" i="3"/>
  <c r="K3458" i="3"/>
  <c r="L3458" i="3" s="1"/>
  <c r="M3458" i="3"/>
  <c r="K3457" i="3"/>
  <c r="K3456" i="3"/>
  <c r="K3455" i="3"/>
  <c r="K3454" i="3"/>
  <c r="K3453" i="3"/>
  <c r="K3452" i="3"/>
  <c r="K3451" i="3"/>
  <c r="K3450" i="3"/>
  <c r="L3450" i="3" s="1"/>
  <c r="M3450" i="3"/>
  <c r="K3449" i="3"/>
  <c r="L3449" i="3" s="1"/>
  <c r="M3449" i="3"/>
  <c r="K3448" i="3"/>
  <c r="L3448" i="3" s="1"/>
  <c r="M3448" i="3"/>
  <c r="K3447" i="3"/>
  <c r="L3447" i="3" s="1"/>
  <c r="M3447" i="3"/>
  <c r="K3446" i="3"/>
  <c r="L3446" i="3" s="1"/>
  <c r="M3446" i="3"/>
  <c r="K3445" i="3"/>
  <c r="K3444" i="3"/>
  <c r="L3444" i="3" s="1"/>
  <c r="M3444" i="3"/>
  <c r="K3443" i="3"/>
  <c r="L3443" i="3" s="1"/>
  <c r="M3443" i="3"/>
  <c r="K3442" i="3"/>
  <c r="K3441" i="3"/>
  <c r="K3440" i="3"/>
  <c r="K3439" i="3"/>
  <c r="K3438" i="3"/>
  <c r="K3437" i="3"/>
  <c r="L3437" i="3" s="1"/>
  <c r="M3437" i="3"/>
  <c r="K3436" i="3"/>
  <c r="L3436" i="3" s="1"/>
  <c r="M3436" i="3"/>
  <c r="K3435" i="3"/>
  <c r="K3434" i="3"/>
  <c r="K3433" i="3"/>
  <c r="K3432" i="3"/>
  <c r="L3432" i="3" s="1"/>
  <c r="M3432" i="3"/>
  <c r="K3431" i="3"/>
  <c r="L3431" i="3" s="1"/>
  <c r="M3431" i="3"/>
  <c r="K3430" i="3"/>
  <c r="L3430" i="3" s="1"/>
  <c r="M3430" i="3"/>
  <c r="K3429" i="3"/>
  <c r="K3428" i="3"/>
  <c r="L3428" i="3" s="1"/>
  <c r="M3428" i="3"/>
  <c r="K3427" i="3"/>
  <c r="K3426" i="3"/>
  <c r="K3425" i="3"/>
  <c r="K3424" i="3"/>
  <c r="K3423" i="3"/>
  <c r="K3422" i="3"/>
  <c r="L3422" i="3" s="1"/>
  <c r="M3422" i="3"/>
  <c r="K3421" i="3"/>
  <c r="K3420" i="3"/>
  <c r="L3420" i="3" s="1"/>
  <c r="M3420" i="3"/>
  <c r="K3419" i="3"/>
  <c r="L3419" i="3" s="1"/>
  <c r="M3419" i="3"/>
  <c r="K3418" i="3"/>
  <c r="K3417" i="3"/>
  <c r="K3416" i="3"/>
  <c r="L3416" i="3" s="1"/>
  <c r="M3416" i="3"/>
  <c r="K3415" i="3"/>
  <c r="K3414" i="3"/>
  <c r="K3413" i="3"/>
  <c r="L3413" i="3" s="1"/>
  <c r="M3413" i="3"/>
  <c r="K3412" i="3"/>
  <c r="K3411" i="3"/>
  <c r="K3410" i="3"/>
  <c r="L3410" i="3" s="1"/>
  <c r="M3410" i="3"/>
  <c r="K3409" i="3"/>
  <c r="K3408" i="3"/>
  <c r="K3407" i="3"/>
  <c r="L3407" i="3" s="1"/>
  <c r="M3407" i="3"/>
  <c r="K3406" i="3"/>
  <c r="K3405" i="3"/>
  <c r="K3404" i="3"/>
  <c r="L3404" i="3" s="1"/>
  <c r="M3404" i="3"/>
  <c r="K3403" i="3"/>
  <c r="L3403" i="3" s="1"/>
  <c r="M3403" i="3"/>
  <c r="K3402" i="3"/>
  <c r="K3401" i="3"/>
  <c r="K3400" i="3"/>
  <c r="K3399" i="3"/>
  <c r="K3398" i="3"/>
  <c r="K3397" i="3"/>
  <c r="K3396" i="3"/>
  <c r="K3395" i="3"/>
  <c r="L3395" i="3" s="1"/>
  <c r="M3395" i="3"/>
  <c r="K3394" i="3"/>
  <c r="K3393" i="3"/>
  <c r="L3393" i="3" s="1"/>
  <c r="M3393" i="3"/>
  <c r="K3392" i="3"/>
  <c r="L3392" i="3" s="1"/>
  <c r="M3392" i="3"/>
  <c r="K3391" i="3"/>
  <c r="L3391" i="3" s="1"/>
  <c r="M3391" i="3"/>
  <c r="K3390" i="3"/>
  <c r="K3389" i="3"/>
  <c r="K3388" i="3"/>
  <c r="L3388" i="3" s="1"/>
  <c r="M3388" i="3"/>
  <c r="K3387" i="3"/>
  <c r="K3386" i="3"/>
  <c r="L3386" i="3" s="1"/>
  <c r="M3386" i="3"/>
  <c r="K3385" i="3"/>
  <c r="K3384" i="3"/>
  <c r="L3384" i="3" s="1"/>
  <c r="M3384" i="3"/>
  <c r="K3383" i="3"/>
  <c r="K3382" i="3"/>
  <c r="K3381" i="3"/>
  <c r="L3381" i="3" s="1"/>
  <c r="M3381" i="3"/>
  <c r="K3380" i="3"/>
  <c r="L3380" i="3" s="1"/>
  <c r="M3380" i="3"/>
  <c r="K3379" i="3"/>
  <c r="L3379" i="3" s="1"/>
  <c r="M3379" i="3"/>
  <c r="K3378" i="3"/>
  <c r="L3378" i="3" s="1"/>
  <c r="M3378" i="3"/>
  <c r="K3377" i="3"/>
  <c r="K3376" i="3"/>
  <c r="L3376" i="3" s="1"/>
  <c r="M3376" i="3"/>
  <c r="K3375" i="3"/>
  <c r="L3375" i="3" s="1"/>
  <c r="M3375" i="3"/>
  <c r="K3374" i="3"/>
  <c r="K3373" i="3"/>
  <c r="L3373" i="3" s="1"/>
  <c r="M3373" i="3"/>
  <c r="K3372" i="3"/>
  <c r="K3371" i="3"/>
  <c r="L3371" i="3" s="1"/>
  <c r="M3371" i="3"/>
  <c r="K3370" i="3"/>
  <c r="K3369" i="3"/>
  <c r="L3369" i="3" s="1"/>
  <c r="M3369" i="3"/>
  <c r="K3368" i="3"/>
  <c r="L3368" i="3" s="1"/>
  <c r="M3368" i="3"/>
  <c r="K3367" i="3"/>
  <c r="K3366" i="3"/>
  <c r="K3365" i="3"/>
  <c r="K3364" i="3"/>
  <c r="L3364" i="3" s="1"/>
  <c r="M3364" i="3"/>
  <c r="K3363" i="3"/>
  <c r="L3363" i="3" s="1"/>
  <c r="M3363" i="3"/>
  <c r="K3362" i="3"/>
  <c r="L3362" i="3" s="1"/>
  <c r="M3362" i="3"/>
  <c r="K3361" i="3"/>
  <c r="L3361" i="3" s="1"/>
  <c r="M3361" i="3"/>
  <c r="K3360" i="3"/>
  <c r="L3360" i="3" s="1"/>
  <c r="M3360" i="3"/>
  <c r="K3359" i="3"/>
  <c r="K3358" i="3"/>
  <c r="L3358" i="3" s="1"/>
  <c r="M3358" i="3"/>
  <c r="K3357" i="3"/>
  <c r="L3357" i="3" s="1"/>
  <c r="M3357" i="3"/>
  <c r="K3356" i="3"/>
  <c r="L3356" i="3" s="1"/>
  <c r="M3356" i="3"/>
  <c r="K3355" i="3"/>
  <c r="L3355" i="3" s="1"/>
  <c r="M3355" i="3"/>
  <c r="K3354" i="3"/>
  <c r="L3354" i="3" s="1"/>
  <c r="M3354" i="3"/>
  <c r="K3353" i="3"/>
  <c r="L3353" i="3" s="1"/>
  <c r="M3353" i="3"/>
  <c r="K3352" i="3"/>
  <c r="L3352" i="3" s="1"/>
  <c r="M3352" i="3"/>
  <c r="K3351" i="3"/>
  <c r="L3351" i="3" s="1"/>
  <c r="M3351" i="3"/>
  <c r="K3350" i="3"/>
  <c r="K3349" i="3"/>
  <c r="K3348" i="3"/>
  <c r="L3348" i="3" s="1"/>
  <c r="M3348" i="3"/>
  <c r="K3347" i="3"/>
  <c r="L3347" i="3" s="1"/>
  <c r="M3347" i="3"/>
  <c r="K3346" i="3"/>
  <c r="L3346" i="3" s="1"/>
  <c r="M3346" i="3"/>
  <c r="K3345" i="3"/>
  <c r="L3345" i="3" s="1"/>
  <c r="M3345" i="3"/>
  <c r="K3344" i="3"/>
  <c r="L3344" i="3" s="1"/>
  <c r="M3344" i="3"/>
  <c r="K3343" i="3"/>
  <c r="L3343" i="3" s="1"/>
  <c r="M3343" i="3"/>
  <c r="K3342" i="3"/>
  <c r="L3342" i="3" s="1"/>
  <c r="M3342" i="3"/>
  <c r="K3341" i="3"/>
  <c r="L3341" i="3" s="1"/>
  <c r="M3341" i="3"/>
  <c r="K3340" i="3"/>
  <c r="K3339" i="3"/>
  <c r="K3338" i="3"/>
  <c r="K3337" i="3"/>
  <c r="L3337" i="3" s="1"/>
  <c r="M3337" i="3"/>
  <c r="K3336" i="3"/>
  <c r="L3336" i="3" s="1"/>
  <c r="M3336" i="3"/>
  <c r="K3335" i="3"/>
  <c r="L3335" i="3" s="1"/>
  <c r="M3335" i="3"/>
  <c r="K3334" i="3"/>
  <c r="L3334" i="3" s="1"/>
  <c r="M3334" i="3"/>
  <c r="K3333" i="3"/>
  <c r="L3333" i="3" s="1"/>
  <c r="M3333" i="3"/>
  <c r="K3332" i="3"/>
  <c r="L3332" i="3" s="1"/>
  <c r="M3332" i="3"/>
  <c r="K3331" i="3"/>
  <c r="K3330" i="3"/>
  <c r="L3330" i="3" s="1"/>
  <c r="M3330" i="3"/>
  <c r="K3329" i="3"/>
  <c r="L3329" i="3" s="1"/>
  <c r="M3329" i="3"/>
  <c r="K3328" i="3"/>
  <c r="L3328" i="3" s="1"/>
  <c r="M3328" i="3"/>
  <c r="K3327" i="3"/>
  <c r="K3326" i="3"/>
  <c r="K3325" i="3"/>
  <c r="K3324" i="3"/>
  <c r="K3323" i="3"/>
  <c r="K3322" i="3"/>
  <c r="K3321" i="3"/>
  <c r="L3321" i="3" s="1"/>
  <c r="M3321" i="3"/>
  <c r="K3320" i="3"/>
  <c r="L3320" i="3" s="1"/>
  <c r="M3320" i="3"/>
  <c r="K3319" i="3"/>
  <c r="L3319" i="3" s="1"/>
  <c r="M3319" i="3"/>
  <c r="K3318" i="3"/>
  <c r="L3318" i="3" s="1"/>
  <c r="M3318" i="3"/>
  <c r="K3317" i="3"/>
  <c r="L3317" i="3" s="1"/>
  <c r="M3317" i="3"/>
  <c r="K3316" i="3"/>
  <c r="L3316" i="3" s="1"/>
  <c r="M3316" i="3"/>
  <c r="K3315" i="3"/>
  <c r="L3315" i="3" s="1"/>
  <c r="M3315" i="3"/>
  <c r="K3314" i="3"/>
  <c r="L3314" i="3" s="1"/>
  <c r="M3314" i="3"/>
  <c r="K3313" i="3"/>
  <c r="K3312" i="3"/>
  <c r="L3312" i="3" s="1"/>
  <c r="M3312" i="3"/>
  <c r="K3311" i="3"/>
  <c r="K3310" i="3"/>
  <c r="L3310" i="3" s="1"/>
  <c r="M3310" i="3"/>
  <c r="K3309" i="3"/>
  <c r="K3308" i="3"/>
  <c r="L3308" i="3" s="1"/>
  <c r="M3308" i="3"/>
  <c r="K3307" i="3"/>
  <c r="K3306" i="3"/>
  <c r="L3306" i="3" s="1"/>
  <c r="M3306" i="3"/>
  <c r="K3305" i="3"/>
  <c r="L3305" i="3" s="1"/>
  <c r="M3305" i="3"/>
  <c r="K3304" i="3"/>
  <c r="L3304" i="3" s="1"/>
  <c r="M3304" i="3"/>
  <c r="K3303" i="3"/>
  <c r="L3303" i="3" s="1"/>
  <c r="M3303" i="3"/>
  <c r="K3302" i="3"/>
  <c r="L3302" i="3" s="1"/>
  <c r="M3302" i="3"/>
  <c r="K3301" i="3"/>
  <c r="L3301" i="3" s="1"/>
  <c r="M3301" i="3"/>
  <c r="K3300" i="3"/>
  <c r="L3300" i="3" s="1"/>
  <c r="M3300" i="3"/>
  <c r="K3299" i="3"/>
  <c r="K3298" i="3"/>
  <c r="K3297" i="3"/>
  <c r="K3296" i="3"/>
  <c r="L3296" i="3" s="1"/>
  <c r="M3296" i="3"/>
  <c r="K3295" i="3"/>
  <c r="K3294" i="3"/>
  <c r="L3294" i="3" s="1"/>
  <c r="M3294" i="3"/>
  <c r="K3293" i="3"/>
  <c r="L3293" i="3" s="1"/>
  <c r="M3293" i="3"/>
  <c r="K3292" i="3"/>
  <c r="L3292" i="3" s="1"/>
  <c r="M3292" i="3"/>
  <c r="K3291" i="3"/>
  <c r="K3290" i="3"/>
  <c r="L3290" i="3" s="1"/>
  <c r="M3290" i="3"/>
  <c r="K3289" i="3"/>
  <c r="L3289" i="3" s="1"/>
  <c r="M3289" i="3"/>
  <c r="K3288" i="3"/>
  <c r="K3287" i="3"/>
  <c r="L3287" i="3" s="1"/>
  <c r="M3287" i="3"/>
  <c r="K3286" i="3"/>
  <c r="L3286" i="3" s="1"/>
  <c r="M3286" i="3"/>
  <c r="K3285" i="3"/>
  <c r="L3285" i="3" s="1"/>
  <c r="M3285" i="3"/>
  <c r="K3284" i="3"/>
  <c r="K3283" i="3"/>
  <c r="L3283" i="3" s="1"/>
  <c r="M3283" i="3"/>
  <c r="K3282" i="3"/>
  <c r="L3282" i="3" s="1"/>
  <c r="M3282" i="3"/>
  <c r="K3281" i="3"/>
  <c r="L3281" i="3" s="1"/>
  <c r="M3281" i="3"/>
  <c r="K3280" i="3"/>
  <c r="K3279" i="3"/>
  <c r="L3279" i="3" s="1"/>
  <c r="M3279" i="3"/>
  <c r="K3278" i="3"/>
  <c r="K3277" i="3"/>
  <c r="L3277" i="3" s="1"/>
  <c r="M3277" i="3"/>
  <c r="K3276" i="3"/>
  <c r="L3276" i="3" s="1"/>
  <c r="M3276" i="3"/>
  <c r="K3275" i="3"/>
  <c r="L3275" i="3" s="1"/>
  <c r="M3275" i="3"/>
  <c r="K3274" i="3"/>
  <c r="L3274" i="3" s="1"/>
  <c r="M3274" i="3"/>
  <c r="K3273" i="3"/>
  <c r="L3273" i="3" s="1"/>
  <c r="M3273" i="3"/>
  <c r="K3272" i="3"/>
  <c r="K3271" i="3"/>
  <c r="L3271" i="3" s="1"/>
  <c r="M3271" i="3"/>
  <c r="K3270" i="3"/>
  <c r="L3270" i="3" s="1"/>
  <c r="M3270" i="3"/>
  <c r="K3269" i="3"/>
  <c r="L3269" i="3" s="1"/>
  <c r="M3269" i="3"/>
  <c r="K3268" i="3"/>
  <c r="L3268" i="3" s="1"/>
  <c r="M3268" i="3"/>
  <c r="K3267" i="3"/>
  <c r="L3267" i="3" s="1"/>
  <c r="M3267" i="3"/>
  <c r="K3266" i="3"/>
  <c r="L3266" i="3" s="1"/>
  <c r="M3266" i="3"/>
  <c r="K3265" i="3"/>
  <c r="K3264" i="3"/>
  <c r="K3263" i="3"/>
  <c r="K3262" i="3"/>
  <c r="K3261" i="3"/>
  <c r="L3261" i="3" s="1"/>
  <c r="M3261" i="3"/>
  <c r="K3260" i="3"/>
  <c r="K3259" i="3"/>
  <c r="L3259" i="3" s="1"/>
  <c r="M3259" i="3"/>
  <c r="K3258" i="3"/>
  <c r="L3258" i="3" s="1"/>
  <c r="M3258" i="3"/>
  <c r="K3257" i="3"/>
  <c r="L3257" i="3" s="1"/>
  <c r="M3257" i="3"/>
  <c r="K3256" i="3"/>
  <c r="L3256" i="3" s="1"/>
  <c r="M3256" i="3"/>
  <c r="K3255" i="3"/>
  <c r="L3255" i="3" s="1"/>
  <c r="M3255" i="3"/>
  <c r="K3254" i="3"/>
  <c r="L3254" i="3" s="1"/>
  <c r="M3254" i="3"/>
  <c r="K3253" i="3"/>
  <c r="L3253" i="3" s="1"/>
  <c r="M3253" i="3"/>
  <c r="K3252" i="3"/>
  <c r="L3252" i="3" s="1"/>
  <c r="M3252" i="3"/>
  <c r="K3251" i="3"/>
  <c r="L3251" i="3" s="1"/>
  <c r="M3251" i="3"/>
  <c r="K3250" i="3"/>
  <c r="L3250" i="3" s="1"/>
  <c r="M3250" i="3"/>
  <c r="K3249" i="3"/>
  <c r="L3249" i="3" s="1"/>
  <c r="M3249" i="3"/>
  <c r="K3248" i="3"/>
  <c r="K3247" i="3"/>
  <c r="L3247" i="3" s="1"/>
  <c r="M3247" i="3"/>
  <c r="K3246" i="3"/>
  <c r="K3245" i="3"/>
  <c r="K3244" i="3"/>
  <c r="K3243" i="3"/>
  <c r="L3243" i="3" s="1"/>
  <c r="M3243" i="3"/>
  <c r="K3242" i="3"/>
  <c r="K3241" i="3"/>
  <c r="L3241" i="3" s="1"/>
  <c r="M3241" i="3"/>
  <c r="K3240" i="3"/>
  <c r="L3240" i="3" s="1"/>
  <c r="M3240" i="3"/>
  <c r="K3239" i="3"/>
  <c r="L3239" i="3" s="1"/>
  <c r="M3239" i="3"/>
  <c r="K3238" i="3"/>
  <c r="L3238" i="3" s="1"/>
  <c r="M3238" i="3"/>
  <c r="K3237" i="3"/>
  <c r="K3236" i="3"/>
  <c r="K3235" i="3"/>
  <c r="L3235" i="3" s="1"/>
  <c r="M3235" i="3"/>
  <c r="K3234" i="3"/>
  <c r="K3233" i="3"/>
  <c r="K3232" i="3"/>
  <c r="K3231" i="3"/>
  <c r="K3230" i="3"/>
  <c r="K3229" i="3"/>
  <c r="K3228" i="3"/>
  <c r="K3227" i="3"/>
  <c r="K3226" i="3"/>
  <c r="K3225" i="3"/>
  <c r="K3224" i="3"/>
  <c r="L3224" i="3" s="1"/>
  <c r="M3224" i="3"/>
  <c r="K3223" i="3"/>
  <c r="K3222" i="3"/>
  <c r="K3221" i="3"/>
  <c r="K3220" i="3"/>
  <c r="K3219" i="3"/>
  <c r="L3219" i="3" s="1"/>
  <c r="M3219" i="3"/>
  <c r="K3218" i="3"/>
  <c r="K3217" i="3"/>
  <c r="K3216" i="3"/>
  <c r="K3215" i="3"/>
  <c r="K3214" i="3"/>
  <c r="K3213" i="3"/>
  <c r="L3213" i="3" s="1"/>
  <c r="M3213" i="3"/>
  <c r="K3212" i="3"/>
  <c r="K3211" i="3"/>
  <c r="L3211" i="3" s="1"/>
  <c r="M3211" i="3"/>
  <c r="K3210" i="3"/>
  <c r="K3209" i="3"/>
  <c r="L3209" i="3" s="1"/>
  <c r="M3209" i="3"/>
  <c r="K3208" i="3"/>
  <c r="K3207" i="3"/>
  <c r="K3206" i="3"/>
  <c r="K3205" i="3"/>
  <c r="L3205" i="3" s="1"/>
  <c r="M3205" i="3"/>
  <c r="K3204" i="3"/>
  <c r="L3204" i="3" s="1"/>
  <c r="M3204" i="3"/>
  <c r="K3203" i="3"/>
  <c r="K3202" i="3"/>
  <c r="K3201" i="3"/>
  <c r="K3200" i="3"/>
  <c r="L3200" i="3" s="1"/>
  <c r="M3200" i="3"/>
  <c r="K3199" i="3"/>
  <c r="K3198" i="3"/>
  <c r="L3198" i="3" s="1"/>
  <c r="M3198" i="3"/>
  <c r="K3197" i="3"/>
  <c r="L3197" i="3" s="1"/>
  <c r="M3197" i="3"/>
  <c r="K3196" i="3"/>
  <c r="K3195" i="3"/>
  <c r="L3195" i="3" s="1"/>
  <c r="M3195" i="3"/>
  <c r="K3194" i="3"/>
  <c r="K3193" i="3"/>
  <c r="K3192" i="3"/>
  <c r="K3191" i="3"/>
  <c r="K3190" i="3"/>
  <c r="L3190" i="3" s="1"/>
  <c r="M3190" i="3"/>
  <c r="K3189" i="3"/>
  <c r="L3189" i="3" s="1"/>
  <c r="M3189" i="3"/>
  <c r="K3188" i="3"/>
  <c r="K3187" i="3"/>
  <c r="K3186" i="3"/>
  <c r="K3185" i="3"/>
  <c r="L3185" i="3" s="1"/>
  <c r="M3185" i="3"/>
  <c r="K3184" i="3"/>
  <c r="K3183" i="3"/>
  <c r="K3182" i="3"/>
  <c r="K3181" i="3"/>
  <c r="L3181" i="3" s="1"/>
  <c r="M3181" i="3"/>
  <c r="K3180" i="3"/>
  <c r="K3179" i="3"/>
  <c r="L3179" i="3" s="1"/>
  <c r="M3179" i="3"/>
  <c r="K3178" i="3"/>
  <c r="L3178" i="3" s="1"/>
  <c r="M3178" i="3"/>
  <c r="K3177" i="3"/>
  <c r="L3177" i="3" s="1"/>
  <c r="M3177" i="3"/>
  <c r="K3176" i="3"/>
  <c r="L3176" i="3" s="1"/>
  <c r="M3176" i="3"/>
  <c r="K3175" i="3"/>
  <c r="L3175" i="3" s="1"/>
  <c r="M3175" i="3"/>
  <c r="K3174" i="3"/>
  <c r="K3173" i="3"/>
  <c r="K3172" i="3"/>
  <c r="L3172" i="3" s="1"/>
  <c r="M3172" i="3"/>
  <c r="K3171" i="3"/>
  <c r="L3171" i="3" s="1"/>
  <c r="M3171" i="3"/>
  <c r="K3170" i="3"/>
  <c r="K3169" i="3"/>
  <c r="K3168" i="3"/>
  <c r="K3167" i="3"/>
  <c r="L3167" i="3" s="1"/>
  <c r="M3167" i="3"/>
  <c r="K3166" i="3"/>
  <c r="K3165" i="3"/>
  <c r="K3164" i="3"/>
  <c r="L3164" i="3" s="1"/>
  <c r="M3164" i="3"/>
  <c r="K3163" i="3"/>
  <c r="K3162" i="3"/>
  <c r="L3162" i="3" s="1"/>
  <c r="M3162" i="3"/>
  <c r="K3161" i="3"/>
  <c r="K3160" i="3"/>
  <c r="K3159" i="3"/>
  <c r="K3158" i="3"/>
  <c r="L3158" i="3" s="1"/>
  <c r="M3158" i="3"/>
  <c r="K3157" i="3"/>
  <c r="L3157" i="3" s="1"/>
  <c r="M3157" i="3"/>
  <c r="K3156" i="3"/>
  <c r="K3155" i="3"/>
  <c r="L3155" i="3" s="1"/>
  <c r="M3155" i="3"/>
  <c r="K3154" i="3"/>
  <c r="L3154" i="3" s="1"/>
  <c r="M3154" i="3"/>
  <c r="K3153" i="3"/>
  <c r="L3153" i="3" s="1"/>
  <c r="M3153" i="3"/>
  <c r="K3152" i="3"/>
  <c r="K3151" i="3"/>
  <c r="L3151" i="3" s="1"/>
  <c r="M3151" i="3"/>
  <c r="K3150" i="3"/>
  <c r="K3149" i="3"/>
  <c r="L3149" i="3" s="1"/>
  <c r="M3149" i="3"/>
  <c r="K3148" i="3"/>
  <c r="L3148" i="3" s="1"/>
  <c r="M3148" i="3"/>
  <c r="K3147" i="3"/>
  <c r="L3147" i="3" s="1"/>
  <c r="M3147" i="3"/>
  <c r="K3146" i="3"/>
  <c r="L3146" i="3" s="1"/>
  <c r="M3146" i="3"/>
  <c r="K3145" i="3"/>
  <c r="L3145" i="3" s="1"/>
  <c r="M3145" i="3"/>
  <c r="K3144" i="3"/>
  <c r="L3144" i="3" s="1"/>
  <c r="M3144" i="3"/>
  <c r="K3143" i="3"/>
  <c r="K3142" i="3"/>
  <c r="K3141" i="3"/>
  <c r="L3141" i="3" s="1"/>
  <c r="M3141" i="3"/>
  <c r="K3140" i="3"/>
  <c r="K3139" i="3"/>
  <c r="K3138" i="3"/>
  <c r="L3138" i="3" s="1"/>
  <c r="M3138" i="3"/>
  <c r="K3137" i="3"/>
  <c r="K3136" i="3"/>
  <c r="L3136" i="3" s="1"/>
  <c r="M3136" i="3"/>
  <c r="K3135" i="3"/>
  <c r="K3134" i="3"/>
  <c r="L3134" i="3" s="1"/>
  <c r="M3134" i="3"/>
  <c r="K3133" i="3"/>
  <c r="L3133" i="3" s="1"/>
  <c r="M3133" i="3"/>
  <c r="K3132" i="3"/>
  <c r="L3132" i="3" s="1"/>
  <c r="M3132" i="3"/>
  <c r="K3131" i="3"/>
  <c r="L3131" i="3" s="1"/>
  <c r="M3131" i="3"/>
  <c r="K3130" i="3"/>
  <c r="L3130" i="3" s="1"/>
  <c r="M3130" i="3"/>
  <c r="K3129" i="3"/>
  <c r="L3129" i="3" s="1"/>
  <c r="M3129" i="3"/>
  <c r="K3128" i="3"/>
  <c r="K3127" i="3"/>
  <c r="K3126" i="3"/>
  <c r="L3126" i="3" s="1"/>
  <c r="M3126" i="3"/>
  <c r="K3125" i="3"/>
  <c r="L3125" i="3" s="1"/>
  <c r="M3125" i="3"/>
  <c r="K3124" i="3"/>
  <c r="L3123" i="3"/>
  <c r="M3123" i="3"/>
  <c r="K3122" i="3"/>
  <c r="L3122" i="3" s="1"/>
  <c r="M3122" i="3"/>
  <c r="K3121" i="3"/>
  <c r="K3120" i="3"/>
  <c r="L3120" i="3" s="1"/>
  <c r="M3120" i="3"/>
  <c r="K3119" i="3"/>
  <c r="K3118" i="3"/>
  <c r="K3117" i="3"/>
  <c r="L3117" i="3" s="1"/>
  <c r="M3117" i="3"/>
  <c r="K3116" i="3"/>
  <c r="L3116" i="3" s="1"/>
  <c r="M3116" i="3"/>
  <c r="K3115" i="3"/>
  <c r="L3115" i="3" s="1"/>
  <c r="M3115" i="3"/>
  <c r="K3114" i="3"/>
  <c r="K3113" i="3"/>
  <c r="K3112" i="3"/>
  <c r="L3112" i="3" s="1"/>
  <c r="M3112" i="3"/>
  <c r="K3111" i="3"/>
  <c r="L3111" i="3" s="1"/>
  <c r="M3111" i="3"/>
  <c r="K3110" i="3"/>
  <c r="L3110" i="3" s="1"/>
  <c r="M3110" i="3"/>
  <c r="K3109" i="3"/>
  <c r="L3109" i="3" s="1"/>
  <c r="M3109" i="3"/>
  <c r="K3108" i="3"/>
  <c r="L3108" i="3" s="1"/>
  <c r="M3108" i="3"/>
  <c r="K3107" i="3"/>
  <c r="L3107" i="3" s="1"/>
  <c r="M3107" i="3"/>
  <c r="K3106" i="3"/>
  <c r="K3105" i="3"/>
  <c r="K3104" i="3"/>
  <c r="L3104" i="3" s="1"/>
  <c r="M3104" i="3"/>
  <c r="K3103" i="3"/>
  <c r="L3103" i="3" s="1"/>
  <c r="M3103" i="3"/>
  <c r="K3102" i="3"/>
  <c r="L3102" i="3" s="1"/>
  <c r="M3102" i="3"/>
  <c r="K3101" i="3"/>
  <c r="L3101" i="3" s="1"/>
  <c r="M3101" i="3"/>
  <c r="K3100" i="3"/>
  <c r="L3100" i="3" s="1"/>
  <c r="M3100" i="3"/>
  <c r="K3099" i="3"/>
  <c r="K3098" i="3"/>
  <c r="L3098" i="3" s="1"/>
  <c r="M3098" i="3"/>
  <c r="K3097" i="3"/>
  <c r="L3097" i="3" s="1"/>
  <c r="M3097" i="3"/>
  <c r="K3096" i="3"/>
  <c r="K3095" i="3"/>
  <c r="K3094" i="3"/>
  <c r="K3093" i="3"/>
  <c r="K3092" i="3"/>
  <c r="K3091" i="3"/>
  <c r="L3091" i="3" s="1"/>
  <c r="M3091" i="3"/>
  <c r="K3090" i="3"/>
  <c r="K3089" i="3"/>
  <c r="K3088" i="3"/>
  <c r="L3088" i="3" s="1"/>
  <c r="M3088" i="3"/>
  <c r="K3087" i="3"/>
  <c r="L3087" i="3" s="1"/>
  <c r="M3087" i="3"/>
  <c r="K3086" i="3"/>
  <c r="K3085" i="3"/>
  <c r="K3084" i="3"/>
  <c r="K3083" i="3"/>
  <c r="K3082" i="3"/>
  <c r="K3081" i="3"/>
  <c r="K3080" i="3"/>
  <c r="K3079" i="3"/>
  <c r="K3078" i="3"/>
  <c r="K3077" i="3"/>
  <c r="K3076" i="3"/>
  <c r="K3075" i="3"/>
  <c r="L3075" i="3" s="1"/>
  <c r="M3075" i="3"/>
  <c r="K3074" i="3"/>
  <c r="L3074" i="3" s="1"/>
  <c r="M3074" i="3"/>
  <c r="K3073" i="3"/>
  <c r="L3073" i="3" s="1"/>
  <c r="M3073" i="3"/>
  <c r="K3072" i="3"/>
  <c r="L3072" i="3" s="1"/>
  <c r="M3072" i="3"/>
  <c r="K3071" i="3"/>
  <c r="K3070" i="3"/>
  <c r="L3070" i="3" s="1"/>
  <c r="M3070" i="3"/>
  <c r="K3069" i="3"/>
  <c r="K3068" i="3"/>
  <c r="K3067" i="3"/>
  <c r="K3066" i="3"/>
  <c r="K3065" i="3"/>
  <c r="K3064" i="3"/>
  <c r="K3063" i="3"/>
  <c r="K3062" i="3"/>
  <c r="K3061" i="3"/>
  <c r="K3060" i="3"/>
  <c r="K3059" i="3"/>
  <c r="K3058" i="3"/>
  <c r="L3058" i="3" s="1"/>
  <c r="M3058" i="3"/>
  <c r="K3057" i="3"/>
  <c r="K3056" i="3"/>
  <c r="K3055" i="3"/>
  <c r="L3055" i="3" s="1"/>
  <c r="M3055" i="3"/>
  <c r="K3054" i="3"/>
  <c r="K3053" i="3"/>
  <c r="K3052" i="3"/>
  <c r="K3051" i="3"/>
  <c r="K3050" i="3"/>
  <c r="K3049" i="3"/>
  <c r="K3048" i="3"/>
  <c r="K3047" i="3"/>
  <c r="L3047" i="3" s="1"/>
  <c r="M3047" i="3"/>
  <c r="K3046" i="3"/>
  <c r="L3046" i="3" s="1"/>
  <c r="M3046" i="3"/>
  <c r="K3045" i="3"/>
  <c r="L3045" i="3" s="1"/>
  <c r="M3045" i="3"/>
  <c r="K3044" i="3"/>
  <c r="L3044" i="3" s="1"/>
  <c r="M3044" i="3"/>
  <c r="K3043" i="3"/>
  <c r="K3042" i="3"/>
  <c r="L3042" i="3" s="1"/>
  <c r="M3042" i="3"/>
  <c r="K3041" i="3"/>
  <c r="K3040" i="3"/>
  <c r="L3040" i="3" s="1"/>
  <c r="M3040" i="3"/>
  <c r="K3039" i="3"/>
  <c r="K3038" i="3"/>
  <c r="K3037" i="3"/>
  <c r="K3036" i="3"/>
  <c r="K3035" i="3"/>
  <c r="L3035" i="3" s="1"/>
  <c r="M3035" i="3"/>
  <c r="K3034" i="3"/>
  <c r="L3034" i="3" s="1"/>
  <c r="M3034" i="3"/>
  <c r="K3033" i="3"/>
  <c r="K3032" i="3"/>
  <c r="K3031" i="3"/>
  <c r="K3030" i="3"/>
  <c r="K3029" i="3"/>
  <c r="K3028" i="3"/>
  <c r="L3028" i="3" s="1"/>
  <c r="M3028" i="3"/>
  <c r="K3027" i="3"/>
  <c r="L3027" i="3" s="1"/>
  <c r="M3027" i="3"/>
  <c r="K3026" i="3"/>
  <c r="K3025" i="3"/>
  <c r="L3025" i="3" s="1"/>
  <c r="M3025" i="3"/>
  <c r="K3024" i="3"/>
  <c r="L3024" i="3" s="1"/>
  <c r="M3024" i="3"/>
  <c r="K3023" i="3"/>
  <c r="K3022" i="3"/>
  <c r="K3021" i="3"/>
  <c r="K3020" i="3"/>
  <c r="K3019" i="3"/>
  <c r="L3019" i="3" s="1"/>
  <c r="M3019" i="3"/>
  <c r="K3018" i="3"/>
  <c r="K3017" i="3"/>
  <c r="K3016" i="3"/>
  <c r="L3016" i="3" s="1"/>
  <c r="M3016" i="3"/>
  <c r="K3015" i="3"/>
  <c r="L3015" i="3" s="1"/>
  <c r="M3015" i="3"/>
  <c r="K3014" i="3"/>
  <c r="L3014" i="3" s="1"/>
  <c r="M3014" i="3"/>
  <c r="K3013" i="3"/>
  <c r="L3013" i="3" s="1"/>
  <c r="M3013" i="3"/>
  <c r="K3012" i="3"/>
  <c r="L3012" i="3" s="1"/>
  <c r="M3012" i="3"/>
  <c r="K3011" i="3"/>
  <c r="K3010" i="3"/>
  <c r="K3009" i="3"/>
  <c r="L3009" i="3" s="1"/>
  <c r="M3009" i="3"/>
  <c r="K3008" i="3"/>
  <c r="L3008" i="3" s="1"/>
  <c r="M3008" i="3"/>
  <c r="K3007" i="3"/>
  <c r="L3007" i="3" s="1"/>
  <c r="M3007" i="3"/>
  <c r="K3006" i="3"/>
  <c r="L3006" i="3" s="1"/>
  <c r="M3006" i="3"/>
  <c r="K3005" i="3"/>
  <c r="L3005" i="3" s="1"/>
  <c r="M3005" i="3"/>
  <c r="K3004" i="3"/>
  <c r="K3003" i="3"/>
  <c r="L3003" i="3" s="1"/>
  <c r="M3003" i="3"/>
  <c r="K3002" i="3"/>
  <c r="L3002" i="3" s="1"/>
  <c r="M3002" i="3"/>
  <c r="K3001" i="3"/>
  <c r="L3001" i="3" s="1"/>
  <c r="M3001" i="3"/>
  <c r="K3000" i="3"/>
  <c r="K2999" i="3"/>
  <c r="K2998" i="3"/>
  <c r="K2997" i="3"/>
  <c r="K2996" i="3"/>
  <c r="K2995" i="3"/>
  <c r="K2994" i="3"/>
  <c r="L2994" i="3" s="1"/>
  <c r="M2994" i="3"/>
  <c r="K2993" i="3"/>
  <c r="K2992" i="3"/>
  <c r="K2991" i="3"/>
  <c r="K2990" i="3"/>
  <c r="L2990" i="3" s="1"/>
  <c r="M2990" i="3"/>
  <c r="K2989" i="3"/>
  <c r="K2988" i="3"/>
  <c r="K2987" i="3"/>
  <c r="K2986" i="3"/>
  <c r="K2985" i="3"/>
  <c r="K2984" i="3"/>
  <c r="K2983" i="3"/>
  <c r="K2982" i="3"/>
  <c r="K2981" i="3"/>
  <c r="K2980" i="3"/>
  <c r="K2979" i="3"/>
  <c r="L2979" i="3" s="1"/>
  <c r="M2979" i="3"/>
  <c r="K2978" i="3"/>
  <c r="K2977" i="3"/>
  <c r="K2976" i="3"/>
  <c r="L2976" i="3" s="1"/>
  <c r="M2976" i="3"/>
  <c r="K2975" i="3"/>
  <c r="L2975" i="3" s="1"/>
  <c r="M2975" i="3"/>
  <c r="K2974" i="3"/>
  <c r="L2974" i="3" s="1"/>
  <c r="M2974" i="3"/>
  <c r="K2973" i="3"/>
  <c r="L2973" i="3" s="1"/>
  <c r="M2973" i="3"/>
  <c r="K2972" i="3"/>
  <c r="L2972" i="3" s="1"/>
  <c r="M2972" i="3"/>
  <c r="K2971" i="3"/>
  <c r="L2971" i="3" s="1"/>
  <c r="M2971" i="3"/>
  <c r="K2970" i="3"/>
  <c r="L2970" i="3" s="1"/>
  <c r="M2970" i="3"/>
  <c r="K2969" i="3"/>
  <c r="K2968" i="3"/>
  <c r="K2967" i="3"/>
  <c r="L2967" i="3" s="1"/>
  <c r="M2967" i="3"/>
  <c r="K2966" i="3"/>
  <c r="K2965" i="3"/>
  <c r="K2964" i="3"/>
  <c r="K2963" i="3"/>
  <c r="K2962" i="3"/>
  <c r="K2961" i="3"/>
  <c r="K2960" i="3"/>
  <c r="L2960" i="3" s="1"/>
  <c r="M2960" i="3"/>
  <c r="K2959" i="3"/>
  <c r="K2958" i="3"/>
  <c r="K2957" i="3"/>
  <c r="K2956" i="3"/>
  <c r="K2955" i="3"/>
  <c r="L2955" i="3" s="1"/>
  <c r="M2955" i="3"/>
  <c r="K2954" i="3"/>
  <c r="K2953" i="3"/>
  <c r="K2952" i="3"/>
  <c r="L2952" i="3" s="1"/>
  <c r="M2952" i="3"/>
  <c r="K2951" i="3"/>
  <c r="K2950" i="3"/>
  <c r="L2950" i="3" s="1"/>
  <c r="M2950" i="3"/>
  <c r="K2949" i="3"/>
  <c r="L2949" i="3" s="1"/>
  <c r="M2949" i="3"/>
  <c r="K2948" i="3"/>
  <c r="L2948" i="3" s="1"/>
  <c r="M2948" i="3"/>
  <c r="K2947" i="3"/>
  <c r="L2947" i="3" s="1"/>
  <c r="M2947" i="3"/>
  <c r="K2946" i="3"/>
  <c r="K2945" i="3"/>
  <c r="K2944" i="3"/>
  <c r="K2943" i="3"/>
  <c r="K2942" i="3"/>
  <c r="L2942" i="3" s="1"/>
  <c r="M2942" i="3"/>
  <c r="K2941" i="3"/>
  <c r="L2941" i="3" s="1"/>
  <c r="M2941" i="3"/>
  <c r="K2940" i="3"/>
  <c r="K2939" i="3"/>
  <c r="K2938" i="3"/>
  <c r="L2938" i="3" s="1"/>
  <c r="M2938" i="3"/>
  <c r="K2937" i="3"/>
  <c r="K2936" i="3"/>
  <c r="K2935" i="3"/>
  <c r="K2934" i="3"/>
  <c r="L2934" i="3" s="1"/>
  <c r="M2934" i="3"/>
  <c r="K2933" i="3"/>
  <c r="L2933" i="3" s="1"/>
  <c r="M2933" i="3"/>
  <c r="K2932" i="3"/>
  <c r="K2931" i="3"/>
  <c r="K2930" i="3"/>
  <c r="K2929" i="3"/>
  <c r="L2929" i="3" s="1"/>
  <c r="M2929" i="3"/>
  <c r="K2928" i="3"/>
  <c r="K2927" i="3"/>
  <c r="K2926" i="3"/>
  <c r="K2925" i="3"/>
  <c r="L2925" i="3" s="1"/>
  <c r="M2925" i="3"/>
  <c r="K2924" i="3"/>
  <c r="L2924" i="3" s="1"/>
  <c r="M2924" i="3"/>
  <c r="K2923" i="3"/>
  <c r="L2923" i="3" s="1"/>
  <c r="M2923" i="3"/>
  <c r="K2922" i="3"/>
  <c r="L2922" i="3" s="1"/>
  <c r="M2922" i="3"/>
  <c r="K2921" i="3"/>
  <c r="K2920" i="3"/>
  <c r="L2920" i="3" s="1"/>
  <c r="M2920" i="3"/>
  <c r="K2919" i="3"/>
  <c r="L2919" i="3" s="1"/>
  <c r="M2919" i="3"/>
  <c r="K2918" i="3"/>
  <c r="K2917" i="3"/>
  <c r="L2917" i="3" s="1"/>
  <c r="M2917" i="3"/>
  <c r="K2916" i="3"/>
  <c r="L2916" i="3" s="1"/>
  <c r="M2916" i="3"/>
  <c r="K2915" i="3"/>
  <c r="K2914" i="3"/>
  <c r="K2913" i="3"/>
  <c r="K2912" i="3"/>
  <c r="L2912" i="3" s="1"/>
  <c r="M2912" i="3"/>
  <c r="K2911" i="3"/>
  <c r="K2910" i="3"/>
  <c r="K2909" i="3"/>
  <c r="K2908" i="3"/>
  <c r="K2907" i="3"/>
  <c r="K2906" i="3"/>
  <c r="K2905" i="3"/>
  <c r="K2904" i="3"/>
  <c r="L2904" i="3" s="1"/>
  <c r="M2904" i="3"/>
  <c r="K2903" i="3"/>
  <c r="K2902" i="3"/>
  <c r="L2902" i="3" s="1"/>
  <c r="M2902" i="3"/>
  <c r="K2901" i="3"/>
  <c r="K2900" i="3"/>
  <c r="K2899" i="3"/>
  <c r="K2898" i="3"/>
  <c r="K2897" i="3"/>
  <c r="K2896" i="3"/>
  <c r="L2896" i="3" s="1"/>
  <c r="M2896" i="3"/>
  <c r="K2895" i="3"/>
  <c r="K2894" i="3"/>
  <c r="K2893" i="3"/>
  <c r="L2893" i="3" s="1"/>
  <c r="M2893" i="3"/>
  <c r="K2892" i="3"/>
  <c r="K2891" i="3"/>
  <c r="K2890" i="3"/>
  <c r="K2889" i="3"/>
  <c r="K2888" i="3"/>
  <c r="K2887" i="3"/>
  <c r="K2886" i="3"/>
  <c r="K2885" i="3"/>
  <c r="K2884" i="3"/>
  <c r="K2883" i="3"/>
  <c r="L2883" i="3" s="1"/>
  <c r="M2883" i="3"/>
  <c r="K2882" i="3"/>
  <c r="K2881" i="3"/>
  <c r="L2881" i="3" s="1"/>
  <c r="M2881" i="3"/>
  <c r="K2880" i="3"/>
  <c r="K2879" i="3"/>
  <c r="K2878" i="3"/>
  <c r="K2877" i="3"/>
  <c r="K2876" i="3"/>
  <c r="K2875" i="3"/>
  <c r="K2874" i="3"/>
  <c r="K2873" i="3"/>
  <c r="K2872" i="3"/>
  <c r="K2871" i="3"/>
  <c r="K2870" i="3"/>
  <c r="K2869" i="3"/>
  <c r="K2868" i="3"/>
  <c r="K2867" i="3"/>
  <c r="K2866" i="3"/>
  <c r="K2865" i="3"/>
  <c r="K2864" i="3"/>
  <c r="K2863" i="3"/>
  <c r="K2862" i="3"/>
  <c r="K2861" i="3"/>
  <c r="K2860" i="3"/>
  <c r="K2859" i="3"/>
  <c r="K2858" i="3"/>
  <c r="K2857" i="3"/>
  <c r="K2856" i="3"/>
  <c r="K2855" i="3"/>
  <c r="K2854" i="3"/>
  <c r="K2853" i="3"/>
  <c r="K2852" i="3"/>
  <c r="K2851" i="3"/>
  <c r="K2850" i="3"/>
  <c r="K2849" i="3"/>
  <c r="K2848" i="3"/>
  <c r="K2847" i="3"/>
  <c r="K2846" i="3"/>
  <c r="K2845" i="3"/>
  <c r="K2844" i="3"/>
  <c r="K2843" i="3"/>
  <c r="K2842" i="3"/>
  <c r="K2841" i="3"/>
  <c r="K2840" i="3"/>
  <c r="K2839" i="3"/>
  <c r="K2838" i="3"/>
  <c r="K2837" i="3"/>
  <c r="K2836" i="3"/>
  <c r="K2835" i="3"/>
  <c r="K2834" i="3"/>
  <c r="K2833" i="3"/>
  <c r="K2832" i="3"/>
  <c r="K2831" i="3"/>
  <c r="K2830" i="3"/>
  <c r="K2829" i="3"/>
  <c r="K2828" i="3"/>
  <c r="K2827" i="3"/>
  <c r="K2826" i="3"/>
  <c r="K2825" i="3"/>
  <c r="L2825" i="3" s="1"/>
  <c r="M2825" i="3"/>
  <c r="K2824" i="3"/>
  <c r="K2823" i="3"/>
  <c r="K2822" i="3"/>
  <c r="K2821" i="3"/>
  <c r="L2821" i="3" s="1"/>
  <c r="M2821" i="3"/>
  <c r="K2820" i="3"/>
  <c r="L2820" i="3" s="1"/>
  <c r="M2820" i="3"/>
  <c r="K2819" i="3"/>
  <c r="L2819" i="3" s="1"/>
  <c r="M2819" i="3"/>
  <c r="K2818" i="3"/>
  <c r="L2818" i="3" s="1"/>
  <c r="M2818" i="3"/>
  <c r="K2817" i="3"/>
  <c r="L2817" i="3" s="1"/>
  <c r="M2817" i="3"/>
  <c r="K2816" i="3"/>
  <c r="K2815" i="3"/>
  <c r="K2814" i="3"/>
  <c r="K2813" i="3"/>
  <c r="K2812" i="3"/>
  <c r="K2811" i="3"/>
  <c r="K2810" i="3"/>
  <c r="L2810" i="3" s="1"/>
  <c r="M2810" i="3"/>
  <c r="K2809" i="3"/>
  <c r="L2809" i="3" s="1"/>
  <c r="M2809" i="3"/>
  <c r="K2808" i="3"/>
  <c r="L2808" i="3" s="1"/>
  <c r="M2808" i="3"/>
  <c r="K2807" i="3"/>
  <c r="L2807" i="3" s="1"/>
  <c r="M2807" i="3"/>
  <c r="K2806" i="3"/>
  <c r="L2806" i="3" s="1"/>
  <c r="M2806" i="3"/>
  <c r="K2805" i="3"/>
  <c r="L2805" i="3" s="1"/>
  <c r="M2805" i="3"/>
  <c r="K2804" i="3"/>
  <c r="K2803" i="3"/>
  <c r="K2802" i="3"/>
  <c r="L2802" i="3" s="1"/>
  <c r="M2802" i="3"/>
  <c r="K2801" i="3"/>
  <c r="K2800" i="3"/>
  <c r="K2799" i="3"/>
  <c r="K2798" i="3"/>
  <c r="K2797" i="3"/>
  <c r="K2796" i="3"/>
  <c r="L2796" i="3" s="1"/>
  <c r="M2796" i="3"/>
  <c r="K2795" i="3"/>
  <c r="K2794" i="3"/>
  <c r="K2793" i="3"/>
  <c r="L2793" i="3" s="1"/>
  <c r="M2793" i="3"/>
  <c r="K2792" i="3"/>
  <c r="L2792" i="3" s="1"/>
  <c r="M2792" i="3"/>
  <c r="K2791" i="3"/>
  <c r="K2790" i="3"/>
  <c r="L2790" i="3" s="1"/>
  <c r="M2790" i="3"/>
  <c r="K2789" i="3"/>
  <c r="L2789" i="3" s="1"/>
  <c r="M2789" i="3"/>
  <c r="K2788" i="3"/>
  <c r="K2787" i="3"/>
  <c r="K2786" i="3"/>
  <c r="L2786" i="3" s="1"/>
  <c r="M2786" i="3"/>
  <c r="K2785" i="3"/>
  <c r="K2784" i="3"/>
  <c r="K2783" i="3"/>
  <c r="L2783" i="3" s="1"/>
  <c r="M2783" i="3"/>
  <c r="K2782" i="3"/>
  <c r="L2782" i="3" s="1"/>
  <c r="M2782" i="3"/>
  <c r="K2781" i="3"/>
  <c r="L2781" i="3" s="1"/>
  <c r="M2781" i="3"/>
  <c r="K2780" i="3"/>
  <c r="K2779" i="3"/>
  <c r="K2778" i="3"/>
  <c r="L2778" i="3" s="1"/>
  <c r="M2778" i="3"/>
  <c r="K2777" i="3"/>
  <c r="L2777" i="3" s="1"/>
  <c r="M2777" i="3"/>
  <c r="K2776" i="3"/>
  <c r="L2776" i="3" s="1"/>
  <c r="M2776" i="3"/>
  <c r="K2775" i="3"/>
  <c r="L2775" i="3" s="1"/>
  <c r="M2775" i="3"/>
  <c r="K2774" i="3"/>
  <c r="L2774" i="3" s="1"/>
  <c r="M2774" i="3"/>
  <c r="K2773" i="3"/>
  <c r="K2772" i="3"/>
  <c r="L2772" i="3" s="1"/>
  <c r="M2772" i="3"/>
  <c r="K2771" i="3"/>
  <c r="L2771" i="3" s="1"/>
  <c r="M2771" i="3"/>
  <c r="K2770" i="3"/>
  <c r="L2770" i="3" s="1"/>
  <c r="M2770" i="3"/>
  <c r="K2769" i="3"/>
  <c r="L2769" i="3" s="1"/>
  <c r="M2769" i="3"/>
  <c r="K2768" i="3"/>
  <c r="L2768" i="3" s="1"/>
  <c r="M2768" i="3"/>
  <c r="K2767" i="3"/>
  <c r="L2767" i="3" s="1"/>
  <c r="M2767" i="3"/>
  <c r="K2766" i="3"/>
  <c r="K2765" i="3"/>
  <c r="K2764" i="3"/>
  <c r="K2763" i="3"/>
  <c r="L2763" i="3" s="1"/>
  <c r="M2763" i="3"/>
  <c r="K2762" i="3"/>
  <c r="K2761" i="3"/>
  <c r="K2760" i="3"/>
  <c r="K2759" i="3"/>
  <c r="K2758" i="3"/>
  <c r="K2757" i="3"/>
  <c r="L2757" i="3" s="1"/>
  <c r="M2757" i="3"/>
  <c r="K2756" i="3"/>
  <c r="L2756" i="3" s="1"/>
  <c r="M2756" i="3"/>
  <c r="K2755" i="3"/>
  <c r="L2755" i="3" s="1"/>
  <c r="M2755" i="3"/>
  <c r="K2754" i="3"/>
  <c r="K2753" i="3"/>
  <c r="K2752" i="3"/>
  <c r="K2751" i="3"/>
  <c r="K2750" i="3"/>
  <c r="K2749" i="3"/>
  <c r="K2748" i="3"/>
  <c r="K2747" i="3"/>
  <c r="K2746" i="3"/>
  <c r="K2745" i="3"/>
  <c r="K2744" i="3"/>
  <c r="K2743" i="3"/>
  <c r="L2743" i="3" s="1"/>
  <c r="M2743" i="3"/>
  <c r="K2742" i="3"/>
  <c r="K2741" i="3"/>
  <c r="K2740" i="3"/>
  <c r="K2739" i="3"/>
  <c r="K2738" i="3"/>
  <c r="K2737" i="3"/>
  <c r="K2736" i="3"/>
  <c r="K2735" i="3"/>
  <c r="K2734" i="3"/>
  <c r="K2733" i="3"/>
  <c r="L2733" i="3" s="1"/>
  <c r="M2733" i="3"/>
  <c r="K2732" i="3"/>
  <c r="L2732" i="3" s="1"/>
  <c r="M2732" i="3"/>
  <c r="K2731" i="3"/>
  <c r="K2730" i="3"/>
  <c r="L2730" i="3" s="1"/>
  <c r="M2730" i="3"/>
  <c r="K2729" i="3"/>
  <c r="K2728" i="3"/>
  <c r="K2727" i="3"/>
  <c r="K2726" i="3"/>
  <c r="K2725" i="3"/>
  <c r="K2724" i="3"/>
  <c r="K2723" i="3"/>
  <c r="K2722" i="3"/>
  <c r="K2721" i="3"/>
  <c r="L2721" i="3" s="1"/>
  <c r="M2721" i="3"/>
  <c r="K2720" i="3"/>
  <c r="K2719" i="3"/>
  <c r="L2719" i="3" s="1"/>
  <c r="M2719" i="3"/>
  <c r="K2718" i="3"/>
  <c r="K2717" i="3"/>
  <c r="L2717" i="3" s="1"/>
  <c r="M2717" i="3"/>
  <c r="K2716" i="3"/>
  <c r="L2716" i="3" s="1"/>
  <c r="M2716" i="3"/>
  <c r="K2715" i="3"/>
  <c r="K2714" i="3"/>
  <c r="L2714" i="3" s="1"/>
  <c r="M2714" i="3"/>
  <c r="K2713" i="3"/>
  <c r="L2713" i="3" s="1"/>
  <c r="M2713" i="3"/>
  <c r="K2712" i="3"/>
  <c r="L2712" i="3" s="1"/>
  <c r="M2712" i="3"/>
  <c r="K2711" i="3"/>
  <c r="L2711" i="3" s="1"/>
  <c r="M2711" i="3"/>
  <c r="K2710" i="3"/>
  <c r="L2710" i="3" s="1"/>
  <c r="M2710" i="3"/>
  <c r="K2709" i="3"/>
  <c r="L2709" i="3" s="1"/>
  <c r="M2709" i="3"/>
  <c r="K2708" i="3"/>
  <c r="L2708" i="3" s="1"/>
  <c r="M2708" i="3"/>
  <c r="K2707" i="3"/>
  <c r="L2707" i="3" s="1"/>
  <c r="M2707" i="3"/>
  <c r="K2706" i="3"/>
  <c r="L2706" i="3" s="1"/>
  <c r="M2706" i="3"/>
  <c r="K2705" i="3"/>
  <c r="L2705" i="3" s="1"/>
  <c r="M2705" i="3"/>
  <c r="K2704" i="3"/>
  <c r="L2704" i="3" s="1"/>
  <c r="M2704" i="3"/>
  <c r="K2703" i="3"/>
  <c r="L2703" i="3" s="1"/>
  <c r="M2703" i="3"/>
  <c r="K2702" i="3"/>
  <c r="K2701" i="3"/>
  <c r="L2701" i="3" s="1"/>
  <c r="M2701" i="3"/>
  <c r="K2700" i="3"/>
  <c r="K2699" i="3"/>
  <c r="K2698" i="3"/>
  <c r="K2697" i="3"/>
  <c r="K2696" i="3"/>
  <c r="K2695" i="3"/>
  <c r="K2694" i="3"/>
  <c r="K2693" i="3"/>
  <c r="L2693" i="3" s="1"/>
  <c r="M2693" i="3"/>
  <c r="K2692" i="3"/>
  <c r="L2692" i="3" s="1"/>
  <c r="M2692" i="3"/>
  <c r="K2691" i="3"/>
  <c r="K2690" i="3"/>
  <c r="K2689" i="3"/>
  <c r="K2688" i="3"/>
  <c r="K2687" i="3"/>
  <c r="K2686" i="3"/>
  <c r="K2685" i="3"/>
  <c r="L2685" i="3" s="1"/>
  <c r="M2685" i="3"/>
  <c r="K2684" i="3"/>
  <c r="K2683" i="3"/>
  <c r="L2683" i="3" s="1"/>
  <c r="M2683" i="3"/>
  <c r="K2682" i="3"/>
  <c r="L2682" i="3" s="1"/>
  <c r="M2682" i="3"/>
  <c r="K2681" i="3"/>
  <c r="L2681" i="3" s="1"/>
  <c r="M2681" i="3"/>
  <c r="K2680" i="3"/>
  <c r="L2680" i="3" s="1"/>
  <c r="M2680" i="3"/>
  <c r="K2679" i="3"/>
  <c r="K2678" i="3"/>
  <c r="K2677" i="3"/>
  <c r="K2676" i="3"/>
  <c r="L2676" i="3" s="1"/>
  <c r="M2676" i="3"/>
  <c r="K2675" i="3"/>
  <c r="K2674" i="3"/>
  <c r="L2674" i="3" s="1"/>
  <c r="M2674" i="3"/>
  <c r="K2673" i="3"/>
  <c r="K2672" i="3"/>
  <c r="K2671" i="3"/>
  <c r="L2671" i="3" s="1"/>
  <c r="M2671" i="3"/>
  <c r="K2670" i="3"/>
  <c r="K2669" i="3"/>
  <c r="K2668" i="3"/>
  <c r="K2667" i="3"/>
  <c r="L2667" i="3" s="1"/>
  <c r="M2667" i="3"/>
  <c r="K2666" i="3"/>
  <c r="K2665" i="3"/>
  <c r="L2665" i="3" s="1"/>
  <c r="M2665" i="3"/>
  <c r="K2664" i="3"/>
  <c r="K2663" i="3"/>
  <c r="L2663" i="3" s="1"/>
  <c r="M2663" i="3"/>
  <c r="K2662" i="3"/>
  <c r="L2662" i="3" s="1"/>
  <c r="M2662" i="3"/>
  <c r="K2661" i="3"/>
  <c r="L2661" i="3" s="1"/>
  <c r="M2661" i="3"/>
  <c r="K2660" i="3"/>
  <c r="L2660" i="3" s="1"/>
  <c r="M2660" i="3"/>
  <c r="K2659" i="3"/>
  <c r="L2659" i="3" s="1"/>
  <c r="M2659" i="3"/>
  <c r="K2658" i="3"/>
  <c r="K2657" i="3"/>
  <c r="L2657" i="3" s="1"/>
  <c r="M2657" i="3"/>
  <c r="K2656" i="3"/>
  <c r="L2656" i="3" s="1"/>
  <c r="M2656" i="3"/>
  <c r="K2655" i="3"/>
  <c r="K2654" i="3"/>
  <c r="L2654" i="3" s="1"/>
  <c r="M2654" i="3"/>
  <c r="K2653" i="3"/>
  <c r="L2653" i="3" s="1"/>
  <c r="M2653" i="3"/>
  <c r="K2652" i="3"/>
  <c r="K2651" i="3"/>
  <c r="K2650" i="3"/>
  <c r="K2649" i="3"/>
  <c r="K2648" i="3"/>
  <c r="L2648" i="3" s="1"/>
  <c r="M2648" i="3"/>
  <c r="K2647" i="3"/>
  <c r="K2646" i="3"/>
  <c r="K2645" i="3"/>
  <c r="K2644" i="3"/>
  <c r="K2643" i="3"/>
  <c r="K2642" i="3"/>
  <c r="K2641" i="3"/>
  <c r="L2641" i="3" s="1"/>
  <c r="M2641" i="3"/>
  <c r="K2640" i="3"/>
  <c r="L2640" i="3" s="1"/>
  <c r="M2640" i="3"/>
  <c r="K2639" i="3"/>
  <c r="L2639" i="3" s="1"/>
  <c r="M2639" i="3"/>
  <c r="K2638" i="3"/>
  <c r="L2638" i="3" s="1"/>
  <c r="M2638" i="3"/>
  <c r="K2637" i="3"/>
  <c r="L2637" i="3" s="1"/>
  <c r="M2637" i="3"/>
  <c r="K2636" i="3"/>
  <c r="K2635" i="3"/>
  <c r="K2634" i="3"/>
  <c r="K2633" i="3"/>
  <c r="K2632" i="3"/>
  <c r="K2631" i="3"/>
  <c r="K2630" i="3"/>
  <c r="K2629" i="3"/>
  <c r="K2628" i="3"/>
  <c r="K2627" i="3"/>
  <c r="K2626" i="3"/>
  <c r="K2625" i="3"/>
  <c r="K2624" i="3"/>
  <c r="K2623" i="3"/>
  <c r="K2622" i="3"/>
  <c r="K2621" i="3"/>
  <c r="L2621" i="3" s="1"/>
  <c r="M2621" i="3"/>
  <c r="K2620" i="3"/>
  <c r="L2620" i="3" s="1"/>
  <c r="M2620" i="3"/>
  <c r="K2619" i="3"/>
  <c r="L2619" i="3" s="1"/>
  <c r="M2619" i="3"/>
  <c r="K2618" i="3"/>
  <c r="L2618" i="3" s="1"/>
  <c r="M2618" i="3"/>
  <c r="K2617" i="3"/>
  <c r="K2616" i="3"/>
  <c r="K2615" i="3"/>
  <c r="K2614" i="3"/>
  <c r="K2613" i="3"/>
  <c r="L2613" i="3" s="1"/>
  <c r="M2613" i="3"/>
  <c r="K2612" i="3"/>
  <c r="L2612" i="3" s="1"/>
  <c r="M2612" i="3"/>
  <c r="K2611" i="3"/>
  <c r="K2610" i="3"/>
  <c r="L2610" i="3" s="1"/>
  <c r="M2610" i="3"/>
  <c r="K2609" i="3"/>
  <c r="L2609" i="3" s="1"/>
  <c r="M2609" i="3"/>
  <c r="K2608" i="3"/>
  <c r="L2608" i="3" s="1"/>
  <c r="M2608" i="3"/>
  <c r="K2607" i="3"/>
  <c r="L2607" i="3" s="1"/>
  <c r="M2607" i="3"/>
  <c r="K2606" i="3"/>
  <c r="L2606" i="3" s="1"/>
  <c r="M2606" i="3"/>
  <c r="K2605" i="3"/>
  <c r="L2605" i="3" s="1"/>
  <c r="M2605" i="3"/>
  <c r="K2604" i="3"/>
  <c r="L2604" i="3" s="1"/>
  <c r="M2604" i="3"/>
  <c r="K2603" i="3"/>
  <c r="K2602" i="3"/>
  <c r="K2601" i="3"/>
  <c r="K2600" i="3"/>
  <c r="L2600" i="3" s="1"/>
  <c r="M2600" i="3"/>
  <c r="K2599" i="3"/>
  <c r="L2599" i="3" s="1"/>
  <c r="M2599" i="3"/>
  <c r="K2598" i="3"/>
  <c r="L2598" i="3" s="1"/>
  <c r="M2598" i="3"/>
  <c r="K2597" i="3"/>
  <c r="L2597" i="3" s="1"/>
  <c r="M2597" i="3"/>
  <c r="K2596" i="3"/>
  <c r="L2596" i="3" s="1"/>
  <c r="M2596" i="3"/>
  <c r="K2595" i="3"/>
  <c r="L2595" i="3" s="1"/>
  <c r="M2595" i="3"/>
  <c r="K2594" i="3"/>
  <c r="K2593" i="3"/>
  <c r="K2592" i="3"/>
  <c r="K2591" i="3"/>
  <c r="K2590" i="3"/>
  <c r="K2589" i="3"/>
  <c r="K2588" i="3"/>
  <c r="L2588" i="3" s="1"/>
  <c r="M2588" i="3"/>
  <c r="K2587" i="3"/>
  <c r="L2587" i="3" s="1"/>
  <c r="M2587" i="3"/>
  <c r="K2586" i="3"/>
  <c r="L2586" i="3" s="1"/>
  <c r="M2586" i="3"/>
  <c r="K2585" i="3"/>
  <c r="K2584" i="3"/>
  <c r="K2583" i="3"/>
  <c r="K2582" i="3"/>
  <c r="L2582" i="3" s="1"/>
  <c r="M2582" i="3"/>
  <c r="K2581" i="3"/>
  <c r="L2581" i="3" s="1"/>
  <c r="M2581" i="3"/>
  <c r="K2580" i="3"/>
  <c r="L2580" i="3" s="1"/>
  <c r="M2580" i="3"/>
  <c r="K2579" i="3"/>
  <c r="K2578" i="3"/>
  <c r="K2577" i="3"/>
  <c r="K2576" i="3"/>
  <c r="K2575" i="3"/>
  <c r="K2574" i="3"/>
  <c r="K2573" i="3"/>
  <c r="K2572" i="3"/>
  <c r="K2571" i="3"/>
  <c r="K2570" i="3"/>
  <c r="K2569" i="3"/>
  <c r="K2568" i="3"/>
  <c r="K2567" i="3"/>
  <c r="K2566" i="3"/>
  <c r="L2566" i="3" s="1"/>
  <c r="M2566" i="3"/>
  <c r="K2565" i="3"/>
  <c r="K2564" i="3"/>
  <c r="K2563" i="3"/>
  <c r="K2562" i="3"/>
  <c r="K2561" i="3"/>
  <c r="K2560" i="3"/>
  <c r="K2559" i="3"/>
  <c r="L2559" i="3" s="1"/>
  <c r="M2559" i="3"/>
  <c r="K2558" i="3"/>
  <c r="L2558" i="3" s="1"/>
  <c r="M2558" i="3"/>
  <c r="K2557" i="3"/>
  <c r="L2557" i="3" s="1"/>
  <c r="M2557" i="3"/>
  <c r="K2556" i="3"/>
  <c r="L2556" i="3" s="1"/>
  <c r="M2556" i="3"/>
  <c r="K2555" i="3"/>
  <c r="L2555" i="3" s="1"/>
  <c r="M2555" i="3"/>
  <c r="K2554" i="3"/>
  <c r="K2553" i="3"/>
  <c r="K2552" i="3"/>
  <c r="K2551" i="3"/>
  <c r="K2550" i="3"/>
  <c r="L2550" i="3" s="1"/>
  <c r="M2550" i="3"/>
  <c r="K2549" i="3"/>
  <c r="K2548" i="3"/>
  <c r="L2548" i="3" s="1"/>
  <c r="M2548" i="3"/>
  <c r="K2547" i="3"/>
  <c r="K2546" i="3"/>
  <c r="L2546" i="3" s="1"/>
  <c r="M2546" i="3"/>
  <c r="K2545" i="3"/>
  <c r="L2545" i="3" s="1"/>
  <c r="M2545" i="3"/>
  <c r="K2544" i="3"/>
  <c r="K2543" i="3"/>
  <c r="K2542" i="3"/>
  <c r="K2541" i="3"/>
  <c r="K2540" i="3"/>
  <c r="K2539" i="3"/>
  <c r="L2539" i="3" s="1"/>
  <c r="M2539" i="3"/>
  <c r="K2538" i="3"/>
  <c r="K2537" i="3"/>
  <c r="K2536" i="3"/>
  <c r="L2536" i="3" s="1"/>
  <c r="M2536" i="3"/>
  <c r="K2535" i="3"/>
  <c r="K2534" i="3"/>
  <c r="L2534" i="3" s="1"/>
  <c r="M2534" i="3"/>
  <c r="K2533" i="3"/>
  <c r="L2533" i="3" s="1"/>
  <c r="M2533" i="3"/>
  <c r="K2532" i="3"/>
  <c r="L2532" i="3" s="1"/>
  <c r="M2532" i="3"/>
  <c r="K2531" i="3"/>
  <c r="L2531" i="3" s="1"/>
  <c r="M2531" i="3"/>
  <c r="K2530" i="3"/>
  <c r="K2529" i="3"/>
  <c r="K2528" i="3"/>
  <c r="L2528" i="3" s="1"/>
  <c r="M2528" i="3"/>
  <c r="K2527" i="3"/>
  <c r="K2526" i="3"/>
  <c r="L2526" i="3" s="1"/>
  <c r="M2526" i="3"/>
  <c r="K2525" i="3"/>
  <c r="L2525" i="3" s="1"/>
  <c r="M2525" i="3"/>
  <c r="K2524" i="3"/>
  <c r="L2524" i="3" s="1"/>
  <c r="M2524" i="3"/>
  <c r="K2523" i="3"/>
  <c r="L2523" i="3" s="1"/>
  <c r="M2523" i="3"/>
  <c r="K2522" i="3"/>
  <c r="L2522" i="3" s="1"/>
  <c r="M2522" i="3"/>
  <c r="K2521" i="3"/>
  <c r="K2520" i="3"/>
  <c r="K2519" i="3"/>
  <c r="L2519" i="3" s="1"/>
  <c r="M2519" i="3"/>
  <c r="K2518" i="3"/>
  <c r="L2518" i="3" s="1"/>
  <c r="M2518" i="3"/>
  <c r="K2517" i="3"/>
  <c r="L2517" i="3" s="1"/>
  <c r="M2517" i="3"/>
  <c r="K2516" i="3"/>
  <c r="K2515" i="3"/>
  <c r="K2514" i="3"/>
  <c r="L2514" i="3" s="1"/>
  <c r="M2514" i="3"/>
  <c r="K2513" i="3"/>
  <c r="L2513" i="3" s="1"/>
  <c r="M2513" i="3"/>
  <c r="K2512" i="3"/>
  <c r="L2512" i="3" s="1"/>
  <c r="M2512" i="3"/>
  <c r="K2511" i="3"/>
  <c r="L2511" i="3" s="1"/>
  <c r="M2511" i="3"/>
  <c r="K2510" i="3"/>
  <c r="K2509" i="3"/>
  <c r="K2507" i="3"/>
  <c r="L2507" i="3" s="1"/>
  <c r="M2507" i="3"/>
  <c r="K2506" i="3"/>
  <c r="L2506" i="3" s="1"/>
  <c r="M2506" i="3"/>
  <c r="K2505" i="3"/>
  <c r="L2505" i="3" s="1"/>
  <c r="M2505" i="3"/>
  <c r="K2504" i="3"/>
  <c r="L2504" i="3" s="1"/>
  <c r="M2504" i="3"/>
  <c r="K2503" i="3"/>
  <c r="K2502" i="3"/>
  <c r="L2502" i="3" s="1"/>
  <c r="M2502" i="3"/>
  <c r="K2501" i="3"/>
  <c r="K2500" i="3"/>
  <c r="L2500" i="3" s="1"/>
  <c r="M2500" i="3"/>
  <c r="K2499" i="3"/>
  <c r="L2499" i="3" s="1"/>
  <c r="M2499" i="3"/>
  <c r="K2498" i="3"/>
  <c r="K2497" i="3"/>
  <c r="K2496" i="3"/>
  <c r="L2496" i="3" s="1"/>
  <c r="M2496" i="3"/>
  <c r="K2495" i="3"/>
  <c r="K2494" i="3"/>
  <c r="L2494" i="3" s="1"/>
  <c r="M2494" i="3"/>
  <c r="K2493" i="3"/>
  <c r="L2493" i="3" s="1"/>
  <c r="M2493" i="3"/>
  <c r="K2492" i="3"/>
  <c r="L2492" i="3" s="1"/>
  <c r="M2492" i="3"/>
  <c r="K2491" i="3"/>
  <c r="K2490" i="3"/>
  <c r="L2490" i="3" s="1"/>
  <c r="M2490" i="3"/>
  <c r="K2489" i="3"/>
  <c r="K2488" i="3"/>
  <c r="K2487" i="3"/>
  <c r="L2487" i="3" s="1"/>
  <c r="M2487" i="3"/>
  <c r="K2486" i="3"/>
  <c r="L2486" i="3" s="1"/>
  <c r="M2486" i="3"/>
  <c r="K2485" i="3"/>
  <c r="K2484" i="3"/>
  <c r="K2483" i="3"/>
  <c r="L2483" i="3" s="1"/>
  <c r="M2483" i="3"/>
  <c r="K2482" i="3"/>
  <c r="K2481" i="3"/>
  <c r="K2480" i="3"/>
  <c r="K2479" i="3"/>
  <c r="K2478" i="3"/>
  <c r="L2478" i="3" s="1"/>
  <c r="M2478" i="3"/>
  <c r="K2477" i="3"/>
  <c r="K2476" i="3"/>
  <c r="K2475" i="3"/>
  <c r="L2475" i="3" s="1"/>
  <c r="M2475" i="3"/>
  <c r="K2474" i="3"/>
  <c r="L2474" i="3" s="1"/>
  <c r="M2474" i="3"/>
  <c r="K2473" i="3"/>
  <c r="K2472" i="3"/>
  <c r="L2472" i="3" s="1"/>
  <c r="M2472" i="3"/>
  <c r="K2471" i="3"/>
  <c r="L2471" i="3" s="1"/>
  <c r="M2471" i="3"/>
  <c r="K2470" i="3"/>
  <c r="K2469" i="3"/>
  <c r="L2469" i="3" s="1"/>
  <c r="M2469" i="3"/>
  <c r="K2468" i="3"/>
  <c r="K2467" i="3"/>
  <c r="L2467" i="3" s="1"/>
  <c r="M2467" i="3"/>
  <c r="K2466" i="3"/>
  <c r="L2466" i="3" s="1"/>
  <c r="M2466" i="3"/>
  <c r="K2465" i="3"/>
  <c r="K2464" i="3"/>
  <c r="K2463" i="3"/>
  <c r="K2462" i="3"/>
  <c r="K2461" i="3"/>
  <c r="L2461" i="3" s="1"/>
  <c r="M2461" i="3"/>
  <c r="K2460" i="3"/>
  <c r="L2460" i="3" s="1"/>
  <c r="M2460" i="3"/>
  <c r="K2459" i="3"/>
  <c r="L2459" i="3" s="1"/>
  <c r="M2459" i="3"/>
  <c r="K2458" i="3"/>
  <c r="L2458" i="3" s="1"/>
  <c r="M2458" i="3"/>
  <c r="K2457" i="3"/>
  <c r="L2457" i="3" s="1"/>
  <c r="M2457" i="3"/>
  <c r="K2456" i="3"/>
  <c r="L2456" i="3" s="1"/>
  <c r="M2456" i="3"/>
  <c r="K2455" i="3"/>
  <c r="L2455" i="3" s="1"/>
  <c r="M2455" i="3"/>
  <c r="K2454" i="3"/>
  <c r="K2453" i="3"/>
  <c r="L2453" i="3" s="1"/>
  <c r="M2453" i="3"/>
  <c r="K2452" i="3"/>
  <c r="L2452" i="3" s="1"/>
  <c r="M2452" i="3"/>
  <c r="K2451" i="3"/>
  <c r="L2451" i="3" s="1"/>
  <c r="M2451" i="3"/>
  <c r="K2450" i="3"/>
  <c r="K2449" i="3"/>
  <c r="L2449" i="3" s="1"/>
  <c r="M2449" i="3"/>
  <c r="K2448" i="3"/>
  <c r="L2448" i="3" s="1"/>
  <c r="M2448" i="3"/>
  <c r="K2447" i="3"/>
  <c r="L2447" i="3" s="1"/>
  <c r="M2447" i="3"/>
  <c r="K2446" i="3"/>
  <c r="K2445" i="3"/>
  <c r="L2445" i="3" s="1"/>
  <c r="M2445" i="3"/>
  <c r="K2444" i="3"/>
  <c r="L2444" i="3" s="1"/>
  <c r="M2444" i="3"/>
  <c r="K2443" i="3"/>
  <c r="K2442" i="3"/>
  <c r="L2442" i="3" s="1"/>
  <c r="M2442" i="3"/>
  <c r="K2441" i="3"/>
  <c r="K2440" i="3"/>
  <c r="K2439" i="3"/>
  <c r="L2439" i="3" s="1"/>
  <c r="M2439" i="3"/>
  <c r="K2438" i="3"/>
  <c r="K2437" i="3"/>
  <c r="K2436" i="3"/>
  <c r="K2435" i="3"/>
  <c r="K2434" i="3"/>
  <c r="L2434" i="3" s="1"/>
  <c r="M2434" i="3"/>
  <c r="K2433" i="3"/>
  <c r="K2432" i="3"/>
  <c r="L2432" i="3" s="1"/>
  <c r="M2432" i="3"/>
  <c r="K2431" i="3"/>
  <c r="K2430" i="3"/>
  <c r="L2430" i="3" s="1"/>
  <c r="M2430" i="3"/>
  <c r="K2429" i="3"/>
  <c r="K2428" i="3"/>
  <c r="L2428" i="3" s="1"/>
  <c r="M2428" i="3"/>
  <c r="K2427" i="3"/>
  <c r="L2427" i="3" s="1"/>
  <c r="M2427" i="3"/>
  <c r="K2426" i="3"/>
  <c r="L2426" i="3" s="1"/>
  <c r="M2426" i="3"/>
  <c r="K2425" i="3"/>
  <c r="L2425" i="3" s="1"/>
  <c r="M2425" i="3"/>
  <c r="K2424" i="3"/>
  <c r="K2423" i="3"/>
  <c r="L2423" i="3" s="1"/>
  <c r="M2423" i="3"/>
  <c r="K2422" i="3"/>
  <c r="K2421" i="3"/>
  <c r="L2421" i="3" s="1"/>
  <c r="M2421" i="3"/>
  <c r="K2420" i="3"/>
  <c r="L2420" i="3" s="1"/>
  <c r="M2420" i="3"/>
  <c r="K2419" i="3"/>
  <c r="L2419" i="3" s="1"/>
  <c r="M2419" i="3"/>
  <c r="K2418" i="3"/>
  <c r="K2417" i="3"/>
  <c r="K2416" i="3"/>
  <c r="K2415" i="3"/>
  <c r="K2414" i="3"/>
  <c r="K2413" i="3"/>
  <c r="K2412" i="3"/>
  <c r="L2412" i="3" s="1"/>
  <c r="M2412" i="3"/>
  <c r="K2411" i="3"/>
  <c r="K2410" i="3"/>
  <c r="L2410" i="3" s="1"/>
  <c r="M2410" i="3"/>
  <c r="K2409" i="3"/>
  <c r="K2408" i="3"/>
  <c r="L2408" i="3" s="1"/>
  <c r="M2408" i="3"/>
  <c r="K2407" i="3"/>
  <c r="K2406" i="3"/>
  <c r="L2406" i="3" s="1"/>
  <c r="M2406" i="3"/>
  <c r="K2405" i="3"/>
  <c r="L2405" i="3" s="1"/>
  <c r="M2405" i="3"/>
  <c r="K2404" i="3"/>
  <c r="K2403" i="3"/>
  <c r="K2402" i="3"/>
  <c r="L2402" i="3" s="1"/>
  <c r="M2402" i="3"/>
  <c r="K2401" i="3"/>
  <c r="L2401" i="3" s="1"/>
  <c r="M2401" i="3"/>
  <c r="K2400" i="3"/>
  <c r="L2400" i="3" s="1"/>
  <c r="M2400" i="3"/>
  <c r="K2399" i="3"/>
  <c r="K2397" i="3"/>
  <c r="K2396" i="3"/>
  <c r="K2395" i="3"/>
  <c r="L2395" i="3" s="1"/>
  <c r="M2395" i="3"/>
  <c r="K2394" i="3"/>
  <c r="K2393" i="3"/>
  <c r="K2392" i="3"/>
  <c r="K2391" i="3"/>
  <c r="K2390" i="3"/>
  <c r="K2389" i="3"/>
  <c r="K2388" i="3"/>
  <c r="L2388" i="3" s="1"/>
  <c r="M2388" i="3"/>
  <c r="K2387" i="3"/>
  <c r="L2387" i="3" s="1"/>
  <c r="M2387" i="3"/>
  <c r="K2386" i="3"/>
  <c r="K2385" i="3"/>
  <c r="K2384" i="3"/>
  <c r="K2383" i="3"/>
  <c r="L2383" i="3" s="1"/>
  <c r="M2383" i="3"/>
  <c r="K2382" i="3"/>
  <c r="K2381" i="3"/>
  <c r="K2380" i="3"/>
  <c r="L2380" i="3" s="1"/>
  <c r="M2380" i="3"/>
  <c r="K2379" i="3"/>
  <c r="L2379" i="3" s="1"/>
  <c r="M2379" i="3"/>
  <c r="K2378" i="3"/>
  <c r="K2377" i="3"/>
  <c r="L2377" i="3" s="1"/>
  <c r="M2377" i="3"/>
  <c r="K2376" i="3"/>
  <c r="K2375" i="3"/>
  <c r="L2375" i="3" s="1"/>
  <c r="M2375" i="3"/>
  <c r="K2374" i="3"/>
  <c r="L2374" i="3" s="1"/>
  <c r="M2374" i="3"/>
  <c r="K2373" i="3"/>
  <c r="L2373" i="3" s="1"/>
  <c r="M2373" i="3"/>
  <c r="K2372" i="3"/>
  <c r="L2372" i="3" s="1"/>
  <c r="M2372" i="3"/>
  <c r="K2371" i="3"/>
  <c r="K2370" i="3"/>
  <c r="K2369" i="3"/>
  <c r="K2368" i="3"/>
  <c r="L2368" i="3" s="1"/>
  <c r="M2368" i="3"/>
  <c r="K2367" i="3"/>
  <c r="L2367" i="3" s="1"/>
  <c r="M2367" i="3"/>
  <c r="K2366" i="3"/>
  <c r="L2366" i="3" s="1"/>
  <c r="M2366" i="3"/>
  <c r="K2365" i="3"/>
  <c r="K2364" i="3"/>
  <c r="K2363" i="3"/>
  <c r="L2363" i="3" s="1"/>
  <c r="M2363" i="3"/>
  <c r="K2362" i="3"/>
  <c r="K2361" i="3"/>
  <c r="L2361" i="3" s="1"/>
  <c r="M2361" i="3"/>
  <c r="K2360" i="3"/>
  <c r="L2360" i="3" s="1"/>
  <c r="M2360" i="3"/>
  <c r="K2359" i="3"/>
  <c r="K2358" i="3"/>
  <c r="L2358" i="3" s="1"/>
  <c r="M2358" i="3"/>
  <c r="K2357" i="3"/>
  <c r="K2356" i="3"/>
  <c r="K2355" i="3"/>
  <c r="L2355" i="3" s="1"/>
  <c r="M2355" i="3"/>
  <c r="K2354" i="3"/>
  <c r="L2354" i="3" s="1"/>
  <c r="M2354" i="3"/>
  <c r="K2353" i="3"/>
  <c r="L2353" i="3" s="1"/>
  <c r="M2353" i="3"/>
  <c r="K2352" i="3"/>
  <c r="L2352" i="3" s="1"/>
  <c r="M2352" i="3"/>
  <c r="K2351" i="3"/>
  <c r="K2350" i="3"/>
  <c r="K2349" i="3"/>
  <c r="L2349" i="3" s="1"/>
  <c r="M2349" i="3"/>
  <c r="K2348" i="3"/>
  <c r="L2348" i="3" s="1"/>
  <c r="M2348" i="3"/>
  <c r="K2347" i="3"/>
  <c r="K2346" i="3"/>
  <c r="K2345" i="3"/>
  <c r="L2345" i="3" s="1"/>
  <c r="M2345" i="3"/>
  <c r="K2344" i="3"/>
  <c r="L2344" i="3" s="1"/>
  <c r="M2344" i="3"/>
  <c r="K2343" i="3"/>
  <c r="L2343" i="3" s="1"/>
  <c r="M2343" i="3"/>
  <c r="M2342" i="3"/>
  <c r="L2342" i="3"/>
  <c r="K2341" i="3"/>
  <c r="L2341" i="3" s="1"/>
  <c r="M2341" i="3"/>
  <c r="K2340" i="3"/>
  <c r="K2339" i="3"/>
  <c r="K2338" i="3"/>
  <c r="L2338" i="3" s="1"/>
  <c r="M2338" i="3"/>
  <c r="K2337" i="3"/>
  <c r="L2337" i="3" s="1"/>
  <c r="M2337" i="3"/>
  <c r="K2336" i="3"/>
  <c r="K2335" i="3"/>
  <c r="K2334" i="3"/>
  <c r="M2333" i="3"/>
  <c r="K2333" i="3"/>
  <c r="L2333" i="3" s="1"/>
  <c r="K2332" i="3"/>
  <c r="L2332" i="3" s="1"/>
  <c r="M2332" i="3"/>
  <c r="K2331" i="3"/>
  <c r="L2331" i="3" s="1"/>
  <c r="M2331" i="3"/>
  <c r="K2330" i="3"/>
  <c r="L2330" i="3" s="1"/>
  <c r="M2330" i="3"/>
  <c r="K2329" i="3"/>
  <c r="L2329" i="3" s="1"/>
  <c r="M2329" i="3"/>
  <c r="K2328" i="3"/>
  <c r="K2327" i="3"/>
  <c r="K2326" i="3"/>
  <c r="K2325" i="3"/>
  <c r="K2324" i="3"/>
  <c r="K2323" i="3"/>
  <c r="K2322" i="3"/>
  <c r="K2321" i="3"/>
  <c r="K2320" i="3"/>
  <c r="K2319" i="3"/>
  <c r="K2318" i="3"/>
  <c r="K2317" i="3"/>
  <c r="K2316" i="3"/>
  <c r="K2315" i="3"/>
  <c r="K2314" i="3"/>
  <c r="K2313" i="3"/>
  <c r="K2312" i="3"/>
  <c r="L2312" i="3" s="1"/>
  <c r="M2312" i="3"/>
  <c r="K2311" i="3"/>
  <c r="L2311" i="3" s="1"/>
  <c r="M2311" i="3"/>
  <c r="K2310" i="3"/>
  <c r="K2309" i="3"/>
  <c r="L2309" i="3" s="1"/>
  <c r="M2309" i="3"/>
  <c r="K2308" i="3"/>
  <c r="K2307" i="3"/>
  <c r="K2306" i="3"/>
  <c r="K2305" i="3"/>
  <c r="K2304" i="3"/>
  <c r="K2303" i="3"/>
  <c r="L2303" i="3" s="1"/>
  <c r="M2303" i="3"/>
  <c r="K2302" i="3"/>
  <c r="K2301" i="3"/>
  <c r="K2300" i="3"/>
  <c r="K2299" i="3"/>
  <c r="K2298" i="3"/>
  <c r="K2297" i="3"/>
  <c r="L2297" i="3" s="1"/>
  <c r="M2297" i="3"/>
  <c r="K2296" i="3"/>
  <c r="L2296" i="3" s="1"/>
  <c r="M2296" i="3"/>
  <c r="K2295" i="3"/>
  <c r="L2295" i="3" s="1"/>
  <c r="M2295" i="3"/>
  <c r="K2294" i="3"/>
  <c r="L2294" i="3" s="1"/>
  <c r="M2294" i="3"/>
  <c r="K2293" i="3"/>
  <c r="L2293" i="3" s="1"/>
  <c r="M2293" i="3"/>
  <c r="K2292" i="3"/>
  <c r="L2292" i="3" s="1"/>
  <c r="M2292" i="3"/>
  <c r="K2291" i="3"/>
  <c r="K2290" i="3"/>
  <c r="L2290" i="3" s="1"/>
  <c r="M2290" i="3"/>
  <c r="K2289" i="3"/>
  <c r="L2289" i="3" s="1"/>
  <c r="M2289" i="3"/>
  <c r="K2288" i="3"/>
  <c r="L2288" i="3" s="1"/>
  <c r="M2288" i="3"/>
  <c r="K2287" i="3"/>
  <c r="L2287" i="3" s="1"/>
  <c r="M2287" i="3"/>
  <c r="K2286" i="3"/>
  <c r="L2286" i="3" s="1"/>
  <c r="M2286" i="3"/>
  <c r="K2285" i="3"/>
  <c r="K2284" i="3"/>
  <c r="L2284" i="3" s="1"/>
  <c r="M2284" i="3"/>
  <c r="K2283" i="3"/>
  <c r="K2282" i="3"/>
  <c r="K2281" i="3"/>
  <c r="K2280" i="3"/>
  <c r="K2279" i="3"/>
  <c r="K2278" i="3"/>
  <c r="K2277" i="3"/>
  <c r="K2276" i="3"/>
  <c r="L2276" i="3" s="1"/>
  <c r="M2276" i="3"/>
  <c r="K2275" i="3"/>
  <c r="L2275" i="3" s="1"/>
  <c r="M2275" i="3"/>
  <c r="K2274" i="3"/>
  <c r="L2274" i="3" s="1"/>
  <c r="M2274" i="3"/>
  <c r="K2273" i="3"/>
  <c r="L2273" i="3" s="1"/>
  <c r="M2273" i="3"/>
  <c r="K2272" i="3"/>
  <c r="L2272" i="3" s="1"/>
  <c r="M2272" i="3"/>
  <c r="K2271" i="3"/>
  <c r="L2271" i="3" s="1"/>
  <c r="M2271" i="3"/>
  <c r="K2270" i="3"/>
  <c r="K2269" i="3"/>
  <c r="K2268" i="3"/>
  <c r="K2267" i="3"/>
  <c r="K2266" i="3"/>
  <c r="K2265" i="3"/>
  <c r="K2264" i="3"/>
  <c r="K2263" i="3"/>
  <c r="K2262" i="3"/>
  <c r="L2262" i="3" s="1"/>
  <c r="M2262" i="3"/>
  <c r="K2261" i="3"/>
  <c r="K2260" i="3"/>
  <c r="K2259" i="3"/>
  <c r="K2258" i="3"/>
  <c r="L2258" i="3" s="1"/>
  <c r="M2258" i="3"/>
  <c r="K2257" i="3"/>
  <c r="K2256" i="3"/>
  <c r="K2255" i="3"/>
  <c r="L2255" i="3" s="1"/>
  <c r="M2255" i="3"/>
  <c r="K2254" i="3"/>
  <c r="L2254" i="3" s="1"/>
  <c r="M2254" i="3"/>
  <c r="K2253" i="3"/>
  <c r="K2252" i="3"/>
  <c r="L2252" i="3" s="1"/>
  <c r="M2252" i="3"/>
  <c r="K2251" i="3"/>
  <c r="K2250" i="3"/>
  <c r="K2249" i="3"/>
  <c r="K2248" i="3"/>
  <c r="L2248" i="3" s="1"/>
  <c r="M2248" i="3"/>
  <c r="K2247" i="3"/>
  <c r="L2247" i="3" s="1"/>
  <c r="M2247" i="3"/>
  <c r="K2246" i="3"/>
  <c r="K2245" i="3"/>
  <c r="L2245" i="3" s="1"/>
  <c r="M2245" i="3"/>
  <c r="K2244" i="3"/>
  <c r="L2244" i="3" s="1"/>
  <c r="M2244" i="3"/>
  <c r="K2243" i="3"/>
  <c r="L2243" i="3" s="1"/>
  <c r="M2243" i="3"/>
  <c r="K2242" i="3"/>
  <c r="K2241" i="3"/>
  <c r="K2240" i="3"/>
  <c r="K2239" i="3"/>
  <c r="K2238" i="3"/>
  <c r="K2237" i="3"/>
  <c r="K2236" i="3"/>
  <c r="L2236" i="3" s="1"/>
  <c r="M2236" i="3"/>
  <c r="K2235" i="3"/>
  <c r="K2234" i="3"/>
  <c r="L2234" i="3" s="1"/>
  <c r="M2234" i="3"/>
  <c r="K2233" i="3"/>
  <c r="K2232" i="3"/>
  <c r="K2231" i="3"/>
  <c r="K2230" i="3"/>
  <c r="L2230" i="3" s="1"/>
  <c r="M2230" i="3"/>
  <c r="K2229" i="3"/>
  <c r="K2228" i="3"/>
  <c r="K2227" i="3"/>
  <c r="K2226" i="3"/>
  <c r="K2225" i="3"/>
  <c r="L2225" i="3" s="1"/>
  <c r="M2225" i="3"/>
  <c r="K2224" i="3"/>
  <c r="K2223" i="3"/>
  <c r="L2223" i="3" s="1"/>
  <c r="M2223" i="3"/>
  <c r="K2222" i="3"/>
  <c r="K2221" i="3"/>
  <c r="K2220" i="3"/>
  <c r="K2219" i="3"/>
  <c r="K2218" i="3"/>
  <c r="K2217" i="3"/>
  <c r="K2216" i="3"/>
  <c r="K2215" i="3"/>
  <c r="K2214" i="3"/>
  <c r="K2213" i="3"/>
  <c r="K2212" i="3"/>
  <c r="L2212" i="3" s="1"/>
  <c r="M2212" i="3"/>
  <c r="K2211" i="3"/>
  <c r="K2210" i="3"/>
  <c r="L2210" i="3" s="1"/>
  <c r="M2210" i="3"/>
  <c r="K2209" i="3"/>
  <c r="L2209" i="3" s="1"/>
  <c r="M2209" i="3"/>
  <c r="K2208" i="3"/>
  <c r="L2208" i="3" s="1"/>
  <c r="M2208" i="3"/>
  <c r="K2207" i="3"/>
  <c r="K2206" i="3"/>
  <c r="K2205" i="3"/>
  <c r="L2205" i="3" s="1"/>
  <c r="M2205" i="3"/>
  <c r="K2204" i="3"/>
  <c r="K2203" i="3"/>
  <c r="L2203" i="3" s="1"/>
  <c r="M2203" i="3"/>
  <c r="K2202" i="3"/>
  <c r="L2202" i="3" s="1"/>
  <c r="M2202" i="3"/>
  <c r="K2201" i="3"/>
  <c r="K2200" i="3"/>
  <c r="K2199" i="3"/>
  <c r="L2199" i="3" s="1"/>
  <c r="M2199" i="3"/>
  <c r="K2198" i="3"/>
  <c r="K2197" i="3"/>
  <c r="K2196" i="3"/>
  <c r="K2195" i="3"/>
  <c r="K2194" i="3"/>
  <c r="L2194" i="3" s="1"/>
  <c r="M2194" i="3"/>
  <c r="K2193" i="3"/>
  <c r="L2193" i="3" s="1"/>
  <c r="M2193" i="3"/>
  <c r="K2192" i="3"/>
  <c r="L2192" i="3" s="1"/>
  <c r="M2192" i="3"/>
  <c r="K2191" i="3"/>
  <c r="K2190" i="3"/>
  <c r="K2189" i="3"/>
  <c r="K2188" i="3"/>
  <c r="K2187" i="3"/>
  <c r="L2187" i="3" s="1"/>
  <c r="M2187" i="3"/>
  <c r="K2186" i="3"/>
  <c r="L2186" i="3" s="1"/>
  <c r="M2186" i="3"/>
  <c r="K2185" i="3"/>
  <c r="L2185" i="3" s="1"/>
  <c r="M2185" i="3"/>
  <c r="K2184" i="3"/>
  <c r="L2184" i="3" s="1"/>
  <c r="M2184" i="3"/>
  <c r="K2183" i="3"/>
  <c r="L2183" i="3" s="1"/>
  <c r="M2183" i="3"/>
  <c r="K2182" i="3"/>
  <c r="K2181" i="3"/>
  <c r="L2181" i="3" s="1"/>
  <c r="M2181" i="3"/>
  <c r="K2180" i="3"/>
  <c r="L2180" i="3" s="1"/>
  <c r="M2180" i="3"/>
  <c r="K2179" i="3"/>
  <c r="K2178" i="3"/>
  <c r="K2177" i="3"/>
  <c r="K2176" i="3"/>
  <c r="K2175" i="3"/>
  <c r="K2174" i="3"/>
  <c r="L2174" i="3" s="1"/>
  <c r="M2174" i="3"/>
  <c r="K2173" i="3"/>
  <c r="K2172" i="3"/>
  <c r="L2172" i="3" s="1"/>
  <c r="M2172" i="3"/>
  <c r="K2171" i="3"/>
  <c r="K2170" i="3"/>
  <c r="K2169" i="3"/>
  <c r="K2168" i="3"/>
  <c r="L2168" i="3" s="1"/>
  <c r="M2168" i="3"/>
  <c r="K2167" i="3"/>
  <c r="K2166" i="3"/>
  <c r="L2166" i="3" s="1"/>
  <c r="M2166" i="3"/>
  <c r="K2165" i="3"/>
  <c r="L2165" i="3" s="1"/>
  <c r="M2165" i="3"/>
  <c r="K2164" i="3"/>
  <c r="K2163" i="3"/>
  <c r="K2162" i="3"/>
  <c r="L2162" i="3" s="1"/>
  <c r="M2162" i="3"/>
  <c r="K2161" i="3"/>
  <c r="L2161" i="3" s="1"/>
  <c r="M2161" i="3"/>
  <c r="K2160" i="3"/>
  <c r="K2159" i="3"/>
  <c r="L2159" i="3" s="1"/>
  <c r="M2159" i="3"/>
  <c r="K2158" i="3"/>
  <c r="L2158" i="3" s="1"/>
  <c r="M2158" i="3"/>
  <c r="K2157" i="3"/>
  <c r="L2157" i="3" s="1"/>
  <c r="M2157" i="3"/>
  <c r="K2156" i="3"/>
  <c r="L2156" i="3" s="1"/>
  <c r="M2156" i="3"/>
  <c r="K2155" i="3"/>
  <c r="L2155" i="3" s="1"/>
  <c r="M2155" i="3"/>
  <c r="K2154" i="3"/>
  <c r="L2154" i="3" s="1"/>
  <c r="M2154" i="3"/>
  <c r="K2153" i="3"/>
  <c r="L2153" i="3" s="1"/>
  <c r="M2153" i="3"/>
  <c r="K2152" i="3"/>
  <c r="L2152" i="3" s="1"/>
  <c r="M2152" i="3"/>
  <c r="K2151" i="3"/>
  <c r="K2150" i="3"/>
  <c r="K2149" i="3"/>
  <c r="L2149" i="3" s="1"/>
  <c r="M2149" i="3"/>
  <c r="K2148" i="3"/>
  <c r="L2148" i="3" s="1"/>
  <c r="M2148" i="3"/>
  <c r="K2147" i="3"/>
  <c r="K2146" i="3"/>
  <c r="K2145" i="3"/>
  <c r="K2144" i="3"/>
  <c r="K2143" i="3"/>
  <c r="L2143" i="3" s="1"/>
  <c r="M2143" i="3"/>
  <c r="K2142" i="3"/>
  <c r="L2142" i="3" s="1"/>
  <c r="M2142" i="3"/>
  <c r="K2141" i="3"/>
  <c r="K2140" i="3"/>
  <c r="K2139" i="3"/>
  <c r="K2138" i="3"/>
  <c r="K2137" i="3"/>
  <c r="L2137" i="3" s="1"/>
  <c r="M2137" i="3"/>
  <c r="K2136" i="3"/>
  <c r="K2135" i="3"/>
  <c r="L2135" i="3" s="1"/>
  <c r="M2135" i="3"/>
  <c r="K2134" i="3"/>
  <c r="L2134" i="3" s="1"/>
  <c r="M2134" i="3"/>
  <c r="K2133" i="3"/>
  <c r="L2133" i="3" s="1"/>
  <c r="M2133" i="3"/>
  <c r="K2132" i="3"/>
  <c r="L2132" i="3" s="1"/>
  <c r="M2132" i="3"/>
  <c r="K2131" i="3"/>
  <c r="L2131" i="3" s="1"/>
  <c r="M2131" i="3"/>
  <c r="K2130" i="3"/>
  <c r="K2129" i="3"/>
  <c r="K2128" i="3"/>
  <c r="K2127" i="3"/>
  <c r="K2126" i="3"/>
  <c r="L2126" i="3" s="1"/>
  <c r="M2126" i="3"/>
  <c r="K2125" i="3"/>
  <c r="K2124" i="3"/>
  <c r="L2124" i="3" s="1"/>
  <c r="M2124" i="3"/>
  <c r="K2123" i="3"/>
  <c r="K2122" i="3"/>
  <c r="K2121" i="3"/>
  <c r="L2121" i="3" s="1"/>
  <c r="M2121" i="3"/>
  <c r="K2120" i="3"/>
  <c r="K2119" i="3"/>
  <c r="L2119" i="3" s="1"/>
  <c r="M2119" i="3"/>
  <c r="K2118" i="3"/>
  <c r="L2118" i="3" s="1"/>
  <c r="M2118" i="3"/>
  <c r="K2117" i="3"/>
  <c r="L2117" i="3" s="1"/>
  <c r="M2117" i="3"/>
  <c r="K2116" i="3"/>
  <c r="L2116" i="3" s="1"/>
  <c r="M2116" i="3"/>
  <c r="K2115" i="3"/>
  <c r="K2114" i="3"/>
  <c r="L2114" i="3" s="1"/>
  <c r="M2114" i="3"/>
  <c r="K2113" i="3"/>
  <c r="L2113" i="3" s="1"/>
  <c r="M2113" i="3"/>
  <c r="K2112" i="3"/>
  <c r="L2112" i="3" s="1"/>
  <c r="M2112" i="3"/>
  <c r="K2111" i="3"/>
  <c r="K2110" i="3"/>
  <c r="L2110" i="3" s="1"/>
  <c r="M2110" i="3"/>
  <c r="K2109" i="3"/>
  <c r="L2109" i="3" s="1"/>
  <c r="M2109" i="3"/>
  <c r="K2108" i="3"/>
  <c r="K2107" i="3"/>
  <c r="K2106" i="3"/>
  <c r="K2105" i="3"/>
  <c r="K2104" i="3"/>
  <c r="K2103" i="3"/>
  <c r="K2102" i="3"/>
  <c r="K2101" i="3"/>
  <c r="K2100" i="3"/>
  <c r="K2099" i="3"/>
  <c r="K2098" i="3"/>
  <c r="L2098" i="3" s="1"/>
  <c r="M2098" i="3"/>
  <c r="K2097" i="3"/>
  <c r="K2096" i="3"/>
  <c r="L2096" i="3" s="1"/>
  <c r="M2096" i="3"/>
  <c r="K2095" i="3"/>
  <c r="L2095" i="3" s="1"/>
  <c r="M2095" i="3"/>
  <c r="K2094" i="3"/>
  <c r="K2093" i="3"/>
  <c r="K2092" i="3"/>
  <c r="L2092" i="3" s="1"/>
  <c r="M2092" i="3"/>
  <c r="K2091" i="3"/>
  <c r="K2090" i="3"/>
  <c r="K2089" i="3"/>
  <c r="L2089" i="3" s="1"/>
  <c r="M2089" i="3"/>
  <c r="K2088" i="3"/>
  <c r="K2087" i="3"/>
  <c r="L2087" i="3" s="1"/>
  <c r="M2087" i="3"/>
  <c r="K2086" i="3"/>
  <c r="L2086" i="3" s="1"/>
  <c r="M2086" i="3"/>
  <c r="K2085" i="3"/>
  <c r="K2084" i="3"/>
  <c r="K2083" i="3"/>
  <c r="K2082" i="3"/>
  <c r="K2081" i="3"/>
  <c r="K2080" i="3"/>
  <c r="K2079" i="3"/>
  <c r="K2078" i="3"/>
  <c r="L2078" i="3" s="1"/>
  <c r="M2078" i="3"/>
  <c r="K2077" i="3"/>
  <c r="L2077" i="3" s="1"/>
  <c r="M2077" i="3"/>
  <c r="K2076" i="3"/>
  <c r="K2075" i="3"/>
  <c r="K2074" i="3"/>
  <c r="K2073" i="3"/>
  <c r="K2072" i="3"/>
  <c r="K2071" i="3"/>
  <c r="K2070" i="3"/>
  <c r="K2069" i="3"/>
  <c r="K2068" i="3"/>
  <c r="K2067" i="3"/>
  <c r="L2067" i="3" s="1"/>
  <c r="M2067" i="3"/>
  <c r="K2066" i="3"/>
  <c r="L2066" i="3" s="1"/>
  <c r="M2066" i="3"/>
  <c r="K2065" i="3"/>
  <c r="K2064" i="3"/>
  <c r="K2063" i="3"/>
  <c r="K2062" i="3"/>
  <c r="K2061" i="3"/>
  <c r="K2060" i="3"/>
  <c r="K2059" i="3"/>
  <c r="K2058" i="3"/>
  <c r="K2057" i="3"/>
  <c r="K2056" i="3"/>
  <c r="K2055" i="3"/>
  <c r="K2054" i="3"/>
  <c r="K2053" i="3"/>
  <c r="L2053" i="3" s="1"/>
  <c r="M2053" i="3"/>
  <c r="K2052" i="3"/>
  <c r="K2051" i="3"/>
  <c r="K2050" i="3"/>
  <c r="L2050" i="3" s="1"/>
  <c r="M2050" i="3"/>
  <c r="K2049" i="3"/>
  <c r="K2048" i="3"/>
  <c r="K2047" i="3"/>
  <c r="K2046" i="3"/>
  <c r="K2045" i="3"/>
  <c r="K2044" i="3"/>
  <c r="K2043" i="3"/>
  <c r="K2042" i="3"/>
  <c r="K2041" i="3"/>
  <c r="K2040" i="3"/>
  <c r="K2039" i="3"/>
  <c r="L2039" i="3" s="1"/>
  <c r="M2039" i="3"/>
  <c r="K2038" i="3"/>
  <c r="L2038" i="3" s="1"/>
  <c r="M2038" i="3"/>
  <c r="K2037" i="3"/>
  <c r="K2036" i="3"/>
  <c r="K2035" i="3"/>
  <c r="K2034" i="3"/>
  <c r="K2033" i="3"/>
  <c r="K2032" i="3"/>
  <c r="K2031" i="3"/>
  <c r="K2030" i="3"/>
  <c r="K2029" i="3"/>
  <c r="L2029" i="3" s="1"/>
  <c r="M2029" i="3"/>
  <c r="K2028" i="3"/>
  <c r="K2027" i="3"/>
  <c r="L2027" i="3" s="1"/>
  <c r="M2027" i="3"/>
  <c r="K2026" i="3"/>
  <c r="K2025" i="3"/>
  <c r="L2025" i="3" s="1"/>
  <c r="M2025" i="3"/>
  <c r="K2024" i="3"/>
  <c r="K2023" i="3"/>
  <c r="L2023" i="3" s="1"/>
  <c r="M2023" i="3"/>
  <c r="K2022" i="3"/>
  <c r="K2021" i="3"/>
  <c r="K2020" i="3"/>
  <c r="K2019" i="3"/>
  <c r="K2018" i="3"/>
  <c r="K2017" i="3"/>
  <c r="K2016" i="3"/>
  <c r="K2015" i="3"/>
  <c r="L2015" i="3" s="1"/>
  <c r="M2015" i="3"/>
  <c r="K2014" i="3"/>
  <c r="K2013" i="3"/>
  <c r="K2012" i="3"/>
  <c r="K2011" i="3"/>
  <c r="L2011" i="3" s="1"/>
  <c r="M2011" i="3"/>
  <c r="K2010" i="3"/>
  <c r="L2010" i="3" s="1"/>
  <c r="M2010" i="3"/>
  <c r="K2009" i="3"/>
  <c r="K2008" i="3"/>
  <c r="L2008" i="3" s="1"/>
  <c r="M2008" i="3"/>
  <c r="K2007" i="3"/>
  <c r="K2006" i="3"/>
  <c r="L2006" i="3" s="1"/>
  <c r="M2006" i="3"/>
  <c r="K2005" i="3"/>
  <c r="L2005" i="3" s="1"/>
  <c r="M2005" i="3"/>
  <c r="K2004" i="3"/>
  <c r="K2003" i="3"/>
  <c r="L2003" i="3" s="1"/>
  <c r="M2003" i="3"/>
  <c r="K2002" i="3"/>
  <c r="K2001" i="3"/>
  <c r="K2000" i="3"/>
  <c r="L2000" i="3" s="1"/>
  <c r="M2000" i="3"/>
  <c r="K1999" i="3"/>
  <c r="L1999" i="3" s="1"/>
  <c r="M1999" i="3"/>
  <c r="K1998" i="3"/>
  <c r="L1998" i="3" s="1"/>
  <c r="M1998" i="3"/>
  <c r="K1997" i="3"/>
  <c r="L1997" i="3" s="1"/>
  <c r="M1997" i="3"/>
  <c r="K1996" i="3"/>
  <c r="K1995" i="3"/>
  <c r="L1995" i="3" s="1"/>
  <c r="M1995" i="3"/>
  <c r="K1994" i="3"/>
  <c r="L1994" i="3" s="1"/>
  <c r="M1994" i="3"/>
  <c r="K1993" i="3"/>
  <c r="L1993" i="3" s="1"/>
  <c r="M1993" i="3"/>
  <c r="K1992" i="3"/>
  <c r="K1991" i="3"/>
  <c r="L1991" i="3" s="1"/>
  <c r="M1991" i="3"/>
  <c r="K1990" i="3"/>
  <c r="K1989" i="3"/>
  <c r="L1989" i="3" s="1"/>
  <c r="M1989" i="3"/>
  <c r="K1988" i="3"/>
  <c r="L1988" i="3" s="1"/>
  <c r="M1988" i="3"/>
  <c r="K1987" i="3"/>
  <c r="L1987" i="3" s="1"/>
  <c r="M1987" i="3"/>
  <c r="K1986" i="3"/>
  <c r="L1986" i="3" s="1"/>
  <c r="M1986" i="3"/>
  <c r="K1985" i="3"/>
  <c r="L1985" i="3" s="1"/>
  <c r="M1985" i="3"/>
  <c r="K1984" i="3"/>
  <c r="L1984" i="3" s="1"/>
  <c r="M1984" i="3"/>
  <c r="K1983" i="3"/>
  <c r="K1982" i="3"/>
  <c r="K1981" i="3"/>
  <c r="K1980" i="3"/>
  <c r="K1979" i="3"/>
  <c r="K1978" i="3"/>
  <c r="K1977" i="3"/>
  <c r="K1976" i="3"/>
  <c r="L1976" i="3" s="1"/>
  <c r="M1976" i="3"/>
  <c r="K1975" i="3"/>
  <c r="L1975" i="3" s="1"/>
  <c r="M1975" i="3"/>
  <c r="K1974" i="3"/>
  <c r="L1974" i="3" s="1"/>
  <c r="M1974" i="3"/>
  <c r="K1973" i="3"/>
  <c r="L1973" i="3" s="1"/>
  <c r="M1973" i="3"/>
  <c r="K1972" i="3"/>
  <c r="K1971" i="3"/>
  <c r="K1970" i="3"/>
  <c r="L1970" i="3" s="1"/>
  <c r="M1970" i="3"/>
  <c r="K1969" i="3"/>
  <c r="L1969" i="3" s="1"/>
  <c r="M1969" i="3"/>
  <c r="K1968" i="3"/>
  <c r="L1968" i="3" s="1"/>
  <c r="M1968" i="3"/>
  <c r="K1967" i="3"/>
  <c r="L1967" i="3" s="1"/>
  <c r="M1967" i="3"/>
  <c r="K1966" i="3"/>
  <c r="K1965" i="3"/>
  <c r="L1965" i="3" s="1"/>
  <c r="M1965" i="3"/>
  <c r="K1964" i="3"/>
  <c r="L1964" i="3" s="1"/>
  <c r="M1964" i="3"/>
  <c r="K1963" i="3"/>
  <c r="L1963" i="3" s="1"/>
  <c r="M1963" i="3"/>
  <c r="K1962" i="3"/>
  <c r="K1961" i="3"/>
  <c r="L1961" i="3" s="1"/>
  <c r="M1961" i="3"/>
  <c r="K1960" i="3"/>
  <c r="L1960" i="3" s="1"/>
  <c r="M1960" i="3"/>
  <c r="K1959" i="3"/>
  <c r="L1959" i="3" s="1"/>
  <c r="M1959" i="3"/>
  <c r="K1958" i="3"/>
  <c r="L1958" i="3" s="1"/>
  <c r="M1958" i="3"/>
  <c r="K1957" i="3"/>
  <c r="L1957" i="3" s="1"/>
  <c r="M1957" i="3"/>
  <c r="K1956" i="3"/>
  <c r="L1956" i="3" s="1"/>
  <c r="M1956" i="3"/>
  <c r="K1955" i="3"/>
  <c r="L1955" i="3" s="1"/>
  <c r="M1955" i="3"/>
  <c r="K1954" i="3"/>
  <c r="L1954" i="3" s="1"/>
  <c r="M1954" i="3"/>
  <c r="K1953" i="3"/>
  <c r="K1952" i="3"/>
  <c r="L1952" i="3" s="1"/>
  <c r="M1952" i="3"/>
  <c r="K1951" i="3"/>
  <c r="K1950" i="3"/>
  <c r="K1949" i="3"/>
  <c r="L1949" i="3" s="1"/>
  <c r="M1949" i="3"/>
  <c r="K1948" i="3"/>
  <c r="K1947" i="3"/>
  <c r="K1946" i="3"/>
  <c r="K1945" i="3"/>
  <c r="K1944" i="3"/>
  <c r="K1943" i="3"/>
  <c r="L1943" i="3" s="1"/>
  <c r="M1943" i="3"/>
  <c r="K1942" i="3"/>
  <c r="K1941" i="3"/>
  <c r="L1941" i="3" s="1"/>
  <c r="M1941" i="3"/>
  <c r="K1940" i="3"/>
  <c r="L1940" i="3" s="1"/>
  <c r="M1940" i="3"/>
  <c r="K1939" i="3"/>
  <c r="K1938" i="3"/>
  <c r="K1937" i="3"/>
  <c r="L1937" i="3" s="1"/>
  <c r="M1937" i="3"/>
  <c r="K1936" i="3"/>
  <c r="K1935" i="3"/>
  <c r="L1935" i="3" s="1"/>
  <c r="M1935" i="3"/>
  <c r="K1934" i="3"/>
  <c r="L1934" i="3" s="1"/>
  <c r="M1934" i="3"/>
  <c r="K1933" i="3"/>
  <c r="K1932" i="3"/>
  <c r="K1931" i="3"/>
  <c r="L1931" i="3" s="1"/>
  <c r="M1931" i="3"/>
  <c r="K1930" i="3"/>
  <c r="L1930" i="3" s="1"/>
  <c r="M1930" i="3"/>
  <c r="K1929" i="3"/>
  <c r="K1928" i="3"/>
  <c r="L1928" i="3" s="1"/>
  <c r="M1928" i="3"/>
  <c r="K1927" i="3"/>
  <c r="L1927" i="3" s="1"/>
  <c r="M1927" i="3"/>
  <c r="K1926" i="3"/>
  <c r="L1926" i="3" s="1"/>
  <c r="M1926" i="3"/>
  <c r="K1925" i="3"/>
  <c r="K1924" i="3"/>
  <c r="K1923" i="3"/>
  <c r="L1923" i="3" s="1"/>
  <c r="M1923" i="3"/>
  <c r="K1922" i="3"/>
  <c r="K1921" i="3"/>
  <c r="L1921" i="3" s="1"/>
  <c r="M1921" i="3"/>
  <c r="K1920" i="3"/>
  <c r="L1920" i="3" s="1"/>
  <c r="M1920" i="3"/>
  <c r="K1919" i="3"/>
  <c r="K1918" i="3"/>
  <c r="K1917" i="3"/>
  <c r="K1916" i="3"/>
  <c r="L1916" i="3" s="1"/>
  <c r="M1916" i="3"/>
  <c r="K1915" i="3"/>
  <c r="K1914" i="3"/>
  <c r="L1914" i="3" s="1"/>
  <c r="M1914" i="3"/>
  <c r="K1913" i="3"/>
  <c r="L1913" i="3" s="1"/>
  <c r="M1913" i="3"/>
  <c r="K1912" i="3"/>
  <c r="L1912" i="3" s="1"/>
  <c r="M1912" i="3"/>
  <c r="K1911" i="3"/>
  <c r="K1910" i="3"/>
  <c r="L1910" i="3" s="1"/>
  <c r="M1910" i="3"/>
  <c r="K1909" i="3"/>
  <c r="K1908" i="3"/>
  <c r="K1907" i="3"/>
  <c r="K1906" i="3"/>
  <c r="K1905" i="3"/>
  <c r="K1904" i="3"/>
  <c r="L1904" i="3" s="1"/>
  <c r="M1904" i="3"/>
  <c r="K1903" i="3"/>
  <c r="L1903" i="3" s="1"/>
  <c r="M1903" i="3"/>
  <c r="K1902" i="3"/>
  <c r="L1902" i="3" s="1"/>
  <c r="M1902" i="3"/>
  <c r="K1901" i="3"/>
  <c r="L1901" i="3" s="1"/>
  <c r="M1901" i="3"/>
  <c r="K1900" i="3"/>
  <c r="K1899" i="3"/>
  <c r="L1899" i="3" s="1"/>
  <c r="M1899" i="3"/>
  <c r="K1898" i="3"/>
  <c r="K1897" i="3"/>
  <c r="L1897" i="3" s="1"/>
  <c r="M1897" i="3"/>
  <c r="K1896" i="3"/>
  <c r="L1896" i="3" s="1"/>
  <c r="M1896" i="3"/>
  <c r="K1895" i="3"/>
  <c r="K1894" i="3"/>
  <c r="L1894" i="3" s="1"/>
  <c r="M1894" i="3"/>
  <c r="K1893" i="3"/>
  <c r="K1892" i="3"/>
  <c r="K1891" i="3"/>
  <c r="K1890" i="3"/>
  <c r="L1890" i="3" s="1"/>
  <c r="M1890" i="3"/>
  <c r="K1889" i="3"/>
  <c r="K1888" i="3"/>
  <c r="L1888" i="3" s="1"/>
  <c r="M1888" i="3"/>
  <c r="K1887" i="3"/>
  <c r="L1887" i="3" s="1"/>
  <c r="M1887" i="3"/>
  <c r="K1886" i="3"/>
  <c r="K1885" i="3"/>
  <c r="L1885" i="3" s="1"/>
  <c r="M1885" i="3"/>
  <c r="K1884" i="3"/>
  <c r="K1883" i="3"/>
  <c r="L1883" i="3" s="1"/>
  <c r="M1883" i="3"/>
  <c r="K1882" i="3"/>
  <c r="K1881" i="3"/>
  <c r="K1880" i="3"/>
  <c r="K1879" i="3"/>
  <c r="K1878" i="3"/>
  <c r="K1877" i="3"/>
  <c r="K1876" i="3"/>
  <c r="K1875" i="3"/>
  <c r="K1874" i="3"/>
  <c r="K1873" i="3"/>
  <c r="L1873" i="3" s="1"/>
  <c r="M1873" i="3"/>
  <c r="K1872" i="3"/>
  <c r="K1871" i="3"/>
  <c r="K1870" i="3"/>
  <c r="L1870" i="3" s="1"/>
  <c r="M1870" i="3"/>
  <c r="K1869" i="3"/>
  <c r="L1869" i="3" s="1"/>
  <c r="M1869" i="3"/>
  <c r="K1868" i="3"/>
  <c r="L1868" i="3" s="1"/>
  <c r="M1868" i="3"/>
  <c r="K1867" i="3"/>
  <c r="L1867" i="3" s="1"/>
  <c r="M1867" i="3"/>
  <c r="K1866" i="3"/>
  <c r="K1865" i="3"/>
  <c r="K1864" i="3"/>
  <c r="K1863" i="3"/>
  <c r="K1862" i="3"/>
  <c r="K1861" i="3"/>
  <c r="L1861" i="3" s="1"/>
  <c r="M1861" i="3"/>
  <c r="K1860" i="3"/>
  <c r="K1859" i="3"/>
  <c r="K1858" i="3"/>
  <c r="L1858" i="3" s="1"/>
  <c r="M1858" i="3"/>
  <c r="K1857" i="3"/>
  <c r="K1856" i="3"/>
  <c r="K1855" i="3"/>
  <c r="K1854" i="3"/>
  <c r="K1853" i="3"/>
  <c r="K1852" i="3"/>
  <c r="L1852" i="3" s="1"/>
  <c r="M1852" i="3"/>
  <c r="K1851" i="3"/>
  <c r="K1850" i="3"/>
  <c r="L1850" i="3" s="1"/>
  <c r="M1850" i="3"/>
  <c r="K1849" i="3"/>
  <c r="L1849" i="3" s="1"/>
  <c r="M1849" i="3"/>
  <c r="K1848" i="3"/>
  <c r="K1847" i="3"/>
  <c r="K1846" i="3"/>
  <c r="L1846" i="3" s="1"/>
  <c r="M1846" i="3"/>
  <c r="K1845" i="3"/>
  <c r="K1844" i="3"/>
  <c r="L1844" i="3" s="1"/>
  <c r="M1844" i="3"/>
  <c r="K1843" i="3"/>
  <c r="K1842" i="3"/>
  <c r="K1841" i="3"/>
  <c r="K1840" i="3"/>
  <c r="L1840" i="3" s="1"/>
  <c r="M1840" i="3"/>
  <c r="K1839" i="3"/>
  <c r="L1839" i="3" s="1"/>
  <c r="M1839" i="3"/>
  <c r="K1838" i="3"/>
  <c r="L1838" i="3" s="1"/>
  <c r="M1838" i="3"/>
  <c r="K1837" i="3"/>
  <c r="L1837" i="3" s="1"/>
  <c r="M1837" i="3"/>
  <c r="K1836" i="3"/>
  <c r="K1835" i="3"/>
  <c r="K1834" i="3"/>
  <c r="L1834" i="3" s="1"/>
  <c r="M1834" i="3"/>
  <c r="K1833" i="3"/>
  <c r="L1833" i="3" s="1"/>
  <c r="M1833" i="3"/>
  <c r="K1832" i="3"/>
  <c r="L1832" i="3" s="1"/>
  <c r="M1832" i="3"/>
  <c r="K1831" i="3"/>
  <c r="K1830" i="3"/>
  <c r="L1830" i="3" s="1"/>
  <c r="M1830" i="3"/>
  <c r="K1829" i="3"/>
  <c r="L1829" i="3" s="1"/>
  <c r="M1829" i="3"/>
  <c r="K1828" i="3"/>
  <c r="K1827" i="3"/>
  <c r="L1827" i="3" s="1"/>
  <c r="M1827" i="3"/>
  <c r="K1826" i="3"/>
  <c r="L1826" i="3" s="1"/>
  <c r="M1826" i="3"/>
  <c r="K1825" i="3"/>
  <c r="L1825" i="3" s="1"/>
  <c r="M1825" i="3"/>
  <c r="K1824" i="3"/>
  <c r="L1824" i="3" s="1"/>
  <c r="M1824" i="3"/>
  <c r="K1823" i="3"/>
  <c r="K1822" i="3"/>
  <c r="K1821" i="3"/>
  <c r="L1821" i="3" s="1"/>
  <c r="M1821" i="3"/>
  <c r="K1820" i="3"/>
  <c r="L1820" i="3" s="1"/>
  <c r="M1820" i="3"/>
  <c r="K1819" i="3"/>
  <c r="K1818" i="3"/>
  <c r="K1817" i="3"/>
  <c r="K1816" i="3"/>
  <c r="K1815" i="3"/>
  <c r="K1814" i="3"/>
  <c r="K1813" i="3"/>
  <c r="L1813" i="3" s="1"/>
  <c r="M1813" i="3"/>
  <c r="K1812" i="3"/>
  <c r="K1811" i="3"/>
  <c r="L1811" i="3" s="1"/>
  <c r="M1811" i="3"/>
  <c r="K1810" i="3"/>
  <c r="K1809" i="3"/>
  <c r="L1809" i="3" s="1"/>
  <c r="M1809" i="3"/>
  <c r="K1808" i="3"/>
  <c r="L1808" i="3" s="1"/>
  <c r="M1808" i="3"/>
  <c r="K1807" i="3"/>
  <c r="K1806" i="3"/>
  <c r="K1805" i="3"/>
  <c r="K1804" i="3"/>
  <c r="K1803" i="3"/>
  <c r="K1802" i="3"/>
  <c r="L1802" i="3" s="1"/>
  <c r="M1802" i="3"/>
  <c r="K1801" i="3"/>
  <c r="K1800" i="3"/>
  <c r="L1800" i="3" s="1"/>
  <c r="M1800" i="3"/>
  <c r="K1799" i="3"/>
  <c r="K1798" i="3"/>
  <c r="K1797" i="3"/>
  <c r="K1796" i="3"/>
  <c r="L1796" i="3" s="1"/>
  <c r="M1796" i="3"/>
  <c r="K1795" i="3"/>
  <c r="L1795" i="3" s="1"/>
  <c r="M1795" i="3"/>
  <c r="K1794" i="3"/>
  <c r="L1794" i="3" s="1"/>
  <c r="M1794" i="3"/>
  <c r="K1793" i="3"/>
  <c r="K1792" i="3"/>
  <c r="K1791" i="3"/>
  <c r="K1790" i="3"/>
  <c r="K1789" i="3"/>
  <c r="K1788" i="3"/>
  <c r="K1787" i="3"/>
  <c r="K1786" i="3"/>
  <c r="L1786" i="3" s="1"/>
  <c r="M1786" i="3"/>
  <c r="K1785" i="3"/>
  <c r="L1785" i="3" s="1"/>
  <c r="M1785" i="3"/>
  <c r="K1784" i="3"/>
  <c r="L1784" i="3" s="1"/>
  <c r="M1784" i="3"/>
  <c r="K1783" i="3"/>
  <c r="L1783" i="3" s="1"/>
  <c r="M1783" i="3"/>
  <c r="K1782" i="3"/>
  <c r="L1782" i="3" s="1"/>
  <c r="M1782" i="3"/>
  <c r="K1781" i="3"/>
  <c r="K1780" i="3"/>
  <c r="K1779" i="3"/>
  <c r="K1778" i="3"/>
  <c r="K1777" i="3"/>
  <c r="K1776" i="3"/>
  <c r="K1775" i="3"/>
  <c r="L1775" i="3" s="1"/>
  <c r="M1775" i="3"/>
  <c r="K1774" i="3"/>
  <c r="K1773" i="3"/>
  <c r="L1773" i="3" s="1"/>
  <c r="M1773" i="3"/>
  <c r="K1772" i="3"/>
  <c r="K1771" i="3"/>
  <c r="K1770" i="3"/>
  <c r="K1769" i="3"/>
  <c r="L1769" i="3" s="1"/>
  <c r="M1769" i="3"/>
  <c r="K1768" i="3"/>
  <c r="K1767" i="3"/>
  <c r="L1767" i="3" s="1"/>
  <c r="M1767" i="3"/>
  <c r="K1766" i="3"/>
  <c r="K1765" i="3"/>
  <c r="K1764" i="3"/>
  <c r="K1763" i="3"/>
  <c r="K1762" i="3"/>
  <c r="L1762" i="3" s="1"/>
  <c r="M1762" i="3"/>
  <c r="K1761" i="3"/>
  <c r="K1760" i="3"/>
  <c r="K1759" i="3"/>
  <c r="L1759" i="3" s="1"/>
  <c r="M1759" i="3"/>
  <c r="K1758" i="3"/>
  <c r="K1757" i="3"/>
  <c r="L1757" i="3" s="1"/>
  <c r="M1757" i="3"/>
  <c r="K1756" i="3"/>
  <c r="L1756" i="3" s="1"/>
  <c r="M1756" i="3"/>
  <c r="K1755" i="3"/>
  <c r="L1755" i="3" s="1"/>
  <c r="M1755" i="3"/>
  <c r="K1754" i="3"/>
  <c r="L1754" i="3" s="1"/>
  <c r="M1754" i="3"/>
  <c r="K1753" i="3"/>
  <c r="K1752" i="3"/>
  <c r="L1752" i="3" s="1"/>
  <c r="M1752" i="3"/>
  <c r="K1751" i="3"/>
  <c r="L1751" i="3" s="1"/>
  <c r="M1751" i="3"/>
  <c r="K1750" i="3"/>
  <c r="L1750" i="3" s="1"/>
  <c r="M1750" i="3"/>
  <c r="K1749" i="3"/>
  <c r="L1749" i="3" s="1"/>
  <c r="M1749" i="3"/>
  <c r="K1748" i="3"/>
  <c r="K1747" i="3"/>
  <c r="L1747" i="3" s="1"/>
  <c r="M1747" i="3"/>
  <c r="K1746" i="3"/>
  <c r="L1746" i="3" s="1"/>
  <c r="M1746" i="3"/>
  <c r="K1745" i="3"/>
  <c r="L1745" i="3" s="1"/>
  <c r="M1745" i="3"/>
  <c r="K1744" i="3"/>
  <c r="L1744" i="3" s="1"/>
  <c r="M1744" i="3"/>
  <c r="K1743" i="3"/>
  <c r="K1742" i="3"/>
  <c r="L1742" i="3" s="1"/>
  <c r="M1742" i="3"/>
  <c r="K1741" i="3"/>
  <c r="K1740" i="3"/>
  <c r="L1740" i="3" s="1"/>
  <c r="M1740" i="3"/>
  <c r="K1739" i="3"/>
  <c r="L1739" i="3" s="1"/>
  <c r="M1739" i="3"/>
  <c r="K1738" i="3"/>
  <c r="L1738" i="3" s="1"/>
  <c r="M1738" i="3"/>
  <c r="K1737" i="3"/>
  <c r="K1736" i="3"/>
  <c r="K1735" i="3"/>
  <c r="L1735" i="3" s="1"/>
  <c r="M1735" i="3"/>
  <c r="K1734" i="3"/>
  <c r="L1734" i="3" s="1"/>
  <c r="M1734" i="3"/>
  <c r="K1733" i="3"/>
  <c r="K1732" i="3"/>
  <c r="K1731" i="3"/>
  <c r="K1730" i="3"/>
  <c r="L1730" i="3" s="1"/>
  <c r="M1730" i="3"/>
  <c r="K1729" i="3"/>
  <c r="K1728" i="3"/>
  <c r="K1727" i="3"/>
  <c r="L1727" i="3" s="1"/>
  <c r="M1727" i="3"/>
  <c r="K1726" i="3"/>
  <c r="L1726" i="3" s="1"/>
  <c r="M1726" i="3"/>
  <c r="K1725" i="3"/>
  <c r="K1724" i="3"/>
  <c r="L1724" i="3" s="1"/>
  <c r="M1724" i="3"/>
  <c r="K1723" i="3"/>
  <c r="L1723" i="3" s="1"/>
  <c r="M1723" i="3"/>
  <c r="K1722" i="3"/>
  <c r="L1722" i="3" s="1"/>
  <c r="M1722" i="3"/>
  <c r="K1721" i="3"/>
  <c r="K1720" i="3"/>
  <c r="K1719" i="3"/>
  <c r="K1718" i="3"/>
  <c r="K1717" i="3"/>
  <c r="K1716" i="3"/>
  <c r="K1715" i="3"/>
  <c r="L1715" i="3" s="1"/>
  <c r="M1715" i="3"/>
  <c r="K1714" i="3"/>
  <c r="L1714" i="3" s="1"/>
  <c r="M1714" i="3"/>
  <c r="K1713" i="3"/>
  <c r="L1713" i="3" s="1"/>
  <c r="M1713" i="3"/>
  <c r="K1712" i="3"/>
  <c r="K1711" i="3"/>
  <c r="L1711" i="3" s="1"/>
  <c r="M1711" i="3"/>
  <c r="K1710" i="3"/>
  <c r="L1710" i="3" s="1"/>
  <c r="M1710" i="3"/>
  <c r="K1709" i="3"/>
  <c r="K1708" i="3"/>
  <c r="K1707" i="3"/>
  <c r="K1706" i="3"/>
  <c r="K1705" i="3"/>
  <c r="K1704" i="3"/>
  <c r="K1703" i="3"/>
  <c r="L1703" i="3" s="1"/>
  <c r="M1703" i="3"/>
  <c r="K1702" i="3"/>
  <c r="K1701" i="3"/>
  <c r="K1700" i="3"/>
  <c r="L1700" i="3" s="1"/>
  <c r="M1700" i="3"/>
  <c r="K1699" i="3"/>
  <c r="K1698" i="3"/>
  <c r="L1698" i="3" s="1"/>
  <c r="M1698" i="3"/>
  <c r="K1697" i="3"/>
  <c r="K1696" i="3"/>
  <c r="L1696" i="3" s="1"/>
  <c r="M1696" i="3"/>
  <c r="K1695" i="3"/>
  <c r="L1695" i="3" s="1"/>
  <c r="M1695" i="3"/>
  <c r="K1694" i="3"/>
  <c r="K1693" i="3"/>
  <c r="M1692" i="3"/>
  <c r="K1692" i="3"/>
  <c r="L1692" i="3" s="1"/>
  <c r="K1691" i="3"/>
  <c r="K1690" i="3"/>
  <c r="L1690" i="3" s="1"/>
  <c r="M1690" i="3"/>
  <c r="K1689" i="3"/>
  <c r="L1689" i="3" s="1"/>
  <c r="M1689" i="3"/>
  <c r="K1688" i="3"/>
  <c r="L1688" i="3" s="1"/>
  <c r="M1688" i="3"/>
  <c r="K1687" i="3"/>
  <c r="L1687" i="3" s="1"/>
  <c r="M1687" i="3"/>
  <c r="K1686" i="3"/>
  <c r="K1685" i="3"/>
  <c r="K1684" i="3"/>
  <c r="K1683" i="3"/>
  <c r="L1683" i="3" s="1"/>
  <c r="M1683" i="3"/>
  <c r="K1682" i="3"/>
  <c r="K1681" i="3"/>
  <c r="K1680" i="3"/>
  <c r="L1680" i="3" s="1"/>
  <c r="M1680" i="3"/>
  <c r="K1679" i="3"/>
  <c r="K1678" i="3"/>
  <c r="L1678" i="3" s="1"/>
  <c r="M1678" i="3"/>
  <c r="K1677" i="3"/>
  <c r="K1676" i="3"/>
  <c r="K1675" i="3"/>
  <c r="K1674" i="3"/>
  <c r="L1674" i="3" s="1"/>
  <c r="M1674" i="3"/>
  <c r="K1673" i="3"/>
  <c r="K1672" i="3"/>
  <c r="L1672" i="3" s="1"/>
  <c r="M1672" i="3"/>
  <c r="K1671" i="3"/>
  <c r="K1670" i="3"/>
  <c r="K1669" i="3"/>
  <c r="K1668" i="3"/>
  <c r="L1668" i="3" s="1"/>
  <c r="M1668" i="3"/>
  <c r="M1667" i="3"/>
  <c r="K1667" i="3"/>
  <c r="L1667" i="3" s="1"/>
  <c r="K1666" i="3"/>
  <c r="L1666" i="3" s="1"/>
  <c r="M1666" i="3"/>
  <c r="K1665" i="3"/>
  <c r="L1665" i="3" s="1"/>
  <c r="M1665" i="3"/>
  <c r="K1664" i="3"/>
  <c r="K1663" i="3"/>
  <c r="L1663" i="3" s="1"/>
  <c r="M1663" i="3"/>
  <c r="K1662" i="3"/>
  <c r="K1661" i="3"/>
  <c r="L1661" i="3" s="1"/>
  <c r="M1661" i="3"/>
  <c r="M1660" i="3"/>
  <c r="K1660" i="3"/>
  <c r="L1660" i="3" s="1"/>
  <c r="K1659" i="3"/>
  <c r="L1659" i="3" s="1"/>
  <c r="M1659" i="3"/>
  <c r="K1658" i="3"/>
  <c r="L1658" i="3" s="1"/>
  <c r="M1658" i="3"/>
  <c r="K1657" i="3"/>
  <c r="L1657" i="3" s="1"/>
  <c r="M1657" i="3"/>
  <c r="K1656" i="3"/>
  <c r="K1655" i="3"/>
  <c r="K1654" i="3"/>
  <c r="L1654" i="3" s="1"/>
  <c r="M1654" i="3"/>
  <c r="K1653" i="3"/>
  <c r="L1653" i="3" s="1"/>
  <c r="M1653" i="3"/>
  <c r="K1652" i="3"/>
  <c r="L1652" i="3" s="1"/>
  <c r="M1652" i="3"/>
  <c r="K1651" i="3"/>
  <c r="K1650" i="3"/>
  <c r="L1650" i="3" s="1"/>
  <c r="M1650" i="3"/>
  <c r="K1649" i="3"/>
  <c r="K1648" i="3"/>
  <c r="K1647" i="3"/>
  <c r="K1646" i="3"/>
  <c r="K1645" i="3"/>
  <c r="K1644" i="3"/>
  <c r="K1643" i="3"/>
  <c r="K1642" i="3"/>
  <c r="L1642" i="3" s="1"/>
  <c r="M1642" i="3"/>
  <c r="K1641" i="3"/>
  <c r="L1641" i="3" s="1"/>
  <c r="M1641" i="3"/>
  <c r="K1640" i="3"/>
  <c r="K1639" i="3"/>
  <c r="L1639" i="3" s="1"/>
  <c r="M1639" i="3"/>
  <c r="K1638" i="3"/>
  <c r="K1637" i="3"/>
  <c r="K1636" i="3"/>
  <c r="L1636" i="3" s="1"/>
  <c r="M1636" i="3"/>
  <c r="K1635" i="3"/>
  <c r="L1635" i="3" s="1"/>
  <c r="M1635" i="3"/>
  <c r="K1634" i="3"/>
  <c r="L1634" i="3" s="1"/>
  <c r="M1634" i="3"/>
  <c r="K1633" i="3"/>
  <c r="K1632" i="3"/>
  <c r="K1631" i="3"/>
  <c r="M1630" i="3"/>
  <c r="K1630" i="3"/>
  <c r="L1630" i="3" s="1"/>
  <c r="K1629" i="3"/>
  <c r="L1629" i="3" s="1"/>
  <c r="M1629" i="3"/>
  <c r="K1628" i="3"/>
  <c r="K1627" i="3"/>
  <c r="K1626" i="3"/>
  <c r="K1625" i="3"/>
  <c r="L1625" i="3" s="1"/>
  <c r="M1625" i="3"/>
  <c r="K1624" i="3"/>
  <c r="L1624" i="3" s="1"/>
  <c r="M1624" i="3"/>
  <c r="K1623" i="3"/>
  <c r="L1623" i="3" s="1"/>
  <c r="M1623" i="3"/>
  <c r="K1622" i="3"/>
  <c r="K1621" i="3"/>
  <c r="K1620" i="3"/>
  <c r="M1619" i="3"/>
  <c r="K1619" i="3"/>
  <c r="L1619" i="3" s="1"/>
  <c r="K1618" i="3"/>
  <c r="K1617" i="3"/>
  <c r="K1616" i="3"/>
  <c r="K1615" i="3"/>
  <c r="K1614" i="3"/>
  <c r="K1613" i="3"/>
  <c r="L1613" i="3" s="1"/>
  <c r="M1613" i="3"/>
  <c r="K1612" i="3"/>
  <c r="K1611" i="3"/>
  <c r="K1610" i="3"/>
  <c r="K1609" i="3"/>
  <c r="K1608" i="3"/>
  <c r="L1608" i="3" s="1"/>
  <c r="M1608" i="3"/>
  <c r="K1607" i="3"/>
  <c r="L1607" i="3" s="1"/>
  <c r="M1607" i="3"/>
  <c r="K1606" i="3"/>
  <c r="M1605" i="3"/>
  <c r="K1605" i="3"/>
  <c r="L1605" i="3" s="1"/>
  <c r="K1604" i="3"/>
  <c r="L1604" i="3" s="1"/>
  <c r="M1604" i="3"/>
  <c r="K1603" i="3"/>
  <c r="L1603" i="3" s="1"/>
  <c r="M1603" i="3"/>
  <c r="K1602" i="3"/>
  <c r="K1601" i="3"/>
  <c r="L1601" i="3" s="1"/>
  <c r="M1601" i="3"/>
  <c r="K1600" i="3"/>
  <c r="L1600" i="3" s="1"/>
  <c r="M1600" i="3"/>
  <c r="K1599" i="3"/>
  <c r="K1598" i="3"/>
  <c r="K1597" i="3"/>
  <c r="K1596" i="3"/>
  <c r="L1596" i="3" s="1"/>
  <c r="M1596" i="3"/>
  <c r="M1595" i="3"/>
  <c r="K1595" i="3"/>
  <c r="L1595" i="3" s="1"/>
  <c r="K1594" i="3"/>
  <c r="L1594" i="3" s="1"/>
  <c r="M1594" i="3"/>
  <c r="K1593" i="3"/>
  <c r="K1592" i="3"/>
  <c r="K1591" i="3"/>
  <c r="L1591" i="3" s="1"/>
  <c r="M1591" i="3"/>
  <c r="K1590" i="3"/>
  <c r="C55" i="5"/>
  <c r="D55" i="5"/>
  <c r="N55" i="5"/>
  <c r="Q55" i="5" s="1"/>
  <c r="B55" i="5"/>
  <c r="E55" i="5" s="1"/>
  <c r="G55" i="5" s="1"/>
  <c r="K1589" i="3"/>
  <c r="L1589" i="3" s="1"/>
  <c r="M1589" i="3"/>
  <c r="K1588" i="3"/>
  <c r="L1588" i="3" s="1"/>
  <c r="M1588" i="3"/>
  <c r="K1587" i="3"/>
  <c r="K1586" i="3"/>
  <c r="L1586" i="3" s="1"/>
  <c r="M1586" i="3"/>
  <c r="K1585" i="3"/>
  <c r="L1585" i="3" s="1"/>
  <c r="M1585" i="3"/>
  <c r="K1584" i="3"/>
  <c r="L1584" i="3" s="1"/>
  <c r="M1584" i="3"/>
  <c r="K1583" i="3"/>
  <c r="L1583" i="3" s="1"/>
  <c r="M1583" i="3"/>
  <c r="K1582" i="3"/>
  <c r="L1582" i="3" s="1"/>
  <c r="M1582" i="3"/>
  <c r="K1581" i="3"/>
  <c r="K1580" i="3"/>
  <c r="K1579" i="3"/>
  <c r="K1578" i="3"/>
  <c r="L1578" i="3" s="1"/>
  <c r="M1578" i="3"/>
  <c r="K1577" i="3"/>
  <c r="K1576" i="3"/>
  <c r="L1576" i="3" s="1"/>
  <c r="M1576" i="3"/>
  <c r="K1575" i="3"/>
  <c r="K1574" i="3"/>
  <c r="L1574" i="3" s="1"/>
  <c r="M1574" i="3"/>
  <c r="K1573" i="3"/>
  <c r="L1573" i="3" s="1"/>
  <c r="M1573" i="3"/>
  <c r="K1572" i="3"/>
  <c r="K1571" i="3"/>
  <c r="K1570" i="3"/>
  <c r="L1570" i="3" s="1"/>
  <c r="M1570" i="3"/>
  <c r="K1569" i="3"/>
  <c r="K1568" i="3"/>
  <c r="L1568" i="3" s="1"/>
  <c r="M1568" i="3"/>
  <c r="K1567" i="3"/>
  <c r="K1566" i="3"/>
  <c r="L1566" i="3" s="1"/>
  <c r="M1566" i="3"/>
  <c r="K1565" i="3"/>
  <c r="L1565" i="3" s="1"/>
  <c r="M1565" i="3"/>
  <c r="J54" i="5"/>
  <c r="P54" i="5"/>
  <c r="O54" i="5"/>
  <c r="N54" i="5"/>
  <c r="Q54" i="5" s="1"/>
  <c r="S54" i="5" s="1"/>
  <c r="K1564" i="3"/>
  <c r="L1564" i="3" s="1"/>
  <c r="M1564" i="3"/>
  <c r="K1563" i="3"/>
  <c r="K1562" i="3"/>
  <c r="L1561" i="3"/>
  <c r="M1561" i="3"/>
  <c r="K1560" i="3"/>
  <c r="L1560" i="3" s="1"/>
  <c r="M1560" i="3"/>
  <c r="M1559" i="3"/>
  <c r="K1559" i="3"/>
  <c r="L1559" i="3" s="1"/>
  <c r="K1558" i="3"/>
  <c r="L1558" i="3" s="1"/>
  <c r="M1558" i="3"/>
  <c r="K1557" i="3"/>
  <c r="L1557" i="3" s="1"/>
  <c r="M1557" i="3"/>
  <c r="K1556" i="3"/>
  <c r="K1555" i="3"/>
  <c r="L1555" i="3" s="1"/>
  <c r="M1555" i="3"/>
  <c r="K1554" i="3"/>
  <c r="L1554" i="3" s="1"/>
  <c r="M1554" i="3"/>
  <c r="K1553" i="3"/>
  <c r="K1552" i="3"/>
  <c r="L1552" i="3" s="1"/>
  <c r="M1552" i="3"/>
  <c r="K1551" i="3"/>
  <c r="L1551" i="3" s="1"/>
  <c r="M1551" i="3"/>
  <c r="K1550" i="3"/>
  <c r="K1549" i="3"/>
  <c r="K1548" i="3"/>
  <c r="K1547" i="3"/>
  <c r="L1547" i="3" s="1"/>
  <c r="M1547" i="3"/>
  <c r="K1546" i="3"/>
  <c r="L1546" i="3" s="1"/>
  <c r="M1546" i="3"/>
  <c r="K1545" i="3"/>
  <c r="K1544" i="3"/>
  <c r="K1543" i="3"/>
  <c r="K1542" i="3"/>
  <c r="L1542" i="3" s="1"/>
  <c r="M1542" i="3"/>
  <c r="K1541" i="3"/>
  <c r="L1541" i="3" s="1"/>
  <c r="M1541" i="3"/>
  <c r="K1540" i="3"/>
  <c r="L1540" i="3" s="1"/>
  <c r="M1540" i="3"/>
  <c r="K1539" i="3"/>
  <c r="L1539" i="3" s="1"/>
  <c r="M1539" i="3"/>
  <c r="K1538" i="3"/>
  <c r="K1537" i="3"/>
  <c r="K1536" i="3"/>
  <c r="K1535" i="3"/>
  <c r="K1534" i="3"/>
  <c r="L1534" i="3" s="1"/>
  <c r="M1534" i="3"/>
  <c r="K1533" i="3"/>
  <c r="K1532" i="3"/>
  <c r="K1531" i="3"/>
  <c r="K1530" i="3"/>
  <c r="K1529" i="3"/>
  <c r="K1528" i="3"/>
  <c r="K1527" i="3"/>
  <c r="L1527" i="3" s="1"/>
  <c r="M1527" i="3"/>
  <c r="K1526" i="3"/>
  <c r="L1526" i="3" s="1"/>
  <c r="M1526" i="3"/>
  <c r="K1525" i="3"/>
  <c r="L1525" i="3" s="1"/>
  <c r="M1525" i="3"/>
  <c r="K1524" i="3"/>
  <c r="K1523" i="3"/>
  <c r="L1523" i="3" s="1"/>
  <c r="M1523" i="3"/>
  <c r="K1522" i="3"/>
  <c r="L1522" i="3" s="1"/>
  <c r="M1522" i="3"/>
  <c r="K1521" i="3"/>
  <c r="L1521" i="3" s="1"/>
  <c r="M1521" i="3"/>
  <c r="K1520" i="3"/>
  <c r="K1519" i="3"/>
  <c r="L1519" i="3" s="1"/>
  <c r="M1519" i="3"/>
  <c r="K1518" i="3"/>
  <c r="L1518" i="3" s="1"/>
  <c r="M1518" i="3"/>
  <c r="K1517" i="3"/>
  <c r="L1517" i="3" s="1"/>
  <c r="M1517" i="3"/>
  <c r="K1516" i="3"/>
  <c r="L1516" i="3" s="1"/>
  <c r="M1516" i="3"/>
  <c r="K1515" i="3"/>
  <c r="K1514" i="3"/>
  <c r="L1514" i="3" s="1"/>
  <c r="M1514" i="3"/>
  <c r="K1513" i="3"/>
  <c r="L1513" i="3" s="1"/>
  <c r="M1513" i="3"/>
  <c r="K1512" i="3"/>
  <c r="L1512" i="3" s="1"/>
  <c r="M1512" i="3"/>
  <c r="K1511" i="3"/>
  <c r="L1511" i="3" s="1"/>
  <c r="M1511" i="3"/>
  <c r="K1510" i="3"/>
  <c r="L1510" i="3" s="1"/>
  <c r="M1510" i="3"/>
  <c r="K1509" i="3"/>
  <c r="L1509" i="3" s="1"/>
  <c r="M1509" i="3"/>
  <c r="K1508" i="3"/>
  <c r="L1508" i="3" s="1"/>
  <c r="M1508" i="3"/>
  <c r="K1507" i="3"/>
  <c r="K1506" i="3"/>
  <c r="L1506" i="3" s="1"/>
  <c r="M1506" i="3"/>
  <c r="K1505" i="3"/>
  <c r="K1504" i="3"/>
  <c r="K1503" i="3"/>
  <c r="K1502" i="3"/>
  <c r="L1502" i="3" s="1"/>
  <c r="M1502" i="3"/>
  <c r="K1501" i="3"/>
  <c r="K1500" i="3"/>
  <c r="K1499" i="3"/>
  <c r="K1498" i="3"/>
  <c r="K1497" i="3"/>
  <c r="L1497" i="3" s="1"/>
  <c r="M1497" i="3"/>
  <c r="K1496" i="3"/>
  <c r="L1496" i="3" s="1"/>
  <c r="M1496" i="3"/>
  <c r="K1495" i="3"/>
  <c r="L1495" i="3" s="1"/>
  <c r="M1495" i="3"/>
  <c r="K1494" i="3"/>
  <c r="L1494" i="3" s="1"/>
  <c r="M1494" i="3"/>
  <c r="K1493" i="3"/>
  <c r="L1493" i="3" s="1"/>
  <c r="M1493" i="3"/>
  <c r="K1492" i="3"/>
  <c r="K1491" i="3"/>
  <c r="L1491" i="3" s="1"/>
  <c r="M1491" i="3"/>
  <c r="K1490" i="3"/>
  <c r="L1490" i="3" s="1"/>
  <c r="M1490" i="3"/>
  <c r="K1489" i="3"/>
  <c r="K1488" i="3"/>
  <c r="K1487" i="3"/>
  <c r="K1486" i="3"/>
  <c r="K1485" i="3"/>
  <c r="L1485" i="3" s="1"/>
  <c r="M1485" i="3"/>
  <c r="K1484" i="3"/>
  <c r="K1483" i="3"/>
  <c r="K1482" i="3"/>
  <c r="L1482" i="3" s="1"/>
  <c r="M1482" i="3"/>
  <c r="K1481" i="3"/>
  <c r="K1480" i="3"/>
  <c r="K1479" i="3"/>
  <c r="L1479" i="3" s="1"/>
  <c r="M1479" i="3"/>
  <c r="K1478" i="3"/>
  <c r="K1477" i="3"/>
  <c r="K1476" i="3"/>
  <c r="K1475" i="3"/>
  <c r="K1474" i="3"/>
  <c r="L1474" i="3" s="1"/>
  <c r="M1474" i="3"/>
  <c r="K1473" i="3"/>
  <c r="L1473" i="3" s="1"/>
  <c r="M1473" i="3"/>
  <c r="K1472" i="3"/>
  <c r="L1472" i="3" s="1"/>
  <c r="M1472" i="3"/>
  <c r="K1471" i="3"/>
  <c r="L1471" i="3" s="1"/>
  <c r="M1471" i="3"/>
  <c r="K1470" i="3"/>
  <c r="L1470" i="3" s="1"/>
  <c r="M1470" i="3"/>
  <c r="K1469" i="3"/>
  <c r="L1469" i="3" s="1"/>
  <c r="M1469" i="3"/>
  <c r="K1468" i="3"/>
  <c r="L1468" i="3" s="1"/>
  <c r="M1468" i="3"/>
  <c r="K1467" i="3"/>
  <c r="L1467" i="3" s="1"/>
  <c r="M1467" i="3"/>
  <c r="K1466" i="3"/>
  <c r="K1465" i="3"/>
  <c r="L1465" i="3" s="1"/>
  <c r="M1465" i="3"/>
  <c r="K1464" i="3"/>
  <c r="K1463" i="3"/>
  <c r="L1463" i="3" s="1"/>
  <c r="M1463" i="3"/>
  <c r="K1462" i="3"/>
  <c r="L1462" i="3" s="1"/>
  <c r="M1462" i="3"/>
  <c r="K1461" i="3"/>
  <c r="L1461" i="3" s="1"/>
  <c r="M1461" i="3"/>
  <c r="K1460" i="3"/>
  <c r="L1460" i="3" s="1"/>
  <c r="M1460" i="3"/>
  <c r="K1459" i="3"/>
  <c r="L1459" i="3" s="1"/>
  <c r="M1459" i="3"/>
  <c r="K1458" i="3"/>
  <c r="L1458" i="3" s="1"/>
  <c r="M1458" i="3"/>
  <c r="K1457" i="3"/>
  <c r="K1456" i="3"/>
  <c r="K1455" i="3"/>
  <c r="K1454" i="3"/>
  <c r="L1454" i="3" s="1"/>
  <c r="M1454" i="3"/>
  <c r="K1453" i="3"/>
  <c r="L1453" i="3" s="1"/>
  <c r="M1453" i="3"/>
  <c r="K1452" i="3"/>
  <c r="K1451" i="3"/>
  <c r="L1451" i="3" s="1"/>
  <c r="M1451" i="3"/>
  <c r="K1450" i="3"/>
  <c r="K1449" i="3"/>
  <c r="L1449" i="3" s="1"/>
  <c r="M1449" i="3"/>
  <c r="K1448" i="3"/>
  <c r="K1447" i="3"/>
  <c r="K1446" i="3"/>
  <c r="K1445" i="3"/>
  <c r="L1445" i="3" s="1"/>
  <c r="M1445" i="3"/>
  <c r="K1444" i="3"/>
  <c r="K1443" i="3"/>
  <c r="K1442" i="3"/>
  <c r="K1441" i="3"/>
  <c r="K1440" i="3"/>
  <c r="L1440" i="3" s="1"/>
  <c r="M1440" i="3"/>
  <c r="K1439" i="3"/>
  <c r="L1439" i="3" s="1"/>
  <c r="M1439" i="3"/>
  <c r="K1438" i="3"/>
  <c r="L1438" i="3" s="1"/>
  <c r="M1438" i="3"/>
  <c r="K1437" i="3"/>
  <c r="L1437" i="3" s="1"/>
  <c r="M1437" i="3"/>
  <c r="K1436" i="3"/>
  <c r="L1436" i="3" s="1"/>
  <c r="M1436" i="3"/>
  <c r="K1435" i="3"/>
  <c r="L1435" i="3" s="1"/>
  <c r="M1435" i="3"/>
  <c r="K1434" i="3"/>
  <c r="L1434" i="3" s="1"/>
  <c r="M1434" i="3"/>
  <c r="K1433" i="3"/>
  <c r="K1432" i="3"/>
  <c r="L1432" i="3" s="1"/>
  <c r="M1432" i="3"/>
  <c r="K1431" i="3"/>
  <c r="L1431" i="3" s="1"/>
  <c r="M1431" i="3"/>
  <c r="K1430" i="3"/>
  <c r="L1430" i="3" s="1"/>
  <c r="M1430" i="3"/>
  <c r="K1429" i="3"/>
  <c r="L1429" i="3" s="1"/>
  <c r="M1429" i="3"/>
  <c r="K1428" i="3"/>
  <c r="L1428" i="3" s="1"/>
  <c r="M1428" i="3"/>
  <c r="K1427" i="3"/>
  <c r="L1427" i="3" s="1"/>
  <c r="M1427" i="3"/>
  <c r="K1426" i="3"/>
  <c r="K1425" i="3"/>
  <c r="L1425" i="3" s="1"/>
  <c r="M1425" i="3"/>
  <c r="K1424" i="3"/>
  <c r="K1423" i="3"/>
  <c r="K1422" i="3"/>
  <c r="K1421" i="3"/>
  <c r="K1420" i="3"/>
  <c r="K1419" i="3"/>
  <c r="K1418" i="3"/>
  <c r="L1418" i="3" s="1"/>
  <c r="M1418" i="3"/>
  <c r="K1417" i="3"/>
  <c r="L1417" i="3" s="1"/>
  <c r="M1417" i="3"/>
  <c r="K1416" i="3"/>
  <c r="L1416" i="3" s="1"/>
  <c r="M1416" i="3"/>
  <c r="K1415" i="3"/>
  <c r="L1415" i="3" s="1"/>
  <c r="M1415" i="3"/>
  <c r="K1414" i="3"/>
  <c r="K1413" i="3"/>
  <c r="K1412" i="3"/>
  <c r="K1411" i="3"/>
  <c r="K1410" i="3"/>
  <c r="K1409" i="3"/>
  <c r="K1408" i="3"/>
  <c r="K1407" i="3"/>
  <c r="K1406" i="3"/>
  <c r="K1405" i="3"/>
  <c r="K1404" i="3"/>
  <c r="K1403" i="3"/>
  <c r="K1402" i="3"/>
  <c r="K1401" i="3"/>
  <c r="K1400" i="3"/>
  <c r="K1399" i="3"/>
  <c r="L1399" i="3" s="1"/>
  <c r="M1399" i="3"/>
  <c r="K1398" i="3"/>
  <c r="K1397" i="3"/>
  <c r="K1396" i="3"/>
  <c r="L1396" i="3" s="1"/>
  <c r="M1396" i="3"/>
  <c r="K1395" i="3"/>
  <c r="K1394" i="3"/>
  <c r="K1393" i="3"/>
  <c r="L1393" i="3" s="1"/>
  <c r="M1393" i="3"/>
  <c r="K1392" i="3"/>
  <c r="L1392" i="3" s="1"/>
  <c r="M1392" i="3"/>
  <c r="K1391" i="3"/>
  <c r="K1390" i="3"/>
  <c r="L1390" i="3" s="1"/>
  <c r="M1390" i="3"/>
  <c r="K1389" i="3"/>
  <c r="L1389" i="3" s="1"/>
  <c r="M1389" i="3"/>
  <c r="K1388" i="3"/>
  <c r="L1388" i="3" s="1"/>
  <c r="M1388" i="3"/>
  <c r="K1387" i="3"/>
  <c r="L1387" i="3" s="1"/>
  <c r="M1387" i="3"/>
  <c r="K1386" i="3"/>
  <c r="K1385" i="3"/>
  <c r="K1384" i="3"/>
  <c r="L1384" i="3" s="1"/>
  <c r="M1384" i="3"/>
  <c r="K1383" i="3"/>
  <c r="L1383" i="3" s="1"/>
  <c r="M1383" i="3"/>
  <c r="K1382" i="3"/>
  <c r="K1381" i="3"/>
  <c r="K1380" i="3"/>
  <c r="L1380" i="3" s="1"/>
  <c r="M1380" i="3"/>
  <c r="K1379" i="3"/>
  <c r="K1378" i="3"/>
  <c r="K1377" i="3"/>
  <c r="K1376" i="3"/>
  <c r="K1375" i="3"/>
  <c r="L1375" i="3" s="1"/>
  <c r="M1375" i="3"/>
  <c r="K1374" i="3"/>
  <c r="L1374" i="3" s="1"/>
  <c r="M1374" i="3"/>
  <c r="K1373" i="3"/>
  <c r="L1373" i="3" s="1"/>
  <c r="M1373" i="3"/>
  <c r="K1372" i="3"/>
  <c r="K1371" i="3"/>
  <c r="K1370" i="3"/>
  <c r="K1369" i="3"/>
  <c r="L1369" i="3" s="1"/>
  <c r="M1369" i="3"/>
  <c r="K1368" i="3"/>
  <c r="L1368" i="3" s="1"/>
  <c r="M1368" i="3"/>
  <c r="K1367" i="3"/>
  <c r="L1367" i="3" s="1"/>
  <c r="M1367" i="3"/>
  <c r="K1366" i="3"/>
  <c r="L1366" i="3" s="1"/>
  <c r="M1366" i="3"/>
  <c r="K1365" i="3"/>
  <c r="L1365" i="3" s="1"/>
  <c r="M1365" i="3"/>
  <c r="K1364" i="3"/>
  <c r="K1363" i="3"/>
  <c r="K1362" i="3"/>
  <c r="L1362" i="3" s="1"/>
  <c r="M1362" i="3"/>
  <c r="K1361" i="3"/>
  <c r="L1361" i="3" s="1"/>
  <c r="M1361" i="3"/>
  <c r="K1360" i="3"/>
  <c r="L1360" i="3" s="1"/>
  <c r="M1360" i="3"/>
  <c r="K1359" i="3"/>
  <c r="L1359" i="3" s="1"/>
  <c r="M1359" i="3"/>
  <c r="K1358" i="3"/>
  <c r="L1358" i="3" s="1"/>
  <c r="M1358" i="3"/>
  <c r="K1357" i="3"/>
  <c r="L1357" i="3" s="1"/>
  <c r="M1357" i="3"/>
  <c r="K1356" i="3"/>
  <c r="L1356" i="3" s="1"/>
  <c r="M1356" i="3"/>
  <c r="K1355" i="3"/>
  <c r="L1355" i="3" s="1"/>
  <c r="M1355" i="3"/>
  <c r="K1354" i="3"/>
  <c r="L1354" i="3" s="1"/>
  <c r="M1354" i="3"/>
  <c r="K1353" i="3"/>
  <c r="K1352" i="3"/>
  <c r="K1351" i="3"/>
  <c r="L1351" i="3" s="1"/>
  <c r="M1351" i="3"/>
  <c r="K1350" i="3"/>
  <c r="K1349" i="3"/>
  <c r="L1349" i="3" s="1"/>
  <c r="M1349" i="3"/>
  <c r="K1348" i="3"/>
  <c r="K1347" i="3"/>
  <c r="L1347" i="3" s="1"/>
  <c r="M1347" i="3"/>
  <c r="K1346" i="3"/>
  <c r="L1346" i="3" s="1"/>
  <c r="M1346" i="3"/>
  <c r="K1345" i="3"/>
  <c r="L1345" i="3" s="1"/>
  <c r="M1345" i="3"/>
  <c r="K1344" i="3"/>
  <c r="L1344" i="3" s="1"/>
  <c r="M1344" i="3"/>
  <c r="K1343" i="3"/>
  <c r="L1343" i="3" s="1"/>
  <c r="M1343" i="3"/>
  <c r="K1342" i="3"/>
  <c r="L1342" i="3" s="1"/>
  <c r="M1342" i="3"/>
  <c r="K1341" i="3"/>
  <c r="L1341" i="3" s="1"/>
  <c r="M1341" i="3"/>
  <c r="K1340" i="3"/>
  <c r="L1340" i="3" s="1"/>
  <c r="M1340" i="3"/>
  <c r="K1339" i="3"/>
  <c r="L1339" i="3" s="1"/>
  <c r="M1339" i="3"/>
  <c r="K1338" i="3"/>
  <c r="L1338" i="3" s="1"/>
  <c r="M1338" i="3"/>
  <c r="K1337" i="3"/>
  <c r="L1337" i="3" s="1"/>
  <c r="M1337" i="3"/>
  <c r="K1336" i="3"/>
  <c r="K1335" i="3"/>
  <c r="K1334" i="3"/>
  <c r="K1333" i="3"/>
  <c r="K1332" i="3"/>
  <c r="K1331" i="3"/>
  <c r="K1330" i="3"/>
  <c r="K1329" i="3"/>
  <c r="K1328" i="3"/>
  <c r="K1327" i="3"/>
  <c r="K1326" i="3"/>
  <c r="K1325" i="3"/>
  <c r="K1324" i="3"/>
  <c r="K1323" i="3"/>
  <c r="K1322" i="3"/>
  <c r="K1321" i="3"/>
  <c r="K1320" i="3"/>
  <c r="K1319" i="3"/>
  <c r="K1318" i="3"/>
  <c r="K1317" i="3"/>
  <c r="K1316" i="3"/>
  <c r="K1315" i="3"/>
  <c r="K1314" i="3"/>
  <c r="K1313" i="3"/>
  <c r="K1312" i="3"/>
  <c r="K1311" i="3"/>
  <c r="K1310" i="3"/>
  <c r="K1309" i="3"/>
  <c r="K1308" i="3"/>
  <c r="K1307" i="3"/>
  <c r="K1306" i="3"/>
  <c r="K1305" i="3"/>
  <c r="K1304" i="3"/>
  <c r="K1303" i="3"/>
  <c r="K1302" i="3"/>
  <c r="K1301" i="3"/>
  <c r="K1300" i="3"/>
  <c r="K1299" i="3"/>
  <c r="K1298" i="3"/>
  <c r="K1297" i="3"/>
  <c r="K1296" i="3"/>
  <c r="K1295" i="3"/>
  <c r="K1294" i="3"/>
  <c r="K1293" i="3"/>
  <c r="K1292" i="3"/>
  <c r="K1291" i="3"/>
  <c r="K1290" i="3"/>
  <c r="K1289" i="3"/>
  <c r="K1288" i="3"/>
  <c r="K1287" i="3"/>
  <c r="K1286" i="3"/>
  <c r="K1285" i="3"/>
  <c r="K1284" i="3"/>
  <c r="K1283" i="3"/>
  <c r="K1282" i="3"/>
  <c r="K1281" i="3"/>
  <c r="K1280" i="3"/>
  <c r="K1279" i="3"/>
  <c r="K1278" i="3"/>
  <c r="K1277" i="3"/>
  <c r="K1276" i="3"/>
  <c r="K1275" i="3"/>
  <c r="K1274" i="3"/>
  <c r="K1273" i="3"/>
  <c r="K1272" i="3"/>
  <c r="K1271" i="3"/>
  <c r="K1270" i="3"/>
  <c r="K1269" i="3"/>
  <c r="K1268" i="3"/>
  <c r="K1267" i="3"/>
  <c r="K1266" i="3"/>
  <c r="K1265" i="3"/>
  <c r="K1264" i="3"/>
  <c r="K1263" i="3"/>
  <c r="K1262" i="3"/>
  <c r="K1261" i="3"/>
  <c r="K1260" i="3"/>
  <c r="K1259" i="3"/>
  <c r="K1258" i="3"/>
  <c r="K1257" i="3"/>
  <c r="K1256" i="3"/>
  <c r="K1255" i="3"/>
  <c r="K1254" i="3"/>
  <c r="K1253" i="3"/>
  <c r="K1252" i="3"/>
  <c r="K1251" i="3"/>
  <c r="K1250" i="3"/>
  <c r="K1249" i="3"/>
  <c r="K1248" i="3"/>
  <c r="K1247" i="3"/>
  <c r="K1246" i="3"/>
  <c r="K1245" i="3"/>
  <c r="K1244" i="3"/>
  <c r="K1243" i="3"/>
  <c r="K1242" i="3"/>
  <c r="K1241" i="3"/>
  <c r="K1240" i="3"/>
  <c r="K1239" i="3"/>
  <c r="K1238" i="3"/>
  <c r="K1237" i="3"/>
  <c r="K1236" i="3"/>
  <c r="K1235" i="3"/>
  <c r="K1234" i="3"/>
  <c r="K1233" i="3"/>
  <c r="K1232" i="3"/>
  <c r="K1231" i="3"/>
  <c r="K1230" i="3"/>
  <c r="K1229" i="3"/>
  <c r="K1228" i="3"/>
  <c r="K1227" i="3"/>
  <c r="K1226" i="3"/>
  <c r="K1225" i="3"/>
  <c r="K1224" i="3"/>
  <c r="K1223" i="3"/>
  <c r="K1222" i="3"/>
  <c r="K1221" i="3"/>
  <c r="K1220" i="3"/>
  <c r="K1219" i="3"/>
  <c r="K1218" i="3"/>
  <c r="K1217" i="3"/>
  <c r="K1216" i="3"/>
  <c r="K1215" i="3"/>
  <c r="K1214" i="3"/>
  <c r="K1213" i="3"/>
  <c r="K1212" i="3"/>
  <c r="K1211" i="3"/>
  <c r="K1210" i="3"/>
  <c r="K1209" i="3"/>
  <c r="K1208" i="3"/>
  <c r="K1207" i="3"/>
  <c r="K1206" i="3"/>
  <c r="K1205" i="3"/>
  <c r="K1204" i="3"/>
  <c r="K1203" i="3"/>
  <c r="K1202" i="3"/>
  <c r="K1201" i="3"/>
  <c r="K1200" i="3"/>
  <c r="K1199" i="3"/>
  <c r="K1198" i="3"/>
  <c r="K1197" i="3"/>
  <c r="K1196" i="3"/>
  <c r="L1196" i="3" s="1"/>
  <c r="M1196" i="3"/>
  <c r="K1195" i="3"/>
  <c r="K1194" i="3"/>
  <c r="K1193" i="3"/>
  <c r="K1192" i="3"/>
  <c r="K1191" i="3"/>
  <c r="K1190" i="3"/>
  <c r="L1190" i="3" s="1"/>
  <c r="M1190" i="3"/>
  <c r="K1189" i="3"/>
  <c r="K1188" i="3"/>
  <c r="L1188" i="3" s="1"/>
  <c r="M1188" i="3"/>
  <c r="K1187" i="3"/>
  <c r="K1186" i="3"/>
  <c r="K1185" i="3"/>
  <c r="L1185" i="3" s="1"/>
  <c r="M1185" i="3"/>
  <c r="K1184" i="3"/>
  <c r="K1183" i="3"/>
  <c r="L1183" i="3" s="1"/>
  <c r="M1183" i="3"/>
  <c r="K1182" i="3"/>
  <c r="L1182" i="3" s="1"/>
  <c r="M1182" i="3"/>
  <c r="K1181" i="3"/>
  <c r="K1180" i="3"/>
  <c r="L1180" i="3" s="1"/>
  <c r="M1180" i="3"/>
  <c r="K1179" i="3"/>
  <c r="K1178" i="3"/>
  <c r="L1178" i="3" s="1"/>
  <c r="M1178" i="3"/>
  <c r="K1177" i="3"/>
  <c r="L1177" i="3" s="1"/>
  <c r="M1177" i="3"/>
  <c r="K1176" i="3"/>
  <c r="L1176" i="3" s="1"/>
  <c r="M1176" i="3"/>
  <c r="K1175" i="3"/>
  <c r="L1175" i="3" s="1"/>
  <c r="M1175" i="3"/>
  <c r="K1174" i="3"/>
  <c r="K1173" i="3"/>
  <c r="L1173" i="3" s="1"/>
  <c r="M1173" i="3"/>
  <c r="K1172" i="3"/>
  <c r="L1172" i="3" s="1"/>
  <c r="M1172" i="3"/>
  <c r="K1171" i="3"/>
  <c r="L1171" i="3" s="1"/>
  <c r="M1171" i="3"/>
  <c r="K1170" i="3"/>
  <c r="L1170" i="3" s="1"/>
  <c r="M1170" i="3"/>
  <c r="K1169" i="3"/>
  <c r="L1169" i="3" s="1"/>
  <c r="M1169" i="3"/>
  <c r="K1168" i="3"/>
  <c r="L1168" i="3" s="1"/>
  <c r="M1168" i="3"/>
  <c r="K1167" i="3"/>
  <c r="K1166" i="3"/>
  <c r="L1166" i="3" s="1"/>
  <c r="M1166" i="3"/>
  <c r="K1165" i="3"/>
  <c r="L1165" i="3" s="1"/>
  <c r="M1165" i="3"/>
  <c r="K1164" i="3"/>
  <c r="K1163" i="3"/>
  <c r="K1162" i="3"/>
  <c r="K1161" i="3"/>
  <c r="L1161" i="3" s="1"/>
  <c r="M1161" i="3"/>
  <c r="K1160" i="3"/>
  <c r="K1159" i="3"/>
  <c r="L1159" i="3" s="1"/>
  <c r="M1159" i="3"/>
  <c r="K1158" i="3"/>
  <c r="L1158" i="3" s="1"/>
  <c r="M1158" i="3"/>
  <c r="K1157" i="3"/>
  <c r="K1156" i="3"/>
  <c r="K1155" i="3"/>
  <c r="K1154" i="3"/>
  <c r="K1153" i="3"/>
  <c r="L1153" i="3" s="1"/>
  <c r="M1153" i="3"/>
  <c r="K1152" i="3"/>
  <c r="L1152" i="3" s="1"/>
  <c r="M1152" i="3"/>
  <c r="K1151" i="3"/>
  <c r="L1151" i="3" s="1"/>
  <c r="M1151" i="3"/>
  <c r="K1150" i="3"/>
  <c r="L1150" i="3" s="1"/>
  <c r="M1150" i="3"/>
  <c r="K1149" i="3"/>
  <c r="K1148" i="3"/>
  <c r="K1147" i="3"/>
  <c r="K1146" i="3"/>
  <c r="K1145" i="3"/>
  <c r="K1144" i="3"/>
  <c r="L1144" i="3" s="1"/>
  <c r="M1144" i="3"/>
  <c r="K1143" i="3"/>
  <c r="L1143" i="3" s="1"/>
  <c r="M1143" i="3"/>
  <c r="K1142" i="3"/>
  <c r="L1142" i="3" s="1"/>
  <c r="M1142" i="3"/>
  <c r="K1141" i="3"/>
  <c r="K1140" i="3"/>
  <c r="L1140" i="3" s="1"/>
  <c r="M1140" i="3"/>
  <c r="K1139" i="3"/>
  <c r="L1139" i="3" s="1"/>
  <c r="M1139" i="3"/>
  <c r="K1138" i="3"/>
  <c r="K1137" i="3"/>
  <c r="L1137" i="3" s="1"/>
  <c r="M1137" i="3"/>
  <c r="K1136" i="3"/>
  <c r="L1136" i="3" s="1"/>
  <c r="M1136" i="3"/>
  <c r="K1135" i="3"/>
  <c r="K1134" i="3"/>
  <c r="K1133" i="3"/>
  <c r="K1132" i="3"/>
  <c r="K1131" i="3"/>
  <c r="K1130" i="3"/>
  <c r="K1129" i="3"/>
  <c r="K1128" i="3"/>
  <c r="L1128" i="3" s="1"/>
  <c r="M1128" i="3"/>
  <c r="K1127" i="3"/>
  <c r="K1126" i="3"/>
  <c r="L1126" i="3" s="1"/>
  <c r="M1126" i="3"/>
  <c r="K1125" i="3"/>
  <c r="L1125" i="3" s="1"/>
  <c r="M1125" i="3"/>
  <c r="K1124" i="3"/>
  <c r="L1124" i="3" s="1"/>
  <c r="M1124" i="3"/>
  <c r="K1123" i="3"/>
  <c r="L1123" i="3" s="1"/>
  <c r="M1123" i="3"/>
  <c r="K1122" i="3"/>
  <c r="L1122" i="3" s="1"/>
  <c r="M1122" i="3"/>
  <c r="K1121" i="3"/>
  <c r="K1120" i="3"/>
  <c r="L1120" i="3" s="1"/>
  <c r="M1120" i="3"/>
  <c r="K1119" i="3"/>
  <c r="L1119" i="3" s="1"/>
  <c r="M1119" i="3"/>
  <c r="K1118" i="3"/>
  <c r="K1117" i="3"/>
  <c r="K1116" i="3"/>
  <c r="K1115" i="3"/>
  <c r="K1114" i="3"/>
  <c r="K1113" i="3"/>
  <c r="K1112" i="3"/>
  <c r="K1111" i="3"/>
  <c r="K1110" i="3"/>
  <c r="K1109" i="3"/>
  <c r="K1108" i="3"/>
  <c r="L1108" i="3" s="1"/>
  <c r="M1108" i="3"/>
  <c r="K1107" i="3"/>
  <c r="L1107" i="3" s="1"/>
  <c r="M1107" i="3"/>
  <c r="K1106" i="3"/>
  <c r="K1105" i="3"/>
  <c r="K1104" i="3"/>
  <c r="K1103" i="3"/>
  <c r="L1103" i="3" s="1"/>
  <c r="M1103" i="3"/>
  <c r="K1102" i="3"/>
  <c r="L1102" i="3" s="1"/>
  <c r="M1102" i="3"/>
  <c r="K1101" i="3"/>
  <c r="L1101" i="3" s="1"/>
  <c r="M1101" i="3"/>
  <c r="K1100" i="3"/>
  <c r="K1099" i="3"/>
  <c r="K1098" i="3"/>
  <c r="K1097" i="3"/>
  <c r="K1096" i="3"/>
  <c r="L1096" i="3" s="1"/>
  <c r="M1096" i="3"/>
  <c r="K1095" i="3"/>
  <c r="L1095" i="3" s="1"/>
  <c r="M1095" i="3"/>
  <c r="K1094" i="3"/>
  <c r="L1094" i="3" s="1"/>
  <c r="M1094" i="3"/>
  <c r="K1093" i="3"/>
  <c r="L1093" i="3" s="1"/>
  <c r="M1093" i="3"/>
  <c r="K1092" i="3"/>
  <c r="K1091" i="3"/>
  <c r="K1090" i="3"/>
  <c r="K1089" i="3"/>
  <c r="L1089" i="3" s="1"/>
  <c r="M1089" i="3"/>
  <c r="K1088" i="3"/>
  <c r="K1087" i="3"/>
  <c r="K1086" i="3"/>
  <c r="K1085" i="3"/>
  <c r="K1084" i="3"/>
  <c r="K1083" i="3"/>
  <c r="K1082" i="3"/>
  <c r="K1081" i="3"/>
  <c r="K1080" i="3"/>
  <c r="L1080" i="3" s="1"/>
  <c r="M1080" i="3"/>
  <c r="K1079" i="3"/>
  <c r="L1079" i="3" s="1"/>
  <c r="M1079" i="3"/>
  <c r="K1078" i="3"/>
  <c r="K1077" i="3"/>
  <c r="K1076" i="3"/>
  <c r="K1075" i="3"/>
  <c r="K1074" i="3"/>
  <c r="L1074" i="3" s="1"/>
  <c r="M1074" i="3"/>
  <c r="K1073" i="3"/>
  <c r="L1073" i="3" s="1"/>
  <c r="M1073" i="3"/>
  <c r="K1072" i="3"/>
  <c r="K1071" i="3"/>
  <c r="L1071" i="3" s="1"/>
  <c r="M1071" i="3"/>
  <c r="K1070" i="3"/>
  <c r="K1069" i="3"/>
  <c r="K1068" i="3"/>
  <c r="K1067" i="3"/>
  <c r="K1066" i="3"/>
  <c r="K1065" i="3"/>
  <c r="L1065" i="3" s="1"/>
  <c r="M1065" i="3"/>
  <c r="K1064" i="3"/>
  <c r="L1064" i="3" s="1"/>
  <c r="M1064" i="3"/>
  <c r="K1063" i="3"/>
  <c r="L1063" i="3" s="1"/>
  <c r="M1063" i="3"/>
  <c r="K1062" i="3"/>
  <c r="L1062" i="3" s="1"/>
  <c r="M1062" i="3"/>
  <c r="K1061" i="3"/>
  <c r="L1061" i="3" s="1"/>
  <c r="M1061" i="3"/>
  <c r="K1060" i="3"/>
  <c r="L1060" i="3" s="1"/>
  <c r="M1060" i="3"/>
  <c r="K1059" i="3"/>
  <c r="K1058" i="3"/>
  <c r="K1057" i="3"/>
  <c r="K1056" i="3"/>
  <c r="K1055" i="3"/>
  <c r="K1054" i="3"/>
  <c r="L1054" i="3" s="1"/>
  <c r="M1054" i="3"/>
  <c r="K1053" i="3"/>
  <c r="K1052" i="3"/>
  <c r="K1051" i="3"/>
  <c r="K1050" i="3"/>
  <c r="K1049" i="3"/>
  <c r="K1048" i="3"/>
  <c r="K1047" i="3"/>
  <c r="K1046" i="3"/>
  <c r="K1045" i="3"/>
  <c r="K1044" i="3"/>
  <c r="K1043" i="3"/>
  <c r="K1042" i="3"/>
  <c r="K1041" i="3"/>
  <c r="K1040" i="3"/>
  <c r="K1039" i="3"/>
  <c r="L1039" i="3" s="1"/>
  <c r="M1039" i="3"/>
  <c r="K1038" i="3"/>
  <c r="L1038" i="3" s="1"/>
  <c r="M1038" i="3"/>
  <c r="K1037" i="3"/>
  <c r="L1037" i="3" s="1"/>
  <c r="M1037" i="3"/>
  <c r="K1036" i="3"/>
  <c r="L1036" i="3" s="1"/>
  <c r="M1036" i="3"/>
  <c r="K1035" i="3"/>
  <c r="K1034" i="3"/>
  <c r="K1033" i="3"/>
  <c r="L1033" i="3" s="1"/>
  <c r="M1033" i="3"/>
  <c r="K1032" i="3"/>
  <c r="L1032" i="3" s="1"/>
  <c r="M1032" i="3"/>
  <c r="K1031" i="3"/>
  <c r="K1030" i="3"/>
  <c r="K1029" i="3"/>
  <c r="L1029" i="3" s="1"/>
  <c r="M1029" i="3"/>
  <c r="K1028" i="3"/>
  <c r="K1027" i="3"/>
  <c r="K1026" i="3"/>
  <c r="K1025" i="3"/>
  <c r="K1024" i="3"/>
  <c r="K1023" i="3"/>
  <c r="K1022" i="3"/>
  <c r="K1021" i="3"/>
  <c r="K1020" i="3"/>
  <c r="K1019" i="3"/>
  <c r="K1018" i="3"/>
  <c r="K1017" i="3"/>
  <c r="K1016" i="3"/>
  <c r="L1016" i="3" s="1"/>
  <c r="M1016" i="3"/>
  <c r="K1015" i="3"/>
  <c r="L1015" i="3" s="1"/>
  <c r="M1015" i="3"/>
  <c r="K1014" i="3"/>
  <c r="K1013" i="3"/>
  <c r="K1012" i="3"/>
  <c r="K1011" i="3"/>
  <c r="L1011" i="3" s="1"/>
  <c r="M1011" i="3"/>
  <c r="K1010" i="3"/>
  <c r="K1009" i="3"/>
  <c r="K1008" i="3"/>
  <c r="L1008" i="3" s="1"/>
  <c r="M1008" i="3"/>
  <c r="K1007" i="3"/>
  <c r="K1006" i="3"/>
  <c r="L1006" i="3" s="1"/>
  <c r="M1006" i="3"/>
  <c r="K1005" i="3"/>
  <c r="K1004" i="3"/>
  <c r="K1003" i="3"/>
  <c r="K1002" i="3"/>
  <c r="K1001" i="3"/>
  <c r="L1001" i="3" s="1"/>
  <c r="M1001" i="3"/>
  <c r="K1000" i="3"/>
  <c r="L1000" i="3" s="1"/>
  <c r="M1000" i="3"/>
  <c r="K999" i="3"/>
  <c r="L999" i="3" s="1"/>
  <c r="M999" i="3"/>
  <c r="K998" i="3"/>
  <c r="L998" i="3" s="1"/>
  <c r="M998" i="3"/>
  <c r="K997" i="3"/>
  <c r="L997" i="3" s="1"/>
  <c r="M997" i="3"/>
  <c r="K996" i="3"/>
  <c r="L996" i="3" s="1"/>
  <c r="M996" i="3"/>
  <c r="K995" i="3"/>
  <c r="L995" i="3" s="1"/>
  <c r="M995" i="3"/>
  <c r="K994" i="3"/>
  <c r="L994" i="3" s="1"/>
  <c r="M994" i="3"/>
  <c r="K993" i="3"/>
  <c r="K992" i="3"/>
  <c r="L992" i="3" s="1"/>
  <c r="M992" i="3"/>
  <c r="K991" i="3"/>
  <c r="K990" i="3"/>
  <c r="K989" i="3"/>
  <c r="K988" i="3"/>
  <c r="K987" i="3"/>
  <c r="K986" i="3"/>
  <c r="L986" i="3" s="1"/>
  <c r="M986" i="3"/>
  <c r="K985" i="3"/>
  <c r="L985" i="3" s="1"/>
  <c r="M985" i="3"/>
  <c r="K984" i="3"/>
  <c r="L984" i="3" s="1"/>
  <c r="M984" i="3"/>
  <c r="K983" i="3"/>
  <c r="L983" i="3" s="1"/>
  <c r="M983" i="3"/>
  <c r="K982" i="3"/>
  <c r="L982" i="3" s="1"/>
  <c r="M982" i="3"/>
  <c r="K981" i="3"/>
  <c r="K980" i="3"/>
  <c r="L980" i="3" s="1"/>
  <c r="M980" i="3"/>
  <c r="K979" i="3"/>
  <c r="L979" i="3" s="1"/>
  <c r="M979" i="3"/>
  <c r="K978" i="3"/>
  <c r="L978" i="3" s="1"/>
  <c r="M978" i="3"/>
  <c r="K977" i="3"/>
  <c r="L977" i="3" s="1"/>
  <c r="M977" i="3"/>
  <c r="K976" i="3"/>
  <c r="K975" i="3"/>
  <c r="L975" i="3" s="1"/>
  <c r="M975" i="3"/>
  <c r="K974" i="3"/>
  <c r="K973" i="3"/>
  <c r="L973" i="3" s="1"/>
  <c r="M973" i="3"/>
  <c r="K972" i="3"/>
  <c r="L972" i="3" s="1"/>
  <c r="M972" i="3"/>
  <c r="K971" i="3"/>
  <c r="L971" i="3" s="1"/>
  <c r="M971" i="3"/>
  <c r="K970" i="3"/>
  <c r="L970" i="3" s="1"/>
  <c r="M970" i="3"/>
  <c r="K969" i="3"/>
  <c r="L969" i="3" s="1"/>
  <c r="M969" i="3"/>
  <c r="K968" i="3"/>
  <c r="L968" i="3" s="1"/>
  <c r="M968" i="3"/>
  <c r="K967" i="3"/>
  <c r="L967" i="3" s="1"/>
  <c r="M967" i="3"/>
  <c r="K966" i="3"/>
  <c r="K965" i="3"/>
  <c r="L965" i="3" s="1"/>
  <c r="M965" i="3"/>
  <c r="K964" i="3"/>
  <c r="L964" i="3" s="1"/>
  <c r="M964" i="3"/>
  <c r="K963" i="3"/>
  <c r="L963" i="3" s="1"/>
  <c r="M963" i="3"/>
  <c r="K962" i="3"/>
  <c r="K961" i="3"/>
  <c r="K960" i="3"/>
  <c r="L960" i="3" s="1"/>
  <c r="M960" i="3"/>
  <c r="K959" i="3"/>
  <c r="L959" i="3" s="1"/>
  <c r="M959" i="3"/>
  <c r="K958" i="3"/>
  <c r="L958" i="3" s="1"/>
  <c r="M958" i="3"/>
  <c r="K957" i="3"/>
  <c r="L957" i="3" s="1"/>
  <c r="M957" i="3"/>
  <c r="K956" i="3"/>
  <c r="K955" i="3"/>
  <c r="L955" i="3" s="1"/>
  <c r="M955" i="3"/>
  <c r="K954" i="3"/>
  <c r="K953" i="3"/>
  <c r="L953" i="3" s="1"/>
  <c r="M953" i="3"/>
  <c r="K952" i="3"/>
  <c r="L952" i="3" s="1"/>
  <c r="M952" i="3"/>
  <c r="K951" i="3"/>
  <c r="L951" i="3" s="1"/>
  <c r="M951" i="3"/>
  <c r="K950" i="3"/>
  <c r="K949" i="3"/>
  <c r="L949" i="3" s="1"/>
  <c r="M949" i="3"/>
  <c r="K948" i="3"/>
  <c r="K947" i="3"/>
  <c r="L947" i="3" s="1"/>
  <c r="M947" i="3"/>
  <c r="K946" i="3"/>
  <c r="L946" i="3" s="1"/>
  <c r="M946" i="3"/>
  <c r="K945" i="3"/>
  <c r="K944" i="3"/>
  <c r="L944" i="3" s="1"/>
  <c r="M944" i="3"/>
  <c r="K943" i="3"/>
  <c r="L943" i="3" s="1"/>
  <c r="M943" i="3"/>
  <c r="K942" i="3"/>
  <c r="K941" i="3"/>
  <c r="K940" i="3"/>
  <c r="K939" i="3"/>
  <c r="L939" i="3" s="1"/>
  <c r="M939" i="3"/>
  <c r="K938" i="3"/>
  <c r="L938" i="3" s="1"/>
  <c r="M938" i="3"/>
  <c r="K937" i="3"/>
  <c r="K936" i="3"/>
  <c r="K935" i="3"/>
  <c r="K934" i="3"/>
  <c r="K933" i="3"/>
  <c r="K932" i="3"/>
  <c r="K931" i="3"/>
  <c r="K930" i="3"/>
  <c r="K929" i="3"/>
  <c r="K928" i="3"/>
  <c r="K927" i="3"/>
  <c r="L927" i="3" s="1"/>
  <c r="M927" i="3"/>
  <c r="K926" i="3"/>
  <c r="K925" i="3"/>
  <c r="L925" i="3" s="1"/>
  <c r="M925" i="3"/>
  <c r="K924" i="3"/>
  <c r="K923" i="3"/>
  <c r="K922" i="3"/>
  <c r="K921" i="3"/>
  <c r="K920" i="3"/>
  <c r="K919" i="3"/>
  <c r="K918" i="3"/>
  <c r="K917" i="3"/>
  <c r="K916" i="3"/>
  <c r="L916" i="3" s="1"/>
  <c r="M916" i="3"/>
  <c r="K915" i="3"/>
  <c r="K914" i="3"/>
  <c r="L914" i="3" s="1"/>
  <c r="M914" i="3"/>
  <c r="K913" i="3"/>
  <c r="K912" i="3"/>
  <c r="L912" i="3" s="1"/>
  <c r="M912" i="3"/>
  <c r="K911" i="3"/>
  <c r="L911" i="3" s="1"/>
  <c r="M911" i="3"/>
  <c r="K910" i="3"/>
  <c r="K909" i="3"/>
  <c r="L909" i="3" s="1"/>
  <c r="M909" i="3"/>
  <c r="K908" i="3"/>
  <c r="K907" i="3"/>
  <c r="L907" i="3" s="1"/>
  <c r="M907" i="3"/>
  <c r="K906" i="3"/>
  <c r="K905" i="3"/>
  <c r="L905" i="3" s="1"/>
  <c r="M905" i="3"/>
  <c r="K904" i="3"/>
  <c r="L904" i="3" s="1"/>
  <c r="M904" i="3"/>
  <c r="K903" i="3"/>
  <c r="K902" i="3"/>
  <c r="K901" i="3"/>
  <c r="L901" i="3" s="1"/>
  <c r="M901" i="3"/>
  <c r="K900" i="3"/>
  <c r="L900" i="3" s="1"/>
  <c r="M900" i="3"/>
  <c r="K899" i="3"/>
  <c r="L899" i="3" s="1"/>
  <c r="M899" i="3"/>
  <c r="K898" i="3"/>
  <c r="L898" i="3" s="1"/>
  <c r="M898" i="3"/>
  <c r="K897" i="3"/>
  <c r="L897" i="3" s="1"/>
  <c r="M897" i="3"/>
  <c r="K896" i="3"/>
  <c r="L896" i="3" s="1"/>
  <c r="M896" i="3"/>
  <c r="K895" i="3"/>
  <c r="L895" i="3" s="1"/>
  <c r="M895" i="3"/>
  <c r="K894" i="3"/>
  <c r="L894" i="3" s="1"/>
  <c r="M894" i="3"/>
  <c r="K893" i="3"/>
  <c r="K892" i="3"/>
  <c r="L892" i="3" s="1"/>
  <c r="M892" i="3"/>
  <c r="K891" i="3"/>
  <c r="K890" i="3"/>
  <c r="K889" i="3"/>
  <c r="K888" i="3"/>
  <c r="K887" i="3"/>
  <c r="K886" i="3"/>
  <c r="K885" i="3"/>
  <c r="L885" i="3" s="1"/>
  <c r="M885" i="3"/>
  <c r="K884" i="3"/>
  <c r="L884" i="3" s="1"/>
  <c r="M884" i="3"/>
  <c r="K883" i="3"/>
  <c r="L883" i="3" s="1"/>
  <c r="M883" i="3"/>
  <c r="K882" i="3"/>
  <c r="L882" i="3" s="1"/>
  <c r="M882" i="3"/>
  <c r="K881" i="3"/>
  <c r="L881" i="3" s="1"/>
  <c r="M881" i="3"/>
  <c r="K880" i="3"/>
  <c r="K879" i="3"/>
  <c r="K878" i="3"/>
  <c r="K877" i="3"/>
  <c r="K876" i="3"/>
  <c r="K875" i="3"/>
  <c r="K874" i="3"/>
  <c r="K873" i="3"/>
  <c r="K872" i="3"/>
  <c r="K871" i="3"/>
  <c r="K870" i="3"/>
  <c r="K869" i="3"/>
  <c r="K868" i="3"/>
  <c r="L868" i="3" s="1"/>
  <c r="M868" i="3"/>
  <c r="K867" i="3"/>
  <c r="K866" i="3"/>
  <c r="K865" i="3"/>
  <c r="L865" i="3" s="1"/>
  <c r="M865" i="3"/>
  <c r="K864" i="3"/>
  <c r="K863" i="3"/>
  <c r="K862" i="3"/>
  <c r="K861" i="3"/>
  <c r="L861" i="3" s="1"/>
  <c r="M861" i="3"/>
  <c r="K860" i="3"/>
  <c r="K859" i="3"/>
  <c r="K858" i="3"/>
  <c r="K857" i="3"/>
  <c r="K856" i="3"/>
  <c r="L856" i="3" s="1"/>
  <c r="M856" i="3"/>
  <c r="K855" i="3"/>
  <c r="L855" i="3" s="1"/>
  <c r="M855" i="3"/>
  <c r="K854" i="3"/>
  <c r="L854" i="3" s="1"/>
  <c r="M854" i="3"/>
  <c r="K853" i="3"/>
  <c r="L853" i="3" s="1"/>
  <c r="M853" i="3"/>
  <c r="K852" i="3"/>
  <c r="K851" i="3"/>
  <c r="L851" i="3" s="1"/>
  <c r="M851" i="3"/>
  <c r="K850" i="3"/>
  <c r="L850" i="3" s="1"/>
  <c r="M850" i="3"/>
  <c r="K849" i="3"/>
  <c r="K848" i="3"/>
  <c r="L848" i="3" s="1"/>
  <c r="M848" i="3"/>
  <c r="K847" i="3"/>
  <c r="K846" i="3"/>
  <c r="K845" i="3"/>
  <c r="K844" i="3"/>
  <c r="K843" i="3"/>
  <c r="L843" i="3" s="1"/>
  <c r="M843" i="3"/>
  <c r="K842" i="3"/>
  <c r="K841" i="3"/>
  <c r="K840" i="3"/>
  <c r="L840" i="3" s="1"/>
  <c r="M840" i="3"/>
  <c r="K839" i="3"/>
  <c r="L839" i="3" s="1"/>
  <c r="M839" i="3"/>
  <c r="K838" i="3"/>
  <c r="L838" i="3" s="1"/>
  <c r="M838" i="3"/>
  <c r="K837" i="3"/>
  <c r="L837" i="3" s="1"/>
  <c r="M837" i="3"/>
  <c r="K836" i="3"/>
  <c r="K835" i="3"/>
  <c r="L835" i="3" s="1"/>
  <c r="M835" i="3"/>
  <c r="K834" i="3"/>
  <c r="L834" i="3" s="1"/>
  <c r="M834" i="3"/>
  <c r="K833" i="3"/>
  <c r="K832" i="3"/>
  <c r="K831" i="3"/>
  <c r="L831" i="3" s="1"/>
  <c r="M831" i="3"/>
  <c r="K830" i="3"/>
  <c r="L830" i="3" s="1"/>
  <c r="M830" i="3"/>
  <c r="K829" i="3"/>
  <c r="L829" i="3" s="1"/>
  <c r="M829" i="3"/>
  <c r="K828" i="3"/>
  <c r="K827" i="3"/>
  <c r="K826" i="3"/>
  <c r="K825" i="3"/>
  <c r="K824" i="3"/>
  <c r="K823" i="3"/>
  <c r="K822" i="3"/>
  <c r="L822" i="3" s="1"/>
  <c r="M822" i="3"/>
  <c r="K821" i="3"/>
  <c r="L821" i="3" s="1"/>
  <c r="M821" i="3"/>
  <c r="K820" i="3"/>
  <c r="L820" i="3" s="1"/>
  <c r="M820" i="3"/>
  <c r="K819" i="3"/>
  <c r="L819" i="3" s="1"/>
  <c r="M819" i="3"/>
  <c r="K818" i="3"/>
  <c r="K817" i="3"/>
  <c r="K816" i="3"/>
  <c r="L816" i="3" s="1"/>
  <c r="M816" i="3"/>
  <c r="K815" i="3"/>
  <c r="L815" i="3" s="1"/>
  <c r="M815" i="3"/>
  <c r="K814" i="3"/>
  <c r="L814" i="3" s="1"/>
  <c r="M814" i="3"/>
  <c r="K813" i="3"/>
  <c r="L813" i="3" s="1"/>
  <c r="M813" i="3"/>
  <c r="K812" i="3"/>
  <c r="L812" i="3" s="1"/>
  <c r="M812" i="3"/>
  <c r="K811" i="3"/>
  <c r="K810" i="3"/>
  <c r="K809" i="3"/>
  <c r="K808" i="3"/>
  <c r="L808" i="3" s="1"/>
  <c r="M808" i="3"/>
  <c r="K807" i="3"/>
  <c r="L807" i="3" s="1"/>
  <c r="M807" i="3"/>
  <c r="K806" i="3"/>
  <c r="K805" i="3"/>
  <c r="K804" i="3"/>
  <c r="K803" i="3"/>
  <c r="K802" i="3"/>
  <c r="K801" i="3"/>
  <c r="L801" i="3" s="1"/>
  <c r="M801" i="3"/>
  <c r="K800" i="3"/>
  <c r="K799" i="3"/>
  <c r="L799" i="3" s="1"/>
  <c r="M799" i="3"/>
  <c r="K798" i="3"/>
  <c r="L798" i="3" s="1"/>
  <c r="M798" i="3"/>
  <c r="K797" i="3"/>
  <c r="L797" i="3" s="1"/>
  <c r="M797" i="3"/>
  <c r="K796" i="3"/>
  <c r="L796" i="3" s="1"/>
  <c r="M796" i="3"/>
  <c r="K795" i="3"/>
  <c r="K794" i="3"/>
  <c r="K793" i="3"/>
  <c r="K792" i="3"/>
  <c r="K791" i="3"/>
  <c r="K790" i="3"/>
  <c r="L790" i="3" s="1"/>
  <c r="M790" i="3"/>
  <c r="K789" i="3"/>
  <c r="H55" i="5"/>
  <c r="I55" i="5"/>
  <c r="J55" i="5"/>
  <c r="K788" i="3"/>
  <c r="L788" i="3" s="1"/>
  <c r="M788" i="3"/>
  <c r="K787" i="3"/>
  <c r="L787" i="3" s="1"/>
  <c r="M787" i="3"/>
  <c r="K786" i="3"/>
  <c r="L786" i="3" s="1"/>
  <c r="M786" i="3"/>
  <c r="K785" i="3"/>
  <c r="K784" i="3"/>
  <c r="L784" i="3" s="1"/>
  <c r="M784" i="3"/>
  <c r="K783" i="3"/>
  <c r="L783" i="3" s="1"/>
  <c r="M783" i="3"/>
  <c r="K782" i="3"/>
  <c r="L782" i="3" s="1"/>
  <c r="M782" i="3"/>
  <c r="K781" i="3"/>
  <c r="L780" i="3"/>
  <c r="M780" i="3"/>
  <c r="K779" i="3"/>
  <c r="K778" i="3"/>
  <c r="K777" i="3"/>
  <c r="L777" i="3" s="1"/>
  <c r="M777" i="3"/>
  <c r="K776" i="3"/>
  <c r="K775" i="3"/>
  <c r="K774" i="3"/>
  <c r="K773" i="3"/>
  <c r="K772" i="3"/>
  <c r="L772" i="3" s="1"/>
  <c r="M772" i="3"/>
  <c r="K771" i="3"/>
  <c r="K770" i="3"/>
  <c r="K769" i="3"/>
  <c r="K768" i="3"/>
  <c r="K767" i="3"/>
  <c r="K766" i="3"/>
  <c r="K765" i="3"/>
  <c r="L765" i="3" s="1"/>
  <c r="M765" i="3"/>
  <c r="K764" i="3"/>
  <c r="K763" i="3"/>
  <c r="K762" i="3"/>
  <c r="L762" i="3" s="1"/>
  <c r="M762" i="3"/>
  <c r="K761" i="3"/>
  <c r="L761" i="3" s="1"/>
  <c r="M761" i="3"/>
  <c r="K760" i="3"/>
  <c r="K759" i="3"/>
  <c r="K758" i="3"/>
  <c r="L758" i="3" s="1"/>
  <c r="M758" i="3"/>
  <c r="K757" i="3"/>
  <c r="L757" i="3" s="1"/>
  <c r="M757" i="3"/>
  <c r="K756" i="3"/>
  <c r="L756" i="3" s="1"/>
  <c r="M756" i="3"/>
  <c r="K755" i="3"/>
  <c r="L755" i="3" s="1"/>
  <c r="M755" i="3"/>
  <c r="K754" i="3"/>
  <c r="K753" i="3"/>
  <c r="K752" i="3"/>
  <c r="L752" i="3" s="1"/>
  <c r="M752" i="3"/>
  <c r="K751" i="3"/>
  <c r="L751" i="3" s="1"/>
  <c r="M751" i="3"/>
  <c r="K750" i="3"/>
  <c r="L750" i="3" s="1"/>
  <c r="M750" i="3"/>
  <c r="K749" i="3"/>
  <c r="L749" i="3" s="1"/>
  <c r="M749" i="3"/>
  <c r="K748" i="3"/>
  <c r="K747" i="3"/>
  <c r="L747" i="3" s="1"/>
  <c r="M747" i="3"/>
  <c r="K746" i="3"/>
  <c r="L746" i="3" s="1"/>
  <c r="M746" i="3"/>
  <c r="K745" i="3"/>
  <c r="L745" i="3" s="1"/>
  <c r="M745" i="3"/>
  <c r="K744" i="3"/>
  <c r="K743" i="3"/>
  <c r="K742" i="3"/>
  <c r="K741" i="3"/>
  <c r="L741" i="3" s="1"/>
  <c r="M741" i="3"/>
  <c r="K740" i="3"/>
  <c r="K739" i="3"/>
  <c r="L739" i="3" s="1"/>
  <c r="M739" i="3"/>
  <c r="K738" i="3"/>
  <c r="K737" i="3"/>
  <c r="K736" i="3"/>
  <c r="K735" i="3"/>
  <c r="K734" i="3"/>
  <c r="K733" i="3"/>
  <c r="L733" i="3" s="1"/>
  <c r="M733" i="3"/>
  <c r="K732" i="3"/>
  <c r="K731" i="3"/>
  <c r="L731" i="3" s="1"/>
  <c r="M731" i="3"/>
  <c r="K730" i="3"/>
  <c r="K729" i="3"/>
  <c r="L729" i="3" s="1"/>
  <c r="M729" i="3"/>
  <c r="K728" i="3"/>
  <c r="L728" i="3" s="1"/>
  <c r="M728" i="3"/>
  <c r="K727" i="3"/>
  <c r="L727" i="3" s="1"/>
  <c r="M727" i="3"/>
  <c r="K726" i="3"/>
  <c r="K725" i="3"/>
  <c r="L725" i="3" s="1"/>
  <c r="M725" i="3"/>
  <c r="K724" i="3"/>
  <c r="K723" i="3"/>
  <c r="K722" i="3"/>
  <c r="K721" i="3"/>
  <c r="K720" i="3"/>
  <c r="L720" i="3" s="1"/>
  <c r="M720" i="3"/>
  <c r="K719" i="3"/>
  <c r="L719" i="3" s="1"/>
  <c r="M719" i="3"/>
  <c r="K718" i="3"/>
  <c r="K717" i="3"/>
  <c r="L717" i="3" s="1"/>
  <c r="M717" i="3"/>
  <c r="K716" i="3"/>
  <c r="K715" i="3"/>
  <c r="L715" i="3" s="1"/>
  <c r="M715" i="3"/>
  <c r="K714" i="3"/>
  <c r="L714" i="3" s="1"/>
  <c r="M714" i="3"/>
  <c r="K713" i="3"/>
  <c r="K712" i="3"/>
  <c r="L712" i="3" s="1"/>
  <c r="M712" i="3"/>
  <c r="K711" i="3"/>
  <c r="L711" i="3" s="1"/>
  <c r="M711" i="3"/>
  <c r="K710" i="3"/>
  <c r="L710" i="3" s="1"/>
  <c r="M710" i="3"/>
  <c r="K709" i="3"/>
  <c r="L709" i="3" s="1"/>
  <c r="M709" i="3"/>
  <c r="K708" i="3"/>
  <c r="K707" i="3"/>
  <c r="K706" i="3"/>
  <c r="K705" i="3"/>
  <c r="K704" i="3"/>
  <c r="K703" i="3"/>
  <c r="K702" i="3"/>
  <c r="K701" i="3"/>
  <c r="K700" i="3"/>
  <c r="K699" i="3"/>
  <c r="L699" i="3" s="1"/>
  <c r="M699" i="3"/>
  <c r="K698" i="3"/>
  <c r="K697" i="3"/>
  <c r="K696" i="3"/>
  <c r="L696" i="3" s="1"/>
  <c r="M696" i="3"/>
  <c r="K695" i="3"/>
  <c r="L695" i="3" s="1"/>
  <c r="M695" i="3"/>
  <c r="K694" i="3"/>
  <c r="L694" i="3" s="1"/>
  <c r="M694" i="3"/>
  <c r="K693" i="3"/>
  <c r="L693" i="3" s="1"/>
  <c r="M693" i="3"/>
  <c r="K692" i="3"/>
  <c r="K691" i="3"/>
  <c r="K690" i="3"/>
  <c r="K689" i="3"/>
  <c r="K688" i="3"/>
  <c r="K687" i="3"/>
  <c r="L687" i="3" s="1"/>
  <c r="M687" i="3"/>
  <c r="K686" i="3"/>
  <c r="K685" i="3"/>
  <c r="K684" i="3"/>
  <c r="K683" i="3"/>
  <c r="K682" i="3"/>
  <c r="K681" i="3"/>
  <c r="K680" i="3"/>
  <c r="K679" i="3"/>
  <c r="L679" i="3" s="1"/>
  <c r="M679" i="3"/>
  <c r="K678" i="3"/>
  <c r="K677" i="3"/>
  <c r="L677" i="3" s="1"/>
  <c r="M677" i="3"/>
  <c r="K676" i="3"/>
  <c r="K675" i="3"/>
  <c r="K674" i="3"/>
  <c r="K673" i="3"/>
  <c r="L673" i="3" s="1"/>
  <c r="M673" i="3"/>
  <c r="K672" i="3"/>
  <c r="K671" i="3"/>
  <c r="K670" i="3"/>
  <c r="K669" i="3"/>
  <c r="K668" i="3"/>
  <c r="K667" i="3"/>
  <c r="K666" i="3"/>
  <c r="K665" i="3"/>
  <c r="K664" i="3"/>
  <c r="K663" i="3"/>
  <c r="K662" i="3"/>
  <c r="K661" i="3"/>
  <c r="K660" i="3"/>
  <c r="K659" i="3"/>
  <c r="L659" i="3" s="1"/>
  <c r="M659" i="3"/>
  <c r="K658" i="3"/>
  <c r="K657" i="3"/>
  <c r="K656" i="3"/>
  <c r="K655" i="3"/>
  <c r="L655" i="3" s="1"/>
  <c r="M655" i="3"/>
  <c r="K654" i="3"/>
  <c r="L654" i="3" s="1"/>
  <c r="M654" i="3"/>
  <c r="K653" i="3"/>
  <c r="L653" i="3" s="1"/>
  <c r="M653" i="3"/>
  <c r="K652" i="3"/>
  <c r="K651" i="3"/>
  <c r="K650" i="3"/>
  <c r="K649" i="3"/>
  <c r="K648" i="3"/>
  <c r="K647" i="3"/>
  <c r="L647" i="3" s="1"/>
  <c r="M647" i="3"/>
  <c r="K646" i="3"/>
  <c r="L646" i="3" s="1"/>
  <c r="M646" i="3"/>
  <c r="K645" i="3"/>
  <c r="L645" i="3" s="1"/>
  <c r="M645" i="3"/>
  <c r="K644" i="3"/>
  <c r="L644" i="3" s="1"/>
  <c r="M644" i="3"/>
  <c r="K643" i="3"/>
  <c r="K642" i="3"/>
  <c r="L642" i="3" s="1"/>
  <c r="M642" i="3"/>
  <c r="K641" i="3"/>
  <c r="K640" i="3"/>
  <c r="K639" i="3"/>
  <c r="K638" i="3"/>
  <c r="K637" i="3"/>
  <c r="K636" i="3"/>
  <c r="K635" i="3"/>
  <c r="K634" i="3"/>
  <c r="K633" i="3"/>
  <c r="K632" i="3"/>
  <c r="L632" i="3" s="1"/>
  <c r="M632" i="3"/>
  <c r="K631" i="3"/>
  <c r="K630" i="3"/>
  <c r="K629" i="3"/>
  <c r="K628" i="3"/>
  <c r="K627" i="3"/>
  <c r="K626" i="3"/>
  <c r="K625" i="3"/>
  <c r="K624" i="3"/>
  <c r="K623" i="3"/>
  <c r="K622" i="3"/>
  <c r="K621" i="3"/>
  <c r="K620" i="3"/>
  <c r="K619" i="3"/>
  <c r="L619" i="3" s="1"/>
  <c r="M619" i="3"/>
  <c r="K618" i="3"/>
  <c r="K617" i="3"/>
  <c r="K616" i="3"/>
  <c r="K615" i="3"/>
  <c r="K614" i="3"/>
  <c r="K613" i="3"/>
  <c r="K612" i="3"/>
  <c r="L612" i="3" s="1"/>
  <c r="M612" i="3"/>
  <c r="K611" i="3"/>
  <c r="L611" i="3" s="1"/>
  <c r="M611" i="3"/>
  <c r="K610" i="3"/>
  <c r="K609" i="3"/>
  <c r="K608" i="3"/>
  <c r="K607" i="3"/>
  <c r="K606" i="3"/>
  <c r="L606" i="3" s="1"/>
  <c r="M606" i="3"/>
  <c r="K605" i="3"/>
  <c r="L605" i="3" s="1"/>
  <c r="M605" i="3"/>
  <c r="K604" i="3"/>
  <c r="K603" i="3"/>
  <c r="K602" i="3"/>
  <c r="K601" i="3"/>
  <c r="K600" i="3"/>
  <c r="K599" i="3"/>
  <c r="L599" i="3" s="1"/>
  <c r="M599" i="3"/>
  <c r="K598" i="3"/>
  <c r="L598" i="3" s="1"/>
  <c r="M598" i="3"/>
  <c r="K597" i="3"/>
  <c r="K596" i="3"/>
  <c r="L596" i="3" s="1"/>
  <c r="M596" i="3"/>
  <c r="K595" i="3"/>
  <c r="L595" i="3" s="1"/>
  <c r="M595" i="3"/>
  <c r="K594" i="3"/>
  <c r="K593" i="3"/>
  <c r="L593" i="3" s="1"/>
  <c r="M593" i="3"/>
  <c r="K592" i="3"/>
  <c r="L592" i="3" s="1"/>
  <c r="M592" i="3"/>
  <c r="K591" i="3"/>
  <c r="L591" i="3" s="1"/>
  <c r="M591" i="3"/>
  <c r="K590" i="3"/>
  <c r="L590" i="3" s="1"/>
  <c r="M590" i="3"/>
  <c r="K589" i="3"/>
  <c r="L589" i="3" s="1"/>
  <c r="M589" i="3"/>
  <c r="K588" i="3"/>
  <c r="L588" i="3" s="1"/>
  <c r="M588" i="3"/>
  <c r="K587" i="3"/>
  <c r="K586" i="3"/>
  <c r="K585" i="3"/>
  <c r="L585" i="3" s="1"/>
  <c r="M585" i="3"/>
  <c r="K584" i="3"/>
  <c r="L584" i="3" s="1"/>
  <c r="M584" i="3"/>
  <c r="K583" i="3"/>
  <c r="L583" i="3" s="1"/>
  <c r="M583" i="3"/>
  <c r="K582" i="3"/>
  <c r="L582" i="3" s="1"/>
  <c r="M582" i="3"/>
  <c r="K581" i="3"/>
  <c r="L581" i="3" s="1"/>
  <c r="M581" i="3"/>
  <c r="K580" i="3"/>
  <c r="L580" i="3" s="1"/>
  <c r="M580" i="3"/>
  <c r="K579" i="3"/>
  <c r="L579" i="3" s="1"/>
  <c r="M579" i="3"/>
  <c r="K578" i="3"/>
  <c r="L578" i="3" s="1"/>
  <c r="M578" i="3"/>
  <c r="K577" i="3"/>
  <c r="K576" i="3"/>
  <c r="K575" i="3"/>
  <c r="K574" i="3"/>
  <c r="K573" i="3"/>
  <c r="K572" i="3"/>
  <c r="L572" i="3" s="1"/>
  <c r="M572" i="3"/>
  <c r="K571" i="3"/>
  <c r="K570" i="3"/>
  <c r="L570" i="3" s="1"/>
  <c r="M570" i="3"/>
  <c r="K569" i="3"/>
  <c r="L569" i="3" s="1"/>
  <c r="M569" i="3"/>
  <c r="K568" i="3"/>
  <c r="L568" i="3" s="1"/>
  <c r="M568" i="3"/>
  <c r="K567" i="3"/>
  <c r="K566" i="3"/>
  <c r="K565" i="3"/>
  <c r="K564" i="3"/>
  <c r="L564" i="3" s="1"/>
  <c r="M564" i="3"/>
  <c r="K563" i="3"/>
  <c r="L563" i="3" s="1"/>
  <c r="M563" i="3"/>
  <c r="K562" i="3"/>
  <c r="L562" i="3" s="1"/>
  <c r="M562" i="3"/>
  <c r="K561" i="3"/>
  <c r="L561" i="3" s="1"/>
  <c r="M561" i="3"/>
  <c r="K560" i="3"/>
  <c r="L560" i="3" s="1"/>
  <c r="M560" i="3"/>
  <c r="K559" i="3"/>
  <c r="K558" i="3"/>
  <c r="K557" i="3"/>
  <c r="K556" i="3"/>
  <c r="L556" i="3" s="1"/>
  <c r="M556" i="3"/>
  <c r="K555" i="3"/>
  <c r="L555" i="3" s="1"/>
  <c r="M555" i="3"/>
  <c r="K554" i="3"/>
  <c r="K553" i="3"/>
  <c r="L553" i="3" s="1"/>
  <c r="M553" i="3"/>
  <c r="K552" i="3"/>
  <c r="L552" i="3" s="1"/>
  <c r="M552" i="3"/>
  <c r="K551" i="3"/>
  <c r="K550" i="3"/>
  <c r="K549" i="3"/>
  <c r="L549" i="3" s="1"/>
  <c r="M549" i="3"/>
  <c r="K548" i="3"/>
  <c r="K547" i="3"/>
  <c r="K546" i="3"/>
  <c r="K545" i="3"/>
  <c r="K544" i="3"/>
  <c r="K543" i="3"/>
  <c r="K542" i="3"/>
  <c r="K541" i="3"/>
  <c r="L541" i="3" s="1"/>
  <c r="M541" i="3"/>
  <c r="K540" i="3"/>
  <c r="K539" i="3"/>
  <c r="L539" i="3" s="1"/>
  <c r="M539" i="3"/>
  <c r="K538" i="3"/>
  <c r="L538" i="3" s="1"/>
  <c r="M538" i="3"/>
  <c r="K537" i="3"/>
  <c r="K536" i="3"/>
  <c r="L536" i="3" s="1"/>
  <c r="M536" i="3"/>
  <c r="K535" i="3"/>
  <c r="L535" i="3" s="1"/>
  <c r="M535" i="3"/>
  <c r="K534" i="3"/>
  <c r="L534" i="3" s="1"/>
  <c r="M534" i="3"/>
  <c r="K533" i="3"/>
  <c r="L533" i="3" s="1"/>
  <c r="M533" i="3"/>
  <c r="K532" i="3"/>
  <c r="K531" i="3"/>
  <c r="L531" i="3" s="1"/>
  <c r="M531" i="3"/>
  <c r="K530" i="3"/>
  <c r="K529" i="3"/>
  <c r="K528" i="3"/>
  <c r="K527" i="3"/>
  <c r="K526" i="3"/>
  <c r="K525" i="3"/>
  <c r="K524" i="3"/>
  <c r="K523" i="3"/>
  <c r="K522" i="3"/>
  <c r="K521" i="3"/>
  <c r="K520" i="3"/>
  <c r="K519" i="3"/>
  <c r="K518" i="3"/>
  <c r="K517" i="3"/>
  <c r="K516" i="3"/>
  <c r="K515" i="3"/>
  <c r="K514" i="3"/>
  <c r="K513" i="3"/>
  <c r="K512" i="3"/>
  <c r="K511" i="3"/>
  <c r="K510" i="3"/>
  <c r="K509" i="3"/>
  <c r="K508" i="3"/>
  <c r="K507" i="3"/>
  <c r="K506" i="3"/>
  <c r="K505" i="3"/>
  <c r="K504" i="3"/>
  <c r="K503" i="3"/>
  <c r="K502" i="3"/>
  <c r="K501" i="3"/>
  <c r="K500" i="3"/>
  <c r="K499" i="3"/>
  <c r="K498" i="3"/>
  <c r="K497" i="3"/>
  <c r="K496" i="3"/>
  <c r="K495" i="3"/>
  <c r="K494" i="3"/>
  <c r="K493" i="3"/>
  <c r="K492" i="3"/>
  <c r="K491" i="3"/>
  <c r="K490" i="3"/>
  <c r="K489" i="3"/>
  <c r="K488" i="3"/>
  <c r="K487" i="3"/>
  <c r="K486" i="3"/>
  <c r="K485" i="3"/>
  <c r="K484" i="3"/>
  <c r="K483" i="3"/>
  <c r="K482" i="3"/>
  <c r="K481" i="3"/>
  <c r="K480" i="3"/>
  <c r="K479" i="3"/>
  <c r="K478" i="3"/>
  <c r="K477" i="3"/>
  <c r="K476" i="3"/>
  <c r="K475" i="3"/>
  <c r="K474" i="3"/>
  <c r="K473" i="3"/>
  <c r="K472" i="3"/>
  <c r="L472" i="3" s="1"/>
  <c r="M472" i="3"/>
  <c r="K471" i="3"/>
  <c r="K470" i="3"/>
  <c r="K469" i="3"/>
  <c r="L469" i="3" s="1"/>
  <c r="M469" i="3"/>
  <c r="K468" i="3"/>
  <c r="L468" i="3" s="1"/>
  <c r="M468" i="3"/>
  <c r="K467" i="3"/>
  <c r="L467" i="3" s="1"/>
  <c r="M467" i="3"/>
  <c r="K466" i="3"/>
  <c r="L466" i="3" s="1"/>
  <c r="M466" i="3"/>
  <c r="K465" i="3"/>
  <c r="L465" i="3" s="1"/>
  <c r="M465" i="3"/>
  <c r="K464" i="3"/>
  <c r="L464" i="3" s="1"/>
  <c r="M464" i="3"/>
  <c r="K463" i="3"/>
  <c r="L463" i="3" s="1"/>
  <c r="M463" i="3"/>
  <c r="K462" i="3"/>
  <c r="L462" i="3" s="1"/>
  <c r="M462" i="3"/>
  <c r="K461" i="3"/>
  <c r="L461" i="3" s="1"/>
  <c r="M461" i="3"/>
  <c r="K460" i="3"/>
  <c r="K459" i="3"/>
  <c r="L459" i="3" s="1"/>
  <c r="M459" i="3"/>
  <c r="K458" i="3"/>
  <c r="L458" i="3" s="1"/>
  <c r="M458" i="3"/>
  <c r="K457" i="3"/>
  <c r="L457" i="3" s="1"/>
  <c r="M457" i="3"/>
  <c r="K456" i="3"/>
  <c r="L456" i="3" s="1"/>
  <c r="M456" i="3"/>
  <c r="K455" i="3"/>
  <c r="L455" i="3" s="1"/>
  <c r="M455" i="3"/>
  <c r="K454" i="3"/>
  <c r="L454" i="3" s="1"/>
  <c r="M454" i="3"/>
  <c r="K453" i="3"/>
  <c r="K452" i="3"/>
  <c r="K451" i="3"/>
  <c r="L451" i="3" s="1"/>
  <c r="M451" i="3"/>
  <c r="K450" i="3"/>
  <c r="K449" i="3"/>
  <c r="K448" i="3"/>
  <c r="L448" i="3" s="1"/>
  <c r="M448" i="3"/>
  <c r="K447" i="3"/>
  <c r="L447" i="3" s="1"/>
  <c r="M447" i="3"/>
  <c r="K446" i="3"/>
  <c r="L446" i="3" s="1"/>
  <c r="M446" i="3"/>
  <c r="K445" i="3"/>
  <c r="K444" i="3"/>
  <c r="K443" i="3"/>
  <c r="K442" i="3"/>
  <c r="K441" i="3"/>
  <c r="L441" i="3" s="1"/>
  <c r="M441" i="3"/>
  <c r="K440" i="3"/>
  <c r="K439" i="3"/>
  <c r="K438" i="3"/>
  <c r="K437" i="3"/>
  <c r="L437" i="3" s="1"/>
  <c r="M437" i="3"/>
  <c r="K436" i="3"/>
  <c r="L436" i="3" s="1"/>
  <c r="M436" i="3"/>
  <c r="K435" i="3"/>
  <c r="K434" i="3"/>
  <c r="L434" i="3" s="1"/>
  <c r="M434" i="3"/>
  <c r="K433" i="3"/>
  <c r="L433" i="3" s="1"/>
  <c r="M433" i="3"/>
  <c r="K432" i="3"/>
  <c r="K431" i="3"/>
  <c r="L431" i="3" s="1"/>
  <c r="M431" i="3"/>
  <c r="K430" i="3"/>
  <c r="K429" i="3"/>
  <c r="K428" i="3"/>
  <c r="K427" i="3"/>
  <c r="K426" i="3"/>
  <c r="K425" i="3"/>
  <c r="L425" i="3" s="1"/>
  <c r="M425" i="3"/>
  <c r="K424" i="3"/>
  <c r="K423" i="3"/>
  <c r="K422" i="3"/>
  <c r="L422" i="3" s="1"/>
  <c r="M422" i="3"/>
  <c r="K421" i="3"/>
  <c r="K420" i="3"/>
  <c r="K419" i="3"/>
  <c r="K418" i="3"/>
  <c r="K417" i="3"/>
  <c r="K416" i="3"/>
  <c r="L416" i="3" s="1"/>
  <c r="M416" i="3"/>
  <c r="K415" i="3"/>
  <c r="K414" i="3"/>
  <c r="K413" i="3"/>
  <c r="K412" i="3"/>
  <c r="K411" i="3"/>
  <c r="L411" i="3" s="1"/>
  <c r="M411" i="3"/>
  <c r="K410" i="3"/>
  <c r="L410" i="3" s="1"/>
  <c r="M410" i="3"/>
  <c r="K409" i="3"/>
  <c r="L409" i="3" s="1"/>
  <c r="M409" i="3"/>
  <c r="K408" i="3"/>
  <c r="L408" i="3" s="1"/>
  <c r="M408" i="3"/>
  <c r="K407" i="3"/>
  <c r="L407" i="3" s="1"/>
  <c r="M407" i="3"/>
  <c r="K406" i="3"/>
  <c r="L406" i="3" s="1"/>
  <c r="M406" i="3"/>
  <c r="K405" i="3"/>
  <c r="K404" i="3"/>
  <c r="K403" i="3"/>
  <c r="K402" i="3"/>
  <c r="L402" i="3" s="1"/>
  <c r="M402" i="3"/>
  <c r="K401" i="3"/>
  <c r="K400" i="3"/>
  <c r="K399" i="3"/>
  <c r="K398" i="3"/>
  <c r="K397" i="3"/>
  <c r="L397" i="3" s="1"/>
  <c r="M397" i="3"/>
  <c r="K396" i="3"/>
  <c r="K395" i="3"/>
  <c r="K394" i="3"/>
  <c r="K393" i="3"/>
  <c r="K392" i="3"/>
  <c r="K391" i="3"/>
  <c r="L391" i="3" s="1"/>
  <c r="M391" i="3"/>
  <c r="K390" i="3"/>
  <c r="K389" i="3"/>
  <c r="K388" i="3"/>
  <c r="K387" i="3"/>
  <c r="K386" i="3"/>
  <c r="K385" i="3"/>
  <c r="L385" i="3" s="1"/>
  <c r="M385" i="3"/>
  <c r="K384" i="3"/>
  <c r="K383" i="3"/>
  <c r="K382" i="3"/>
  <c r="K381" i="3"/>
  <c r="K380" i="3"/>
  <c r="L380" i="3" s="1"/>
  <c r="M380" i="3"/>
  <c r="K379" i="3"/>
  <c r="L379" i="3" s="1"/>
  <c r="M379" i="3"/>
  <c r="K378" i="3"/>
  <c r="L378" i="3" s="1"/>
  <c r="M378" i="3"/>
  <c r="K377" i="3"/>
  <c r="L377" i="3" s="1"/>
  <c r="M377" i="3"/>
  <c r="K376" i="3"/>
  <c r="L376" i="3" s="1"/>
  <c r="M376" i="3"/>
  <c r="K375" i="3"/>
  <c r="L375" i="3" s="1"/>
  <c r="M375" i="3"/>
  <c r="K374" i="3"/>
  <c r="L374" i="3" s="1"/>
  <c r="M374" i="3"/>
  <c r="K373" i="3"/>
  <c r="L373" i="3" s="1"/>
  <c r="M373" i="3"/>
  <c r="K372" i="3"/>
  <c r="K371" i="3"/>
  <c r="L371" i="3" s="1"/>
  <c r="M371" i="3"/>
  <c r="K370" i="3"/>
  <c r="K369" i="3"/>
  <c r="K368" i="3"/>
  <c r="K367" i="3"/>
  <c r="K366" i="3"/>
  <c r="K365" i="3"/>
  <c r="K364" i="3"/>
  <c r="K363" i="3"/>
  <c r="K362" i="3"/>
  <c r="K361" i="3"/>
  <c r="K360" i="3"/>
  <c r="K359" i="3"/>
  <c r="K358" i="3"/>
  <c r="K357" i="3"/>
  <c r="K356" i="3"/>
  <c r="K355" i="3"/>
  <c r="K354" i="3"/>
  <c r="K353" i="3"/>
  <c r="K352" i="3"/>
  <c r="L352" i="3" s="1"/>
  <c r="M352" i="3"/>
  <c r="K351" i="3"/>
  <c r="L351" i="3" s="1"/>
  <c r="M351" i="3"/>
  <c r="K350" i="3"/>
  <c r="L350" i="3" s="1"/>
  <c r="M350" i="3"/>
  <c r="K349" i="3"/>
  <c r="L349" i="3" s="1"/>
  <c r="M349" i="3"/>
  <c r="K348" i="3"/>
  <c r="K347" i="3"/>
  <c r="L347" i="3" s="1"/>
  <c r="M347" i="3"/>
  <c r="K346" i="3"/>
  <c r="K345" i="3"/>
  <c r="K344" i="3"/>
  <c r="K343" i="3"/>
  <c r="L343" i="3" s="1"/>
  <c r="M343" i="3"/>
  <c r="K342" i="3"/>
  <c r="K341" i="3"/>
  <c r="K340" i="3"/>
  <c r="K339" i="3"/>
  <c r="K338" i="3"/>
  <c r="K337" i="3"/>
  <c r="L337" i="3" s="1"/>
  <c r="M337" i="3"/>
  <c r="K336" i="3"/>
  <c r="L336" i="3" s="1"/>
  <c r="M336" i="3"/>
  <c r="K335" i="3"/>
  <c r="L335" i="3" s="1"/>
  <c r="M335" i="3"/>
  <c r="K334" i="3"/>
  <c r="L334" i="3" s="1"/>
  <c r="M334" i="3"/>
  <c r="K333" i="3"/>
  <c r="K332" i="3"/>
  <c r="K331" i="3"/>
  <c r="K330" i="3"/>
  <c r="K329" i="3"/>
  <c r="K328" i="3"/>
  <c r="K327" i="3"/>
  <c r="L327" i="3" s="1"/>
  <c r="M327" i="3"/>
  <c r="K326" i="3"/>
  <c r="K325" i="3"/>
  <c r="K324" i="3"/>
  <c r="K323" i="3"/>
  <c r="L323" i="3" s="1"/>
  <c r="M323" i="3"/>
  <c r="K322" i="3"/>
  <c r="K321" i="3"/>
  <c r="K320" i="3"/>
  <c r="K319" i="3"/>
  <c r="K318" i="3"/>
  <c r="K317" i="3"/>
  <c r="K316" i="3"/>
  <c r="L316" i="3" s="1"/>
  <c r="M316" i="3"/>
  <c r="K315" i="3"/>
  <c r="L315" i="3" s="1"/>
  <c r="M315" i="3"/>
  <c r="K314" i="3"/>
  <c r="K313" i="3"/>
  <c r="K312" i="3"/>
  <c r="L312" i="3" s="1"/>
  <c r="M312" i="3"/>
  <c r="K311" i="3"/>
  <c r="L311" i="3" s="1"/>
  <c r="M311" i="3"/>
  <c r="K310" i="3"/>
  <c r="K309" i="3"/>
  <c r="K308" i="3"/>
  <c r="L308" i="3" s="1"/>
  <c r="M308" i="3"/>
  <c r="K307" i="3"/>
  <c r="K306" i="3"/>
  <c r="K305" i="3"/>
  <c r="L305" i="3" s="1"/>
  <c r="M305" i="3"/>
  <c r="K304" i="3"/>
  <c r="L304" i="3" s="1"/>
  <c r="M304" i="3"/>
  <c r="K303" i="3"/>
  <c r="K302" i="3"/>
  <c r="K301" i="3"/>
  <c r="L301" i="3" s="1"/>
  <c r="M301" i="3"/>
  <c r="K300" i="3"/>
  <c r="K299" i="3"/>
  <c r="L299" i="3" s="1"/>
  <c r="M299" i="3"/>
  <c r="K298" i="3"/>
  <c r="K297" i="3"/>
  <c r="L297" i="3" s="1"/>
  <c r="M297" i="3"/>
  <c r="K296" i="3"/>
  <c r="L296" i="3" s="1"/>
  <c r="M296" i="3"/>
  <c r="K295" i="3"/>
  <c r="L295" i="3" s="1"/>
  <c r="M295" i="3"/>
  <c r="K294" i="3"/>
  <c r="L294" i="3" s="1"/>
  <c r="M294" i="3"/>
  <c r="K293" i="3"/>
  <c r="K292" i="3"/>
  <c r="L292" i="3" s="1"/>
  <c r="M292" i="3"/>
  <c r="K291" i="3"/>
  <c r="L291" i="3" s="1"/>
  <c r="M291" i="3"/>
  <c r="K290" i="3"/>
  <c r="L290" i="3" s="1"/>
  <c r="M290" i="3"/>
  <c r="K289" i="3"/>
  <c r="K288" i="3"/>
  <c r="K287" i="3"/>
  <c r="K286" i="3"/>
  <c r="L286" i="3" s="1"/>
  <c r="M286" i="3"/>
  <c r="K285" i="3"/>
  <c r="L285" i="3" s="1"/>
  <c r="M285" i="3"/>
  <c r="K284" i="3"/>
  <c r="L284" i="3" s="1"/>
  <c r="M284" i="3"/>
  <c r="K283" i="3"/>
  <c r="L283" i="3" s="1"/>
  <c r="M283" i="3"/>
  <c r="K282" i="3"/>
  <c r="L282" i="3" s="1"/>
  <c r="M282" i="3"/>
  <c r="K281" i="3"/>
  <c r="L281" i="3" s="1"/>
  <c r="M281" i="3"/>
  <c r="K280" i="3"/>
  <c r="L280" i="3" s="1"/>
  <c r="M280" i="3"/>
  <c r="K279" i="3"/>
  <c r="K278" i="3"/>
  <c r="K277" i="3"/>
  <c r="K276" i="3"/>
  <c r="K275" i="3"/>
  <c r="L275" i="3" s="1"/>
  <c r="M275" i="3"/>
  <c r="K274" i="3"/>
  <c r="L274" i="3" s="1"/>
  <c r="M274" i="3"/>
  <c r="K273" i="3"/>
  <c r="L273" i="3" s="1"/>
  <c r="M273" i="3"/>
  <c r="K272" i="3"/>
  <c r="L272" i="3" s="1"/>
  <c r="M272" i="3"/>
  <c r="K271" i="3"/>
  <c r="L271" i="3" s="1"/>
  <c r="M271" i="3"/>
  <c r="K270" i="3"/>
  <c r="L270" i="3" s="1"/>
  <c r="M270" i="3"/>
  <c r="K269" i="3"/>
  <c r="K268" i="3"/>
  <c r="K267" i="3"/>
  <c r="L267" i="3" s="1"/>
  <c r="M267" i="3"/>
  <c r="K266" i="3"/>
  <c r="L266" i="3" s="1"/>
  <c r="M266" i="3"/>
  <c r="K265" i="3"/>
  <c r="L265" i="3" s="1"/>
  <c r="M265" i="3"/>
  <c r="K264" i="3"/>
  <c r="L264" i="3" s="1"/>
  <c r="M264" i="3"/>
  <c r="K263" i="3"/>
  <c r="L263" i="3" s="1"/>
  <c r="M263" i="3"/>
  <c r="K262" i="3"/>
  <c r="L262" i="3" s="1"/>
  <c r="M262" i="3"/>
  <c r="K261" i="3"/>
  <c r="L261" i="3" s="1"/>
  <c r="M261" i="3"/>
  <c r="K260" i="3"/>
  <c r="K259" i="3"/>
  <c r="K258" i="3"/>
  <c r="K257" i="3"/>
  <c r="K256" i="3"/>
  <c r="L256" i="3" s="1"/>
  <c r="M256" i="3"/>
  <c r="K255" i="3"/>
  <c r="K254" i="3"/>
  <c r="L254" i="3" s="1"/>
  <c r="M254" i="3"/>
  <c r="K253" i="3"/>
  <c r="K252" i="3"/>
  <c r="K251" i="3"/>
  <c r="L251" i="3" s="1"/>
  <c r="M251" i="3"/>
  <c r="K250" i="3"/>
  <c r="K249" i="3"/>
  <c r="K248" i="3"/>
  <c r="L248" i="3" s="1"/>
  <c r="M248" i="3"/>
  <c r="K247" i="3"/>
  <c r="K246" i="3"/>
  <c r="L246" i="3" s="1"/>
  <c r="M246" i="3"/>
  <c r="K245" i="3"/>
  <c r="K244" i="3"/>
  <c r="K243" i="3"/>
  <c r="K242" i="3"/>
  <c r="K241" i="3"/>
  <c r="L241" i="3" s="1"/>
  <c r="M241" i="3"/>
  <c r="K240" i="3"/>
  <c r="L240" i="3" s="1"/>
  <c r="M240" i="3"/>
  <c r="K239" i="3"/>
  <c r="K238" i="3"/>
  <c r="K237" i="3"/>
  <c r="K236" i="3"/>
  <c r="L236" i="3" s="1"/>
  <c r="M236" i="3"/>
  <c r="K235" i="3"/>
  <c r="L235" i="3" s="1"/>
  <c r="M235" i="3"/>
  <c r="K234" i="3"/>
  <c r="L234" i="3" s="1"/>
  <c r="M234" i="3"/>
  <c r="K233" i="3"/>
  <c r="L233" i="3" s="1"/>
  <c r="M233" i="3"/>
  <c r="K232" i="3"/>
  <c r="L232" i="3" s="1"/>
  <c r="M232" i="3"/>
  <c r="K231" i="3"/>
  <c r="L231" i="3" s="1"/>
  <c r="M231" i="3"/>
  <c r="K230" i="3"/>
  <c r="K229" i="3"/>
  <c r="K228" i="3"/>
  <c r="K227" i="3"/>
  <c r="L227" i="3" s="1"/>
  <c r="M227" i="3"/>
  <c r="K226" i="3"/>
  <c r="K225" i="3"/>
  <c r="K224" i="3"/>
  <c r="K223" i="3"/>
  <c r="L223" i="3" s="1"/>
  <c r="M223" i="3"/>
  <c r="K222" i="3"/>
  <c r="K221" i="3"/>
  <c r="K220" i="3"/>
  <c r="K219" i="3"/>
  <c r="L219" i="3" s="1"/>
  <c r="M219" i="3"/>
  <c r="K218" i="3"/>
  <c r="K217" i="3"/>
  <c r="K216" i="3"/>
  <c r="K215" i="3"/>
  <c r="L215" i="3" s="1"/>
  <c r="M215" i="3"/>
  <c r="K214" i="3"/>
  <c r="L214" i="3" s="1"/>
  <c r="M214" i="3"/>
  <c r="K213" i="3"/>
  <c r="L213" i="3" s="1"/>
  <c r="M213" i="3"/>
  <c r="K212" i="3"/>
  <c r="K211" i="3"/>
  <c r="K210" i="3"/>
  <c r="K209" i="3"/>
  <c r="K208" i="3"/>
  <c r="K207" i="3"/>
  <c r="K206" i="3"/>
  <c r="L206" i="3" s="1"/>
  <c r="M206" i="3"/>
  <c r="K205" i="3"/>
  <c r="K204" i="3"/>
  <c r="K203" i="3"/>
  <c r="K202" i="3"/>
  <c r="L202" i="3" s="1"/>
  <c r="M202" i="3"/>
  <c r="K201" i="3"/>
  <c r="K200" i="3"/>
  <c r="K199" i="3"/>
  <c r="L199" i="3" s="1"/>
  <c r="M199" i="3"/>
  <c r="K198" i="3"/>
  <c r="L198" i="3" s="1"/>
  <c r="M198" i="3"/>
  <c r="K197" i="3"/>
  <c r="L197" i="3" s="1"/>
  <c r="M197" i="3"/>
  <c r="K196" i="3"/>
  <c r="L196" i="3" s="1"/>
  <c r="M196" i="3"/>
  <c r="K195" i="3"/>
  <c r="L195" i="3" s="1"/>
  <c r="M195" i="3"/>
  <c r="K194" i="3"/>
  <c r="L194" i="3" s="1"/>
  <c r="M194" i="3"/>
  <c r="K193" i="3"/>
  <c r="K192" i="3"/>
  <c r="K191" i="3"/>
  <c r="K190" i="3"/>
  <c r="K189" i="3"/>
  <c r="L189" i="3" s="1"/>
  <c r="M189" i="3"/>
  <c r="K188" i="3"/>
  <c r="L188" i="3" s="1"/>
  <c r="M188" i="3"/>
  <c r="K187" i="3"/>
  <c r="K186" i="3"/>
  <c r="L186" i="3" s="1"/>
  <c r="M186" i="3"/>
  <c r="K185" i="3"/>
  <c r="L185" i="3" s="1"/>
  <c r="M185" i="3"/>
  <c r="K184" i="3"/>
  <c r="L184" i="3" s="1"/>
  <c r="M184" i="3"/>
  <c r="K183" i="3"/>
  <c r="L183" i="3" s="1"/>
  <c r="M183" i="3"/>
  <c r="K182" i="3"/>
  <c r="K181" i="3"/>
  <c r="K180" i="3"/>
  <c r="K179" i="3"/>
  <c r="K178" i="3"/>
  <c r="L178" i="3" s="1"/>
  <c r="M178" i="3"/>
  <c r="K177" i="3"/>
  <c r="L177" i="3" s="1"/>
  <c r="M177" i="3"/>
  <c r="K176" i="3"/>
  <c r="L176" i="3" s="1"/>
  <c r="M176" i="3"/>
  <c r="K175" i="3"/>
  <c r="L175" i="3" s="1"/>
  <c r="M175" i="3"/>
  <c r="K174" i="3"/>
  <c r="L174" i="3" s="1"/>
  <c r="M174" i="3"/>
  <c r="K173" i="3"/>
  <c r="L173" i="3" s="1"/>
  <c r="M173" i="3"/>
  <c r="K172" i="3"/>
  <c r="K171" i="3"/>
  <c r="L171" i="3" s="1"/>
  <c r="M171" i="3"/>
  <c r="K170" i="3"/>
  <c r="K169" i="3"/>
  <c r="L169" i="3" s="1"/>
  <c r="M169" i="3"/>
  <c r="K168" i="3"/>
  <c r="L168" i="3" s="1"/>
  <c r="M168" i="3"/>
  <c r="K167" i="3"/>
  <c r="L167" i="3" s="1"/>
  <c r="M167" i="3"/>
  <c r="K166" i="3"/>
  <c r="L166" i="3" s="1"/>
  <c r="M166" i="3"/>
  <c r="K165" i="3"/>
  <c r="L165" i="3" s="1"/>
  <c r="M165" i="3"/>
  <c r="K164" i="3"/>
  <c r="K163" i="3"/>
  <c r="L163" i="3" s="1"/>
  <c r="M163" i="3"/>
  <c r="K162" i="3"/>
  <c r="K161" i="3"/>
  <c r="K160" i="3"/>
  <c r="L160" i="3" s="1"/>
  <c r="M160" i="3"/>
  <c r="K159" i="3"/>
  <c r="L159" i="3" s="1"/>
  <c r="M159" i="3"/>
  <c r="K158" i="3"/>
  <c r="L158" i="3" s="1"/>
  <c r="M158" i="3"/>
  <c r="K157" i="3"/>
  <c r="L157" i="3" s="1"/>
  <c r="M157" i="3"/>
  <c r="K156" i="3"/>
  <c r="L156" i="3" s="1"/>
  <c r="M156" i="3"/>
  <c r="K155" i="3"/>
  <c r="K154" i="3"/>
  <c r="K153" i="3"/>
  <c r="K152" i="3"/>
  <c r="L152" i="3" s="1"/>
  <c r="M152" i="3"/>
  <c r="K151" i="3"/>
  <c r="L151" i="3" s="1"/>
  <c r="M151" i="3"/>
  <c r="K150" i="3"/>
  <c r="K149" i="3"/>
  <c r="K148" i="3"/>
  <c r="K147" i="3"/>
  <c r="L147" i="3" s="1"/>
  <c r="M147" i="3"/>
  <c r="K146" i="3"/>
  <c r="K145" i="3"/>
  <c r="K144" i="3"/>
  <c r="K143" i="3"/>
  <c r="K142" i="3"/>
  <c r="L142" i="3" s="1"/>
  <c r="M142" i="3"/>
  <c r="K141" i="3"/>
  <c r="L141" i="3" s="1"/>
  <c r="M141" i="3"/>
  <c r="K140" i="3"/>
  <c r="K139" i="3"/>
  <c r="K138" i="3"/>
  <c r="K137" i="3"/>
  <c r="L137" i="3" s="1"/>
  <c r="M137" i="3"/>
  <c r="K136" i="3"/>
  <c r="L136" i="3" s="1"/>
  <c r="M136" i="3"/>
  <c r="K135" i="3"/>
  <c r="K134" i="3"/>
  <c r="K133" i="3"/>
  <c r="L133" i="3" s="1"/>
  <c r="M133" i="3"/>
  <c r="K132" i="3"/>
  <c r="K131" i="3"/>
  <c r="L131" i="3" s="1"/>
  <c r="M131" i="3"/>
  <c r="K130" i="3"/>
  <c r="K129" i="3"/>
  <c r="K128" i="3"/>
  <c r="K127" i="3"/>
  <c r="L127" i="3" s="1"/>
  <c r="M127" i="3"/>
  <c r="K126" i="3"/>
  <c r="L126" i="3" s="1"/>
  <c r="M126" i="3"/>
  <c r="K125" i="3"/>
  <c r="L125" i="3" s="1"/>
  <c r="M125" i="3"/>
  <c r="K124" i="3"/>
  <c r="K123" i="3"/>
  <c r="L123" i="3" s="1"/>
  <c r="M123" i="3"/>
  <c r="K122" i="3"/>
  <c r="K121" i="3"/>
  <c r="K120" i="3"/>
  <c r="K119" i="3"/>
  <c r="L119" i="3" s="1"/>
  <c r="M119" i="3"/>
  <c r="K118" i="3"/>
  <c r="K117" i="3"/>
  <c r="L117" i="3" s="1"/>
  <c r="M117" i="3"/>
  <c r="K116" i="3"/>
  <c r="L116" i="3" s="1"/>
  <c r="M116" i="3"/>
  <c r="K115" i="3"/>
  <c r="L115" i="3" s="1"/>
  <c r="M115" i="3"/>
  <c r="K114" i="3"/>
  <c r="L114" i="3" s="1"/>
  <c r="M114" i="3"/>
  <c r="K113" i="3"/>
  <c r="K112" i="3"/>
  <c r="K111" i="3"/>
  <c r="K110" i="3"/>
  <c r="L110" i="3" s="1"/>
  <c r="M110" i="3"/>
  <c r="K109" i="3"/>
  <c r="L109" i="3" s="1"/>
  <c r="M109" i="3"/>
  <c r="K108" i="3"/>
  <c r="L108" i="3" s="1"/>
  <c r="M108" i="3"/>
  <c r="K107" i="3"/>
  <c r="L107" i="3" s="1"/>
  <c r="M107" i="3"/>
  <c r="K106" i="3"/>
  <c r="L106" i="3" s="1"/>
  <c r="M106" i="3"/>
  <c r="K105" i="3"/>
  <c r="K104" i="3"/>
  <c r="L104" i="3" s="1"/>
  <c r="M104" i="3"/>
  <c r="K103" i="3"/>
  <c r="K102" i="3"/>
  <c r="K101" i="3"/>
  <c r="K100" i="3"/>
  <c r="K99" i="3"/>
  <c r="K98" i="3"/>
  <c r="K97" i="3"/>
  <c r="K96" i="3"/>
  <c r="L96" i="3" s="1"/>
  <c r="M96" i="3"/>
  <c r="K95" i="3"/>
  <c r="K94" i="3"/>
  <c r="K93" i="3"/>
  <c r="K92" i="3"/>
  <c r="K91" i="3"/>
  <c r="L91" i="3" s="1"/>
  <c r="M91" i="3"/>
  <c r="K90" i="3"/>
  <c r="K89" i="3"/>
  <c r="L89" i="3" s="1"/>
  <c r="M89" i="3"/>
  <c r="K88" i="3"/>
  <c r="L88" i="3" s="1"/>
  <c r="M88" i="3"/>
  <c r="K87" i="3"/>
  <c r="K86" i="3"/>
  <c r="L86" i="3" s="1"/>
  <c r="M86" i="3"/>
  <c r="K85" i="3"/>
  <c r="L85" i="3" s="1"/>
  <c r="M85" i="3"/>
  <c r="K84" i="3"/>
  <c r="L84" i="3" s="1"/>
  <c r="M84" i="3"/>
  <c r="K83" i="3"/>
  <c r="L83" i="3" s="1"/>
  <c r="M83" i="3"/>
  <c r="K82" i="3"/>
  <c r="K81" i="3"/>
  <c r="L81" i="3" s="1"/>
  <c r="M81" i="3"/>
  <c r="K80" i="3"/>
  <c r="L80" i="3" s="1"/>
  <c r="M80" i="3"/>
  <c r="K79" i="3"/>
  <c r="K78" i="3"/>
  <c r="K77" i="3"/>
  <c r="K76" i="3"/>
  <c r="K75" i="3"/>
  <c r="K74" i="3"/>
  <c r="L74" i="3" s="1"/>
  <c r="M74" i="3"/>
  <c r="K73" i="3"/>
  <c r="K72" i="3"/>
  <c r="K71" i="3"/>
  <c r="L71" i="3" s="1"/>
  <c r="M71" i="3"/>
  <c r="K70" i="3"/>
  <c r="K69" i="3"/>
  <c r="K68" i="3"/>
  <c r="L68" i="3" s="1"/>
  <c r="M68" i="3"/>
  <c r="K67" i="3"/>
  <c r="L67" i="3" s="1"/>
  <c r="M67" i="3"/>
  <c r="K66" i="3"/>
  <c r="L66" i="3" s="1"/>
  <c r="M66" i="3"/>
  <c r="K65" i="3"/>
  <c r="K64" i="3"/>
  <c r="L64" i="3" s="1"/>
  <c r="M64" i="3"/>
  <c r="K63" i="3"/>
  <c r="K62" i="3"/>
  <c r="L62" i="3" s="1"/>
  <c r="M62" i="3"/>
  <c r="K61" i="3"/>
  <c r="L61" i="3" s="1"/>
  <c r="M61" i="3"/>
  <c r="K60" i="3"/>
  <c r="K59" i="3"/>
  <c r="L59" i="3" s="1"/>
  <c r="M59" i="3"/>
  <c r="K58" i="3"/>
  <c r="L58" i="3" s="1"/>
  <c r="M58" i="3"/>
  <c r="K57" i="3"/>
  <c r="L57" i="3" s="1"/>
  <c r="M57" i="3"/>
  <c r="K56" i="3"/>
  <c r="K55" i="3"/>
  <c r="K54" i="3"/>
  <c r="K53" i="3"/>
  <c r="K52" i="3"/>
  <c r="K51" i="3"/>
  <c r="K50" i="3"/>
  <c r="L50" i="3" s="1"/>
  <c r="M50" i="3"/>
  <c r="K49" i="3"/>
  <c r="L49" i="3" s="1"/>
  <c r="M49" i="3"/>
  <c r="K48" i="3"/>
  <c r="K47" i="3"/>
  <c r="K46" i="3"/>
  <c r="K45" i="3"/>
  <c r="L45" i="3" s="1"/>
  <c r="M45" i="3"/>
  <c r="K44" i="3"/>
  <c r="K43" i="3"/>
  <c r="K42" i="3"/>
  <c r="K41" i="3"/>
  <c r="L41" i="3" s="1"/>
  <c r="M41" i="3"/>
  <c r="K40" i="3"/>
  <c r="K39" i="3"/>
  <c r="K38" i="3"/>
  <c r="K37" i="3"/>
  <c r="M37" i="3" s="1"/>
  <c r="K36" i="3"/>
  <c r="K35" i="3"/>
  <c r="L35" i="3" s="1"/>
  <c r="M35" i="3"/>
  <c r="K34" i="3"/>
  <c r="L34" i="3" s="1"/>
  <c r="M34" i="3"/>
  <c r="K33" i="3"/>
  <c r="L33" i="3" s="1"/>
  <c r="M33" i="3"/>
  <c r="K32" i="3"/>
  <c r="L32" i="3" s="1"/>
  <c r="M32" i="3"/>
  <c r="K31" i="3"/>
  <c r="M31" i="3"/>
  <c r="K30" i="3"/>
  <c r="L30" i="3" s="1"/>
  <c r="M30" i="3"/>
  <c r="K29" i="3"/>
  <c r="L29" i="3" s="1"/>
  <c r="M29" i="3"/>
  <c r="K28" i="3"/>
  <c r="L28" i="3" s="1"/>
  <c r="M28" i="3"/>
  <c r="K27" i="3"/>
  <c r="L27" i="3" s="1"/>
  <c r="M27" i="3"/>
  <c r="K26" i="3"/>
  <c r="L26" i="3" s="1"/>
  <c r="M26" i="3"/>
  <c r="K25" i="3"/>
  <c r="M25" i="3"/>
  <c r="K24" i="3"/>
  <c r="K23" i="3"/>
  <c r="L23" i="3" s="1"/>
  <c r="M23" i="3"/>
  <c r="K22" i="3"/>
  <c r="L22" i="3" s="1"/>
  <c r="M22" i="3"/>
  <c r="K21" i="3"/>
  <c r="L21" i="3" s="1"/>
  <c r="M21" i="3"/>
  <c r="K20" i="3"/>
  <c r="L20" i="3" s="1"/>
  <c r="M20" i="3"/>
  <c r="O55" i="5"/>
  <c r="P55" i="5"/>
  <c r="K19" i="3"/>
  <c r="M19" i="3"/>
  <c r="K18" i="3"/>
  <c r="K17" i="3"/>
  <c r="K16" i="3"/>
  <c r="K15" i="3"/>
  <c r="K14" i="3"/>
  <c r="K13" i="3"/>
  <c r="M13" i="3" s="1"/>
  <c r="K12" i="3"/>
  <c r="L12" i="3" s="1"/>
  <c r="M12" i="3"/>
  <c r="K11" i="3"/>
  <c r="K10" i="3"/>
  <c r="L10" i="3" s="1"/>
  <c r="M10" i="3"/>
  <c r="K9" i="3"/>
  <c r="L9" i="3" s="1"/>
  <c r="M9" i="3"/>
  <c r="K8" i="3"/>
  <c r="M8" i="3"/>
  <c r="K7" i="3"/>
  <c r="L7" i="3" s="1"/>
  <c r="M7" i="3"/>
  <c r="K6" i="3"/>
  <c r="L6" i="3" s="1"/>
  <c r="M6" i="3"/>
  <c r="K5" i="3"/>
  <c r="K4" i="3"/>
  <c r="K3" i="3"/>
  <c r="M3" i="3" s="1"/>
  <c r="K2" i="3"/>
  <c r="M2" i="3"/>
  <c r="H25" i="5" l="1"/>
  <c r="K49" i="5"/>
  <c r="H56" i="5"/>
  <c r="F26" i="5"/>
  <c r="E49" i="5"/>
  <c r="B56" i="5"/>
  <c r="Q49" i="5"/>
  <c r="N56" i="5"/>
  <c r="B26" i="5"/>
  <c r="F34" i="5"/>
  <c r="D34" i="5"/>
  <c r="H34" i="5"/>
  <c r="I34" i="5"/>
  <c r="D31" i="5"/>
  <c r="F31" i="5"/>
  <c r="B35" i="5"/>
  <c r="H31" i="5"/>
  <c r="I31" i="5"/>
  <c r="G35" i="5"/>
  <c r="D33" i="5"/>
  <c r="F33" i="5"/>
  <c r="H33" i="5"/>
  <c r="H40" i="5"/>
  <c r="F42" i="5"/>
  <c r="H32" i="5"/>
  <c r="I32" i="5"/>
  <c r="B42" i="5"/>
  <c r="L13" i="5"/>
  <c r="F12" i="5"/>
  <c r="G12" i="5"/>
  <c r="L8" i="5"/>
  <c r="F7" i="5"/>
  <c r="G7" i="5"/>
  <c r="F6" i="5"/>
  <c r="G6" i="5"/>
  <c r="L7" i="5"/>
  <c r="L10" i="5"/>
  <c r="F9" i="5"/>
  <c r="G9" i="5"/>
  <c r="L14" i="5"/>
  <c r="F13" i="5"/>
  <c r="G13" i="5"/>
  <c r="N13" i="5" s="1"/>
  <c r="D32" i="5"/>
  <c r="F32" i="5"/>
  <c r="C104" i="5"/>
  <c r="H14" i="5"/>
  <c r="L12" i="5"/>
  <c r="F11" i="5"/>
  <c r="G11" i="5"/>
  <c r="L9" i="5"/>
  <c r="F8" i="5"/>
  <c r="G8" i="5"/>
  <c r="N8" i="5" s="1"/>
  <c r="F5" i="5"/>
  <c r="G5" i="5"/>
  <c r="L6" i="5"/>
  <c r="B8" i="2"/>
  <c r="F14" i="5"/>
  <c r="G14" i="5"/>
  <c r="F10" i="5"/>
  <c r="G10" i="5"/>
  <c r="N10" i="5" s="1"/>
  <c r="L11" i="5"/>
  <c r="L37" i="3"/>
  <c r="C24" i="5"/>
  <c r="D24" i="5" s="1"/>
  <c r="L31" i="3"/>
  <c r="C20" i="5"/>
  <c r="D20" i="5" s="1"/>
  <c r="L25" i="3"/>
  <c r="C22" i="5"/>
  <c r="D22" i="5" s="1"/>
  <c r="L19" i="3"/>
  <c r="C25" i="5"/>
  <c r="D25" i="5" s="1"/>
  <c r="L13" i="3"/>
  <c r="C21" i="5"/>
  <c r="D21" i="5" s="1"/>
  <c r="L8" i="3"/>
  <c r="C19" i="5"/>
  <c r="D19" i="5" s="1"/>
  <c r="L3" i="3"/>
  <c r="C40" i="5"/>
  <c r="D40" i="5" s="1"/>
  <c r="L2" i="3"/>
  <c r="I33" i="5" s="1"/>
  <c r="C41" i="5"/>
  <c r="D41" i="5" s="1"/>
  <c r="C23" i="5"/>
  <c r="D23" i="5" s="1"/>
  <c r="H22" i="5"/>
  <c r="D56" i="5"/>
  <c r="E53" i="5"/>
  <c r="G53" i="5" s="1"/>
  <c r="C35" i="5"/>
  <c r="H5" i="5"/>
  <c r="S55" i="5"/>
  <c r="I56" i="5"/>
  <c r="H41" i="5"/>
  <c r="K51" i="5"/>
  <c r="M51" i="5" s="1"/>
  <c r="O56" i="5"/>
  <c r="G54" i="5"/>
  <c r="H20" i="5"/>
  <c r="S50" i="5"/>
  <c r="Q52" i="5"/>
  <c r="S52" i="5" s="1"/>
  <c r="E51" i="5"/>
  <c r="G51" i="5" s="1"/>
  <c r="H21" i="5"/>
  <c r="J56" i="5"/>
  <c r="H24" i="5"/>
  <c r="H23" i="5"/>
  <c r="G42" i="5"/>
  <c r="K55" i="5"/>
  <c r="M55" i="5" s="1"/>
  <c r="P56" i="5"/>
  <c r="E35" i="5"/>
  <c r="Q51" i="5"/>
  <c r="S51" i="5" s="1"/>
  <c r="C56" i="5"/>
  <c r="E50" i="5"/>
  <c r="G50" i="5" s="1"/>
  <c r="L6159" i="3"/>
  <c r="M6159" i="3"/>
  <c r="L6158" i="3"/>
  <c r="M6158" i="3"/>
  <c r="L6156" i="3"/>
  <c r="M6156" i="3"/>
  <c r="L6153" i="3"/>
  <c r="M6153" i="3"/>
  <c r="L6152" i="3"/>
  <c r="M6152" i="3"/>
  <c r="L6150" i="3"/>
  <c r="M6150" i="3"/>
  <c r="L6147" i="3"/>
  <c r="M6147" i="3"/>
  <c r="L6145" i="3"/>
  <c r="M6145" i="3"/>
  <c r="L6143" i="3"/>
  <c r="M6143" i="3"/>
  <c r="L6142" i="3"/>
  <c r="M6142" i="3"/>
  <c r="L6141" i="3"/>
  <c r="M6141" i="3"/>
  <c r="L6139" i="3"/>
  <c r="M6139" i="3"/>
  <c r="L6136" i="3"/>
  <c r="M6136" i="3"/>
  <c r="L6134" i="3"/>
  <c r="M6134" i="3"/>
  <c r="L6133" i="3"/>
  <c r="M6133" i="3"/>
  <c r="L6132" i="3"/>
  <c r="M6132" i="3"/>
  <c r="L6131" i="3"/>
  <c r="M6131" i="3"/>
  <c r="L6128" i="3"/>
  <c r="M6128" i="3"/>
  <c r="L6126" i="3"/>
  <c r="M6126" i="3"/>
  <c r="L6125" i="3"/>
  <c r="M6125" i="3"/>
  <c r="L6124" i="3"/>
  <c r="M6124" i="3"/>
  <c r="L6123" i="3"/>
  <c r="M6123" i="3"/>
  <c r="L6122" i="3"/>
  <c r="M6122" i="3"/>
  <c r="L6120" i="3"/>
  <c r="M6120" i="3"/>
  <c r="L6119" i="3"/>
  <c r="M6119" i="3"/>
  <c r="L6118" i="3"/>
  <c r="M6118" i="3"/>
  <c r="L6116" i="3"/>
  <c r="M6116" i="3"/>
  <c r="L6110" i="3"/>
  <c r="M6110" i="3"/>
  <c r="L6107" i="3"/>
  <c r="M6107" i="3"/>
  <c r="L6105" i="3"/>
  <c r="M6105" i="3"/>
  <c r="L6104" i="3"/>
  <c r="M6104" i="3"/>
  <c r="L6102" i="3"/>
  <c r="M6102" i="3"/>
  <c r="L6101" i="3"/>
  <c r="M6101" i="3"/>
  <c r="L6098" i="3"/>
  <c r="M6098" i="3"/>
  <c r="L6097" i="3"/>
  <c r="M6097" i="3"/>
  <c r="L6096" i="3"/>
  <c r="M6096" i="3"/>
  <c r="L6095" i="3"/>
  <c r="M6095" i="3"/>
  <c r="L6094" i="3"/>
  <c r="M6094" i="3"/>
  <c r="L6093" i="3"/>
  <c r="M6093" i="3"/>
  <c r="L6092" i="3"/>
  <c r="M6092" i="3"/>
  <c r="L6090" i="3"/>
  <c r="M6090" i="3"/>
  <c r="L6084" i="3"/>
  <c r="M6084" i="3"/>
  <c r="L6080" i="3"/>
  <c r="M6080" i="3"/>
  <c r="L6078" i="3"/>
  <c r="M6078" i="3"/>
  <c r="L6076" i="3"/>
  <c r="M6076" i="3"/>
  <c r="L6074" i="3"/>
  <c r="M6074" i="3"/>
  <c r="L6073" i="3"/>
  <c r="M6073" i="3"/>
  <c r="L6069" i="3"/>
  <c r="M6069" i="3"/>
  <c r="L6068" i="3"/>
  <c r="M6068" i="3"/>
  <c r="L6066" i="3"/>
  <c r="M6066" i="3"/>
  <c r="L6065" i="3"/>
  <c r="M6065" i="3"/>
  <c r="L6063" i="3"/>
  <c r="M6063" i="3"/>
  <c r="L6061" i="3"/>
  <c r="M6061" i="3"/>
  <c r="L6060" i="3"/>
  <c r="M6060" i="3"/>
  <c r="L6059" i="3"/>
  <c r="M6059" i="3"/>
  <c r="L6058" i="3"/>
  <c r="M6058" i="3"/>
  <c r="L6057" i="3"/>
  <c r="M6057" i="3"/>
  <c r="L6055" i="3"/>
  <c r="M6055" i="3"/>
  <c r="L6053" i="3"/>
  <c r="M6053" i="3"/>
  <c r="L6050" i="3"/>
  <c r="M6050" i="3"/>
  <c r="L6049" i="3"/>
  <c r="M6049" i="3"/>
  <c r="L6048" i="3"/>
  <c r="M6048" i="3"/>
  <c r="L6043" i="3"/>
  <c r="M6043" i="3"/>
  <c r="L6036" i="3"/>
  <c r="M6036" i="3"/>
  <c r="L6034" i="3"/>
  <c r="M6034" i="3"/>
  <c r="L6031" i="3"/>
  <c r="M6031" i="3"/>
  <c r="L6027" i="3"/>
  <c r="M6027" i="3"/>
  <c r="L6026" i="3"/>
  <c r="M6026" i="3"/>
  <c r="L6025" i="3"/>
  <c r="M6025" i="3"/>
  <c r="L6023" i="3"/>
  <c r="M6023" i="3"/>
  <c r="L6020" i="3"/>
  <c r="M6020" i="3"/>
  <c r="L6019" i="3"/>
  <c r="M6019" i="3"/>
  <c r="L6017" i="3"/>
  <c r="M6017" i="3"/>
  <c r="L6016" i="3"/>
  <c r="M6016" i="3"/>
  <c r="L6015" i="3"/>
  <c r="M6015" i="3"/>
  <c r="L6014" i="3"/>
  <c r="M6014" i="3"/>
  <c r="L6011" i="3"/>
  <c r="M6011" i="3"/>
  <c r="L6010" i="3"/>
  <c r="M6010" i="3"/>
  <c r="L6009" i="3"/>
  <c r="M6009" i="3"/>
  <c r="L6005" i="3"/>
  <c r="M6005" i="3"/>
  <c r="L6004" i="3"/>
  <c r="M6004" i="3"/>
  <c r="L6003" i="3"/>
  <c r="M6003" i="3"/>
  <c r="L6000" i="3"/>
  <c r="M6000" i="3"/>
  <c r="L5998" i="3"/>
  <c r="M5998" i="3"/>
  <c r="L5997" i="3"/>
  <c r="M5997" i="3"/>
  <c r="L5996" i="3"/>
  <c r="M5996" i="3"/>
  <c r="L5995" i="3"/>
  <c r="M5995" i="3"/>
  <c r="L5994" i="3"/>
  <c r="M5994" i="3"/>
  <c r="L5990" i="3"/>
  <c r="M5990" i="3"/>
  <c r="L5988" i="3"/>
  <c r="M5988" i="3"/>
  <c r="L5987" i="3"/>
  <c r="M5987" i="3"/>
  <c r="L5986" i="3"/>
  <c r="M5986" i="3"/>
  <c r="L5983" i="3"/>
  <c r="M5983" i="3"/>
  <c r="L5982" i="3"/>
  <c r="M5982" i="3"/>
  <c r="L5981" i="3"/>
  <c r="M5981" i="3"/>
  <c r="L5977" i="3"/>
  <c r="M5977" i="3"/>
  <c r="L5976" i="3"/>
  <c r="M5976" i="3"/>
  <c r="L5975" i="3"/>
  <c r="M5975" i="3"/>
  <c r="L5974" i="3"/>
  <c r="M5974" i="3"/>
  <c r="L5973" i="3"/>
  <c r="M5973" i="3"/>
  <c r="L5969" i="3"/>
  <c r="M5969" i="3"/>
  <c r="L5968" i="3"/>
  <c r="M5968" i="3"/>
  <c r="L5964" i="3"/>
  <c r="M5964" i="3"/>
  <c r="L5963" i="3"/>
  <c r="M5963" i="3"/>
  <c r="L5962" i="3"/>
  <c r="M5962" i="3"/>
  <c r="L5961" i="3"/>
  <c r="M5961" i="3"/>
  <c r="L5960" i="3"/>
  <c r="M5960" i="3"/>
  <c r="L5959" i="3"/>
  <c r="M5959" i="3"/>
  <c r="L5958" i="3"/>
  <c r="M5958" i="3"/>
  <c r="L5955" i="3"/>
  <c r="M5955" i="3"/>
  <c r="L5954" i="3"/>
  <c r="M5954" i="3"/>
  <c r="L5952" i="3"/>
  <c r="M5952" i="3"/>
  <c r="L5949" i="3"/>
  <c r="M5949" i="3"/>
  <c r="L5945" i="3"/>
  <c r="M5945" i="3"/>
  <c r="L5943" i="3"/>
  <c r="M5943" i="3"/>
  <c r="L5942" i="3"/>
  <c r="M5942" i="3"/>
  <c r="L5940" i="3"/>
  <c r="M5940" i="3"/>
  <c r="L5934" i="3"/>
  <c r="M5934" i="3"/>
  <c r="L5933" i="3"/>
  <c r="M5933" i="3"/>
  <c r="L5932" i="3"/>
  <c r="M5932" i="3"/>
  <c r="L5930" i="3"/>
  <c r="M5930" i="3"/>
  <c r="L5929" i="3"/>
  <c r="M5929" i="3"/>
  <c r="L5928" i="3"/>
  <c r="M5928" i="3"/>
  <c r="L5926" i="3"/>
  <c r="M5926" i="3"/>
  <c r="L5925" i="3"/>
  <c r="M5925" i="3"/>
  <c r="L5924" i="3"/>
  <c r="M5924" i="3"/>
  <c r="L5923" i="3"/>
  <c r="M5923" i="3"/>
  <c r="L5922" i="3"/>
  <c r="M5922" i="3"/>
  <c r="L5921" i="3"/>
  <c r="M5921" i="3"/>
  <c r="L5917" i="3"/>
  <c r="M5917" i="3"/>
  <c r="L5913" i="3"/>
  <c r="M5913" i="3"/>
  <c r="L5907" i="3"/>
  <c r="M5907" i="3"/>
  <c r="L5905" i="3"/>
  <c r="M5905" i="3"/>
  <c r="L5902" i="3"/>
  <c r="M5902" i="3"/>
  <c r="L5899" i="3"/>
  <c r="M5899" i="3"/>
  <c r="L5895" i="3"/>
  <c r="M5895" i="3"/>
  <c r="L5894" i="3"/>
  <c r="M5894" i="3"/>
  <c r="L5890" i="3"/>
  <c r="M5890" i="3"/>
  <c r="L5887" i="3"/>
  <c r="M5887" i="3"/>
  <c r="L5884" i="3"/>
  <c r="M5884" i="3"/>
  <c r="L5879" i="3"/>
  <c r="M5879" i="3"/>
  <c r="L5878" i="3"/>
  <c r="M5878" i="3"/>
  <c r="L5877" i="3"/>
  <c r="M5877" i="3"/>
  <c r="L5876" i="3"/>
  <c r="M5876" i="3"/>
  <c r="L5870" i="3"/>
  <c r="M5870" i="3"/>
  <c r="L5868" i="3"/>
  <c r="M5868" i="3"/>
  <c r="L5867" i="3"/>
  <c r="M5867" i="3"/>
  <c r="L5866" i="3"/>
  <c r="M5866" i="3"/>
  <c r="L5865" i="3"/>
  <c r="M5865" i="3"/>
  <c r="L5864" i="3"/>
  <c r="M5864" i="3"/>
  <c r="L5863" i="3"/>
  <c r="M5863" i="3"/>
  <c r="L5862" i="3"/>
  <c r="M5862" i="3"/>
  <c r="L5861" i="3"/>
  <c r="M5861" i="3"/>
  <c r="L5859" i="3"/>
  <c r="M5859" i="3"/>
  <c r="L5858" i="3"/>
  <c r="M5858" i="3"/>
  <c r="L5857" i="3"/>
  <c r="M5857" i="3"/>
  <c r="L5856" i="3"/>
  <c r="M5856" i="3"/>
  <c r="L5854" i="3"/>
  <c r="M5854" i="3"/>
  <c r="L5852" i="3"/>
  <c r="M5852" i="3"/>
  <c r="L5850" i="3"/>
  <c r="M5850" i="3"/>
  <c r="L5847" i="3"/>
  <c r="M5847" i="3"/>
  <c r="L5845" i="3"/>
  <c r="M5845" i="3"/>
  <c r="L5844" i="3"/>
  <c r="M5844" i="3"/>
  <c r="L5843" i="3"/>
  <c r="M5843" i="3"/>
  <c r="L5841" i="3"/>
  <c r="M5841" i="3"/>
  <c r="L5840" i="3"/>
  <c r="M5840" i="3"/>
  <c r="L5839" i="3"/>
  <c r="M5839" i="3"/>
  <c r="L5838" i="3"/>
  <c r="M5838" i="3"/>
  <c r="L5835" i="3"/>
  <c r="M5835" i="3"/>
  <c r="L5832" i="3"/>
  <c r="M5832" i="3"/>
  <c r="L5831" i="3"/>
  <c r="M5831" i="3"/>
  <c r="L5827" i="3"/>
  <c r="M5827" i="3"/>
  <c r="L5826" i="3"/>
  <c r="M5826" i="3"/>
  <c r="L5825" i="3"/>
  <c r="M5825" i="3"/>
  <c r="L5823" i="3"/>
  <c r="M5823" i="3"/>
  <c r="L5822" i="3"/>
  <c r="M5822" i="3"/>
  <c r="L5821" i="3"/>
  <c r="M5821" i="3"/>
  <c r="L5818" i="3"/>
  <c r="M5818" i="3"/>
  <c r="L5817" i="3"/>
  <c r="M5817" i="3"/>
  <c r="L5814" i="3"/>
  <c r="M5814" i="3"/>
  <c r="L5810" i="3"/>
  <c r="M5810" i="3"/>
  <c r="L5808" i="3"/>
  <c r="M5808" i="3"/>
  <c r="L5807" i="3"/>
  <c r="M5807" i="3"/>
  <c r="L5806" i="3"/>
  <c r="M5806" i="3"/>
  <c r="L5805" i="3"/>
  <c r="M5805" i="3"/>
  <c r="L5804" i="3"/>
  <c r="M5804" i="3"/>
  <c r="L5803" i="3"/>
  <c r="M5803" i="3"/>
  <c r="L5799" i="3"/>
  <c r="M5799" i="3"/>
  <c r="L5797" i="3"/>
  <c r="M5797" i="3"/>
  <c r="L5796" i="3"/>
  <c r="M5796" i="3"/>
  <c r="L5794" i="3"/>
  <c r="M5794" i="3"/>
  <c r="L5793" i="3"/>
  <c r="M5793" i="3"/>
  <c r="L5790" i="3"/>
  <c r="M5790" i="3"/>
  <c r="L5789" i="3"/>
  <c r="M5789" i="3"/>
  <c r="L5788" i="3"/>
  <c r="M5788" i="3"/>
  <c r="L5787" i="3"/>
  <c r="M5787" i="3"/>
  <c r="L5783" i="3"/>
  <c r="M5783" i="3"/>
  <c r="L5782" i="3"/>
  <c r="M5782" i="3"/>
  <c r="L5781" i="3"/>
  <c r="M5781" i="3"/>
  <c r="L5780" i="3"/>
  <c r="M5780" i="3"/>
  <c r="L5778" i="3"/>
  <c r="M5778" i="3"/>
  <c r="L5776" i="3"/>
  <c r="M5776" i="3"/>
  <c r="L5774" i="3"/>
  <c r="M5774" i="3"/>
  <c r="L5768" i="3"/>
  <c r="M5768" i="3"/>
  <c r="L5762" i="3"/>
  <c r="M5762" i="3"/>
  <c r="L5760" i="3"/>
  <c r="M5760" i="3"/>
  <c r="L5759" i="3"/>
  <c r="M5759" i="3"/>
  <c r="L5758" i="3"/>
  <c r="M5758" i="3"/>
  <c r="L5756" i="3"/>
  <c r="M5756" i="3"/>
  <c r="L5755" i="3"/>
  <c r="M5755" i="3"/>
  <c r="L5753" i="3"/>
  <c r="M5753" i="3"/>
  <c r="L5752" i="3"/>
  <c r="M5752" i="3"/>
  <c r="L5750" i="3"/>
  <c r="M5750" i="3"/>
  <c r="L5749" i="3"/>
  <c r="M5749" i="3"/>
  <c r="L5746" i="3"/>
  <c r="M5746" i="3"/>
  <c r="L5744" i="3"/>
  <c r="M5744" i="3"/>
  <c r="L5743" i="3"/>
  <c r="M5743" i="3"/>
  <c r="L5742" i="3"/>
  <c r="M5742" i="3"/>
  <c r="L5738" i="3"/>
  <c r="M5738" i="3"/>
  <c r="L5737" i="3"/>
  <c r="M5737" i="3"/>
  <c r="L5734" i="3"/>
  <c r="M5734" i="3"/>
  <c r="L5733" i="3"/>
  <c r="M5733" i="3"/>
  <c r="L5731" i="3"/>
  <c r="M5731" i="3"/>
  <c r="L5730" i="3"/>
  <c r="M5730" i="3"/>
  <c r="L5728" i="3"/>
  <c r="M5728" i="3"/>
  <c r="L5726" i="3"/>
  <c r="M5726" i="3"/>
  <c r="L5725" i="3"/>
  <c r="M5725" i="3"/>
  <c r="L5722" i="3"/>
  <c r="M5722" i="3"/>
  <c r="L5721" i="3"/>
  <c r="M5721" i="3"/>
  <c r="L5720" i="3"/>
  <c r="M5720" i="3"/>
  <c r="L5718" i="3"/>
  <c r="M5718" i="3"/>
  <c r="L5717" i="3"/>
  <c r="M5717" i="3"/>
  <c r="L5716" i="3"/>
  <c r="M5716" i="3"/>
  <c r="L5715" i="3"/>
  <c r="M5715" i="3"/>
  <c r="L5711" i="3"/>
  <c r="M5711" i="3"/>
  <c r="L5708" i="3"/>
  <c r="M5708" i="3"/>
  <c r="L5707" i="3"/>
  <c r="M5707" i="3"/>
  <c r="L5706" i="3"/>
  <c r="M5706" i="3"/>
  <c r="L5705" i="3"/>
  <c r="M5705" i="3"/>
  <c r="L5704" i="3"/>
  <c r="M5704" i="3"/>
  <c r="L5703" i="3"/>
  <c r="M5703" i="3"/>
  <c r="L5700" i="3"/>
  <c r="M5700" i="3"/>
  <c r="L5698" i="3"/>
  <c r="M5698" i="3"/>
  <c r="L5695" i="3"/>
  <c r="M5695" i="3"/>
  <c r="L5694" i="3"/>
  <c r="M5694" i="3"/>
  <c r="L5692" i="3"/>
  <c r="M5692" i="3"/>
  <c r="L5684" i="3"/>
  <c r="M5684" i="3"/>
  <c r="L5681" i="3"/>
  <c r="M5681" i="3"/>
  <c r="L5680" i="3"/>
  <c r="M5680" i="3"/>
  <c r="L5679" i="3"/>
  <c r="M5679" i="3"/>
  <c r="L5678" i="3"/>
  <c r="M5678" i="3"/>
  <c r="L5676" i="3"/>
  <c r="M5676" i="3"/>
  <c r="L5675" i="3"/>
  <c r="M5675" i="3"/>
  <c r="L5674" i="3"/>
  <c r="M5674" i="3"/>
  <c r="L5672" i="3"/>
  <c r="M5672" i="3"/>
  <c r="L5670" i="3"/>
  <c r="M5670" i="3"/>
  <c r="L5669" i="3"/>
  <c r="M5669" i="3"/>
  <c r="L5668" i="3"/>
  <c r="M5668" i="3"/>
  <c r="L5667" i="3"/>
  <c r="M5667" i="3"/>
  <c r="L5664" i="3"/>
  <c r="M5664" i="3"/>
  <c r="L5662" i="3"/>
  <c r="M5662" i="3"/>
  <c r="L5660" i="3"/>
  <c r="M5660" i="3"/>
  <c r="L5658" i="3"/>
  <c r="M5658" i="3"/>
  <c r="L5654" i="3"/>
  <c r="M5654" i="3"/>
  <c r="L5650" i="3"/>
  <c r="M5650" i="3"/>
  <c r="L5649" i="3"/>
  <c r="M5649" i="3"/>
  <c r="L5648" i="3"/>
  <c r="M5648" i="3"/>
  <c r="L5646" i="3"/>
  <c r="M5646" i="3"/>
  <c r="L5644" i="3"/>
  <c r="M5644" i="3"/>
  <c r="L5638" i="3"/>
  <c r="M5638" i="3"/>
  <c r="L5637" i="3"/>
  <c r="M5637" i="3"/>
  <c r="L5634" i="3"/>
  <c r="M5634" i="3"/>
  <c r="L5632" i="3"/>
  <c r="M5632" i="3"/>
  <c r="L5630" i="3"/>
  <c r="M5630" i="3"/>
  <c r="L5629" i="3"/>
  <c r="M5629" i="3"/>
  <c r="L5625" i="3"/>
  <c r="M5625" i="3"/>
  <c r="L5623" i="3"/>
  <c r="M5623" i="3"/>
  <c r="L5621" i="3"/>
  <c r="M5621" i="3"/>
  <c r="L5620" i="3"/>
  <c r="M5620" i="3"/>
  <c r="L5619" i="3"/>
  <c r="M5619" i="3"/>
  <c r="L5615" i="3"/>
  <c r="M5615" i="3"/>
  <c r="L5613" i="3"/>
  <c r="M5613" i="3"/>
  <c r="L5612" i="3"/>
  <c r="M5612" i="3"/>
  <c r="L5607" i="3"/>
  <c r="M5607" i="3"/>
  <c r="L5605" i="3"/>
  <c r="M5605" i="3"/>
  <c r="L5604" i="3"/>
  <c r="M5604" i="3"/>
  <c r="L5603" i="3"/>
  <c r="M5603" i="3"/>
  <c r="L5602" i="3"/>
  <c r="M5602" i="3"/>
  <c r="L5599" i="3"/>
  <c r="M5599" i="3"/>
  <c r="L5597" i="3"/>
  <c r="M5597" i="3"/>
  <c r="L5594" i="3"/>
  <c r="M5594" i="3"/>
  <c r="L5593" i="3"/>
  <c r="M5593" i="3"/>
  <c r="L5591" i="3"/>
  <c r="M5591" i="3"/>
  <c r="L5590" i="3"/>
  <c r="M5590" i="3"/>
  <c r="L5589" i="3"/>
  <c r="M5589" i="3"/>
  <c r="L5585" i="3"/>
  <c r="M5585" i="3"/>
  <c r="L5584" i="3"/>
  <c r="M5584" i="3"/>
  <c r="L5583" i="3"/>
  <c r="M5583" i="3"/>
  <c r="L5582" i="3"/>
  <c r="M5582" i="3"/>
  <c r="L5579" i="3"/>
  <c r="M5579" i="3"/>
  <c r="L5578" i="3"/>
  <c r="M5578" i="3"/>
  <c r="L5577" i="3"/>
  <c r="M5577" i="3"/>
  <c r="L5575" i="3"/>
  <c r="M5575" i="3"/>
  <c r="L5574" i="3"/>
  <c r="M5574" i="3"/>
  <c r="L5571" i="3"/>
  <c r="M5571" i="3"/>
  <c r="L5570" i="3"/>
  <c r="M5570" i="3"/>
  <c r="L5569" i="3"/>
  <c r="M5569" i="3"/>
  <c r="L5567" i="3"/>
  <c r="M5567" i="3"/>
  <c r="L5566" i="3"/>
  <c r="M5566" i="3"/>
  <c r="L5565" i="3"/>
  <c r="M5565" i="3"/>
  <c r="L5559" i="3"/>
  <c r="M5559" i="3"/>
  <c r="L5558" i="3"/>
  <c r="M5558" i="3"/>
  <c r="L5557" i="3"/>
  <c r="M5557" i="3"/>
  <c r="L5556" i="3"/>
  <c r="M5556" i="3"/>
  <c r="L5555" i="3"/>
  <c r="M5555" i="3"/>
  <c r="L5552" i="3"/>
  <c r="M5552" i="3"/>
  <c r="L5551" i="3"/>
  <c r="M5551" i="3"/>
  <c r="L5550" i="3"/>
  <c r="M5550" i="3"/>
  <c r="L5547" i="3"/>
  <c r="M5547" i="3"/>
  <c r="L5546" i="3"/>
  <c r="M5546" i="3"/>
  <c r="L5545" i="3"/>
  <c r="M5545" i="3"/>
  <c r="L5544" i="3"/>
  <c r="M5544" i="3"/>
  <c r="L5541" i="3"/>
  <c r="M5541" i="3"/>
  <c r="L5538" i="3"/>
  <c r="M5538" i="3"/>
  <c r="L5536" i="3"/>
  <c r="M5536" i="3"/>
  <c r="L5535" i="3"/>
  <c r="M5535" i="3"/>
  <c r="L5534" i="3"/>
  <c r="M5534" i="3"/>
  <c r="L5532" i="3"/>
  <c r="M5532" i="3"/>
  <c r="L5531" i="3"/>
  <c r="M5531" i="3"/>
  <c r="L5528" i="3"/>
  <c r="M5528" i="3"/>
  <c r="L5527" i="3"/>
  <c r="M5527" i="3"/>
  <c r="L5523" i="3"/>
  <c r="M5523" i="3"/>
  <c r="L5521" i="3"/>
  <c r="M5521" i="3"/>
  <c r="L5518" i="3"/>
  <c r="M5518" i="3"/>
  <c r="L5515" i="3"/>
  <c r="M5515" i="3"/>
  <c r="L5514" i="3"/>
  <c r="M5514" i="3"/>
  <c r="L5513" i="3"/>
  <c r="M5513" i="3"/>
  <c r="L5512" i="3"/>
  <c r="M5512" i="3"/>
  <c r="L5511" i="3"/>
  <c r="M5511" i="3"/>
  <c r="L5510" i="3"/>
  <c r="M5510" i="3"/>
  <c r="L5509" i="3"/>
  <c r="M5509" i="3"/>
  <c r="L5506" i="3"/>
  <c r="M5506" i="3"/>
  <c r="L5505" i="3"/>
  <c r="M5505" i="3"/>
  <c r="L5501" i="3"/>
  <c r="M5501" i="3"/>
  <c r="L5500" i="3"/>
  <c r="M5500" i="3"/>
  <c r="L5498" i="3"/>
  <c r="M5498" i="3"/>
  <c r="G19" i="5"/>
  <c r="L5497" i="3"/>
  <c r="M5497" i="3"/>
  <c r="L5496" i="3"/>
  <c r="M5496" i="3"/>
  <c r="L5495" i="3"/>
  <c r="M5495" i="3"/>
  <c r="L5494" i="3"/>
  <c r="M5494" i="3"/>
  <c r="L5488" i="3"/>
  <c r="M5488" i="3"/>
  <c r="L5485" i="3"/>
  <c r="M5485" i="3"/>
  <c r="L5483" i="3"/>
  <c r="M5483" i="3"/>
  <c r="L5480" i="3"/>
  <c r="M5480" i="3"/>
  <c r="L5479" i="3"/>
  <c r="M5479" i="3"/>
  <c r="L5478" i="3"/>
  <c r="M5478" i="3"/>
  <c r="L5477" i="3"/>
  <c r="M5477" i="3"/>
  <c r="L5472" i="3"/>
  <c r="M5472" i="3"/>
  <c r="L5470" i="3"/>
  <c r="M5470" i="3"/>
  <c r="L5469" i="3"/>
  <c r="M5469" i="3"/>
  <c r="C106" i="5"/>
  <c r="M41" i="2" s="1"/>
  <c r="C88" i="5"/>
  <c r="L5465" i="3"/>
  <c r="M5465" i="3"/>
  <c r="L5464" i="3"/>
  <c r="M5464" i="3"/>
  <c r="L5463" i="3"/>
  <c r="M5463" i="3"/>
  <c r="L5462" i="3"/>
  <c r="M5462" i="3"/>
  <c r="L5461" i="3"/>
  <c r="M5461" i="3"/>
  <c r="L5459" i="3"/>
  <c r="M5459" i="3"/>
  <c r="L5457" i="3"/>
  <c r="M5457" i="3"/>
  <c r="L5455" i="3"/>
  <c r="M5455" i="3"/>
  <c r="L5454" i="3"/>
  <c r="M5454" i="3"/>
  <c r="L5453" i="3"/>
  <c r="M5453" i="3"/>
  <c r="L5452" i="3"/>
  <c r="M5452" i="3"/>
  <c r="L5451" i="3"/>
  <c r="M5451" i="3"/>
  <c r="L5450" i="3"/>
  <c r="M5450" i="3"/>
  <c r="L5449" i="3"/>
  <c r="M5449" i="3"/>
  <c r="L5448" i="3"/>
  <c r="M5448" i="3"/>
  <c r="L5447" i="3"/>
  <c r="M5447" i="3"/>
  <c r="L5446" i="3"/>
  <c r="M5446" i="3"/>
  <c r="L5445" i="3"/>
  <c r="M5445" i="3"/>
  <c r="L5443" i="3"/>
  <c r="M5443" i="3"/>
  <c r="L5442" i="3"/>
  <c r="M5442" i="3"/>
  <c r="L5441" i="3"/>
  <c r="M5441" i="3"/>
  <c r="L5440" i="3"/>
  <c r="M5440" i="3"/>
  <c r="L5439" i="3"/>
  <c r="M5439" i="3"/>
  <c r="L5437" i="3"/>
  <c r="M5437" i="3"/>
  <c r="L5436" i="3"/>
  <c r="M5436" i="3"/>
  <c r="L5432" i="3"/>
  <c r="M5432" i="3"/>
  <c r="L5431" i="3"/>
  <c r="M5431" i="3"/>
  <c r="L5430" i="3"/>
  <c r="M5430" i="3"/>
  <c r="L5428" i="3"/>
  <c r="M5428" i="3"/>
  <c r="L5425" i="3"/>
  <c r="M5425" i="3"/>
  <c r="L5424" i="3"/>
  <c r="M5424" i="3"/>
  <c r="L5423" i="3"/>
  <c r="M5423" i="3"/>
  <c r="L5422" i="3"/>
  <c r="M5422" i="3"/>
  <c r="L5421" i="3"/>
  <c r="M5421" i="3"/>
  <c r="L5420" i="3"/>
  <c r="M5420" i="3"/>
  <c r="L5419" i="3"/>
  <c r="M5419" i="3"/>
  <c r="L5418" i="3"/>
  <c r="M5418" i="3"/>
  <c r="L5416" i="3"/>
  <c r="M5416" i="3"/>
  <c r="L5414" i="3"/>
  <c r="M5414" i="3"/>
  <c r="L5413" i="3"/>
  <c r="M5413" i="3"/>
  <c r="L5408" i="3"/>
  <c r="M5408" i="3"/>
  <c r="L5407" i="3"/>
  <c r="M5407" i="3"/>
  <c r="L5406" i="3"/>
  <c r="M5406" i="3"/>
  <c r="L5402" i="3"/>
  <c r="M5402" i="3"/>
  <c r="L5401" i="3"/>
  <c r="M5401" i="3"/>
  <c r="L5399" i="3"/>
  <c r="M5399" i="3"/>
  <c r="L5398" i="3"/>
  <c r="M5398" i="3"/>
  <c r="L5395" i="3"/>
  <c r="M5395" i="3"/>
  <c r="L5390" i="3"/>
  <c r="M5390" i="3"/>
  <c r="L5389" i="3"/>
  <c r="M5389" i="3"/>
  <c r="L5385" i="3"/>
  <c r="M5385" i="3"/>
  <c r="L5382" i="3"/>
  <c r="M5382" i="3"/>
  <c r="L5381" i="3"/>
  <c r="M5381" i="3"/>
  <c r="L5380" i="3"/>
  <c r="M5380" i="3"/>
  <c r="L5377" i="3"/>
  <c r="M5377" i="3"/>
  <c r="L5376" i="3"/>
  <c r="M5376" i="3"/>
  <c r="L5375" i="3"/>
  <c r="M5375" i="3"/>
  <c r="L5374" i="3"/>
  <c r="M5374" i="3"/>
  <c r="L5373" i="3"/>
  <c r="M5373" i="3"/>
  <c r="L5372" i="3"/>
  <c r="M5372" i="3"/>
  <c r="L5370" i="3"/>
  <c r="M5370" i="3"/>
  <c r="L5369" i="3"/>
  <c r="M5369" i="3"/>
  <c r="L5368" i="3"/>
  <c r="M5368" i="3"/>
  <c r="L5367" i="3"/>
  <c r="M5367" i="3"/>
  <c r="L5365" i="3"/>
  <c r="M5365" i="3"/>
  <c r="L5364" i="3"/>
  <c r="M5364" i="3"/>
  <c r="L5363" i="3"/>
  <c r="M5363" i="3"/>
  <c r="L5362" i="3"/>
  <c r="M5362" i="3"/>
  <c r="L5360" i="3"/>
  <c r="M5360" i="3"/>
  <c r="L5358" i="3"/>
  <c r="M5358" i="3"/>
  <c r="L5356" i="3"/>
  <c r="M5356" i="3"/>
  <c r="L5355" i="3"/>
  <c r="M5355" i="3"/>
  <c r="L5354" i="3"/>
  <c r="M5354" i="3"/>
  <c r="L5351" i="3"/>
  <c r="M5351" i="3"/>
  <c r="L5348" i="3"/>
  <c r="M5348" i="3"/>
  <c r="L5347" i="3"/>
  <c r="M5347" i="3"/>
  <c r="L5346" i="3"/>
  <c r="M5346" i="3"/>
  <c r="L5337" i="3"/>
  <c r="M5337" i="3"/>
  <c r="L5336" i="3"/>
  <c r="M5336" i="3"/>
  <c r="L5331" i="3"/>
  <c r="M5331" i="3"/>
  <c r="L5330" i="3"/>
  <c r="M5330" i="3"/>
  <c r="L5329" i="3"/>
  <c r="M5329" i="3"/>
  <c r="L5324" i="3"/>
  <c r="M5324" i="3"/>
  <c r="L5323" i="3"/>
  <c r="M5323" i="3"/>
  <c r="L5322" i="3"/>
  <c r="M5322" i="3"/>
  <c r="L5321" i="3"/>
  <c r="M5321" i="3"/>
  <c r="L5320" i="3"/>
  <c r="M5320" i="3"/>
  <c r="L5313" i="3"/>
  <c r="M5313" i="3"/>
  <c r="L5311" i="3"/>
  <c r="M5311" i="3"/>
  <c r="L5310" i="3"/>
  <c r="M5310" i="3"/>
  <c r="L5309" i="3"/>
  <c r="M5309" i="3"/>
  <c r="L5308" i="3"/>
  <c r="M5308" i="3"/>
  <c r="L5306" i="3"/>
  <c r="M5306" i="3"/>
  <c r="L5305" i="3"/>
  <c r="M5305" i="3"/>
  <c r="L5304" i="3"/>
  <c r="M5304" i="3"/>
  <c r="L5301" i="3"/>
  <c r="M5301" i="3"/>
  <c r="L5299" i="3"/>
  <c r="M5299" i="3"/>
  <c r="L5298" i="3"/>
  <c r="M5298" i="3"/>
  <c r="L5297" i="3"/>
  <c r="M5297" i="3"/>
  <c r="L5290" i="3"/>
  <c r="M5290" i="3"/>
  <c r="L5289" i="3"/>
  <c r="M5289" i="3"/>
  <c r="L5287" i="3"/>
  <c r="M5287" i="3"/>
  <c r="L5285" i="3"/>
  <c r="M5285" i="3"/>
  <c r="L5283" i="3"/>
  <c r="M5283" i="3"/>
  <c r="L5282" i="3"/>
  <c r="M5282" i="3"/>
  <c r="L5281" i="3"/>
  <c r="M5281" i="3"/>
  <c r="L5275" i="3"/>
  <c r="M5275" i="3"/>
  <c r="L5271" i="3"/>
  <c r="M5271" i="3"/>
  <c r="L5267" i="3"/>
  <c r="M5267" i="3"/>
  <c r="L5266" i="3"/>
  <c r="M5266" i="3"/>
  <c r="L5265" i="3"/>
  <c r="M5265" i="3"/>
  <c r="L5264" i="3"/>
  <c r="M5264" i="3"/>
  <c r="L5263" i="3"/>
  <c r="M5263" i="3"/>
  <c r="L5262" i="3"/>
  <c r="M5262" i="3"/>
  <c r="L5261" i="3"/>
  <c r="M5261" i="3"/>
  <c r="L5260" i="3"/>
  <c r="M5260" i="3"/>
  <c r="L5259" i="3"/>
  <c r="M5259" i="3"/>
  <c r="L5258" i="3"/>
  <c r="M5258" i="3"/>
  <c r="L5257" i="3"/>
  <c r="M5257" i="3"/>
  <c r="L5256" i="3"/>
  <c r="M5256" i="3"/>
  <c r="L5255" i="3"/>
  <c r="M5255" i="3"/>
  <c r="L5254" i="3"/>
  <c r="M5254" i="3"/>
  <c r="L5253" i="3"/>
  <c r="M5253" i="3"/>
  <c r="L5252" i="3"/>
  <c r="M5252" i="3"/>
  <c r="L5251" i="3"/>
  <c r="M5251" i="3"/>
  <c r="L5250" i="3"/>
  <c r="M5250" i="3"/>
  <c r="L5249" i="3"/>
  <c r="M5249" i="3"/>
  <c r="L5248" i="3"/>
  <c r="M5248" i="3"/>
  <c r="L5247" i="3"/>
  <c r="M5247" i="3"/>
  <c r="L5246" i="3"/>
  <c r="M5246" i="3"/>
  <c r="L5245" i="3"/>
  <c r="M5245" i="3"/>
  <c r="L5244" i="3"/>
  <c r="M5244" i="3"/>
  <c r="L5243" i="3"/>
  <c r="M5243" i="3"/>
  <c r="L5242" i="3"/>
  <c r="M5242" i="3"/>
  <c r="L5241" i="3"/>
  <c r="M5241" i="3"/>
  <c r="L5240" i="3"/>
  <c r="M5240" i="3"/>
  <c r="L5239" i="3"/>
  <c r="M5239" i="3"/>
  <c r="L5238" i="3"/>
  <c r="M5238" i="3"/>
  <c r="L5237" i="3"/>
  <c r="M5237" i="3"/>
  <c r="L5236" i="3"/>
  <c r="M5236" i="3"/>
  <c r="L5235" i="3"/>
  <c r="M5235" i="3"/>
  <c r="L5234" i="3"/>
  <c r="M5234" i="3"/>
  <c r="L5233" i="3"/>
  <c r="M5233" i="3"/>
  <c r="L5232" i="3"/>
  <c r="M5232" i="3"/>
  <c r="L5231" i="3"/>
  <c r="M5231" i="3"/>
  <c r="L5230" i="3"/>
  <c r="M5230" i="3"/>
  <c r="L5229" i="3"/>
  <c r="M5229" i="3"/>
  <c r="L5228" i="3"/>
  <c r="M5228" i="3"/>
  <c r="L5227" i="3"/>
  <c r="M5227" i="3"/>
  <c r="L5226" i="3"/>
  <c r="M5226" i="3"/>
  <c r="L5225" i="3"/>
  <c r="M5225" i="3"/>
  <c r="L5224" i="3"/>
  <c r="M5224" i="3"/>
  <c r="L5223" i="3"/>
  <c r="M5223" i="3"/>
  <c r="L5222" i="3"/>
  <c r="M5222" i="3"/>
  <c r="L5221" i="3"/>
  <c r="M5221" i="3"/>
  <c r="L5220" i="3"/>
  <c r="M5220" i="3"/>
  <c r="L5219" i="3"/>
  <c r="M5219" i="3"/>
  <c r="L5218" i="3"/>
  <c r="M5218" i="3"/>
  <c r="L5217" i="3"/>
  <c r="M5217" i="3"/>
  <c r="L5216" i="3"/>
  <c r="M5216" i="3"/>
  <c r="L5215" i="3"/>
  <c r="M5215" i="3"/>
  <c r="L5214" i="3"/>
  <c r="M5214" i="3"/>
  <c r="L5213" i="3"/>
  <c r="M5213" i="3"/>
  <c r="L5212" i="3"/>
  <c r="M5212" i="3"/>
  <c r="L5211" i="3"/>
  <c r="M5211" i="3"/>
  <c r="L5210" i="3"/>
  <c r="M5210" i="3"/>
  <c r="L5209" i="3"/>
  <c r="M5209" i="3"/>
  <c r="L5208" i="3"/>
  <c r="M5208" i="3"/>
  <c r="L5207" i="3"/>
  <c r="M5207" i="3"/>
  <c r="L5206" i="3"/>
  <c r="M5206" i="3"/>
  <c r="L5205" i="3"/>
  <c r="M5205" i="3"/>
  <c r="L5204" i="3"/>
  <c r="M5204" i="3"/>
  <c r="L5203" i="3"/>
  <c r="M5203" i="3"/>
  <c r="L5202" i="3"/>
  <c r="M5202" i="3"/>
  <c r="L5201" i="3"/>
  <c r="M5201" i="3"/>
  <c r="L5200" i="3"/>
  <c r="M5200" i="3"/>
  <c r="L5199" i="3"/>
  <c r="M5199" i="3"/>
  <c r="L5198" i="3"/>
  <c r="M5198" i="3"/>
  <c r="L5197" i="3"/>
  <c r="M5197" i="3"/>
  <c r="L5196" i="3"/>
  <c r="M5196" i="3"/>
  <c r="L5195" i="3"/>
  <c r="M5195" i="3"/>
  <c r="L5194" i="3"/>
  <c r="M5194" i="3"/>
  <c r="L5193" i="3"/>
  <c r="M5193" i="3"/>
  <c r="L5192" i="3"/>
  <c r="M5192" i="3"/>
  <c r="L5191" i="3"/>
  <c r="M5191" i="3"/>
  <c r="L5190" i="3"/>
  <c r="M5190" i="3"/>
  <c r="L5189" i="3"/>
  <c r="M5189" i="3"/>
  <c r="L5188" i="3"/>
  <c r="M5188" i="3"/>
  <c r="L5187" i="3"/>
  <c r="M5187" i="3"/>
  <c r="L5186" i="3"/>
  <c r="M5186" i="3"/>
  <c r="L5185" i="3"/>
  <c r="M5185" i="3"/>
  <c r="L5184" i="3"/>
  <c r="M5184" i="3"/>
  <c r="L5183" i="3"/>
  <c r="M5183" i="3"/>
  <c r="L5182" i="3"/>
  <c r="M5182" i="3"/>
  <c r="L5181" i="3"/>
  <c r="M5181" i="3"/>
  <c r="L5180" i="3"/>
  <c r="M5180" i="3"/>
  <c r="L5179" i="3"/>
  <c r="M5179" i="3"/>
  <c r="L5178" i="3"/>
  <c r="M5178" i="3"/>
  <c r="L5177" i="3"/>
  <c r="M5177" i="3"/>
  <c r="L5176" i="3"/>
  <c r="M5176" i="3"/>
  <c r="L5175" i="3"/>
  <c r="M5175" i="3"/>
  <c r="L5174" i="3"/>
  <c r="M5174" i="3"/>
  <c r="L5173" i="3"/>
  <c r="M5173" i="3"/>
  <c r="L5172" i="3"/>
  <c r="M5172" i="3"/>
  <c r="L5171" i="3"/>
  <c r="M5171" i="3"/>
  <c r="L5170" i="3"/>
  <c r="M5170" i="3"/>
  <c r="L5169" i="3"/>
  <c r="M5169" i="3"/>
  <c r="L5168" i="3"/>
  <c r="M5168" i="3"/>
  <c r="L5167" i="3"/>
  <c r="M5167" i="3"/>
  <c r="L5166" i="3"/>
  <c r="M5166" i="3"/>
  <c r="L5165" i="3"/>
  <c r="M5165" i="3"/>
  <c r="L5164" i="3"/>
  <c r="M5164" i="3"/>
  <c r="L5163" i="3"/>
  <c r="M5163" i="3"/>
  <c r="L5162" i="3"/>
  <c r="M5162" i="3"/>
  <c r="L5161" i="3"/>
  <c r="M5161" i="3"/>
  <c r="L5160" i="3"/>
  <c r="M5160" i="3"/>
  <c r="L5159" i="3"/>
  <c r="M5159" i="3"/>
  <c r="L5158" i="3"/>
  <c r="M5158" i="3"/>
  <c r="L5157" i="3"/>
  <c r="M5157" i="3"/>
  <c r="L5156" i="3"/>
  <c r="M5156" i="3"/>
  <c r="L5155" i="3"/>
  <c r="M5155" i="3"/>
  <c r="L5154" i="3"/>
  <c r="M5154" i="3"/>
  <c r="L5153" i="3"/>
  <c r="M5153" i="3"/>
  <c r="L5152" i="3"/>
  <c r="M5152" i="3"/>
  <c r="L5151" i="3"/>
  <c r="M5151" i="3"/>
  <c r="L5150" i="3"/>
  <c r="M5150" i="3"/>
  <c r="L5149" i="3"/>
  <c r="M5149" i="3"/>
  <c r="L5148" i="3"/>
  <c r="M5148" i="3"/>
  <c r="L5147" i="3"/>
  <c r="M5147" i="3"/>
  <c r="L5146" i="3"/>
  <c r="M5146" i="3"/>
  <c r="L5145" i="3"/>
  <c r="M5145" i="3"/>
  <c r="L5144" i="3"/>
  <c r="M5144" i="3"/>
  <c r="L5143" i="3"/>
  <c r="M5143" i="3"/>
  <c r="L5142" i="3"/>
  <c r="M5142" i="3"/>
  <c r="L5141" i="3"/>
  <c r="M5141" i="3"/>
  <c r="L5140" i="3"/>
  <c r="M5140" i="3"/>
  <c r="L5139" i="3"/>
  <c r="M5139" i="3"/>
  <c r="L5138" i="3"/>
  <c r="M5138" i="3"/>
  <c r="L5137" i="3"/>
  <c r="M5137" i="3"/>
  <c r="L5136" i="3"/>
  <c r="M5136" i="3"/>
  <c r="L5135" i="3"/>
  <c r="M5135" i="3"/>
  <c r="L5134" i="3"/>
  <c r="M5134" i="3"/>
  <c r="L5133" i="3"/>
  <c r="M5133" i="3"/>
  <c r="L5132" i="3"/>
  <c r="M5132" i="3"/>
  <c r="L5131" i="3"/>
  <c r="M5131" i="3"/>
  <c r="L5130" i="3"/>
  <c r="M5130" i="3"/>
  <c r="L5129" i="3"/>
  <c r="M5129" i="3"/>
  <c r="L5128" i="3"/>
  <c r="M5128" i="3"/>
  <c r="L5127" i="3"/>
  <c r="M5127" i="3"/>
  <c r="L5126" i="3"/>
  <c r="M5126" i="3"/>
  <c r="L5125" i="3"/>
  <c r="M5125" i="3"/>
  <c r="L5124" i="3"/>
  <c r="M5124" i="3"/>
  <c r="L5123" i="3"/>
  <c r="M5123" i="3"/>
  <c r="L5122" i="3"/>
  <c r="M5122" i="3"/>
  <c r="L5121" i="3"/>
  <c r="M5121" i="3"/>
  <c r="L5120" i="3"/>
  <c r="M5120" i="3"/>
  <c r="L5119" i="3"/>
  <c r="M5119" i="3"/>
  <c r="L5118" i="3"/>
  <c r="M5118" i="3"/>
  <c r="L5117" i="3"/>
  <c r="M5117" i="3"/>
  <c r="L5116" i="3"/>
  <c r="M5116" i="3"/>
  <c r="L5115" i="3"/>
  <c r="M5115" i="3"/>
  <c r="L5114" i="3"/>
  <c r="M5114" i="3"/>
  <c r="L5113" i="3"/>
  <c r="M5113" i="3"/>
  <c r="L5112" i="3"/>
  <c r="M5112" i="3"/>
  <c r="L5111" i="3"/>
  <c r="M5111" i="3"/>
  <c r="L5110" i="3"/>
  <c r="M5110" i="3"/>
  <c r="L5109" i="3"/>
  <c r="M5109" i="3"/>
  <c r="L5108" i="3"/>
  <c r="M5108" i="3"/>
  <c r="L5107" i="3"/>
  <c r="M5107" i="3"/>
  <c r="L5106" i="3"/>
  <c r="M5106" i="3"/>
  <c r="L5105" i="3"/>
  <c r="M5105" i="3"/>
  <c r="L5104" i="3"/>
  <c r="M5104" i="3"/>
  <c r="L5103" i="3"/>
  <c r="M5103" i="3"/>
  <c r="L5102" i="3"/>
  <c r="M5102" i="3"/>
  <c r="L5101" i="3"/>
  <c r="M5101" i="3"/>
  <c r="L5100" i="3"/>
  <c r="M5100" i="3"/>
  <c r="L5099" i="3"/>
  <c r="M5099" i="3"/>
  <c r="L5098" i="3"/>
  <c r="M5098" i="3"/>
  <c r="L5097" i="3"/>
  <c r="M5097" i="3"/>
  <c r="L5096" i="3"/>
  <c r="M5096" i="3"/>
  <c r="L5095" i="3"/>
  <c r="M5095" i="3"/>
  <c r="L5094" i="3"/>
  <c r="M5094" i="3"/>
  <c r="L5093" i="3"/>
  <c r="M5093" i="3"/>
  <c r="L5092" i="3"/>
  <c r="M5092" i="3"/>
  <c r="L5091" i="3"/>
  <c r="M5091" i="3"/>
  <c r="L5090" i="3"/>
  <c r="M5090" i="3"/>
  <c r="L5089" i="3"/>
  <c r="M5089" i="3"/>
  <c r="L5088" i="3"/>
  <c r="M5088" i="3"/>
  <c r="L5087" i="3"/>
  <c r="M5087" i="3"/>
  <c r="L5086" i="3"/>
  <c r="M5086" i="3"/>
  <c r="L5085" i="3"/>
  <c r="M5085" i="3"/>
  <c r="L5084" i="3"/>
  <c r="M5084" i="3"/>
  <c r="L5083" i="3"/>
  <c r="M5083" i="3"/>
  <c r="L5082" i="3"/>
  <c r="M5082" i="3"/>
  <c r="L5081" i="3"/>
  <c r="M5081" i="3"/>
  <c r="L5080" i="3"/>
  <c r="M5080" i="3"/>
  <c r="L5079" i="3"/>
  <c r="M5079" i="3"/>
  <c r="L5078" i="3"/>
  <c r="M5078" i="3"/>
  <c r="L5077" i="3"/>
  <c r="M5077" i="3"/>
  <c r="L5076" i="3"/>
  <c r="M5076" i="3"/>
  <c r="L5075" i="3"/>
  <c r="M5075" i="3"/>
  <c r="L5074" i="3"/>
  <c r="M5074" i="3"/>
  <c r="L5073" i="3"/>
  <c r="M5073" i="3"/>
  <c r="L5072" i="3"/>
  <c r="M5072" i="3"/>
  <c r="L5071" i="3"/>
  <c r="M5071" i="3"/>
  <c r="L5070" i="3"/>
  <c r="M5070" i="3"/>
  <c r="L5069" i="3"/>
  <c r="M5069" i="3"/>
  <c r="L5068" i="3"/>
  <c r="M5068" i="3"/>
  <c r="L5067" i="3"/>
  <c r="M5067" i="3"/>
  <c r="L5066" i="3"/>
  <c r="M5066" i="3"/>
  <c r="L5065" i="3"/>
  <c r="M5065" i="3"/>
  <c r="L5064" i="3"/>
  <c r="M5064" i="3"/>
  <c r="L5063" i="3"/>
  <c r="M5063" i="3"/>
  <c r="L5062" i="3"/>
  <c r="M5062" i="3"/>
  <c r="L5061" i="3"/>
  <c r="M5061" i="3"/>
  <c r="L5060" i="3"/>
  <c r="M5060" i="3"/>
  <c r="L5059" i="3"/>
  <c r="M5059" i="3"/>
  <c r="L5058" i="3"/>
  <c r="M5058" i="3"/>
  <c r="L5057" i="3"/>
  <c r="M5057" i="3"/>
  <c r="L5056" i="3"/>
  <c r="M5056" i="3"/>
  <c r="L5055" i="3"/>
  <c r="M5055" i="3"/>
  <c r="L5054" i="3"/>
  <c r="M5054" i="3"/>
  <c r="L5053" i="3"/>
  <c r="M5053" i="3"/>
  <c r="L5052" i="3"/>
  <c r="M5052" i="3"/>
  <c r="L5051" i="3"/>
  <c r="M5051" i="3"/>
  <c r="L5050" i="3"/>
  <c r="M5050" i="3"/>
  <c r="L5049" i="3"/>
  <c r="M5049" i="3"/>
  <c r="L5048" i="3"/>
  <c r="M5048" i="3"/>
  <c r="L5047" i="3"/>
  <c r="M5047" i="3"/>
  <c r="L5046" i="3"/>
  <c r="M5046" i="3"/>
  <c r="L5045" i="3"/>
  <c r="M5045" i="3"/>
  <c r="L5044" i="3"/>
  <c r="M5044" i="3"/>
  <c r="L5043" i="3"/>
  <c r="M5043" i="3"/>
  <c r="L5042" i="3"/>
  <c r="M5042" i="3"/>
  <c r="L5041" i="3"/>
  <c r="M5041" i="3"/>
  <c r="L5040" i="3"/>
  <c r="M5040" i="3"/>
  <c r="L5039" i="3"/>
  <c r="M5039" i="3"/>
  <c r="L5038" i="3"/>
  <c r="M5038" i="3"/>
  <c r="L5037" i="3"/>
  <c r="M5037" i="3"/>
  <c r="L5036" i="3"/>
  <c r="M5036" i="3"/>
  <c r="L5035" i="3"/>
  <c r="M5035" i="3"/>
  <c r="L5034" i="3"/>
  <c r="M5034" i="3"/>
  <c r="L5033" i="3"/>
  <c r="M5033" i="3"/>
  <c r="L5032" i="3"/>
  <c r="M5032" i="3"/>
  <c r="L5031" i="3"/>
  <c r="M5031" i="3"/>
  <c r="L5030" i="3"/>
  <c r="M5030" i="3"/>
  <c r="L5029" i="3"/>
  <c r="M5029" i="3"/>
  <c r="L5028" i="3"/>
  <c r="M5028" i="3"/>
  <c r="L5027" i="3"/>
  <c r="M5027" i="3"/>
  <c r="L5026" i="3"/>
  <c r="M5026" i="3"/>
  <c r="L5025" i="3"/>
  <c r="M5025" i="3"/>
  <c r="L5024" i="3"/>
  <c r="M5024" i="3"/>
  <c r="L5023" i="3"/>
  <c r="M5023" i="3"/>
  <c r="L5022" i="3"/>
  <c r="M5022" i="3"/>
  <c r="L5021" i="3"/>
  <c r="M5021" i="3"/>
  <c r="L5020" i="3"/>
  <c r="M5020" i="3"/>
  <c r="L5019" i="3"/>
  <c r="M5019" i="3"/>
  <c r="L5018" i="3"/>
  <c r="M5018" i="3"/>
  <c r="L5017" i="3"/>
  <c r="M5017" i="3"/>
  <c r="L5016" i="3"/>
  <c r="M5016" i="3"/>
  <c r="L5015" i="3"/>
  <c r="M5015" i="3"/>
  <c r="L5014" i="3"/>
  <c r="M5014" i="3"/>
  <c r="L5013" i="3"/>
  <c r="M5013" i="3"/>
  <c r="L5012" i="3"/>
  <c r="M5012" i="3"/>
  <c r="L5011" i="3"/>
  <c r="M5011" i="3"/>
  <c r="L5010" i="3"/>
  <c r="M5010" i="3"/>
  <c r="L5009" i="3"/>
  <c r="M5009" i="3"/>
  <c r="L5008" i="3"/>
  <c r="M5008" i="3"/>
  <c r="L5007" i="3"/>
  <c r="M5007" i="3"/>
  <c r="L5006" i="3"/>
  <c r="M5006" i="3"/>
  <c r="L5005" i="3"/>
  <c r="M5005" i="3"/>
  <c r="L5004" i="3"/>
  <c r="M5004" i="3"/>
  <c r="L5003" i="3"/>
  <c r="M5003" i="3"/>
  <c r="L5002" i="3"/>
  <c r="M5002" i="3"/>
  <c r="L5001" i="3"/>
  <c r="M5001" i="3"/>
  <c r="L5000" i="3"/>
  <c r="M5000" i="3"/>
  <c r="L4999" i="3"/>
  <c r="M4999" i="3"/>
  <c r="L4998" i="3"/>
  <c r="M4998" i="3"/>
  <c r="L4997" i="3"/>
  <c r="M4997" i="3"/>
  <c r="L4996" i="3"/>
  <c r="M4996" i="3"/>
  <c r="L4995" i="3"/>
  <c r="M4995" i="3"/>
  <c r="L4994" i="3"/>
  <c r="M4994" i="3"/>
  <c r="L4993" i="3"/>
  <c r="M4993" i="3"/>
  <c r="L4992" i="3"/>
  <c r="M4992" i="3"/>
  <c r="L4991" i="3"/>
  <c r="M4991" i="3"/>
  <c r="L4990" i="3"/>
  <c r="M4990" i="3"/>
  <c r="L4989" i="3"/>
  <c r="M4989" i="3"/>
  <c r="L4988" i="3"/>
  <c r="M4988" i="3"/>
  <c r="L4987" i="3"/>
  <c r="M4987" i="3"/>
  <c r="L4986" i="3"/>
  <c r="M4986" i="3"/>
  <c r="L4985" i="3"/>
  <c r="M4985" i="3"/>
  <c r="L4984" i="3"/>
  <c r="M4984" i="3"/>
  <c r="L4983" i="3"/>
  <c r="M4983" i="3"/>
  <c r="L4982" i="3"/>
  <c r="M4982" i="3"/>
  <c r="L4981" i="3"/>
  <c r="M4981" i="3"/>
  <c r="L4980" i="3"/>
  <c r="M4980" i="3"/>
  <c r="L4979" i="3"/>
  <c r="M4979" i="3"/>
  <c r="L4978" i="3"/>
  <c r="M4978" i="3"/>
  <c r="L4977" i="3"/>
  <c r="M4977" i="3"/>
  <c r="L4975" i="3"/>
  <c r="M4975" i="3"/>
  <c r="L4974" i="3"/>
  <c r="M4974" i="3"/>
  <c r="L4973" i="3"/>
  <c r="M4973" i="3"/>
  <c r="L4970" i="3"/>
  <c r="M4970" i="3"/>
  <c r="L4969" i="3"/>
  <c r="M4969" i="3"/>
  <c r="L4966" i="3"/>
  <c r="M4966" i="3"/>
  <c r="L4963" i="3"/>
  <c r="M4963" i="3"/>
  <c r="L4962" i="3"/>
  <c r="M4962" i="3"/>
  <c r="L4961" i="3"/>
  <c r="M4961" i="3"/>
  <c r="L4960" i="3"/>
  <c r="M4960" i="3"/>
  <c r="L4959" i="3"/>
  <c r="M4959" i="3"/>
  <c r="L4958" i="3"/>
  <c r="M4958" i="3"/>
  <c r="L4957" i="3"/>
  <c r="M4957" i="3"/>
  <c r="L4956" i="3"/>
  <c r="M4956" i="3"/>
  <c r="L4955" i="3"/>
  <c r="M4955" i="3"/>
  <c r="L4954" i="3"/>
  <c r="M4954" i="3"/>
  <c r="L4953" i="3"/>
  <c r="M4953" i="3"/>
  <c r="L4952" i="3"/>
  <c r="M4952" i="3"/>
  <c r="L4951" i="3"/>
  <c r="M4951" i="3"/>
  <c r="L4950" i="3"/>
  <c r="M4950" i="3"/>
  <c r="L4949" i="3"/>
  <c r="M4949" i="3"/>
  <c r="L4948" i="3"/>
  <c r="M4948" i="3"/>
  <c r="L4947" i="3"/>
  <c r="M4947" i="3"/>
  <c r="L4946" i="3"/>
  <c r="M4946" i="3"/>
  <c r="L4945" i="3"/>
  <c r="M4945" i="3"/>
  <c r="L4944" i="3"/>
  <c r="M4944" i="3"/>
  <c r="L4943" i="3"/>
  <c r="M4943" i="3"/>
  <c r="L4941" i="3"/>
  <c r="M4941" i="3"/>
  <c r="L4940" i="3"/>
  <c r="M4940" i="3"/>
  <c r="L4938" i="3"/>
  <c r="M4938" i="3"/>
  <c r="L4937" i="3"/>
  <c r="M4937" i="3"/>
  <c r="L4936" i="3"/>
  <c r="M4936" i="3"/>
  <c r="L4934" i="3"/>
  <c r="M4934" i="3"/>
  <c r="L4933" i="3"/>
  <c r="M4933" i="3"/>
  <c r="L4932" i="3"/>
  <c r="M4932" i="3"/>
  <c r="L4931" i="3"/>
  <c r="M4931" i="3"/>
  <c r="L4930" i="3"/>
  <c r="M4930" i="3"/>
  <c r="L4929" i="3"/>
  <c r="M4929" i="3"/>
  <c r="L4928" i="3"/>
  <c r="M4928" i="3"/>
  <c r="L4927" i="3"/>
  <c r="M4927" i="3"/>
  <c r="L4926" i="3"/>
  <c r="M4926" i="3"/>
  <c r="L4925" i="3"/>
  <c r="M4925" i="3"/>
  <c r="L4924" i="3"/>
  <c r="M4924" i="3"/>
  <c r="L4923" i="3"/>
  <c r="M4923" i="3"/>
  <c r="L4922" i="3"/>
  <c r="M4922" i="3"/>
  <c r="L4921" i="3"/>
  <c r="M4921" i="3"/>
  <c r="L4920" i="3"/>
  <c r="M4920" i="3"/>
  <c r="L4919" i="3"/>
  <c r="M4919" i="3"/>
  <c r="L4918" i="3"/>
  <c r="M4918" i="3"/>
  <c r="L4914" i="3"/>
  <c r="M4914" i="3"/>
  <c r="L4913" i="3"/>
  <c r="M4913" i="3"/>
  <c r="L4910" i="3"/>
  <c r="M4910" i="3"/>
  <c r="L4904" i="3"/>
  <c r="M4904" i="3"/>
  <c r="L4901" i="3"/>
  <c r="M4901" i="3"/>
  <c r="L4900" i="3"/>
  <c r="M4900" i="3"/>
  <c r="L4899" i="3"/>
  <c r="M4899" i="3"/>
  <c r="L4898" i="3"/>
  <c r="M4898" i="3"/>
  <c r="L4897" i="3"/>
  <c r="M4897" i="3"/>
  <c r="L4896" i="3"/>
  <c r="M4896" i="3"/>
  <c r="L4895" i="3"/>
  <c r="M4895" i="3"/>
  <c r="L4894" i="3"/>
  <c r="M4894" i="3"/>
  <c r="L4891" i="3"/>
  <c r="M4891" i="3"/>
  <c r="L4886" i="3"/>
  <c r="M4886" i="3"/>
  <c r="L4885" i="3"/>
  <c r="M4885" i="3"/>
  <c r="L4884" i="3"/>
  <c r="M4884" i="3"/>
  <c r="L4882" i="3"/>
  <c r="M4882" i="3"/>
  <c r="L4879" i="3"/>
  <c r="M4879" i="3"/>
  <c r="L4878" i="3"/>
  <c r="M4878" i="3"/>
  <c r="L4877" i="3"/>
  <c r="M4877" i="3"/>
  <c r="L4876" i="3"/>
  <c r="M4876" i="3"/>
  <c r="L4875" i="3"/>
  <c r="M4875" i="3"/>
  <c r="L4874" i="3"/>
  <c r="M4874" i="3"/>
  <c r="L4873" i="3"/>
  <c r="M4873" i="3"/>
  <c r="L4872" i="3"/>
  <c r="M4872" i="3"/>
  <c r="L4871" i="3"/>
  <c r="M4871" i="3"/>
  <c r="L4870" i="3"/>
  <c r="M4870" i="3"/>
  <c r="L4869" i="3"/>
  <c r="M4869" i="3"/>
  <c r="L4867" i="3"/>
  <c r="M4867" i="3"/>
  <c r="L4864" i="3"/>
  <c r="M4864" i="3"/>
  <c r="L4863" i="3"/>
  <c r="M4863" i="3"/>
  <c r="L4861" i="3"/>
  <c r="M4861" i="3"/>
  <c r="L4860" i="3"/>
  <c r="M4860" i="3"/>
  <c r="L4859" i="3"/>
  <c r="M4859" i="3"/>
  <c r="L4858" i="3"/>
  <c r="M4858" i="3"/>
  <c r="L4855" i="3"/>
  <c r="M4855" i="3"/>
  <c r="L4852" i="3"/>
  <c r="M4852" i="3"/>
  <c r="L4851" i="3"/>
  <c r="M4851" i="3"/>
  <c r="L4850" i="3"/>
  <c r="M4850" i="3"/>
  <c r="L4849" i="3"/>
  <c r="M4849" i="3"/>
  <c r="L4848" i="3"/>
  <c r="M4848" i="3"/>
  <c r="L4847" i="3"/>
  <c r="M4847" i="3"/>
  <c r="L4846" i="3"/>
  <c r="M4846" i="3"/>
  <c r="L4845" i="3"/>
  <c r="M4845" i="3"/>
  <c r="L4843" i="3"/>
  <c r="M4843" i="3"/>
  <c r="L4842" i="3"/>
  <c r="M4842" i="3"/>
  <c r="L4840" i="3"/>
  <c r="M4840" i="3"/>
  <c r="L4839" i="3"/>
  <c r="M4839" i="3"/>
  <c r="L4838" i="3"/>
  <c r="M4838" i="3"/>
  <c r="L4834" i="3"/>
  <c r="M4834" i="3"/>
  <c r="L4833" i="3"/>
  <c r="M4833" i="3"/>
  <c r="L4832" i="3"/>
  <c r="M4832" i="3"/>
  <c r="L4830" i="3"/>
  <c r="M4830" i="3"/>
  <c r="L4829" i="3"/>
  <c r="M4829" i="3"/>
  <c r="L4828" i="3"/>
  <c r="M4828" i="3"/>
  <c r="L4827" i="3"/>
  <c r="M4827" i="3"/>
  <c r="L4826" i="3"/>
  <c r="M4826" i="3"/>
  <c r="L4825" i="3"/>
  <c r="M4825" i="3"/>
  <c r="L4824" i="3"/>
  <c r="M4824" i="3"/>
  <c r="L4822" i="3"/>
  <c r="M4822" i="3"/>
  <c r="L4821" i="3"/>
  <c r="M4821" i="3"/>
  <c r="L4820" i="3"/>
  <c r="M4820" i="3"/>
  <c r="L4819" i="3"/>
  <c r="M4819" i="3"/>
  <c r="L4818" i="3"/>
  <c r="M4818" i="3"/>
  <c r="L4816" i="3"/>
  <c r="M4816" i="3"/>
  <c r="L4814" i="3"/>
  <c r="M4814" i="3"/>
  <c r="L4813" i="3"/>
  <c r="M4813" i="3"/>
  <c r="L4812" i="3"/>
  <c r="M4812" i="3"/>
  <c r="L4811" i="3"/>
  <c r="M4811" i="3"/>
  <c r="L4810" i="3"/>
  <c r="M4810" i="3"/>
  <c r="L4808" i="3"/>
  <c r="M4808" i="3"/>
  <c r="L4804" i="3"/>
  <c r="M4804" i="3"/>
  <c r="L4801" i="3"/>
  <c r="M4801" i="3"/>
  <c r="L4800" i="3"/>
  <c r="M4800" i="3"/>
  <c r="L4799" i="3"/>
  <c r="M4799" i="3"/>
  <c r="L4798" i="3"/>
  <c r="M4798" i="3"/>
  <c r="L4797" i="3"/>
  <c r="M4797" i="3"/>
  <c r="L4796" i="3"/>
  <c r="M4796" i="3"/>
  <c r="L4794" i="3"/>
  <c r="M4794" i="3"/>
  <c r="L4793" i="3"/>
  <c r="M4793" i="3"/>
  <c r="L4791" i="3"/>
  <c r="M4791" i="3"/>
  <c r="L4790" i="3"/>
  <c r="M4790" i="3"/>
  <c r="L4789" i="3"/>
  <c r="M4789" i="3"/>
  <c r="L4786" i="3"/>
  <c r="M4786" i="3"/>
  <c r="L4784" i="3"/>
  <c r="M4784" i="3"/>
  <c r="L4783" i="3"/>
  <c r="M4783" i="3"/>
  <c r="L4781" i="3"/>
  <c r="M4781" i="3"/>
  <c r="L4780" i="3"/>
  <c r="M4780" i="3"/>
  <c r="L4779" i="3"/>
  <c r="M4779" i="3"/>
  <c r="L4778" i="3"/>
  <c r="M4778" i="3"/>
  <c r="L4777" i="3"/>
  <c r="M4777" i="3"/>
  <c r="L4776" i="3"/>
  <c r="M4776" i="3"/>
  <c r="L4775" i="3"/>
  <c r="M4775" i="3"/>
  <c r="L4774" i="3"/>
  <c r="M4774" i="3"/>
  <c r="L4773" i="3"/>
  <c r="M4773" i="3"/>
  <c r="L4772" i="3"/>
  <c r="M4772" i="3"/>
  <c r="L4769" i="3"/>
  <c r="M4769" i="3"/>
  <c r="L4768" i="3"/>
  <c r="M4768" i="3"/>
  <c r="L4767" i="3"/>
  <c r="M4767" i="3"/>
  <c r="L4766" i="3"/>
  <c r="M4766" i="3"/>
  <c r="L4765" i="3"/>
  <c r="M4765" i="3"/>
  <c r="L4764" i="3"/>
  <c r="M4764" i="3"/>
  <c r="L4763" i="3"/>
  <c r="M4763" i="3"/>
  <c r="L4762" i="3"/>
  <c r="M4762" i="3"/>
  <c r="L4761" i="3"/>
  <c r="M4761" i="3"/>
  <c r="L4760" i="3"/>
  <c r="M4760" i="3"/>
  <c r="L4759" i="3"/>
  <c r="M4759" i="3"/>
  <c r="L4758" i="3"/>
  <c r="M4758" i="3"/>
  <c r="L4757" i="3"/>
  <c r="M4757" i="3"/>
  <c r="L4756" i="3"/>
  <c r="M4756" i="3"/>
  <c r="L4755" i="3"/>
  <c r="M4755" i="3"/>
  <c r="L4754" i="3"/>
  <c r="M4754" i="3"/>
  <c r="L4753" i="3"/>
  <c r="M4753" i="3"/>
  <c r="L4751" i="3"/>
  <c r="M4751" i="3"/>
  <c r="L4750" i="3"/>
  <c r="M4750" i="3"/>
  <c r="L4749" i="3"/>
  <c r="M4749" i="3"/>
  <c r="L4748" i="3"/>
  <c r="M4748" i="3"/>
  <c r="L4746" i="3"/>
  <c r="M4746" i="3"/>
  <c r="L4745" i="3"/>
  <c r="M4745" i="3"/>
  <c r="L4744" i="3"/>
  <c r="M4744" i="3"/>
  <c r="L4741" i="3"/>
  <c r="M4741" i="3"/>
  <c r="L4740" i="3"/>
  <c r="M4740" i="3"/>
  <c r="L4739" i="3"/>
  <c r="M4739" i="3"/>
  <c r="L4736" i="3"/>
  <c r="M4736" i="3"/>
  <c r="L4733" i="3"/>
  <c r="M4733" i="3"/>
  <c r="L4729" i="3"/>
  <c r="M4729" i="3"/>
  <c r="L4728" i="3"/>
  <c r="M4728" i="3"/>
  <c r="L4724" i="3"/>
  <c r="M4724" i="3"/>
  <c r="L4720" i="3"/>
  <c r="M4720" i="3"/>
  <c r="L4718" i="3"/>
  <c r="M4718" i="3"/>
  <c r="L4717" i="3"/>
  <c r="M4717" i="3"/>
  <c r="L4715" i="3"/>
  <c r="M4715" i="3"/>
  <c r="L4714" i="3"/>
  <c r="M4714" i="3"/>
  <c r="L4713" i="3"/>
  <c r="M4713" i="3"/>
  <c r="L4712" i="3"/>
  <c r="M4712" i="3"/>
  <c r="L4711" i="3"/>
  <c r="M4711" i="3"/>
  <c r="L4710" i="3"/>
  <c r="M4710" i="3"/>
  <c r="L4708" i="3"/>
  <c r="M4708" i="3"/>
  <c r="L4707" i="3"/>
  <c r="M4707" i="3"/>
  <c r="L4706" i="3"/>
  <c r="M4706" i="3"/>
  <c r="L4705" i="3"/>
  <c r="M4705" i="3"/>
  <c r="L4704" i="3"/>
  <c r="M4704" i="3"/>
  <c r="L4700" i="3"/>
  <c r="M4700" i="3"/>
  <c r="L4697" i="3"/>
  <c r="M4697" i="3"/>
  <c r="L4695" i="3"/>
  <c r="M4695" i="3"/>
  <c r="L4694" i="3"/>
  <c r="M4694" i="3"/>
  <c r="L4693" i="3"/>
  <c r="M4693" i="3"/>
  <c r="L4691" i="3"/>
  <c r="M4691" i="3"/>
  <c r="L4690" i="3"/>
  <c r="M4690" i="3"/>
  <c r="L4689" i="3"/>
  <c r="M4689" i="3"/>
  <c r="L4688" i="3"/>
  <c r="M4688" i="3"/>
  <c r="L4687" i="3"/>
  <c r="M4687" i="3"/>
  <c r="L4675" i="3"/>
  <c r="M4675" i="3"/>
  <c r="L4673" i="3"/>
  <c r="M4673" i="3"/>
  <c r="L4671" i="3"/>
  <c r="M4671" i="3"/>
  <c r="L4670" i="3"/>
  <c r="M4670" i="3"/>
  <c r="L4669" i="3"/>
  <c r="M4669" i="3"/>
  <c r="L4667" i="3"/>
  <c r="M4667" i="3"/>
  <c r="L4666" i="3"/>
  <c r="M4666" i="3"/>
  <c r="L4665" i="3"/>
  <c r="M4665" i="3"/>
  <c r="L4664" i="3"/>
  <c r="M4664" i="3"/>
  <c r="L4663" i="3"/>
  <c r="M4663" i="3"/>
  <c r="L4662" i="3"/>
  <c r="M4662" i="3"/>
  <c r="L4661" i="3"/>
  <c r="M4661" i="3"/>
  <c r="L4660" i="3"/>
  <c r="M4660" i="3"/>
  <c r="L4659" i="3"/>
  <c r="M4659" i="3"/>
  <c r="L4657" i="3"/>
  <c r="M4657" i="3"/>
  <c r="L4652" i="3"/>
  <c r="M4652" i="3"/>
  <c r="L4651" i="3"/>
  <c r="M4651" i="3"/>
  <c r="L4650" i="3"/>
  <c r="M4650" i="3"/>
  <c r="L4646" i="3"/>
  <c r="M4646" i="3"/>
  <c r="L4645" i="3"/>
  <c r="M4645" i="3"/>
  <c r="L4644" i="3"/>
  <c r="M4644" i="3"/>
  <c r="L4641" i="3"/>
  <c r="M4641" i="3"/>
  <c r="L4640" i="3"/>
  <c r="M4640" i="3"/>
  <c r="L4639" i="3"/>
  <c r="M4639" i="3"/>
  <c r="L4637" i="3"/>
  <c r="M4637" i="3"/>
  <c r="L4636" i="3"/>
  <c r="M4636" i="3"/>
  <c r="L4631" i="3"/>
  <c r="M4631" i="3"/>
  <c r="L4630" i="3"/>
  <c r="M4630" i="3"/>
  <c r="L4629" i="3"/>
  <c r="M4629" i="3"/>
  <c r="L4628" i="3"/>
  <c r="M4628" i="3"/>
  <c r="L4627" i="3"/>
  <c r="M4627" i="3"/>
  <c r="L4626" i="3"/>
  <c r="M4626" i="3"/>
  <c r="L4625" i="3"/>
  <c r="M4625" i="3"/>
  <c r="L4624" i="3"/>
  <c r="M4624" i="3"/>
  <c r="L4623" i="3"/>
  <c r="M4623" i="3"/>
  <c r="L4622" i="3"/>
  <c r="M4622" i="3"/>
  <c r="L4620" i="3"/>
  <c r="M4620" i="3"/>
  <c r="L4619" i="3"/>
  <c r="M4619" i="3"/>
  <c r="L4618" i="3"/>
  <c r="M4618" i="3"/>
  <c r="L4617" i="3"/>
  <c r="M4617" i="3"/>
  <c r="L4616" i="3"/>
  <c r="M4616" i="3"/>
  <c r="L4615" i="3"/>
  <c r="M4615" i="3"/>
  <c r="L4613" i="3"/>
  <c r="M4613" i="3"/>
  <c r="L4610" i="3"/>
  <c r="M4610" i="3"/>
  <c r="L4607" i="3"/>
  <c r="M4607" i="3"/>
  <c r="L4606" i="3"/>
  <c r="M4606" i="3"/>
  <c r="L4601" i="3"/>
  <c r="M4601" i="3"/>
  <c r="L4600" i="3"/>
  <c r="M4600" i="3"/>
  <c r="L4599" i="3"/>
  <c r="M4599" i="3"/>
  <c r="L4598" i="3"/>
  <c r="M4598" i="3"/>
  <c r="L4597" i="3"/>
  <c r="M4597" i="3"/>
  <c r="L4596" i="3"/>
  <c r="M4596" i="3"/>
  <c r="L4595" i="3"/>
  <c r="M4595" i="3"/>
  <c r="L4593" i="3"/>
  <c r="M4593" i="3"/>
  <c r="L4592" i="3"/>
  <c r="M4592" i="3"/>
  <c r="L4586" i="3"/>
  <c r="M4586" i="3"/>
  <c r="L4585" i="3"/>
  <c r="M4585" i="3"/>
  <c r="L4584" i="3"/>
  <c r="M4584" i="3"/>
  <c r="L4583" i="3"/>
  <c r="M4583" i="3"/>
  <c r="L4581" i="3"/>
  <c r="M4581" i="3"/>
  <c r="L4579" i="3"/>
  <c r="M4579" i="3"/>
  <c r="L4576" i="3"/>
  <c r="M4576" i="3"/>
  <c r="L4575" i="3"/>
  <c r="M4575" i="3"/>
  <c r="L4572" i="3"/>
  <c r="M4572" i="3"/>
  <c r="L4569" i="3"/>
  <c r="M4569" i="3"/>
  <c r="L4565" i="3"/>
  <c r="M4565" i="3"/>
  <c r="L4564" i="3"/>
  <c r="M4564" i="3"/>
  <c r="L4563" i="3"/>
  <c r="M4563" i="3"/>
  <c r="L4562" i="3"/>
  <c r="M4562" i="3"/>
  <c r="L4556" i="3"/>
  <c r="M4556" i="3"/>
  <c r="L4555" i="3"/>
  <c r="M4555" i="3"/>
  <c r="L4549" i="3"/>
  <c r="M4549" i="3"/>
  <c r="L4548" i="3"/>
  <c r="M4548" i="3"/>
  <c r="L4544" i="3"/>
  <c r="M4544" i="3"/>
  <c r="L4540" i="3"/>
  <c r="M4540" i="3"/>
  <c r="L4539" i="3"/>
  <c r="M4539" i="3"/>
  <c r="L4533" i="3"/>
  <c r="M4533" i="3"/>
  <c r="L4532" i="3"/>
  <c r="M4532" i="3"/>
  <c r="L4529" i="3"/>
  <c r="M4529" i="3"/>
  <c r="L4528" i="3"/>
  <c r="M4528" i="3"/>
  <c r="L4527" i="3"/>
  <c r="M4527" i="3"/>
  <c r="L4523" i="3"/>
  <c r="M4523" i="3"/>
  <c r="L4522" i="3"/>
  <c r="M4522" i="3"/>
  <c r="L4521" i="3"/>
  <c r="M4521" i="3"/>
  <c r="L4520" i="3"/>
  <c r="M4520" i="3"/>
  <c r="L4519" i="3"/>
  <c r="M4519" i="3"/>
  <c r="L4510" i="3"/>
  <c r="M4510" i="3"/>
  <c r="L4506" i="3"/>
  <c r="M4506" i="3"/>
  <c r="L4505" i="3"/>
  <c r="M4505" i="3"/>
  <c r="L4502" i="3"/>
  <c r="M4502" i="3"/>
  <c r="L4501" i="3"/>
  <c r="M4501" i="3"/>
  <c r="L4500" i="3"/>
  <c r="M4500" i="3"/>
  <c r="L4499" i="3"/>
  <c r="M4499" i="3"/>
  <c r="L4494" i="3"/>
  <c r="M4494" i="3"/>
  <c r="L4490" i="3"/>
  <c r="M4490" i="3"/>
  <c r="L4489" i="3"/>
  <c r="M4489" i="3"/>
  <c r="L4484" i="3"/>
  <c r="M4484" i="3"/>
  <c r="L4483" i="3"/>
  <c r="M4483" i="3"/>
  <c r="L4482" i="3"/>
  <c r="M4482" i="3"/>
  <c r="L4481" i="3"/>
  <c r="M4481" i="3"/>
  <c r="L4479" i="3"/>
  <c r="M4479" i="3"/>
  <c r="L4478" i="3"/>
  <c r="M4478" i="3"/>
  <c r="L4477" i="3"/>
  <c r="M4477" i="3"/>
  <c r="L4472" i="3"/>
  <c r="M4472" i="3"/>
  <c r="L4470" i="3"/>
  <c r="M4470" i="3"/>
  <c r="L4469" i="3"/>
  <c r="M4469" i="3"/>
  <c r="L4466" i="3"/>
  <c r="M4466" i="3"/>
  <c r="L4465" i="3"/>
  <c r="M4465" i="3"/>
  <c r="L4463" i="3"/>
  <c r="M4463" i="3"/>
  <c r="L4461" i="3"/>
  <c r="M4461" i="3"/>
  <c r="L4460" i="3"/>
  <c r="M4460" i="3"/>
  <c r="L4459" i="3"/>
  <c r="M4459" i="3"/>
  <c r="L4458" i="3"/>
  <c r="M4458" i="3"/>
  <c r="L4456" i="3"/>
  <c r="M4456" i="3"/>
  <c r="L4454" i="3"/>
  <c r="M4454" i="3"/>
  <c r="L4453" i="3"/>
  <c r="M4453" i="3"/>
  <c r="L4452" i="3"/>
  <c r="M4452" i="3"/>
  <c r="L4450" i="3"/>
  <c r="M4450" i="3"/>
  <c r="L4449" i="3"/>
  <c r="M4449" i="3"/>
  <c r="L4445" i="3"/>
  <c r="M4445" i="3"/>
  <c r="L4444" i="3"/>
  <c r="M4444" i="3"/>
  <c r="L4443" i="3"/>
  <c r="M4443" i="3"/>
  <c r="L4442" i="3"/>
  <c r="M4442" i="3"/>
  <c r="L4441" i="3"/>
  <c r="M4441" i="3"/>
  <c r="L4440" i="3"/>
  <c r="M4440" i="3"/>
  <c r="L4437" i="3"/>
  <c r="M4437" i="3"/>
  <c r="L4436" i="3"/>
  <c r="M4436" i="3"/>
  <c r="L4434" i="3"/>
  <c r="M4434" i="3"/>
  <c r="L4433" i="3"/>
  <c r="M4433" i="3"/>
  <c r="L4432" i="3"/>
  <c r="M4432" i="3"/>
  <c r="L4431" i="3"/>
  <c r="M4431" i="3"/>
  <c r="L4430" i="3"/>
  <c r="M4430" i="3"/>
  <c r="L4429" i="3"/>
  <c r="M4429" i="3"/>
  <c r="L4428" i="3"/>
  <c r="M4428" i="3"/>
  <c r="L4425" i="3"/>
  <c r="M4425" i="3"/>
  <c r="L4422" i="3"/>
  <c r="M4422" i="3"/>
  <c r="L4416" i="3"/>
  <c r="M4416" i="3"/>
  <c r="L4415" i="3"/>
  <c r="M4415" i="3"/>
  <c r="L4410" i="3"/>
  <c r="M4410" i="3"/>
  <c r="L4408" i="3"/>
  <c r="M4408" i="3"/>
  <c r="L4406" i="3"/>
  <c r="M4406" i="3"/>
  <c r="L4403" i="3"/>
  <c r="M4403" i="3"/>
  <c r="L4402" i="3"/>
  <c r="M4402" i="3"/>
  <c r="L4401" i="3"/>
  <c r="M4401" i="3"/>
  <c r="L4400" i="3"/>
  <c r="M4400" i="3"/>
  <c r="L4399" i="3"/>
  <c r="M4399" i="3"/>
  <c r="L4398" i="3"/>
  <c r="M4398" i="3"/>
  <c r="L4396" i="3"/>
  <c r="M4396" i="3"/>
  <c r="L4394" i="3"/>
  <c r="M4394" i="3"/>
  <c r="L4392" i="3"/>
  <c r="M4392" i="3"/>
  <c r="L4391" i="3"/>
  <c r="M4391" i="3"/>
  <c r="L4390" i="3"/>
  <c r="M4390" i="3"/>
  <c r="L4389" i="3"/>
  <c r="M4389" i="3"/>
  <c r="L4388" i="3"/>
  <c r="M4388" i="3"/>
  <c r="L4387" i="3"/>
  <c r="M4387" i="3"/>
  <c r="L4386" i="3"/>
  <c r="M4386" i="3"/>
  <c r="L4385" i="3"/>
  <c r="M4385" i="3"/>
  <c r="L4384" i="3"/>
  <c r="M4384" i="3"/>
  <c r="L4382" i="3"/>
  <c r="M4382" i="3"/>
  <c r="L4381" i="3"/>
  <c r="M4381" i="3"/>
  <c r="L4380" i="3"/>
  <c r="M4380" i="3"/>
  <c r="L4379" i="3"/>
  <c r="M4379" i="3"/>
  <c r="L4378" i="3"/>
  <c r="M4378" i="3"/>
  <c r="L4377" i="3"/>
  <c r="M4377" i="3"/>
  <c r="L4376" i="3"/>
  <c r="M4376" i="3"/>
  <c r="L4375" i="3"/>
  <c r="M4375" i="3"/>
  <c r="L4374" i="3"/>
  <c r="M4374" i="3"/>
  <c r="L4373" i="3"/>
  <c r="M4373" i="3"/>
  <c r="L4372" i="3"/>
  <c r="M4372" i="3"/>
  <c r="L4369" i="3"/>
  <c r="M4369" i="3"/>
  <c r="L4368" i="3"/>
  <c r="M4368" i="3"/>
  <c r="L4367" i="3"/>
  <c r="M4367" i="3"/>
  <c r="L4366" i="3"/>
  <c r="M4366" i="3"/>
  <c r="L4365" i="3"/>
  <c r="M4365" i="3"/>
  <c r="L4364" i="3"/>
  <c r="M4364" i="3"/>
  <c r="L4363" i="3"/>
  <c r="M4363" i="3"/>
  <c r="L4362" i="3"/>
  <c r="M4362" i="3"/>
  <c r="L4361" i="3"/>
  <c r="M4361" i="3"/>
  <c r="L4360" i="3"/>
  <c r="M4360" i="3"/>
  <c r="L4359" i="3"/>
  <c r="M4359" i="3"/>
  <c r="L4358" i="3"/>
  <c r="M4358" i="3"/>
  <c r="L4357" i="3"/>
  <c r="M4357" i="3"/>
  <c r="L4356" i="3"/>
  <c r="M4356" i="3"/>
  <c r="L4355" i="3"/>
  <c r="M4355" i="3"/>
  <c r="L4354" i="3"/>
  <c r="M4354" i="3"/>
  <c r="L4353" i="3"/>
  <c r="M4353" i="3"/>
  <c r="L4352" i="3"/>
  <c r="M4352" i="3"/>
  <c r="L4351" i="3"/>
  <c r="M4351" i="3"/>
  <c r="L4350" i="3"/>
  <c r="M4350" i="3"/>
  <c r="L4349" i="3"/>
  <c r="M4349" i="3"/>
  <c r="L4348" i="3"/>
  <c r="M4348" i="3"/>
  <c r="L4347" i="3"/>
  <c r="M4347" i="3"/>
  <c r="L4346" i="3"/>
  <c r="M4346" i="3"/>
  <c r="L4344" i="3"/>
  <c r="M4344" i="3"/>
  <c r="L4343" i="3"/>
  <c r="M4343" i="3"/>
  <c r="L4342" i="3"/>
  <c r="M4342" i="3"/>
  <c r="L4341" i="3"/>
  <c r="M4341" i="3"/>
  <c r="L4340" i="3"/>
  <c r="M4340" i="3"/>
  <c r="L4339" i="3"/>
  <c r="M4339" i="3"/>
  <c r="L4338" i="3"/>
  <c r="M4338" i="3"/>
  <c r="L4337" i="3"/>
  <c r="M4337" i="3"/>
  <c r="L4336" i="3"/>
  <c r="M4336" i="3"/>
  <c r="L4335" i="3"/>
  <c r="M4335" i="3"/>
  <c r="L4334" i="3"/>
  <c r="M4334" i="3"/>
  <c r="L4331" i="3"/>
  <c r="M4331" i="3"/>
  <c r="L4330" i="3"/>
  <c r="M4330" i="3"/>
  <c r="L4329" i="3"/>
  <c r="M4329" i="3"/>
  <c r="L4328" i="3"/>
  <c r="M4328" i="3"/>
  <c r="L4326" i="3"/>
  <c r="M4326" i="3"/>
  <c r="L4325" i="3"/>
  <c r="M4325" i="3"/>
  <c r="L4324" i="3"/>
  <c r="M4324" i="3"/>
  <c r="L4323" i="3"/>
  <c r="M4323" i="3"/>
  <c r="L4320" i="3"/>
  <c r="M4320" i="3"/>
  <c r="L4319" i="3"/>
  <c r="M4319" i="3"/>
  <c r="L4317" i="3"/>
  <c r="M4317" i="3"/>
  <c r="L4315" i="3"/>
  <c r="M4315" i="3"/>
  <c r="L4313" i="3"/>
  <c r="M4313" i="3"/>
  <c r="L4311" i="3"/>
  <c r="M4311" i="3"/>
  <c r="L4310" i="3"/>
  <c r="M4310" i="3"/>
  <c r="L4309" i="3"/>
  <c r="M4309" i="3"/>
  <c r="L4308" i="3"/>
  <c r="M4308" i="3"/>
  <c r="L4307" i="3"/>
  <c r="M4307" i="3"/>
  <c r="L4306" i="3"/>
  <c r="M4306" i="3"/>
  <c r="L4305" i="3"/>
  <c r="M4305" i="3"/>
  <c r="L4304" i="3"/>
  <c r="M4304" i="3"/>
  <c r="L4303" i="3"/>
  <c r="M4303" i="3"/>
  <c r="L4302" i="3"/>
  <c r="M4302" i="3"/>
  <c r="L4301" i="3"/>
  <c r="M4301" i="3"/>
  <c r="L4300" i="3"/>
  <c r="M4300" i="3"/>
  <c r="L4295" i="3"/>
  <c r="M4295" i="3"/>
  <c r="L4293" i="3"/>
  <c r="M4293" i="3"/>
  <c r="L4292" i="3"/>
  <c r="M4292" i="3"/>
  <c r="L4290" i="3"/>
  <c r="M4290" i="3"/>
  <c r="L4289" i="3"/>
  <c r="M4289" i="3"/>
  <c r="L4288" i="3"/>
  <c r="M4288" i="3"/>
  <c r="L4286" i="3"/>
  <c r="M4286" i="3"/>
  <c r="L4285" i="3"/>
  <c r="M4285" i="3"/>
  <c r="L4284" i="3"/>
  <c r="M4284" i="3"/>
  <c r="L4283" i="3"/>
  <c r="M4283" i="3"/>
  <c r="L4281" i="3"/>
  <c r="M4281" i="3"/>
  <c r="L4280" i="3"/>
  <c r="M4280" i="3"/>
  <c r="L4276" i="3"/>
  <c r="M4276" i="3"/>
  <c r="L4275" i="3"/>
  <c r="M4275" i="3"/>
  <c r="L4274" i="3"/>
  <c r="M4274" i="3"/>
  <c r="L4272" i="3"/>
  <c r="M4272" i="3"/>
  <c r="L4271" i="3"/>
  <c r="M4271" i="3"/>
  <c r="L4269" i="3"/>
  <c r="M4269" i="3"/>
  <c r="L4266" i="3"/>
  <c r="M4266" i="3"/>
  <c r="L4262" i="3"/>
  <c r="M4262" i="3"/>
  <c r="L4260" i="3"/>
  <c r="M4260" i="3"/>
  <c r="L4255" i="3"/>
  <c r="M4255" i="3"/>
  <c r="L4254" i="3"/>
  <c r="M4254" i="3"/>
  <c r="L4245" i="3"/>
  <c r="M4245" i="3"/>
  <c r="L4244" i="3"/>
  <c r="M4244" i="3"/>
  <c r="L4243" i="3"/>
  <c r="M4243" i="3"/>
  <c r="L4242" i="3"/>
  <c r="M4242" i="3"/>
  <c r="L4241" i="3"/>
  <c r="M4241" i="3"/>
  <c r="L4240" i="3"/>
  <c r="M4240" i="3"/>
  <c r="L4239" i="3"/>
  <c r="M4239" i="3"/>
  <c r="L4238" i="3"/>
  <c r="M4238" i="3"/>
  <c r="L4237" i="3"/>
  <c r="M4237" i="3"/>
  <c r="L4235" i="3"/>
  <c r="M4235" i="3"/>
  <c r="L4233" i="3"/>
  <c r="M4233" i="3"/>
  <c r="L4231" i="3"/>
  <c r="M4231" i="3"/>
  <c r="L4228" i="3"/>
  <c r="M4228" i="3"/>
  <c r="L4227" i="3"/>
  <c r="M4227" i="3"/>
  <c r="L4226" i="3"/>
  <c r="M4226" i="3"/>
  <c r="L4225" i="3"/>
  <c r="M4225" i="3"/>
  <c r="L4224" i="3"/>
  <c r="M4224" i="3"/>
  <c r="L4223" i="3"/>
  <c r="M4223" i="3"/>
  <c r="L4220" i="3"/>
  <c r="M4220" i="3"/>
  <c r="L4219" i="3"/>
  <c r="M4219" i="3"/>
  <c r="L4217" i="3"/>
  <c r="M4217" i="3"/>
  <c r="L4216" i="3"/>
  <c r="M4216" i="3"/>
  <c r="L4215" i="3"/>
  <c r="M4215" i="3"/>
  <c r="L4210" i="3"/>
  <c r="M4210" i="3"/>
  <c r="L4207" i="3"/>
  <c r="M4207" i="3"/>
  <c r="L4206" i="3"/>
  <c r="M4206" i="3"/>
  <c r="L4205" i="3"/>
  <c r="M4205" i="3"/>
  <c r="L4204" i="3"/>
  <c r="M4204" i="3"/>
  <c r="L4203" i="3"/>
  <c r="M4203" i="3"/>
  <c r="L4202" i="3"/>
  <c r="M4202" i="3"/>
  <c r="L4198" i="3"/>
  <c r="M4198" i="3"/>
  <c r="L4196" i="3"/>
  <c r="M4196" i="3"/>
  <c r="L4194" i="3"/>
  <c r="M4194" i="3"/>
  <c r="L4193" i="3"/>
  <c r="M4193" i="3"/>
  <c r="L4187" i="3"/>
  <c r="M4187" i="3"/>
  <c r="L4186" i="3"/>
  <c r="M4186" i="3"/>
  <c r="L4185" i="3"/>
  <c r="M4185" i="3"/>
  <c r="L4184" i="3"/>
  <c r="M4184" i="3"/>
  <c r="L4183" i="3"/>
  <c r="M4183" i="3"/>
  <c r="L4182" i="3"/>
  <c r="M4182" i="3"/>
  <c r="L4181" i="3"/>
  <c r="M4181" i="3"/>
  <c r="L4180" i="3"/>
  <c r="M4180" i="3"/>
  <c r="L4176" i="3"/>
  <c r="M4176" i="3"/>
  <c r="L4175" i="3"/>
  <c r="M4175" i="3"/>
  <c r="L4174" i="3"/>
  <c r="M4174" i="3"/>
  <c r="L4173" i="3"/>
  <c r="M4173" i="3"/>
  <c r="L4171" i="3"/>
  <c r="M4171" i="3"/>
  <c r="L4170" i="3"/>
  <c r="M4170" i="3"/>
  <c r="L4169" i="3"/>
  <c r="M4169" i="3"/>
  <c r="L4168" i="3"/>
  <c r="M4168" i="3"/>
  <c r="L4167" i="3"/>
  <c r="M4167" i="3"/>
  <c r="L4166" i="3"/>
  <c r="M4166" i="3"/>
  <c r="L4165" i="3"/>
  <c r="M4165" i="3"/>
  <c r="L4164" i="3"/>
  <c r="M4164" i="3"/>
  <c r="L4163" i="3"/>
  <c r="M4163" i="3"/>
  <c r="L4161" i="3"/>
  <c r="M4161" i="3"/>
  <c r="L4157" i="3"/>
  <c r="M4157" i="3"/>
  <c r="L4152" i="3"/>
  <c r="M4152" i="3"/>
  <c r="L4150" i="3"/>
  <c r="M4150" i="3"/>
  <c r="L4149" i="3"/>
  <c r="M4149" i="3"/>
  <c r="L4148" i="3"/>
  <c r="M4148" i="3"/>
  <c r="L4147" i="3"/>
  <c r="M4147" i="3"/>
  <c r="L4137" i="3"/>
  <c r="M4137" i="3"/>
  <c r="L4136" i="3"/>
  <c r="M4136" i="3"/>
  <c r="L4135" i="3"/>
  <c r="M4135" i="3"/>
  <c r="L4134" i="3"/>
  <c r="M4134" i="3"/>
  <c r="L4129" i="3"/>
  <c r="M4129" i="3"/>
  <c r="L4126" i="3"/>
  <c r="M4126" i="3"/>
  <c r="L4125" i="3"/>
  <c r="M4125" i="3"/>
  <c r="L4124" i="3"/>
  <c r="M4124" i="3"/>
  <c r="L4123" i="3"/>
  <c r="M4123" i="3"/>
  <c r="L4122" i="3"/>
  <c r="M4122" i="3"/>
  <c r="L4121" i="3"/>
  <c r="M4121" i="3"/>
  <c r="L4117" i="3"/>
  <c r="M4117" i="3"/>
  <c r="L4116" i="3"/>
  <c r="M4116" i="3"/>
  <c r="L4114" i="3"/>
  <c r="M4114" i="3"/>
  <c r="L4109" i="3"/>
  <c r="M4109" i="3"/>
  <c r="L4108" i="3"/>
  <c r="M4108" i="3"/>
  <c r="L4107" i="3"/>
  <c r="M4107" i="3"/>
  <c r="L4106" i="3"/>
  <c r="M4106" i="3"/>
  <c r="L4105" i="3"/>
  <c r="M4105" i="3"/>
  <c r="L4104" i="3"/>
  <c r="M4104" i="3"/>
  <c r="L4103" i="3"/>
  <c r="M4103" i="3"/>
  <c r="L4100" i="3"/>
  <c r="M4100" i="3"/>
  <c r="L4099" i="3"/>
  <c r="M4099" i="3"/>
  <c r="L4098" i="3"/>
  <c r="M4098" i="3"/>
  <c r="L4097" i="3"/>
  <c r="M4097" i="3"/>
  <c r="L4096" i="3"/>
  <c r="M4096" i="3"/>
  <c r="L4095" i="3"/>
  <c r="M4095" i="3"/>
  <c r="L4089" i="3"/>
  <c r="M4089" i="3"/>
  <c r="L4087" i="3"/>
  <c r="M4087" i="3"/>
  <c r="L4086" i="3"/>
  <c r="M4086" i="3"/>
  <c r="L4085" i="3"/>
  <c r="M4085" i="3"/>
  <c r="L4083" i="3"/>
  <c r="M4083" i="3"/>
  <c r="L4082" i="3"/>
  <c r="M4082" i="3"/>
  <c r="L4081" i="3"/>
  <c r="M4081" i="3"/>
  <c r="L4080" i="3"/>
  <c r="M4080" i="3"/>
  <c r="L4078" i="3"/>
  <c r="M4078" i="3"/>
  <c r="L4076" i="3"/>
  <c r="M4076" i="3"/>
  <c r="L4074" i="3"/>
  <c r="M4074" i="3"/>
  <c r="L4072" i="3"/>
  <c r="M4072" i="3"/>
  <c r="L4070" i="3"/>
  <c r="M4070" i="3"/>
  <c r="L4066" i="3"/>
  <c r="M4066" i="3"/>
  <c r="L4065" i="3"/>
  <c r="M4065" i="3"/>
  <c r="L4064" i="3"/>
  <c r="M4064" i="3"/>
  <c r="L4063" i="3"/>
  <c r="M4063" i="3"/>
  <c r="L4060" i="3"/>
  <c r="M4060" i="3"/>
  <c r="L4054" i="3"/>
  <c r="M4054" i="3"/>
  <c r="L4053" i="3"/>
  <c r="M4053" i="3"/>
  <c r="L4052" i="3"/>
  <c r="M4052" i="3"/>
  <c r="L4051" i="3"/>
  <c r="M4051" i="3"/>
  <c r="L4049" i="3"/>
  <c r="M4049" i="3"/>
  <c r="L4048" i="3"/>
  <c r="M4048" i="3"/>
  <c r="L4047" i="3"/>
  <c r="M4047" i="3"/>
  <c r="L4046" i="3"/>
  <c r="M4046" i="3"/>
  <c r="L4045" i="3"/>
  <c r="M4045" i="3"/>
  <c r="L4042" i="3"/>
  <c r="M4042" i="3"/>
  <c r="L4036" i="3"/>
  <c r="M4036" i="3"/>
  <c r="L4035" i="3"/>
  <c r="M4035" i="3"/>
  <c r="L4032" i="3"/>
  <c r="M4032" i="3"/>
  <c r="L4020" i="3"/>
  <c r="M4020" i="3"/>
  <c r="L4019" i="3"/>
  <c r="M4019" i="3"/>
  <c r="L4018" i="3"/>
  <c r="M4018" i="3"/>
  <c r="L4017" i="3"/>
  <c r="M4017" i="3"/>
  <c r="L4016" i="3"/>
  <c r="M4016" i="3"/>
  <c r="L4015" i="3"/>
  <c r="M4015" i="3"/>
  <c r="L4012" i="3"/>
  <c r="M4012" i="3"/>
  <c r="L4011" i="3"/>
  <c r="M4011" i="3"/>
  <c r="L4010" i="3"/>
  <c r="M4010" i="3"/>
  <c r="L4009" i="3"/>
  <c r="M4009" i="3"/>
  <c r="L4008" i="3"/>
  <c r="M4008" i="3"/>
  <c r="L4006" i="3"/>
  <c r="M4006" i="3"/>
  <c r="L4000" i="3"/>
  <c r="M4000" i="3"/>
  <c r="L3999" i="3"/>
  <c r="M3999" i="3"/>
  <c r="L3998" i="3"/>
  <c r="M3998" i="3"/>
  <c r="L3997" i="3"/>
  <c r="M3997" i="3"/>
  <c r="L3995" i="3"/>
  <c r="M3995" i="3"/>
  <c r="L3994" i="3"/>
  <c r="M3994" i="3"/>
  <c r="L3990" i="3"/>
  <c r="M3990" i="3"/>
  <c r="L3988" i="3"/>
  <c r="M3988" i="3"/>
  <c r="L3987" i="3"/>
  <c r="M3987" i="3"/>
  <c r="L3986" i="3"/>
  <c r="M3986" i="3"/>
  <c r="L3973" i="3"/>
  <c r="M3973" i="3"/>
  <c r="L3971" i="3"/>
  <c r="M3971" i="3"/>
  <c r="L3970" i="3"/>
  <c r="M3970" i="3"/>
  <c r="L3969" i="3"/>
  <c r="M3969" i="3"/>
  <c r="L3968" i="3"/>
  <c r="M3968" i="3"/>
  <c r="L3965" i="3"/>
  <c r="M3965" i="3"/>
  <c r="L3961" i="3"/>
  <c r="M3961" i="3"/>
  <c r="L3955" i="3"/>
  <c r="M3955" i="3"/>
  <c r="L3954" i="3"/>
  <c r="M3954" i="3"/>
  <c r="L3953" i="3"/>
  <c r="M3953" i="3"/>
  <c r="L3952" i="3"/>
  <c r="M3952" i="3"/>
  <c r="L3951" i="3"/>
  <c r="M3951" i="3"/>
  <c r="L3950" i="3"/>
  <c r="M3950" i="3"/>
  <c r="L3949" i="3"/>
  <c r="M3949" i="3"/>
  <c r="L3948" i="3"/>
  <c r="M3948" i="3"/>
  <c r="L3947" i="3"/>
  <c r="M3947" i="3"/>
  <c r="L3946" i="3"/>
  <c r="M3946" i="3"/>
  <c r="L3945" i="3"/>
  <c r="M3945" i="3"/>
  <c r="L3944" i="3"/>
  <c r="M3944" i="3"/>
  <c r="L3942" i="3"/>
  <c r="M3942" i="3"/>
  <c r="L3939" i="3"/>
  <c r="M3939" i="3"/>
  <c r="L3938" i="3"/>
  <c r="M3938" i="3"/>
  <c r="L3935" i="3"/>
  <c r="M3935" i="3"/>
  <c r="L3932" i="3"/>
  <c r="M3932" i="3"/>
  <c r="L3930" i="3"/>
  <c r="M3930" i="3"/>
  <c r="L3929" i="3"/>
  <c r="M3929" i="3"/>
  <c r="L3928" i="3"/>
  <c r="M3928" i="3"/>
  <c r="L3927" i="3"/>
  <c r="M3927" i="3"/>
  <c r="L3921" i="3"/>
  <c r="M3921" i="3"/>
  <c r="L3920" i="3"/>
  <c r="M3920" i="3"/>
  <c r="L3919" i="3"/>
  <c r="M3919" i="3"/>
  <c r="L3917" i="3"/>
  <c r="M3917" i="3"/>
  <c r="L3916" i="3"/>
  <c r="M3916" i="3"/>
  <c r="L3914" i="3"/>
  <c r="M3914" i="3"/>
  <c r="L3913" i="3"/>
  <c r="M3913" i="3"/>
  <c r="L3912" i="3"/>
  <c r="M3912" i="3"/>
  <c r="L3911" i="3"/>
  <c r="M3911" i="3"/>
  <c r="L3909" i="3"/>
  <c r="M3909" i="3"/>
  <c r="L3908" i="3"/>
  <c r="M3908" i="3"/>
  <c r="L3907" i="3"/>
  <c r="M3907" i="3"/>
  <c r="L3903" i="3"/>
  <c r="M3903" i="3"/>
  <c r="L3902" i="3"/>
  <c r="M3902" i="3"/>
  <c r="L3900" i="3"/>
  <c r="M3900" i="3"/>
  <c r="L3898" i="3"/>
  <c r="M3898" i="3"/>
  <c r="L3897" i="3"/>
  <c r="M3897" i="3"/>
  <c r="L3896" i="3"/>
  <c r="M3896" i="3"/>
  <c r="L3895" i="3"/>
  <c r="M3895" i="3"/>
  <c r="L3893" i="3"/>
  <c r="M3893" i="3"/>
  <c r="L3892" i="3"/>
  <c r="M3892" i="3"/>
  <c r="L3891" i="3"/>
  <c r="M3891" i="3"/>
  <c r="L3890" i="3"/>
  <c r="M3890" i="3"/>
  <c r="L3889" i="3"/>
  <c r="M3889" i="3"/>
  <c r="L3888" i="3"/>
  <c r="M3888" i="3"/>
  <c r="L3887" i="3"/>
  <c r="M3887" i="3"/>
  <c r="L3886" i="3"/>
  <c r="M3886" i="3"/>
  <c r="L3885" i="3"/>
  <c r="M3885" i="3"/>
  <c r="L3884" i="3"/>
  <c r="M3884" i="3"/>
  <c r="L3883" i="3"/>
  <c r="M3883" i="3"/>
  <c r="L3882" i="3"/>
  <c r="M3882" i="3"/>
  <c r="L3881" i="3"/>
  <c r="M3881" i="3"/>
  <c r="L3877" i="3"/>
  <c r="M3877" i="3"/>
  <c r="L3876" i="3"/>
  <c r="M3876" i="3"/>
  <c r="L3875" i="3"/>
  <c r="M3875" i="3"/>
  <c r="L3874" i="3"/>
  <c r="M3874" i="3"/>
  <c r="L3871" i="3"/>
  <c r="M3871" i="3"/>
  <c r="L3870" i="3"/>
  <c r="M3870" i="3"/>
  <c r="L3869" i="3"/>
  <c r="M3869" i="3"/>
  <c r="L3868" i="3"/>
  <c r="M3868" i="3"/>
  <c r="L3866" i="3"/>
  <c r="M3866" i="3"/>
  <c r="L3862" i="3"/>
  <c r="M3862" i="3"/>
  <c r="L3861" i="3"/>
  <c r="M3861" i="3"/>
  <c r="L3860" i="3"/>
  <c r="M3860" i="3"/>
  <c r="L3859" i="3"/>
  <c r="M3859" i="3"/>
  <c r="L3858" i="3"/>
  <c r="M3858" i="3"/>
  <c r="L3855" i="3"/>
  <c r="M3855" i="3"/>
  <c r="L3854" i="3"/>
  <c r="M3854" i="3"/>
  <c r="L3842" i="3"/>
  <c r="M3842" i="3"/>
  <c r="L3841" i="3"/>
  <c r="M3841" i="3"/>
  <c r="L3840" i="3"/>
  <c r="M3840" i="3"/>
  <c r="L3831" i="3"/>
  <c r="M3831" i="3"/>
  <c r="L3829" i="3"/>
  <c r="M3829" i="3"/>
  <c r="L3824" i="3"/>
  <c r="M3824" i="3"/>
  <c r="L3823" i="3"/>
  <c r="M3823" i="3"/>
  <c r="L3822" i="3"/>
  <c r="M3822" i="3"/>
  <c r="L3821" i="3"/>
  <c r="M3821" i="3"/>
  <c r="L3820" i="3"/>
  <c r="M3820" i="3"/>
  <c r="L3819" i="3"/>
  <c r="M3819" i="3"/>
  <c r="L3818" i="3"/>
  <c r="M3818" i="3"/>
  <c r="L3817" i="3"/>
  <c r="M3817" i="3"/>
  <c r="L3812" i="3"/>
  <c r="M3812" i="3"/>
  <c r="L3808" i="3"/>
  <c r="M3808" i="3"/>
  <c r="L3807" i="3"/>
  <c r="M3807" i="3"/>
  <c r="L3806" i="3"/>
  <c r="M3806" i="3"/>
  <c r="L3805" i="3"/>
  <c r="M3805" i="3"/>
  <c r="L3804" i="3"/>
  <c r="M3804" i="3"/>
  <c r="L3794" i="3"/>
  <c r="M3794" i="3"/>
  <c r="L3789" i="3"/>
  <c r="M3789" i="3"/>
  <c r="L3785" i="3"/>
  <c r="M3785" i="3"/>
  <c r="L3780" i="3"/>
  <c r="M3780" i="3"/>
  <c r="L3779" i="3"/>
  <c r="M3779" i="3"/>
  <c r="L3778" i="3"/>
  <c r="M3778" i="3"/>
  <c r="L3774" i="3"/>
  <c r="M3774" i="3"/>
  <c r="L3771" i="3"/>
  <c r="M3771" i="3"/>
  <c r="L3770" i="3"/>
  <c r="M3770" i="3"/>
  <c r="L3769" i="3"/>
  <c r="M3769" i="3"/>
  <c r="L3767" i="3"/>
  <c r="M3767" i="3"/>
  <c r="L3764" i="3"/>
  <c r="M3764" i="3"/>
  <c r="L3762" i="3"/>
  <c r="M3762" i="3"/>
  <c r="L3760" i="3"/>
  <c r="M3760" i="3"/>
  <c r="L3758" i="3"/>
  <c r="M3758" i="3"/>
  <c r="L3757" i="3"/>
  <c r="M3757" i="3"/>
  <c r="L3756" i="3"/>
  <c r="M3756" i="3"/>
  <c r="L3755" i="3"/>
  <c r="M3755" i="3"/>
  <c r="L3754" i="3"/>
  <c r="M3754" i="3"/>
  <c r="L3753" i="3"/>
  <c r="M3753" i="3"/>
  <c r="L3752" i="3"/>
  <c r="M3752" i="3"/>
  <c r="L3751" i="3"/>
  <c r="M3751" i="3"/>
  <c r="L3750" i="3"/>
  <c r="M3750" i="3"/>
  <c r="L3749" i="3"/>
  <c r="M3749" i="3"/>
  <c r="L3748" i="3"/>
  <c r="M3748" i="3"/>
  <c r="L3746" i="3"/>
  <c r="M3746" i="3"/>
  <c r="L3742" i="3"/>
  <c r="M3742" i="3"/>
  <c r="L3738" i="3"/>
  <c r="M3738" i="3"/>
  <c r="L3737" i="3"/>
  <c r="M3737" i="3"/>
  <c r="L3735" i="3"/>
  <c r="M3735" i="3"/>
  <c r="L3733" i="3"/>
  <c r="M3733" i="3"/>
  <c r="L3732" i="3"/>
  <c r="M3732" i="3"/>
  <c r="L3731" i="3"/>
  <c r="M3731" i="3"/>
  <c r="L3730" i="3"/>
  <c r="M3730" i="3"/>
  <c r="L3729" i="3"/>
  <c r="M3729" i="3"/>
  <c r="L3728" i="3"/>
  <c r="M3728" i="3"/>
  <c r="L3727" i="3"/>
  <c r="M3727" i="3"/>
  <c r="L3726" i="3"/>
  <c r="M3726" i="3"/>
  <c r="L3725" i="3"/>
  <c r="M3725" i="3"/>
  <c r="L3724" i="3"/>
  <c r="M3724" i="3"/>
  <c r="L3723" i="3"/>
  <c r="M3723" i="3"/>
  <c r="L3722" i="3"/>
  <c r="M3722" i="3"/>
  <c r="L3721" i="3"/>
  <c r="M3721" i="3"/>
  <c r="L3720" i="3"/>
  <c r="M3720" i="3"/>
  <c r="L3719" i="3"/>
  <c r="M3719" i="3"/>
  <c r="L3718" i="3"/>
  <c r="M3718" i="3"/>
  <c r="L3717" i="3"/>
  <c r="M3717" i="3"/>
  <c r="L3716" i="3"/>
  <c r="M3716" i="3"/>
  <c r="L3715" i="3"/>
  <c r="M3715" i="3"/>
  <c r="L3714" i="3"/>
  <c r="M3714" i="3"/>
  <c r="L3713" i="3"/>
  <c r="M3713" i="3"/>
  <c r="L3712" i="3"/>
  <c r="M3712" i="3"/>
  <c r="L3711" i="3"/>
  <c r="M3711" i="3"/>
  <c r="L3710" i="3"/>
  <c r="M3710" i="3"/>
  <c r="L3709" i="3"/>
  <c r="M3709" i="3"/>
  <c r="L3707" i="3"/>
  <c r="M3707" i="3"/>
  <c r="L3706" i="3"/>
  <c r="M3706" i="3"/>
  <c r="L3705" i="3"/>
  <c r="M3705" i="3"/>
  <c r="L3704" i="3"/>
  <c r="M3704" i="3"/>
  <c r="L3702" i="3"/>
  <c r="M3702" i="3"/>
  <c r="L3699" i="3"/>
  <c r="M3699" i="3"/>
  <c r="L3698" i="3"/>
  <c r="M3698" i="3"/>
  <c r="L3697" i="3"/>
  <c r="M3697" i="3"/>
  <c r="L3695" i="3"/>
  <c r="M3695" i="3"/>
  <c r="L3694" i="3"/>
  <c r="M3694" i="3"/>
  <c r="L3693" i="3"/>
  <c r="M3693" i="3"/>
  <c r="L3692" i="3"/>
  <c r="M3692" i="3"/>
  <c r="L3691" i="3"/>
  <c r="M3691" i="3"/>
  <c r="L3689" i="3"/>
  <c r="M3689" i="3"/>
  <c r="L3688" i="3"/>
  <c r="M3688" i="3"/>
  <c r="L3687" i="3"/>
  <c r="M3687" i="3"/>
  <c r="L3686" i="3"/>
  <c r="M3686" i="3"/>
  <c r="L3684" i="3"/>
  <c r="M3684" i="3"/>
  <c r="L3679" i="3"/>
  <c r="M3679" i="3"/>
  <c r="L3677" i="3"/>
  <c r="M3677" i="3"/>
  <c r="L3676" i="3"/>
  <c r="M3676" i="3"/>
  <c r="L3675" i="3"/>
  <c r="M3675" i="3"/>
  <c r="L3674" i="3"/>
  <c r="M3674" i="3"/>
  <c r="L3672" i="3"/>
  <c r="M3672" i="3"/>
  <c r="L3671" i="3"/>
  <c r="M3671" i="3"/>
  <c r="L3670" i="3"/>
  <c r="M3670" i="3"/>
  <c r="L3669" i="3"/>
  <c r="M3669" i="3"/>
  <c r="L3668" i="3"/>
  <c r="M3668" i="3"/>
  <c r="L3667" i="3"/>
  <c r="M3667" i="3"/>
  <c r="L3666" i="3"/>
  <c r="M3666" i="3"/>
  <c r="L3664" i="3"/>
  <c r="M3664" i="3"/>
  <c r="L3661" i="3"/>
  <c r="M3661" i="3"/>
  <c r="L3660" i="3"/>
  <c r="M3660" i="3"/>
  <c r="L3656" i="3"/>
  <c r="M3656" i="3"/>
  <c r="L3654" i="3"/>
  <c r="M3654" i="3"/>
  <c r="L3653" i="3"/>
  <c r="M3653" i="3"/>
  <c r="L3651" i="3"/>
  <c r="M3651" i="3"/>
  <c r="L3650" i="3"/>
  <c r="M3650" i="3"/>
  <c r="L3649" i="3"/>
  <c r="M3649" i="3"/>
  <c r="L3648" i="3"/>
  <c r="M3648" i="3"/>
  <c r="L3647" i="3"/>
  <c r="M3647" i="3"/>
  <c r="L3645" i="3"/>
  <c r="M3645" i="3"/>
  <c r="L3643" i="3"/>
  <c r="M3643" i="3"/>
  <c r="L3642" i="3"/>
  <c r="M3642" i="3"/>
  <c r="L3641" i="3"/>
  <c r="M3641" i="3"/>
  <c r="L3640" i="3"/>
  <c r="M3640" i="3"/>
  <c r="L3639" i="3"/>
  <c r="M3639" i="3"/>
  <c r="L3637" i="3"/>
  <c r="M3637" i="3"/>
  <c r="L3636" i="3"/>
  <c r="M3636" i="3"/>
  <c r="L3635" i="3"/>
  <c r="M3635" i="3"/>
  <c r="L3634" i="3"/>
  <c r="M3634" i="3"/>
  <c r="L3632" i="3"/>
  <c r="M3632" i="3"/>
  <c r="L3630" i="3"/>
  <c r="M3630" i="3"/>
  <c r="L3627" i="3"/>
  <c r="M3627" i="3"/>
  <c r="L3626" i="3"/>
  <c r="M3626" i="3"/>
  <c r="L3625" i="3"/>
  <c r="M3625" i="3"/>
  <c r="L3624" i="3"/>
  <c r="M3624" i="3"/>
  <c r="L3622" i="3"/>
  <c r="M3622" i="3"/>
  <c r="L3621" i="3"/>
  <c r="M3621" i="3"/>
  <c r="L3620" i="3"/>
  <c r="M3620" i="3"/>
  <c r="L3619" i="3"/>
  <c r="M3619" i="3"/>
  <c r="L3618" i="3"/>
  <c r="M3618" i="3"/>
  <c r="L3617" i="3"/>
  <c r="M3617" i="3"/>
  <c r="L3616" i="3"/>
  <c r="M3616" i="3"/>
  <c r="L3615" i="3"/>
  <c r="M3615" i="3"/>
  <c r="L3614" i="3"/>
  <c r="M3614" i="3"/>
  <c r="L3612" i="3"/>
  <c r="M3612" i="3"/>
  <c r="L3610" i="3"/>
  <c r="M3610" i="3"/>
  <c r="L3608" i="3"/>
  <c r="M3608" i="3"/>
  <c r="L3607" i="3"/>
  <c r="M3607" i="3"/>
  <c r="L3606" i="3"/>
  <c r="M3606" i="3"/>
  <c r="L3605" i="3"/>
  <c r="M3605" i="3"/>
  <c r="L3603" i="3"/>
  <c r="M3603" i="3"/>
  <c r="L3602" i="3"/>
  <c r="M3602" i="3"/>
  <c r="L3601" i="3"/>
  <c r="M3601" i="3"/>
  <c r="L3600" i="3"/>
  <c r="M3600" i="3"/>
  <c r="L3599" i="3"/>
  <c r="M3599" i="3"/>
  <c r="L3598" i="3"/>
  <c r="M3598" i="3"/>
  <c r="L3596" i="3"/>
  <c r="M3596" i="3"/>
  <c r="L3592" i="3"/>
  <c r="M3592" i="3"/>
  <c r="L3589" i="3"/>
  <c r="M3589" i="3"/>
  <c r="L3588" i="3"/>
  <c r="M3588" i="3"/>
  <c r="L3587" i="3"/>
  <c r="M3587" i="3"/>
  <c r="L3586" i="3"/>
  <c r="M3586" i="3"/>
  <c r="L3585" i="3"/>
  <c r="M3585" i="3"/>
  <c r="L3584" i="3"/>
  <c r="M3584" i="3"/>
  <c r="L3578" i="3"/>
  <c r="M3578" i="3"/>
  <c r="L3577" i="3"/>
  <c r="M3577" i="3"/>
  <c r="L3576" i="3"/>
  <c r="M3576" i="3"/>
  <c r="L3575" i="3"/>
  <c r="M3575" i="3"/>
  <c r="L3574" i="3"/>
  <c r="M3574" i="3"/>
  <c r="L3573" i="3"/>
  <c r="M3573" i="3"/>
  <c r="L3572" i="3"/>
  <c r="M3572" i="3"/>
  <c r="L3570" i="3"/>
  <c r="M3570" i="3"/>
  <c r="L3569" i="3"/>
  <c r="M3569" i="3"/>
  <c r="L3568" i="3"/>
  <c r="M3568" i="3"/>
  <c r="L3567" i="3"/>
  <c r="M3567" i="3"/>
  <c r="L3566" i="3"/>
  <c r="M3566" i="3"/>
  <c r="L3565" i="3"/>
  <c r="M3565" i="3"/>
  <c r="L3564" i="3"/>
  <c r="M3564" i="3"/>
  <c r="L3563" i="3"/>
  <c r="M3563" i="3"/>
  <c r="L3562" i="3"/>
  <c r="M3562" i="3"/>
  <c r="L3561" i="3"/>
  <c r="M3561" i="3"/>
  <c r="L3558" i="3"/>
  <c r="M3558" i="3"/>
  <c r="L3557" i="3"/>
  <c r="M3557" i="3"/>
  <c r="L3555" i="3"/>
  <c r="M3555" i="3"/>
  <c r="L3554" i="3"/>
  <c r="M3554" i="3"/>
  <c r="L3552" i="3"/>
  <c r="M3552" i="3"/>
  <c r="L3551" i="3"/>
  <c r="M3551" i="3"/>
  <c r="L3550" i="3"/>
  <c r="M3550" i="3"/>
  <c r="L3549" i="3"/>
  <c r="M3549" i="3"/>
  <c r="L3548" i="3"/>
  <c r="M3548" i="3"/>
  <c r="L3543" i="3"/>
  <c r="M3543" i="3"/>
  <c r="L3542" i="3"/>
  <c r="M3542" i="3"/>
  <c r="L3541" i="3"/>
  <c r="M3541" i="3"/>
  <c r="L3540" i="3"/>
  <c r="M3540" i="3"/>
  <c r="L3539" i="3"/>
  <c r="M3539" i="3"/>
  <c r="L3538" i="3"/>
  <c r="M3538" i="3"/>
  <c r="L3537" i="3"/>
  <c r="M3537" i="3"/>
  <c r="L3536" i="3"/>
  <c r="M3536" i="3"/>
  <c r="L3535" i="3"/>
  <c r="M3535" i="3"/>
  <c r="L3534" i="3"/>
  <c r="M3534" i="3"/>
  <c r="L3531" i="3"/>
  <c r="M3531" i="3"/>
  <c r="L3530" i="3"/>
  <c r="M3530" i="3"/>
  <c r="L3529" i="3"/>
  <c r="M3529" i="3"/>
  <c r="L3528" i="3"/>
  <c r="M3528" i="3"/>
  <c r="L3527" i="3"/>
  <c r="M3527" i="3"/>
  <c r="L3525" i="3"/>
  <c r="M3525" i="3"/>
  <c r="L3524" i="3"/>
  <c r="M3524" i="3"/>
  <c r="L3522" i="3"/>
  <c r="M3522" i="3"/>
  <c r="L3521" i="3"/>
  <c r="M3521" i="3"/>
  <c r="L3520" i="3"/>
  <c r="M3520" i="3"/>
  <c r="L3519" i="3"/>
  <c r="M3519" i="3"/>
  <c r="L3512" i="3"/>
  <c r="M3512" i="3"/>
  <c r="L3509" i="3"/>
  <c r="M3509" i="3"/>
  <c r="L3505" i="3"/>
  <c r="M3505" i="3"/>
  <c r="L3504" i="3"/>
  <c r="M3504" i="3"/>
  <c r="L3503" i="3"/>
  <c r="M3503" i="3"/>
  <c r="L3502" i="3"/>
  <c r="M3502" i="3"/>
  <c r="L3501" i="3"/>
  <c r="M3501" i="3"/>
  <c r="L3500" i="3"/>
  <c r="M3500" i="3"/>
  <c r="L3498" i="3"/>
  <c r="M3498" i="3"/>
  <c r="L3496" i="3"/>
  <c r="M3496" i="3"/>
  <c r="L3494" i="3"/>
  <c r="M3494" i="3"/>
  <c r="L3492" i="3"/>
  <c r="M3492" i="3"/>
  <c r="L3491" i="3"/>
  <c r="M3491" i="3"/>
  <c r="L3489" i="3"/>
  <c r="M3489" i="3"/>
  <c r="L3488" i="3"/>
  <c r="M3488" i="3"/>
  <c r="L3487" i="3"/>
  <c r="M3487" i="3"/>
  <c r="L3486" i="3"/>
  <c r="M3486" i="3"/>
  <c r="L3485" i="3"/>
  <c r="M3485" i="3"/>
  <c r="L3483" i="3"/>
  <c r="M3483" i="3"/>
  <c r="L3482" i="3"/>
  <c r="M3482" i="3"/>
  <c r="L3481" i="3"/>
  <c r="M3481" i="3"/>
  <c r="L3480" i="3"/>
  <c r="M3480" i="3"/>
  <c r="L3479" i="3"/>
  <c r="M3479" i="3"/>
  <c r="L3478" i="3"/>
  <c r="M3478" i="3"/>
  <c r="L3477" i="3"/>
  <c r="M3477" i="3"/>
  <c r="L3476" i="3"/>
  <c r="M3476" i="3"/>
  <c r="L3475" i="3"/>
  <c r="M3475" i="3"/>
  <c r="L3474" i="3"/>
  <c r="M3474" i="3"/>
  <c r="L3466" i="3"/>
  <c r="M3466" i="3"/>
  <c r="L3465" i="3"/>
  <c r="M3465" i="3"/>
  <c r="L3463" i="3"/>
  <c r="M3463" i="3"/>
  <c r="L3460" i="3"/>
  <c r="M3460" i="3"/>
  <c r="L3459" i="3"/>
  <c r="M3459" i="3"/>
  <c r="L3457" i="3"/>
  <c r="M3457" i="3"/>
  <c r="L3456" i="3"/>
  <c r="M3456" i="3"/>
  <c r="L3455" i="3"/>
  <c r="M3455" i="3"/>
  <c r="L3454" i="3"/>
  <c r="M3454" i="3"/>
  <c r="L3453" i="3"/>
  <c r="M3453" i="3"/>
  <c r="L3452" i="3"/>
  <c r="M3452" i="3"/>
  <c r="L3451" i="3"/>
  <c r="M3451" i="3"/>
  <c r="L3445" i="3"/>
  <c r="M3445" i="3"/>
  <c r="L3442" i="3"/>
  <c r="M3442" i="3"/>
  <c r="L3441" i="3"/>
  <c r="M3441" i="3"/>
  <c r="L3440" i="3"/>
  <c r="M3440" i="3"/>
  <c r="L3439" i="3"/>
  <c r="M3439" i="3"/>
  <c r="L3438" i="3"/>
  <c r="M3438" i="3"/>
  <c r="L3435" i="3"/>
  <c r="M3435" i="3"/>
  <c r="L3434" i="3"/>
  <c r="M3434" i="3"/>
  <c r="L3433" i="3"/>
  <c r="M3433" i="3"/>
  <c r="L3429" i="3"/>
  <c r="M3429" i="3"/>
  <c r="L3427" i="3"/>
  <c r="M3427" i="3"/>
  <c r="L3426" i="3"/>
  <c r="M3426" i="3"/>
  <c r="L3425" i="3"/>
  <c r="M3425" i="3"/>
  <c r="L3424" i="3"/>
  <c r="M3424" i="3"/>
  <c r="L3423" i="3"/>
  <c r="M3423" i="3"/>
  <c r="L3421" i="3"/>
  <c r="M3421" i="3"/>
  <c r="L3418" i="3"/>
  <c r="M3418" i="3"/>
  <c r="L3417" i="3"/>
  <c r="M3417" i="3"/>
  <c r="L3415" i="3"/>
  <c r="M3415" i="3"/>
  <c r="L3414" i="3"/>
  <c r="M3414" i="3"/>
  <c r="L3412" i="3"/>
  <c r="M3412" i="3"/>
  <c r="L3411" i="3"/>
  <c r="M3411" i="3"/>
  <c r="L3409" i="3"/>
  <c r="M3409" i="3"/>
  <c r="L3408" i="3"/>
  <c r="M3408" i="3"/>
  <c r="L3406" i="3"/>
  <c r="M3406" i="3"/>
  <c r="L3405" i="3"/>
  <c r="M3405" i="3"/>
  <c r="L3402" i="3"/>
  <c r="M3402" i="3"/>
  <c r="L3401" i="3"/>
  <c r="M3401" i="3"/>
  <c r="L3400" i="3"/>
  <c r="M3400" i="3"/>
  <c r="L3399" i="3"/>
  <c r="M3399" i="3"/>
  <c r="L3398" i="3"/>
  <c r="M3398" i="3"/>
  <c r="L3397" i="3"/>
  <c r="M3397" i="3"/>
  <c r="L3396" i="3"/>
  <c r="M3396" i="3"/>
  <c r="L3394" i="3"/>
  <c r="M3394" i="3"/>
  <c r="L3390" i="3"/>
  <c r="M3390" i="3"/>
  <c r="L3389" i="3"/>
  <c r="M3389" i="3"/>
  <c r="L3387" i="3"/>
  <c r="M3387" i="3"/>
  <c r="L3385" i="3"/>
  <c r="M3385" i="3"/>
  <c r="L3383" i="3"/>
  <c r="M3383" i="3"/>
  <c r="L3382" i="3"/>
  <c r="M3382" i="3"/>
  <c r="L3377" i="3"/>
  <c r="M3377" i="3"/>
  <c r="L3374" i="3"/>
  <c r="M3374" i="3"/>
  <c r="L3372" i="3"/>
  <c r="M3372" i="3"/>
  <c r="L3370" i="3"/>
  <c r="M3370" i="3"/>
  <c r="L3367" i="3"/>
  <c r="M3367" i="3"/>
  <c r="L3366" i="3"/>
  <c r="M3366" i="3"/>
  <c r="L3365" i="3"/>
  <c r="M3365" i="3"/>
  <c r="L3359" i="3"/>
  <c r="M3359" i="3"/>
  <c r="L3350" i="3"/>
  <c r="M3350" i="3"/>
  <c r="L3349" i="3"/>
  <c r="M3349" i="3"/>
  <c r="L3340" i="3"/>
  <c r="M3340" i="3"/>
  <c r="L3339" i="3"/>
  <c r="M3339" i="3"/>
  <c r="L3338" i="3"/>
  <c r="M3338" i="3"/>
  <c r="L3331" i="3"/>
  <c r="M3331" i="3"/>
  <c r="L3327" i="3"/>
  <c r="M3327" i="3"/>
  <c r="L3326" i="3"/>
  <c r="M3326" i="3"/>
  <c r="L3325" i="3"/>
  <c r="M3325" i="3"/>
  <c r="L3324" i="3"/>
  <c r="M3324" i="3"/>
  <c r="L3323" i="3"/>
  <c r="M3323" i="3"/>
  <c r="L3322" i="3"/>
  <c r="M3322" i="3"/>
  <c r="L3313" i="3"/>
  <c r="M3313" i="3"/>
  <c r="L3311" i="3"/>
  <c r="M3311" i="3"/>
  <c r="L3309" i="3"/>
  <c r="M3309" i="3"/>
  <c r="L3307" i="3"/>
  <c r="M3307" i="3"/>
  <c r="L3299" i="3"/>
  <c r="M3299" i="3"/>
  <c r="L3298" i="3"/>
  <c r="M3298" i="3"/>
  <c r="L3297" i="3"/>
  <c r="M3297" i="3"/>
  <c r="L3295" i="3"/>
  <c r="M3295" i="3"/>
  <c r="L3291" i="3"/>
  <c r="M3291" i="3"/>
  <c r="L3288" i="3"/>
  <c r="M3288" i="3"/>
  <c r="L3284" i="3"/>
  <c r="M3284" i="3"/>
  <c r="L3280" i="3"/>
  <c r="M3280" i="3"/>
  <c r="L3278" i="3"/>
  <c r="M3278" i="3"/>
  <c r="L3272" i="3"/>
  <c r="M3272" i="3"/>
  <c r="L3265" i="3"/>
  <c r="M3265" i="3"/>
  <c r="L3264" i="3"/>
  <c r="M3264" i="3"/>
  <c r="L3263" i="3"/>
  <c r="M3263" i="3"/>
  <c r="L3262" i="3"/>
  <c r="M3262" i="3"/>
  <c r="L3260" i="3"/>
  <c r="M3260" i="3"/>
  <c r="L3248" i="3"/>
  <c r="M3248" i="3"/>
  <c r="L3246" i="3"/>
  <c r="M3246" i="3"/>
  <c r="L3245" i="3"/>
  <c r="M3245" i="3"/>
  <c r="L3244" i="3"/>
  <c r="M3244" i="3"/>
  <c r="L3242" i="3"/>
  <c r="M3242" i="3"/>
  <c r="L3237" i="3"/>
  <c r="M3237" i="3"/>
  <c r="L3236" i="3"/>
  <c r="M3236" i="3"/>
  <c r="L3234" i="3"/>
  <c r="M3234" i="3"/>
  <c r="L3233" i="3"/>
  <c r="M3233" i="3"/>
  <c r="L3232" i="3"/>
  <c r="M3232" i="3"/>
  <c r="L3231" i="3"/>
  <c r="M3231" i="3"/>
  <c r="L3230" i="3"/>
  <c r="M3230" i="3"/>
  <c r="L3229" i="3"/>
  <c r="M3229" i="3"/>
  <c r="L3228" i="3"/>
  <c r="M3228" i="3"/>
  <c r="L3227" i="3"/>
  <c r="M3227" i="3"/>
  <c r="L3226" i="3"/>
  <c r="M3226" i="3"/>
  <c r="L3225" i="3"/>
  <c r="M3225" i="3"/>
  <c r="L3223" i="3"/>
  <c r="M3223" i="3"/>
  <c r="L3222" i="3"/>
  <c r="M3222" i="3"/>
  <c r="L3221" i="3"/>
  <c r="M3221" i="3"/>
  <c r="L3220" i="3"/>
  <c r="M3220" i="3"/>
  <c r="L3218" i="3"/>
  <c r="M3218" i="3"/>
  <c r="L3217" i="3"/>
  <c r="M3217" i="3"/>
  <c r="L3216" i="3"/>
  <c r="M3216" i="3"/>
  <c r="L3215" i="3"/>
  <c r="M3215" i="3"/>
  <c r="L3214" i="3"/>
  <c r="M3214" i="3"/>
  <c r="L3212" i="3"/>
  <c r="M3212" i="3"/>
  <c r="L3210" i="3"/>
  <c r="M3210" i="3"/>
  <c r="L3208" i="3"/>
  <c r="M3208" i="3"/>
  <c r="L3207" i="3"/>
  <c r="M3207" i="3"/>
  <c r="L3206" i="3"/>
  <c r="M3206" i="3"/>
  <c r="L3203" i="3"/>
  <c r="M3203" i="3"/>
  <c r="L3202" i="3"/>
  <c r="M3202" i="3"/>
  <c r="L3201" i="3"/>
  <c r="M3201" i="3"/>
  <c r="L3199" i="3"/>
  <c r="M3199" i="3"/>
  <c r="L3196" i="3"/>
  <c r="M3196" i="3"/>
  <c r="L3194" i="3"/>
  <c r="M3194" i="3"/>
  <c r="L3193" i="3"/>
  <c r="M3193" i="3"/>
  <c r="L3192" i="3"/>
  <c r="M3192" i="3"/>
  <c r="L3191" i="3"/>
  <c r="M3191" i="3"/>
  <c r="L3188" i="3"/>
  <c r="M3188" i="3"/>
  <c r="L3187" i="3"/>
  <c r="M3187" i="3"/>
  <c r="L3186" i="3"/>
  <c r="M3186" i="3"/>
  <c r="L3184" i="3"/>
  <c r="M3184" i="3"/>
  <c r="L3183" i="3"/>
  <c r="M3183" i="3"/>
  <c r="L3182" i="3"/>
  <c r="M3182" i="3"/>
  <c r="L3180" i="3"/>
  <c r="M3180" i="3"/>
  <c r="L3174" i="3"/>
  <c r="M3174" i="3"/>
  <c r="L3173" i="3"/>
  <c r="M3173" i="3"/>
  <c r="L3170" i="3"/>
  <c r="M3170" i="3"/>
  <c r="L3169" i="3"/>
  <c r="M3169" i="3"/>
  <c r="L3168" i="3"/>
  <c r="M3168" i="3"/>
  <c r="L3166" i="3"/>
  <c r="M3166" i="3"/>
  <c r="L3165" i="3"/>
  <c r="M3165" i="3"/>
  <c r="L3163" i="3"/>
  <c r="M3163" i="3"/>
  <c r="L3161" i="3"/>
  <c r="M3161" i="3"/>
  <c r="L3160" i="3"/>
  <c r="M3160" i="3"/>
  <c r="L3159" i="3"/>
  <c r="M3159" i="3"/>
  <c r="L3156" i="3"/>
  <c r="M3156" i="3"/>
  <c r="L3152" i="3"/>
  <c r="M3152" i="3"/>
  <c r="L3150" i="3"/>
  <c r="M3150" i="3"/>
  <c r="L3143" i="3"/>
  <c r="M3143" i="3"/>
  <c r="L3142" i="3"/>
  <c r="M3142" i="3"/>
  <c r="L3140" i="3"/>
  <c r="M3140" i="3"/>
  <c r="L3139" i="3"/>
  <c r="M3139" i="3"/>
  <c r="L3137" i="3"/>
  <c r="M3137" i="3"/>
  <c r="L3135" i="3"/>
  <c r="M3135" i="3"/>
  <c r="L3128" i="3"/>
  <c r="M3128" i="3"/>
  <c r="L3127" i="3"/>
  <c r="M3127" i="3"/>
  <c r="L3124" i="3"/>
  <c r="M3124" i="3"/>
  <c r="L3121" i="3"/>
  <c r="M3121" i="3"/>
  <c r="L3119" i="3"/>
  <c r="M3119" i="3"/>
  <c r="L3118" i="3"/>
  <c r="M3118" i="3"/>
  <c r="L3114" i="3"/>
  <c r="M3114" i="3"/>
  <c r="L3113" i="3"/>
  <c r="M3113" i="3"/>
  <c r="L3106" i="3"/>
  <c r="M3106" i="3"/>
  <c r="L3105" i="3"/>
  <c r="M3105" i="3"/>
  <c r="L3099" i="3"/>
  <c r="M3099" i="3"/>
  <c r="L3096" i="3"/>
  <c r="M3096" i="3"/>
  <c r="L3095" i="3"/>
  <c r="M3095" i="3"/>
  <c r="L3094" i="3"/>
  <c r="M3094" i="3"/>
  <c r="L3093" i="3"/>
  <c r="M3093" i="3"/>
  <c r="L3092" i="3"/>
  <c r="M3092" i="3"/>
  <c r="L3090" i="3"/>
  <c r="M3090" i="3"/>
  <c r="L3089" i="3"/>
  <c r="M3089" i="3"/>
  <c r="L3086" i="3"/>
  <c r="M3086" i="3"/>
  <c r="L3085" i="3"/>
  <c r="M3085" i="3"/>
  <c r="L3084" i="3"/>
  <c r="M3084" i="3"/>
  <c r="L3083" i="3"/>
  <c r="M3083" i="3"/>
  <c r="L3082" i="3"/>
  <c r="M3082" i="3"/>
  <c r="L3081" i="3"/>
  <c r="M3081" i="3"/>
  <c r="L3080" i="3"/>
  <c r="M3080" i="3"/>
  <c r="L3079" i="3"/>
  <c r="M3079" i="3"/>
  <c r="L3078" i="3"/>
  <c r="M3078" i="3"/>
  <c r="L3077" i="3"/>
  <c r="M3077" i="3"/>
  <c r="L3076" i="3"/>
  <c r="M3076" i="3"/>
  <c r="L3071" i="3"/>
  <c r="M3071" i="3"/>
  <c r="L3069" i="3"/>
  <c r="M3069" i="3"/>
  <c r="L3068" i="3"/>
  <c r="M3068" i="3"/>
  <c r="L3067" i="3"/>
  <c r="M3067" i="3"/>
  <c r="L3066" i="3"/>
  <c r="M3066" i="3"/>
  <c r="L3065" i="3"/>
  <c r="M3065" i="3"/>
  <c r="L3064" i="3"/>
  <c r="M3064" i="3"/>
  <c r="L3063" i="3"/>
  <c r="M3063" i="3"/>
  <c r="L3062" i="3"/>
  <c r="M3062" i="3"/>
  <c r="L3061" i="3"/>
  <c r="M3061" i="3"/>
  <c r="L3060" i="3"/>
  <c r="M3060" i="3"/>
  <c r="L3059" i="3"/>
  <c r="M3059" i="3"/>
  <c r="L3057" i="3"/>
  <c r="M3057" i="3"/>
  <c r="L3056" i="3"/>
  <c r="M3056" i="3"/>
  <c r="L3054" i="3"/>
  <c r="M3054" i="3"/>
  <c r="L3053" i="3"/>
  <c r="M3053" i="3"/>
  <c r="L3052" i="3"/>
  <c r="M3052" i="3"/>
  <c r="L3051" i="3"/>
  <c r="M3051" i="3"/>
  <c r="L3050" i="3"/>
  <c r="M3050" i="3"/>
  <c r="L3049" i="3"/>
  <c r="M3049" i="3"/>
  <c r="L3048" i="3"/>
  <c r="M3048" i="3"/>
  <c r="L3043" i="3"/>
  <c r="M3043" i="3"/>
  <c r="L3041" i="3"/>
  <c r="M3041" i="3"/>
  <c r="L3039" i="3"/>
  <c r="M3039" i="3"/>
  <c r="L3038" i="3"/>
  <c r="M3038" i="3"/>
  <c r="L3037" i="3"/>
  <c r="M3037" i="3"/>
  <c r="L3036" i="3"/>
  <c r="M3036" i="3"/>
  <c r="L3033" i="3"/>
  <c r="M3033" i="3"/>
  <c r="L3032" i="3"/>
  <c r="M3032" i="3"/>
  <c r="L3031" i="3"/>
  <c r="M3031" i="3"/>
  <c r="L3030" i="3"/>
  <c r="M3030" i="3"/>
  <c r="L3029" i="3"/>
  <c r="M3029" i="3"/>
  <c r="L3026" i="3"/>
  <c r="M3026" i="3"/>
  <c r="L3023" i="3"/>
  <c r="M3023" i="3"/>
  <c r="L3022" i="3"/>
  <c r="M3022" i="3"/>
  <c r="L3021" i="3"/>
  <c r="M3021" i="3"/>
  <c r="L3020" i="3"/>
  <c r="M3020" i="3"/>
  <c r="L3018" i="3"/>
  <c r="M3018" i="3"/>
  <c r="L3017" i="3"/>
  <c r="M3017" i="3"/>
  <c r="L3011" i="3"/>
  <c r="M3011" i="3"/>
  <c r="L3010" i="3"/>
  <c r="M3010" i="3"/>
  <c r="L3004" i="3"/>
  <c r="M3004" i="3"/>
  <c r="L3000" i="3"/>
  <c r="M3000" i="3"/>
  <c r="L2999" i="3"/>
  <c r="M2999" i="3"/>
  <c r="L2998" i="3"/>
  <c r="M2998" i="3"/>
  <c r="L2997" i="3"/>
  <c r="M2997" i="3"/>
  <c r="L2996" i="3"/>
  <c r="M2996" i="3"/>
  <c r="L2995" i="3"/>
  <c r="M2995" i="3"/>
  <c r="L2993" i="3"/>
  <c r="M2993" i="3"/>
  <c r="L2992" i="3"/>
  <c r="M2992" i="3"/>
  <c r="L2991" i="3"/>
  <c r="M2991" i="3"/>
  <c r="L2989" i="3"/>
  <c r="M2989" i="3"/>
  <c r="L2988" i="3"/>
  <c r="M2988" i="3"/>
  <c r="L2987" i="3"/>
  <c r="M2987" i="3"/>
  <c r="L2986" i="3"/>
  <c r="M2986" i="3"/>
  <c r="L2985" i="3"/>
  <c r="M2985" i="3"/>
  <c r="L2984" i="3"/>
  <c r="M2984" i="3"/>
  <c r="L2983" i="3"/>
  <c r="M2983" i="3"/>
  <c r="L2982" i="3"/>
  <c r="M2982" i="3"/>
  <c r="L2981" i="3"/>
  <c r="M2981" i="3"/>
  <c r="L2980" i="3"/>
  <c r="M2980" i="3"/>
  <c r="L2978" i="3"/>
  <c r="M2978" i="3"/>
  <c r="L2977" i="3"/>
  <c r="M2977" i="3"/>
  <c r="L2969" i="3"/>
  <c r="M2969" i="3"/>
  <c r="L2968" i="3"/>
  <c r="M2968" i="3"/>
  <c r="L2966" i="3"/>
  <c r="M2966" i="3"/>
  <c r="L2965" i="3"/>
  <c r="M2965" i="3"/>
  <c r="L2964" i="3"/>
  <c r="M2964" i="3"/>
  <c r="L2963" i="3"/>
  <c r="M2963" i="3"/>
  <c r="L2962" i="3"/>
  <c r="M2962" i="3"/>
  <c r="L2961" i="3"/>
  <c r="M2961" i="3"/>
  <c r="L2959" i="3"/>
  <c r="M2959" i="3"/>
  <c r="L2958" i="3"/>
  <c r="M2958" i="3"/>
  <c r="L2957" i="3"/>
  <c r="M2957" i="3"/>
  <c r="L2956" i="3"/>
  <c r="M2956" i="3"/>
  <c r="L2954" i="3"/>
  <c r="M2954" i="3"/>
  <c r="L2953" i="3"/>
  <c r="M2953" i="3"/>
  <c r="L2951" i="3"/>
  <c r="M2951" i="3"/>
  <c r="L2946" i="3"/>
  <c r="M2946" i="3"/>
  <c r="L2945" i="3"/>
  <c r="M2945" i="3"/>
  <c r="L2944" i="3"/>
  <c r="M2944" i="3"/>
  <c r="L2943" i="3"/>
  <c r="M2943" i="3"/>
  <c r="L2940" i="3"/>
  <c r="M2940" i="3"/>
  <c r="L2939" i="3"/>
  <c r="M2939" i="3"/>
  <c r="L2937" i="3"/>
  <c r="M2937" i="3"/>
  <c r="L2936" i="3"/>
  <c r="M2936" i="3"/>
  <c r="L2935" i="3"/>
  <c r="M2935" i="3"/>
  <c r="L2932" i="3"/>
  <c r="M2932" i="3"/>
  <c r="L2931" i="3"/>
  <c r="M2931" i="3"/>
  <c r="L2930" i="3"/>
  <c r="M2930" i="3"/>
  <c r="L2928" i="3"/>
  <c r="M2928" i="3"/>
  <c r="L2927" i="3"/>
  <c r="M2927" i="3"/>
  <c r="L2926" i="3"/>
  <c r="M2926" i="3"/>
  <c r="L2921" i="3"/>
  <c r="M2921" i="3"/>
  <c r="L2918" i="3"/>
  <c r="M2918" i="3"/>
  <c r="L2915" i="3"/>
  <c r="M2915" i="3"/>
  <c r="L2914" i="3"/>
  <c r="M2914" i="3"/>
  <c r="L2913" i="3"/>
  <c r="M2913" i="3"/>
  <c r="L2911" i="3"/>
  <c r="M2911" i="3"/>
  <c r="L2910" i="3"/>
  <c r="M2910" i="3"/>
  <c r="L2909" i="3"/>
  <c r="M2909" i="3"/>
  <c r="L2908" i="3"/>
  <c r="M2908" i="3"/>
  <c r="L2907" i="3"/>
  <c r="M2907" i="3"/>
  <c r="L2906" i="3"/>
  <c r="M2906" i="3"/>
  <c r="L2905" i="3"/>
  <c r="M2905" i="3"/>
  <c r="L2903" i="3"/>
  <c r="M2903" i="3"/>
  <c r="L2901" i="3"/>
  <c r="M2901" i="3"/>
  <c r="L2900" i="3"/>
  <c r="M2900" i="3"/>
  <c r="L2899" i="3"/>
  <c r="M2899" i="3"/>
  <c r="L2898" i="3"/>
  <c r="M2898" i="3"/>
  <c r="L2897" i="3"/>
  <c r="M2897" i="3"/>
  <c r="L2895" i="3"/>
  <c r="M2895" i="3"/>
  <c r="L2894" i="3"/>
  <c r="M2894" i="3"/>
  <c r="L2892" i="3"/>
  <c r="M2892" i="3"/>
  <c r="L2891" i="3"/>
  <c r="M2891" i="3"/>
  <c r="L2890" i="3"/>
  <c r="M2890" i="3"/>
  <c r="L2889" i="3"/>
  <c r="M2889" i="3"/>
  <c r="L2888" i="3"/>
  <c r="M2888" i="3"/>
  <c r="L2887" i="3"/>
  <c r="M2887" i="3"/>
  <c r="L2886" i="3"/>
  <c r="M2886" i="3"/>
  <c r="L2885" i="3"/>
  <c r="M2885" i="3"/>
  <c r="L2884" i="3"/>
  <c r="M2884" i="3"/>
  <c r="L2882" i="3"/>
  <c r="M2882" i="3"/>
  <c r="L2880" i="3"/>
  <c r="M2880" i="3"/>
  <c r="L2879" i="3"/>
  <c r="M2879" i="3"/>
  <c r="L2878" i="3"/>
  <c r="M2878" i="3"/>
  <c r="L2877" i="3"/>
  <c r="M2877" i="3"/>
  <c r="L2876" i="3"/>
  <c r="M2876" i="3"/>
  <c r="L2875" i="3"/>
  <c r="M2875" i="3"/>
  <c r="L2874" i="3"/>
  <c r="M2874" i="3"/>
  <c r="L2873" i="3"/>
  <c r="M2873" i="3"/>
  <c r="L2872" i="3"/>
  <c r="M2872" i="3"/>
  <c r="L2871" i="3"/>
  <c r="M2871" i="3"/>
  <c r="L2870" i="3"/>
  <c r="M2870" i="3"/>
  <c r="L2869" i="3"/>
  <c r="M2869" i="3"/>
  <c r="L2868" i="3"/>
  <c r="M2868" i="3"/>
  <c r="L2867" i="3"/>
  <c r="M2867" i="3"/>
  <c r="L2866" i="3"/>
  <c r="M2866" i="3"/>
  <c r="L2865" i="3"/>
  <c r="M2865" i="3"/>
  <c r="L2864" i="3"/>
  <c r="M2864" i="3"/>
  <c r="L2863" i="3"/>
  <c r="M2863" i="3"/>
  <c r="L2862" i="3"/>
  <c r="M2862" i="3"/>
  <c r="L2861" i="3"/>
  <c r="M2861" i="3"/>
  <c r="L2860" i="3"/>
  <c r="M2860" i="3"/>
  <c r="L2859" i="3"/>
  <c r="M2859" i="3"/>
  <c r="L2858" i="3"/>
  <c r="M2858" i="3"/>
  <c r="L2857" i="3"/>
  <c r="M2857" i="3"/>
  <c r="L2856" i="3"/>
  <c r="M2856" i="3"/>
  <c r="L2855" i="3"/>
  <c r="M2855" i="3"/>
  <c r="L2854" i="3"/>
  <c r="M2854" i="3"/>
  <c r="L2853" i="3"/>
  <c r="M2853" i="3"/>
  <c r="L2852" i="3"/>
  <c r="M2852" i="3"/>
  <c r="L2851" i="3"/>
  <c r="M2851" i="3"/>
  <c r="L2850" i="3"/>
  <c r="M2850" i="3"/>
  <c r="L2849" i="3"/>
  <c r="M2849" i="3"/>
  <c r="L2848" i="3"/>
  <c r="M2848" i="3"/>
  <c r="L2847" i="3"/>
  <c r="M2847" i="3"/>
  <c r="L2846" i="3"/>
  <c r="M2846" i="3"/>
  <c r="L2845" i="3"/>
  <c r="M2845" i="3"/>
  <c r="L2844" i="3"/>
  <c r="M2844" i="3"/>
  <c r="L2843" i="3"/>
  <c r="M2843" i="3"/>
  <c r="L2842" i="3"/>
  <c r="M2842" i="3"/>
  <c r="L2841" i="3"/>
  <c r="M2841" i="3"/>
  <c r="L2840" i="3"/>
  <c r="M2840" i="3"/>
  <c r="L2839" i="3"/>
  <c r="M2839" i="3"/>
  <c r="L2838" i="3"/>
  <c r="M2838" i="3"/>
  <c r="L2837" i="3"/>
  <c r="M2837" i="3"/>
  <c r="L2836" i="3"/>
  <c r="M2836" i="3"/>
  <c r="L2835" i="3"/>
  <c r="M2835" i="3"/>
  <c r="L2834" i="3"/>
  <c r="M2834" i="3"/>
  <c r="L2833" i="3"/>
  <c r="M2833" i="3"/>
  <c r="L2832" i="3"/>
  <c r="M2832" i="3"/>
  <c r="L2831" i="3"/>
  <c r="M2831" i="3"/>
  <c r="L2830" i="3"/>
  <c r="M2830" i="3"/>
  <c r="L2829" i="3"/>
  <c r="M2829" i="3"/>
  <c r="L2828" i="3"/>
  <c r="M2828" i="3"/>
  <c r="L2827" i="3"/>
  <c r="M2827" i="3"/>
  <c r="L2826" i="3"/>
  <c r="M2826" i="3"/>
  <c r="L2824" i="3"/>
  <c r="M2824" i="3"/>
  <c r="L2823" i="3"/>
  <c r="M2823" i="3"/>
  <c r="L2822" i="3"/>
  <c r="M2822" i="3"/>
  <c r="L2816" i="3"/>
  <c r="M2816" i="3"/>
  <c r="L2815" i="3"/>
  <c r="M2815" i="3"/>
  <c r="L2814" i="3"/>
  <c r="M2814" i="3"/>
  <c r="L2813" i="3"/>
  <c r="M2813" i="3"/>
  <c r="L2812" i="3"/>
  <c r="M2812" i="3"/>
  <c r="L2811" i="3"/>
  <c r="M2811" i="3"/>
  <c r="L2804" i="3"/>
  <c r="M2804" i="3"/>
  <c r="L2803" i="3"/>
  <c r="M2803" i="3"/>
  <c r="L2801" i="3"/>
  <c r="M2801" i="3"/>
  <c r="L2800" i="3"/>
  <c r="M2800" i="3"/>
  <c r="L2799" i="3"/>
  <c r="M2799" i="3"/>
  <c r="L2798" i="3"/>
  <c r="M2798" i="3"/>
  <c r="L2797" i="3"/>
  <c r="M2797" i="3"/>
  <c r="L2795" i="3"/>
  <c r="M2795" i="3"/>
  <c r="L2794" i="3"/>
  <c r="M2794" i="3"/>
  <c r="L2791" i="3"/>
  <c r="M2791" i="3"/>
  <c r="L2788" i="3"/>
  <c r="M2788" i="3"/>
  <c r="L2787" i="3"/>
  <c r="M2787" i="3"/>
  <c r="L2785" i="3"/>
  <c r="M2785" i="3"/>
  <c r="L2784" i="3"/>
  <c r="M2784" i="3"/>
  <c r="L2780" i="3"/>
  <c r="M2780" i="3"/>
  <c r="L2779" i="3"/>
  <c r="M2779" i="3"/>
  <c r="L2773" i="3"/>
  <c r="M2773" i="3"/>
  <c r="L2766" i="3"/>
  <c r="M2766" i="3"/>
  <c r="L2765" i="3"/>
  <c r="M2765" i="3"/>
  <c r="L2764" i="3"/>
  <c r="M2764" i="3"/>
  <c r="L2762" i="3"/>
  <c r="M2762" i="3"/>
  <c r="L2761" i="3"/>
  <c r="M2761" i="3"/>
  <c r="L2760" i="3"/>
  <c r="M2760" i="3"/>
  <c r="L2759" i="3"/>
  <c r="M2759" i="3"/>
  <c r="L2758" i="3"/>
  <c r="M2758" i="3"/>
  <c r="L2754" i="3"/>
  <c r="M2754" i="3"/>
  <c r="L2753" i="3"/>
  <c r="M2753" i="3"/>
  <c r="L2752" i="3"/>
  <c r="M2752" i="3"/>
  <c r="L2751" i="3"/>
  <c r="M2751" i="3"/>
  <c r="L2750" i="3"/>
  <c r="M2750" i="3"/>
  <c r="L2749" i="3"/>
  <c r="M2749" i="3"/>
  <c r="L2748" i="3"/>
  <c r="M2748" i="3"/>
  <c r="L2747" i="3"/>
  <c r="M2747" i="3"/>
  <c r="L2746" i="3"/>
  <c r="M2746" i="3"/>
  <c r="L2745" i="3"/>
  <c r="M2745" i="3"/>
  <c r="L2744" i="3"/>
  <c r="M2744" i="3"/>
  <c r="L2742" i="3"/>
  <c r="M2742" i="3"/>
  <c r="L2741" i="3"/>
  <c r="M2741" i="3"/>
  <c r="L2740" i="3"/>
  <c r="M2740" i="3"/>
  <c r="L2739" i="3"/>
  <c r="M2739" i="3"/>
  <c r="L2738" i="3"/>
  <c r="M2738" i="3"/>
  <c r="L2737" i="3"/>
  <c r="M2737" i="3"/>
  <c r="L2736" i="3"/>
  <c r="M2736" i="3"/>
  <c r="L2735" i="3"/>
  <c r="M2735" i="3"/>
  <c r="L2734" i="3"/>
  <c r="M2734" i="3"/>
  <c r="L2731" i="3"/>
  <c r="M2731" i="3"/>
  <c r="L2729" i="3"/>
  <c r="M2729" i="3"/>
  <c r="L2728" i="3"/>
  <c r="M2728" i="3"/>
  <c r="L2727" i="3"/>
  <c r="M2727" i="3"/>
  <c r="L2726" i="3"/>
  <c r="M2726" i="3"/>
  <c r="L2725" i="3"/>
  <c r="M2725" i="3"/>
  <c r="L2724" i="3"/>
  <c r="M2724" i="3"/>
  <c r="L2723" i="3"/>
  <c r="M2723" i="3"/>
  <c r="L2722" i="3"/>
  <c r="M2722" i="3"/>
  <c r="L2720" i="3"/>
  <c r="M2720" i="3"/>
  <c r="L2718" i="3"/>
  <c r="M2718" i="3"/>
  <c r="L2715" i="3"/>
  <c r="M2715" i="3"/>
  <c r="L2702" i="3"/>
  <c r="M2702" i="3"/>
  <c r="L2700" i="3"/>
  <c r="M2700" i="3"/>
  <c r="L2699" i="3"/>
  <c r="M2699" i="3"/>
  <c r="L2698" i="3"/>
  <c r="M2698" i="3"/>
  <c r="L2697" i="3"/>
  <c r="M2697" i="3"/>
  <c r="L2696" i="3"/>
  <c r="M2696" i="3"/>
  <c r="L2695" i="3"/>
  <c r="M2695" i="3"/>
  <c r="L2694" i="3"/>
  <c r="M2694" i="3"/>
  <c r="L2691" i="3"/>
  <c r="M2691" i="3"/>
  <c r="L2690" i="3"/>
  <c r="M2690" i="3"/>
  <c r="L2689" i="3"/>
  <c r="M2689" i="3"/>
  <c r="L2688" i="3"/>
  <c r="M2688" i="3"/>
  <c r="L2687" i="3"/>
  <c r="M2687" i="3"/>
  <c r="L2686" i="3"/>
  <c r="M2686" i="3"/>
  <c r="L2684" i="3"/>
  <c r="M2684" i="3"/>
  <c r="L2679" i="3"/>
  <c r="M2679" i="3"/>
  <c r="L2678" i="3"/>
  <c r="M2678" i="3"/>
  <c r="L2677" i="3"/>
  <c r="M2677" i="3"/>
  <c r="L2675" i="3"/>
  <c r="M2675" i="3"/>
  <c r="L2673" i="3"/>
  <c r="M2673" i="3"/>
  <c r="L2672" i="3"/>
  <c r="M2672" i="3"/>
  <c r="L2670" i="3"/>
  <c r="M2670" i="3"/>
  <c r="L2669" i="3"/>
  <c r="M2669" i="3"/>
  <c r="L2668" i="3"/>
  <c r="M2668" i="3"/>
  <c r="L2666" i="3"/>
  <c r="M2666" i="3"/>
  <c r="L2664" i="3"/>
  <c r="M2664" i="3"/>
  <c r="L2658" i="3"/>
  <c r="M2658" i="3"/>
  <c r="L2655" i="3"/>
  <c r="M2655" i="3"/>
  <c r="L2652" i="3"/>
  <c r="M2652" i="3"/>
  <c r="L2651" i="3"/>
  <c r="M2651" i="3"/>
  <c r="L2650" i="3"/>
  <c r="M2650" i="3"/>
  <c r="L2649" i="3"/>
  <c r="M2649" i="3"/>
  <c r="L2647" i="3"/>
  <c r="M2647" i="3"/>
  <c r="L2646" i="3"/>
  <c r="M2646" i="3"/>
  <c r="L2645" i="3"/>
  <c r="M2645" i="3"/>
  <c r="L2644" i="3"/>
  <c r="M2644" i="3"/>
  <c r="L2643" i="3"/>
  <c r="M2643" i="3"/>
  <c r="L2642" i="3"/>
  <c r="M2642" i="3"/>
  <c r="L2636" i="3"/>
  <c r="M2636" i="3"/>
  <c r="L2635" i="3"/>
  <c r="M2635" i="3"/>
  <c r="L2634" i="3"/>
  <c r="M2634" i="3"/>
  <c r="L2633" i="3"/>
  <c r="M2633" i="3"/>
  <c r="L2632" i="3"/>
  <c r="M2632" i="3"/>
  <c r="L2631" i="3"/>
  <c r="M2631" i="3"/>
  <c r="L2630" i="3"/>
  <c r="M2630" i="3"/>
  <c r="L2629" i="3"/>
  <c r="M2629" i="3"/>
  <c r="L2628" i="3"/>
  <c r="M2628" i="3"/>
  <c r="L2627" i="3"/>
  <c r="M2627" i="3"/>
  <c r="L2626" i="3"/>
  <c r="M2626" i="3"/>
  <c r="L2625" i="3"/>
  <c r="M2625" i="3"/>
  <c r="L2624" i="3"/>
  <c r="M2624" i="3"/>
  <c r="L2623" i="3"/>
  <c r="M2623" i="3"/>
  <c r="L2622" i="3"/>
  <c r="M2622" i="3"/>
  <c r="L2617" i="3"/>
  <c r="M2617" i="3"/>
  <c r="L2616" i="3"/>
  <c r="M2616" i="3"/>
  <c r="L2615" i="3"/>
  <c r="M2615" i="3"/>
  <c r="L2614" i="3"/>
  <c r="M2614" i="3"/>
  <c r="L2611" i="3"/>
  <c r="M2611" i="3"/>
  <c r="L2603" i="3"/>
  <c r="M2603" i="3"/>
  <c r="L2602" i="3"/>
  <c r="M2602" i="3"/>
  <c r="L2601" i="3"/>
  <c r="M2601" i="3"/>
  <c r="L2594" i="3"/>
  <c r="M2594" i="3"/>
  <c r="L2593" i="3"/>
  <c r="M2593" i="3"/>
  <c r="L2592" i="3"/>
  <c r="M2592" i="3"/>
  <c r="L2591" i="3"/>
  <c r="M2591" i="3"/>
  <c r="L2590" i="3"/>
  <c r="M2590" i="3"/>
  <c r="L2589" i="3"/>
  <c r="M2589" i="3"/>
  <c r="L2585" i="3"/>
  <c r="M2585" i="3"/>
  <c r="L2584" i="3"/>
  <c r="M2584" i="3"/>
  <c r="L2583" i="3"/>
  <c r="M2583" i="3"/>
  <c r="L2579" i="3"/>
  <c r="M2579" i="3"/>
  <c r="L2578" i="3"/>
  <c r="M2578" i="3"/>
  <c r="L2577" i="3"/>
  <c r="M2577" i="3"/>
  <c r="L2576" i="3"/>
  <c r="M2576" i="3"/>
  <c r="L2575" i="3"/>
  <c r="M2575" i="3"/>
  <c r="L2574" i="3"/>
  <c r="M2574" i="3"/>
  <c r="L2573" i="3"/>
  <c r="M2573" i="3"/>
  <c r="L2572" i="3"/>
  <c r="M2572" i="3"/>
  <c r="L2571" i="3"/>
  <c r="M2571" i="3"/>
  <c r="L2570" i="3"/>
  <c r="M2570" i="3"/>
  <c r="L2569" i="3"/>
  <c r="M2569" i="3"/>
  <c r="L2568" i="3"/>
  <c r="M2568" i="3"/>
  <c r="L2567" i="3"/>
  <c r="M2567" i="3"/>
  <c r="L2565" i="3"/>
  <c r="M2565" i="3"/>
  <c r="L2564" i="3"/>
  <c r="M2564" i="3"/>
  <c r="L2563" i="3"/>
  <c r="M2563" i="3"/>
  <c r="L2562" i="3"/>
  <c r="M2562" i="3"/>
  <c r="L2561" i="3"/>
  <c r="M2561" i="3"/>
  <c r="L2560" i="3"/>
  <c r="M2560" i="3"/>
  <c r="L2554" i="3"/>
  <c r="M2554" i="3"/>
  <c r="L2553" i="3"/>
  <c r="M2553" i="3"/>
  <c r="L2552" i="3"/>
  <c r="M2552" i="3"/>
  <c r="L2551" i="3"/>
  <c r="M2551" i="3"/>
  <c r="L2549" i="3"/>
  <c r="M2549" i="3"/>
  <c r="L2547" i="3"/>
  <c r="M2547" i="3"/>
  <c r="L2544" i="3"/>
  <c r="M2544" i="3"/>
  <c r="L2543" i="3"/>
  <c r="M2543" i="3"/>
  <c r="L2542" i="3"/>
  <c r="M2542" i="3"/>
  <c r="L2541" i="3"/>
  <c r="M2541" i="3"/>
  <c r="L2540" i="3"/>
  <c r="M2540" i="3"/>
  <c r="L2538" i="3"/>
  <c r="M2538" i="3"/>
  <c r="L2537" i="3"/>
  <c r="M2537" i="3"/>
  <c r="L2535" i="3"/>
  <c r="M2535" i="3"/>
  <c r="L2530" i="3"/>
  <c r="M2530" i="3"/>
  <c r="L2529" i="3"/>
  <c r="M2529" i="3"/>
  <c r="L2527" i="3"/>
  <c r="M2527" i="3"/>
  <c r="L2521" i="3"/>
  <c r="M2521" i="3"/>
  <c r="L2520" i="3"/>
  <c r="M2520" i="3"/>
  <c r="L2516" i="3"/>
  <c r="M2516" i="3"/>
  <c r="L2515" i="3"/>
  <c r="M2515" i="3"/>
  <c r="L2510" i="3"/>
  <c r="M2510" i="3"/>
  <c r="L2509" i="3"/>
  <c r="M2509" i="3"/>
  <c r="L2503" i="3"/>
  <c r="M2503" i="3"/>
  <c r="L2501" i="3"/>
  <c r="M2501" i="3"/>
  <c r="L2498" i="3"/>
  <c r="M2498" i="3"/>
  <c r="L2497" i="3"/>
  <c r="M2497" i="3"/>
  <c r="L2495" i="3"/>
  <c r="M2495" i="3"/>
  <c r="L2491" i="3"/>
  <c r="M2491" i="3"/>
  <c r="L2489" i="3"/>
  <c r="M2489" i="3"/>
  <c r="L2488" i="3"/>
  <c r="M2488" i="3"/>
  <c r="L2485" i="3"/>
  <c r="M2485" i="3"/>
  <c r="L2484" i="3"/>
  <c r="M2484" i="3"/>
  <c r="L2482" i="3"/>
  <c r="M2482" i="3"/>
  <c r="L2481" i="3"/>
  <c r="M2481" i="3"/>
  <c r="L2480" i="3"/>
  <c r="M2480" i="3"/>
  <c r="L2479" i="3"/>
  <c r="M2479" i="3"/>
  <c r="L2477" i="3"/>
  <c r="M2477" i="3"/>
  <c r="L2476" i="3"/>
  <c r="M2476" i="3"/>
  <c r="L2473" i="3"/>
  <c r="M2473" i="3"/>
  <c r="L2470" i="3"/>
  <c r="M2470" i="3"/>
  <c r="L2468" i="3"/>
  <c r="M2468" i="3"/>
  <c r="L2465" i="3"/>
  <c r="M2465" i="3"/>
  <c r="L2464" i="3"/>
  <c r="M2464" i="3"/>
  <c r="L2463" i="3"/>
  <c r="M2463" i="3"/>
  <c r="L2462" i="3"/>
  <c r="M2462" i="3"/>
  <c r="L2454" i="3"/>
  <c r="M2454" i="3"/>
  <c r="L2450" i="3"/>
  <c r="M2450" i="3"/>
  <c r="L2446" i="3"/>
  <c r="M2446" i="3"/>
  <c r="L2443" i="3"/>
  <c r="M2443" i="3"/>
  <c r="L2441" i="3"/>
  <c r="M2441" i="3"/>
  <c r="L2440" i="3"/>
  <c r="M2440" i="3"/>
  <c r="L2438" i="3"/>
  <c r="M2438" i="3"/>
  <c r="L2437" i="3"/>
  <c r="M2437" i="3"/>
  <c r="L2436" i="3"/>
  <c r="M2436" i="3"/>
  <c r="L2435" i="3"/>
  <c r="M2435" i="3"/>
  <c r="L2433" i="3"/>
  <c r="M2433" i="3"/>
  <c r="L2431" i="3"/>
  <c r="M2431" i="3"/>
  <c r="L2429" i="3"/>
  <c r="M2429" i="3"/>
  <c r="L2424" i="3"/>
  <c r="M2424" i="3"/>
  <c r="L2422" i="3"/>
  <c r="M2422" i="3"/>
  <c r="L2418" i="3"/>
  <c r="M2418" i="3"/>
  <c r="L2417" i="3"/>
  <c r="M2417" i="3"/>
  <c r="L2416" i="3"/>
  <c r="M2416" i="3"/>
  <c r="L2415" i="3"/>
  <c r="M2415" i="3"/>
  <c r="L2414" i="3"/>
  <c r="M2414" i="3"/>
  <c r="L2413" i="3"/>
  <c r="M2413" i="3"/>
  <c r="L2411" i="3"/>
  <c r="M2411" i="3"/>
  <c r="L2409" i="3"/>
  <c r="M2409" i="3"/>
  <c r="L2407" i="3"/>
  <c r="M2407" i="3"/>
  <c r="L2404" i="3"/>
  <c r="M2404" i="3"/>
  <c r="L2403" i="3"/>
  <c r="M2403" i="3"/>
  <c r="L2399" i="3"/>
  <c r="M2399" i="3"/>
  <c r="L2397" i="3"/>
  <c r="M2397" i="3"/>
  <c r="L2396" i="3"/>
  <c r="M2396" i="3"/>
  <c r="L2394" i="3"/>
  <c r="M2394" i="3"/>
  <c r="L2393" i="3"/>
  <c r="M2393" i="3"/>
  <c r="L2392" i="3"/>
  <c r="M2392" i="3"/>
  <c r="L2391" i="3"/>
  <c r="M2391" i="3"/>
  <c r="L2390" i="3"/>
  <c r="M2390" i="3"/>
  <c r="L2389" i="3"/>
  <c r="M2389" i="3"/>
  <c r="L2386" i="3"/>
  <c r="M2386" i="3"/>
  <c r="L2385" i="3"/>
  <c r="M2385" i="3"/>
  <c r="L2384" i="3"/>
  <c r="M2384" i="3"/>
  <c r="L2382" i="3"/>
  <c r="M2382" i="3"/>
  <c r="L2381" i="3"/>
  <c r="M2381" i="3"/>
  <c r="L2378" i="3"/>
  <c r="M2378" i="3"/>
  <c r="L2376" i="3"/>
  <c r="M2376" i="3"/>
  <c r="L2371" i="3"/>
  <c r="M2371" i="3"/>
  <c r="L2370" i="3"/>
  <c r="M2370" i="3"/>
  <c r="L2369" i="3"/>
  <c r="M2369" i="3"/>
  <c r="L2365" i="3"/>
  <c r="M2365" i="3"/>
  <c r="L2364" i="3"/>
  <c r="M2364" i="3"/>
  <c r="L2362" i="3"/>
  <c r="M2362" i="3"/>
  <c r="L2359" i="3"/>
  <c r="M2359" i="3"/>
  <c r="L2357" i="3"/>
  <c r="M2357" i="3"/>
  <c r="L2356" i="3"/>
  <c r="M2356" i="3"/>
  <c r="L2351" i="3"/>
  <c r="M2351" i="3"/>
  <c r="L2350" i="3"/>
  <c r="M2350" i="3"/>
  <c r="L2347" i="3"/>
  <c r="M2347" i="3"/>
  <c r="L2346" i="3"/>
  <c r="M2346" i="3"/>
  <c r="L2340" i="3"/>
  <c r="M2340" i="3"/>
  <c r="L2339" i="3"/>
  <c r="M2339" i="3"/>
  <c r="L2336" i="3"/>
  <c r="M2336" i="3"/>
  <c r="L2335" i="3"/>
  <c r="M2335" i="3"/>
  <c r="L2334" i="3"/>
  <c r="M2334" i="3"/>
  <c r="L2328" i="3"/>
  <c r="M2328" i="3"/>
  <c r="L2327" i="3"/>
  <c r="M2327" i="3"/>
  <c r="L2326" i="3"/>
  <c r="M2326" i="3"/>
  <c r="L2325" i="3"/>
  <c r="M2325" i="3"/>
  <c r="L2324" i="3"/>
  <c r="M2324" i="3"/>
  <c r="L2323" i="3"/>
  <c r="M2323" i="3"/>
  <c r="L2322" i="3"/>
  <c r="M2322" i="3"/>
  <c r="L2321" i="3"/>
  <c r="M2321" i="3"/>
  <c r="L2320" i="3"/>
  <c r="M2320" i="3"/>
  <c r="L2319" i="3"/>
  <c r="M2319" i="3"/>
  <c r="L2318" i="3"/>
  <c r="M2318" i="3"/>
  <c r="L2317" i="3"/>
  <c r="M2317" i="3"/>
  <c r="L2316" i="3"/>
  <c r="M2316" i="3"/>
  <c r="L2315" i="3"/>
  <c r="M2315" i="3"/>
  <c r="L2314" i="3"/>
  <c r="M2314" i="3"/>
  <c r="L2313" i="3"/>
  <c r="M2313" i="3"/>
  <c r="L2310" i="3"/>
  <c r="M2310" i="3"/>
  <c r="L2308" i="3"/>
  <c r="M2308" i="3"/>
  <c r="L2307" i="3"/>
  <c r="M2307" i="3"/>
  <c r="L2306" i="3"/>
  <c r="M2306" i="3"/>
  <c r="L2305" i="3"/>
  <c r="M2305" i="3"/>
  <c r="L2304" i="3"/>
  <c r="M2304" i="3"/>
  <c r="L2302" i="3"/>
  <c r="M2302" i="3"/>
  <c r="L2301" i="3"/>
  <c r="M2301" i="3"/>
  <c r="L2300" i="3"/>
  <c r="M2300" i="3"/>
  <c r="L2299" i="3"/>
  <c r="M2299" i="3"/>
  <c r="L2298" i="3"/>
  <c r="M2298" i="3"/>
  <c r="L2291" i="3"/>
  <c r="M2291" i="3"/>
  <c r="L2285" i="3"/>
  <c r="M2285" i="3"/>
  <c r="L2283" i="3"/>
  <c r="M2283" i="3"/>
  <c r="L2282" i="3"/>
  <c r="M2282" i="3"/>
  <c r="L2281" i="3"/>
  <c r="M2281" i="3"/>
  <c r="L2280" i="3"/>
  <c r="M2280" i="3"/>
  <c r="L2279" i="3"/>
  <c r="M2279" i="3"/>
  <c r="L2278" i="3"/>
  <c r="M2278" i="3"/>
  <c r="L2277" i="3"/>
  <c r="M2277" i="3"/>
  <c r="L2270" i="3"/>
  <c r="M2270" i="3"/>
  <c r="L2269" i="3"/>
  <c r="M2269" i="3"/>
  <c r="L2268" i="3"/>
  <c r="M2268" i="3"/>
  <c r="L2267" i="3"/>
  <c r="M2267" i="3"/>
  <c r="L2266" i="3"/>
  <c r="M2266" i="3"/>
  <c r="L2265" i="3"/>
  <c r="M2265" i="3"/>
  <c r="L2264" i="3"/>
  <c r="M2264" i="3"/>
  <c r="L2263" i="3"/>
  <c r="M2263" i="3"/>
  <c r="L2261" i="3"/>
  <c r="M2261" i="3"/>
  <c r="L2260" i="3"/>
  <c r="M2260" i="3"/>
  <c r="L2259" i="3"/>
  <c r="M2259" i="3"/>
  <c r="L2257" i="3"/>
  <c r="M2257" i="3"/>
  <c r="L2256" i="3"/>
  <c r="M2256" i="3"/>
  <c r="L2253" i="3"/>
  <c r="M2253" i="3"/>
  <c r="L2251" i="3"/>
  <c r="M2251" i="3"/>
  <c r="L2250" i="3"/>
  <c r="M2250" i="3"/>
  <c r="L2249" i="3"/>
  <c r="M2249" i="3"/>
  <c r="L2246" i="3"/>
  <c r="M2246" i="3"/>
  <c r="L2242" i="3"/>
  <c r="M2242" i="3"/>
  <c r="L2241" i="3"/>
  <c r="M2241" i="3"/>
  <c r="L2240" i="3"/>
  <c r="M2240" i="3"/>
  <c r="L2239" i="3"/>
  <c r="M2239" i="3"/>
  <c r="L2238" i="3"/>
  <c r="M2238" i="3"/>
  <c r="L2237" i="3"/>
  <c r="M2237" i="3"/>
  <c r="L2235" i="3"/>
  <c r="M2235" i="3"/>
  <c r="L2233" i="3"/>
  <c r="M2233" i="3"/>
  <c r="L2232" i="3"/>
  <c r="M2232" i="3"/>
  <c r="L2231" i="3"/>
  <c r="M2231" i="3"/>
  <c r="L2229" i="3"/>
  <c r="M2229" i="3"/>
  <c r="L2228" i="3"/>
  <c r="M2228" i="3"/>
  <c r="L2227" i="3"/>
  <c r="M2227" i="3"/>
  <c r="L2226" i="3"/>
  <c r="M2226" i="3"/>
  <c r="L2224" i="3"/>
  <c r="M2224" i="3"/>
  <c r="L2222" i="3"/>
  <c r="M2222" i="3"/>
  <c r="L2221" i="3"/>
  <c r="M2221" i="3"/>
  <c r="L2220" i="3"/>
  <c r="M2220" i="3"/>
  <c r="L2219" i="3"/>
  <c r="M2219" i="3"/>
  <c r="L2218" i="3"/>
  <c r="M2218" i="3"/>
  <c r="L2217" i="3"/>
  <c r="M2217" i="3"/>
  <c r="L2216" i="3"/>
  <c r="M2216" i="3"/>
  <c r="L2215" i="3"/>
  <c r="M2215" i="3"/>
  <c r="L2214" i="3"/>
  <c r="M2214" i="3"/>
  <c r="L2213" i="3"/>
  <c r="M2213" i="3"/>
  <c r="L2211" i="3"/>
  <c r="M2211" i="3"/>
  <c r="L2207" i="3"/>
  <c r="M2207" i="3"/>
  <c r="L2206" i="3"/>
  <c r="M2206" i="3"/>
  <c r="L2204" i="3"/>
  <c r="M2204" i="3"/>
  <c r="L2201" i="3"/>
  <c r="M2201" i="3"/>
  <c r="L2200" i="3"/>
  <c r="M2200" i="3"/>
  <c r="L2198" i="3"/>
  <c r="M2198" i="3"/>
  <c r="L2197" i="3"/>
  <c r="M2197" i="3"/>
  <c r="L2196" i="3"/>
  <c r="M2196" i="3"/>
  <c r="L2195" i="3"/>
  <c r="M2195" i="3"/>
  <c r="L2191" i="3"/>
  <c r="M2191" i="3"/>
  <c r="L2190" i="3"/>
  <c r="M2190" i="3"/>
  <c r="L2189" i="3"/>
  <c r="M2189" i="3"/>
  <c r="L2188" i="3"/>
  <c r="M2188" i="3"/>
  <c r="L2182" i="3"/>
  <c r="M2182" i="3"/>
  <c r="L2179" i="3"/>
  <c r="M2179" i="3"/>
  <c r="L2178" i="3"/>
  <c r="M2178" i="3"/>
  <c r="L2177" i="3"/>
  <c r="M2177" i="3"/>
  <c r="L2176" i="3"/>
  <c r="M2176" i="3"/>
  <c r="L2175" i="3"/>
  <c r="M2175" i="3"/>
  <c r="L2173" i="3"/>
  <c r="M2173" i="3"/>
  <c r="L2171" i="3"/>
  <c r="M2171" i="3"/>
  <c r="L2170" i="3"/>
  <c r="M2170" i="3"/>
  <c r="L2169" i="3"/>
  <c r="M2169" i="3"/>
  <c r="L2167" i="3"/>
  <c r="M2167" i="3"/>
  <c r="L2164" i="3"/>
  <c r="M2164" i="3"/>
  <c r="L2163" i="3"/>
  <c r="M2163" i="3"/>
  <c r="L2160" i="3"/>
  <c r="M2160" i="3"/>
  <c r="L2151" i="3"/>
  <c r="M2151" i="3"/>
  <c r="L2150" i="3"/>
  <c r="M2150" i="3"/>
  <c r="L2147" i="3"/>
  <c r="M2147" i="3"/>
  <c r="L2146" i="3"/>
  <c r="M2146" i="3"/>
  <c r="L2145" i="3"/>
  <c r="M2145" i="3"/>
  <c r="L2144" i="3"/>
  <c r="M2144" i="3"/>
  <c r="L2141" i="3"/>
  <c r="M2141" i="3"/>
  <c r="L2140" i="3"/>
  <c r="M2140" i="3"/>
  <c r="L2139" i="3"/>
  <c r="M2139" i="3"/>
  <c r="L2138" i="3"/>
  <c r="M2138" i="3"/>
  <c r="L2136" i="3"/>
  <c r="M2136" i="3"/>
  <c r="L2130" i="3"/>
  <c r="M2130" i="3"/>
  <c r="L2129" i="3"/>
  <c r="M2129" i="3"/>
  <c r="L2128" i="3"/>
  <c r="M2128" i="3"/>
  <c r="L2127" i="3"/>
  <c r="M2127" i="3"/>
  <c r="L2125" i="3"/>
  <c r="M2125" i="3"/>
  <c r="L2123" i="3"/>
  <c r="M2123" i="3"/>
  <c r="L2122" i="3"/>
  <c r="M2122" i="3"/>
  <c r="L2120" i="3"/>
  <c r="M2120" i="3"/>
  <c r="L2115" i="3"/>
  <c r="M2115" i="3"/>
  <c r="L2111" i="3"/>
  <c r="M2111" i="3"/>
  <c r="L2108" i="3"/>
  <c r="M2108" i="3"/>
  <c r="L2107" i="3"/>
  <c r="M2107" i="3"/>
  <c r="L2106" i="3"/>
  <c r="M2106" i="3"/>
  <c r="L2105" i="3"/>
  <c r="M2105" i="3"/>
  <c r="L2104" i="3"/>
  <c r="M2104" i="3"/>
  <c r="L2103" i="3"/>
  <c r="M2103" i="3"/>
  <c r="L2102" i="3"/>
  <c r="M2102" i="3"/>
  <c r="L2101" i="3"/>
  <c r="M2101" i="3"/>
  <c r="L2100" i="3"/>
  <c r="M2100" i="3"/>
  <c r="L2099" i="3"/>
  <c r="M2099" i="3"/>
  <c r="L2097" i="3"/>
  <c r="M2097" i="3"/>
  <c r="L2094" i="3"/>
  <c r="M2094" i="3"/>
  <c r="L2093" i="3"/>
  <c r="M2093" i="3"/>
  <c r="L2091" i="3"/>
  <c r="M2091" i="3"/>
  <c r="L2090" i="3"/>
  <c r="M2090" i="3"/>
  <c r="L2088" i="3"/>
  <c r="M2088" i="3"/>
  <c r="L2085" i="3"/>
  <c r="M2085" i="3"/>
  <c r="L2084" i="3"/>
  <c r="M2084" i="3"/>
  <c r="L2083" i="3"/>
  <c r="M2083" i="3"/>
  <c r="L2082" i="3"/>
  <c r="M2082" i="3"/>
  <c r="L2081" i="3"/>
  <c r="M2081" i="3"/>
  <c r="L2080" i="3"/>
  <c r="M2080" i="3"/>
  <c r="L2079" i="3"/>
  <c r="M2079" i="3"/>
  <c r="L2076" i="3"/>
  <c r="M2076" i="3"/>
  <c r="L2075" i="3"/>
  <c r="M2075" i="3"/>
  <c r="L2074" i="3"/>
  <c r="M2074" i="3"/>
  <c r="L2073" i="3"/>
  <c r="M2073" i="3"/>
  <c r="L2072" i="3"/>
  <c r="M2072" i="3"/>
  <c r="L2071" i="3"/>
  <c r="M2071" i="3"/>
  <c r="L2070" i="3"/>
  <c r="M2070" i="3"/>
  <c r="L2069" i="3"/>
  <c r="M2069" i="3"/>
  <c r="L2068" i="3"/>
  <c r="M2068" i="3"/>
  <c r="L2065" i="3"/>
  <c r="M2065" i="3"/>
  <c r="L2064" i="3"/>
  <c r="M2064" i="3"/>
  <c r="L2063" i="3"/>
  <c r="M2063" i="3"/>
  <c r="L2062" i="3"/>
  <c r="M2062" i="3"/>
  <c r="L2061" i="3"/>
  <c r="M2061" i="3"/>
  <c r="L2060" i="3"/>
  <c r="M2060" i="3"/>
  <c r="L2059" i="3"/>
  <c r="M2059" i="3"/>
  <c r="L2058" i="3"/>
  <c r="M2058" i="3"/>
  <c r="L2057" i="3"/>
  <c r="M2057" i="3"/>
  <c r="L2056" i="3"/>
  <c r="M2056" i="3"/>
  <c r="L2055" i="3"/>
  <c r="M2055" i="3"/>
  <c r="L2054" i="3"/>
  <c r="M2054" i="3"/>
  <c r="L2052" i="3"/>
  <c r="M2052" i="3"/>
  <c r="L2051" i="3"/>
  <c r="M2051" i="3"/>
  <c r="L2049" i="3"/>
  <c r="M2049" i="3"/>
  <c r="L2048" i="3"/>
  <c r="M2048" i="3"/>
  <c r="L2047" i="3"/>
  <c r="M2047" i="3"/>
  <c r="L2046" i="3"/>
  <c r="M2046" i="3"/>
  <c r="L2045" i="3"/>
  <c r="M2045" i="3"/>
  <c r="L2044" i="3"/>
  <c r="M2044" i="3"/>
  <c r="L2043" i="3"/>
  <c r="M2043" i="3"/>
  <c r="L2042" i="3"/>
  <c r="M2042" i="3"/>
  <c r="L2041" i="3"/>
  <c r="M2041" i="3"/>
  <c r="L2040" i="3"/>
  <c r="M2040" i="3"/>
  <c r="L2037" i="3"/>
  <c r="M2037" i="3"/>
  <c r="L2036" i="3"/>
  <c r="M2036" i="3"/>
  <c r="L2035" i="3"/>
  <c r="M2035" i="3"/>
  <c r="L2034" i="3"/>
  <c r="M2034" i="3"/>
  <c r="L2033" i="3"/>
  <c r="M2033" i="3"/>
  <c r="L2032" i="3"/>
  <c r="M2032" i="3"/>
  <c r="L2031" i="3"/>
  <c r="M2031" i="3"/>
  <c r="L2030" i="3"/>
  <c r="M2030" i="3"/>
  <c r="L2028" i="3"/>
  <c r="M2028" i="3"/>
  <c r="L2026" i="3"/>
  <c r="M2026" i="3"/>
  <c r="L2024" i="3"/>
  <c r="M2024" i="3"/>
  <c r="L2022" i="3"/>
  <c r="M2022" i="3"/>
  <c r="L2021" i="3"/>
  <c r="M2021" i="3"/>
  <c r="L2020" i="3"/>
  <c r="M2020" i="3"/>
  <c r="L2019" i="3"/>
  <c r="M2019" i="3"/>
  <c r="L2018" i="3"/>
  <c r="M2018" i="3"/>
  <c r="L2017" i="3"/>
  <c r="M2017" i="3"/>
  <c r="L2016" i="3"/>
  <c r="M2016" i="3"/>
  <c r="L2014" i="3"/>
  <c r="M2014" i="3"/>
  <c r="L2013" i="3"/>
  <c r="M2013" i="3"/>
  <c r="L2012" i="3"/>
  <c r="M2012" i="3"/>
  <c r="L2009" i="3"/>
  <c r="M2009" i="3"/>
  <c r="L2007" i="3"/>
  <c r="M2007" i="3"/>
  <c r="L2004" i="3"/>
  <c r="M2004" i="3"/>
  <c r="L2002" i="3"/>
  <c r="M2002" i="3"/>
  <c r="L2001" i="3"/>
  <c r="M2001" i="3"/>
  <c r="L1996" i="3"/>
  <c r="M1996" i="3"/>
  <c r="L1992" i="3"/>
  <c r="M1992" i="3"/>
  <c r="L1990" i="3"/>
  <c r="M1990" i="3"/>
  <c r="L1983" i="3"/>
  <c r="M1983" i="3"/>
  <c r="L1982" i="3"/>
  <c r="M1982" i="3"/>
  <c r="L1981" i="3"/>
  <c r="M1981" i="3"/>
  <c r="L1980" i="3"/>
  <c r="M1980" i="3"/>
  <c r="L1979" i="3"/>
  <c r="M1979" i="3"/>
  <c r="L1978" i="3"/>
  <c r="M1978" i="3"/>
  <c r="L1977" i="3"/>
  <c r="M1977" i="3"/>
  <c r="L1972" i="3"/>
  <c r="M1972" i="3"/>
  <c r="L1971" i="3"/>
  <c r="M1971" i="3"/>
  <c r="L1966" i="3"/>
  <c r="M1966" i="3"/>
  <c r="L1962" i="3"/>
  <c r="M1962" i="3"/>
  <c r="L1953" i="3"/>
  <c r="M1953" i="3"/>
  <c r="L1951" i="3"/>
  <c r="M1951" i="3"/>
  <c r="L1950" i="3"/>
  <c r="M1950" i="3"/>
  <c r="L1948" i="3"/>
  <c r="M1948" i="3"/>
  <c r="L1947" i="3"/>
  <c r="M1947" i="3"/>
  <c r="L1946" i="3"/>
  <c r="M1946" i="3"/>
  <c r="L1945" i="3"/>
  <c r="M1945" i="3"/>
  <c r="L1944" i="3"/>
  <c r="M1944" i="3"/>
  <c r="L1942" i="3"/>
  <c r="M1942" i="3"/>
  <c r="L1939" i="3"/>
  <c r="M1939" i="3"/>
  <c r="L1938" i="3"/>
  <c r="M1938" i="3"/>
  <c r="L1936" i="3"/>
  <c r="M1936" i="3"/>
  <c r="L1933" i="3"/>
  <c r="M1933" i="3"/>
  <c r="L1932" i="3"/>
  <c r="M1932" i="3"/>
  <c r="L1929" i="3"/>
  <c r="M1929" i="3"/>
  <c r="L1925" i="3"/>
  <c r="M1925" i="3"/>
  <c r="L1924" i="3"/>
  <c r="M1924" i="3"/>
  <c r="L1922" i="3"/>
  <c r="M1922" i="3"/>
  <c r="L1919" i="3"/>
  <c r="M1919" i="3"/>
  <c r="L1918" i="3"/>
  <c r="M1918" i="3"/>
  <c r="L1917" i="3"/>
  <c r="M1917" i="3"/>
  <c r="L1915" i="3"/>
  <c r="M1915" i="3"/>
  <c r="L1911" i="3"/>
  <c r="M1911" i="3"/>
  <c r="L1909" i="3"/>
  <c r="M1909" i="3"/>
  <c r="L1908" i="3"/>
  <c r="M1908" i="3"/>
  <c r="L1907" i="3"/>
  <c r="M1907" i="3"/>
  <c r="L1906" i="3"/>
  <c r="M1906" i="3"/>
  <c r="L1905" i="3"/>
  <c r="M1905" i="3"/>
  <c r="L1900" i="3"/>
  <c r="M1900" i="3"/>
  <c r="L1898" i="3"/>
  <c r="M1898" i="3"/>
  <c r="L1895" i="3"/>
  <c r="M1895" i="3"/>
  <c r="L1893" i="3"/>
  <c r="M1893" i="3"/>
  <c r="L1892" i="3"/>
  <c r="M1892" i="3"/>
  <c r="L1891" i="3"/>
  <c r="M1891" i="3"/>
  <c r="L1889" i="3"/>
  <c r="M1889" i="3"/>
  <c r="L1886" i="3"/>
  <c r="M1886" i="3"/>
  <c r="L1884" i="3"/>
  <c r="M1884" i="3"/>
  <c r="L1882" i="3"/>
  <c r="M1882" i="3"/>
  <c r="L1881" i="3"/>
  <c r="M1881" i="3"/>
  <c r="L1880" i="3"/>
  <c r="M1880" i="3"/>
  <c r="L1879" i="3"/>
  <c r="M1879" i="3"/>
  <c r="L1878" i="3"/>
  <c r="M1878" i="3"/>
  <c r="L1877" i="3"/>
  <c r="M1877" i="3"/>
  <c r="L1876" i="3"/>
  <c r="M1876" i="3"/>
  <c r="L1875" i="3"/>
  <c r="M1875" i="3"/>
  <c r="L1874" i="3"/>
  <c r="M1874" i="3"/>
  <c r="L1872" i="3"/>
  <c r="M1872" i="3"/>
  <c r="L1871" i="3"/>
  <c r="M1871" i="3"/>
  <c r="L1866" i="3"/>
  <c r="M1866" i="3"/>
  <c r="L1865" i="3"/>
  <c r="M1865" i="3"/>
  <c r="L1864" i="3"/>
  <c r="M1864" i="3"/>
  <c r="L1863" i="3"/>
  <c r="M1863" i="3"/>
  <c r="L1862" i="3"/>
  <c r="M1862" i="3"/>
  <c r="L1860" i="3"/>
  <c r="M1860" i="3"/>
  <c r="L1859" i="3"/>
  <c r="M1859" i="3"/>
  <c r="L1857" i="3"/>
  <c r="M1857" i="3"/>
  <c r="L1856" i="3"/>
  <c r="M1856" i="3"/>
  <c r="L1855" i="3"/>
  <c r="M1855" i="3"/>
  <c r="L1854" i="3"/>
  <c r="M1854" i="3"/>
  <c r="L1853" i="3"/>
  <c r="M1853" i="3"/>
  <c r="L1851" i="3"/>
  <c r="M1851" i="3"/>
  <c r="L1848" i="3"/>
  <c r="M1848" i="3"/>
  <c r="L1847" i="3"/>
  <c r="M1847" i="3"/>
  <c r="L1845" i="3"/>
  <c r="M1845" i="3"/>
  <c r="L1843" i="3"/>
  <c r="M1843" i="3"/>
  <c r="L1842" i="3"/>
  <c r="M1842" i="3"/>
  <c r="L1841" i="3"/>
  <c r="M1841" i="3"/>
  <c r="L1836" i="3"/>
  <c r="M1836" i="3"/>
  <c r="L1835" i="3"/>
  <c r="M1835" i="3"/>
  <c r="L1831" i="3"/>
  <c r="M1831" i="3"/>
  <c r="L1828" i="3"/>
  <c r="M1828" i="3"/>
  <c r="L1823" i="3"/>
  <c r="M1823" i="3"/>
  <c r="L1822" i="3"/>
  <c r="M1822" i="3"/>
  <c r="L1819" i="3"/>
  <c r="M1819" i="3"/>
  <c r="L1818" i="3"/>
  <c r="M1818" i="3"/>
  <c r="L1817" i="3"/>
  <c r="M1817" i="3"/>
  <c r="L1816" i="3"/>
  <c r="M1816" i="3"/>
  <c r="L1815" i="3"/>
  <c r="M1815" i="3"/>
  <c r="L1814" i="3"/>
  <c r="M1814" i="3"/>
  <c r="L1812" i="3"/>
  <c r="M1812" i="3"/>
  <c r="L1810" i="3"/>
  <c r="M1810" i="3"/>
  <c r="L1807" i="3"/>
  <c r="M1807" i="3"/>
  <c r="L1806" i="3"/>
  <c r="M1806" i="3"/>
  <c r="L1805" i="3"/>
  <c r="M1805" i="3"/>
  <c r="L1804" i="3"/>
  <c r="M1804" i="3"/>
  <c r="L1803" i="3"/>
  <c r="M1803" i="3"/>
  <c r="L1801" i="3"/>
  <c r="M1801" i="3"/>
  <c r="L1799" i="3"/>
  <c r="M1799" i="3"/>
  <c r="L1798" i="3"/>
  <c r="M1798" i="3"/>
  <c r="L1797" i="3"/>
  <c r="M1797" i="3"/>
  <c r="L1793" i="3"/>
  <c r="M1793" i="3"/>
  <c r="L1792" i="3"/>
  <c r="M1792" i="3"/>
  <c r="L1791" i="3"/>
  <c r="M1791" i="3"/>
  <c r="L1790" i="3"/>
  <c r="M1790" i="3"/>
  <c r="L1789" i="3"/>
  <c r="M1789" i="3"/>
  <c r="L1788" i="3"/>
  <c r="M1788" i="3"/>
  <c r="L1787" i="3"/>
  <c r="M1787" i="3"/>
  <c r="L1781" i="3"/>
  <c r="M1781" i="3"/>
  <c r="L1780" i="3"/>
  <c r="M1780" i="3"/>
  <c r="L1779" i="3"/>
  <c r="M1779" i="3"/>
  <c r="L1778" i="3"/>
  <c r="M1778" i="3"/>
  <c r="L1777" i="3"/>
  <c r="M1777" i="3"/>
  <c r="L1776" i="3"/>
  <c r="M1776" i="3"/>
  <c r="L1774" i="3"/>
  <c r="M1774" i="3"/>
  <c r="L1772" i="3"/>
  <c r="M1772" i="3"/>
  <c r="L1771" i="3"/>
  <c r="M1771" i="3"/>
  <c r="L1770" i="3"/>
  <c r="M1770" i="3"/>
  <c r="L1768" i="3"/>
  <c r="M1768" i="3"/>
  <c r="L1766" i="3"/>
  <c r="M1766" i="3"/>
  <c r="L1765" i="3"/>
  <c r="M1765" i="3"/>
  <c r="L1764" i="3"/>
  <c r="M1764" i="3"/>
  <c r="L1763" i="3"/>
  <c r="M1763" i="3"/>
  <c r="L1761" i="3"/>
  <c r="M1761" i="3"/>
  <c r="L1760" i="3"/>
  <c r="M1760" i="3"/>
  <c r="L1758" i="3"/>
  <c r="M1758" i="3"/>
  <c r="L1753" i="3"/>
  <c r="M1753" i="3"/>
  <c r="L1748" i="3"/>
  <c r="M1748" i="3"/>
  <c r="L1743" i="3"/>
  <c r="M1743" i="3"/>
  <c r="L1741" i="3"/>
  <c r="M1741" i="3"/>
  <c r="L1737" i="3"/>
  <c r="M1737" i="3"/>
  <c r="L1736" i="3"/>
  <c r="M1736" i="3"/>
  <c r="L1733" i="3"/>
  <c r="M1733" i="3"/>
  <c r="L1732" i="3"/>
  <c r="M1732" i="3"/>
  <c r="L1731" i="3"/>
  <c r="M1731" i="3"/>
  <c r="L1729" i="3"/>
  <c r="M1729" i="3"/>
  <c r="L1728" i="3"/>
  <c r="M1728" i="3"/>
  <c r="L1725" i="3"/>
  <c r="M1725" i="3"/>
  <c r="L1721" i="3"/>
  <c r="M1721" i="3"/>
  <c r="L1720" i="3"/>
  <c r="M1720" i="3"/>
  <c r="L1719" i="3"/>
  <c r="M1719" i="3"/>
  <c r="L1718" i="3"/>
  <c r="M1718" i="3"/>
  <c r="L1717" i="3"/>
  <c r="M1717" i="3"/>
  <c r="L1716" i="3"/>
  <c r="M1716" i="3"/>
  <c r="L1712" i="3"/>
  <c r="M1712" i="3"/>
  <c r="L1709" i="3"/>
  <c r="M1709" i="3"/>
  <c r="L1708" i="3"/>
  <c r="M1708" i="3"/>
  <c r="L1707" i="3"/>
  <c r="M1707" i="3"/>
  <c r="L1706" i="3"/>
  <c r="M1706" i="3"/>
  <c r="L1705" i="3"/>
  <c r="M1705" i="3"/>
  <c r="L1704" i="3"/>
  <c r="M1704" i="3"/>
  <c r="L1702" i="3"/>
  <c r="M1702" i="3"/>
  <c r="L1701" i="3"/>
  <c r="M1701" i="3"/>
  <c r="L1699" i="3"/>
  <c r="M1699" i="3"/>
  <c r="L1697" i="3"/>
  <c r="M1697" i="3"/>
  <c r="L1694" i="3"/>
  <c r="M1694" i="3"/>
  <c r="L1693" i="3"/>
  <c r="M1693" i="3"/>
  <c r="L1691" i="3"/>
  <c r="M1691" i="3"/>
  <c r="L1686" i="3"/>
  <c r="M1686" i="3"/>
  <c r="L1685" i="3"/>
  <c r="M1685" i="3"/>
  <c r="L1684" i="3"/>
  <c r="M1684" i="3"/>
  <c r="L1682" i="3"/>
  <c r="M1682" i="3"/>
  <c r="L1681" i="3"/>
  <c r="M1681" i="3"/>
  <c r="L1679" i="3"/>
  <c r="M1679" i="3"/>
  <c r="L1677" i="3"/>
  <c r="M1677" i="3"/>
  <c r="L1676" i="3"/>
  <c r="M1676" i="3"/>
  <c r="L1675" i="3"/>
  <c r="M1675" i="3"/>
  <c r="L1673" i="3"/>
  <c r="M1673" i="3"/>
  <c r="L1671" i="3"/>
  <c r="M1671" i="3"/>
  <c r="L1670" i="3"/>
  <c r="M1670" i="3"/>
  <c r="L1669" i="3"/>
  <c r="M1669" i="3"/>
  <c r="L1664" i="3"/>
  <c r="M1664" i="3"/>
  <c r="L1662" i="3"/>
  <c r="M1662" i="3"/>
  <c r="L1656" i="3"/>
  <c r="M1656" i="3"/>
  <c r="L1655" i="3"/>
  <c r="M1655" i="3"/>
  <c r="L1651" i="3"/>
  <c r="M1651" i="3"/>
  <c r="L1649" i="3"/>
  <c r="M1649" i="3"/>
  <c r="L1648" i="3"/>
  <c r="M1648" i="3"/>
  <c r="L1647" i="3"/>
  <c r="M1647" i="3"/>
  <c r="L1646" i="3"/>
  <c r="M1646" i="3"/>
  <c r="L1645" i="3"/>
  <c r="M1645" i="3"/>
  <c r="L1644" i="3"/>
  <c r="M1644" i="3"/>
  <c r="L1643" i="3"/>
  <c r="M1643" i="3"/>
  <c r="L1640" i="3"/>
  <c r="M1640" i="3"/>
  <c r="L1638" i="3"/>
  <c r="M1638" i="3"/>
  <c r="L1637" i="3"/>
  <c r="M1637" i="3"/>
  <c r="L1633" i="3"/>
  <c r="M1633" i="3"/>
  <c r="L1632" i="3"/>
  <c r="M1632" i="3"/>
  <c r="L1631" i="3"/>
  <c r="M1631" i="3"/>
  <c r="L1628" i="3"/>
  <c r="M1628" i="3"/>
  <c r="L1627" i="3"/>
  <c r="M1627" i="3"/>
  <c r="L1626" i="3"/>
  <c r="M1626" i="3"/>
  <c r="L1622" i="3"/>
  <c r="M1622" i="3"/>
  <c r="L1621" i="3"/>
  <c r="M1621" i="3"/>
  <c r="L1620" i="3"/>
  <c r="M1620" i="3"/>
  <c r="L1618" i="3"/>
  <c r="M1618" i="3"/>
  <c r="L1617" i="3"/>
  <c r="M1617" i="3"/>
  <c r="L1616" i="3"/>
  <c r="M1616" i="3"/>
  <c r="L1615" i="3"/>
  <c r="M1615" i="3"/>
  <c r="L1614" i="3"/>
  <c r="M1614" i="3"/>
  <c r="L1612" i="3"/>
  <c r="M1612" i="3"/>
  <c r="L1611" i="3"/>
  <c r="M1611" i="3"/>
  <c r="L1610" i="3"/>
  <c r="M1610" i="3"/>
  <c r="L1609" i="3"/>
  <c r="M1609" i="3"/>
  <c r="L1606" i="3"/>
  <c r="M1606" i="3"/>
  <c r="L1602" i="3"/>
  <c r="M1602" i="3"/>
  <c r="L1599" i="3"/>
  <c r="M1599" i="3"/>
  <c r="L1598" i="3"/>
  <c r="M1598" i="3"/>
  <c r="L1597" i="3"/>
  <c r="M1597" i="3"/>
  <c r="L1593" i="3"/>
  <c r="M1593" i="3"/>
  <c r="L1592" i="3"/>
  <c r="M1592" i="3"/>
  <c r="L1590" i="3"/>
  <c r="M1590" i="3"/>
  <c r="L1587" i="3"/>
  <c r="M1587" i="3"/>
  <c r="L1581" i="3"/>
  <c r="M1581" i="3"/>
  <c r="L1580" i="3"/>
  <c r="M1580" i="3"/>
  <c r="L1579" i="3"/>
  <c r="M1579" i="3"/>
  <c r="L1577" i="3"/>
  <c r="M1577" i="3"/>
  <c r="L1575" i="3"/>
  <c r="M1575" i="3"/>
  <c r="L1572" i="3"/>
  <c r="M1572" i="3"/>
  <c r="L1571" i="3"/>
  <c r="M1571" i="3"/>
  <c r="L1569" i="3"/>
  <c r="M1569" i="3"/>
  <c r="L1567" i="3"/>
  <c r="M1567" i="3"/>
  <c r="L1563" i="3"/>
  <c r="M1563" i="3"/>
  <c r="L1562" i="3"/>
  <c r="M1562" i="3"/>
  <c r="L1556" i="3"/>
  <c r="M1556" i="3"/>
  <c r="L1553" i="3"/>
  <c r="M1553" i="3"/>
  <c r="L1550" i="3"/>
  <c r="M1550" i="3"/>
  <c r="L1549" i="3"/>
  <c r="M1549" i="3"/>
  <c r="L1548" i="3"/>
  <c r="M1548" i="3"/>
  <c r="L1545" i="3"/>
  <c r="M1545" i="3"/>
  <c r="L1544" i="3"/>
  <c r="M1544" i="3"/>
  <c r="L1543" i="3"/>
  <c r="M1543" i="3"/>
  <c r="L1538" i="3"/>
  <c r="M1538" i="3"/>
  <c r="L1537" i="3"/>
  <c r="M1537" i="3"/>
  <c r="L1536" i="3"/>
  <c r="M1536" i="3"/>
  <c r="L1535" i="3"/>
  <c r="M1535" i="3"/>
  <c r="L1533" i="3"/>
  <c r="M1533" i="3"/>
  <c r="L1532" i="3"/>
  <c r="M1532" i="3"/>
  <c r="L1531" i="3"/>
  <c r="M1531" i="3"/>
  <c r="L1530" i="3"/>
  <c r="M1530" i="3"/>
  <c r="L1529" i="3"/>
  <c r="M1529" i="3"/>
  <c r="L1528" i="3"/>
  <c r="M1528" i="3"/>
  <c r="L1524" i="3"/>
  <c r="M1524" i="3"/>
  <c r="L1520" i="3"/>
  <c r="M1520" i="3"/>
  <c r="L1515" i="3"/>
  <c r="M1515" i="3"/>
  <c r="L1507" i="3"/>
  <c r="M1507" i="3"/>
  <c r="L1505" i="3"/>
  <c r="M1505" i="3"/>
  <c r="L1504" i="3"/>
  <c r="M1504" i="3"/>
  <c r="L1503" i="3"/>
  <c r="M1503" i="3"/>
  <c r="L1501" i="3"/>
  <c r="M1501" i="3"/>
  <c r="L1500" i="3"/>
  <c r="M1500" i="3"/>
  <c r="L1499" i="3"/>
  <c r="M1499" i="3"/>
  <c r="L1498" i="3"/>
  <c r="M1498" i="3"/>
  <c r="L1492" i="3"/>
  <c r="M1492" i="3"/>
  <c r="L1489" i="3"/>
  <c r="M1489" i="3"/>
  <c r="L1488" i="3"/>
  <c r="M1488" i="3"/>
  <c r="L1487" i="3"/>
  <c r="M1487" i="3"/>
  <c r="L1486" i="3"/>
  <c r="M1486" i="3"/>
  <c r="L1484" i="3"/>
  <c r="M1484" i="3"/>
  <c r="L1483" i="3"/>
  <c r="M1483" i="3"/>
  <c r="L1481" i="3"/>
  <c r="M1481" i="3"/>
  <c r="L1480" i="3"/>
  <c r="M1480" i="3"/>
  <c r="L1478" i="3"/>
  <c r="M1478" i="3"/>
  <c r="L1477" i="3"/>
  <c r="M1477" i="3"/>
  <c r="L1476" i="3"/>
  <c r="M1476" i="3"/>
  <c r="L1475" i="3"/>
  <c r="M1475" i="3"/>
  <c r="L1466" i="3"/>
  <c r="M1466" i="3"/>
  <c r="L1464" i="3"/>
  <c r="M1464" i="3"/>
  <c r="L1457" i="3"/>
  <c r="M1457" i="3"/>
  <c r="L1456" i="3"/>
  <c r="M1456" i="3"/>
  <c r="L1455" i="3"/>
  <c r="M1455" i="3"/>
  <c r="L1452" i="3"/>
  <c r="M1452" i="3"/>
  <c r="L1450" i="3"/>
  <c r="M1450" i="3"/>
  <c r="L1448" i="3"/>
  <c r="M1448" i="3"/>
  <c r="L1447" i="3"/>
  <c r="M1447" i="3"/>
  <c r="L1446" i="3"/>
  <c r="M1446" i="3"/>
  <c r="L1444" i="3"/>
  <c r="M1444" i="3"/>
  <c r="L1443" i="3"/>
  <c r="M1443" i="3"/>
  <c r="L1442" i="3"/>
  <c r="M1442" i="3"/>
  <c r="L1441" i="3"/>
  <c r="M1441" i="3"/>
  <c r="L1433" i="3"/>
  <c r="M1433" i="3"/>
  <c r="L1426" i="3"/>
  <c r="M1426" i="3"/>
  <c r="L1424" i="3"/>
  <c r="M1424" i="3"/>
  <c r="L1423" i="3"/>
  <c r="M1423" i="3"/>
  <c r="L1422" i="3"/>
  <c r="M1422" i="3"/>
  <c r="L1421" i="3"/>
  <c r="M1421" i="3"/>
  <c r="L1420" i="3"/>
  <c r="M1420" i="3"/>
  <c r="L1419" i="3"/>
  <c r="M1419" i="3"/>
  <c r="L1414" i="3"/>
  <c r="M1414" i="3"/>
  <c r="L1413" i="3"/>
  <c r="M1413" i="3"/>
  <c r="L1412" i="3"/>
  <c r="M1412" i="3"/>
  <c r="L1411" i="3"/>
  <c r="M1411" i="3"/>
  <c r="L1410" i="3"/>
  <c r="M1410" i="3"/>
  <c r="L1409" i="3"/>
  <c r="M1409" i="3"/>
  <c r="L1408" i="3"/>
  <c r="M1408" i="3"/>
  <c r="L1407" i="3"/>
  <c r="M1407" i="3"/>
  <c r="L1406" i="3"/>
  <c r="M1406" i="3"/>
  <c r="L1405" i="3"/>
  <c r="M1405" i="3"/>
  <c r="L1404" i="3"/>
  <c r="M1404" i="3"/>
  <c r="L1403" i="3"/>
  <c r="M1403" i="3"/>
  <c r="L1402" i="3"/>
  <c r="M1402" i="3"/>
  <c r="L1401" i="3"/>
  <c r="M1401" i="3"/>
  <c r="L1400" i="3"/>
  <c r="M1400" i="3"/>
  <c r="L1398" i="3"/>
  <c r="M1398" i="3"/>
  <c r="L1397" i="3"/>
  <c r="M1397" i="3"/>
  <c r="L1395" i="3"/>
  <c r="M1395" i="3"/>
  <c r="L1394" i="3"/>
  <c r="M1394" i="3"/>
  <c r="L1391" i="3"/>
  <c r="M1391" i="3"/>
  <c r="L1386" i="3"/>
  <c r="M1386" i="3"/>
  <c r="L1385" i="3"/>
  <c r="M1385" i="3"/>
  <c r="L1382" i="3"/>
  <c r="M1382" i="3"/>
  <c r="L1381" i="3"/>
  <c r="M1381" i="3"/>
  <c r="L1379" i="3"/>
  <c r="M1379" i="3"/>
  <c r="L1378" i="3"/>
  <c r="M1378" i="3"/>
  <c r="L1377" i="3"/>
  <c r="M1377" i="3"/>
  <c r="L1376" i="3"/>
  <c r="M1376" i="3"/>
  <c r="L1372" i="3"/>
  <c r="M1372" i="3"/>
  <c r="L1371" i="3"/>
  <c r="M1371" i="3"/>
  <c r="L1370" i="3"/>
  <c r="M1370" i="3"/>
  <c r="L1364" i="3"/>
  <c r="M1364" i="3"/>
  <c r="L1363" i="3"/>
  <c r="M1363" i="3"/>
  <c r="L1353" i="3"/>
  <c r="M1353" i="3"/>
  <c r="L1352" i="3"/>
  <c r="M1352" i="3"/>
  <c r="L1350" i="3"/>
  <c r="M1350" i="3"/>
  <c r="L1348" i="3"/>
  <c r="M1348" i="3"/>
  <c r="L1336" i="3"/>
  <c r="M1336" i="3"/>
  <c r="L1335" i="3"/>
  <c r="M1335" i="3"/>
  <c r="L1334" i="3"/>
  <c r="M1334" i="3"/>
  <c r="L1333" i="3"/>
  <c r="M1333" i="3"/>
  <c r="L1332" i="3"/>
  <c r="M1332" i="3"/>
  <c r="L1331" i="3"/>
  <c r="M1331" i="3"/>
  <c r="L1330" i="3"/>
  <c r="M1330" i="3"/>
  <c r="L1329" i="3"/>
  <c r="M1329" i="3"/>
  <c r="L1328" i="3"/>
  <c r="M1328" i="3"/>
  <c r="L1327" i="3"/>
  <c r="M1327" i="3"/>
  <c r="L1326" i="3"/>
  <c r="M1326" i="3"/>
  <c r="L1325" i="3"/>
  <c r="M1325" i="3"/>
  <c r="L1324" i="3"/>
  <c r="M1324" i="3"/>
  <c r="L1323" i="3"/>
  <c r="M1323" i="3"/>
  <c r="L1322" i="3"/>
  <c r="M1322" i="3"/>
  <c r="L1321" i="3"/>
  <c r="M1321" i="3"/>
  <c r="L1320" i="3"/>
  <c r="M1320" i="3"/>
  <c r="L1319" i="3"/>
  <c r="M1319" i="3"/>
  <c r="L1318" i="3"/>
  <c r="M1318" i="3"/>
  <c r="L1317" i="3"/>
  <c r="M1317" i="3"/>
  <c r="L1316" i="3"/>
  <c r="M1316" i="3"/>
  <c r="L1315" i="3"/>
  <c r="M1315" i="3"/>
  <c r="L1314" i="3"/>
  <c r="M1314" i="3"/>
  <c r="L1313" i="3"/>
  <c r="M1313" i="3"/>
  <c r="L1312" i="3"/>
  <c r="M1312" i="3"/>
  <c r="L1311" i="3"/>
  <c r="M1311" i="3"/>
  <c r="L1310" i="3"/>
  <c r="M1310" i="3"/>
  <c r="L1309" i="3"/>
  <c r="M1309" i="3"/>
  <c r="L1308" i="3"/>
  <c r="M1308" i="3"/>
  <c r="L1307" i="3"/>
  <c r="M1307" i="3"/>
  <c r="L1306" i="3"/>
  <c r="M1306" i="3"/>
  <c r="L1305" i="3"/>
  <c r="M1305" i="3"/>
  <c r="L1304" i="3"/>
  <c r="M1304" i="3"/>
  <c r="L1303" i="3"/>
  <c r="M1303" i="3"/>
  <c r="L1302" i="3"/>
  <c r="M1302" i="3"/>
  <c r="L1301" i="3"/>
  <c r="M1301" i="3"/>
  <c r="L1300" i="3"/>
  <c r="M1300" i="3"/>
  <c r="L1299" i="3"/>
  <c r="M1299" i="3"/>
  <c r="L1298" i="3"/>
  <c r="M1298" i="3"/>
  <c r="L1297" i="3"/>
  <c r="M1297" i="3"/>
  <c r="L1296" i="3"/>
  <c r="M1296" i="3"/>
  <c r="L1295" i="3"/>
  <c r="M1295" i="3"/>
  <c r="L1294" i="3"/>
  <c r="M1294" i="3"/>
  <c r="L1293" i="3"/>
  <c r="M1293" i="3"/>
  <c r="L1292" i="3"/>
  <c r="M1292" i="3"/>
  <c r="L1291" i="3"/>
  <c r="M1291" i="3"/>
  <c r="L1290" i="3"/>
  <c r="M1290" i="3"/>
  <c r="L1289" i="3"/>
  <c r="M1289" i="3"/>
  <c r="L1288" i="3"/>
  <c r="M1288" i="3"/>
  <c r="L1287" i="3"/>
  <c r="M1287" i="3"/>
  <c r="L1286" i="3"/>
  <c r="M1286" i="3"/>
  <c r="L1285" i="3"/>
  <c r="M1285" i="3"/>
  <c r="L1284" i="3"/>
  <c r="M1284" i="3"/>
  <c r="L1283" i="3"/>
  <c r="M1283" i="3"/>
  <c r="L1282" i="3"/>
  <c r="M1282" i="3"/>
  <c r="L1281" i="3"/>
  <c r="M1281" i="3"/>
  <c r="L1280" i="3"/>
  <c r="M1280" i="3"/>
  <c r="L1279" i="3"/>
  <c r="M1279" i="3"/>
  <c r="L1278" i="3"/>
  <c r="M1278" i="3"/>
  <c r="L1277" i="3"/>
  <c r="M1277" i="3"/>
  <c r="L1276" i="3"/>
  <c r="M1276" i="3"/>
  <c r="L1275" i="3"/>
  <c r="M1275" i="3"/>
  <c r="L1274" i="3"/>
  <c r="M1274" i="3"/>
  <c r="L1273" i="3"/>
  <c r="M1273" i="3"/>
  <c r="L1272" i="3"/>
  <c r="M1272" i="3"/>
  <c r="L1271" i="3"/>
  <c r="M1271" i="3"/>
  <c r="L1270" i="3"/>
  <c r="M1270" i="3"/>
  <c r="L1269" i="3"/>
  <c r="M1269" i="3"/>
  <c r="L1268" i="3"/>
  <c r="M1268" i="3"/>
  <c r="L1267" i="3"/>
  <c r="M1267" i="3"/>
  <c r="L1266" i="3"/>
  <c r="M1266" i="3"/>
  <c r="L1265" i="3"/>
  <c r="M1265" i="3"/>
  <c r="L1264" i="3"/>
  <c r="M1264" i="3"/>
  <c r="L1263" i="3"/>
  <c r="M1263" i="3"/>
  <c r="L1262" i="3"/>
  <c r="M1262" i="3"/>
  <c r="L1261" i="3"/>
  <c r="M1261" i="3"/>
  <c r="L1260" i="3"/>
  <c r="M1260" i="3"/>
  <c r="L1259" i="3"/>
  <c r="M1259" i="3"/>
  <c r="L1258" i="3"/>
  <c r="M1258" i="3"/>
  <c r="L1257" i="3"/>
  <c r="M1257" i="3"/>
  <c r="L1256" i="3"/>
  <c r="M1256" i="3"/>
  <c r="L1255" i="3"/>
  <c r="M1255" i="3"/>
  <c r="L1254" i="3"/>
  <c r="M1254" i="3"/>
  <c r="L1253" i="3"/>
  <c r="M1253" i="3"/>
  <c r="L1252" i="3"/>
  <c r="M1252" i="3"/>
  <c r="L1251" i="3"/>
  <c r="M1251" i="3"/>
  <c r="L1250" i="3"/>
  <c r="M1250" i="3"/>
  <c r="L1249" i="3"/>
  <c r="M1249" i="3"/>
  <c r="L1248" i="3"/>
  <c r="M1248" i="3"/>
  <c r="L1247" i="3"/>
  <c r="M1247" i="3"/>
  <c r="L1246" i="3"/>
  <c r="M1246" i="3"/>
  <c r="L1245" i="3"/>
  <c r="M1245" i="3"/>
  <c r="L1244" i="3"/>
  <c r="M1244" i="3"/>
  <c r="L1243" i="3"/>
  <c r="M1243" i="3"/>
  <c r="L1242" i="3"/>
  <c r="M1242" i="3"/>
  <c r="L1241" i="3"/>
  <c r="M1241" i="3"/>
  <c r="L1240" i="3"/>
  <c r="M1240" i="3"/>
  <c r="L1239" i="3"/>
  <c r="M1239" i="3"/>
  <c r="L1238" i="3"/>
  <c r="M1238" i="3"/>
  <c r="L1237" i="3"/>
  <c r="M1237" i="3"/>
  <c r="L1236" i="3"/>
  <c r="M1236" i="3"/>
  <c r="L1235" i="3"/>
  <c r="M1235" i="3"/>
  <c r="L1234" i="3"/>
  <c r="M1234" i="3"/>
  <c r="L1233" i="3"/>
  <c r="M1233" i="3"/>
  <c r="L1232" i="3"/>
  <c r="M1232" i="3"/>
  <c r="L1231" i="3"/>
  <c r="M1231" i="3"/>
  <c r="L1230" i="3"/>
  <c r="M1230" i="3"/>
  <c r="L1229" i="3"/>
  <c r="M1229" i="3"/>
  <c r="L1228" i="3"/>
  <c r="M1228" i="3"/>
  <c r="L1227" i="3"/>
  <c r="M1227" i="3"/>
  <c r="L1226" i="3"/>
  <c r="M1226" i="3"/>
  <c r="L1225" i="3"/>
  <c r="M1225" i="3"/>
  <c r="L1224" i="3"/>
  <c r="M1224" i="3"/>
  <c r="L1223" i="3"/>
  <c r="M1223" i="3"/>
  <c r="L1222" i="3"/>
  <c r="M1222" i="3"/>
  <c r="L1221" i="3"/>
  <c r="M1221" i="3"/>
  <c r="L1220" i="3"/>
  <c r="M1220" i="3"/>
  <c r="L1219" i="3"/>
  <c r="M1219" i="3"/>
  <c r="L1218" i="3"/>
  <c r="M1218" i="3"/>
  <c r="L1217" i="3"/>
  <c r="M1217" i="3"/>
  <c r="L1216" i="3"/>
  <c r="M1216" i="3"/>
  <c r="L1215" i="3"/>
  <c r="M1215" i="3"/>
  <c r="L1214" i="3"/>
  <c r="M1214" i="3"/>
  <c r="L1213" i="3"/>
  <c r="M1213" i="3"/>
  <c r="L1212" i="3"/>
  <c r="M1212" i="3"/>
  <c r="L1211" i="3"/>
  <c r="M1211" i="3"/>
  <c r="L1210" i="3"/>
  <c r="M1210" i="3"/>
  <c r="L1209" i="3"/>
  <c r="M1209" i="3"/>
  <c r="L1208" i="3"/>
  <c r="M1208" i="3"/>
  <c r="L1207" i="3"/>
  <c r="M1207" i="3"/>
  <c r="L1206" i="3"/>
  <c r="M1206" i="3"/>
  <c r="L1205" i="3"/>
  <c r="M1205" i="3"/>
  <c r="L1204" i="3"/>
  <c r="M1204" i="3"/>
  <c r="L1203" i="3"/>
  <c r="M1203" i="3"/>
  <c r="L1202" i="3"/>
  <c r="M1202" i="3"/>
  <c r="L1201" i="3"/>
  <c r="M1201" i="3"/>
  <c r="L1200" i="3"/>
  <c r="M1200" i="3"/>
  <c r="L1199" i="3"/>
  <c r="M1199" i="3"/>
  <c r="L1198" i="3"/>
  <c r="M1198" i="3"/>
  <c r="L1197" i="3"/>
  <c r="M1197" i="3"/>
  <c r="L1195" i="3"/>
  <c r="M1195" i="3"/>
  <c r="L1194" i="3"/>
  <c r="M1194" i="3"/>
  <c r="L1193" i="3"/>
  <c r="M1193" i="3"/>
  <c r="L1192" i="3"/>
  <c r="M1192" i="3"/>
  <c r="L1191" i="3"/>
  <c r="M1191" i="3"/>
  <c r="L1189" i="3"/>
  <c r="M1189" i="3"/>
  <c r="L1187" i="3"/>
  <c r="M1187" i="3"/>
  <c r="L1186" i="3"/>
  <c r="M1186" i="3"/>
  <c r="L1184" i="3"/>
  <c r="M1184" i="3"/>
  <c r="L1181" i="3"/>
  <c r="M1181" i="3"/>
  <c r="L1179" i="3"/>
  <c r="M1179" i="3"/>
  <c r="L1174" i="3"/>
  <c r="M1174" i="3"/>
  <c r="L1167" i="3"/>
  <c r="M1167" i="3"/>
  <c r="L1164" i="3"/>
  <c r="M1164" i="3"/>
  <c r="L1163" i="3"/>
  <c r="M1163" i="3"/>
  <c r="L1162" i="3"/>
  <c r="M1162" i="3"/>
  <c r="L1160" i="3"/>
  <c r="M1160" i="3"/>
  <c r="L1157" i="3"/>
  <c r="M1157" i="3"/>
  <c r="L1156" i="3"/>
  <c r="M1156" i="3"/>
  <c r="L1155" i="3"/>
  <c r="M1155" i="3"/>
  <c r="L1154" i="3"/>
  <c r="M1154" i="3"/>
  <c r="L1149" i="3"/>
  <c r="M1149" i="3"/>
  <c r="L1148" i="3"/>
  <c r="M1148" i="3"/>
  <c r="L1147" i="3"/>
  <c r="M1147" i="3"/>
  <c r="L1146" i="3"/>
  <c r="M1146" i="3"/>
  <c r="L1145" i="3"/>
  <c r="M1145" i="3"/>
  <c r="L1141" i="3"/>
  <c r="M1141" i="3"/>
  <c r="L1138" i="3"/>
  <c r="M1138" i="3"/>
  <c r="L1135" i="3"/>
  <c r="M1135" i="3"/>
  <c r="L1134" i="3"/>
  <c r="M1134" i="3"/>
  <c r="L1133" i="3"/>
  <c r="M1133" i="3"/>
  <c r="L1132" i="3"/>
  <c r="M1132" i="3"/>
  <c r="L1131" i="3"/>
  <c r="M1131" i="3"/>
  <c r="L1130" i="3"/>
  <c r="M1130" i="3"/>
  <c r="L1129" i="3"/>
  <c r="M1129" i="3"/>
  <c r="L1127" i="3"/>
  <c r="M1127" i="3"/>
  <c r="L1121" i="3"/>
  <c r="M1121" i="3"/>
  <c r="L1118" i="3"/>
  <c r="M1118" i="3"/>
  <c r="L1117" i="3"/>
  <c r="M1117" i="3"/>
  <c r="L1116" i="3"/>
  <c r="M1116" i="3"/>
  <c r="L1115" i="3"/>
  <c r="M1115" i="3"/>
  <c r="L1114" i="3"/>
  <c r="M1114" i="3"/>
  <c r="L1113" i="3"/>
  <c r="M1113" i="3"/>
  <c r="L1112" i="3"/>
  <c r="M1112" i="3"/>
  <c r="L1111" i="3"/>
  <c r="M1111" i="3"/>
  <c r="L1110" i="3"/>
  <c r="M1110" i="3"/>
  <c r="L1109" i="3"/>
  <c r="M1109" i="3"/>
  <c r="L1106" i="3"/>
  <c r="M1106" i="3"/>
  <c r="L1105" i="3"/>
  <c r="M1105" i="3"/>
  <c r="L1104" i="3"/>
  <c r="M1104" i="3"/>
  <c r="L1100" i="3"/>
  <c r="M1100" i="3"/>
  <c r="L1099" i="3"/>
  <c r="M1099" i="3"/>
  <c r="L1098" i="3"/>
  <c r="M1098" i="3"/>
  <c r="L1097" i="3"/>
  <c r="M1097" i="3"/>
  <c r="L1092" i="3"/>
  <c r="M1092" i="3"/>
  <c r="L1091" i="3"/>
  <c r="M1091" i="3"/>
  <c r="L1090" i="3"/>
  <c r="M1090" i="3"/>
  <c r="L1088" i="3"/>
  <c r="M1088" i="3"/>
  <c r="L1087" i="3"/>
  <c r="M1087" i="3"/>
  <c r="L1086" i="3"/>
  <c r="M1086" i="3"/>
  <c r="L1085" i="3"/>
  <c r="M1085" i="3"/>
  <c r="L1084" i="3"/>
  <c r="M1084" i="3"/>
  <c r="L1083" i="3"/>
  <c r="M1083" i="3"/>
  <c r="L1082" i="3"/>
  <c r="M1082" i="3"/>
  <c r="L1081" i="3"/>
  <c r="M1081" i="3"/>
  <c r="L1078" i="3"/>
  <c r="M1078" i="3"/>
  <c r="L1077" i="3"/>
  <c r="M1077" i="3"/>
  <c r="L1076" i="3"/>
  <c r="M1076" i="3"/>
  <c r="L1075" i="3"/>
  <c r="M1075" i="3"/>
  <c r="L1072" i="3"/>
  <c r="M1072" i="3"/>
  <c r="L1070" i="3"/>
  <c r="M1070" i="3"/>
  <c r="L1069" i="3"/>
  <c r="M1069" i="3"/>
  <c r="L1068" i="3"/>
  <c r="M1068" i="3"/>
  <c r="L1067" i="3"/>
  <c r="M1067" i="3"/>
  <c r="L1066" i="3"/>
  <c r="M1066" i="3"/>
  <c r="L1059" i="3"/>
  <c r="M1059" i="3"/>
  <c r="L1058" i="3"/>
  <c r="M1058" i="3"/>
  <c r="L1057" i="3"/>
  <c r="M1057" i="3"/>
  <c r="L1056" i="3"/>
  <c r="M1056" i="3"/>
  <c r="L1055" i="3"/>
  <c r="M1055" i="3"/>
  <c r="L1053" i="3"/>
  <c r="M1053" i="3"/>
  <c r="L1052" i="3"/>
  <c r="M1052" i="3"/>
  <c r="L1051" i="3"/>
  <c r="M1051" i="3"/>
  <c r="L1050" i="3"/>
  <c r="M1050" i="3"/>
  <c r="L1049" i="3"/>
  <c r="M1049" i="3"/>
  <c r="L1048" i="3"/>
  <c r="M1048" i="3"/>
  <c r="L1047" i="3"/>
  <c r="M1047" i="3"/>
  <c r="L1046" i="3"/>
  <c r="M1046" i="3"/>
  <c r="L1045" i="3"/>
  <c r="M1045" i="3"/>
  <c r="L1044" i="3"/>
  <c r="M1044" i="3"/>
  <c r="L1043" i="3"/>
  <c r="M1043" i="3"/>
  <c r="L1042" i="3"/>
  <c r="M1042" i="3"/>
  <c r="L1041" i="3"/>
  <c r="M1041" i="3"/>
  <c r="L1040" i="3"/>
  <c r="M1040" i="3"/>
  <c r="L1035" i="3"/>
  <c r="M1035" i="3"/>
  <c r="L1034" i="3"/>
  <c r="M1034" i="3"/>
  <c r="L1031" i="3"/>
  <c r="M1031" i="3"/>
  <c r="L1030" i="3"/>
  <c r="M1030" i="3"/>
  <c r="L1028" i="3"/>
  <c r="M1028" i="3"/>
  <c r="L1027" i="3"/>
  <c r="M1027" i="3"/>
  <c r="L1026" i="3"/>
  <c r="M1026" i="3"/>
  <c r="L1025" i="3"/>
  <c r="M1025" i="3"/>
  <c r="L1024" i="3"/>
  <c r="M1024" i="3"/>
  <c r="L1023" i="3"/>
  <c r="M1023" i="3"/>
  <c r="L1022" i="3"/>
  <c r="M1022" i="3"/>
  <c r="L1021" i="3"/>
  <c r="M1021" i="3"/>
  <c r="L1020" i="3"/>
  <c r="M1020" i="3"/>
  <c r="L1019" i="3"/>
  <c r="M1019" i="3"/>
  <c r="L1018" i="3"/>
  <c r="M1018" i="3"/>
  <c r="L1017" i="3"/>
  <c r="M1017" i="3"/>
  <c r="L1014" i="3"/>
  <c r="M1014" i="3"/>
  <c r="L1013" i="3"/>
  <c r="M1013" i="3"/>
  <c r="L1012" i="3"/>
  <c r="M1012" i="3"/>
  <c r="L1010" i="3"/>
  <c r="M1010" i="3"/>
  <c r="L1009" i="3"/>
  <c r="M1009" i="3"/>
  <c r="L1007" i="3"/>
  <c r="M1007" i="3"/>
  <c r="L1005" i="3"/>
  <c r="M1005" i="3"/>
  <c r="L1004" i="3"/>
  <c r="M1004" i="3"/>
  <c r="L1003" i="3"/>
  <c r="M1003" i="3"/>
  <c r="L1002" i="3"/>
  <c r="M1002" i="3"/>
  <c r="L993" i="3"/>
  <c r="M993" i="3"/>
  <c r="L991" i="3"/>
  <c r="M991" i="3"/>
  <c r="L990" i="3"/>
  <c r="M990" i="3"/>
  <c r="L989" i="3"/>
  <c r="M989" i="3"/>
  <c r="L988" i="3"/>
  <c r="M988" i="3"/>
  <c r="L987" i="3"/>
  <c r="M987" i="3"/>
  <c r="L981" i="3"/>
  <c r="M981" i="3"/>
  <c r="L976" i="3"/>
  <c r="M976" i="3"/>
  <c r="L974" i="3"/>
  <c r="M974" i="3"/>
  <c r="L966" i="3"/>
  <c r="M966" i="3"/>
  <c r="L962" i="3"/>
  <c r="M962" i="3"/>
  <c r="L961" i="3"/>
  <c r="M961" i="3"/>
  <c r="L956" i="3"/>
  <c r="M956" i="3"/>
  <c r="L954" i="3"/>
  <c r="M954" i="3"/>
  <c r="L950" i="3"/>
  <c r="M950" i="3"/>
  <c r="L948" i="3"/>
  <c r="M948" i="3"/>
  <c r="L945" i="3"/>
  <c r="M945" i="3"/>
  <c r="L942" i="3"/>
  <c r="M942" i="3"/>
  <c r="L941" i="3"/>
  <c r="M941" i="3"/>
  <c r="L940" i="3"/>
  <c r="M940" i="3"/>
  <c r="L937" i="3"/>
  <c r="M937" i="3"/>
  <c r="L936" i="3"/>
  <c r="M936" i="3"/>
  <c r="L935" i="3"/>
  <c r="M935" i="3"/>
  <c r="L934" i="3"/>
  <c r="M934" i="3"/>
  <c r="L933" i="3"/>
  <c r="M933" i="3"/>
  <c r="L932" i="3"/>
  <c r="M932" i="3"/>
  <c r="L931" i="3"/>
  <c r="M931" i="3"/>
  <c r="L930" i="3"/>
  <c r="M930" i="3"/>
  <c r="L929" i="3"/>
  <c r="M929" i="3"/>
  <c r="L928" i="3"/>
  <c r="M928" i="3"/>
  <c r="L926" i="3"/>
  <c r="M926" i="3"/>
  <c r="L924" i="3"/>
  <c r="M924" i="3"/>
  <c r="L923" i="3"/>
  <c r="M923" i="3"/>
  <c r="L922" i="3"/>
  <c r="M922" i="3"/>
  <c r="L921" i="3"/>
  <c r="M921" i="3"/>
  <c r="L920" i="3"/>
  <c r="M920" i="3"/>
  <c r="L919" i="3"/>
  <c r="M919" i="3"/>
  <c r="L918" i="3"/>
  <c r="M918" i="3"/>
  <c r="L917" i="3"/>
  <c r="M917" i="3"/>
  <c r="L915" i="3"/>
  <c r="M915" i="3"/>
  <c r="L913" i="3"/>
  <c r="M913" i="3"/>
  <c r="L910" i="3"/>
  <c r="M910" i="3"/>
  <c r="L908" i="3"/>
  <c r="M908" i="3"/>
  <c r="L906" i="3"/>
  <c r="M906" i="3"/>
  <c r="L903" i="3"/>
  <c r="M903" i="3"/>
  <c r="L902" i="3"/>
  <c r="M902" i="3"/>
  <c r="L893" i="3"/>
  <c r="M893" i="3"/>
  <c r="L891" i="3"/>
  <c r="M891" i="3"/>
  <c r="L890" i="3"/>
  <c r="M890" i="3"/>
  <c r="L889" i="3"/>
  <c r="M889" i="3"/>
  <c r="L888" i="3"/>
  <c r="M888" i="3"/>
  <c r="L887" i="3"/>
  <c r="M887" i="3"/>
  <c r="L886" i="3"/>
  <c r="M886" i="3"/>
  <c r="L880" i="3"/>
  <c r="M880" i="3"/>
  <c r="L879" i="3"/>
  <c r="M879" i="3"/>
  <c r="L878" i="3"/>
  <c r="M878" i="3"/>
  <c r="L877" i="3"/>
  <c r="M877" i="3"/>
  <c r="L876" i="3"/>
  <c r="M876" i="3"/>
  <c r="L875" i="3"/>
  <c r="M875" i="3"/>
  <c r="L874" i="3"/>
  <c r="M874" i="3"/>
  <c r="L873" i="3"/>
  <c r="M873" i="3"/>
  <c r="L872" i="3"/>
  <c r="M872" i="3"/>
  <c r="L871" i="3"/>
  <c r="M871" i="3"/>
  <c r="L870" i="3"/>
  <c r="M870" i="3"/>
  <c r="L869" i="3"/>
  <c r="M869" i="3"/>
  <c r="L867" i="3"/>
  <c r="M867" i="3"/>
  <c r="L866" i="3"/>
  <c r="M866" i="3"/>
  <c r="L864" i="3"/>
  <c r="M864" i="3"/>
  <c r="L863" i="3"/>
  <c r="M863" i="3"/>
  <c r="L862" i="3"/>
  <c r="M862" i="3"/>
  <c r="L860" i="3"/>
  <c r="M860" i="3"/>
  <c r="L859" i="3"/>
  <c r="M859" i="3"/>
  <c r="L858" i="3"/>
  <c r="M858" i="3"/>
  <c r="L857" i="3"/>
  <c r="M857" i="3"/>
  <c r="L852" i="3"/>
  <c r="M852" i="3"/>
  <c r="L849" i="3"/>
  <c r="M849" i="3"/>
  <c r="L847" i="3"/>
  <c r="M847" i="3"/>
  <c r="L846" i="3"/>
  <c r="M846" i="3"/>
  <c r="L845" i="3"/>
  <c r="M845" i="3"/>
  <c r="L844" i="3"/>
  <c r="M844" i="3"/>
  <c r="L842" i="3"/>
  <c r="M842" i="3"/>
  <c r="L841" i="3"/>
  <c r="M841" i="3"/>
  <c r="L836" i="3"/>
  <c r="M836" i="3"/>
  <c r="L833" i="3"/>
  <c r="M833" i="3"/>
  <c r="L832" i="3"/>
  <c r="M832" i="3"/>
  <c r="L828" i="3"/>
  <c r="M828" i="3"/>
  <c r="L827" i="3"/>
  <c r="M827" i="3"/>
  <c r="L826" i="3"/>
  <c r="M826" i="3"/>
  <c r="L825" i="3"/>
  <c r="M825" i="3"/>
  <c r="L824" i="3"/>
  <c r="M824" i="3"/>
  <c r="L823" i="3"/>
  <c r="M823" i="3"/>
  <c r="L818" i="3"/>
  <c r="M818" i="3"/>
  <c r="L817" i="3"/>
  <c r="M817" i="3"/>
  <c r="L811" i="3"/>
  <c r="M811" i="3"/>
  <c r="L810" i="3"/>
  <c r="M810" i="3"/>
  <c r="L809" i="3"/>
  <c r="M809" i="3"/>
  <c r="L806" i="3"/>
  <c r="M806" i="3"/>
  <c r="L805" i="3"/>
  <c r="M805" i="3"/>
  <c r="L804" i="3"/>
  <c r="M804" i="3"/>
  <c r="L803" i="3"/>
  <c r="M803" i="3"/>
  <c r="L802" i="3"/>
  <c r="M802" i="3"/>
  <c r="L800" i="3"/>
  <c r="M800" i="3"/>
  <c r="L795" i="3"/>
  <c r="M795" i="3"/>
  <c r="L794" i="3"/>
  <c r="M794" i="3"/>
  <c r="L793" i="3"/>
  <c r="M793" i="3"/>
  <c r="L792" i="3"/>
  <c r="M792" i="3"/>
  <c r="L791" i="3"/>
  <c r="M791" i="3"/>
  <c r="L789" i="3"/>
  <c r="M789" i="3"/>
  <c r="L785" i="3"/>
  <c r="M785" i="3"/>
  <c r="L781" i="3"/>
  <c r="M781" i="3"/>
  <c r="L779" i="3"/>
  <c r="M779" i="3"/>
  <c r="L778" i="3"/>
  <c r="M778" i="3"/>
  <c r="L776" i="3"/>
  <c r="M776" i="3"/>
  <c r="L775" i="3"/>
  <c r="M775" i="3"/>
  <c r="L774" i="3"/>
  <c r="M774" i="3"/>
  <c r="L773" i="3"/>
  <c r="M773" i="3"/>
  <c r="L771" i="3"/>
  <c r="M771" i="3"/>
  <c r="L770" i="3"/>
  <c r="M770" i="3"/>
  <c r="L769" i="3"/>
  <c r="M769" i="3"/>
  <c r="L768" i="3"/>
  <c r="M768" i="3"/>
  <c r="L767" i="3"/>
  <c r="M767" i="3"/>
  <c r="L766" i="3"/>
  <c r="M766" i="3"/>
  <c r="L764" i="3"/>
  <c r="M764" i="3"/>
  <c r="L763" i="3"/>
  <c r="M763" i="3"/>
  <c r="L760" i="3"/>
  <c r="M760" i="3"/>
  <c r="L759" i="3"/>
  <c r="M759" i="3"/>
  <c r="L754" i="3"/>
  <c r="M754" i="3"/>
  <c r="L753" i="3"/>
  <c r="M753" i="3"/>
  <c r="L748" i="3"/>
  <c r="M748" i="3"/>
  <c r="L744" i="3"/>
  <c r="M744" i="3"/>
  <c r="L743" i="3"/>
  <c r="M743" i="3"/>
  <c r="L742" i="3"/>
  <c r="M742" i="3"/>
  <c r="L740" i="3"/>
  <c r="M740" i="3"/>
  <c r="L738" i="3"/>
  <c r="M738" i="3"/>
  <c r="L737" i="3"/>
  <c r="M737" i="3"/>
  <c r="L736" i="3"/>
  <c r="M736" i="3"/>
  <c r="L735" i="3"/>
  <c r="M735" i="3"/>
  <c r="L734" i="3"/>
  <c r="M734" i="3"/>
  <c r="L732" i="3"/>
  <c r="M732" i="3"/>
  <c r="L730" i="3"/>
  <c r="M730" i="3"/>
  <c r="L726" i="3"/>
  <c r="M726" i="3"/>
  <c r="L724" i="3"/>
  <c r="M724" i="3"/>
  <c r="L723" i="3"/>
  <c r="M723" i="3"/>
  <c r="L722" i="3"/>
  <c r="M722" i="3"/>
  <c r="L721" i="3"/>
  <c r="M721" i="3"/>
  <c r="L718" i="3"/>
  <c r="M718" i="3"/>
  <c r="L716" i="3"/>
  <c r="M716" i="3"/>
  <c r="L713" i="3"/>
  <c r="M713" i="3"/>
  <c r="L708" i="3"/>
  <c r="M708" i="3"/>
  <c r="L707" i="3"/>
  <c r="M707" i="3"/>
  <c r="L706" i="3"/>
  <c r="M706" i="3"/>
  <c r="L705" i="3"/>
  <c r="M705" i="3"/>
  <c r="L704" i="3"/>
  <c r="M704" i="3"/>
  <c r="L703" i="3"/>
  <c r="M703" i="3"/>
  <c r="L702" i="3"/>
  <c r="M702" i="3"/>
  <c r="L701" i="3"/>
  <c r="M701" i="3"/>
  <c r="L700" i="3"/>
  <c r="M700" i="3"/>
  <c r="L698" i="3"/>
  <c r="M698" i="3"/>
  <c r="L697" i="3"/>
  <c r="M697" i="3"/>
  <c r="L692" i="3"/>
  <c r="M692" i="3"/>
  <c r="L691" i="3"/>
  <c r="M691" i="3"/>
  <c r="L690" i="3"/>
  <c r="M690" i="3"/>
  <c r="L689" i="3"/>
  <c r="M689" i="3"/>
  <c r="L688" i="3"/>
  <c r="M688" i="3"/>
  <c r="L686" i="3"/>
  <c r="M686" i="3"/>
  <c r="L685" i="3"/>
  <c r="M685" i="3"/>
  <c r="L684" i="3"/>
  <c r="M684" i="3"/>
  <c r="L683" i="3"/>
  <c r="M683" i="3"/>
  <c r="L682" i="3"/>
  <c r="M682" i="3"/>
  <c r="L681" i="3"/>
  <c r="M681" i="3"/>
  <c r="L680" i="3"/>
  <c r="M680" i="3"/>
  <c r="L678" i="3"/>
  <c r="M678" i="3"/>
  <c r="L676" i="3"/>
  <c r="M676" i="3"/>
  <c r="L675" i="3"/>
  <c r="M675" i="3"/>
  <c r="L674" i="3"/>
  <c r="M674" i="3"/>
  <c r="L672" i="3"/>
  <c r="M672" i="3"/>
  <c r="L671" i="3"/>
  <c r="M671" i="3"/>
  <c r="L670" i="3"/>
  <c r="M670" i="3"/>
  <c r="L669" i="3"/>
  <c r="M669" i="3"/>
  <c r="L668" i="3"/>
  <c r="M668" i="3"/>
  <c r="L667" i="3"/>
  <c r="M667" i="3"/>
  <c r="L666" i="3"/>
  <c r="M666" i="3"/>
  <c r="L665" i="3"/>
  <c r="M665" i="3"/>
  <c r="L664" i="3"/>
  <c r="M664" i="3"/>
  <c r="L663" i="3"/>
  <c r="M663" i="3"/>
  <c r="L662" i="3"/>
  <c r="M662" i="3"/>
  <c r="L661" i="3"/>
  <c r="M661" i="3"/>
  <c r="L660" i="3"/>
  <c r="M660" i="3"/>
  <c r="L658" i="3"/>
  <c r="M658" i="3"/>
  <c r="L657" i="3"/>
  <c r="M657" i="3"/>
  <c r="L656" i="3"/>
  <c r="M656" i="3"/>
  <c r="L652" i="3"/>
  <c r="M652" i="3"/>
  <c r="L651" i="3"/>
  <c r="M651" i="3"/>
  <c r="L650" i="3"/>
  <c r="M650" i="3"/>
  <c r="L649" i="3"/>
  <c r="M649" i="3"/>
  <c r="L648" i="3"/>
  <c r="M648" i="3"/>
  <c r="L643" i="3"/>
  <c r="M643" i="3"/>
  <c r="L641" i="3"/>
  <c r="M641" i="3"/>
  <c r="L640" i="3"/>
  <c r="M640" i="3"/>
  <c r="L639" i="3"/>
  <c r="M639" i="3"/>
  <c r="L638" i="3"/>
  <c r="M638" i="3"/>
  <c r="L637" i="3"/>
  <c r="M637" i="3"/>
  <c r="L636" i="3"/>
  <c r="M636" i="3"/>
  <c r="L635" i="3"/>
  <c r="M635" i="3"/>
  <c r="L634" i="3"/>
  <c r="M634" i="3"/>
  <c r="L633" i="3"/>
  <c r="M633" i="3"/>
  <c r="L631" i="3"/>
  <c r="M631" i="3"/>
  <c r="L630" i="3"/>
  <c r="M630" i="3"/>
  <c r="L629" i="3"/>
  <c r="M629" i="3"/>
  <c r="L628" i="3"/>
  <c r="M628" i="3"/>
  <c r="L627" i="3"/>
  <c r="M627" i="3"/>
  <c r="L626" i="3"/>
  <c r="M626" i="3"/>
  <c r="L625" i="3"/>
  <c r="M625" i="3"/>
  <c r="L624" i="3"/>
  <c r="M624" i="3"/>
  <c r="L623" i="3"/>
  <c r="M623" i="3"/>
  <c r="L622" i="3"/>
  <c r="M622" i="3"/>
  <c r="L621" i="3"/>
  <c r="M621" i="3"/>
  <c r="L620" i="3"/>
  <c r="M620" i="3"/>
  <c r="L618" i="3"/>
  <c r="M618" i="3"/>
  <c r="L617" i="3"/>
  <c r="M617" i="3"/>
  <c r="L616" i="3"/>
  <c r="M616" i="3"/>
  <c r="L615" i="3"/>
  <c r="M615" i="3"/>
  <c r="L614" i="3"/>
  <c r="M614" i="3"/>
  <c r="L613" i="3"/>
  <c r="M613" i="3"/>
  <c r="L610" i="3"/>
  <c r="M610" i="3"/>
  <c r="L609" i="3"/>
  <c r="M609" i="3"/>
  <c r="L608" i="3"/>
  <c r="M608" i="3"/>
  <c r="L607" i="3"/>
  <c r="M607" i="3"/>
  <c r="L604" i="3"/>
  <c r="M604" i="3"/>
  <c r="L603" i="3"/>
  <c r="M603" i="3"/>
  <c r="L602" i="3"/>
  <c r="M602" i="3"/>
  <c r="L601" i="3"/>
  <c r="M601" i="3"/>
  <c r="L600" i="3"/>
  <c r="M600" i="3"/>
  <c r="L597" i="3"/>
  <c r="M597" i="3"/>
  <c r="L594" i="3"/>
  <c r="M594" i="3"/>
  <c r="L587" i="3"/>
  <c r="M587" i="3"/>
  <c r="L586" i="3"/>
  <c r="M586" i="3"/>
  <c r="L577" i="3"/>
  <c r="M577" i="3"/>
  <c r="L576" i="3"/>
  <c r="M576" i="3"/>
  <c r="L575" i="3"/>
  <c r="M575" i="3"/>
  <c r="L574" i="3"/>
  <c r="M574" i="3"/>
  <c r="L573" i="3"/>
  <c r="M573" i="3"/>
  <c r="L571" i="3"/>
  <c r="M571" i="3"/>
  <c r="L567" i="3"/>
  <c r="M567" i="3"/>
  <c r="L566" i="3"/>
  <c r="M566" i="3"/>
  <c r="L565" i="3"/>
  <c r="M565" i="3"/>
  <c r="L559" i="3"/>
  <c r="M559" i="3"/>
  <c r="L558" i="3"/>
  <c r="M558" i="3"/>
  <c r="L557" i="3"/>
  <c r="M557" i="3"/>
  <c r="L554" i="3"/>
  <c r="M554" i="3"/>
  <c r="L551" i="3"/>
  <c r="M551" i="3"/>
  <c r="L550" i="3"/>
  <c r="M550" i="3"/>
  <c r="L548" i="3"/>
  <c r="M548" i="3"/>
  <c r="L547" i="3"/>
  <c r="M547" i="3"/>
  <c r="L546" i="3"/>
  <c r="M546" i="3"/>
  <c r="L545" i="3"/>
  <c r="M545" i="3"/>
  <c r="L544" i="3"/>
  <c r="M544" i="3"/>
  <c r="L543" i="3"/>
  <c r="M543" i="3"/>
  <c r="L542" i="3"/>
  <c r="M542" i="3"/>
  <c r="L540" i="3"/>
  <c r="M540" i="3"/>
  <c r="L537" i="3"/>
  <c r="M537" i="3"/>
  <c r="L532" i="3"/>
  <c r="M532" i="3"/>
  <c r="L530" i="3"/>
  <c r="M530" i="3"/>
  <c r="L529" i="3"/>
  <c r="M529" i="3"/>
  <c r="L528" i="3"/>
  <c r="M528" i="3"/>
  <c r="L527" i="3"/>
  <c r="M527" i="3"/>
  <c r="L526" i="3"/>
  <c r="M526" i="3"/>
  <c r="L525" i="3"/>
  <c r="M525" i="3"/>
  <c r="L524" i="3"/>
  <c r="M524" i="3"/>
  <c r="L523" i="3"/>
  <c r="M523" i="3"/>
  <c r="L522" i="3"/>
  <c r="M522" i="3"/>
  <c r="L521" i="3"/>
  <c r="M521" i="3"/>
  <c r="L520" i="3"/>
  <c r="M520" i="3"/>
  <c r="L519" i="3"/>
  <c r="M519" i="3"/>
  <c r="L518" i="3"/>
  <c r="M518" i="3"/>
  <c r="L517" i="3"/>
  <c r="M517" i="3"/>
  <c r="L516" i="3"/>
  <c r="M516" i="3"/>
  <c r="L515" i="3"/>
  <c r="M515" i="3"/>
  <c r="L514" i="3"/>
  <c r="M514" i="3"/>
  <c r="L513" i="3"/>
  <c r="M513" i="3"/>
  <c r="L512" i="3"/>
  <c r="M512" i="3"/>
  <c r="L511" i="3"/>
  <c r="M511" i="3"/>
  <c r="L510" i="3"/>
  <c r="M510" i="3"/>
  <c r="L509" i="3"/>
  <c r="M509" i="3"/>
  <c r="L508" i="3"/>
  <c r="M508" i="3"/>
  <c r="L507" i="3"/>
  <c r="M507" i="3"/>
  <c r="L506" i="3"/>
  <c r="M506" i="3"/>
  <c r="L505" i="3"/>
  <c r="M505" i="3"/>
  <c r="L504" i="3"/>
  <c r="M504" i="3"/>
  <c r="L503" i="3"/>
  <c r="M503" i="3"/>
  <c r="L502" i="3"/>
  <c r="M502" i="3"/>
  <c r="L501" i="3"/>
  <c r="M501" i="3"/>
  <c r="L500" i="3"/>
  <c r="M500" i="3"/>
  <c r="L499" i="3"/>
  <c r="M499" i="3"/>
  <c r="L498" i="3"/>
  <c r="M498" i="3"/>
  <c r="L497" i="3"/>
  <c r="M497" i="3"/>
  <c r="L496" i="3"/>
  <c r="M496" i="3"/>
  <c r="L495" i="3"/>
  <c r="M495" i="3"/>
  <c r="L494" i="3"/>
  <c r="M494" i="3"/>
  <c r="L493" i="3"/>
  <c r="M493" i="3"/>
  <c r="L492" i="3"/>
  <c r="M492" i="3"/>
  <c r="L491" i="3"/>
  <c r="M491" i="3"/>
  <c r="L490" i="3"/>
  <c r="M490" i="3"/>
  <c r="L489" i="3"/>
  <c r="M489" i="3"/>
  <c r="L488" i="3"/>
  <c r="M488" i="3"/>
  <c r="L487" i="3"/>
  <c r="M487" i="3"/>
  <c r="L486" i="3"/>
  <c r="M486" i="3"/>
  <c r="L485" i="3"/>
  <c r="M485" i="3"/>
  <c r="L484" i="3"/>
  <c r="M484" i="3"/>
  <c r="L483" i="3"/>
  <c r="M483" i="3"/>
  <c r="L482" i="3"/>
  <c r="M482" i="3"/>
  <c r="L481" i="3"/>
  <c r="M481" i="3"/>
  <c r="L480" i="3"/>
  <c r="M480" i="3"/>
  <c r="L479" i="3"/>
  <c r="M479" i="3"/>
  <c r="L478" i="3"/>
  <c r="M478" i="3"/>
  <c r="L477" i="3"/>
  <c r="M477" i="3"/>
  <c r="L476" i="3"/>
  <c r="M476" i="3"/>
  <c r="L475" i="3"/>
  <c r="M475" i="3"/>
  <c r="L474" i="3"/>
  <c r="M474" i="3"/>
  <c r="L473" i="3"/>
  <c r="M473" i="3"/>
  <c r="L471" i="3"/>
  <c r="M471" i="3"/>
  <c r="L470" i="3"/>
  <c r="M470" i="3"/>
  <c r="L460" i="3"/>
  <c r="M460" i="3"/>
  <c r="L453" i="3"/>
  <c r="M453" i="3"/>
  <c r="L452" i="3"/>
  <c r="M452" i="3"/>
  <c r="L450" i="3"/>
  <c r="M450" i="3"/>
  <c r="L449" i="3"/>
  <c r="M449" i="3"/>
  <c r="L445" i="3"/>
  <c r="M445" i="3"/>
  <c r="L444" i="3"/>
  <c r="M444" i="3"/>
  <c r="L443" i="3"/>
  <c r="M443" i="3"/>
  <c r="L442" i="3"/>
  <c r="M442" i="3"/>
  <c r="L440" i="3"/>
  <c r="M440" i="3"/>
  <c r="L439" i="3"/>
  <c r="M439" i="3"/>
  <c r="L438" i="3"/>
  <c r="M438" i="3"/>
  <c r="L435" i="3"/>
  <c r="M435" i="3"/>
  <c r="L432" i="3"/>
  <c r="M432" i="3"/>
  <c r="L430" i="3"/>
  <c r="M430" i="3"/>
  <c r="L429" i="3"/>
  <c r="M429" i="3"/>
  <c r="L428" i="3"/>
  <c r="M428" i="3"/>
  <c r="L427" i="3"/>
  <c r="M427" i="3"/>
  <c r="L426" i="3"/>
  <c r="M426" i="3"/>
  <c r="L424" i="3"/>
  <c r="M424" i="3"/>
  <c r="L423" i="3"/>
  <c r="M423" i="3"/>
  <c r="L421" i="3"/>
  <c r="M421" i="3"/>
  <c r="L420" i="3"/>
  <c r="M420" i="3"/>
  <c r="L419" i="3"/>
  <c r="M419" i="3"/>
  <c r="L418" i="3"/>
  <c r="M418" i="3"/>
  <c r="L417" i="3"/>
  <c r="M417" i="3"/>
  <c r="L415" i="3"/>
  <c r="M415" i="3"/>
  <c r="L414" i="3"/>
  <c r="M414" i="3"/>
  <c r="L413" i="3"/>
  <c r="M413" i="3"/>
  <c r="L412" i="3"/>
  <c r="M412" i="3"/>
  <c r="L405" i="3"/>
  <c r="M405" i="3"/>
  <c r="L404" i="3"/>
  <c r="M404" i="3"/>
  <c r="L403" i="3"/>
  <c r="M403" i="3"/>
  <c r="L401" i="3"/>
  <c r="M401" i="3"/>
  <c r="L400" i="3"/>
  <c r="M400" i="3"/>
  <c r="L399" i="3"/>
  <c r="M399" i="3"/>
  <c r="L398" i="3"/>
  <c r="M398" i="3"/>
  <c r="L396" i="3"/>
  <c r="M396" i="3"/>
  <c r="L395" i="3"/>
  <c r="M395" i="3"/>
  <c r="L394" i="3"/>
  <c r="M394" i="3"/>
  <c r="L393" i="3"/>
  <c r="M393" i="3"/>
  <c r="L392" i="3"/>
  <c r="M392" i="3"/>
  <c r="L390" i="3"/>
  <c r="M390" i="3"/>
  <c r="L389" i="3"/>
  <c r="M389" i="3"/>
  <c r="L388" i="3"/>
  <c r="M388" i="3"/>
  <c r="L387" i="3"/>
  <c r="M387" i="3"/>
  <c r="L386" i="3"/>
  <c r="M386" i="3"/>
  <c r="L384" i="3"/>
  <c r="M384" i="3"/>
  <c r="L383" i="3"/>
  <c r="M383" i="3"/>
  <c r="L382" i="3"/>
  <c r="M382" i="3"/>
  <c r="L381" i="3"/>
  <c r="M381" i="3"/>
  <c r="L372" i="3"/>
  <c r="M372" i="3"/>
  <c r="L370" i="3"/>
  <c r="M370" i="3"/>
  <c r="L369" i="3"/>
  <c r="M369" i="3"/>
  <c r="L368" i="3"/>
  <c r="M368" i="3"/>
  <c r="L367" i="3"/>
  <c r="M367" i="3"/>
  <c r="L366" i="3"/>
  <c r="M366" i="3"/>
  <c r="L365" i="3"/>
  <c r="M365" i="3"/>
  <c r="L364" i="3"/>
  <c r="M364" i="3"/>
  <c r="L363" i="3"/>
  <c r="M363" i="3"/>
  <c r="L362" i="3"/>
  <c r="M362" i="3"/>
  <c r="L361" i="3"/>
  <c r="M361" i="3"/>
  <c r="L360" i="3"/>
  <c r="M360" i="3"/>
  <c r="L359" i="3"/>
  <c r="M359" i="3"/>
  <c r="L358" i="3"/>
  <c r="M358" i="3"/>
  <c r="L357" i="3"/>
  <c r="M357" i="3"/>
  <c r="L356" i="3"/>
  <c r="M356" i="3"/>
  <c r="L355" i="3"/>
  <c r="M355" i="3"/>
  <c r="L354" i="3"/>
  <c r="M354" i="3"/>
  <c r="L353" i="3"/>
  <c r="M353" i="3"/>
  <c r="L348" i="3"/>
  <c r="M348" i="3"/>
  <c r="L346" i="3"/>
  <c r="M346" i="3"/>
  <c r="L345" i="3"/>
  <c r="M345" i="3"/>
  <c r="L344" i="3"/>
  <c r="M344" i="3"/>
  <c r="L342" i="3"/>
  <c r="M342" i="3"/>
  <c r="L341" i="3"/>
  <c r="M341" i="3"/>
  <c r="L340" i="3"/>
  <c r="M340" i="3"/>
  <c r="L339" i="3"/>
  <c r="M339" i="3"/>
  <c r="L338" i="3"/>
  <c r="M338" i="3"/>
  <c r="L333" i="3"/>
  <c r="M333" i="3"/>
  <c r="L332" i="3"/>
  <c r="M332" i="3"/>
  <c r="L331" i="3"/>
  <c r="M331" i="3"/>
  <c r="L330" i="3"/>
  <c r="M330" i="3"/>
  <c r="L329" i="3"/>
  <c r="M329" i="3"/>
  <c r="L328" i="3"/>
  <c r="M328" i="3"/>
  <c r="L326" i="3"/>
  <c r="M326" i="3"/>
  <c r="L325" i="3"/>
  <c r="M325" i="3"/>
  <c r="L324" i="3"/>
  <c r="M324" i="3"/>
  <c r="L322" i="3"/>
  <c r="M322" i="3"/>
  <c r="L321" i="3"/>
  <c r="M321" i="3"/>
  <c r="L320" i="3"/>
  <c r="M320" i="3"/>
  <c r="L319" i="3"/>
  <c r="M319" i="3"/>
  <c r="L318" i="3"/>
  <c r="M318" i="3"/>
  <c r="L317" i="3"/>
  <c r="M317" i="3"/>
  <c r="L314" i="3"/>
  <c r="M314" i="3"/>
  <c r="L313" i="3"/>
  <c r="M313" i="3"/>
  <c r="L310" i="3"/>
  <c r="M310" i="3"/>
  <c r="L309" i="3"/>
  <c r="M309" i="3"/>
  <c r="L307" i="3"/>
  <c r="M307" i="3"/>
  <c r="L306" i="3"/>
  <c r="M306" i="3"/>
  <c r="L303" i="3"/>
  <c r="M303" i="3"/>
  <c r="L302" i="3"/>
  <c r="M302" i="3"/>
  <c r="L300" i="3"/>
  <c r="M300" i="3"/>
  <c r="L298" i="3"/>
  <c r="M298" i="3"/>
  <c r="L293" i="3"/>
  <c r="M293" i="3"/>
  <c r="L289" i="3"/>
  <c r="M289" i="3"/>
  <c r="L288" i="3"/>
  <c r="M288" i="3"/>
  <c r="L287" i="3"/>
  <c r="M287" i="3"/>
  <c r="L279" i="3"/>
  <c r="M279" i="3"/>
  <c r="L278" i="3"/>
  <c r="M278" i="3"/>
  <c r="L277" i="3"/>
  <c r="M277" i="3"/>
  <c r="L276" i="3"/>
  <c r="M276" i="3"/>
  <c r="L269" i="3"/>
  <c r="M269" i="3"/>
  <c r="L268" i="3"/>
  <c r="M268" i="3"/>
  <c r="L260" i="3"/>
  <c r="M260" i="3"/>
  <c r="L259" i="3"/>
  <c r="M259" i="3"/>
  <c r="L258" i="3"/>
  <c r="M258" i="3"/>
  <c r="L257" i="3"/>
  <c r="M257" i="3"/>
  <c r="L255" i="3"/>
  <c r="M255" i="3"/>
  <c r="L253" i="3"/>
  <c r="M253" i="3"/>
  <c r="L252" i="3"/>
  <c r="M252" i="3"/>
  <c r="L250" i="3"/>
  <c r="M250" i="3"/>
  <c r="L249" i="3"/>
  <c r="M249" i="3"/>
  <c r="L247" i="3"/>
  <c r="M247" i="3"/>
  <c r="L245" i="3"/>
  <c r="M245" i="3"/>
  <c r="L244" i="3"/>
  <c r="M244" i="3"/>
  <c r="L243" i="3"/>
  <c r="M243" i="3"/>
  <c r="L242" i="3"/>
  <c r="M242" i="3"/>
  <c r="L239" i="3"/>
  <c r="M239" i="3"/>
  <c r="L238" i="3"/>
  <c r="M238" i="3"/>
  <c r="L237" i="3"/>
  <c r="M237" i="3"/>
  <c r="L230" i="3"/>
  <c r="M230" i="3"/>
  <c r="L229" i="3"/>
  <c r="M229" i="3"/>
  <c r="L228" i="3"/>
  <c r="M228" i="3"/>
  <c r="L226" i="3"/>
  <c r="M226" i="3"/>
  <c r="L225" i="3"/>
  <c r="M225" i="3"/>
  <c r="L224" i="3"/>
  <c r="M224" i="3"/>
  <c r="L222" i="3"/>
  <c r="M222" i="3"/>
  <c r="L221" i="3"/>
  <c r="M221" i="3"/>
  <c r="L220" i="3"/>
  <c r="M220" i="3"/>
  <c r="L218" i="3"/>
  <c r="M218" i="3"/>
  <c r="L217" i="3"/>
  <c r="M217" i="3"/>
  <c r="L216" i="3"/>
  <c r="M216" i="3"/>
  <c r="L212" i="3"/>
  <c r="M212" i="3"/>
  <c r="L211" i="3"/>
  <c r="M211" i="3"/>
  <c r="L210" i="3"/>
  <c r="M210" i="3"/>
  <c r="L209" i="3"/>
  <c r="M209" i="3"/>
  <c r="L208" i="3"/>
  <c r="M208" i="3"/>
  <c r="L207" i="3"/>
  <c r="M207" i="3"/>
  <c r="L205" i="3"/>
  <c r="M205" i="3"/>
  <c r="L204" i="3"/>
  <c r="M204" i="3"/>
  <c r="L203" i="3"/>
  <c r="M203" i="3"/>
  <c r="L201" i="3"/>
  <c r="M201" i="3"/>
  <c r="L200" i="3"/>
  <c r="M200" i="3"/>
  <c r="L193" i="3"/>
  <c r="M193" i="3"/>
  <c r="L192" i="3"/>
  <c r="M192" i="3"/>
  <c r="L191" i="3"/>
  <c r="M191" i="3"/>
  <c r="L190" i="3"/>
  <c r="M190" i="3"/>
  <c r="L187" i="3"/>
  <c r="M187" i="3"/>
  <c r="L182" i="3"/>
  <c r="M182" i="3"/>
  <c r="L181" i="3"/>
  <c r="M181" i="3"/>
  <c r="L180" i="3"/>
  <c r="M180" i="3"/>
  <c r="L179" i="3"/>
  <c r="M179" i="3"/>
  <c r="L172" i="3"/>
  <c r="M172" i="3"/>
  <c r="L170" i="3"/>
  <c r="M170" i="3"/>
  <c r="L164" i="3"/>
  <c r="M164" i="3"/>
  <c r="L162" i="3"/>
  <c r="M162" i="3"/>
  <c r="L161" i="3"/>
  <c r="M161" i="3"/>
  <c r="L155" i="3"/>
  <c r="M155" i="3"/>
  <c r="L154" i="3"/>
  <c r="M154" i="3"/>
  <c r="L153" i="3"/>
  <c r="M153" i="3"/>
  <c r="L150" i="3"/>
  <c r="M150" i="3"/>
  <c r="L149" i="3"/>
  <c r="M149" i="3"/>
  <c r="L148" i="3"/>
  <c r="M148" i="3"/>
  <c r="L146" i="3"/>
  <c r="M146" i="3"/>
  <c r="L145" i="3"/>
  <c r="M145" i="3"/>
  <c r="L144" i="3"/>
  <c r="M144" i="3"/>
  <c r="L143" i="3"/>
  <c r="M143" i="3"/>
  <c r="L140" i="3"/>
  <c r="M140" i="3"/>
  <c r="L139" i="3"/>
  <c r="M139" i="3"/>
  <c r="L138" i="3"/>
  <c r="M138" i="3"/>
  <c r="L135" i="3"/>
  <c r="M135" i="3"/>
  <c r="L134" i="3"/>
  <c r="M134" i="3"/>
  <c r="L132" i="3"/>
  <c r="M132" i="3"/>
  <c r="L130" i="3"/>
  <c r="M130" i="3"/>
  <c r="L129" i="3"/>
  <c r="M129" i="3"/>
  <c r="L128" i="3"/>
  <c r="M128" i="3"/>
  <c r="L124" i="3"/>
  <c r="M124" i="3"/>
  <c r="L122" i="3"/>
  <c r="M122" i="3"/>
  <c r="L121" i="3"/>
  <c r="M121" i="3"/>
  <c r="L120" i="3"/>
  <c r="M120" i="3"/>
  <c r="L118" i="3"/>
  <c r="M118" i="3"/>
  <c r="L113" i="3"/>
  <c r="M113" i="3"/>
  <c r="L112" i="3"/>
  <c r="M112" i="3"/>
  <c r="L111" i="3"/>
  <c r="M111" i="3"/>
  <c r="L105" i="3"/>
  <c r="M105" i="3"/>
  <c r="L103" i="3"/>
  <c r="M103" i="3"/>
  <c r="L102" i="3"/>
  <c r="M102" i="3"/>
  <c r="L101" i="3"/>
  <c r="M101" i="3"/>
  <c r="L100" i="3"/>
  <c r="M100" i="3"/>
  <c r="L99" i="3"/>
  <c r="M99" i="3"/>
  <c r="L98" i="3"/>
  <c r="M98" i="3"/>
  <c r="L97" i="3"/>
  <c r="M97" i="3"/>
  <c r="L95" i="3"/>
  <c r="M95" i="3"/>
  <c r="L94" i="3"/>
  <c r="M94" i="3"/>
  <c r="L93" i="3"/>
  <c r="M93" i="3"/>
  <c r="L92" i="3"/>
  <c r="M92" i="3"/>
  <c r="L90" i="3"/>
  <c r="M90" i="3"/>
  <c r="L87" i="3"/>
  <c r="M87" i="3"/>
  <c r="L82" i="3"/>
  <c r="M82" i="3"/>
  <c r="L79" i="3"/>
  <c r="M79" i="3"/>
  <c r="L78" i="3"/>
  <c r="M78" i="3"/>
  <c r="L77" i="3"/>
  <c r="M77" i="3"/>
  <c r="L76" i="3"/>
  <c r="M76" i="3"/>
  <c r="L75" i="3"/>
  <c r="M75" i="3"/>
  <c r="L73" i="3"/>
  <c r="M73" i="3"/>
  <c r="L72" i="3"/>
  <c r="M72" i="3"/>
  <c r="L70" i="3"/>
  <c r="M70" i="3"/>
  <c r="L69" i="3"/>
  <c r="M69" i="3"/>
  <c r="L65" i="3"/>
  <c r="M65" i="3"/>
  <c r="L63" i="3"/>
  <c r="M63" i="3"/>
  <c r="L60" i="3"/>
  <c r="M60" i="3"/>
  <c r="L56" i="3"/>
  <c r="M56" i="3"/>
  <c r="L55" i="3"/>
  <c r="M55" i="3"/>
  <c r="L54" i="3"/>
  <c r="M54" i="3"/>
  <c r="L53" i="3"/>
  <c r="M53" i="3"/>
  <c r="L52" i="3"/>
  <c r="M52" i="3"/>
  <c r="L51" i="3"/>
  <c r="M51" i="3"/>
  <c r="L48" i="3"/>
  <c r="M48" i="3"/>
  <c r="L47" i="3"/>
  <c r="M47" i="3"/>
  <c r="L46" i="3"/>
  <c r="M46" i="3"/>
  <c r="L44" i="3"/>
  <c r="M44" i="3"/>
  <c r="L43" i="3"/>
  <c r="M43" i="3"/>
  <c r="L42" i="3"/>
  <c r="M42" i="3"/>
  <c r="L40" i="3"/>
  <c r="M40" i="3"/>
  <c r="L39" i="3"/>
  <c r="M39" i="3"/>
  <c r="L38" i="3"/>
  <c r="M38" i="3"/>
  <c r="L36" i="3"/>
  <c r="M36" i="3"/>
  <c r="L24" i="3"/>
  <c r="M24" i="3"/>
  <c r="L18" i="3"/>
  <c r="M18" i="3"/>
  <c r="L17" i="3"/>
  <c r="M17" i="3"/>
  <c r="L16" i="3"/>
  <c r="M16" i="3"/>
  <c r="L15" i="3"/>
  <c r="M15" i="3"/>
  <c r="L14" i="3"/>
  <c r="M14" i="3"/>
  <c r="L11" i="3"/>
  <c r="M11" i="3"/>
  <c r="L5" i="3"/>
  <c r="M5" i="3"/>
  <c r="L4" i="3"/>
  <c r="M4" i="3"/>
  <c r="M49" i="5" l="1"/>
  <c r="K56" i="5"/>
  <c r="I23" i="5"/>
  <c r="I19" i="5"/>
  <c r="I21" i="5"/>
  <c r="I20" i="5"/>
  <c r="I22" i="5"/>
  <c r="I24" i="5"/>
  <c r="I25" i="5"/>
  <c r="G49" i="5"/>
  <c r="E56" i="5"/>
  <c r="S49" i="5"/>
  <c r="Q56" i="5"/>
  <c r="E21" i="5"/>
  <c r="E22" i="5"/>
  <c r="E19" i="5"/>
  <c r="E24" i="5"/>
  <c r="E20" i="5"/>
  <c r="E23" i="5"/>
  <c r="E25" i="5"/>
  <c r="D35" i="5"/>
  <c r="F35" i="5"/>
  <c r="H35" i="5"/>
  <c r="I35" i="5"/>
  <c r="H42" i="5"/>
  <c r="I40" i="5"/>
  <c r="I41" i="5"/>
  <c r="D42" i="5"/>
  <c r="E40" i="5"/>
  <c r="E41" i="5"/>
  <c r="J12" i="5"/>
  <c r="K12" i="5" s="1"/>
  <c r="M13" i="5"/>
  <c r="M8" i="5"/>
  <c r="J7" i="5"/>
  <c r="K7" i="5" s="1"/>
  <c r="J6" i="5"/>
  <c r="K6" i="5" s="1"/>
  <c r="D86" i="5" s="1"/>
  <c r="M7" i="5"/>
  <c r="B86" i="5"/>
  <c r="N6" i="5"/>
  <c r="Q5" i="5"/>
  <c r="S5" i="5" s="1"/>
  <c r="M10" i="5"/>
  <c r="J9" i="5"/>
  <c r="K9" i="5" s="1"/>
  <c r="K8" i="2"/>
  <c r="B10" i="2"/>
  <c r="J13" i="5"/>
  <c r="K13" i="5" s="1"/>
  <c r="M14" i="5"/>
  <c r="C108" i="5"/>
  <c r="M46" i="2" s="1"/>
  <c r="M37" i="2"/>
  <c r="M12" i="5"/>
  <c r="J11" i="5"/>
  <c r="K11" i="5" s="1"/>
  <c r="D87" i="5" s="1"/>
  <c r="B87" i="5"/>
  <c r="Q6" i="5"/>
  <c r="S6" i="5" s="1"/>
  <c r="N11" i="5"/>
  <c r="J8" i="5"/>
  <c r="K8" i="5" s="1"/>
  <c r="M9" i="5"/>
  <c r="J5" i="5"/>
  <c r="K5" i="5" s="1"/>
  <c r="M6" i="5"/>
  <c r="J14" i="5"/>
  <c r="K14" i="5" s="1"/>
  <c r="D88" i="5" s="1"/>
  <c r="E8" i="2"/>
  <c r="B88" i="5"/>
  <c r="N14" i="5"/>
  <c r="H10" i="2" s="1"/>
  <c r="Q7" i="5"/>
  <c r="S7" i="5" s="1"/>
  <c r="C107" i="5"/>
  <c r="M43" i="2" s="1"/>
  <c r="H8" i="2"/>
  <c r="M11" i="5"/>
  <c r="J10" i="5"/>
  <c r="K10" i="5" s="1"/>
  <c r="N12" i="5"/>
  <c r="N7" i="5"/>
  <c r="N9" i="5"/>
  <c r="C26" i="5"/>
  <c r="D26" i="5" s="1"/>
  <c r="C42" i="5"/>
  <c r="G26" i="5"/>
  <c r="H26" i="5" s="1"/>
  <c r="H19" i="5"/>
  <c r="M56" i="5" l="1"/>
  <c r="B76" i="5" s="1"/>
  <c r="L53" i="5"/>
  <c r="L55" i="5"/>
  <c r="L54" i="5"/>
  <c r="L52" i="5"/>
  <c r="L50" i="5"/>
  <c r="L51" i="5"/>
  <c r="L49" i="5"/>
  <c r="G56" i="5"/>
  <c r="B72" i="5" s="1"/>
  <c r="F55" i="5"/>
  <c r="F54" i="5"/>
  <c r="F50" i="5"/>
  <c r="F52" i="5"/>
  <c r="F49" i="5"/>
  <c r="F53" i="5"/>
  <c r="F51" i="5"/>
  <c r="S56" i="5"/>
  <c r="B80" i="5" s="1"/>
  <c r="R52" i="5"/>
  <c r="R54" i="5"/>
  <c r="R49" i="5"/>
  <c r="R53" i="5"/>
  <c r="R50" i="5"/>
  <c r="R51" i="5"/>
  <c r="R55" i="5"/>
  <c r="E10" i="2"/>
  <c r="K10" i="2"/>
  <c r="I26" i="5"/>
  <c r="E26" i="5"/>
  <c r="I42" i="5"/>
  <c r="E42" i="5"/>
  <c r="D76" i="5" l="1"/>
  <c r="H76" i="5"/>
  <c r="I76" i="5"/>
  <c r="B64" i="5"/>
  <c r="C64" i="5"/>
  <c r="D64" i="5"/>
  <c r="B66" i="5"/>
  <c r="C66" i="5"/>
  <c r="D66" i="5"/>
  <c r="B65" i="5"/>
  <c r="C65" i="5"/>
  <c r="D65" i="5"/>
  <c r="B63" i="5"/>
  <c r="C63" i="5"/>
  <c r="D63" i="5"/>
  <c r="B61" i="5"/>
  <c r="C61" i="5"/>
  <c r="D61" i="5"/>
  <c r="B62" i="5"/>
  <c r="C62" i="5"/>
  <c r="D62" i="5"/>
  <c r="L56" i="5"/>
  <c r="B60" i="5"/>
  <c r="C60" i="5"/>
  <c r="D60" i="5"/>
  <c r="D72" i="5"/>
  <c r="H72" i="5"/>
  <c r="I72" i="5"/>
  <c r="D80" i="5"/>
  <c r="H80" i="5"/>
  <c r="I80" i="5"/>
  <c r="E63" i="5"/>
  <c r="F63" i="5"/>
  <c r="G63" i="5"/>
  <c r="E65" i="5"/>
  <c r="F65" i="5"/>
  <c r="G65" i="5"/>
  <c r="R56" i="5"/>
  <c r="E60" i="5"/>
  <c r="F60" i="5"/>
  <c r="G60" i="5"/>
  <c r="E64" i="5"/>
  <c r="F64" i="5"/>
  <c r="G64" i="5"/>
  <c r="E61" i="5"/>
  <c r="F61" i="5"/>
  <c r="G61" i="5"/>
  <c r="E62" i="5"/>
  <c r="F62" i="5"/>
  <c r="G62" i="5"/>
  <c r="E66" i="5"/>
  <c r="F66" i="5"/>
  <c r="G66" i="5"/>
  <c r="F56" i="5"/>
  <c r="B67" i="5" l="1"/>
  <c r="C67" i="5"/>
  <c r="B73" i="5" s="1"/>
  <c r="D73" i="5" s="1"/>
  <c r="E73" i="5" s="1"/>
  <c r="D67" i="5"/>
  <c r="B75" i="5" s="1"/>
  <c r="E67" i="5"/>
  <c r="F67" i="5"/>
  <c r="B77" i="5" s="1"/>
  <c r="D77" i="5" s="1"/>
  <c r="E77" i="5" s="1"/>
  <c r="G67" i="5"/>
  <c r="B79" i="5" s="1"/>
  <c r="D78" i="5" l="1"/>
  <c r="E78" i="5"/>
  <c r="I60" i="5"/>
  <c r="B74" i="5"/>
  <c r="D74" i="5" s="1"/>
  <c r="E74" i="5" s="1"/>
  <c r="I73" i="5"/>
  <c r="G73" i="5"/>
  <c r="F73" i="5"/>
  <c r="I75" i="5"/>
  <c r="G75" i="5"/>
  <c r="F75" i="5"/>
  <c r="I61" i="5"/>
  <c r="B78" i="5"/>
  <c r="I77" i="5"/>
  <c r="G77" i="5"/>
  <c r="F77" i="5"/>
  <c r="I79" i="5"/>
  <c r="G79" i="5"/>
  <c r="F79" i="5"/>
  <c r="D79" i="5" l="1"/>
  <c r="E79" i="5"/>
  <c r="D75" i="5"/>
  <c r="D81" i="5" s="1"/>
  <c r="E75" i="5"/>
  <c r="F74" i="5"/>
  <c r="G74" i="5"/>
  <c r="I74" i="5"/>
  <c r="F78" i="5"/>
  <c r="G78" i="5"/>
  <c r="I7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200-000001000000}">
      <text>
        <r>
          <rPr>
            <sz val="10"/>
            <rFont val="Arial"/>
            <family val="2"/>
          </rPr>
          <t>Columns E–I are source values aggregated in Python from 565,969 cleaned order lines (month × category × channel × discount flag). Columns J–P are Excel formulas.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R5" authorId="0" shapeId="0" xr:uid="{00000000-0006-0000-0400-000004000000}">
      <text>
        <r>
          <rPr>
            <sz val="10"/>
            <rFont val="Arial"/>
            <family val="2"/>
          </rPr>
          <t>Hardcoded from the Python version (analyze.py, outputs/kpi_yearly.csv).</t>
        </r>
      </text>
    </comment>
    <comment ref="B47" authorId="0" shapeId="0" xr:uid="{00000000-0006-0000-0400-000001000000}">
      <text>
        <r>
          <rPr>
            <sz val="10"/>
            <rFont val="Arial"/>
            <family val="2"/>
          </rPr>
          <t>Bridge years. Change these to compare other years.</t>
        </r>
      </text>
    </comment>
    <comment ref="C99" authorId="0" shapeId="0" xr:uid="{00000000-0006-0000-0400-000002000000}">
      <text>
        <r>
          <rPr>
            <sz val="10"/>
            <rFont val="Arial"/>
            <family val="2"/>
          </rPr>
          <t>From the Python RFM analysis (customer-level data is not in this workbook).</t>
        </r>
      </text>
    </comment>
    <comment ref="C100" authorId="0" shapeId="0" xr:uid="{00000000-0006-0000-0400-000003000000}">
      <text>
        <r>
          <rPr>
            <sz val="10"/>
            <rFont val="Arial"/>
            <family val="2"/>
          </rPr>
          <t>From the Python RFM analysis: total spend ÷ customers in the At Risk segment, 3-year window.</t>
        </r>
      </text>
    </comment>
  </commentList>
</comments>
</file>

<file path=xl/sharedStrings.xml><?xml version="1.0" encoding="utf-8"?>
<sst xmlns="http://schemas.openxmlformats.org/spreadsheetml/2006/main" count="18904" uniqueCount="297">
  <si>
    <t>Lumora Retail — Sales &amp; Margin Analysis (Excel version)</t>
  </si>
  <si>
    <t>For business users: pick a year on the Dashboard and read the cards, charts and recommendations.</t>
  </si>
  <si>
    <t>PURPOSE</t>
  </si>
  <si>
    <t>Business question</t>
  </si>
  <si>
    <t>Gross margin fell from 27.4% (2017) to 25.0% (2022), then recovered to 27.6% (2025). What caused the dip, what drove the recovery, and what should we do next?</t>
  </si>
  <si>
    <t>Data source</t>
  </si>
  <si>
    <t>SYNTHETIC data for a fictional retailer (Lumora Retail), created in Python for a portfolio project. Not real company or customer data.</t>
  </si>
  <si>
    <t>Data size</t>
  </si>
  <si>
    <t>565,969 cleaned order lines (about 262,000 completed orders, 2016–2025), aggregated to 6,160 rows: month × category × channel × discount flag. This keeps the file fast; every analysis in this workbook works at that level.</t>
  </si>
  <si>
    <t>SHEET GUIDE</t>
  </si>
  <si>
    <t>Dashboard</t>
  </si>
  <si>
    <t>One-screen summary. Choose a year in the yellow cell D5. KPI cards and the category chart follow the year; the margin trend and bridge always show the whole period.</t>
  </si>
  <si>
    <t>Data</t>
  </si>
  <si>
    <t>tblSales — the analysis table. Blue columns (E–I) are source values; Revenue, Gross Profit, Profit after Fees, Margin %, Year, Quarter and Month are formulas.</t>
  </si>
  <si>
    <t>Analysis</t>
  </si>
  <si>
    <t>All numbers as SUMIFS formulas on tblSales: margin by year, by category, by channel, with vs without discount, the margin bridge, marketplace fees, recommendation estimates, and checks against the Python results (all show OK).</t>
  </si>
  <si>
    <t>Top Products</t>
  </si>
  <si>
    <t>Top 20 products by 2025 revenue (used by recommendation R2).</t>
  </si>
  <si>
    <t>Power Query Steps</t>
  </si>
  <si>
    <t>M code to rebuild tblSales from the raw CSV files in Power Query.</t>
  </si>
  <si>
    <t>DEFINITIONS</t>
  </si>
  <si>
    <t>Revenue</t>
  </si>
  <si>
    <t>Gross sales (price × quantity) minus discounts. Completed orders only.</t>
  </si>
  <si>
    <t>Gross Profit</t>
  </si>
  <si>
    <t>Revenue minus cost of goods sold (COGS).</t>
  </si>
  <si>
    <t>Gross Margin %</t>
  </si>
  <si>
    <t>Gross Profit ÷ Revenue.</t>
  </si>
  <si>
    <t>Marketplace Fee</t>
  </si>
  <si>
    <t>Commission charged by the marketplace platform. It is NOT part of gross margin (this matches the Python analysis). It is shown separately as Profit after Fees and Margin after Fees %.</t>
  </si>
  <si>
    <t>Margin bridge</t>
  </si>
  <si>
    <t>Splits the change in gross margin into three drivers: supplier cost &amp; pricing (cost relative to list price), product mix (selling more or less of high-margin categories) and discounts. The three drivers add up exactly to the change.</t>
  </si>
  <si>
    <t>COLOUR CODE</t>
  </si>
  <si>
    <t>Blue text</t>
  </si>
  <si>
    <t>Source data or assumptions typed in by hand.</t>
  </si>
  <si>
    <t>Yellow cell</t>
  </si>
  <si>
    <t>A value you can change (year selector, bridge years, recommendation assumptions).</t>
  </si>
  <si>
    <t>Black text</t>
  </si>
  <si>
    <t>Formulas — do not type over these.</t>
  </si>
  <si>
    <t>HOW TO UPDATE</t>
  </si>
  <si>
    <t>New data</t>
  </si>
  <si>
    <t>Paste new rows into tblSales columns A–I (or refresh the Power Query). The formula columns, Analysis, Dashboard and charts update automatically. If you add years after 2025, extend the year list in Analysis!A5:A14.</t>
  </si>
  <si>
    <t>Lumora Retail — Sales &amp; Margin Dashboard</t>
  </si>
  <si>
    <t>Synthetic data for a fictional retailer · All amounts in Thai baht (฿) · Revenue = sales after discounts</t>
  </si>
  <si>
    <t>SELECT YEAR ▶</t>
  </si>
  <si>
    <t>◀ pick a year from the dropdown (2016–2025)</t>
  </si>
  <si>
    <t>REVENUE</t>
  </si>
  <si>
    <t>GROSS PROFIT</t>
  </si>
  <si>
    <t>GROSS MARGIN</t>
  </si>
  <si>
    <t>REVENUE GROWTH (YoY)</t>
  </si>
  <si>
    <t>Gross margin by year</t>
  </si>
  <si>
    <t>Dipped to a low in 2022, then recovered</t>
  </si>
  <si>
    <t>Electronics and Home Appliances sell the most but earn the least per baht</t>
  </si>
  <si>
    <t>Green = raised margin, red = lowered margin, blue = margin level. Axis starts at 20% to show the steps.</t>
  </si>
  <si>
    <t>Recommendations</t>
  </si>
  <si>
    <t>Estimated extra gross profit per year (base: 2025)</t>
  </si>
  <si>
    <t>1. Bring discounts back to the 2022 level</t>
  </si>
  <si>
    <t>2. Raise prices 3% on low-margin best sellers</t>
  </si>
  <si>
    <t>3. Move 20% of marketplace sales to our app</t>
  </si>
  <si>
    <t>4. Win back 10% of At Risk customers</t>
  </si>
  <si>
    <t>Total</t>
  </si>
  <si>
    <t>Estimates assume sales volume stays the same. Assumptions: Analysis sheet, section 8.</t>
  </si>
  <si>
    <t>Period</t>
  </si>
  <si>
    <t>Category</t>
  </si>
  <si>
    <t>Channel</t>
  </si>
  <si>
    <t>Has Discount</t>
  </si>
  <si>
    <t>Units</t>
  </si>
  <si>
    <t>Gross Sales</t>
  </si>
  <si>
    <t>Discount Amount</t>
  </si>
  <si>
    <t>COGS</t>
  </si>
  <si>
    <t>Profit after Fees</t>
  </si>
  <si>
    <t>Margin %</t>
  </si>
  <si>
    <t>Year</t>
  </si>
  <si>
    <t>Quarter</t>
  </si>
  <si>
    <t>Month</t>
  </si>
  <si>
    <t>Beauty &amp; Personal Care</t>
  </si>
  <si>
    <t>Mobile App</t>
  </si>
  <si>
    <t>No</t>
  </si>
  <si>
    <t>Yes</t>
  </si>
  <si>
    <t>Store</t>
  </si>
  <si>
    <t>Website</t>
  </si>
  <si>
    <t>Electronics</t>
  </si>
  <si>
    <t>Fashion</t>
  </si>
  <si>
    <t>Grocery &amp; FMCG</t>
  </si>
  <si>
    <t>Home &amp; Living</t>
  </si>
  <si>
    <t>Home Appliances</t>
  </si>
  <si>
    <t>Sports &amp; Outdoor</t>
  </si>
  <si>
    <t>Marketplace</t>
  </si>
  <si>
    <t>Top 20 products by revenue, 2025</t>
  </si>
  <si>
    <t>Source: product-level totals for 2025 from the cleaned order lines (Python). Gross Profit, Margin % and the low-margin flag are formulas. Used by recommendation R2 on the Analysis sheet.</t>
  </si>
  <si>
    <t>Rank</t>
  </si>
  <si>
    <t>Product</t>
  </si>
  <si>
    <t>Low Margin?</t>
  </si>
  <si>
    <t>Lumora Home Air Fryer V83</t>
  </si>
  <si>
    <t>Pixelon Smartphone J88</t>
  </si>
  <si>
    <t>Nexora Laptop G10</t>
  </si>
  <si>
    <t>HomeBright Rice Cooker C34</t>
  </si>
  <si>
    <t>Lumora Tech Headphones Y31</t>
  </si>
  <si>
    <t>FitCore Yoga Mat H38</t>
  </si>
  <si>
    <t>HomeBright Air Purifier T37</t>
  </si>
  <si>
    <t>StrideOn T-Shirt N33</t>
  </si>
  <si>
    <t>Lumora Beauty Sunscreen Y72</t>
  </si>
  <si>
    <t>SonicPeak Laptop K10</t>
  </si>
  <si>
    <t>AeroLife Electric Fan I53</t>
  </si>
  <si>
    <t>CasaNest Bedding I91</t>
  </si>
  <si>
    <t>ThaiTaste Snacks X79</t>
  </si>
  <si>
    <t>Nexora Bluetooth Speaker H21</t>
  </si>
  <si>
    <t>Nexora Headphones Z54</t>
  </si>
  <si>
    <t>VoltEdge Tablet T76</t>
  </si>
  <si>
    <t>SonicPeak Bluetooth Speaker E42</t>
  </si>
  <si>
    <t>Pixelon Smartwatch L22</t>
  </si>
  <si>
    <t>HomeBright Vacuum Cleaner T90</t>
  </si>
  <si>
    <t>HomeBright Microwave L83</t>
  </si>
  <si>
    <t>Analysis — every number is a formula on tblSales</t>
  </si>
  <si>
    <t>1. Sales and margin by year</t>
  </si>
  <si>
    <t>Check vs Python results</t>
  </si>
  <si>
    <t>Discount</t>
  </si>
  <si>
    <t>Discount Rate</t>
  </si>
  <si>
    <t>Margin after Fees %</t>
  </si>
  <si>
    <t>Revenue YoY</t>
  </si>
  <si>
    <t>Gross Profit YoY</t>
  </si>
  <si>
    <t>Margin change (pts)</t>
  </si>
  <si>
    <t>Excel</t>
  </si>
  <si>
    <t>Python</t>
  </si>
  <si>
    <t>Status</t>
  </si>
  <si>
    <t>Python values are rounded to 0.1%, so a match means within 0.05 pts.</t>
  </si>
  <si>
    <t>2. Revenue, gross profit and margin by category</t>
  </si>
  <si>
    <t>Revenue (all years)</t>
  </si>
  <si>
    <t>Gross Profit (all years)</t>
  </si>
  <si>
    <t>Margin % (all years)</t>
  </si>
  <si>
    <t>Share of Revenue (all years)</t>
  </si>
  <si>
    <t>Revenue (selected year)</t>
  </si>
  <si>
    <t>Gross Profit (selected year)</t>
  </si>
  <si>
    <t>Margin % (selected year)</t>
  </si>
  <si>
    <t>Share of Revenue (selected year)</t>
  </si>
  <si>
    <t>3. Margin by channel</t>
  </si>
  <si>
    <t>Marketplace Fee (selected year)</t>
  </si>
  <si>
    <t>Margin after Fees % (selected year)</t>
  </si>
  <si>
    <t>Margin after Fees % (all years)</t>
  </si>
  <si>
    <t>4. Margin with discount vs without discount</t>
  </si>
  <si>
    <t>"Has Discount" = the order line had any discount (promotion or member coupon).</t>
  </si>
  <si>
    <t>5. Margin bridge — working table by category</t>
  </si>
  <si>
    <t>Gross margin = Σ (category share of revenue × category margin). Change is split into: product mix (shares moved), supplier cost &amp; pricing (cost ÷ list price moved), discounts (discount rate moved).</t>
  </si>
  <si>
    <t>Share</t>
  </si>
  <si>
    <t>Effect on gross margin by category (fraction; 0.01 = 1 pt)</t>
  </si>
  <si>
    <t>Mix (period 1)</t>
  </si>
  <si>
    <t>Supplier cost &amp; pricing (period 1)</t>
  </si>
  <si>
    <t>Discounts (period 1)</t>
  </si>
  <si>
    <t>Mix (period 2)</t>
  </si>
  <si>
    <t>Supplier cost &amp; pricing (period 2)</t>
  </si>
  <si>
    <t>Discounts (period 2)</t>
  </si>
  <si>
    <t>Check: drivers add up to the change</t>
  </si>
  <si>
    <t>6. Margin bridge (feeds the Dashboard waterfall)</t>
  </si>
  <si>
    <t>Step</t>
  </si>
  <si>
    <t>Value</t>
  </si>
  <si>
    <t>Type</t>
  </si>
  <si>
    <t>Running level</t>
  </si>
  <si>
    <t>Base (hidden)</t>
  </si>
  <si>
    <t>Increase</t>
  </si>
  <si>
    <t>Decrease</t>
  </si>
  <si>
    <t>Label</t>
  </si>
  <si>
    <t>Supplier cost &amp; pricing</t>
  </si>
  <si>
    <t>Product mix</t>
  </si>
  <si>
    <t>Discounts</t>
  </si>
  <si>
    <t xml:space="preserve">Supplier cost &amp; pricing </t>
  </si>
  <si>
    <t xml:space="preserve">Product mix </t>
  </si>
  <si>
    <t xml:space="preserve">Discounts </t>
  </si>
  <si>
    <t>Check: running level before each total equals that total</t>
  </si>
  <si>
    <t>7. Marketplace fees (not part of gross margin)</t>
  </si>
  <si>
    <t>Fees are charged after the sale, so they reduce 'Profit after Fees', not gross margin.</t>
  </si>
  <si>
    <t>Fees % of Revenue</t>
  </si>
  <si>
    <t>8. Recommendations — estimated yearly gross profit impact</t>
  </si>
  <si>
    <t>Yellow cells are assumptions you can change. All impacts assume sales volume stays the same.</t>
  </si>
  <si>
    <t>Base year for the estimate</t>
  </si>
  <si>
    <t>Discount rate target year (R1)</t>
  </si>
  <si>
    <t>Price increase on low-margin best sellers (R2)</t>
  </si>
  <si>
    <t>Low-margin threshold (R2)</t>
  </si>
  <si>
    <t>Share of marketplace sales moved to own app (R3)</t>
  </si>
  <si>
    <t>Win-back rate of At Risk customers (R4)</t>
  </si>
  <si>
    <t>At Risk customers (R4)</t>
  </si>
  <si>
    <t>From the Python RFM analysis (customer-level data is not in this workbook).</t>
  </si>
  <si>
    <t>Average spend per At Risk customer, 2023–2025 (R4)</t>
  </si>
  <si>
    <t>From the Python RFM analysis: total spend ÷ customers in the At Risk segment, 3-year window.</t>
  </si>
  <si>
    <t>Years in the RFM window (R4)</t>
  </si>
  <si>
    <t>Recommendation</t>
  </si>
  <si>
    <t>Estimated impact</t>
  </si>
  <si>
    <t>How it is calculated</t>
  </si>
  <si>
    <t>R1  Bring discounts back to the 2022 level</t>
  </si>
  <si>
    <t>Gross sales in base year × (discount rate base year − discount rate target year)</t>
  </si>
  <si>
    <t>R2  Raise prices 3% on low-margin best sellers</t>
  </si>
  <si>
    <t>Revenue of top-20 products with margin below the threshold (Top Products sheet) × price increase</t>
  </si>
  <si>
    <t>R3  Move marketplace sales to the company app</t>
  </si>
  <si>
    <t>Marketplace fees in base year × share moved</t>
  </si>
  <si>
    <t>R4  Win back At Risk customers</t>
  </si>
  <si>
    <t>At Risk customers × win-back rate × yearly spend × gross margin in base year</t>
  </si>
  <si>
    <t>Total estimated impact per year</t>
  </si>
  <si>
    <t>Python version: about ฿2.9M per year</t>
  </si>
  <si>
    <t>Power Query (M) code — rebuild tblSales from the raw CSV files</t>
  </si>
  <si>
    <t>How to use: Data ▸ Get Data ▸ From Other Sources ▸ Blank Query ▸ Advanced Editor. Create 4 queries with the names shown</t>
  </si>
  <si>
    <t>(Orders, OrderItems, Products, Sales), paste each block, and change the folder path in each Source step to where your raw CSV files are.</t>
  </si>
  <si>
    <t>Load only 'Sales' to a worksheet (the other three: Close &amp; Load To ▸ Only Create Connection). Then copy its columns A–I into tblSales.</t>
  </si>
  <si>
    <t>Lines starting with // are comments that explain each step.</t>
  </si>
  <si>
    <t>// ==================== QUERY 1: Orders ====================</t>
  </si>
  <si>
    <t>// Loads orders.csv and fixes the dirty columns. Works in Excel 2016 and later.</t>
  </si>
  <si>
    <t>let</t>
  </si>
  <si>
    <t xml:space="preserve">    // 1. Read the raw file (change the folder path to yours)</t>
  </si>
  <si>
    <t xml:space="preserve">    Source = Csv.Document(File.Contents("C:\LumoraData\raw\orders.csv"), [Delimiter = ",", Encoding = 65001, QuoteStyle = QuoteStyle.Csv]),</t>
  </si>
  <si>
    <t xml:space="preserve">    // 2. Use the first row as column names</t>
  </si>
  <si>
    <t xml:space="preserve">    Promoted = Table.PromoteHeaders(Source, [PromoteAllScalars = true]),</t>
  </si>
  <si>
    <t xml:space="preserve">    // 3. Remove exact duplicate rows</t>
  </si>
  <si>
    <t xml:space="preserve">    NoDuplicates = Table.Distinct(Promoted),</t>
  </si>
  <si>
    <t xml:space="preserve">    // 4. order_date comes in 4 formats: 2024-03-05 / 05/03/2024 / 2024-03-05 10:22:01 / 05-Mar-2024.</t>
  </si>
  <si>
    <t xml:space="preserve">    //    Parse each format explicitly so day and month are never swapped.</t>
  </si>
  <si>
    <t xml:space="preserve">    ParseDate = (t as text) as date =&gt;</t>
  </si>
  <si>
    <t xml:space="preserve">        let</t>
  </si>
  <si>
    <t xml:space="preserve">            s = Text.Trim(t),</t>
  </si>
  <si>
    <t xml:space="preserve">            d =</t>
  </si>
  <si>
    <t xml:space="preserve">                if Text.Length(s) &gt;= 19 then Date.From(DateTime.FromText(s, "en-US"))      // 2024-03-05 10:22:01</t>
  </si>
  <si>
    <t xml:space="preserve">                else if Text.Contains(s, "/") then                                          // 05/03/2024 (day first)</t>
  </si>
  <si>
    <t xml:space="preserve">                    #date(Number.From(Text.End(s, 4)), Number.From(Text.Middle(s, 3, 2)), Number.From(Text.Start(s, 2)))</t>
  </si>
  <si>
    <t xml:space="preserve">                else if Text.Length(s) = 11 then Date.FromText(s, "en-US")                 // 05-Mar-2024</t>
  </si>
  <si>
    <t xml:space="preserve">                else #date(Number.From(Text.Start(s, 4)), Number.From(Text.Middle(s, 5, 2)), Number.From(Text.End(s, 2)))  // 2024-03-05</t>
  </si>
  <si>
    <t xml:space="preserve">        in</t>
  </si>
  <si>
    <t xml:space="preserve">            d,</t>
  </si>
  <si>
    <t xml:space="preserve">    FixedDate = Table.TransformColumns(NoDuplicates, {{"order_date", ParseDate, type date}}),</t>
  </si>
  <si>
    <t xml:space="preserve">    // 5. Channel labels have mixed case ("online", "STORE") -&gt; Proper Case</t>
  </si>
  <si>
    <t xml:space="preserve">    FixedChannel = Table.TransformColumns(FixedDate, {{"channel", Text.Proper, type text}}),</t>
  </si>
  <si>
    <t xml:space="preserve">    // 6. Set number types for the money columns</t>
  </si>
  <si>
    <t xml:space="preserve">    Typed = Table.TransformColumnTypes(FixedChannel, {{"platform_fee", type number}, {"shipping_fee", type number}, {"shipping_cost", type number}}, "en-US"),</t>
  </si>
  <si>
    <t xml:space="preserve">    // 7. Keep only completed orders (cancelled and returned orders are not sales)</t>
  </si>
  <si>
    <t xml:space="preserve">    Completed = Table.SelectRows(Typed, each [order_status] = "Completed"),</t>
  </si>
  <si>
    <t xml:space="preserve">    // 8. Keep only the columns the analysis needs</t>
  </si>
  <si>
    <t xml:space="preserve">    Result = Table.SelectColumns(Completed, {"order_id", "order_date", "channel", "promo_id", "platform_fee"})</t>
  </si>
  <si>
    <t>in</t>
  </si>
  <si>
    <t xml:space="preserve">    Result</t>
  </si>
  <si>
    <t>// ==================== QUERY 2: OrderItems ====================</t>
  </si>
  <si>
    <t>// Loads order_items.csv and fixes prices, quantities and missing costs.</t>
  </si>
  <si>
    <t xml:space="preserve">    Source = Csv.Document(File.Contents("C:\LumoraData\raw\order_items.csv"), [Delimiter = ",", Encoding = 65001, QuoteStyle = QuoteStyle.Csv]),</t>
  </si>
  <si>
    <t xml:space="preserve">    // 1. Set numeric types ("en-US" = dot as decimal separator)</t>
  </si>
  <si>
    <t xml:space="preserve">    Typed = Table.TransformColumnTypes(NoDuplicates, {{"quantity", Int64.Type}, {"unit_price", type number}, {"unit_cost", type number}, {"discount_amount", type number}}, "en-US"),</t>
  </si>
  <si>
    <t xml:space="preserve">    // 2. Some prices were typed as negative numbers -&gt; make them positive</t>
  </si>
  <si>
    <t xml:space="preserve">    FixedPrice = Table.TransformColumns(Typed, {{"unit_price", Number.Abs, type number}}),</t>
  </si>
  <si>
    <t xml:space="preserve">    // 3. Lines with quantity 0 are not real sales -&gt; remove them</t>
  </si>
  <si>
    <t xml:space="preserve">    NoZeroQty = Table.SelectRows(FixedPrice, each [quantity] &gt; 0),</t>
  </si>
  <si>
    <t xml:space="preserve">    // 4. Missing discount means no discount</t>
  </si>
  <si>
    <t xml:space="preserve">    FixedDiscount = Table.ReplaceValue(NoZeroQty, null, 0, Replacer.ReplaceValue, {"discount_amount"}),</t>
  </si>
  <si>
    <t xml:space="preserve">    // 5. Missing unit_cost -&gt; fill with the median cost of the same product</t>
  </si>
  <si>
    <t xml:space="preserve">    MedianCost = Table.Group(Table.SelectRows(FixedDiscount, each [unit_cost] &lt;&gt; null), {"product_id"}, {{"median_cost", each List.Median([unit_cost]), type number}}),</t>
  </si>
  <si>
    <t xml:space="preserve">    Joined = Table.NestedJoin(FixedDiscount, {"product_id"}, MedianCost, {"product_id"}, "m", JoinKind.LeftOuter),</t>
  </si>
  <si>
    <t xml:space="preserve">    Expanded = Table.ExpandTableColumn(Joined, "m", {"median_cost"}),</t>
  </si>
  <si>
    <t xml:space="preserve">    FilledCost = Table.AddColumn(Expanded, "cost", each if [unit_cost] = null then [median_cost] else [unit_cost], type number),</t>
  </si>
  <si>
    <t xml:space="preserve">    // 6. Line-level money columns</t>
  </si>
  <si>
    <t xml:space="preserve">    AddGross = Table.AddColumn(FilledCost, "Gross Sales", each [unit_price] * [quantity], type number),</t>
  </si>
  <si>
    <t xml:space="preserve">    AddCOGS = Table.AddColumn(AddGross, "COGS", each [cost] * [quantity], type number),</t>
  </si>
  <si>
    <t xml:space="preserve">    Result = Table.SelectColumns(AddCOGS, {"order_id", "product_id", "quantity", "Gross Sales", "discount_amount", "COGS"})</t>
  </si>
  <si>
    <t>// ==================== QUERY 3: Products ====================</t>
  </si>
  <si>
    <t>// Loads products.csv and cleans the category names.</t>
  </si>
  <si>
    <t xml:space="preserve">    Source = Csv.Document(File.Contents("C:\LumoraData\raw\products.csv"), [Delimiter = ",", Encoding = 65001, QuoteStyle = QuoteStyle.Csv]),</t>
  </si>
  <si>
    <t xml:space="preserve">    // 1. Category names have extra spaces and mixed case ("  electronics", "GROCERY &amp; FMCG")</t>
  </si>
  <si>
    <t xml:space="preserve">    Trimmed = Table.TransformColumns(Promoted, {{"category", each Text.Proper(Text.Trim(_)), type text}}),</t>
  </si>
  <si>
    <t xml:space="preserve">    // 2. Text.Proper turns "FMCG" into "Fmcg" -&gt; put it back</t>
  </si>
  <si>
    <t xml:space="preserve">    FixedFMCG = Table.ReplaceValue(Trimmed, "Fmcg", "FMCG", Replacer.ReplaceText, {"category"}),</t>
  </si>
  <si>
    <t xml:space="preserve">    Result = Table.SelectColumns(FixedFMCG, {"product_id", "product_name", "category"})</t>
  </si>
  <si>
    <t>// ==================== QUERY 4: Sales (load this one to the sheet) ====================</t>
  </si>
  <si>
    <t>// Joins the three queries and groups them to the same level as tblSales:</t>
  </si>
  <si>
    <t>// month x category x channel x discount flag.</t>
  </si>
  <si>
    <t xml:space="preserve">    // 1. Add order date, channel and fee to each order line</t>
  </si>
  <si>
    <t xml:space="preserve">    Lines = Table.NestedJoin(OrderItems, {"order_id"}, Orders, {"order_id"}, "o", JoinKind.Inner),</t>
  </si>
  <si>
    <t xml:space="preserve">    WithOrder = Table.ExpandTableColumn(Lines, "o", {"order_date", "channel", "platform_fee"}),</t>
  </si>
  <si>
    <t xml:space="preserve">    // 2. Add the product category</t>
  </si>
  <si>
    <t xml:space="preserve">    WithProd = Table.ExpandTableColumn(Table.NestedJoin(WithOrder, {"product_id"}, Products, {"product_id"}, "p", JoinKind.Inner), "p", {"category"}),</t>
  </si>
  <si>
    <t xml:space="preserve">    // 3. The marketplace fee is charged per order -&gt; split it across the lines by their share of the order's sales</t>
  </si>
  <si>
    <t xml:space="preserve">    AddNet = Table.AddColumn(WithProd, "net", each [Gross Sales] - [discount_amount], type number),</t>
  </si>
  <si>
    <t xml:space="preserve">    OrderNet = Table.Group(AddNet, {"order_id"}, {{"order_net", each List.Sum([net]), type number}}),</t>
  </si>
  <si>
    <t xml:space="preserve">    WithOrderNet = Table.ExpandTableColumn(Table.NestedJoin(AddNet, {"order_id"}, OrderNet, {"order_id"}, "n", JoinKind.LeftOuter), "n", {"order_net"}),</t>
  </si>
  <si>
    <t xml:space="preserve">    AddFee = Table.AddColumn(WithOrderNet, "Marketplace Fee", each if [order_net] = 0 or [platform_fee] = null then 0 else [platform_fee] * [net] / [order_net], type number),</t>
  </si>
  <si>
    <t xml:space="preserve">    // 4. Period = first day of the month; discount flag = Yes when the line had any discount</t>
  </si>
  <si>
    <t xml:space="preserve">    AddPeriod = Table.AddColumn(AddFee, "Period", each Date.StartOfMonth([order_date]), type date),</t>
  </si>
  <si>
    <t xml:space="preserve">    AddFlag = Table.AddColumn(AddPeriod, "Has Discount", each if [discount_amount] &gt; 0 then "Yes" else "No", type text),</t>
  </si>
  <si>
    <t xml:space="preserve">    // 5. Group to month x category x channel x discount flag</t>
  </si>
  <si>
    <t xml:space="preserve">    Grouped = Table.Group(AddFlag, {"Period", "category", "channel", "Has Discount"}, {</t>
  </si>
  <si>
    <t xml:space="preserve">        {"Units", each List.Sum([quantity]), Int64.Type},</t>
  </si>
  <si>
    <t xml:space="preserve">        {"Gross Sales", each List.Sum([Gross Sales]), type number},</t>
  </si>
  <si>
    <t xml:space="preserve">        {"Discount Amount", each List.Sum([discount_amount]), type number},</t>
  </si>
  <si>
    <t xml:space="preserve">        {"COGS", each List.Sum([COGS]), type number},</t>
  </si>
  <si>
    <t xml:space="preserve">        {"Marketplace Fee", each List.Sum([Marketplace Fee]), type number}}),</t>
  </si>
  <si>
    <t xml:space="preserve">    // 6. Rename and sort to match tblSales columns A-I</t>
  </si>
  <si>
    <t xml:space="preserve">    Renamed = Table.RenameColumns(Grouped, {{"category", "Category"}, {"channel", "Channel"}}),</t>
  </si>
  <si>
    <t xml:space="preserve">    Sorted = Table.Sort(Renamed, {{"Period", Order.Ascending}, {"Category", Order.Ascending}, {"Channel", Order.Ascending}, {"Has Discount", Order.Ascending}})</t>
  </si>
  <si>
    <t xml:space="preserve">    Sorted</t>
  </si>
  <si>
    <t>Row Labels</t>
  </si>
  <si>
    <t>Grand Total</t>
  </si>
  <si>
    <t>Column Labels</t>
  </si>
  <si>
    <t>Sum of Gross Profit</t>
  </si>
  <si>
    <t>Lumora Retail — Pivot</t>
  </si>
  <si>
    <t>Total Sum of Gross Profit</t>
  </si>
  <si>
    <t>Total Sum of GM %</t>
  </si>
  <si>
    <t>Sum of GM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</si>
</sst>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M;&quot;(฿&quot;#,##0.0,,&quot;M)&quot;;\-"/>
    <numFmt numFmtId="165" formatCode="0.0%"/>
    <numFmt numFmtId="166" formatCode="&quot;▲ &quot;0.0%;&quot;▼ &quot;0.0%;0.0%"/>
    <numFmt numFmtId="167" formatCode="&quot;▲ &quot;0.0&quot; pts&quot;;&quot;▼ &quot;0.0&quot; pts&quot;;0.0&quot; pts&quot;"/>
    <numFmt numFmtId="172" formatCode="mmm\ yyyy"/>
    <numFmt numFmtId="173" formatCode="\฿#,##0;&quot;(฿&quot;#,##0\);\-"/>
    <numFmt numFmtId="174" formatCode="0.0%;\(0.0%\);\-"/>
    <numFmt numFmtId="175" formatCode="\+0.00&quot; pts&quot;;\-0.00&quot; pts&quot;;0.00&quot; pts&quot;"/>
    <numFmt numFmtId="176" formatCode="\+0.00%;\-0.00%;0.00%"/>
    <numFmt numFmtId="177" formatCode="\+0.00%;\-0.00%"/>
  </numFmts>
  <fonts count="32" x14ac:knownFonts="1">
    <font>
      <sz val="11"/>
      <color theme="1"/>
      <name val="Calibri"/>
      <family val="2"/>
      <charset val="1"/>
    </font>
    <font>
      <b/>
      <sz val="18"/>
      <color rgb="FF1F2A44"/>
      <name val="Arial"/>
      <charset val="1"/>
    </font>
    <font>
      <sz val="10"/>
      <color rgb="FF6B7280"/>
      <name val="Arial"/>
      <charset val="1"/>
    </font>
    <font>
      <b/>
      <sz val="11"/>
      <color rgb="FF2A78D6"/>
      <name val="Arial"/>
      <charset val="1"/>
    </font>
    <font>
      <b/>
      <sz val="10"/>
      <color rgb="FF111827"/>
      <name val="Arial"/>
      <charset val="1"/>
    </font>
    <font>
      <sz val="10"/>
      <color rgb="FF111827"/>
      <name val="Arial"/>
      <charset val="1"/>
    </font>
    <font>
      <b/>
      <sz val="11"/>
      <color rgb="FF1F2A44"/>
      <name val="Arial"/>
      <charset val="1"/>
    </font>
    <font>
      <b/>
      <sz val="14"/>
      <color rgb="FF0000FF"/>
      <name val="Arial"/>
      <charset val="1"/>
    </font>
    <font>
      <i/>
      <sz val="9"/>
      <color rgb="FF6B7280"/>
      <name val="Arial"/>
      <charset val="1"/>
    </font>
    <font>
      <b/>
      <sz val="9"/>
      <color rgb="FF6B7280"/>
      <name val="Arial"/>
      <charset val="1"/>
    </font>
    <font>
      <b/>
      <sz val="24"/>
      <color rgb="FF1F2A44"/>
      <name val="Arial"/>
      <charset val="1"/>
    </font>
    <font>
      <b/>
      <sz val="11"/>
      <color rgb="FF111827"/>
      <name val="Arial"/>
      <charset val="1"/>
    </font>
    <font>
      <sz val="9"/>
      <color rgb="FF6B7280"/>
      <name val="Arial"/>
      <charset val="1"/>
    </font>
    <font>
      <b/>
      <sz val="12"/>
      <color rgb="FF1F2A44"/>
      <name val="Arial"/>
      <charset val="1"/>
    </font>
    <font>
      <b/>
      <sz val="12"/>
      <color rgb="FF1E8E5A"/>
      <name val="Arial"/>
      <charset val="1"/>
    </font>
    <font>
      <b/>
      <sz val="14"/>
      <color rgb="FF1F2A44"/>
      <name val="Arial"/>
      <charset val="1"/>
    </font>
    <font>
      <i/>
      <sz val="8"/>
      <color rgb="FF6B7280"/>
      <name val="Arial"/>
      <charset val="1"/>
    </font>
    <font>
      <b/>
      <sz val="10"/>
      <color rgb="FFFFFFFF"/>
      <name val="Arial"/>
      <charset val="1"/>
    </font>
    <font>
      <sz val="10"/>
      <color rgb="FF0000FF"/>
      <name val="Arial"/>
      <charset val="1"/>
    </font>
    <font>
      <sz val="10"/>
      <name val="Arial"/>
      <family val="2"/>
    </font>
    <font>
      <b/>
      <sz val="13"/>
      <color rgb="FF1F2A44"/>
      <name val="Arial"/>
      <charset val="1"/>
    </font>
    <font>
      <b/>
      <sz val="15"/>
      <color rgb="FF1F2A44"/>
      <name val="Arial"/>
      <charset val="1"/>
    </font>
    <font>
      <i/>
      <sz val="10"/>
      <color rgb="FF6B7280"/>
      <name val="Arial"/>
      <charset val="1"/>
    </font>
    <font>
      <sz val="10"/>
      <name val="Arial"/>
      <charset val="1"/>
    </font>
    <font>
      <b/>
      <sz val="10"/>
      <name val="Arial"/>
      <charset val="1"/>
    </font>
    <font>
      <b/>
      <sz val="10"/>
      <color rgb="FF0000FF"/>
      <name val="Arial"/>
      <charset val="1"/>
    </font>
    <font>
      <b/>
      <sz val="10"/>
      <color rgb="FF1F2A44"/>
      <name val="Arial"/>
      <charset val="1"/>
    </font>
    <font>
      <b/>
      <sz val="10"/>
      <color rgb="FF1F2A44"/>
      <name val="Consolas"/>
      <charset val="1"/>
    </font>
    <font>
      <sz val="10"/>
      <color rgb="FF1E8E5A"/>
      <name val="Consolas"/>
      <charset val="1"/>
    </font>
    <font>
      <sz val="10"/>
      <color rgb="FF111827"/>
      <name val="Consolas"/>
      <charset val="1"/>
    </font>
    <font>
      <b/>
      <sz val="20"/>
      <color rgb="FF1F2A44"/>
      <name val="Arial"/>
      <family val="2"/>
    </font>
    <font>
      <sz val="20"/>
      <color theme="1"/>
      <name val="Arial"/>
      <family val="2"/>
    </font>
  </fonts>
  <fills count="6">
    <fill>
      <patternFill patternType="none"/>
    </fill>
    <fill>
      <patternFill patternType="gray125"/>
    </fill>
    <fill>
      <patternFill patternType="solid">
        <fgColor rgb="FFFFFFFF"/>
        <bgColor rgb="FFF3F4F6"/>
      </patternFill>
    </fill>
    <fill>
      <patternFill patternType="solid">
        <fgColor rgb="FFFFF2B3"/>
        <bgColor rgb="FFFFFF99"/>
      </patternFill>
    </fill>
    <fill>
      <patternFill patternType="solid">
        <fgColor rgb="FFF3F4F6"/>
        <bgColor rgb="FFFFFFFF"/>
      </patternFill>
    </fill>
    <fill>
      <patternFill patternType="solid">
        <fgColor rgb="FF1F2A44"/>
        <bgColor rgb="FF111827"/>
      </patternFill>
    </fill>
  </fills>
  <borders count="5">
    <border>
      <left/>
      <right/>
      <top/>
      <bottom/>
      <diagonal/>
    </border>
    <border>
      <left/>
      <right/>
      <top/>
      <bottom style="thin">
        <color rgb="FFD1D5DB"/>
      </bottom>
      <diagonal/>
    </border>
    <border>
      <left style="medium">
        <color rgb="FF1F2A44"/>
      </left>
      <right style="medium">
        <color rgb="FF1F2A44"/>
      </right>
      <top style="medium">
        <color rgb="FF1F2A44"/>
      </top>
      <bottom style="medium">
        <color rgb="FF1F2A44"/>
      </bottom>
      <diagonal/>
    </border>
    <border>
      <left/>
      <right/>
      <top style="thin">
        <color rgb="FF1F2A44"/>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86">
    <xf numFmtId="0" fontId="0" fillId="0" borderId="0" xfId="0"/>
    <xf numFmtId="0" fontId="16" fillId="4" borderId="0" xfId="0" applyFont="1" applyFill="1" applyAlignment="1">
      <alignment vertical="top" wrapText="1" indent="1"/>
    </xf>
    <xf numFmtId="0" fontId="11" fillId="4" borderId="0" xfId="0" applyFont="1" applyFill="1" applyAlignment="1">
      <alignment vertical="center" indent="1"/>
    </xf>
    <xf numFmtId="164" fontId="14" fillId="4" borderId="1" xfId="0" applyNumberFormat="1" applyFont="1" applyFill="1" applyBorder="1" applyAlignment="1">
      <alignment horizontal="right" vertical="center"/>
    </xf>
    <xf numFmtId="0" fontId="5" fillId="4" borderId="1" xfId="0" applyFont="1" applyFill="1" applyBorder="1" applyAlignment="1">
      <alignment vertical="center" wrapText="1" indent="1"/>
    </xf>
    <xf numFmtId="0" fontId="12" fillId="4" borderId="0" xfId="0" applyFont="1" applyFill="1"/>
    <xf numFmtId="0" fontId="13" fillId="4" borderId="0" xfId="0" applyFont="1" applyFill="1"/>
    <xf numFmtId="0" fontId="12" fillId="4" borderId="0" xfId="0" applyFont="1" applyFill="1" applyAlignment="1">
      <alignment horizontal="left" vertical="top" indent="1"/>
    </xf>
    <xf numFmtId="167" fontId="11" fillId="4" borderId="0" xfId="0" applyNumberFormat="1" applyFont="1" applyFill="1" applyAlignment="1">
      <alignment horizontal="left" vertical="center" indent="1"/>
    </xf>
    <xf numFmtId="166" fontId="11" fillId="4" borderId="0" xfId="0" applyNumberFormat="1" applyFont="1" applyFill="1" applyAlignment="1">
      <alignment horizontal="left" vertical="center" indent="1"/>
    </xf>
    <xf numFmtId="166" fontId="10" fillId="4" borderId="0" xfId="0" applyNumberFormat="1" applyFont="1" applyFill="1" applyAlignment="1">
      <alignment horizontal="left" vertical="center" indent="1"/>
    </xf>
    <xf numFmtId="165" fontId="10" fillId="4" borderId="0" xfId="0" applyNumberFormat="1" applyFont="1" applyFill="1" applyAlignment="1">
      <alignment horizontal="left" vertical="center" indent="1"/>
    </xf>
    <xf numFmtId="164" fontId="10" fillId="4" borderId="0" xfId="0" applyNumberFormat="1" applyFont="1" applyFill="1" applyAlignment="1">
      <alignment horizontal="left" vertical="center" indent="1"/>
    </xf>
    <xf numFmtId="0" fontId="9" fillId="4" borderId="0" xfId="0" applyFont="1" applyFill="1" applyAlignment="1">
      <alignment horizontal="left" indent="1"/>
    </xf>
    <xf numFmtId="0" fontId="6" fillId="2" borderId="0" xfId="0" applyFont="1" applyFill="1" applyAlignment="1">
      <alignment horizontal="right" vertical="center"/>
    </xf>
    <xf numFmtId="0" fontId="1" fillId="0" borderId="0" xfId="0" applyFont="1"/>
    <xf numFmtId="0" fontId="2" fillId="0" borderId="0" xfId="0" applyFont="1"/>
    <xf numFmtId="0" fontId="3" fillId="0" borderId="1" xfId="0" applyFont="1" applyBorder="1"/>
    <xf numFmtId="0" fontId="0" fillId="0" borderId="1" xfId="0" applyBorder="1"/>
    <xf numFmtId="0" fontId="4" fillId="0" borderId="0" xfId="0" applyFont="1" applyAlignment="1">
      <alignment vertical="top"/>
    </xf>
    <xf numFmtId="0" fontId="5" fillId="0" borderId="0" xfId="0" applyFont="1" applyAlignment="1">
      <alignment vertical="top" wrapText="1"/>
    </xf>
    <xf numFmtId="0" fontId="0" fillId="2" borderId="0" xfId="0" applyFill="1"/>
    <xf numFmtId="0" fontId="2" fillId="2" borderId="0" xfId="0" applyFont="1" applyFill="1"/>
    <xf numFmtId="1" fontId="7" fillId="3" borderId="2" xfId="0" applyNumberFormat="1" applyFont="1" applyFill="1" applyBorder="1" applyAlignment="1">
      <alignment horizontal="center" vertical="center"/>
    </xf>
    <xf numFmtId="0" fontId="8" fillId="2" borderId="0" xfId="0" applyFont="1" applyFill="1"/>
    <xf numFmtId="0" fontId="13" fillId="2" borderId="0" xfId="0" applyFont="1" applyFill="1"/>
    <xf numFmtId="0" fontId="12" fillId="2" borderId="0" xfId="0" applyFont="1" applyFill="1"/>
    <xf numFmtId="0" fontId="0" fillId="4" borderId="0" xfId="0" applyFill="1"/>
    <xf numFmtId="164" fontId="15" fillId="4" borderId="0" xfId="0" applyNumberFormat="1" applyFont="1" applyFill="1" applyAlignment="1">
      <alignment horizontal="right" vertical="center"/>
    </xf>
    <xf numFmtId="0" fontId="16" fillId="2" borderId="0" xfId="0" applyFont="1" applyFill="1"/>
    <xf numFmtId="0" fontId="17" fillId="0" borderId="0" xfId="0" applyFont="1"/>
    <xf numFmtId="172" fontId="18" fillId="0" borderId="0" xfId="0" applyNumberFormat="1" applyFont="1"/>
    <xf numFmtId="0" fontId="18" fillId="0" borderId="0" xfId="0" applyFont="1"/>
    <xf numFmtId="3" fontId="18" fillId="0" borderId="0" xfId="0" applyNumberFormat="1" applyFont="1"/>
    <xf numFmtId="173" fontId="18" fillId="0" borderId="0" xfId="0" applyNumberFormat="1" applyFont="1"/>
    <xf numFmtId="173" fontId="5" fillId="0" borderId="0" xfId="0" applyNumberFormat="1" applyFont="1"/>
    <xf numFmtId="174" fontId="5" fillId="0" borderId="0" xfId="0" applyNumberFormat="1" applyFont="1"/>
    <xf numFmtId="1" fontId="5" fillId="0" borderId="0" xfId="0" applyNumberFormat="1" applyFont="1"/>
    <xf numFmtId="0" fontId="5" fillId="0" borderId="0" xfId="0" applyFont="1"/>
    <xf numFmtId="0" fontId="20" fillId="0" borderId="0" xfId="0" applyFont="1"/>
    <xf numFmtId="0" fontId="8" fillId="0" borderId="0" xfId="0" applyFont="1"/>
    <xf numFmtId="0" fontId="21" fillId="0" borderId="0" xfId="0" applyFont="1"/>
    <xf numFmtId="0" fontId="22" fillId="0" borderId="0" xfId="0" applyFont="1"/>
    <xf numFmtId="0" fontId="6" fillId="0" borderId="0" xfId="0" applyFont="1"/>
    <xf numFmtId="0" fontId="17" fillId="5" borderId="0" xfId="0" applyFont="1" applyFill="1" applyAlignment="1">
      <alignment horizontal="center" vertical="center" wrapText="1"/>
    </xf>
    <xf numFmtId="1" fontId="4" fillId="0" borderId="0" xfId="0" applyNumberFormat="1" applyFont="1"/>
    <xf numFmtId="173" fontId="23" fillId="0" borderId="0" xfId="0" applyNumberFormat="1" applyFont="1" applyAlignment="1">
      <alignment horizontal="right"/>
    </xf>
    <xf numFmtId="174" fontId="23" fillId="0" borderId="0" xfId="0" applyNumberFormat="1" applyFont="1" applyAlignment="1">
      <alignment horizontal="right"/>
    </xf>
    <xf numFmtId="175" fontId="23" fillId="0" borderId="0" xfId="0" applyNumberFormat="1" applyFont="1" applyAlignment="1">
      <alignment horizontal="right"/>
    </xf>
    <xf numFmtId="174" fontId="0" fillId="0" borderId="0" xfId="0" applyNumberFormat="1"/>
    <xf numFmtId="174" fontId="18" fillId="0" borderId="0" xfId="0" applyNumberFormat="1" applyFont="1"/>
    <xf numFmtId="0" fontId="4" fillId="0" borderId="0" xfId="0" applyFont="1"/>
    <xf numFmtId="173" fontId="23" fillId="0" borderId="0" xfId="0" applyNumberFormat="1" applyFont="1"/>
    <xf numFmtId="174" fontId="23" fillId="0" borderId="0" xfId="0" applyNumberFormat="1" applyFont="1"/>
    <xf numFmtId="0" fontId="4" fillId="0" borderId="3" xfId="0" applyFont="1" applyBorder="1"/>
    <xf numFmtId="173" fontId="24" fillId="0" borderId="3" xfId="0" applyNumberFormat="1" applyFont="1" applyBorder="1"/>
    <xf numFmtId="174" fontId="24" fillId="0" borderId="3" xfId="0" applyNumberFormat="1" applyFont="1" applyBorder="1"/>
    <xf numFmtId="0" fontId="26" fillId="0" borderId="0" xfId="0" applyFont="1"/>
    <xf numFmtId="176" fontId="23" fillId="0" borderId="0" xfId="0" applyNumberFormat="1" applyFont="1"/>
    <xf numFmtId="176" fontId="24" fillId="0" borderId="3" xfId="0" applyNumberFormat="1" applyFont="1" applyBorder="1"/>
    <xf numFmtId="0" fontId="24" fillId="0" borderId="0" xfId="0" applyFont="1"/>
    <xf numFmtId="174" fontId="24" fillId="0" borderId="0" xfId="0" applyNumberFormat="1" applyFont="1"/>
    <xf numFmtId="0" fontId="23" fillId="0" borderId="0" xfId="0" applyFont="1"/>
    <xf numFmtId="177" fontId="23" fillId="0" borderId="0" xfId="0" applyNumberFormat="1" applyFont="1"/>
    <xf numFmtId="1" fontId="24" fillId="0" borderId="0" xfId="0" applyNumberFormat="1" applyFont="1"/>
    <xf numFmtId="1" fontId="18" fillId="3" borderId="4" xfId="0" applyNumberFormat="1" applyFont="1" applyFill="1" applyBorder="1" applyAlignment="1">
      <alignment horizontal="right" vertical="center"/>
    </xf>
    <xf numFmtId="9" fontId="18" fillId="3" borderId="4" xfId="0" applyNumberFormat="1" applyFont="1" applyFill="1" applyBorder="1" applyAlignment="1">
      <alignment horizontal="right" vertical="center"/>
    </xf>
    <xf numFmtId="3" fontId="18" fillId="3" borderId="4" xfId="0" applyNumberFormat="1" applyFont="1" applyFill="1" applyBorder="1" applyAlignment="1">
      <alignment horizontal="right" vertical="center"/>
    </xf>
    <xf numFmtId="173" fontId="18" fillId="3" borderId="4" xfId="0" applyNumberFormat="1" applyFont="1" applyFill="1" applyBorder="1" applyAlignment="1">
      <alignment horizontal="right" vertical="center"/>
    </xf>
    <xf numFmtId="173" fontId="24" fillId="0" borderId="0" xfId="0" applyNumberFormat="1" applyFont="1"/>
    <xf numFmtId="0" fontId="12" fillId="0" borderId="0" xfId="0" applyFont="1"/>
    <xf numFmtId="173" fontId="6" fillId="0" borderId="3" xfId="0" applyNumberFormat="1" applyFont="1" applyBorder="1"/>
    <xf numFmtId="0" fontId="8" fillId="0" borderId="3" xfId="0" applyFont="1" applyBorder="1"/>
    <xf numFmtId="0" fontId="27" fillId="0" borderId="0" xfId="0" applyFont="1"/>
    <xf numFmtId="0" fontId="28" fillId="0" borderId="0" xfId="0" applyFont="1"/>
    <xf numFmtId="0" fontId="29" fillId="0" borderId="0" xfId="0" applyFont="1"/>
    <xf numFmtId="1" fontId="25" fillId="3" borderId="0" xfId="0" applyNumberFormat="1" applyFont="1" applyFill="1" applyAlignment="1">
      <alignment horizontal="center" vertical="center"/>
    </xf>
    <xf numFmtId="0" fontId="17" fillId="5" borderId="0" xfId="0" applyFont="1" applyFill="1" applyAlignment="1">
      <alignment horizontal="center" vertical="center" wrapText="1"/>
    </xf>
    <xf numFmtId="0" fontId="4" fillId="0" borderId="0" xfId="0" applyFont="1"/>
    <xf numFmtId="0" fontId="4" fillId="0" borderId="3" xfId="0" applyFont="1" applyBorder="1"/>
    <xf numFmtId="0" fontId="0" fillId="0" borderId="0" xfId="0" pivotButton="1"/>
    <xf numFmtId="1" fontId="0" fillId="0" borderId="0" xfId="0" applyNumberFormat="1" applyAlignment="1">
      <alignment horizontal="left"/>
    </xf>
    <xf numFmtId="3" fontId="0" fillId="0" borderId="0" xfId="0" applyNumberFormat="1"/>
    <xf numFmtId="0" fontId="30" fillId="2" borderId="0" xfId="0" applyFont="1" applyFill="1"/>
    <xf numFmtId="0" fontId="31" fillId="0" borderId="0" xfId="0" applyFont="1"/>
    <xf numFmtId="165" fontId="0" fillId="0" borderId="0" xfId="0" applyNumberFormat="1"/>
  </cellXfs>
  <cellStyles count="1">
    <cellStyle name="Normal" xfId="0" builtinId="0"/>
  </cellStyles>
  <dxfs count="16">
    <dxf>
      <font>
        <b/>
        <color rgb="FFC8372D"/>
        <name val="Arial"/>
        <charset val="1"/>
      </font>
    </dxf>
    <dxf>
      <font>
        <b/>
        <color rgb="FF1E8E5A"/>
        <name val="Arial"/>
        <charset val="1"/>
      </font>
    </dxf>
    <dxf>
      <fill>
        <patternFill>
          <bgColor rgb="FFDBEAFE"/>
        </patternFill>
      </fill>
    </dxf>
    <dxf>
      <font>
        <b/>
        <color rgb="FFC8372D"/>
        <name val="Arial"/>
        <charset val="1"/>
      </font>
    </dxf>
    <dxf>
      <font>
        <b/>
        <color rgb="FFC8372D"/>
        <name val="Arial"/>
        <charset val="1"/>
      </font>
    </dxf>
    <dxf>
      <font>
        <b/>
        <color rgb="FF1E8E5A"/>
        <name val="Arial"/>
        <charset val="1"/>
      </font>
    </dxf>
    <dxf>
      <font>
        <b/>
        <sz val="24"/>
        <color rgb="FFC8372D"/>
        <name val="Arial"/>
        <charset val="1"/>
      </font>
    </dxf>
    <dxf>
      <font>
        <b/>
        <color rgb="FFC8372D"/>
        <name val="Arial"/>
        <charset val="1"/>
      </font>
    </dxf>
    <dxf>
      <font>
        <b/>
        <color rgb="FF1E8E5A"/>
        <name val="Arial"/>
        <charset val="1"/>
      </font>
    </dxf>
    <dxf>
      <font>
        <b/>
        <sz val="24"/>
        <color rgb="FFC8372D"/>
        <name val="Arial"/>
        <charset val="1"/>
      </font>
    </dxf>
    <dxf>
      <font>
        <b/>
        <color rgb="FFC8372D"/>
        <name val="Arial"/>
        <charset val="1"/>
      </font>
    </dxf>
    <dxf>
      <font>
        <b/>
        <color rgb="FF1E8E5A"/>
        <name val="Arial"/>
        <charset val="1"/>
      </font>
    </dxf>
    <dxf>
      <font>
        <b/>
        <sz val="24"/>
        <color rgb="FFC8372D"/>
        <name val="Arial"/>
        <charset val="1"/>
      </font>
    </dxf>
    <dxf>
      <font>
        <b/>
        <color rgb="FFC8372D"/>
        <name val="Arial"/>
        <charset val="1"/>
      </font>
    </dxf>
    <dxf>
      <font>
        <b/>
        <color rgb="FF1E8E5A"/>
        <name val="Arial"/>
        <charset val="1"/>
      </font>
    </dxf>
    <dxf>
      <font>
        <b/>
        <sz val="24"/>
        <color rgb="FFC8372D"/>
        <name val="Arial"/>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993366"/>
      <rgbColor rgb="FFFFF2B3"/>
      <rgbColor rgb="FFDBEAFE"/>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E5E7EB"/>
      <rgbColor rgb="FFFFFF99"/>
      <rgbColor rgb="FF99CCFF"/>
      <rgbColor rgb="FFFF99CC"/>
      <rgbColor rgb="FFCC99FF"/>
      <rgbColor rgb="FFFFCC99"/>
      <rgbColor rgb="FF2A78D6"/>
      <rgbColor rgb="FF33CCCC"/>
      <rgbColor rgb="FF99CC00"/>
      <rgbColor rgb="FFFFCC00"/>
      <rgbColor rgb="FFFF9900"/>
      <rgbColor rgb="FFFF6600"/>
      <rgbColor rgb="FF6B7280"/>
      <rgbColor rgb="FF969696"/>
      <rgbColor rgb="FF003366"/>
      <rgbColor rgb="FF1E8E5A"/>
      <rgbColor rgb="FF111827"/>
      <rgbColor rgb="FF333300"/>
      <rgbColor rgb="FFC8372D"/>
      <rgbColor rgb="FF993366"/>
      <rgbColor rgb="FF333399"/>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lineChart>
        <c:grouping val="standard"/>
        <c:varyColors val="0"/>
        <c:ser>
          <c:idx val="0"/>
          <c:order val="0"/>
          <c:tx>
            <c:strRef>
              <c:f>Analysis!$G$4</c:f>
              <c:strCache>
                <c:ptCount val="1"/>
                <c:pt idx="0">
                  <c:v>Gross Margin %</c:v>
                </c:pt>
              </c:strCache>
            </c:strRef>
          </c:tx>
          <c:spPr>
            <a:ln w="28080">
              <a:solidFill>
                <a:srgbClr val="2A78D6"/>
              </a:solidFill>
              <a:round/>
            </a:ln>
          </c:spPr>
          <c:marker>
            <c:symbol val="circle"/>
            <c:size val="6"/>
            <c:spPr>
              <a:solidFill>
                <a:srgbClr val="2A78D6"/>
              </a:solidFill>
            </c:spPr>
          </c:marker>
          <c:dLbls>
            <c:spPr>
              <a:noFill/>
              <a:ln>
                <a:noFill/>
              </a:ln>
              <a:effectLst/>
            </c:spPr>
            <c:txPr>
              <a:bodyPr wrap="square"/>
              <a:lstStyle/>
              <a:p>
                <a:pPr>
                  <a:defRPr sz="1000" b="0" strike="noStrike" spc="-1">
                    <a:solidFill>
                      <a:srgbClr val="000000"/>
                    </a:solidFill>
                    <a:latin typeface="Calibri"/>
                  </a:defRPr>
                </a:pPr>
                <a:endParaRPr lang="en-001"/>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Analysis!$A$5:$A$14</c:f>
              <c:numCache>
                <c:formatCode>0</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Analysis!$G$5:$G$14</c:f>
              <c:numCache>
                <c:formatCode>0.0%;\(0.0%\);\-</c:formatCode>
                <c:ptCount val="10"/>
                <c:pt idx="0">
                  <c:v>0.27273001581624728</c:v>
                </c:pt>
                <c:pt idx="1">
                  <c:v>0.27437445826991685</c:v>
                </c:pt>
                <c:pt idx="2">
                  <c:v>0.27103329350795108</c:v>
                </c:pt>
                <c:pt idx="3">
                  <c:v>0.26949443824100083</c:v>
                </c:pt>
                <c:pt idx="4">
                  <c:v>0.25977111423645277</c:v>
                </c:pt>
                <c:pt idx="5">
                  <c:v>0.25804843898795404</c:v>
                </c:pt>
                <c:pt idx="6">
                  <c:v>0.24971389160074112</c:v>
                </c:pt>
                <c:pt idx="7">
                  <c:v>0.25691653219162558</c:v>
                </c:pt>
                <c:pt idx="8">
                  <c:v>0.26320769023008095</c:v>
                </c:pt>
                <c:pt idx="9">
                  <c:v>0.27639594768191383</c:v>
                </c:pt>
              </c:numCache>
            </c:numRef>
          </c:val>
          <c:smooth val="0"/>
          <c:extLst>
            <c:ext xmlns:c16="http://schemas.microsoft.com/office/drawing/2014/chart" uri="{C3380CC4-5D6E-409C-BE32-E72D297353CC}">
              <c16:uniqueId val="{00000000-0BC3-4802-A715-DB1A392CD64C}"/>
            </c:ext>
          </c:extLst>
        </c:ser>
        <c:dLbls>
          <c:showLegendKey val="0"/>
          <c:showVal val="0"/>
          <c:showCatName val="0"/>
          <c:showSerName val="0"/>
          <c:showPercent val="0"/>
          <c:showBubbleSize val="0"/>
        </c:dLbls>
        <c:hiLowLines>
          <c:spPr>
            <a:ln w="0">
              <a:noFill/>
            </a:ln>
          </c:spPr>
        </c:hiLowLines>
        <c:marker val="1"/>
        <c:smooth val="0"/>
        <c:axId val="19011869"/>
        <c:axId val="14850069"/>
      </c:lineChart>
      <c:catAx>
        <c:axId val="19011869"/>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001"/>
          </a:p>
        </c:txPr>
        <c:crossAx val="14850069"/>
        <c:crosses val="autoZero"/>
        <c:auto val="1"/>
        <c:lblAlgn val="ctr"/>
        <c:lblOffset val="100"/>
        <c:noMultiLvlLbl val="0"/>
      </c:catAx>
      <c:valAx>
        <c:axId val="14850069"/>
        <c:scaling>
          <c:orientation val="minMax"/>
          <c:max val="0.28999999999999998"/>
          <c:min val="0.22"/>
        </c:scaling>
        <c:delete val="0"/>
        <c:axPos val="l"/>
        <c:majorGridlines>
          <c:spPr>
            <a:ln w="9360">
              <a:solidFill>
                <a:srgbClr val="E5E7EB"/>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001"/>
          </a:p>
        </c:txPr>
        <c:crossAx val="19011869"/>
        <c:crosses val="autoZero"/>
        <c:crossBetween val="between"/>
        <c:majorUnit val="0.01"/>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bar"/>
        <c:grouping val="clustered"/>
        <c:varyColors val="0"/>
        <c:ser>
          <c:idx val="0"/>
          <c:order val="0"/>
          <c:tx>
            <c:strRef>
              <c:f>Analysis!$G$18</c:f>
              <c:strCache>
                <c:ptCount val="1"/>
                <c:pt idx="0">
                  <c:v>Gross Profit (selected year)</c:v>
                </c:pt>
              </c:strCache>
            </c:strRef>
          </c:tx>
          <c:spPr>
            <a:solidFill>
              <a:srgbClr val="2A78D6"/>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001"/>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Analysis!$A$19:$A$25</c:f>
              <c:strCache>
                <c:ptCount val="7"/>
                <c:pt idx="0">
                  <c:v>Electronics</c:v>
                </c:pt>
                <c:pt idx="1">
                  <c:v>Home Appliances</c:v>
                </c:pt>
                <c:pt idx="2">
                  <c:v>Fashion</c:v>
                </c:pt>
                <c:pt idx="3">
                  <c:v>Home &amp; Living</c:v>
                </c:pt>
                <c:pt idx="4">
                  <c:v>Beauty &amp; Personal Care</c:v>
                </c:pt>
                <c:pt idx="5">
                  <c:v>Sports &amp; Outdoor</c:v>
                </c:pt>
                <c:pt idx="6">
                  <c:v>Grocery &amp; FMCG</c:v>
                </c:pt>
              </c:strCache>
            </c:strRef>
          </c:cat>
          <c:val>
            <c:numRef>
              <c:f>Analysis!$G$19:$G$25</c:f>
              <c:numCache>
                <c:formatCode>\฿#,##0;"(฿"#,##0\);\-</c:formatCode>
                <c:ptCount val="7"/>
                <c:pt idx="0">
                  <c:v>4583874.1899999976</c:v>
                </c:pt>
                <c:pt idx="1">
                  <c:v>4838602.5000000009</c:v>
                </c:pt>
                <c:pt idx="2">
                  <c:v>4963060.1399999987</c:v>
                </c:pt>
                <c:pt idx="3">
                  <c:v>3985650.0600000005</c:v>
                </c:pt>
                <c:pt idx="4">
                  <c:v>3110671.58</c:v>
                </c:pt>
                <c:pt idx="5">
                  <c:v>3301439.049999998</c:v>
                </c:pt>
                <c:pt idx="6">
                  <c:v>894453.90000000014</c:v>
                </c:pt>
              </c:numCache>
            </c:numRef>
          </c:val>
          <c:extLst>
            <c:ext xmlns:c16="http://schemas.microsoft.com/office/drawing/2014/chart" uri="{C3380CC4-5D6E-409C-BE32-E72D297353CC}">
              <c16:uniqueId val="{00000000-E3D0-4C00-91BF-1E76DACBA186}"/>
            </c:ext>
          </c:extLst>
        </c:ser>
        <c:dLbls>
          <c:showLegendKey val="0"/>
          <c:showVal val="0"/>
          <c:showCatName val="0"/>
          <c:showSerName val="0"/>
          <c:showPercent val="0"/>
          <c:showBubbleSize val="0"/>
        </c:dLbls>
        <c:gapWidth val="60"/>
        <c:axId val="31571649"/>
        <c:axId val="26963118"/>
      </c:barChart>
      <c:catAx>
        <c:axId val="31571649"/>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001"/>
          </a:p>
        </c:txPr>
        <c:crossAx val="26963118"/>
        <c:crosses val="autoZero"/>
        <c:auto val="1"/>
        <c:lblAlgn val="ctr"/>
        <c:lblOffset val="100"/>
        <c:noMultiLvlLbl val="0"/>
      </c:catAx>
      <c:valAx>
        <c:axId val="26963118"/>
        <c:scaling>
          <c:orientation val="minMax"/>
        </c:scaling>
        <c:delete val="0"/>
        <c:axPos val="b"/>
        <c:majorGridlines>
          <c:spPr>
            <a:ln w="9360">
              <a:solidFill>
                <a:srgbClr val="E5E7EB"/>
              </a:solidFill>
              <a:round/>
            </a:ln>
          </c:spPr>
        </c:majorGridlines>
        <c:numFmt formatCode="\฿#,##0.0,,\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001"/>
          </a:p>
        </c:txPr>
        <c:crossAx val="31571649"/>
        <c:crosses val="max"/>
        <c:crossBetween val="between"/>
        <c:majorUnit val="1000000"/>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manualLayout>
          <c:layoutTarget val="inner"/>
          <c:xMode val="edge"/>
          <c:yMode val="edge"/>
          <c:x val="6.5399937362033839E-2"/>
          <c:y val="6.6279773749965964E-2"/>
          <c:w val="0.91538503436766672"/>
          <c:h val="0.80094839108638127"/>
        </c:manualLayout>
      </c:layout>
      <c:barChart>
        <c:barDir val="col"/>
        <c:grouping val="stacked"/>
        <c:varyColors val="0"/>
        <c:ser>
          <c:idx val="0"/>
          <c:order val="0"/>
          <c:tx>
            <c:strRef>
              <c:f>Analysis!$E$71</c:f>
              <c:strCache>
                <c:ptCount val="1"/>
                <c:pt idx="0">
                  <c:v>Base (hidden)</c:v>
                </c:pt>
              </c:strCache>
            </c:strRef>
          </c:tx>
          <c:spPr>
            <a:noFill/>
            <a:ln w="0">
              <a:noFill/>
            </a:ln>
          </c:spPr>
          <c:invertIfNegative val="0"/>
          <c:dLbls>
            <c:spPr>
              <a:noFill/>
              <a:ln>
                <a:noFill/>
              </a:ln>
              <a:effectLst/>
            </c:spPr>
            <c:txPr>
              <a:bodyPr wrap="none"/>
              <a:lstStyle/>
              <a:p>
                <a:pPr>
                  <a:defRPr sz="1000" b="0" strike="noStrike" spc="-1">
                    <a:latin typeface="Arial"/>
                  </a:defRPr>
                </a:pPr>
                <a:endParaRPr lang="en-001"/>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Analysis!$A$72:$A$80</c:f>
              <c:strCache>
                <c:ptCount val="9"/>
                <c:pt idx="0">
                  <c:v>2017 gross margin</c:v>
                </c:pt>
                <c:pt idx="1">
                  <c:v>Supplier cost &amp; pricing</c:v>
                </c:pt>
                <c:pt idx="2">
                  <c:v>Product mix</c:v>
                </c:pt>
                <c:pt idx="3">
                  <c:v>Discounts</c:v>
                </c:pt>
                <c:pt idx="4">
                  <c:v>2022 gross margin</c:v>
                </c:pt>
                <c:pt idx="5">
                  <c:v>Supplier cost &amp; pricing </c:v>
                </c:pt>
                <c:pt idx="6">
                  <c:v>Product mix </c:v>
                </c:pt>
                <c:pt idx="7">
                  <c:v>Discounts </c:v>
                </c:pt>
                <c:pt idx="8">
                  <c:v>2025 gross margin</c:v>
                </c:pt>
              </c:strCache>
            </c:strRef>
          </c:cat>
          <c:val>
            <c:numRef>
              <c:f>Analysis!$E$72:$E$80</c:f>
              <c:numCache>
                <c:formatCode>0.0%;\(0.0%\);\-</c:formatCode>
                <c:ptCount val="9"/>
                <c:pt idx="0">
                  <c:v>0</c:v>
                </c:pt>
                <c:pt idx="1">
                  <c:v>0.27069729942335297</c:v>
                </c:pt>
                <c:pt idx="2">
                  <c:v>0.25434508260768129</c:v>
                </c:pt>
                <c:pt idx="3">
                  <c:v>0.24971389160074126</c:v>
                </c:pt>
                <c:pt idx="4">
                  <c:v>0</c:v>
                </c:pt>
                <c:pt idx="5">
                  <c:v>0.24971389160074142</c:v>
                </c:pt>
                <c:pt idx="6">
                  <c:v>0.28598002867923356</c:v>
                </c:pt>
                <c:pt idx="7">
                  <c:v>0.27639594768191472</c:v>
                </c:pt>
                <c:pt idx="8">
                  <c:v>0</c:v>
                </c:pt>
              </c:numCache>
            </c:numRef>
          </c:val>
          <c:extLst>
            <c:ext xmlns:c16="http://schemas.microsoft.com/office/drawing/2014/chart" uri="{C3380CC4-5D6E-409C-BE32-E72D297353CC}">
              <c16:uniqueId val="{00000000-944B-4701-A1C3-FF185A482E14}"/>
            </c:ext>
          </c:extLst>
        </c:ser>
        <c:ser>
          <c:idx val="1"/>
          <c:order val="1"/>
          <c:tx>
            <c:strRef>
              <c:f>Analysis!$F$71</c:f>
              <c:strCache>
                <c:ptCount val="1"/>
                <c:pt idx="0">
                  <c:v>Increase</c:v>
                </c:pt>
              </c:strCache>
            </c:strRef>
          </c:tx>
          <c:spPr>
            <a:solidFill>
              <a:srgbClr val="1E8E5A"/>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001"/>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Analysis!$A$72:$A$80</c:f>
              <c:strCache>
                <c:ptCount val="9"/>
                <c:pt idx="0">
                  <c:v>2017 gross margin</c:v>
                </c:pt>
                <c:pt idx="1">
                  <c:v>Supplier cost &amp; pricing</c:v>
                </c:pt>
                <c:pt idx="2">
                  <c:v>Product mix</c:v>
                </c:pt>
                <c:pt idx="3">
                  <c:v>Discounts</c:v>
                </c:pt>
                <c:pt idx="4">
                  <c:v>2022 gross margin</c:v>
                </c:pt>
                <c:pt idx="5">
                  <c:v>Supplier cost &amp; pricing </c:v>
                </c:pt>
                <c:pt idx="6">
                  <c:v>Product mix </c:v>
                </c:pt>
                <c:pt idx="7">
                  <c:v>Discounts </c:v>
                </c:pt>
                <c:pt idx="8">
                  <c:v>2025 gross margin</c:v>
                </c:pt>
              </c:strCache>
            </c:strRef>
          </c:cat>
          <c:val>
            <c:numRef>
              <c:f>Analysis!$F$72:$F$80</c:f>
              <c:numCache>
                <c:formatCode>0.0%;\(0.0%\);\-</c:formatCode>
                <c:ptCount val="9"/>
                <c:pt idx="0">
                  <c:v>0</c:v>
                </c:pt>
                <c:pt idx="1">
                  <c:v>0</c:v>
                </c:pt>
                <c:pt idx="2">
                  <c:v>0</c:v>
                </c:pt>
                <c:pt idx="3">
                  <c:v>0</c:v>
                </c:pt>
                <c:pt idx="4">
                  <c:v>0</c:v>
                </c:pt>
                <c:pt idx="5">
                  <c:v>4.6616417010013851E-2</c:v>
                </c:pt>
                <c:pt idx="6">
                  <c:v>0</c:v>
                </c:pt>
                <c:pt idx="7">
                  <c:v>0</c:v>
                </c:pt>
                <c:pt idx="8">
                  <c:v>0</c:v>
                </c:pt>
              </c:numCache>
            </c:numRef>
          </c:val>
          <c:extLst>
            <c:ext xmlns:c16="http://schemas.microsoft.com/office/drawing/2014/chart" uri="{C3380CC4-5D6E-409C-BE32-E72D297353CC}">
              <c16:uniqueId val="{00000001-944B-4701-A1C3-FF185A482E14}"/>
            </c:ext>
          </c:extLst>
        </c:ser>
        <c:ser>
          <c:idx val="2"/>
          <c:order val="2"/>
          <c:tx>
            <c:strRef>
              <c:f>Analysis!$G$71</c:f>
              <c:strCache>
                <c:ptCount val="1"/>
                <c:pt idx="0">
                  <c:v>Decrease</c:v>
                </c:pt>
              </c:strCache>
            </c:strRef>
          </c:tx>
          <c:spPr>
            <a:solidFill>
              <a:srgbClr val="C8372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001"/>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Analysis!$A$72:$A$80</c:f>
              <c:strCache>
                <c:ptCount val="9"/>
                <c:pt idx="0">
                  <c:v>2017 gross margin</c:v>
                </c:pt>
                <c:pt idx="1">
                  <c:v>Supplier cost &amp; pricing</c:v>
                </c:pt>
                <c:pt idx="2">
                  <c:v>Product mix</c:v>
                </c:pt>
                <c:pt idx="3">
                  <c:v>Discounts</c:v>
                </c:pt>
                <c:pt idx="4">
                  <c:v>2022 gross margin</c:v>
                </c:pt>
                <c:pt idx="5">
                  <c:v>Supplier cost &amp; pricing </c:v>
                </c:pt>
                <c:pt idx="6">
                  <c:v>Product mix </c:v>
                </c:pt>
                <c:pt idx="7">
                  <c:v>Discounts </c:v>
                </c:pt>
                <c:pt idx="8">
                  <c:v>2025 gross margin</c:v>
                </c:pt>
              </c:strCache>
            </c:strRef>
          </c:cat>
          <c:val>
            <c:numRef>
              <c:f>Analysis!$G$72:$G$80</c:f>
              <c:numCache>
                <c:formatCode>0.0%;\(0.0%\);\-</c:formatCode>
                <c:ptCount val="9"/>
                <c:pt idx="0">
                  <c:v>0</c:v>
                </c:pt>
                <c:pt idx="1">
                  <c:v>3.6771588465642105E-3</c:v>
                </c:pt>
                <c:pt idx="2">
                  <c:v>1.6352216815671665E-2</c:v>
                </c:pt>
                <c:pt idx="3">
                  <c:v>4.6311910069400273E-3</c:v>
                </c:pt>
                <c:pt idx="4">
                  <c:v>0</c:v>
                </c:pt>
                <c:pt idx="5">
                  <c:v>0</c:v>
                </c:pt>
                <c:pt idx="6">
                  <c:v>1.035027993152169E-2</c:v>
                </c:pt>
                <c:pt idx="7">
                  <c:v>9.5840809973188577E-3</c:v>
                </c:pt>
                <c:pt idx="8">
                  <c:v>0</c:v>
                </c:pt>
              </c:numCache>
            </c:numRef>
          </c:val>
          <c:extLst>
            <c:ext xmlns:c16="http://schemas.microsoft.com/office/drawing/2014/chart" uri="{C3380CC4-5D6E-409C-BE32-E72D297353CC}">
              <c16:uniqueId val="{00000002-944B-4701-A1C3-FF185A482E14}"/>
            </c:ext>
          </c:extLst>
        </c:ser>
        <c:ser>
          <c:idx val="3"/>
          <c:order val="3"/>
          <c:tx>
            <c:strRef>
              <c:f>Analysis!$H$71</c:f>
              <c:strCache>
                <c:ptCount val="1"/>
                <c:pt idx="0">
                  <c:v>Total</c:v>
                </c:pt>
              </c:strCache>
            </c:strRef>
          </c:tx>
          <c:spPr>
            <a:solidFill>
              <a:srgbClr val="2A78D6"/>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001"/>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Analysis!$A$72:$A$80</c:f>
              <c:strCache>
                <c:ptCount val="9"/>
                <c:pt idx="0">
                  <c:v>2017 gross margin</c:v>
                </c:pt>
                <c:pt idx="1">
                  <c:v>Supplier cost &amp; pricing</c:v>
                </c:pt>
                <c:pt idx="2">
                  <c:v>Product mix</c:v>
                </c:pt>
                <c:pt idx="3">
                  <c:v>Discounts</c:v>
                </c:pt>
                <c:pt idx="4">
                  <c:v>2022 gross margin</c:v>
                </c:pt>
                <c:pt idx="5">
                  <c:v>Supplier cost &amp; pricing </c:v>
                </c:pt>
                <c:pt idx="6">
                  <c:v>Product mix </c:v>
                </c:pt>
                <c:pt idx="7">
                  <c:v>Discounts </c:v>
                </c:pt>
                <c:pt idx="8">
                  <c:v>2025 gross margin</c:v>
                </c:pt>
              </c:strCache>
            </c:strRef>
          </c:cat>
          <c:val>
            <c:numRef>
              <c:f>Analysis!$H$72:$H$80</c:f>
              <c:numCache>
                <c:formatCode>0.0%;\(0.0%\);\-</c:formatCode>
                <c:ptCount val="9"/>
                <c:pt idx="0">
                  <c:v>0.27437445826991719</c:v>
                </c:pt>
                <c:pt idx="1">
                  <c:v>0</c:v>
                </c:pt>
                <c:pt idx="2">
                  <c:v>0</c:v>
                </c:pt>
                <c:pt idx="3">
                  <c:v>0</c:v>
                </c:pt>
                <c:pt idx="4">
                  <c:v>0.24971389160074142</c:v>
                </c:pt>
                <c:pt idx="5">
                  <c:v>0</c:v>
                </c:pt>
                <c:pt idx="6">
                  <c:v>0</c:v>
                </c:pt>
                <c:pt idx="7">
                  <c:v>0</c:v>
                </c:pt>
                <c:pt idx="8">
                  <c:v>0.27639594768191483</c:v>
                </c:pt>
              </c:numCache>
            </c:numRef>
          </c:val>
          <c:extLst>
            <c:ext xmlns:c16="http://schemas.microsoft.com/office/drawing/2014/chart" uri="{C3380CC4-5D6E-409C-BE32-E72D297353CC}">
              <c16:uniqueId val="{00000003-944B-4701-A1C3-FF185A482E14}"/>
            </c:ext>
          </c:extLst>
        </c:ser>
        <c:dLbls>
          <c:showLegendKey val="0"/>
          <c:showVal val="0"/>
          <c:showCatName val="0"/>
          <c:showSerName val="0"/>
          <c:showPercent val="0"/>
          <c:showBubbleSize val="0"/>
        </c:dLbls>
        <c:gapWidth val="40"/>
        <c:overlap val="100"/>
        <c:axId val="38967939"/>
        <c:axId val="73673262"/>
      </c:barChart>
      <c:catAx>
        <c:axId val="3896793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001"/>
          </a:p>
        </c:txPr>
        <c:crossAx val="73673262"/>
        <c:crosses val="autoZero"/>
        <c:auto val="1"/>
        <c:lblAlgn val="ctr"/>
        <c:lblOffset val="100"/>
        <c:noMultiLvlLbl val="0"/>
      </c:catAx>
      <c:valAx>
        <c:axId val="73673262"/>
        <c:scaling>
          <c:orientation val="minMax"/>
          <c:max val="0.3"/>
          <c:min val="0.2"/>
        </c:scaling>
        <c:delete val="0"/>
        <c:axPos val="l"/>
        <c:majorGridlines>
          <c:spPr>
            <a:ln w="9360">
              <a:solidFill>
                <a:srgbClr val="E5E7EB"/>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001"/>
          </a:p>
        </c:txPr>
        <c:crossAx val="38967939"/>
        <c:crosses val="autoZero"/>
        <c:crossBetween val="between"/>
        <c:majorUnit val="0.02"/>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xdr:row>
      <xdr:rowOff>38810</xdr:rowOff>
    </xdr:from>
    <xdr:to>
      <xdr:col>6</xdr:col>
      <xdr:colOff>488880</xdr:colOff>
      <xdr:row>28</xdr:row>
      <xdr:rowOff>179270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10583</xdr:colOff>
      <xdr:row>14</xdr:row>
      <xdr:rowOff>49393</xdr:rowOff>
    </xdr:from>
    <xdr:to>
      <xdr:col>12</xdr:col>
      <xdr:colOff>715103</xdr:colOff>
      <xdr:row>28</xdr:row>
      <xdr:rowOff>189853</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52917</xdr:colOff>
      <xdr:row>33</xdr:row>
      <xdr:rowOff>38450</xdr:rowOff>
    </xdr:from>
    <xdr:to>
      <xdr:col>8</xdr:col>
      <xdr:colOff>746244</xdr:colOff>
      <xdr:row>49</xdr:row>
      <xdr:rowOff>22970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16</xdr:row>
      <xdr:rowOff>0</xdr:rowOff>
    </xdr:from>
    <xdr:to>
      <xdr:col>2</xdr:col>
      <xdr:colOff>352425</xdr:colOff>
      <xdr:row>29</xdr:row>
      <xdr:rowOff>47625</xdr:rowOff>
    </xdr:to>
    <mc:AlternateContent xmlns:mc="http://schemas.openxmlformats.org/markup-compatibility/2006">
      <mc:Choice xmlns:a14="http://schemas.microsoft.com/office/drawing/2010/main" Requires="a14">
        <xdr:graphicFrame macro="">
          <xdr:nvGraphicFramePr>
            <xdr:cNvPr id="2" name="Channel">
              <a:extLst>
                <a:ext uri="{FF2B5EF4-FFF2-40B4-BE49-F238E27FC236}">
                  <a16:creationId xmlns:a16="http://schemas.microsoft.com/office/drawing/2014/main" id="{0E3F5D25-13F2-2B68-F82D-CC2BDA4789D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874059" y="3182471"/>
              <a:ext cx="1831601" cy="2524125"/>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16</xdr:row>
      <xdr:rowOff>9525</xdr:rowOff>
    </xdr:from>
    <xdr:to>
      <xdr:col>4</xdr:col>
      <xdr:colOff>609600</xdr:colOff>
      <xdr:row>29</xdr:row>
      <xdr:rowOff>57150</xdr:rowOff>
    </xdr:to>
    <mc:AlternateContent xmlns:mc="http://schemas.openxmlformats.org/markup-compatibility/2006">
      <mc:Choice xmlns:a14="http://schemas.microsoft.com/office/drawing/2010/main" Requires="a14">
        <xdr:graphicFrame macro="">
          <xdr:nvGraphicFramePr>
            <xdr:cNvPr id="3" name="Has Discount">
              <a:extLst>
                <a:ext uri="{FF2B5EF4-FFF2-40B4-BE49-F238E27FC236}">
                  <a16:creationId xmlns:a16="http://schemas.microsoft.com/office/drawing/2014/main" id="{69948FC7-2345-48AB-BCC2-B57BD9F2AF30}"/>
                </a:ext>
              </a:extLst>
            </xdr:cNvPr>
            <xdr:cNvGraphicFramePr/>
          </xdr:nvGraphicFramePr>
          <xdr:xfrm>
            <a:off x="0" y="0"/>
            <a:ext cx="0" cy="0"/>
          </xdr:xfrm>
          <a:graphic>
            <a:graphicData uri="http://schemas.microsoft.com/office/drawing/2010/slicer">
              <sle:slicer xmlns:sle="http://schemas.microsoft.com/office/drawing/2010/slicer" name="Has Discount"/>
            </a:graphicData>
          </a:graphic>
        </xdr:graphicFrame>
      </mc:Choice>
      <mc:Fallback>
        <xdr:sp macro="" textlink="">
          <xdr:nvSpPr>
            <xdr:cNvPr id="0" name=""/>
            <xdr:cNvSpPr>
              <a:spLocks noTextEdit="1"/>
            </xdr:cNvSpPr>
          </xdr:nvSpPr>
          <xdr:spPr>
            <a:xfrm>
              <a:off x="3216088" y="3191996"/>
              <a:ext cx="1831041" cy="2524125"/>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rapat suttithreeravut" refreshedDate="46314.365104398152" createdVersion="8" refreshedVersion="8" minRefreshableVersion="3" recordCount="6160" xr:uid="{1BA7A930-7B35-4CE9-AE69-C255E599A420}">
  <cacheSource type="worksheet">
    <worksheetSource name="tblSales"/>
  </cacheSource>
  <cacheFields count="17">
    <cacheField name="Period" numFmtId="172">
      <sharedItems containsSemiMixedTypes="0" containsNonDate="0" containsDate="1" containsString="0" minDate="2016-01-01T00:00:00" maxDate="2025-12-02T00:00:00"/>
    </cacheField>
    <cacheField name="Category" numFmtId="0">
      <sharedItems count="7">
        <s v="Beauty &amp; Personal Care"/>
        <s v="Electronics"/>
        <s v="Fashion"/>
        <s v="Grocery &amp; FMCG"/>
        <s v="Home &amp; Living"/>
        <s v="Home Appliances"/>
        <s v="Sports &amp; Outdoor"/>
      </sharedItems>
    </cacheField>
    <cacheField name="Channel" numFmtId="0">
      <sharedItems count="4">
        <s v="Mobile App"/>
        <s v="Store"/>
        <s v="Website"/>
        <s v="Marketplace"/>
      </sharedItems>
    </cacheField>
    <cacheField name="Has Discount" numFmtId="0">
      <sharedItems count="2">
        <s v="No"/>
        <s v="Yes"/>
      </sharedItems>
    </cacheField>
    <cacheField name="Units" numFmtId="3">
      <sharedItems containsSemiMixedTypes="0" containsString="0" containsNumber="1" containsInteger="1" minValue="1" maxValue="3562"/>
    </cacheField>
    <cacheField name="Gross Sales" numFmtId="173">
      <sharedItems containsSemiMixedTypes="0" containsString="0" containsNumber="1" minValue="49.88" maxValue="1405258.83"/>
    </cacheField>
    <cacheField name="Discount Amount" numFmtId="173">
      <sharedItems containsSemiMixedTypes="0" containsString="0" containsNumber="1" minValue="0" maxValue="136947.54"/>
    </cacheField>
    <cacheField name="COGS" numFmtId="173">
      <sharedItems containsSemiMixedTypes="0" containsString="0" containsNumber="1" minValue="45.06" maxValue="1178157.02"/>
    </cacheField>
    <cacheField name="Marketplace Fee" numFmtId="173">
      <sharedItems containsSemiMixedTypes="0" containsString="0" containsNumber="1" minValue="0" maxValue="96346.81"/>
    </cacheField>
    <cacheField name="Revenue" numFmtId="173">
      <sharedItems containsSemiMixedTypes="0" containsString="0" containsNumber="1" minValue="47.39" maxValue="1405258.83"/>
    </cacheField>
    <cacheField name="Gross Profit" numFmtId="173">
      <sharedItems containsSemiMixedTypes="0" containsString="0" containsNumber="1" minValue="-43897.810000000056" maxValue="338278.14999999997"/>
    </cacheField>
    <cacheField name="Profit after Fees" numFmtId="173">
      <sharedItems containsSemiMixedTypes="0" containsString="0" containsNumber="1" minValue="-62308.150000000023" maxValue="338278.14999999997"/>
    </cacheField>
    <cacheField name="Margin %" numFmtId="174">
      <sharedItems containsSemiMixedTypes="0" containsString="0" containsNumber="1" minValue="-0.1630161966713628" maxValue="0.65906877069939607"/>
    </cacheField>
    <cacheField name="Year" numFmtId="1">
      <sharedItems containsSemiMixedTypes="0" containsString="0" containsNumber="1" containsInteger="1" minValue="2016" maxValue="2025" count="10">
        <n v="2016"/>
        <n v="2017"/>
        <n v="2018"/>
        <n v="2019"/>
        <n v="2020"/>
        <n v="2021"/>
        <n v="2022"/>
        <n v="2023"/>
        <n v="2024"/>
        <n v="2025"/>
      </sharedItems>
    </cacheField>
    <cacheField name="Quarter" numFmtId="0">
      <sharedItems/>
    </cacheField>
    <cacheField name="Month" numFmtId="1">
      <sharedItems containsSemiMixedTypes="0" containsString="0" containsNumber="1" containsInteger="1" minValue="1" maxValue="12"/>
    </cacheField>
    <cacheField name="GM %" numFmtId="0" formula="'Gross Profit'/Revenue" databaseField="0"/>
  </cacheFields>
  <extLst>
    <ext xmlns:x14="http://schemas.microsoft.com/office/spreadsheetml/2009/9/main" uri="{725AE2AE-9491-48be-B2B4-4EB974FC3084}">
      <x14:pivotCacheDefinition pivotCacheId="17698938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60">
  <r>
    <d v="2016-01-01T00:00:00"/>
    <x v="0"/>
    <x v="0"/>
    <x v="0"/>
    <n v="9"/>
    <n v="3018"/>
    <n v="0"/>
    <n v="1969.73"/>
    <n v="0"/>
    <n v="3018"/>
    <n v="1048.27"/>
    <n v="1048.27"/>
    <n v="0.34733929754804505"/>
    <x v="0"/>
    <s v="Q1"/>
    <n v="1"/>
  </r>
  <r>
    <d v="2016-01-01T00:00:00"/>
    <x v="0"/>
    <x v="0"/>
    <x v="1"/>
    <n v="1"/>
    <n v="129"/>
    <n v="12.9"/>
    <n v="66.040000000000006"/>
    <n v="0"/>
    <n v="116.1"/>
    <n v="50.059999999999988"/>
    <n v="50.059999999999988"/>
    <n v="0.43118001722652877"/>
    <x v="0"/>
    <s v="Q1"/>
    <n v="1"/>
  </r>
  <r>
    <d v="2016-01-01T00:00:00"/>
    <x v="0"/>
    <x v="1"/>
    <x v="0"/>
    <n v="1149"/>
    <n v="436154"/>
    <n v="0"/>
    <n v="260749.58"/>
    <n v="0"/>
    <n v="436154"/>
    <n v="175404.42"/>
    <n v="175404.42"/>
    <n v="0.40216166766784212"/>
    <x v="0"/>
    <s v="Q1"/>
    <n v="1"/>
  </r>
  <r>
    <d v="2016-01-01T00:00:00"/>
    <x v="0"/>
    <x v="1"/>
    <x v="1"/>
    <n v="165"/>
    <n v="63834"/>
    <n v="5012.8500000000004"/>
    <n v="38530.61"/>
    <n v="0"/>
    <n v="58821.15"/>
    <n v="20290.54"/>
    <n v="20290.54"/>
    <n v="0.34495313335424421"/>
    <x v="0"/>
    <s v="Q1"/>
    <n v="1"/>
  </r>
  <r>
    <d v="2016-01-01T00:00:00"/>
    <x v="0"/>
    <x v="2"/>
    <x v="0"/>
    <n v="54"/>
    <n v="20156"/>
    <n v="0"/>
    <n v="13012.1"/>
    <n v="0"/>
    <n v="20156"/>
    <n v="7143.9"/>
    <n v="7143.9"/>
    <n v="0.35443044254812461"/>
    <x v="0"/>
    <s v="Q1"/>
    <n v="1"/>
  </r>
  <r>
    <d v="2016-01-01T00:00:00"/>
    <x v="0"/>
    <x v="2"/>
    <x v="1"/>
    <n v="9"/>
    <n v="3491"/>
    <n v="258.8"/>
    <n v="2240.46"/>
    <n v="0"/>
    <n v="3232.2"/>
    <n v="991.73999999999978"/>
    <n v="991.73999999999978"/>
    <n v="0.30683126044180431"/>
    <x v="0"/>
    <s v="Q1"/>
    <n v="1"/>
  </r>
  <r>
    <d v="2016-01-01T00:00:00"/>
    <x v="1"/>
    <x v="0"/>
    <x v="0"/>
    <n v="4"/>
    <n v="11866"/>
    <n v="0"/>
    <n v="10932.82"/>
    <n v="0"/>
    <n v="11866"/>
    <n v="933.18000000000029"/>
    <n v="933.18000000000029"/>
    <n v="7.8643182201247289E-2"/>
    <x v="0"/>
    <s v="Q1"/>
    <n v="1"/>
  </r>
  <r>
    <d v="2016-01-01T00:00:00"/>
    <x v="1"/>
    <x v="1"/>
    <x v="0"/>
    <n v="235"/>
    <n v="1182755"/>
    <n v="0"/>
    <n v="1034005.11"/>
    <n v="0"/>
    <n v="1182755"/>
    <n v="148749.89000000001"/>
    <n v="148749.89000000001"/>
    <n v="0.12576559811626248"/>
    <x v="0"/>
    <s v="Q1"/>
    <n v="1"/>
  </r>
  <r>
    <d v="2016-01-01T00:00:00"/>
    <x v="1"/>
    <x v="1"/>
    <x v="1"/>
    <n v="23"/>
    <n v="145517"/>
    <n v="12132.1"/>
    <n v="123620.4"/>
    <n v="0"/>
    <n v="133384.9"/>
    <n v="9764.5"/>
    <n v="9764.5"/>
    <n v="7.3205437796932046E-2"/>
    <x v="0"/>
    <s v="Q1"/>
    <n v="1"/>
  </r>
  <r>
    <d v="2016-01-01T00:00:00"/>
    <x v="1"/>
    <x v="2"/>
    <x v="0"/>
    <n v="11"/>
    <n v="65009"/>
    <n v="0"/>
    <n v="57894.559999999998"/>
    <n v="0"/>
    <n v="65009"/>
    <n v="7114.4400000000023"/>
    <n v="7114.4400000000023"/>
    <n v="0.10943777015490166"/>
    <x v="0"/>
    <s v="Q1"/>
    <n v="1"/>
  </r>
  <r>
    <d v="2016-01-01T00:00:00"/>
    <x v="1"/>
    <x v="2"/>
    <x v="1"/>
    <n v="6"/>
    <n v="54104"/>
    <n v="4020.95"/>
    <n v="45928.89"/>
    <n v="0"/>
    <n v="50083.05"/>
    <n v="4154.1600000000035"/>
    <n v="4154.1600000000035"/>
    <n v="8.2945427644682254E-2"/>
    <x v="0"/>
    <s v="Q1"/>
    <n v="1"/>
  </r>
  <r>
    <d v="2016-01-01T00:00:00"/>
    <x v="2"/>
    <x v="0"/>
    <x v="0"/>
    <n v="10"/>
    <n v="6090"/>
    <n v="0"/>
    <n v="2816.53"/>
    <n v="0"/>
    <n v="6090"/>
    <n v="3273.47"/>
    <n v="3273.47"/>
    <n v="0.53751559934318549"/>
    <x v="0"/>
    <s v="Q1"/>
    <n v="1"/>
  </r>
  <r>
    <d v="2016-01-01T00:00:00"/>
    <x v="2"/>
    <x v="0"/>
    <x v="1"/>
    <n v="4"/>
    <n v="1236"/>
    <n v="96.7"/>
    <n v="546.87"/>
    <n v="0"/>
    <n v="1139.3"/>
    <n v="592.42999999999995"/>
    <n v="592.42999999999995"/>
    <n v="0.51999473360835602"/>
    <x v="0"/>
    <s v="Q1"/>
    <n v="1"/>
  </r>
  <r>
    <d v="2016-01-01T00:00:00"/>
    <x v="2"/>
    <x v="1"/>
    <x v="0"/>
    <n v="691"/>
    <n v="484239"/>
    <n v="0"/>
    <n v="219734.45"/>
    <n v="0"/>
    <n v="484239"/>
    <n v="264504.55"/>
    <n v="264504.55"/>
    <n v="0.54622727620038858"/>
    <x v="0"/>
    <s v="Q1"/>
    <n v="1"/>
  </r>
  <r>
    <d v="2016-01-01T00:00:00"/>
    <x v="2"/>
    <x v="1"/>
    <x v="1"/>
    <n v="95"/>
    <n v="69235"/>
    <n v="5885.05"/>
    <n v="31510.97"/>
    <n v="0"/>
    <n v="63349.95"/>
    <n v="31838.979999999996"/>
    <n v="31838.979999999996"/>
    <n v="0.50258887339295444"/>
    <x v="0"/>
    <s v="Q1"/>
    <n v="1"/>
  </r>
  <r>
    <d v="2016-01-01T00:00:00"/>
    <x v="2"/>
    <x v="2"/>
    <x v="0"/>
    <n v="43"/>
    <n v="40157"/>
    <n v="0"/>
    <n v="18434.189999999999"/>
    <n v="0"/>
    <n v="40157"/>
    <n v="21722.81"/>
    <n v="21722.81"/>
    <n v="0.54094703289588364"/>
    <x v="0"/>
    <s v="Q1"/>
    <n v="1"/>
  </r>
  <r>
    <d v="2016-01-01T00:00:00"/>
    <x v="2"/>
    <x v="2"/>
    <x v="1"/>
    <n v="6"/>
    <n v="5104"/>
    <n v="374.05"/>
    <n v="2178.06"/>
    <n v="0"/>
    <n v="4729.95"/>
    <n v="2551.89"/>
    <n v="2551.89"/>
    <n v="0.5395173310500111"/>
    <x v="0"/>
    <s v="Q1"/>
    <n v="1"/>
  </r>
  <r>
    <d v="2016-01-01T00:00:00"/>
    <x v="3"/>
    <x v="0"/>
    <x v="0"/>
    <n v="23"/>
    <n v="1864"/>
    <n v="0"/>
    <n v="1564.34"/>
    <n v="0"/>
    <n v="1864"/>
    <n v="299.66000000000008"/>
    <n v="299.66000000000008"/>
    <n v="0.16076180257510733"/>
    <x v="0"/>
    <s v="Q1"/>
    <n v="1"/>
  </r>
  <r>
    <d v="2016-01-01T00:00:00"/>
    <x v="3"/>
    <x v="0"/>
    <x v="1"/>
    <n v="10"/>
    <n v="684"/>
    <n v="59"/>
    <n v="535.96"/>
    <n v="0"/>
    <n v="625"/>
    <n v="89.039999999999964"/>
    <n v="89.039999999999964"/>
    <n v="0.14246399999999995"/>
    <x v="0"/>
    <s v="Q1"/>
    <n v="1"/>
  </r>
  <r>
    <d v="2016-01-01T00:00:00"/>
    <x v="3"/>
    <x v="1"/>
    <x v="0"/>
    <n v="3226"/>
    <n v="314417"/>
    <n v="0"/>
    <n v="258359.19"/>
    <n v="0"/>
    <n v="314417"/>
    <n v="56057.81"/>
    <n v="56057.81"/>
    <n v="0.1782912819599449"/>
    <x v="0"/>
    <s v="Q1"/>
    <n v="1"/>
  </r>
  <r>
    <d v="2016-01-01T00:00:00"/>
    <x v="3"/>
    <x v="1"/>
    <x v="1"/>
    <n v="401"/>
    <n v="38076"/>
    <n v="3190.15"/>
    <n v="31292"/>
    <n v="0"/>
    <n v="34885.85"/>
    <n v="3593.8499999999985"/>
    <n v="3593.8499999999985"/>
    <n v="0.10301741250392348"/>
    <x v="0"/>
    <s v="Q1"/>
    <n v="1"/>
  </r>
  <r>
    <d v="2016-01-01T00:00:00"/>
    <x v="3"/>
    <x v="2"/>
    <x v="0"/>
    <n v="107"/>
    <n v="9679"/>
    <n v="0"/>
    <n v="7707.59"/>
    <n v="0"/>
    <n v="9679"/>
    <n v="1971.4099999999999"/>
    <n v="1971.4099999999999"/>
    <n v="0.20367909908048351"/>
    <x v="0"/>
    <s v="Q1"/>
    <n v="1"/>
  </r>
  <r>
    <d v="2016-01-01T00:00:00"/>
    <x v="3"/>
    <x v="2"/>
    <x v="1"/>
    <n v="15"/>
    <n v="1085"/>
    <n v="87.55"/>
    <n v="952.79"/>
    <n v="0"/>
    <n v="997.45"/>
    <n v="44.660000000000082"/>
    <n v="44.660000000000082"/>
    <n v="4.4774174144067452E-2"/>
    <x v="0"/>
    <s v="Q1"/>
    <n v="1"/>
  </r>
  <r>
    <d v="2016-01-01T00:00:00"/>
    <x v="4"/>
    <x v="0"/>
    <x v="0"/>
    <n v="16"/>
    <n v="5744"/>
    <n v="0"/>
    <n v="3190.85"/>
    <n v="0"/>
    <n v="5744"/>
    <n v="2553.15"/>
    <n v="2553.15"/>
    <n v="0.4444899025069638"/>
    <x v="0"/>
    <s v="Q1"/>
    <n v="1"/>
  </r>
  <r>
    <d v="2016-01-01T00:00:00"/>
    <x v="4"/>
    <x v="0"/>
    <x v="1"/>
    <n v="4"/>
    <n v="1626"/>
    <n v="162.6"/>
    <n v="857.96"/>
    <n v="0"/>
    <n v="1463.4"/>
    <n v="605.44000000000005"/>
    <n v="605.44000000000005"/>
    <n v="0.41372147054803882"/>
    <x v="0"/>
    <s v="Q1"/>
    <n v="1"/>
  </r>
  <r>
    <d v="2016-01-01T00:00:00"/>
    <x v="4"/>
    <x v="1"/>
    <x v="0"/>
    <n v="887"/>
    <n v="498763"/>
    <n v="0"/>
    <n v="269146.40000000002"/>
    <n v="0"/>
    <n v="498763"/>
    <n v="229616.59999999998"/>
    <n v="229616.59999999998"/>
    <n v="0.46037216072563519"/>
    <x v="0"/>
    <s v="Q1"/>
    <n v="1"/>
  </r>
  <r>
    <d v="2016-01-01T00:00:00"/>
    <x v="4"/>
    <x v="1"/>
    <x v="1"/>
    <n v="128"/>
    <n v="82196"/>
    <n v="6377.95"/>
    <n v="44228.43"/>
    <n v="0"/>
    <n v="75818.05"/>
    <n v="31589.620000000003"/>
    <n v="31589.620000000003"/>
    <n v="0.41665038866074772"/>
    <x v="0"/>
    <s v="Q1"/>
    <n v="1"/>
  </r>
  <r>
    <d v="2016-01-01T00:00:00"/>
    <x v="4"/>
    <x v="2"/>
    <x v="0"/>
    <n v="66"/>
    <n v="42214"/>
    <n v="0"/>
    <n v="23144.54"/>
    <n v="0"/>
    <n v="42214"/>
    <n v="19069.46"/>
    <n v="19069.46"/>
    <n v="0.45173307433552845"/>
    <x v="0"/>
    <s v="Q1"/>
    <n v="1"/>
  </r>
  <r>
    <d v="2016-01-01T00:00:00"/>
    <x v="4"/>
    <x v="2"/>
    <x v="1"/>
    <n v="6"/>
    <n v="3064"/>
    <n v="235"/>
    <n v="1581.57"/>
    <n v="0"/>
    <n v="2829"/>
    <n v="1247.43"/>
    <n v="1247.43"/>
    <n v="0.44094379639448572"/>
    <x v="0"/>
    <s v="Q1"/>
    <n v="1"/>
  </r>
  <r>
    <d v="2016-01-01T00:00:00"/>
    <x v="5"/>
    <x v="0"/>
    <x v="0"/>
    <n v="2"/>
    <n v="4118"/>
    <n v="0"/>
    <n v="2981.42"/>
    <n v="0"/>
    <n v="4118"/>
    <n v="1136.58"/>
    <n v="1136.58"/>
    <n v="0.27600291403593974"/>
    <x v="0"/>
    <s v="Q1"/>
    <n v="1"/>
  </r>
  <r>
    <d v="2016-01-01T00:00:00"/>
    <x v="5"/>
    <x v="0"/>
    <x v="1"/>
    <n v="4"/>
    <n v="19936"/>
    <n v="1993.6"/>
    <n v="18526.650000000001"/>
    <n v="0"/>
    <n v="17942.400000000001"/>
    <n v="-584.25"/>
    <n v="-584.25"/>
    <n v="-3.2562533440342427E-2"/>
    <x v="0"/>
    <s v="Q1"/>
    <n v="1"/>
  </r>
  <r>
    <d v="2016-01-01T00:00:00"/>
    <x v="5"/>
    <x v="1"/>
    <x v="0"/>
    <n v="328"/>
    <n v="1232472"/>
    <n v="0"/>
    <n v="1033031.05"/>
    <n v="0"/>
    <n v="1232472"/>
    <n v="199440.94999999995"/>
    <n v="199440.94999999995"/>
    <n v="0.16182189128840246"/>
    <x v="0"/>
    <s v="Q1"/>
    <n v="1"/>
  </r>
  <r>
    <d v="2016-01-01T00:00:00"/>
    <x v="5"/>
    <x v="1"/>
    <x v="1"/>
    <n v="32"/>
    <n v="108668"/>
    <n v="8862.75"/>
    <n v="86347.01"/>
    <n v="0"/>
    <n v="99805.25"/>
    <n v="13458.240000000005"/>
    <n v="13458.240000000005"/>
    <n v="0.13484501065825702"/>
    <x v="0"/>
    <s v="Q1"/>
    <n v="1"/>
  </r>
  <r>
    <d v="2016-01-01T00:00:00"/>
    <x v="5"/>
    <x v="2"/>
    <x v="0"/>
    <n v="26"/>
    <n v="83744"/>
    <n v="0"/>
    <n v="69175.490000000005"/>
    <n v="0"/>
    <n v="83744"/>
    <n v="14568.509999999995"/>
    <n v="14568.509999999995"/>
    <n v="0.1739648213603362"/>
    <x v="0"/>
    <s v="Q1"/>
    <n v="1"/>
  </r>
  <r>
    <d v="2016-01-01T00:00:00"/>
    <x v="5"/>
    <x v="2"/>
    <x v="1"/>
    <n v="2"/>
    <n v="8918"/>
    <n v="533.85"/>
    <n v="6817.42"/>
    <n v="0"/>
    <n v="8384.15"/>
    <n v="1566.7299999999996"/>
    <n v="1566.7299999999996"/>
    <n v="0.18686807845756573"/>
    <x v="0"/>
    <s v="Q1"/>
    <n v="1"/>
  </r>
  <r>
    <d v="2016-01-01T00:00:00"/>
    <x v="6"/>
    <x v="0"/>
    <x v="0"/>
    <n v="13"/>
    <n v="19087"/>
    <n v="0"/>
    <n v="10169.85"/>
    <n v="0"/>
    <n v="19087"/>
    <n v="8917.15"/>
    <n v="8917.15"/>
    <n v="0.46718447110598837"/>
    <x v="0"/>
    <s v="Q1"/>
    <n v="1"/>
  </r>
  <r>
    <d v="2016-01-01T00:00:00"/>
    <x v="6"/>
    <x v="0"/>
    <x v="1"/>
    <n v="2"/>
    <n v="1218"/>
    <n v="103.85"/>
    <n v="799.68"/>
    <n v="0"/>
    <n v="1114.1500000000001"/>
    <n v="314.47000000000014"/>
    <n v="314.47000000000014"/>
    <n v="0.28225104339631119"/>
    <x v="0"/>
    <s v="Q1"/>
    <n v="1"/>
  </r>
  <r>
    <d v="2016-01-01T00:00:00"/>
    <x v="6"/>
    <x v="1"/>
    <x v="0"/>
    <n v="377"/>
    <n v="438683"/>
    <n v="0"/>
    <n v="242998.35"/>
    <n v="0"/>
    <n v="438683"/>
    <n v="195684.65"/>
    <n v="195684.65"/>
    <n v="0.44607301855781967"/>
    <x v="0"/>
    <s v="Q1"/>
    <n v="1"/>
  </r>
  <r>
    <d v="2016-01-01T00:00:00"/>
    <x v="6"/>
    <x v="1"/>
    <x v="1"/>
    <n v="40"/>
    <n v="42640"/>
    <n v="3415.2"/>
    <n v="23462.97"/>
    <n v="0"/>
    <n v="39224.800000000003"/>
    <n v="15761.830000000002"/>
    <n v="15761.830000000002"/>
    <n v="0.40183327894597298"/>
    <x v="0"/>
    <s v="Q1"/>
    <n v="1"/>
  </r>
  <r>
    <d v="2016-01-01T00:00:00"/>
    <x v="6"/>
    <x v="2"/>
    <x v="0"/>
    <n v="27"/>
    <n v="27933"/>
    <n v="0"/>
    <n v="15991.68"/>
    <n v="0"/>
    <n v="27933"/>
    <n v="11941.32"/>
    <n v="11941.32"/>
    <n v="0.42749865750187949"/>
    <x v="0"/>
    <s v="Q1"/>
    <n v="1"/>
  </r>
  <r>
    <d v="2016-01-01T00:00:00"/>
    <x v="6"/>
    <x v="2"/>
    <x v="1"/>
    <n v="4"/>
    <n v="3056"/>
    <n v="305.60000000000002"/>
    <n v="1816.47"/>
    <n v="0"/>
    <n v="2750.4"/>
    <n v="933.93000000000006"/>
    <n v="933.93000000000006"/>
    <n v="0.33956151832460735"/>
    <x v="0"/>
    <s v="Q1"/>
    <n v="1"/>
  </r>
  <r>
    <d v="2016-02-01T00:00:00"/>
    <x v="0"/>
    <x v="0"/>
    <x v="0"/>
    <n v="25"/>
    <n v="9225"/>
    <n v="0"/>
    <n v="5292.65"/>
    <n v="0"/>
    <n v="9225"/>
    <n v="3932.3500000000004"/>
    <n v="3932.3500000000004"/>
    <n v="0.42627100271002716"/>
    <x v="0"/>
    <s v="Q1"/>
    <n v="2"/>
  </r>
  <r>
    <d v="2016-02-01T00:00:00"/>
    <x v="0"/>
    <x v="0"/>
    <x v="1"/>
    <n v="4"/>
    <n v="1296"/>
    <n v="64.8"/>
    <n v="807.44"/>
    <n v="0"/>
    <n v="1231.2"/>
    <n v="423.76"/>
    <n v="423.76"/>
    <n v="0.34418453541260557"/>
    <x v="0"/>
    <s v="Q1"/>
    <n v="2"/>
  </r>
  <r>
    <d v="2016-02-01T00:00:00"/>
    <x v="0"/>
    <x v="1"/>
    <x v="0"/>
    <n v="909"/>
    <n v="347650"/>
    <n v="0"/>
    <n v="207055.35"/>
    <n v="0"/>
    <n v="347650"/>
    <n v="140594.65"/>
    <n v="140594.65"/>
    <n v="0.40441435351646771"/>
    <x v="0"/>
    <s v="Q1"/>
    <n v="2"/>
  </r>
  <r>
    <d v="2016-02-01T00:00:00"/>
    <x v="0"/>
    <x v="1"/>
    <x v="1"/>
    <n v="33"/>
    <n v="12321"/>
    <n v="616.04999999999995"/>
    <n v="6890.42"/>
    <n v="0"/>
    <n v="11704.95"/>
    <n v="4814.5300000000007"/>
    <n v="4814.5300000000007"/>
    <n v="0.41132426879226314"/>
    <x v="0"/>
    <s v="Q1"/>
    <n v="2"/>
  </r>
  <r>
    <d v="2016-02-01T00:00:00"/>
    <x v="0"/>
    <x v="2"/>
    <x v="0"/>
    <n v="72"/>
    <n v="27778"/>
    <n v="0"/>
    <n v="16244.59"/>
    <n v="0"/>
    <n v="27778"/>
    <n v="11533.41"/>
    <n v="11533.41"/>
    <n v="0.41519943840449275"/>
    <x v="0"/>
    <s v="Q1"/>
    <n v="2"/>
  </r>
  <r>
    <d v="2016-02-01T00:00:00"/>
    <x v="0"/>
    <x v="2"/>
    <x v="1"/>
    <n v="2"/>
    <n v="1048"/>
    <n v="52.4"/>
    <n v="390.12"/>
    <n v="0"/>
    <n v="995.6"/>
    <n v="605.48"/>
    <n v="605.48"/>
    <n v="0.608155885897951"/>
    <x v="0"/>
    <s v="Q1"/>
    <n v="2"/>
  </r>
  <r>
    <d v="2016-02-01T00:00:00"/>
    <x v="1"/>
    <x v="0"/>
    <x v="0"/>
    <n v="2"/>
    <n v="10328"/>
    <n v="0"/>
    <n v="8890.65"/>
    <n v="0"/>
    <n v="10328"/>
    <n v="1437.3500000000004"/>
    <n v="1437.3500000000004"/>
    <n v="0.13917021688613482"/>
    <x v="0"/>
    <s v="Q1"/>
    <n v="2"/>
  </r>
  <r>
    <d v="2016-02-01T00:00:00"/>
    <x v="1"/>
    <x v="1"/>
    <x v="0"/>
    <n v="150"/>
    <n v="741980"/>
    <n v="0"/>
    <n v="647659.66"/>
    <n v="0"/>
    <n v="741980"/>
    <n v="94320.339999999967"/>
    <n v="94320.339999999967"/>
    <n v="0.12711978759535292"/>
    <x v="0"/>
    <s v="Q1"/>
    <n v="2"/>
  </r>
  <r>
    <d v="2016-02-01T00:00:00"/>
    <x v="1"/>
    <x v="1"/>
    <x v="1"/>
    <n v="9"/>
    <n v="39391"/>
    <n v="1969.55"/>
    <n v="34756.550000000003"/>
    <n v="0"/>
    <n v="37421.449999999997"/>
    <n v="2664.8999999999942"/>
    <n v="2664.8999999999942"/>
    <n v="7.1213167848920719E-2"/>
    <x v="0"/>
    <s v="Q1"/>
    <n v="2"/>
  </r>
  <r>
    <d v="2016-02-01T00:00:00"/>
    <x v="1"/>
    <x v="2"/>
    <x v="0"/>
    <n v="14"/>
    <n v="90506"/>
    <n v="0"/>
    <n v="77768.600000000006"/>
    <n v="0"/>
    <n v="90506"/>
    <n v="12737.399999999994"/>
    <n v="12737.399999999994"/>
    <n v="0.14073542085607577"/>
    <x v="0"/>
    <s v="Q1"/>
    <n v="2"/>
  </r>
  <r>
    <d v="2016-02-01T00:00:00"/>
    <x v="2"/>
    <x v="0"/>
    <x v="0"/>
    <n v="7"/>
    <n v="5103"/>
    <n v="0"/>
    <n v="2409.73"/>
    <n v="0"/>
    <n v="5103"/>
    <n v="2693.27"/>
    <n v="2693.27"/>
    <n v="0.52778169704095634"/>
    <x v="0"/>
    <s v="Q1"/>
    <n v="2"/>
  </r>
  <r>
    <d v="2016-02-01T00:00:00"/>
    <x v="2"/>
    <x v="0"/>
    <x v="1"/>
    <n v="1"/>
    <n v="1019"/>
    <n v="50.95"/>
    <n v="390.79"/>
    <n v="0"/>
    <n v="968.05"/>
    <n v="577.26"/>
    <n v="577.26"/>
    <n v="0.59631217395795677"/>
    <x v="0"/>
    <s v="Q1"/>
    <n v="2"/>
  </r>
  <r>
    <d v="2016-02-01T00:00:00"/>
    <x v="2"/>
    <x v="1"/>
    <x v="0"/>
    <n v="576"/>
    <n v="391894"/>
    <n v="0"/>
    <n v="177103.96"/>
    <n v="0"/>
    <n v="391894"/>
    <n v="214790.04"/>
    <n v="214790.04"/>
    <n v="0.54808198135210029"/>
    <x v="0"/>
    <s v="Q1"/>
    <n v="2"/>
  </r>
  <r>
    <d v="2016-02-01T00:00:00"/>
    <x v="2"/>
    <x v="1"/>
    <x v="1"/>
    <n v="22"/>
    <n v="13778"/>
    <n v="688.9"/>
    <n v="6377.58"/>
    <n v="0"/>
    <n v="13089.1"/>
    <n v="6711.52"/>
    <n v="6711.52"/>
    <n v="0.51275641564355079"/>
    <x v="0"/>
    <s v="Q1"/>
    <n v="2"/>
  </r>
  <r>
    <d v="2016-02-01T00:00:00"/>
    <x v="2"/>
    <x v="2"/>
    <x v="0"/>
    <n v="29"/>
    <n v="20331"/>
    <n v="0"/>
    <n v="9116.19"/>
    <n v="0"/>
    <n v="20331"/>
    <n v="11214.81"/>
    <n v="11214.81"/>
    <n v="0.55161133244798577"/>
    <x v="0"/>
    <s v="Q1"/>
    <n v="2"/>
  </r>
  <r>
    <d v="2016-02-01T00:00:00"/>
    <x v="2"/>
    <x v="2"/>
    <x v="1"/>
    <n v="2"/>
    <n v="538"/>
    <n v="26.9"/>
    <n v="220.6"/>
    <n v="0"/>
    <n v="511.1"/>
    <n v="290.5"/>
    <n v="290.5"/>
    <n v="0.5683819213461162"/>
    <x v="0"/>
    <s v="Q1"/>
    <n v="2"/>
  </r>
  <r>
    <d v="2016-02-01T00:00:00"/>
    <x v="3"/>
    <x v="0"/>
    <x v="0"/>
    <n v="37"/>
    <n v="3112"/>
    <n v="0"/>
    <n v="2543.16"/>
    <n v="0"/>
    <n v="3112"/>
    <n v="568.84000000000015"/>
    <n v="568.84000000000015"/>
    <n v="0.18278920308483296"/>
    <x v="0"/>
    <s v="Q1"/>
    <n v="2"/>
  </r>
  <r>
    <d v="2016-02-01T00:00:00"/>
    <x v="3"/>
    <x v="1"/>
    <x v="0"/>
    <n v="2572"/>
    <n v="251875"/>
    <n v="0"/>
    <n v="209140.84"/>
    <n v="0"/>
    <n v="251875"/>
    <n v="42734.16"/>
    <n v="42734.16"/>
    <n v="0.16966415880893301"/>
    <x v="0"/>
    <s v="Q1"/>
    <n v="2"/>
  </r>
  <r>
    <d v="2016-02-01T00:00:00"/>
    <x v="3"/>
    <x v="1"/>
    <x v="1"/>
    <n v="107"/>
    <n v="10671"/>
    <n v="533.54999999999995"/>
    <n v="8583.6200000000008"/>
    <n v="0"/>
    <n v="10137.450000000001"/>
    <n v="1553.83"/>
    <n v="1553.83"/>
    <n v="0.15327621837838903"/>
    <x v="0"/>
    <s v="Q1"/>
    <n v="2"/>
  </r>
  <r>
    <d v="2016-02-01T00:00:00"/>
    <x v="3"/>
    <x v="2"/>
    <x v="0"/>
    <n v="89"/>
    <n v="8710"/>
    <n v="0"/>
    <n v="7327.34"/>
    <n v="0"/>
    <n v="8710"/>
    <n v="1382.6599999999999"/>
    <n v="1382.6599999999999"/>
    <n v="0.15874397244546495"/>
    <x v="0"/>
    <s v="Q1"/>
    <n v="2"/>
  </r>
  <r>
    <d v="2016-02-01T00:00:00"/>
    <x v="3"/>
    <x v="2"/>
    <x v="1"/>
    <n v="7"/>
    <n v="487"/>
    <n v="24.35"/>
    <n v="407.16"/>
    <n v="0"/>
    <n v="462.65"/>
    <n v="55.489999999999952"/>
    <n v="55.489999999999952"/>
    <n v="0.1199394790878633"/>
    <x v="0"/>
    <s v="Q1"/>
    <n v="2"/>
  </r>
  <r>
    <d v="2016-02-01T00:00:00"/>
    <x v="4"/>
    <x v="0"/>
    <x v="0"/>
    <n v="12"/>
    <n v="7088"/>
    <n v="0"/>
    <n v="3625.95"/>
    <n v="0"/>
    <n v="7088"/>
    <n v="3462.05"/>
    <n v="3462.05"/>
    <n v="0.48843820541760724"/>
    <x v="0"/>
    <s v="Q1"/>
    <n v="2"/>
  </r>
  <r>
    <d v="2016-02-01T00:00:00"/>
    <x v="4"/>
    <x v="1"/>
    <x v="0"/>
    <n v="663"/>
    <n v="385395"/>
    <n v="0"/>
    <n v="208700.6"/>
    <n v="0"/>
    <n v="385395"/>
    <n v="176694.39999999999"/>
    <n v="176694.39999999999"/>
    <n v="0.45847610892720453"/>
    <x v="0"/>
    <s v="Q1"/>
    <n v="2"/>
  </r>
  <r>
    <d v="2016-02-01T00:00:00"/>
    <x v="4"/>
    <x v="1"/>
    <x v="1"/>
    <n v="30"/>
    <n v="19770"/>
    <n v="988.5"/>
    <n v="10600.8"/>
    <n v="0"/>
    <n v="18781.5"/>
    <n v="8180.7000000000007"/>
    <n v="8180.7000000000007"/>
    <n v="0.4355722386390864"/>
    <x v="0"/>
    <s v="Q1"/>
    <n v="2"/>
  </r>
  <r>
    <d v="2016-02-01T00:00:00"/>
    <x v="4"/>
    <x v="2"/>
    <x v="0"/>
    <n v="43"/>
    <n v="23789"/>
    <n v="0"/>
    <n v="12623.73"/>
    <n v="0"/>
    <n v="23789"/>
    <n v="11165.27"/>
    <n v="11165.27"/>
    <n v="0.46934591617974697"/>
    <x v="0"/>
    <s v="Q1"/>
    <n v="2"/>
  </r>
  <r>
    <d v="2016-02-01T00:00:00"/>
    <x v="4"/>
    <x v="2"/>
    <x v="1"/>
    <n v="2"/>
    <n v="948"/>
    <n v="47.4"/>
    <n v="537.72"/>
    <n v="0"/>
    <n v="900.6"/>
    <n v="362.88"/>
    <n v="362.88"/>
    <n v="0.40293137908061288"/>
    <x v="0"/>
    <s v="Q1"/>
    <n v="2"/>
  </r>
  <r>
    <d v="2016-02-01T00:00:00"/>
    <x v="5"/>
    <x v="0"/>
    <x v="0"/>
    <n v="9"/>
    <n v="31671"/>
    <n v="0"/>
    <n v="25875.599999999999"/>
    <n v="0"/>
    <n v="31671"/>
    <n v="5795.4000000000015"/>
    <n v="5795.4000000000015"/>
    <n v="0.18298759117173444"/>
    <x v="0"/>
    <s v="Q1"/>
    <n v="2"/>
  </r>
  <r>
    <d v="2016-02-01T00:00:00"/>
    <x v="5"/>
    <x v="1"/>
    <x v="0"/>
    <n v="226"/>
    <n v="832794"/>
    <n v="0"/>
    <n v="688230.29"/>
    <n v="0"/>
    <n v="832794"/>
    <n v="144563.70999999996"/>
    <n v="144563.70999999996"/>
    <n v="0.17358879867049951"/>
    <x v="0"/>
    <s v="Q1"/>
    <n v="2"/>
  </r>
  <r>
    <d v="2016-02-01T00:00:00"/>
    <x v="5"/>
    <x v="1"/>
    <x v="1"/>
    <n v="8"/>
    <n v="28202"/>
    <n v="1410.1"/>
    <n v="23651.47"/>
    <n v="0"/>
    <n v="26791.9"/>
    <n v="3140.4300000000003"/>
    <n v="3140.4300000000003"/>
    <n v="0.11721565099899597"/>
    <x v="0"/>
    <s v="Q1"/>
    <n v="2"/>
  </r>
  <r>
    <d v="2016-02-01T00:00:00"/>
    <x v="5"/>
    <x v="2"/>
    <x v="0"/>
    <n v="12"/>
    <n v="52098"/>
    <n v="0"/>
    <n v="44751.39"/>
    <n v="0"/>
    <n v="52098"/>
    <n v="7346.6100000000006"/>
    <n v="7346.6100000000006"/>
    <n v="0.14101520211908328"/>
    <x v="0"/>
    <s v="Q1"/>
    <n v="2"/>
  </r>
  <r>
    <d v="2016-02-01T00:00:00"/>
    <x v="6"/>
    <x v="0"/>
    <x v="0"/>
    <n v="8"/>
    <n v="7122"/>
    <n v="0"/>
    <n v="3940.96"/>
    <n v="0"/>
    <n v="7122"/>
    <n v="3181.04"/>
    <n v="3181.04"/>
    <n v="0.44664981746700366"/>
    <x v="0"/>
    <s v="Q1"/>
    <n v="2"/>
  </r>
  <r>
    <d v="2016-02-01T00:00:00"/>
    <x v="6"/>
    <x v="0"/>
    <x v="1"/>
    <n v="2"/>
    <n v="1718"/>
    <n v="85.9"/>
    <n v="1127.28"/>
    <n v="0"/>
    <n v="1632.1"/>
    <n v="504.81999999999994"/>
    <n v="504.81999999999994"/>
    <n v="0.30930702775565222"/>
    <x v="0"/>
    <s v="Q1"/>
    <n v="2"/>
  </r>
  <r>
    <d v="2016-02-01T00:00:00"/>
    <x v="6"/>
    <x v="1"/>
    <x v="0"/>
    <n v="282"/>
    <n v="320338"/>
    <n v="0"/>
    <n v="177089.29"/>
    <n v="0"/>
    <n v="320338"/>
    <n v="143248.71"/>
    <n v="143248.71"/>
    <n v="0.44717988499647243"/>
    <x v="0"/>
    <s v="Q1"/>
    <n v="2"/>
  </r>
  <r>
    <d v="2016-02-01T00:00:00"/>
    <x v="6"/>
    <x v="1"/>
    <x v="1"/>
    <n v="13"/>
    <n v="18327"/>
    <n v="916.35"/>
    <n v="10960.38"/>
    <n v="0"/>
    <n v="17410.650000000001"/>
    <n v="6450.2700000000023"/>
    <n v="6450.2700000000023"/>
    <n v="0.37047841407414439"/>
    <x v="0"/>
    <s v="Q1"/>
    <n v="2"/>
  </r>
  <r>
    <d v="2016-02-01T00:00:00"/>
    <x v="6"/>
    <x v="2"/>
    <x v="0"/>
    <n v="12"/>
    <n v="13848"/>
    <n v="0"/>
    <n v="8307.6200000000008"/>
    <n v="0"/>
    <n v="13848"/>
    <n v="5540.3799999999992"/>
    <n v="5540.3799999999992"/>
    <n v="0.40008521086077409"/>
    <x v="0"/>
    <s v="Q1"/>
    <n v="2"/>
  </r>
  <r>
    <d v="2016-02-01T00:00:00"/>
    <x v="6"/>
    <x v="2"/>
    <x v="1"/>
    <n v="1"/>
    <n v="3689"/>
    <n v="184.45"/>
    <n v="2145.54"/>
    <n v="0"/>
    <n v="3504.55"/>
    <n v="1359.0100000000002"/>
    <n v="1359.0100000000002"/>
    <n v="0.3877844516414376"/>
    <x v="0"/>
    <s v="Q1"/>
    <n v="2"/>
  </r>
  <r>
    <d v="2016-03-01T00:00:00"/>
    <x v="0"/>
    <x v="0"/>
    <x v="0"/>
    <n v="8"/>
    <n v="2442"/>
    <n v="0"/>
    <n v="1941.33"/>
    <n v="0"/>
    <n v="2442"/>
    <n v="500.67000000000007"/>
    <n v="500.67000000000007"/>
    <n v="0.20502457002457006"/>
    <x v="0"/>
    <s v="Q1"/>
    <n v="3"/>
  </r>
  <r>
    <d v="2016-03-01T00:00:00"/>
    <x v="0"/>
    <x v="1"/>
    <x v="0"/>
    <n v="1102"/>
    <n v="404746"/>
    <n v="0"/>
    <n v="245139.68"/>
    <n v="0"/>
    <n v="404746"/>
    <n v="159606.32"/>
    <n v="159606.32"/>
    <n v="0.39433699159472857"/>
    <x v="0"/>
    <s v="Q1"/>
    <n v="3"/>
  </r>
  <r>
    <d v="2016-03-01T00:00:00"/>
    <x v="0"/>
    <x v="1"/>
    <x v="1"/>
    <n v="41"/>
    <n v="16059"/>
    <n v="802.95"/>
    <n v="10674.33"/>
    <n v="0"/>
    <n v="15256.05"/>
    <n v="4581.7199999999993"/>
    <n v="4581.7199999999993"/>
    <n v="0.30032151179368183"/>
    <x v="0"/>
    <s v="Q1"/>
    <n v="3"/>
  </r>
  <r>
    <d v="2016-03-01T00:00:00"/>
    <x v="0"/>
    <x v="2"/>
    <x v="0"/>
    <n v="71"/>
    <n v="25231"/>
    <n v="0"/>
    <n v="15040.46"/>
    <n v="0"/>
    <n v="25231"/>
    <n v="10190.540000000001"/>
    <n v="10190.540000000001"/>
    <n v="0.40388965954579686"/>
    <x v="0"/>
    <s v="Q1"/>
    <n v="3"/>
  </r>
  <r>
    <d v="2016-03-01T00:00:00"/>
    <x v="1"/>
    <x v="0"/>
    <x v="0"/>
    <n v="5"/>
    <n v="25155"/>
    <n v="0"/>
    <n v="22281.02"/>
    <n v="0"/>
    <n v="25155"/>
    <n v="2873.9799999999996"/>
    <n v="2873.9799999999996"/>
    <n v="0.11425084476247266"/>
    <x v="0"/>
    <s v="Q1"/>
    <n v="3"/>
  </r>
  <r>
    <d v="2016-03-01T00:00:00"/>
    <x v="1"/>
    <x v="1"/>
    <x v="0"/>
    <n v="163"/>
    <n v="959807"/>
    <n v="0"/>
    <n v="836762.89"/>
    <n v="0"/>
    <n v="959807"/>
    <n v="123044.10999999999"/>
    <n v="123044.10999999999"/>
    <n v="0.12819672079907729"/>
    <x v="0"/>
    <s v="Q1"/>
    <n v="3"/>
  </r>
  <r>
    <d v="2016-03-01T00:00:00"/>
    <x v="1"/>
    <x v="1"/>
    <x v="1"/>
    <n v="7"/>
    <n v="26423"/>
    <n v="1321.15"/>
    <n v="23821.89"/>
    <n v="0"/>
    <n v="25101.85"/>
    <n v="1279.9599999999991"/>
    <n v="1279.9599999999991"/>
    <n v="5.0990664034722508E-2"/>
    <x v="0"/>
    <s v="Q1"/>
    <n v="3"/>
  </r>
  <r>
    <d v="2016-03-01T00:00:00"/>
    <x v="1"/>
    <x v="2"/>
    <x v="0"/>
    <n v="13"/>
    <n v="47247"/>
    <n v="0"/>
    <n v="41515.480000000003"/>
    <n v="0"/>
    <n v="47247"/>
    <n v="5731.5199999999968"/>
    <n v="5731.5199999999968"/>
    <n v="0.12130971278599692"/>
    <x v="0"/>
    <s v="Q1"/>
    <n v="3"/>
  </r>
  <r>
    <d v="2016-03-01T00:00:00"/>
    <x v="1"/>
    <x v="2"/>
    <x v="1"/>
    <n v="3"/>
    <n v="15157"/>
    <n v="757.85"/>
    <n v="13601.27"/>
    <n v="0"/>
    <n v="14399.15"/>
    <n v="797.8799999999992"/>
    <n v="797.8799999999992"/>
    <n v="5.5411604157189778E-2"/>
    <x v="0"/>
    <s v="Q1"/>
    <n v="3"/>
  </r>
  <r>
    <d v="2016-03-01T00:00:00"/>
    <x v="2"/>
    <x v="0"/>
    <x v="0"/>
    <n v="9"/>
    <n v="8101"/>
    <n v="0"/>
    <n v="3452.03"/>
    <n v="0"/>
    <n v="8101"/>
    <n v="4648.9699999999993"/>
    <n v="4648.9699999999993"/>
    <n v="0.57387606468337238"/>
    <x v="0"/>
    <s v="Q1"/>
    <n v="3"/>
  </r>
  <r>
    <d v="2016-03-01T00:00:00"/>
    <x v="2"/>
    <x v="1"/>
    <x v="0"/>
    <n v="666"/>
    <n v="464904"/>
    <n v="0"/>
    <n v="212317.04"/>
    <n v="0"/>
    <n v="464904"/>
    <n v="252586.96"/>
    <n v="252586.96"/>
    <n v="0.54330993065234967"/>
    <x v="0"/>
    <s v="Q1"/>
    <n v="3"/>
  </r>
  <r>
    <d v="2016-03-01T00:00:00"/>
    <x v="2"/>
    <x v="1"/>
    <x v="1"/>
    <n v="25"/>
    <n v="15725"/>
    <n v="786.25"/>
    <n v="7414.84"/>
    <n v="0"/>
    <n v="14938.75"/>
    <n v="7523.91"/>
    <n v="7523.91"/>
    <n v="0.50365057317379303"/>
    <x v="0"/>
    <s v="Q1"/>
    <n v="3"/>
  </r>
  <r>
    <d v="2016-03-01T00:00:00"/>
    <x v="2"/>
    <x v="2"/>
    <x v="0"/>
    <n v="36"/>
    <n v="24654"/>
    <n v="0"/>
    <n v="11017.87"/>
    <n v="0"/>
    <n v="24654"/>
    <n v="13636.13"/>
    <n v="13636.13"/>
    <n v="0.55310010545956023"/>
    <x v="0"/>
    <s v="Q1"/>
    <n v="3"/>
  </r>
  <r>
    <d v="2016-03-01T00:00:00"/>
    <x v="2"/>
    <x v="2"/>
    <x v="1"/>
    <n v="1"/>
    <n v="439"/>
    <n v="21.95"/>
    <n v="209"/>
    <n v="0"/>
    <n v="417.05"/>
    <n v="208.05"/>
    <n v="208.05"/>
    <n v="0.49886104783599089"/>
    <x v="0"/>
    <s v="Q1"/>
    <n v="3"/>
  </r>
  <r>
    <d v="2016-03-01T00:00:00"/>
    <x v="3"/>
    <x v="0"/>
    <x v="0"/>
    <n v="41"/>
    <n v="4334"/>
    <n v="0"/>
    <n v="3689.05"/>
    <n v="0"/>
    <n v="4334"/>
    <n v="644.94999999999982"/>
    <n v="644.94999999999982"/>
    <n v="0.14881172127365017"/>
    <x v="0"/>
    <s v="Q1"/>
    <n v="3"/>
  </r>
  <r>
    <d v="2016-03-01T00:00:00"/>
    <x v="3"/>
    <x v="0"/>
    <x v="1"/>
    <n v="4"/>
    <n v="756"/>
    <n v="37.799999999999997"/>
    <n v="668.12"/>
    <n v="0"/>
    <n v="718.2"/>
    <n v="50.080000000000041"/>
    <n v="50.080000000000041"/>
    <n v="6.97298802561961E-2"/>
    <x v="0"/>
    <s v="Q1"/>
    <n v="3"/>
  </r>
  <r>
    <d v="2016-03-01T00:00:00"/>
    <x v="3"/>
    <x v="1"/>
    <x v="0"/>
    <n v="3025"/>
    <n v="279715"/>
    <n v="0"/>
    <n v="232597.45"/>
    <n v="0"/>
    <n v="279715"/>
    <n v="47117.549999999988"/>
    <n v="47117.549999999988"/>
    <n v="0.16844842071394092"/>
    <x v="0"/>
    <s v="Q1"/>
    <n v="3"/>
  </r>
  <r>
    <d v="2016-03-01T00:00:00"/>
    <x v="3"/>
    <x v="1"/>
    <x v="1"/>
    <n v="142"/>
    <n v="11734"/>
    <n v="586.70000000000005"/>
    <n v="9954.67"/>
    <n v="0"/>
    <n v="11147.3"/>
    <n v="1192.6299999999992"/>
    <n v="1192.6299999999992"/>
    <n v="0.1069882393045849"/>
    <x v="0"/>
    <s v="Q1"/>
    <n v="3"/>
  </r>
  <r>
    <d v="2016-03-01T00:00:00"/>
    <x v="3"/>
    <x v="2"/>
    <x v="0"/>
    <n v="108"/>
    <n v="10643"/>
    <n v="0"/>
    <n v="8854.68"/>
    <n v="0"/>
    <n v="10643"/>
    <n v="1788.3199999999997"/>
    <n v="1788.3199999999997"/>
    <n v="0.16802781170722539"/>
    <x v="0"/>
    <s v="Q1"/>
    <n v="3"/>
  </r>
  <r>
    <d v="2016-03-01T00:00:00"/>
    <x v="3"/>
    <x v="2"/>
    <x v="1"/>
    <n v="3"/>
    <n v="345"/>
    <n v="17.25"/>
    <n v="248.75"/>
    <n v="0"/>
    <n v="327.75"/>
    <n v="79"/>
    <n v="79"/>
    <n v="0.2410373760488177"/>
    <x v="0"/>
    <s v="Q1"/>
    <n v="3"/>
  </r>
  <r>
    <d v="2016-03-01T00:00:00"/>
    <x v="4"/>
    <x v="0"/>
    <x v="0"/>
    <n v="13"/>
    <n v="6927"/>
    <n v="0"/>
    <n v="3708.59"/>
    <n v="0"/>
    <n v="6927"/>
    <n v="3218.41"/>
    <n v="3218.41"/>
    <n v="0.46461816081997975"/>
    <x v="0"/>
    <s v="Q1"/>
    <n v="3"/>
  </r>
  <r>
    <d v="2016-03-01T00:00:00"/>
    <x v="4"/>
    <x v="0"/>
    <x v="1"/>
    <n v="1"/>
    <n v="339"/>
    <n v="16.95"/>
    <n v="173.71"/>
    <n v="0"/>
    <n v="322.05"/>
    <n v="148.34"/>
    <n v="148.34"/>
    <n v="0.46061170625679243"/>
    <x v="0"/>
    <s v="Q1"/>
    <n v="3"/>
  </r>
  <r>
    <d v="2016-03-01T00:00:00"/>
    <x v="4"/>
    <x v="1"/>
    <x v="0"/>
    <n v="805"/>
    <n v="436177"/>
    <n v="0"/>
    <n v="234978.6"/>
    <n v="0"/>
    <n v="436177"/>
    <n v="201198.4"/>
    <n v="201198.4"/>
    <n v="0.46127695866586271"/>
    <x v="0"/>
    <s v="Q1"/>
    <n v="3"/>
  </r>
  <r>
    <d v="2016-03-01T00:00:00"/>
    <x v="4"/>
    <x v="1"/>
    <x v="1"/>
    <n v="34"/>
    <n v="15124"/>
    <n v="756.2"/>
    <n v="7984.88"/>
    <n v="0"/>
    <n v="14367.8"/>
    <n v="6382.9199999999992"/>
    <n v="6382.9199999999992"/>
    <n v="0.44425172956193709"/>
    <x v="0"/>
    <s v="Q1"/>
    <n v="3"/>
  </r>
  <r>
    <d v="2016-03-01T00:00:00"/>
    <x v="4"/>
    <x v="2"/>
    <x v="0"/>
    <n v="39"/>
    <n v="19661"/>
    <n v="0"/>
    <n v="10183.870000000001"/>
    <n v="0"/>
    <n v="19661"/>
    <n v="9477.1299999999992"/>
    <n v="9477.1299999999992"/>
    <n v="0.48202685519556476"/>
    <x v="0"/>
    <s v="Q1"/>
    <n v="3"/>
  </r>
  <r>
    <d v="2016-03-01T00:00:00"/>
    <x v="5"/>
    <x v="0"/>
    <x v="0"/>
    <n v="11"/>
    <n v="45739"/>
    <n v="0"/>
    <n v="36686.730000000003"/>
    <n v="0"/>
    <n v="45739"/>
    <n v="9052.2699999999968"/>
    <n v="9052.2699999999968"/>
    <n v="0.19791141039375582"/>
    <x v="0"/>
    <s v="Q1"/>
    <n v="3"/>
  </r>
  <r>
    <d v="2016-03-01T00:00:00"/>
    <x v="5"/>
    <x v="1"/>
    <x v="0"/>
    <n v="271"/>
    <n v="1020379"/>
    <n v="0"/>
    <n v="841797.71"/>
    <n v="0"/>
    <n v="1020379"/>
    <n v="178581.29000000004"/>
    <n v="178581.29000000004"/>
    <n v="0.17501466611915772"/>
    <x v="0"/>
    <s v="Q1"/>
    <n v="3"/>
  </r>
  <r>
    <d v="2016-03-01T00:00:00"/>
    <x v="5"/>
    <x v="1"/>
    <x v="1"/>
    <n v="11"/>
    <n v="51259"/>
    <n v="2562.9499999999998"/>
    <n v="46226.09"/>
    <n v="0"/>
    <n v="48696.05"/>
    <n v="2469.9600000000064"/>
    <n v="2469.9600000000064"/>
    <n v="5.0721978476693824E-2"/>
    <x v="0"/>
    <s v="Q1"/>
    <n v="3"/>
  </r>
  <r>
    <d v="2016-03-01T00:00:00"/>
    <x v="5"/>
    <x v="2"/>
    <x v="0"/>
    <n v="17"/>
    <n v="64503"/>
    <n v="0"/>
    <n v="51773.760000000002"/>
    <n v="0"/>
    <n v="64503"/>
    <n v="12729.239999999998"/>
    <n v="12729.239999999998"/>
    <n v="0.19734337937770333"/>
    <x v="0"/>
    <s v="Q1"/>
    <n v="3"/>
  </r>
  <r>
    <d v="2016-03-01T00:00:00"/>
    <x v="5"/>
    <x v="2"/>
    <x v="1"/>
    <n v="2"/>
    <n v="13508"/>
    <n v="675.4"/>
    <n v="10963.05"/>
    <n v="0"/>
    <n v="12832.6"/>
    <n v="1869.5500000000011"/>
    <n v="1869.5500000000011"/>
    <n v="0.14568754578183696"/>
    <x v="0"/>
    <s v="Q1"/>
    <n v="3"/>
  </r>
  <r>
    <d v="2016-03-01T00:00:00"/>
    <x v="6"/>
    <x v="0"/>
    <x v="0"/>
    <n v="8"/>
    <n v="10252"/>
    <n v="0"/>
    <n v="5530.48"/>
    <n v="0"/>
    <n v="10252"/>
    <n v="4721.5200000000004"/>
    <n v="4721.5200000000004"/>
    <n v="0.46054623488099888"/>
    <x v="0"/>
    <s v="Q1"/>
    <n v="3"/>
  </r>
  <r>
    <d v="2016-03-01T00:00:00"/>
    <x v="6"/>
    <x v="1"/>
    <x v="0"/>
    <n v="309"/>
    <n v="360591"/>
    <n v="0"/>
    <n v="193338.55"/>
    <n v="0"/>
    <n v="360591"/>
    <n v="167252.45000000001"/>
    <n v="167252.45000000001"/>
    <n v="0.46382868679473421"/>
    <x v="0"/>
    <s v="Q1"/>
    <n v="3"/>
  </r>
  <r>
    <d v="2016-03-01T00:00:00"/>
    <x v="6"/>
    <x v="1"/>
    <x v="1"/>
    <n v="14"/>
    <n v="22986"/>
    <n v="1149.3"/>
    <n v="12164.71"/>
    <n v="0"/>
    <n v="21836.7"/>
    <n v="9671.9900000000016"/>
    <n v="9671.9900000000016"/>
    <n v="0.44292361025246496"/>
    <x v="0"/>
    <s v="Q1"/>
    <n v="3"/>
  </r>
  <r>
    <d v="2016-03-01T00:00:00"/>
    <x v="6"/>
    <x v="2"/>
    <x v="0"/>
    <n v="28"/>
    <n v="35912"/>
    <n v="0"/>
    <n v="19391.740000000002"/>
    <n v="0"/>
    <n v="35912"/>
    <n v="16520.259999999998"/>
    <n v="16520.259999999998"/>
    <n v="0.46002060592559585"/>
    <x v="0"/>
    <s v="Q1"/>
    <n v="3"/>
  </r>
  <r>
    <d v="2016-04-01T00:00:00"/>
    <x v="0"/>
    <x v="0"/>
    <x v="0"/>
    <n v="18"/>
    <n v="4958"/>
    <n v="0"/>
    <n v="2666.33"/>
    <n v="0"/>
    <n v="4958"/>
    <n v="2291.67"/>
    <n v="2291.67"/>
    <n v="0.4622166196046793"/>
    <x v="0"/>
    <s v="Q2"/>
    <n v="4"/>
  </r>
  <r>
    <d v="2016-04-01T00:00:00"/>
    <x v="0"/>
    <x v="0"/>
    <x v="1"/>
    <n v="6"/>
    <n v="1794"/>
    <n v="128.25"/>
    <n v="1072.8699999999999"/>
    <n v="0"/>
    <n v="1665.75"/>
    <n v="592.88000000000011"/>
    <n v="592.88000000000011"/>
    <n v="0.35592375806693688"/>
    <x v="0"/>
    <s v="Q2"/>
    <n v="4"/>
  </r>
  <r>
    <d v="2016-04-01T00:00:00"/>
    <x v="0"/>
    <x v="1"/>
    <x v="0"/>
    <n v="875"/>
    <n v="334032"/>
    <n v="0"/>
    <n v="201894.98"/>
    <n v="0"/>
    <n v="334032"/>
    <n v="132137.01999999999"/>
    <n v="132137.01999999999"/>
    <n v="0.39558192029506151"/>
    <x v="0"/>
    <s v="Q2"/>
    <n v="4"/>
  </r>
  <r>
    <d v="2016-04-01T00:00:00"/>
    <x v="0"/>
    <x v="1"/>
    <x v="1"/>
    <n v="196"/>
    <n v="74656"/>
    <n v="5665.94"/>
    <n v="45150.27"/>
    <n v="0"/>
    <n v="68990.06"/>
    <n v="23839.79"/>
    <n v="23839.79"/>
    <n v="0.34555398270417509"/>
    <x v="0"/>
    <s v="Q2"/>
    <n v="4"/>
  </r>
  <r>
    <d v="2016-04-01T00:00:00"/>
    <x v="0"/>
    <x v="2"/>
    <x v="0"/>
    <n v="36"/>
    <n v="15534"/>
    <n v="0"/>
    <n v="8432.02"/>
    <n v="0"/>
    <n v="15534"/>
    <n v="7101.98"/>
    <n v="7101.98"/>
    <n v="0.45718939101326123"/>
    <x v="0"/>
    <s v="Q2"/>
    <n v="4"/>
  </r>
  <r>
    <d v="2016-04-01T00:00:00"/>
    <x v="0"/>
    <x v="2"/>
    <x v="1"/>
    <n v="7"/>
    <n v="2873"/>
    <n v="217.27"/>
    <n v="2511.91"/>
    <n v="0"/>
    <n v="2655.73"/>
    <n v="143.82000000000016"/>
    <n v="143.82000000000016"/>
    <n v="5.4154601559646562E-2"/>
    <x v="0"/>
    <s v="Q2"/>
    <n v="4"/>
  </r>
  <r>
    <d v="2016-04-01T00:00:00"/>
    <x v="1"/>
    <x v="0"/>
    <x v="0"/>
    <n v="1"/>
    <n v="3949"/>
    <n v="0"/>
    <n v="3477.56"/>
    <n v="0"/>
    <n v="3949"/>
    <n v="471.44000000000005"/>
    <n v="471.44000000000005"/>
    <n v="0.11938212205621677"/>
    <x v="0"/>
    <s v="Q2"/>
    <n v="4"/>
  </r>
  <r>
    <d v="2016-04-01T00:00:00"/>
    <x v="1"/>
    <x v="1"/>
    <x v="0"/>
    <n v="183"/>
    <n v="889467"/>
    <n v="0"/>
    <n v="783277.6"/>
    <n v="0"/>
    <n v="889467"/>
    <n v="106189.40000000002"/>
    <n v="106189.40000000002"/>
    <n v="0.11938542970115813"/>
    <x v="0"/>
    <s v="Q2"/>
    <n v="4"/>
  </r>
  <r>
    <d v="2016-04-01T00:00:00"/>
    <x v="1"/>
    <x v="1"/>
    <x v="1"/>
    <n v="31"/>
    <n v="194069"/>
    <n v="15241.78"/>
    <n v="166175.6"/>
    <n v="0"/>
    <n v="178827.22"/>
    <n v="12651.619999999995"/>
    <n v="12651.619999999995"/>
    <n v="7.0747730686637048E-2"/>
    <x v="0"/>
    <s v="Q2"/>
    <n v="4"/>
  </r>
  <r>
    <d v="2016-04-01T00:00:00"/>
    <x v="1"/>
    <x v="2"/>
    <x v="0"/>
    <n v="12"/>
    <n v="81068"/>
    <n v="0"/>
    <n v="71142.16"/>
    <n v="0"/>
    <n v="81068"/>
    <n v="9925.8399999999965"/>
    <n v="9925.8399999999965"/>
    <n v="0.12243844673607338"/>
    <x v="0"/>
    <s v="Q2"/>
    <n v="4"/>
  </r>
  <r>
    <d v="2016-04-01T00:00:00"/>
    <x v="1"/>
    <x v="2"/>
    <x v="1"/>
    <n v="5"/>
    <n v="19465"/>
    <n v="1512.53"/>
    <n v="16689.28"/>
    <n v="0"/>
    <n v="17952.47"/>
    <n v="1263.1900000000023"/>
    <n v="1263.1900000000023"/>
    <n v="7.0363019684756598E-2"/>
    <x v="0"/>
    <s v="Q2"/>
    <n v="4"/>
  </r>
  <r>
    <d v="2016-04-01T00:00:00"/>
    <x v="2"/>
    <x v="0"/>
    <x v="0"/>
    <n v="7"/>
    <n v="4003"/>
    <n v="0"/>
    <n v="1905.22"/>
    <n v="0"/>
    <n v="4003"/>
    <n v="2097.7799999999997"/>
    <n v="2097.7799999999997"/>
    <n v="0.52405196102922802"/>
    <x v="0"/>
    <s v="Q2"/>
    <n v="4"/>
  </r>
  <r>
    <d v="2016-04-01T00:00:00"/>
    <x v="2"/>
    <x v="0"/>
    <x v="1"/>
    <n v="7"/>
    <n v="5063"/>
    <n v="405.04"/>
    <n v="2239.48"/>
    <n v="0"/>
    <n v="4657.96"/>
    <n v="2418.48"/>
    <n v="2418.48"/>
    <n v="0.51921442004654395"/>
    <x v="0"/>
    <s v="Q2"/>
    <n v="4"/>
  </r>
  <r>
    <d v="2016-04-01T00:00:00"/>
    <x v="2"/>
    <x v="1"/>
    <x v="0"/>
    <n v="593"/>
    <n v="421737"/>
    <n v="0"/>
    <n v="190148.4"/>
    <n v="0"/>
    <n v="421737"/>
    <n v="231588.6"/>
    <n v="231588.6"/>
    <n v="0.54913038220502353"/>
    <x v="0"/>
    <s v="Q2"/>
    <n v="4"/>
  </r>
  <r>
    <d v="2016-04-01T00:00:00"/>
    <x v="2"/>
    <x v="1"/>
    <x v="1"/>
    <n v="139"/>
    <n v="87331"/>
    <n v="6441.53"/>
    <n v="39540.550000000003"/>
    <n v="0"/>
    <n v="80889.47"/>
    <n v="41348.92"/>
    <n v="41348.92"/>
    <n v="0.51117803096002479"/>
    <x v="0"/>
    <s v="Q2"/>
    <n v="4"/>
  </r>
  <r>
    <d v="2016-04-01T00:00:00"/>
    <x v="2"/>
    <x v="2"/>
    <x v="0"/>
    <n v="27"/>
    <n v="15833"/>
    <n v="0"/>
    <n v="7401.81"/>
    <n v="0"/>
    <n v="15833"/>
    <n v="8431.1899999999987"/>
    <n v="8431.1899999999987"/>
    <n v="0.53250742120886752"/>
    <x v="0"/>
    <s v="Q2"/>
    <n v="4"/>
  </r>
  <r>
    <d v="2016-04-01T00:00:00"/>
    <x v="2"/>
    <x v="2"/>
    <x v="1"/>
    <n v="6"/>
    <n v="3024"/>
    <n v="228.75"/>
    <n v="1358.01"/>
    <n v="0"/>
    <n v="2795.25"/>
    <n v="1437.24"/>
    <n v="1437.24"/>
    <n v="0.51417225650657361"/>
    <x v="0"/>
    <s v="Q2"/>
    <n v="4"/>
  </r>
  <r>
    <d v="2016-04-01T00:00:00"/>
    <x v="3"/>
    <x v="0"/>
    <x v="0"/>
    <n v="39"/>
    <n v="3886"/>
    <n v="0"/>
    <n v="3294.69"/>
    <n v="0"/>
    <n v="3886"/>
    <n v="591.30999999999995"/>
    <n v="591.30999999999995"/>
    <n v="0.1521641791044776"/>
    <x v="0"/>
    <s v="Q2"/>
    <n v="4"/>
  </r>
  <r>
    <d v="2016-04-01T00:00:00"/>
    <x v="3"/>
    <x v="0"/>
    <x v="1"/>
    <n v="8"/>
    <n v="908"/>
    <n v="72.64"/>
    <n v="818.03"/>
    <n v="0"/>
    <n v="835.36"/>
    <n v="17.330000000000041"/>
    <n v="17.330000000000041"/>
    <n v="2.0745546830109225E-2"/>
    <x v="0"/>
    <s v="Q2"/>
    <n v="4"/>
  </r>
  <r>
    <d v="2016-04-01T00:00:00"/>
    <x v="3"/>
    <x v="1"/>
    <x v="0"/>
    <n v="2808"/>
    <n v="268205"/>
    <n v="0"/>
    <n v="222248.24"/>
    <n v="0"/>
    <n v="268205"/>
    <n v="45956.760000000009"/>
    <n v="45956.760000000009"/>
    <n v="0.17134937827408142"/>
    <x v="0"/>
    <s v="Q2"/>
    <n v="4"/>
  </r>
  <r>
    <d v="2016-04-01T00:00:00"/>
    <x v="3"/>
    <x v="1"/>
    <x v="1"/>
    <n v="614"/>
    <n v="64930"/>
    <n v="4684.3999999999996"/>
    <n v="53616.5"/>
    <n v="0"/>
    <n v="60245.599999999999"/>
    <n v="6629.0999999999985"/>
    <n v="6629.0999999999985"/>
    <n v="0.11003459173781983"/>
    <x v="0"/>
    <s v="Q2"/>
    <n v="4"/>
  </r>
  <r>
    <d v="2016-04-01T00:00:00"/>
    <x v="3"/>
    <x v="2"/>
    <x v="0"/>
    <n v="94"/>
    <n v="9799"/>
    <n v="0"/>
    <n v="8139.31"/>
    <n v="0"/>
    <n v="9799"/>
    <n v="1659.6899999999996"/>
    <n v="1659.6899999999996"/>
    <n v="0.16937340544953564"/>
    <x v="0"/>
    <s v="Q2"/>
    <n v="4"/>
  </r>
  <r>
    <d v="2016-04-01T00:00:00"/>
    <x v="3"/>
    <x v="2"/>
    <x v="1"/>
    <n v="23"/>
    <n v="2564"/>
    <n v="196.78"/>
    <n v="2162.83"/>
    <n v="0"/>
    <n v="2367.2199999999998"/>
    <n v="204.38999999999987"/>
    <n v="204.38999999999987"/>
    <n v="8.6341784878464986E-2"/>
    <x v="0"/>
    <s v="Q2"/>
    <n v="4"/>
  </r>
  <r>
    <d v="2016-04-01T00:00:00"/>
    <x v="4"/>
    <x v="0"/>
    <x v="0"/>
    <n v="19"/>
    <n v="11567"/>
    <n v="0"/>
    <n v="6419.28"/>
    <n v="0"/>
    <n v="11567"/>
    <n v="5147.72"/>
    <n v="5147.72"/>
    <n v="0.44503501340019019"/>
    <x v="0"/>
    <s v="Q2"/>
    <n v="4"/>
  </r>
  <r>
    <d v="2016-04-01T00:00:00"/>
    <x v="4"/>
    <x v="0"/>
    <x v="1"/>
    <n v="7"/>
    <n v="4873"/>
    <n v="361.7"/>
    <n v="2825.22"/>
    <n v="0"/>
    <n v="4511.3"/>
    <n v="1686.0800000000004"/>
    <n v="1686.0800000000004"/>
    <n v="0.37374592689468672"/>
    <x v="0"/>
    <s v="Q2"/>
    <n v="4"/>
  </r>
  <r>
    <d v="2016-04-01T00:00:00"/>
    <x v="4"/>
    <x v="1"/>
    <x v="0"/>
    <n v="696"/>
    <n v="385016"/>
    <n v="0"/>
    <n v="207825.72"/>
    <n v="0"/>
    <n v="385016"/>
    <n v="177190.28"/>
    <n v="177190.28"/>
    <n v="0.46021536767303178"/>
    <x v="0"/>
    <s v="Q2"/>
    <n v="4"/>
  </r>
  <r>
    <d v="2016-04-01T00:00:00"/>
    <x v="4"/>
    <x v="1"/>
    <x v="1"/>
    <n v="156"/>
    <n v="78374"/>
    <n v="5878.96"/>
    <n v="41809.89"/>
    <n v="0"/>
    <n v="72495.039999999994"/>
    <n v="30685.149999999994"/>
    <n v="30685.149999999994"/>
    <n v="0.42327240594666887"/>
    <x v="0"/>
    <s v="Q2"/>
    <n v="4"/>
  </r>
  <r>
    <d v="2016-04-01T00:00:00"/>
    <x v="4"/>
    <x v="2"/>
    <x v="0"/>
    <n v="46"/>
    <n v="19378"/>
    <n v="0"/>
    <n v="10174.23"/>
    <n v="0"/>
    <n v="19378"/>
    <n v="9203.77"/>
    <n v="9203.77"/>
    <n v="0.47495974816802561"/>
    <x v="0"/>
    <s v="Q2"/>
    <n v="4"/>
  </r>
  <r>
    <d v="2016-04-01T00:00:00"/>
    <x v="4"/>
    <x v="2"/>
    <x v="1"/>
    <n v="6"/>
    <n v="3014"/>
    <n v="241.12"/>
    <n v="1634.6"/>
    <n v="0"/>
    <n v="2772.88"/>
    <n v="1138.2800000000002"/>
    <n v="1138.2800000000002"/>
    <n v="0.4105046017137417"/>
    <x v="0"/>
    <s v="Q2"/>
    <n v="4"/>
  </r>
  <r>
    <d v="2016-04-01T00:00:00"/>
    <x v="5"/>
    <x v="0"/>
    <x v="0"/>
    <n v="6"/>
    <n v="18664"/>
    <n v="0"/>
    <n v="14692.24"/>
    <n v="0"/>
    <n v="18664"/>
    <n v="3971.76"/>
    <n v="3971.76"/>
    <n v="0.21280325760822977"/>
    <x v="0"/>
    <s v="Q2"/>
    <n v="4"/>
  </r>
  <r>
    <d v="2016-04-01T00:00:00"/>
    <x v="5"/>
    <x v="0"/>
    <x v="1"/>
    <n v="1"/>
    <n v="6729"/>
    <n v="336.45"/>
    <n v="6322.63"/>
    <n v="0"/>
    <n v="6392.55"/>
    <n v="69.920000000000073"/>
    <n v="69.920000000000073"/>
    <n v="1.0937732203893605E-2"/>
    <x v="0"/>
    <s v="Q2"/>
    <n v="4"/>
  </r>
  <r>
    <d v="2016-04-01T00:00:00"/>
    <x v="5"/>
    <x v="1"/>
    <x v="0"/>
    <n v="247"/>
    <n v="935643"/>
    <n v="0"/>
    <n v="786439.09"/>
    <n v="0"/>
    <n v="935643"/>
    <n v="149203.91000000003"/>
    <n v="149203.91000000003"/>
    <n v="0.15946670899050175"/>
    <x v="0"/>
    <s v="Q2"/>
    <n v="4"/>
  </r>
  <r>
    <d v="2016-04-01T00:00:00"/>
    <x v="5"/>
    <x v="1"/>
    <x v="1"/>
    <n v="58"/>
    <n v="179452"/>
    <n v="13436.9"/>
    <n v="150072.09"/>
    <n v="0"/>
    <n v="166015.1"/>
    <n v="15943.010000000009"/>
    <n v="15943.010000000009"/>
    <n v="9.6033493338858994E-2"/>
    <x v="0"/>
    <s v="Q2"/>
    <n v="4"/>
  </r>
  <r>
    <d v="2016-04-01T00:00:00"/>
    <x v="5"/>
    <x v="2"/>
    <x v="0"/>
    <n v="6"/>
    <n v="18124"/>
    <n v="0"/>
    <n v="15918.36"/>
    <n v="0"/>
    <n v="18124"/>
    <n v="2205.6399999999994"/>
    <n v="2205.6399999999994"/>
    <n v="0.12169719708673579"/>
    <x v="0"/>
    <s v="Q2"/>
    <n v="4"/>
  </r>
  <r>
    <d v="2016-04-01T00:00:00"/>
    <x v="5"/>
    <x v="2"/>
    <x v="1"/>
    <n v="3"/>
    <n v="14337"/>
    <n v="1146.96"/>
    <n v="13156.48"/>
    <n v="0"/>
    <n v="13190.04"/>
    <n v="33.56000000000131"/>
    <n v="33.56000000000131"/>
    <n v="2.5443440656738956E-3"/>
    <x v="0"/>
    <s v="Q2"/>
    <n v="4"/>
  </r>
  <r>
    <d v="2016-04-01T00:00:00"/>
    <x v="6"/>
    <x v="0"/>
    <x v="0"/>
    <n v="7"/>
    <n v="10273"/>
    <n v="0"/>
    <n v="5228.03"/>
    <n v="0"/>
    <n v="10273"/>
    <n v="5044.97"/>
    <n v="5044.97"/>
    <n v="0.4910902365423927"/>
    <x v="0"/>
    <s v="Q2"/>
    <n v="4"/>
  </r>
  <r>
    <d v="2016-04-01T00:00:00"/>
    <x v="6"/>
    <x v="1"/>
    <x v="0"/>
    <n v="272"/>
    <n v="338578"/>
    <n v="0"/>
    <n v="185857.91"/>
    <n v="0"/>
    <n v="338578"/>
    <n v="152720.09"/>
    <n v="152720.09"/>
    <n v="0.45106324096663103"/>
    <x v="0"/>
    <s v="Q2"/>
    <n v="4"/>
  </r>
  <r>
    <d v="2016-04-01T00:00:00"/>
    <x v="6"/>
    <x v="1"/>
    <x v="1"/>
    <n v="46"/>
    <n v="49714"/>
    <n v="3826.64"/>
    <n v="28462.59"/>
    <n v="0"/>
    <n v="45887.360000000001"/>
    <n v="17424.77"/>
    <n v="17424.77"/>
    <n v="0.37972918904029346"/>
    <x v="0"/>
    <s v="Q2"/>
    <n v="4"/>
  </r>
  <r>
    <d v="2016-04-01T00:00:00"/>
    <x v="6"/>
    <x v="2"/>
    <x v="0"/>
    <n v="25"/>
    <n v="23215"/>
    <n v="0"/>
    <n v="12552.89"/>
    <n v="0"/>
    <n v="23215"/>
    <n v="10662.11"/>
    <n v="10662.11"/>
    <n v="0.45927676071505497"/>
    <x v="0"/>
    <s v="Q2"/>
    <n v="4"/>
  </r>
  <r>
    <d v="2016-04-01T00:00:00"/>
    <x v="6"/>
    <x v="2"/>
    <x v="1"/>
    <n v="1"/>
    <n v="519"/>
    <n v="41.52"/>
    <n v="311.44"/>
    <n v="0"/>
    <n v="477.48"/>
    <n v="166.04000000000002"/>
    <n v="166.04000000000002"/>
    <n v="0.34774231381419118"/>
    <x v="0"/>
    <s v="Q2"/>
    <n v="4"/>
  </r>
  <r>
    <d v="2016-05-01T00:00:00"/>
    <x v="0"/>
    <x v="0"/>
    <x v="0"/>
    <n v="5"/>
    <n v="1941"/>
    <n v="0"/>
    <n v="833.65"/>
    <n v="0"/>
    <n v="1941"/>
    <n v="1107.3499999999999"/>
    <n v="1107.3499999999999"/>
    <n v="0.57050489438433793"/>
    <x v="0"/>
    <s v="Q2"/>
    <n v="5"/>
  </r>
  <r>
    <d v="2016-05-01T00:00:00"/>
    <x v="0"/>
    <x v="0"/>
    <x v="1"/>
    <n v="12"/>
    <n v="4888"/>
    <n v="342.16"/>
    <n v="2479.58"/>
    <n v="0"/>
    <n v="4545.84"/>
    <n v="2066.2600000000002"/>
    <n v="2066.2600000000002"/>
    <n v="0.45453865512204567"/>
    <x v="0"/>
    <s v="Q2"/>
    <n v="5"/>
  </r>
  <r>
    <d v="2016-05-01T00:00:00"/>
    <x v="0"/>
    <x v="1"/>
    <x v="0"/>
    <n v="672"/>
    <n v="261827"/>
    <n v="0"/>
    <n v="156597.82"/>
    <n v="0"/>
    <n v="261827"/>
    <n v="105229.18"/>
    <n v="105229.18"/>
    <n v="0.40190347061227449"/>
    <x v="0"/>
    <s v="Q2"/>
    <n v="5"/>
  </r>
  <r>
    <d v="2016-05-01T00:00:00"/>
    <x v="0"/>
    <x v="1"/>
    <x v="1"/>
    <n v="306"/>
    <n v="117858"/>
    <n v="7932.62"/>
    <n v="67388.600000000006"/>
    <n v="0"/>
    <n v="109925.38"/>
    <n v="42536.78"/>
    <n v="42536.78"/>
    <n v="0.38696049993186282"/>
    <x v="0"/>
    <s v="Q2"/>
    <n v="5"/>
  </r>
  <r>
    <d v="2016-05-01T00:00:00"/>
    <x v="0"/>
    <x v="2"/>
    <x v="0"/>
    <n v="28"/>
    <n v="9088"/>
    <n v="0"/>
    <n v="5730.68"/>
    <n v="0"/>
    <n v="9088"/>
    <n v="3357.3199999999997"/>
    <n v="3357.3199999999997"/>
    <n v="0.36942341549295771"/>
    <x v="0"/>
    <s v="Q2"/>
    <n v="5"/>
  </r>
  <r>
    <d v="2016-05-01T00:00:00"/>
    <x v="0"/>
    <x v="2"/>
    <x v="1"/>
    <n v="24"/>
    <n v="9616"/>
    <n v="662.94"/>
    <n v="5763.33"/>
    <n v="0"/>
    <n v="8953.06"/>
    <n v="3189.7299999999996"/>
    <n v="3189.7299999999996"/>
    <n v="0.35627260400354738"/>
    <x v="0"/>
    <s v="Q2"/>
    <n v="5"/>
  </r>
  <r>
    <d v="2016-05-01T00:00:00"/>
    <x v="1"/>
    <x v="0"/>
    <x v="0"/>
    <n v="1"/>
    <n v="2179"/>
    <n v="0"/>
    <n v="1985.34"/>
    <n v="0"/>
    <n v="2179"/>
    <n v="193.66000000000008"/>
    <n v="193.66000000000008"/>
    <n v="8.8875631023405274E-2"/>
    <x v="0"/>
    <s v="Q2"/>
    <n v="5"/>
  </r>
  <r>
    <d v="2016-05-01T00:00:00"/>
    <x v="1"/>
    <x v="0"/>
    <x v="1"/>
    <n v="2"/>
    <n v="8358"/>
    <n v="585.05999999999995"/>
    <n v="7426.36"/>
    <n v="0"/>
    <n v="7772.9400000000005"/>
    <n v="346.58000000000084"/>
    <n v="346.58000000000084"/>
    <n v="4.4588019462391423E-2"/>
    <x v="0"/>
    <s v="Q2"/>
    <n v="5"/>
  </r>
  <r>
    <d v="2016-05-01T00:00:00"/>
    <x v="1"/>
    <x v="1"/>
    <x v="0"/>
    <n v="140"/>
    <n v="802910"/>
    <n v="0"/>
    <n v="706622.01"/>
    <n v="0"/>
    <n v="802910"/>
    <n v="96287.989999999991"/>
    <n v="96287.989999999991"/>
    <n v="0.1199237648055199"/>
    <x v="0"/>
    <s v="Q2"/>
    <n v="5"/>
  </r>
  <r>
    <d v="2016-05-01T00:00:00"/>
    <x v="1"/>
    <x v="1"/>
    <x v="1"/>
    <n v="44"/>
    <n v="236226"/>
    <n v="15908.14"/>
    <n v="201557.11"/>
    <n v="0"/>
    <n v="220317.86"/>
    <n v="18760.75"/>
    <n v="18760.75"/>
    <n v="8.5153105608415047E-2"/>
    <x v="0"/>
    <s v="Q2"/>
    <n v="5"/>
  </r>
  <r>
    <d v="2016-05-01T00:00:00"/>
    <x v="1"/>
    <x v="2"/>
    <x v="0"/>
    <n v="1"/>
    <n v="7079"/>
    <n v="0"/>
    <n v="5670.13"/>
    <n v="0"/>
    <n v="7079"/>
    <n v="1408.87"/>
    <n v="1408.87"/>
    <n v="0.19902104817064556"/>
    <x v="0"/>
    <s v="Q2"/>
    <n v="5"/>
  </r>
  <r>
    <d v="2016-05-01T00:00:00"/>
    <x v="1"/>
    <x v="2"/>
    <x v="1"/>
    <n v="7"/>
    <n v="35913"/>
    <n v="2377.73"/>
    <n v="30900.46"/>
    <n v="0"/>
    <n v="33535.269999999997"/>
    <n v="2634.8099999999977"/>
    <n v="2634.8099999999977"/>
    <n v="7.8568325228930549E-2"/>
    <x v="0"/>
    <s v="Q2"/>
    <n v="5"/>
  </r>
  <r>
    <d v="2016-05-01T00:00:00"/>
    <x v="2"/>
    <x v="0"/>
    <x v="0"/>
    <n v="3"/>
    <n v="2207"/>
    <n v="0"/>
    <n v="915.73"/>
    <n v="0"/>
    <n v="2207"/>
    <n v="1291.27"/>
    <n v="1291.27"/>
    <n v="0.58507929315813323"/>
    <x v="0"/>
    <s v="Q2"/>
    <n v="5"/>
  </r>
  <r>
    <d v="2016-05-01T00:00:00"/>
    <x v="2"/>
    <x v="0"/>
    <x v="1"/>
    <n v="6"/>
    <n v="3604"/>
    <n v="239.1"/>
    <n v="1809.97"/>
    <n v="0"/>
    <n v="3364.9"/>
    <n v="1554.93"/>
    <n v="1554.93"/>
    <n v="0.46210288567267971"/>
    <x v="0"/>
    <s v="Q2"/>
    <n v="5"/>
  </r>
  <r>
    <d v="2016-05-01T00:00:00"/>
    <x v="2"/>
    <x v="1"/>
    <x v="0"/>
    <n v="565"/>
    <n v="381265"/>
    <n v="0"/>
    <n v="171813.46"/>
    <n v="0"/>
    <n v="381265"/>
    <n v="209451.54"/>
    <n v="209451.54"/>
    <n v="0.54935947438133581"/>
    <x v="0"/>
    <s v="Q2"/>
    <n v="5"/>
  </r>
  <r>
    <d v="2016-05-01T00:00:00"/>
    <x v="2"/>
    <x v="1"/>
    <x v="1"/>
    <n v="234"/>
    <n v="156846"/>
    <n v="10607.38"/>
    <n v="71530.38"/>
    <n v="0"/>
    <n v="146238.62"/>
    <n v="74708.239999999991"/>
    <n v="74708.239999999991"/>
    <n v="0.51086532408470475"/>
    <x v="0"/>
    <s v="Q2"/>
    <n v="5"/>
  </r>
  <r>
    <d v="2016-05-01T00:00:00"/>
    <x v="2"/>
    <x v="2"/>
    <x v="0"/>
    <n v="17"/>
    <n v="11083"/>
    <n v="0"/>
    <n v="5258.89"/>
    <n v="0"/>
    <n v="11083"/>
    <n v="5824.11"/>
    <n v="5824.11"/>
    <n v="0.525499413516196"/>
    <x v="0"/>
    <s v="Q2"/>
    <n v="5"/>
  </r>
  <r>
    <d v="2016-05-01T00:00:00"/>
    <x v="2"/>
    <x v="2"/>
    <x v="1"/>
    <n v="14"/>
    <n v="7866"/>
    <n v="550.62"/>
    <n v="3504.36"/>
    <n v="0"/>
    <n v="7315.38"/>
    <n v="3811.02"/>
    <n v="3811.02"/>
    <n v="0.52095995013246066"/>
    <x v="0"/>
    <s v="Q2"/>
    <n v="5"/>
  </r>
  <r>
    <d v="2016-05-01T00:00:00"/>
    <x v="3"/>
    <x v="0"/>
    <x v="0"/>
    <n v="17"/>
    <n v="1809"/>
    <n v="0"/>
    <n v="1487.61"/>
    <n v="0"/>
    <n v="1809"/>
    <n v="321.3900000000001"/>
    <n v="321.3900000000001"/>
    <n v="0.17766169154228861"/>
    <x v="0"/>
    <s v="Q2"/>
    <n v="5"/>
  </r>
  <r>
    <d v="2016-05-01T00:00:00"/>
    <x v="3"/>
    <x v="0"/>
    <x v="1"/>
    <n v="19"/>
    <n v="1493"/>
    <n v="104.51"/>
    <n v="1191.55"/>
    <n v="0"/>
    <n v="1388.49"/>
    <n v="196.94000000000005"/>
    <n v="196.94000000000005"/>
    <n v="0.14183753574026464"/>
    <x v="0"/>
    <s v="Q2"/>
    <n v="5"/>
  </r>
  <r>
    <d v="2016-05-01T00:00:00"/>
    <x v="3"/>
    <x v="1"/>
    <x v="0"/>
    <n v="2083"/>
    <n v="204516"/>
    <n v="0"/>
    <n v="167570.43"/>
    <n v="0"/>
    <n v="204516"/>
    <n v="36945.570000000007"/>
    <n v="36945.570000000007"/>
    <n v="0.18064880009388021"/>
    <x v="0"/>
    <s v="Q2"/>
    <n v="5"/>
  </r>
  <r>
    <d v="2016-05-01T00:00:00"/>
    <x v="3"/>
    <x v="1"/>
    <x v="1"/>
    <n v="856"/>
    <n v="78509"/>
    <n v="5235.91"/>
    <n v="64136.81"/>
    <n v="0"/>
    <n v="73273.09"/>
    <n v="9136.2799999999988"/>
    <n v="9136.2799999999988"/>
    <n v="0.12468806761117894"/>
    <x v="0"/>
    <s v="Q2"/>
    <n v="5"/>
  </r>
  <r>
    <d v="2016-05-01T00:00:00"/>
    <x v="3"/>
    <x v="2"/>
    <x v="0"/>
    <n v="52"/>
    <n v="5608"/>
    <n v="0"/>
    <n v="4564.25"/>
    <n v="0"/>
    <n v="5608"/>
    <n v="1043.75"/>
    <n v="1043.75"/>
    <n v="0.18611804564907275"/>
    <x v="0"/>
    <s v="Q2"/>
    <n v="5"/>
  </r>
  <r>
    <d v="2016-05-01T00:00:00"/>
    <x v="3"/>
    <x v="2"/>
    <x v="1"/>
    <n v="26"/>
    <n v="2829"/>
    <n v="198.03"/>
    <n v="2452.9"/>
    <n v="0"/>
    <n v="2630.97"/>
    <n v="178.06999999999971"/>
    <n v="178.06999999999971"/>
    <n v="6.7682261675351574E-2"/>
    <x v="0"/>
    <s v="Q2"/>
    <n v="5"/>
  </r>
  <r>
    <d v="2016-05-01T00:00:00"/>
    <x v="4"/>
    <x v="0"/>
    <x v="0"/>
    <n v="2"/>
    <n v="888"/>
    <n v="0"/>
    <n v="417.99"/>
    <n v="0"/>
    <n v="888"/>
    <n v="470.01"/>
    <n v="470.01"/>
    <n v="0.52929054054054048"/>
    <x v="0"/>
    <s v="Q2"/>
    <n v="5"/>
  </r>
  <r>
    <d v="2016-05-01T00:00:00"/>
    <x v="4"/>
    <x v="0"/>
    <x v="1"/>
    <n v="3"/>
    <n v="1247"/>
    <n v="76.31"/>
    <n v="638"/>
    <n v="0"/>
    <n v="1170.69"/>
    <n v="532.69000000000005"/>
    <n v="532.69000000000005"/>
    <n v="0.45502225183438827"/>
    <x v="0"/>
    <s v="Q2"/>
    <n v="5"/>
  </r>
  <r>
    <d v="2016-05-01T00:00:00"/>
    <x v="4"/>
    <x v="1"/>
    <x v="0"/>
    <n v="583"/>
    <n v="330165"/>
    <n v="0"/>
    <n v="179130.31"/>
    <n v="0"/>
    <n v="330165"/>
    <n v="151034.69"/>
    <n v="151034.69"/>
    <n v="0.45745215271152301"/>
    <x v="0"/>
    <s v="Q2"/>
    <n v="5"/>
  </r>
  <r>
    <d v="2016-05-01T00:00:00"/>
    <x v="4"/>
    <x v="1"/>
    <x v="1"/>
    <n v="291"/>
    <n v="175003"/>
    <n v="12150.25"/>
    <n v="94842.57"/>
    <n v="0"/>
    <n v="162852.75"/>
    <n v="68010.179999999993"/>
    <n v="68010.179999999993"/>
    <n v="0.41761763310720879"/>
    <x v="0"/>
    <s v="Q2"/>
    <n v="5"/>
  </r>
  <r>
    <d v="2016-05-01T00:00:00"/>
    <x v="4"/>
    <x v="2"/>
    <x v="0"/>
    <n v="19"/>
    <n v="9569"/>
    <n v="0"/>
    <n v="4855.6899999999996"/>
    <n v="0"/>
    <n v="9569"/>
    <n v="4713.3100000000004"/>
    <n v="4713.3100000000004"/>
    <n v="0.49256035113386981"/>
    <x v="0"/>
    <s v="Q2"/>
    <n v="5"/>
  </r>
  <r>
    <d v="2016-05-01T00:00:00"/>
    <x v="4"/>
    <x v="2"/>
    <x v="1"/>
    <n v="13"/>
    <n v="9397"/>
    <n v="657.79"/>
    <n v="5029.78"/>
    <n v="0"/>
    <n v="8739.2099999999991"/>
    <n v="3709.4299999999994"/>
    <n v="3709.4299999999994"/>
    <n v="0.42445827483262216"/>
    <x v="0"/>
    <s v="Q2"/>
    <n v="5"/>
  </r>
  <r>
    <d v="2016-05-01T00:00:00"/>
    <x v="5"/>
    <x v="0"/>
    <x v="1"/>
    <n v="1"/>
    <n v="6729"/>
    <n v="471.03"/>
    <n v="6357.53"/>
    <n v="0"/>
    <n v="6257.97"/>
    <n v="-99.559999999999491"/>
    <n v="-99.559999999999491"/>
    <n v="-1.5909312444770347E-2"/>
    <x v="0"/>
    <s v="Q2"/>
    <n v="5"/>
  </r>
  <r>
    <d v="2016-05-01T00:00:00"/>
    <x v="5"/>
    <x v="1"/>
    <x v="0"/>
    <n v="203"/>
    <n v="777917"/>
    <n v="0"/>
    <n v="649967.66"/>
    <n v="0"/>
    <n v="777917"/>
    <n v="127949.33999999997"/>
    <n v="127949.33999999997"/>
    <n v="0.16447685292903994"/>
    <x v="0"/>
    <s v="Q2"/>
    <n v="5"/>
  </r>
  <r>
    <d v="2016-05-01T00:00:00"/>
    <x v="5"/>
    <x v="1"/>
    <x v="1"/>
    <n v="82"/>
    <n v="296828"/>
    <n v="19841.18"/>
    <n v="247319.59"/>
    <n v="0"/>
    <n v="276986.82"/>
    <n v="29667.23000000001"/>
    <n v="29667.23000000001"/>
    <n v="0.10710700964038654"/>
    <x v="0"/>
    <s v="Q2"/>
    <n v="5"/>
  </r>
  <r>
    <d v="2016-05-01T00:00:00"/>
    <x v="5"/>
    <x v="2"/>
    <x v="0"/>
    <n v="7"/>
    <n v="26743"/>
    <n v="0"/>
    <n v="22315.61"/>
    <n v="0"/>
    <n v="26743"/>
    <n v="4427.3899999999994"/>
    <n v="4427.3899999999994"/>
    <n v="0.16555322888232432"/>
    <x v="0"/>
    <s v="Q2"/>
    <n v="5"/>
  </r>
  <r>
    <d v="2016-05-01T00:00:00"/>
    <x v="5"/>
    <x v="2"/>
    <x v="1"/>
    <n v="4"/>
    <n v="22046"/>
    <n v="1543.22"/>
    <n v="15497.3"/>
    <n v="0"/>
    <n v="20502.78"/>
    <n v="5005.4799999999996"/>
    <n v="5005.4799999999996"/>
    <n v="0.24413664878616459"/>
    <x v="0"/>
    <s v="Q2"/>
    <n v="5"/>
  </r>
  <r>
    <d v="2016-05-01T00:00:00"/>
    <x v="6"/>
    <x v="0"/>
    <x v="0"/>
    <n v="3"/>
    <n v="3597"/>
    <n v="0"/>
    <n v="1997.54"/>
    <n v="0"/>
    <n v="3597"/>
    <n v="1599.46"/>
    <n v="1599.46"/>
    <n v="0.44466499860995273"/>
    <x v="0"/>
    <s v="Q2"/>
    <n v="5"/>
  </r>
  <r>
    <d v="2016-05-01T00:00:00"/>
    <x v="6"/>
    <x v="0"/>
    <x v="1"/>
    <n v="3"/>
    <n v="1987"/>
    <n v="139.09"/>
    <n v="1107.81"/>
    <n v="0"/>
    <n v="1847.91"/>
    <n v="740.10000000000014"/>
    <n v="740.10000000000014"/>
    <n v="0.40050651817458649"/>
    <x v="0"/>
    <s v="Q2"/>
    <n v="5"/>
  </r>
  <r>
    <d v="2016-05-01T00:00:00"/>
    <x v="6"/>
    <x v="1"/>
    <x v="0"/>
    <n v="261"/>
    <n v="306649"/>
    <n v="0"/>
    <n v="168235.35"/>
    <n v="0"/>
    <n v="306649"/>
    <n v="138413.65"/>
    <n v="138413.65"/>
    <n v="0.45137486181269137"/>
    <x v="0"/>
    <s v="Q2"/>
    <n v="5"/>
  </r>
  <r>
    <d v="2016-05-01T00:00:00"/>
    <x v="6"/>
    <x v="1"/>
    <x v="1"/>
    <n v="104"/>
    <n v="114106"/>
    <n v="7816.96"/>
    <n v="63398.42"/>
    <n v="0"/>
    <n v="106289.04"/>
    <n v="42890.619999999995"/>
    <n v="42890.619999999995"/>
    <n v="0.40352815304381334"/>
    <x v="0"/>
    <s v="Q2"/>
    <n v="5"/>
  </r>
  <r>
    <d v="2016-05-01T00:00:00"/>
    <x v="6"/>
    <x v="2"/>
    <x v="0"/>
    <n v="6"/>
    <n v="9914"/>
    <n v="0"/>
    <n v="5707.19"/>
    <n v="0"/>
    <n v="9914"/>
    <n v="4206.8100000000004"/>
    <n v="4206.8100000000004"/>
    <n v="0.42433024006455522"/>
    <x v="0"/>
    <s v="Q2"/>
    <n v="5"/>
  </r>
  <r>
    <d v="2016-05-01T00:00:00"/>
    <x v="6"/>
    <x v="2"/>
    <x v="1"/>
    <n v="5"/>
    <n v="5985"/>
    <n v="418.95"/>
    <n v="3067.92"/>
    <n v="0"/>
    <n v="5566.05"/>
    <n v="2498.13"/>
    <n v="2498.13"/>
    <n v="0.44881558735548549"/>
    <x v="0"/>
    <s v="Q2"/>
    <n v="5"/>
  </r>
  <r>
    <d v="2016-06-01T00:00:00"/>
    <x v="0"/>
    <x v="0"/>
    <x v="0"/>
    <n v="15"/>
    <n v="5545"/>
    <n v="0"/>
    <n v="3843.09"/>
    <n v="0"/>
    <n v="5545"/>
    <n v="1701.9099999999999"/>
    <n v="1701.9099999999999"/>
    <n v="0.30692696122633001"/>
    <x v="0"/>
    <s v="Q2"/>
    <n v="6"/>
  </r>
  <r>
    <d v="2016-06-01T00:00:00"/>
    <x v="0"/>
    <x v="0"/>
    <x v="1"/>
    <n v="6"/>
    <n v="3524"/>
    <n v="352.4"/>
    <n v="1605.43"/>
    <n v="0"/>
    <n v="3171.6"/>
    <n v="1566.1699999999998"/>
    <n v="1566.1699999999998"/>
    <n v="0.49381069491739182"/>
    <x v="0"/>
    <s v="Q2"/>
    <n v="6"/>
  </r>
  <r>
    <d v="2016-06-01T00:00:00"/>
    <x v="0"/>
    <x v="1"/>
    <x v="0"/>
    <n v="790"/>
    <n v="305215"/>
    <n v="0"/>
    <n v="178675.09"/>
    <n v="0"/>
    <n v="305215"/>
    <n v="126539.91"/>
    <n v="126539.91"/>
    <n v="0.41459269695132939"/>
    <x v="0"/>
    <s v="Q2"/>
    <n v="6"/>
  </r>
  <r>
    <d v="2016-06-01T00:00:00"/>
    <x v="0"/>
    <x v="1"/>
    <x v="1"/>
    <n v="217"/>
    <n v="81143"/>
    <n v="7750.65"/>
    <n v="46828.47"/>
    <n v="0"/>
    <n v="73392.350000000006"/>
    <n v="26563.880000000005"/>
    <n v="26563.880000000005"/>
    <n v="0.36194344505932841"/>
    <x v="0"/>
    <s v="Q2"/>
    <n v="6"/>
  </r>
  <r>
    <d v="2016-06-01T00:00:00"/>
    <x v="0"/>
    <x v="2"/>
    <x v="0"/>
    <n v="35"/>
    <n v="12457"/>
    <n v="0"/>
    <n v="7943.94"/>
    <n v="0"/>
    <n v="12457"/>
    <n v="4513.0600000000004"/>
    <n v="4513.0600000000004"/>
    <n v="0.36229108131973992"/>
    <x v="0"/>
    <s v="Q2"/>
    <n v="6"/>
  </r>
  <r>
    <d v="2016-06-01T00:00:00"/>
    <x v="0"/>
    <x v="2"/>
    <x v="1"/>
    <n v="13"/>
    <n v="5877"/>
    <n v="535.35"/>
    <n v="2771.78"/>
    <n v="0"/>
    <n v="5341.65"/>
    <n v="2569.8699999999994"/>
    <n v="2569.8699999999994"/>
    <n v="0.48110040904963813"/>
    <x v="0"/>
    <s v="Q2"/>
    <n v="6"/>
  </r>
  <r>
    <d v="2016-06-01T00:00:00"/>
    <x v="1"/>
    <x v="0"/>
    <x v="0"/>
    <n v="1"/>
    <n v="1859"/>
    <n v="0"/>
    <n v="1756.1"/>
    <n v="0"/>
    <n v="1859"/>
    <n v="102.90000000000009"/>
    <n v="102.90000000000009"/>
    <n v="5.535233996772463E-2"/>
    <x v="0"/>
    <s v="Q2"/>
    <n v="6"/>
  </r>
  <r>
    <d v="2016-06-01T00:00:00"/>
    <x v="1"/>
    <x v="0"/>
    <x v="1"/>
    <n v="4"/>
    <n v="19526"/>
    <n v="1952.6"/>
    <n v="16288.59"/>
    <n v="0"/>
    <n v="17573.400000000001"/>
    <n v="1284.8100000000013"/>
    <n v="1284.8100000000013"/>
    <n v="7.3111065587763396E-2"/>
    <x v="0"/>
    <s v="Q2"/>
    <n v="6"/>
  </r>
  <r>
    <d v="2016-06-01T00:00:00"/>
    <x v="1"/>
    <x v="1"/>
    <x v="0"/>
    <n v="146"/>
    <n v="782734"/>
    <n v="0"/>
    <n v="677257.69"/>
    <n v="0"/>
    <n v="782734"/>
    <n v="105476.31000000006"/>
    <n v="105476.31000000006"/>
    <n v="0.13475370943385628"/>
    <x v="0"/>
    <s v="Q2"/>
    <n v="6"/>
  </r>
  <r>
    <d v="2016-06-01T00:00:00"/>
    <x v="1"/>
    <x v="1"/>
    <x v="1"/>
    <n v="30"/>
    <n v="182740"/>
    <n v="17650.599999999999"/>
    <n v="157968.67000000001"/>
    <n v="0"/>
    <n v="165089.4"/>
    <n v="7120.7299999999814"/>
    <n v="7120.7299999999814"/>
    <n v="4.3132569383618702E-2"/>
    <x v="0"/>
    <s v="Q2"/>
    <n v="6"/>
  </r>
  <r>
    <d v="2016-06-01T00:00:00"/>
    <x v="1"/>
    <x v="2"/>
    <x v="0"/>
    <n v="13"/>
    <n v="85277"/>
    <n v="0"/>
    <n v="74585.5"/>
    <n v="0"/>
    <n v="85277"/>
    <n v="10691.5"/>
    <n v="10691.5"/>
    <n v="0.12537378191071449"/>
    <x v="0"/>
    <s v="Q2"/>
    <n v="6"/>
  </r>
  <r>
    <d v="2016-06-01T00:00:00"/>
    <x v="1"/>
    <x v="2"/>
    <x v="1"/>
    <n v="2"/>
    <n v="3718"/>
    <n v="371.8"/>
    <n v="3386.59"/>
    <n v="0"/>
    <n v="3346.2"/>
    <n v="-40.390000000000327"/>
    <n v="-40.390000000000327"/>
    <n v="-1.2070408224254477E-2"/>
    <x v="0"/>
    <s v="Q2"/>
    <n v="6"/>
  </r>
  <r>
    <d v="2016-06-01T00:00:00"/>
    <x v="2"/>
    <x v="0"/>
    <x v="0"/>
    <n v="5"/>
    <n v="3735"/>
    <n v="0"/>
    <n v="1533.83"/>
    <n v="0"/>
    <n v="3735"/>
    <n v="2201.17"/>
    <n v="2201.17"/>
    <n v="0.5893360107095047"/>
    <x v="0"/>
    <s v="Q2"/>
    <n v="6"/>
  </r>
  <r>
    <d v="2016-06-01T00:00:00"/>
    <x v="2"/>
    <x v="0"/>
    <x v="1"/>
    <n v="5"/>
    <n v="2975"/>
    <n v="297.5"/>
    <n v="1300.29"/>
    <n v="0"/>
    <n v="2677.5"/>
    <n v="1377.21"/>
    <n v="1377.21"/>
    <n v="0.51436414565826327"/>
    <x v="0"/>
    <s v="Q2"/>
    <n v="6"/>
  </r>
  <r>
    <d v="2016-06-01T00:00:00"/>
    <x v="2"/>
    <x v="1"/>
    <x v="0"/>
    <n v="521"/>
    <n v="349219"/>
    <n v="0"/>
    <n v="159201.76999999999"/>
    <n v="0"/>
    <n v="349219"/>
    <n v="190017.23"/>
    <n v="190017.23"/>
    <n v="0.54412053754234457"/>
    <x v="0"/>
    <s v="Q2"/>
    <n v="6"/>
  </r>
  <r>
    <d v="2016-06-01T00:00:00"/>
    <x v="2"/>
    <x v="1"/>
    <x v="1"/>
    <n v="130"/>
    <n v="84450"/>
    <n v="7939.3"/>
    <n v="38484.269999999997"/>
    <n v="0"/>
    <n v="76510.7"/>
    <n v="38026.43"/>
    <n v="38026.43"/>
    <n v="0.49700800018820901"/>
    <x v="0"/>
    <s v="Q2"/>
    <n v="6"/>
  </r>
  <r>
    <d v="2016-06-01T00:00:00"/>
    <x v="2"/>
    <x v="2"/>
    <x v="0"/>
    <n v="35"/>
    <n v="21965"/>
    <n v="0"/>
    <n v="10172.99"/>
    <n v="0"/>
    <n v="21965"/>
    <n v="11792.01"/>
    <n v="11792.01"/>
    <n v="0.53685454131572963"/>
    <x v="0"/>
    <s v="Q2"/>
    <n v="6"/>
  </r>
  <r>
    <d v="2016-06-01T00:00:00"/>
    <x v="2"/>
    <x v="2"/>
    <x v="1"/>
    <n v="19"/>
    <n v="15461"/>
    <n v="1451.75"/>
    <n v="7605.22"/>
    <n v="0"/>
    <n v="14009.25"/>
    <n v="6404.03"/>
    <n v="6404.03"/>
    <n v="0.45712868283455571"/>
    <x v="0"/>
    <s v="Q2"/>
    <n v="6"/>
  </r>
  <r>
    <d v="2016-06-01T00:00:00"/>
    <x v="3"/>
    <x v="0"/>
    <x v="0"/>
    <n v="12"/>
    <n v="968"/>
    <n v="0"/>
    <n v="825.49"/>
    <n v="0"/>
    <n v="968"/>
    <n v="142.51"/>
    <n v="142.51"/>
    <n v="0.14722107438016527"/>
    <x v="0"/>
    <s v="Q2"/>
    <n v="6"/>
  </r>
  <r>
    <d v="2016-06-01T00:00:00"/>
    <x v="3"/>
    <x v="0"/>
    <x v="1"/>
    <n v="11"/>
    <n v="735"/>
    <n v="73.5"/>
    <n v="593.54999999999995"/>
    <n v="0"/>
    <n v="661.5"/>
    <n v="67.950000000000045"/>
    <n v="67.950000000000045"/>
    <n v="0.10272108843537422"/>
    <x v="0"/>
    <s v="Q2"/>
    <n v="6"/>
  </r>
  <r>
    <d v="2016-06-01T00:00:00"/>
    <x v="3"/>
    <x v="1"/>
    <x v="0"/>
    <n v="2115"/>
    <n v="204077"/>
    <n v="0"/>
    <n v="168932.81"/>
    <n v="0"/>
    <n v="204077"/>
    <n v="35144.19"/>
    <n v="35144.19"/>
    <n v="0.17221044017699202"/>
    <x v="0"/>
    <s v="Q2"/>
    <n v="6"/>
  </r>
  <r>
    <d v="2016-06-01T00:00:00"/>
    <x v="3"/>
    <x v="1"/>
    <x v="1"/>
    <n v="629"/>
    <n v="62626"/>
    <n v="5713.8"/>
    <n v="51766.19"/>
    <n v="0"/>
    <n v="56912.2"/>
    <n v="5146.0099999999948"/>
    <n v="5146.0099999999948"/>
    <n v="9.0420155959530554E-2"/>
    <x v="0"/>
    <s v="Q2"/>
    <n v="6"/>
  </r>
  <r>
    <d v="2016-06-01T00:00:00"/>
    <x v="3"/>
    <x v="2"/>
    <x v="0"/>
    <n v="63"/>
    <n v="6270"/>
    <n v="0"/>
    <n v="5288.55"/>
    <n v="0"/>
    <n v="6270"/>
    <n v="981.44999999999982"/>
    <n v="981.44999999999982"/>
    <n v="0.15653110047846888"/>
    <x v="0"/>
    <s v="Q2"/>
    <n v="6"/>
  </r>
  <r>
    <d v="2016-06-01T00:00:00"/>
    <x v="3"/>
    <x v="2"/>
    <x v="1"/>
    <n v="48"/>
    <n v="4185"/>
    <n v="379.35"/>
    <n v="3549.08"/>
    <n v="0"/>
    <n v="3805.65"/>
    <n v="256.57000000000016"/>
    <n v="256.57000000000016"/>
    <n v="6.7418180862664767E-2"/>
    <x v="0"/>
    <s v="Q2"/>
    <n v="6"/>
  </r>
  <r>
    <d v="2016-06-01T00:00:00"/>
    <x v="4"/>
    <x v="0"/>
    <x v="0"/>
    <n v="12"/>
    <n v="5118"/>
    <n v="0"/>
    <n v="2718.46"/>
    <n v="0"/>
    <n v="5118"/>
    <n v="2399.54"/>
    <n v="2399.54"/>
    <n v="0.46884329816334502"/>
    <x v="0"/>
    <s v="Q2"/>
    <n v="6"/>
  </r>
  <r>
    <d v="2016-06-01T00:00:00"/>
    <x v="4"/>
    <x v="0"/>
    <x v="1"/>
    <n v="4"/>
    <n v="1846"/>
    <n v="184.6"/>
    <n v="999.25"/>
    <n v="0"/>
    <n v="1661.4"/>
    <n v="662.15000000000009"/>
    <n v="662.15000000000009"/>
    <n v="0.39854941615505002"/>
    <x v="0"/>
    <s v="Q2"/>
    <n v="6"/>
  </r>
  <r>
    <d v="2016-06-01T00:00:00"/>
    <x v="4"/>
    <x v="1"/>
    <x v="0"/>
    <n v="637"/>
    <n v="338723"/>
    <n v="0"/>
    <n v="181989.69"/>
    <n v="0"/>
    <n v="338723"/>
    <n v="156733.31"/>
    <n v="156733.31"/>
    <n v="0.46271823879689306"/>
    <x v="0"/>
    <s v="Q2"/>
    <n v="6"/>
  </r>
  <r>
    <d v="2016-06-01T00:00:00"/>
    <x v="4"/>
    <x v="1"/>
    <x v="1"/>
    <n v="161"/>
    <n v="89563"/>
    <n v="8270.15"/>
    <n v="48276.14"/>
    <n v="0"/>
    <n v="81292.850000000006"/>
    <n v="33016.710000000006"/>
    <n v="33016.710000000006"/>
    <n v="0.40614531290267231"/>
    <x v="0"/>
    <s v="Q2"/>
    <n v="6"/>
  </r>
  <r>
    <d v="2016-06-01T00:00:00"/>
    <x v="4"/>
    <x v="2"/>
    <x v="0"/>
    <n v="31"/>
    <n v="19729"/>
    <n v="0"/>
    <n v="10879.2"/>
    <n v="0"/>
    <n v="19729"/>
    <n v="8849.7999999999993"/>
    <n v="8849.7999999999993"/>
    <n v="0.44856809772416234"/>
    <x v="0"/>
    <s v="Q2"/>
    <n v="6"/>
  </r>
  <r>
    <d v="2016-06-01T00:00:00"/>
    <x v="4"/>
    <x v="2"/>
    <x v="1"/>
    <n v="9"/>
    <n v="5541"/>
    <n v="532.65"/>
    <n v="2911.96"/>
    <n v="0"/>
    <n v="5008.3500000000004"/>
    <n v="2096.3900000000003"/>
    <n v="2096.3900000000003"/>
    <n v="0.41857897311489817"/>
    <x v="0"/>
    <s v="Q2"/>
    <n v="6"/>
  </r>
  <r>
    <d v="2016-06-01T00:00:00"/>
    <x v="5"/>
    <x v="0"/>
    <x v="0"/>
    <n v="3"/>
    <n v="15517"/>
    <n v="0"/>
    <n v="12726.04"/>
    <n v="0"/>
    <n v="15517"/>
    <n v="2790.9599999999991"/>
    <n v="2790.9599999999991"/>
    <n v="0.17986466456144867"/>
    <x v="0"/>
    <s v="Q2"/>
    <n v="6"/>
  </r>
  <r>
    <d v="2016-06-01T00:00:00"/>
    <x v="5"/>
    <x v="0"/>
    <x v="1"/>
    <n v="3"/>
    <n v="15417"/>
    <n v="1541.7"/>
    <n v="12098.75"/>
    <n v="0"/>
    <n v="13875.3"/>
    <n v="1776.5499999999993"/>
    <n v="1776.5499999999993"/>
    <n v="0.12803687127485527"/>
    <x v="0"/>
    <s v="Q2"/>
    <n v="6"/>
  </r>
  <r>
    <d v="2016-06-01T00:00:00"/>
    <x v="5"/>
    <x v="1"/>
    <x v="0"/>
    <n v="216"/>
    <n v="818224"/>
    <n v="0"/>
    <n v="671638.3"/>
    <n v="0"/>
    <n v="818224"/>
    <n v="146585.69999999995"/>
    <n v="146585.69999999995"/>
    <n v="0.17915106376737905"/>
    <x v="0"/>
    <s v="Q2"/>
    <n v="6"/>
  </r>
  <r>
    <d v="2016-06-01T00:00:00"/>
    <x v="5"/>
    <x v="1"/>
    <x v="1"/>
    <n v="46"/>
    <n v="183054"/>
    <n v="16909.650000000001"/>
    <n v="152262.53"/>
    <n v="0"/>
    <n v="166144.35"/>
    <n v="13881.820000000007"/>
    <n v="13881.820000000007"/>
    <n v="8.3552766013409469E-2"/>
    <x v="0"/>
    <s v="Q2"/>
    <n v="6"/>
  </r>
  <r>
    <d v="2016-06-01T00:00:00"/>
    <x v="5"/>
    <x v="2"/>
    <x v="0"/>
    <n v="16"/>
    <n v="55804"/>
    <n v="0"/>
    <n v="45886.239999999998"/>
    <n v="0"/>
    <n v="55804"/>
    <n v="9917.760000000002"/>
    <n v="9917.760000000002"/>
    <n v="0.17772489427281202"/>
    <x v="0"/>
    <s v="Q2"/>
    <n v="6"/>
  </r>
  <r>
    <d v="2016-06-01T00:00:00"/>
    <x v="5"/>
    <x v="2"/>
    <x v="1"/>
    <n v="4"/>
    <n v="10666"/>
    <n v="1066.5999999999999"/>
    <n v="8941.7199999999993"/>
    <n v="0"/>
    <n v="9599.4"/>
    <n v="657.68000000000029"/>
    <n v="657.68000000000029"/>
    <n v="6.8512615371794108E-2"/>
    <x v="0"/>
    <s v="Q2"/>
    <n v="6"/>
  </r>
  <r>
    <d v="2016-06-01T00:00:00"/>
    <x v="6"/>
    <x v="0"/>
    <x v="0"/>
    <n v="3"/>
    <n v="4437"/>
    <n v="0"/>
    <n v="2308.14"/>
    <n v="0"/>
    <n v="4437"/>
    <n v="2128.86"/>
    <n v="2128.86"/>
    <n v="0.47979716024340774"/>
    <x v="0"/>
    <s v="Q2"/>
    <n v="6"/>
  </r>
  <r>
    <d v="2016-06-01T00:00:00"/>
    <x v="6"/>
    <x v="0"/>
    <x v="1"/>
    <n v="1"/>
    <n v="399"/>
    <n v="39.9"/>
    <n v="225.69"/>
    <n v="0"/>
    <n v="359.1"/>
    <n v="133.41000000000003"/>
    <n v="133.41000000000003"/>
    <n v="0.37151211361737685"/>
    <x v="0"/>
    <s v="Q2"/>
    <n v="6"/>
  </r>
  <r>
    <d v="2016-06-01T00:00:00"/>
    <x v="6"/>
    <x v="1"/>
    <x v="0"/>
    <n v="237"/>
    <n v="261853"/>
    <n v="0"/>
    <n v="143382.12"/>
    <n v="0"/>
    <n v="261853"/>
    <n v="118470.88"/>
    <n v="118470.88"/>
    <n v="0.45243277716886959"/>
    <x v="0"/>
    <s v="Q2"/>
    <n v="6"/>
  </r>
  <r>
    <d v="2016-06-01T00:00:00"/>
    <x v="6"/>
    <x v="1"/>
    <x v="1"/>
    <n v="66"/>
    <n v="82624"/>
    <n v="7718.3"/>
    <n v="47711.16"/>
    <n v="0"/>
    <n v="74905.7"/>
    <n v="27194.539999999994"/>
    <n v="27194.539999999994"/>
    <n v="0.36305034196329511"/>
    <x v="0"/>
    <s v="Q2"/>
    <n v="6"/>
  </r>
  <r>
    <d v="2016-06-01T00:00:00"/>
    <x v="6"/>
    <x v="2"/>
    <x v="0"/>
    <n v="12"/>
    <n v="12748"/>
    <n v="0"/>
    <n v="7109.97"/>
    <n v="0"/>
    <n v="12748"/>
    <n v="5638.03"/>
    <n v="5638.03"/>
    <n v="0.44226780671477878"/>
    <x v="0"/>
    <s v="Q2"/>
    <n v="6"/>
  </r>
  <r>
    <d v="2016-06-01T00:00:00"/>
    <x v="6"/>
    <x v="2"/>
    <x v="1"/>
    <n v="7"/>
    <n v="8783"/>
    <n v="728.45"/>
    <n v="5017.84"/>
    <n v="0"/>
    <n v="8054.55"/>
    <n v="3036.71"/>
    <n v="3036.71"/>
    <n v="0.37701795879347699"/>
    <x v="0"/>
    <s v="Q2"/>
    <n v="6"/>
  </r>
  <r>
    <d v="2016-07-01T00:00:00"/>
    <x v="0"/>
    <x v="0"/>
    <x v="0"/>
    <n v="24"/>
    <n v="9016"/>
    <n v="0"/>
    <n v="5740.86"/>
    <n v="0"/>
    <n v="9016"/>
    <n v="3275.1400000000003"/>
    <n v="3275.1400000000003"/>
    <n v="0.36325865128660162"/>
    <x v="0"/>
    <s v="Q3"/>
    <n v="7"/>
  </r>
  <r>
    <d v="2016-07-01T00:00:00"/>
    <x v="0"/>
    <x v="0"/>
    <x v="1"/>
    <n v="10"/>
    <n v="4040"/>
    <n v="302.25"/>
    <n v="2362.31"/>
    <n v="0"/>
    <n v="3737.75"/>
    <n v="1375.44"/>
    <n v="1375.44"/>
    <n v="0.36798608788709786"/>
    <x v="0"/>
    <s v="Q3"/>
    <n v="7"/>
  </r>
  <r>
    <d v="2016-07-01T00:00:00"/>
    <x v="0"/>
    <x v="1"/>
    <x v="0"/>
    <n v="800"/>
    <n v="305699"/>
    <n v="0"/>
    <n v="182612.29"/>
    <n v="0"/>
    <n v="305699"/>
    <n v="123086.70999999999"/>
    <n v="123086.70999999999"/>
    <n v="0.40264021144982481"/>
    <x v="0"/>
    <s v="Q3"/>
    <n v="7"/>
  </r>
  <r>
    <d v="2016-07-01T00:00:00"/>
    <x v="0"/>
    <x v="1"/>
    <x v="1"/>
    <n v="206"/>
    <n v="74034"/>
    <n v="6824"/>
    <n v="43831.5"/>
    <n v="0"/>
    <n v="67210"/>
    <n v="23378.5"/>
    <n v="23378.5"/>
    <n v="0.34784258294896592"/>
    <x v="0"/>
    <s v="Q3"/>
    <n v="7"/>
  </r>
  <r>
    <d v="2016-07-01T00:00:00"/>
    <x v="0"/>
    <x v="2"/>
    <x v="0"/>
    <n v="35"/>
    <n v="10807"/>
    <n v="0"/>
    <n v="6619.76"/>
    <n v="0"/>
    <n v="10807"/>
    <n v="4187.24"/>
    <n v="4187.24"/>
    <n v="0.38745627833811419"/>
    <x v="0"/>
    <s v="Q3"/>
    <n v="7"/>
  </r>
  <r>
    <d v="2016-07-01T00:00:00"/>
    <x v="0"/>
    <x v="2"/>
    <x v="1"/>
    <n v="28"/>
    <n v="8882"/>
    <n v="771.65"/>
    <n v="5387.83"/>
    <n v="0"/>
    <n v="8110.35"/>
    <n v="2722.5200000000004"/>
    <n v="2722.5200000000004"/>
    <n v="0.33568464986098012"/>
    <x v="0"/>
    <s v="Q3"/>
    <n v="7"/>
  </r>
  <r>
    <d v="2016-07-01T00:00:00"/>
    <x v="1"/>
    <x v="0"/>
    <x v="1"/>
    <n v="1"/>
    <n v="5489"/>
    <n v="548.9"/>
    <n v="4526.5"/>
    <n v="0"/>
    <n v="4940.1000000000004"/>
    <n v="413.60000000000036"/>
    <n v="413.60000000000036"/>
    <n v="8.3723001558672974E-2"/>
    <x v="0"/>
    <s v="Q3"/>
    <n v="7"/>
  </r>
  <r>
    <d v="2016-07-01T00:00:00"/>
    <x v="1"/>
    <x v="1"/>
    <x v="0"/>
    <n v="157"/>
    <n v="849223"/>
    <n v="0"/>
    <n v="744800.62"/>
    <n v="0"/>
    <n v="849223"/>
    <n v="104422.38"/>
    <n v="104422.38"/>
    <n v="0.12296226079604533"/>
    <x v="0"/>
    <s v="Q3"/>
    <n v="7"/>
  </r>
  <r>
    <d v="2016-07-01T00:00:00"/>
    <x v="1"/>
    <x v="1"/>
    <x v="1"/>
    <n v="47"/>
    <n v="233513"/>
    <n v="20855.849999999999"/>
    <n v="204975.42"/>
    <n v="0"/>
    <n v="212657.15"/>
    <n v="7681.7299999999814"/>
    <n v="7681.7299999999814"/>
    <n v="3.6122603919031084E-2"/>
    <x v="0"/>
    <s v="Q3"/>
    <n v="7"/>
  </r>
  <r>
    <d v="2016-07-01T00:00:00"/>
    <x v="1"/>
    <x v="2"/>
    <x v="0"/>
    <n v="6"/>
    <n v="24184"/>
    <n v="0"/>
    <n v="21629.21"/>
    <n v="0"/>
    <n v="24184"/>
    <n v="2554.7900000000009"/>
    <n v="2554.7900000000009"/>
    <n v="0.10563967912669538"/>
    <x v="0"/>
    <s v="Q3"/>
    <n v="7"/>
  </r>
  <r>
    <d v="2016-07-01T00:00:00"/>
    <x v="1"/>
    <x v="2"/>
    <x v="1"/>
    <n v="6"/>
    <n v="30164"/>
    <n v="3016.4"/>
    <n v="26725.02"/>
    <n v="0"/>
    <n v="27147.599999999999"/>
    <n v="422.57999999999811"/>
    <n v="422.57999999999811"/>
    <n v="1.556601688547047E-2"/>
    <x v="0"/>
    <s v="Q3"/>
    <n v="7"/>
  </r>
  <r>
    <d v="2016-07-01T00:00:00"/>
    <x v="2"/>
    <x v="0"/>
    <x v="0"/>
    <n v="9"/>
    <n v="5981"/>
    <n v="0"/>
    <n v="2914.29"/>
    <n v="0"/>
    <n v="5981"/>
    <n v="3066.71"/>
    <n v="3066.71"/>
    <n v="0.51274201638521988"/>
    <x v="0"/>
    <s v="Q3"/>
    <n v="7"/>
  </r>
  <r>
    <d v="2016-07-01T00:00:00"/>
    <x v="2"/>
    <x v="0"/>
    <x v="1"/>
    <n v="1"/>
    <n v="269"/>
    <n v="13.45"/>
    <n v="107.17"/>
    <n v="0"/>
    <n v="255.55"/>
    <n v="148.38"/>
    <n v="148.38"/>
    <n v="0.58063001369594991"/>
    <x v="0"/>
    <s v="Q3"/>
    <n v="7"/>
  </r>
  <r>
    <d v="2016-07-01T00:00:00"/>
    <x v="2"/>
    <x v="1"/>
    <x v="0"/>
    <n v="569"/>
    <n v="380261"/>
    <n v="0"/>
    <n v="172397.4"/>
    <n v="0"/>
    <n v="380261"/>
    <n v="207863.6"/>
    <n v="207863.6"/>
    <n v="0.5466340224214421"/>
    <x v="0"/>
    <s v="Q3"/>
    <n v="7"/>
  </r>
  <r>
    <d v="2016-07-01T00:00:00"/>
    <x v="2"/>
    <x v="1"/>
    <x v="1"/>
    <n v="154"/>
    <n v="100536"/>
    <n v="9291.7999999999993"/>
    <n v="46586.29"/>
    <n v="0"/>
    <n v="91244.2"/>
    <n v="44657.909999999996"/>
    <n v="44657.909999999996"/>
    <n v="0.4894328625819504"/>
    <x v="0"/>
    <s v="Q3"/>
    <n v="7"/>
  </r>
  <r>
    <d v="2016-07-01T00:00:00"/>
    <x v="2"/>
    <x v="2"/>
    <x v="0"/>
    <n v="26"/>
    <n v="18064"/>
    <n v="0"/>
    <n v="8090.19"/>
    <n v="0"/>
    <n v="18064"/>
    <n v="9973.8100000000013"/>
    <n v="9973.8100000000013"/>
    <n v="0.55213740035429593"/>
    <x v="0"/>
    <s v="Q3"/>
    <n v="7"/>
  </r>
  <r>
    <d v="2016-07-01T00:00:00"/>
    <x v="2"/>
    <x v="2"/>
    <x v="1"/>
    <n v="10"/>
    <n v="7120"/>
    <n v="661.1"/>
    <n v="3238.53"/>
    <n v="0"/>
    <n v="6458.9"/>
    <n v="3220.3699999999994"/>
    <n v="3220.3699999999994"/>
    <n v="0.49859418786480664"/>
    <x v="0"/>
    <s v="Q3"/>
    <n v="7"/>
  </r>
  <r>
    <d v="2016-07-01T00:00:00"/>
    <x v="3"/>
    <x v="0"/>
    <x v="0"/>
    <n v="21"/>
    <n v="2131"/>
    <n v="0"/>
    <n v="1838.72"/>
    <n v="0"/>
    <n v="2131"/>
    <n v="292.27999999999997"/>
    <n v="292.27999999999997"/>
    <n v="0.13715626466447675"/>
    <x v="0"/>
    <s v="Q3"/>
    <n v="7"/>
  </r>
  <r>
    <d v="2016-07-01T00:00:00"/>
    <x v="3"/>
    <x v="1"/>
    <x v="0"/>
    <n v="2576"/>
    <n v="240495"/>
    <n v="0"/>
    <n v="199147.64"/>
    <n v="0"/>
    <n v="240495"/>
    <n v="41347.359999999986"/>
    <n v="41347.359999999986"/>
    <n v="0.17192606914904671"/>
    <x v="0"/>
    <s v="Q3"/>
    <n v="7"/>
  </r>
  <r>
    <d v="2016-07-01T00:00:00"/>
    <x v="3"/>
    <x v="1"/>
    <x v="1"/>
    <n v="706"/>
    <n v="73960"/>
    <n v="6614.15"/>
    <n v="61671.56"/>
    <n v="0"/>
    <n v="67345.850000000006"/>
    <n v="5674.2900000000081"/>
    <n v="5674.2900000000081"/>
    <n v="8.4255971229110743E-2"/>
    <x v="0"/>
    <s v="Q3"/>
    <n v="7"/>
  </r>
  <r>
    <d v="2016-07-01T00:00:00"/>
    <x v="3"/>
    <x v="2"/>
    <x v="0"/>
    <n v="57"/>
    <n v="4528"/>
    <n v="0"/>
    <n v="3677.07"/>
    <n v="0"/>
    <n v="4528"/>
    <n v="850.92999999999984"/>
    <n v="850.92999999999984"/>
    <n v="0.18792623674911657"/>
    <x v="0"/>
    <s v="Q3"/>
    <n v="7"/>
  </r>
  <r>
    <d v="2016-07-01T00:00:00"/>
    <x v="3"/>
    <x v="2"/>
    <x v="1"/>
    <n v="22"/>
    <n v="1218"/>
    <n v="121.8"/>
    <n v="981.66"/>
    <n v="0"/>
    <n v="1096.2"/>
    <n v="114.54000000000008"/>
    <n v="114.54000000000008"/>
    <n v="0.10448823207443904"/>
    <x v="0"/>
    <s v="Q3"/>
    <n v="7"/>
  </r>
  <r>
    <d v="2016-07-01T00:00:00"/>
    <x v="4"/>
    <x v="0"/>
    <x v="0"/>
    <n v="8"/>
    <n v="6342"/>
    <n v="0"/>
    <n v="3385.35"/>
    <n v="0"/>
    <n v="6342"/>
    <n v="2956.65"/>
    <n v="2956.65"/>
    <n v="0.46620151371807"/>
    <x v="0"/>
    <s v="Q3"/>
    <n v="7"/>
  </r>
  <r>
    <d v="2016-07-01T00:00:00"/>
    <x v="4"/>
    <x v="0"/>
    <x v="1"/>
    <n v="6"/>
    <n v="3664"/>
    <n v="249.55"/>
    <n v="1980.88"/>
    <n v="0"/>
    <n v="3414.45"/>
    <n v="1433.5699999999997"/>
    <n v="1433.5699999999997"/>
    <n v="0.41985385640439887"/>
    <x v="0"/>
    <s v="Q3"/>
    <n v="7"/>
  </r>
  <r>
    <d v="2016-07-01T00:00:00"/>
    <x v="4"/>
    <x v="1"/>
    <x v="0"/>
    <n v="708"/>
    <n v="383816"/>
    <n v="0"/>
    <n v="204958.79"/>
    <n v="0"/>
    <n v="383816"/>
    <n v="178857.21"/>
    <n v="178857.21"/>
    <n v="0.46599727473581087"/>
    <x v="0"/>
    <s v="Q3"/>
    <n v="7"/>
  </r>
  <r>
    <d v="2016-07-01T00:00:00"/>
    <x v="4"/>
    <x v="1"/>
    <x v="1"/>
    <n v="193"/>
    <n v="104877"/>
    <n v="9900.15"/>
    <n v="55840.17"/>
    <n v="0"/>
    <n v="94976.85"/>
    <n v="39136.680000000008"/>
    <n v="39136.680000000008"/>
    <n v="0.41206546647946318"/>
    <x v="0"/>
    <s v="Q3"/>
    <n v="7"/>
  </r>
  <r>
    <d v="2016-07-01T00:00:00"/>
    <x v="4"/>
    <x v="2"/>
    <x v="0"/>
    <n v="22"/>
    <n v="18368"/>
    <n v="0"/>
    <n v="9987.26"/>
    <n v="0"/>
    <n v="18368"/>
    <n v="8380.74"/>
    <n v="8380.74"/>
    <n v="0.45626851045296168"/>
    <x v="0"/>
    <s v="Q3"/>
    <n v="7"/>
  </r>
  <r>
    <d v="2016-07-01T00:00:00"/>
    <x v="4"/>
    <x v="2"/>
    <x v="1"/>
    <n v="18"/>
    <n v="12580"/>
    <n v="1258"/>
    <n v="6869.43"/>
    <n v="0"/>
    <n v="11322"/>
    <n v="4452.57"/>
    <n v="4452.57"/>
    <n v="0.39326709062003179"/>
    <x v="0"/>
    <s v="Q3"/>
    <n v="7"/>
  </r>
  <r>
    <d v="2016-07-01T00:00:00"/>
    <x v="5"/>
    <x v="0"/>
    <x v="0"/>
    <n v="3"/>
    <n v="11617"/>
    <n v="0"/>
    <n v="8051"/>
    <n v="0"/>
    <n v="11617"/>
    <n v="3566"/>
    <n v="3566"/>
    <n v="0.30696393216837392"/>
    <x v="0"/>
    <s v="Q3"/>
    <n v="7"/>
  </r>
  <r>
    <d v="2016-07-01T00:00:00"/>
    <x v="5"/>
    <x v="0"/>
    <x v="1"/>
    <n v="1"/>
    <n v="6729"/>
    <n v="672.9"/>
    <n v="6338.41"/>
    <n v="0"/>
    <n v="6056.1"/>
    <n v="-282.30999999999949"/>
    <n v="-282.30999999999949"/>
    <n v="-4.6615808853882772E-2"/>
    <x v="0"/>
    <s v="Q3"/>
    <n v="7"/>
  </r>
  <r>
    <d v="2016-07-01T00:00:00"/>
    <x v="5"/>
    <x v="1"/>
    <x v="0"/>
    <n v="231"/>
    <n v="838789"/>
    <n v="0"/>
    <n v="701038.89"/>
    <n v="0"/>
    <n v="838789"/>
    <n v="137750.10999999999"/>
    <n v="137750.10999999999"/>
    <n v="0.16422498387556345"/>
    <x v="0"/>
    <s v="Q3"/>
    <n v="7"/>
  </r>
  <r>
    <d v="2016-07-01T00:00:00"/>
    <x v="5"/>
    <x v="1"/>
    <x v="1"/>
    <n v="70"/>
    <n v="220890"/>
    <n v="19340.7"/>
    <n v="181372.69"/>
    <n v="0"/>
    <n v="201549.3"/>
    <n v="20176.609999999986"/>
    <n v="20176.609999999986"/>
    <n v="0.10010756673429273"/>
    <x v="0"/>
    <s v="Q3"/>
    <n v="7"/>
  </r>
  <r>
    <d v="2016-07-01T00:00:00"/>
    <x v="5"/>
    <x v="2"/>
    <x v="0"/>
    <n v="13"/>
    <n v="37157"/>
    <n v="0"/>
    <n v="29799.46"/>
    <n v="0"/>
    <n v="37157"/>
    <n v="7357.5400000000009"/>
    <n v="7357.5400000000009"/>
    <n v="0.19801221842452299"/>
    <x v="0"/>
    <s v="Q3"/>
    <n v="7"/>
  </r>
  <r>
    <d v="2016-07-01T00:00:00"/>
    <x v="5"/>
    <x v="2"/>
    <x v="1"/>
    <n v="9"/>
    <n v="35721"/>
    <n v="3572.1"/>
    <n v="29526.31"/>
    <n v="0"/>
    <n v="32148.9"/>
    <n v="2622.59"/>
    <n v="2622.59"/>
    <n v="8.1576352534612387E-2"/>
    <x v="0"/>
    <s v="Q3"/>
    <n v="7"/>
  </r>
  <r>
    <d v="2016-07-01T00:00:00"/>
    <x v="6"/>
    <x v="0"/>
    <x v="0"/>
    <n v="4"/>
    <n v="2836"/>
    <n v="0"/>
    <n v="1670.25"/>
    <n v="0"/>
    <n v="2836"/>
    <n v="1165.75"/>
    <n v="1165.75"/>
    <n v="0.41105430183356839"/>
    <x v="0"/>
    <s v="Q3"/>
    <n v="7"/>
  </r>
  <r>
    <d v="2016-07-01T00:00:00"/>
    <x v="6"/>
    <x v="0"/>
    <x v="1"/>
    <n v="1"/>
    <n v="499"/>
    <n v="49.9"/>
    <n v="288.49"/>
    <n v="0"/>
    <n v="449.1"/>
    <n v="160.61000000000001"/>
    <n v="160.61000000000001"/>
    <n v="0.35762636383878871"/>
    <x v="0"/>
    <s v="Q3"/>
    <n v="7"/>
  </r>
  <r>
    <d v="2016-07-01T00:00:00"/>
    <x v="6"/>
    <x v="1"/>
    <x v="0"/>
    <n v="314"/>
    <n v="347806"/>
    <n v="0"/>
    <n v="189552.52"/>
    <n v="0"/>
    <n v="347806"/>
    <n v="158253.48000000001"/>
    <n v="158253.48000000001"/>
    <n v="0.45500503154057148"/>
    <x v="0"/>
    <s v="Q3"/>
    <n v="7"/>
  </r>
  <r>
    <d v="2016-07-01T00:00:00"/>
    <x v="6"/>
    <x v="1"/>
    <x v="1"/>
    <n v="71"/>
    <n v="84019"/>
    <n v="7865.35"/>
    <n v="44721.24"/>
    <n v="0"/>
    <n v="76153.649999999994"/>
    <n v="31432.409999999996"/>
    <n v="31432.409999999996"/>
    <n v="0.41274988132545187"/>
    <x v="0"/>
    <s v="Q3"/>
    <n v="7"/>
  </r>
  <r>
    <d v="2016-07-01T00:00:00"/>
    <x v="6"/>
    <x v="2"/>
    <x v="0"/>
    <n v="7"/>
    <n v="6103"/>
    <n v="0"/>
    <n v="2980.75"/>
    <n v="0"/>
    <n v="6103"/>
    <n v="3122.25"/>
    <n v="3122.25"/>
    <n v="0.51159265934786169"/>
    <x v="0"/>
    <s v="Q3"/>
    <n v="7"/>
  </r>
  <r>
    <d v="2016-07-01T00:00:00"/>
    <x v="6"/>
    <x v="2"/>
    <x v="1"/>
    <n v="5"/>
    <n v="3385"/>
    <n v="284.55"/>
    <n v="2096.7800000000002"/>
    <n v="0"/>
    <n v="3100.45"/>
    <n v="1003.6699999999996"/>
    <n v="1003.6699999999996"/>
    <n v="0.32371752487542121"/>
    <x v="0"/>
    <s v="Q3"/>
    <n v="7"/>
  </r>
  <r>
    <d v="2016-08-01T00:00:00"/>
    <x v="0"/>
    <x v="0"/>
    <x v="0"/>
    <n v="14"/>
    <n v="5866"/>
    <n v="0"/>
    <n v="3775.51"/>
    <n v="0"/>
    <n v="5866"/>
    <n v="2090.4899999999998"/>
    <n v="2090.4899999999998"/>
    <n v="0.3563740197749744"/>
    <x v="0"/>
    <s v="Q3"/>
    <n v="8"/>
  </r>
  <r>
    <d v="2016-08-01T00:00:00"/>
    <x v="0"/>
    <x v="1"/>
    <x v="0"/>
    <n v="671"/>
    <n v="264535"/>
    <n v="0"/>
    <n v="158877.42000000001"/>
    <n v="0"/>
    <n v="264535"/>
    <n v="105657.57999999999"/>
    <n v="105657.57999999999"/>
    <n v="0.39940869828189079"/>
    <x v="0"/>
    <s v="Q3"/>
    <n v="8"/>
  </r>
  <r>
    <d v="2016-08-01T00:00:00"/>
    <x v="0"/>
    <x v="1"/>
    <x v="1"/>
    <n v="292"/>
    <n v="117006"/>
    <n v="26759.3"/>
    <n v="67523.570000000007"/>
    <n v="0"/>
    <n v="90246.7"/>
    <n v="22723.12999999999"/>
    <n v="22723.12999999999"/>
    <n v="0.25178904048569078"/>
    <x v="0"/>
    <s v="Q3"/>
    <n v="8"/>
  </r>
  <r>
    <d v="2016-08-01T00:00:00"/>
    <x v="0"/>
    <x v="2"/>
    <x v="0"/>
    <n v="61"/>
    <n v="24439"/>
    <n v="0"/>
    <n v="13468.69"/>
    <n v="0"/>
    <n v="24439"/>
    <n v="10970.31"/>
    <n v="10970.31"/>
    <n v="0.44888538810916973"/>
    <x v="0"/>
    <s v="Q3"/>
    <n v="8"/>
  </r>
  <r>
    <d v="2016-08-01T00:00:00"/>
    <x v="0"/>
    <x v="2"/>
    <x v="1"/>
    <n v="2"/>
    <n v="638"/>
    <n v="31.9"/>
    <n v="298.88"/>
    <n v="0"/>
    <n v="606.1"/>
    <n v="307.22000000000003"/>
    <n v="307.22000000000003"/>
    <n v="0.50688005279656823"/>
    <x v="0"/>
    <s v="Q3"/>
    <n v="8"/>
  </r>
  <r>
    <d v="2016-08-01T00:00:00"/>
    <x v="1"/>
    <x v="0"/>
    <x v="0"/>
    <n v="6"/>
    <n v="30714"/>
    <n v="0"/>
    <n v="27671.83"/>
    <n v="0"/>
    <n v="30714"/>
    <n v="3042.1699999999983"/>
    <n v="3042.1699999999983"/>
    <n v="9.9048316728527652E-2"/>
    <x v="0"/>
    <s v="Q3"/>
    <n v="8"/>
  </r>
  <r>
    <d v="2016-08-01T00:00:00"/>
    <x v="1"/>
    <x v="1"/>
    <x v="0"/>
    <n v="104"/>
    <n v="544876"/>
    <n v="0"/>
    <n v="482840.62"/>
    <n v="0"/>
    <n v="544876"/>
    <n v="62035.380000000005"/>
    <n v="62035.380000000005"/>
    <n v="0.11385228932821413"/>
    <x v="0"/>
    <s v="Q3"/>
    <n v="8"/>
  </r>
  <r>
    <d v="2016-08-01T00:00:00"/>
    <x v="1"/>
    <x v="1"/>
    <x v="1"/>
    <n v="59"/>
    <n v="315651"/>
    <n v="70691.75"/>
    <n v="276100.45"/>
    <n v="0"/>
    <n v="244959.25"/>
    <n v="-31141.200000000012"/>
    <n v="-31141.200000000012"/>
    <n v="-0.12712808354859026"/>
    <x v="0"/>
    <s v="Q3"/>
    <n v="8"/>
  </r>
  <r>
    <d v="2016-08-01T00:00:00"/>
    <x v="1"/>
    <x v="2"/>
    <x v="0"/>
    <n v="7"/>
    <n v="38073"/>
    <n v="0"/>
    <n v="33185.339999999997"/>
    <n v="0"/>
    <n v="38073"/>
    <n v="4887.6600000000035"/>
    <n v="4887.6600000000035"/>
    <n v="0.12837601449846356"/>
    <x v="0"/>
    <s v="Q3"/>
    <n v="8"/>
  </r>
  <r>
    <d v="2016-08-01T00:00:00"/>
    <x v="1"/>
    <x v="2"/>
    <x v="1"/>
    <n v="2"/>
    <n v="5058"/>
    <n v="252.9"/>
    <n v="4105.3599999999997"/>
    <n v="0"/>
    <n v="4805.1000000000004"/>
    <n v="699.74000000000069"/>
    <n v="699.74000000000069"/>
    <n v="0.14562444069842473"/>
    <x v="0"/>
    <s v="Q3"/>
    <n v="8"/>
  </r>
  <r>
    <d v="2016-08-01T00:00:00"/>
    <x v="2"/>
    <x v="0"/>
    <x v="0"/>
    <n v="7"/>
    <n v="4433"/>
    <n v="0"/>
    <n v="1940.65"/>
    <n v="0"/>
    <n v="4433"/>
    <n v="2492.35"/>
    <n v="2492.35"/>
    <n v="0.56222648319422508"/>
    <x v="0"/>
    <s v="Q3"/>
    <n v="8"/>
  </r>
  <r>
    <d v="2016-08-01T00:00:00"/>
    <x v="2"/>
    <x v="1"/>
    <x v="0"/>
    <n v="445"/>
    <n v="297865"/>
    <n v="0"/>
    <n v="134837.48000000001"/>
    <n v="0"/>
    <n v="297865"/>
    <n v="163027.51999999999"/>
    <n v="163027.51999999999"/>
    <n v="0.54732016181827337"/>
    <x v="0"/>
    <s v="Q3"/>
    <n v="8"/>
  </r>
  <r>
    <d v="2016-08-01T00:00:00"/>
    <x v="2"/>
    <x v="1"/>
    <x v="1"/>
    <n v="197"/>
    <n v="132323"/>
    <n v="30153.95"/>
    <n v="60464.09"/>
    <n v="0"/>
    <n v="102169.05"/>
    <n v="41704.960000000006"/>
    <n v="41704.960000000006"/>
    <n v="0.40819563263042974"/>
    <x v="0"/>
    <s v="Q3"/>
    <n v="8"/>
  </r>
  <r>
    <d v="2016-08-01T00:00:00"/>
    <x v="2"/>
    <x v="2"/>
    <x v="0"/>
    <n v="29"/>
    <n v="17501"/>
    <n v="0"/>
    <n v="7884.33"/>
    <n v="0"/>
    <n v="17501"/>
    <n v="9616.67"/>
    <n v="9616.67"/>
    <n v="0.54949260042283299"/>
    <x v="0"/>
    <s v="Q3"/>
    <n v="8"/>
  </r>
  <r>
    <d v="2016-08-01T00:00:00"/>
    <x v="2"/>
    <x v="2"/>
    <x v="1"/>
    <n v="3"/>
    <n v="5757"/>
    <n v="287.85000000000002"/>
    <n v="2469.71"/>
    <n v="0"/>
    <n v="5469.15"/>
    <n v="2999.4399999999996"/>
    <n v="2999.4399999999996"/>
    <n v="0.54842891491365198"/>
    <x v="0"/>
    <s v="Q3"/>
    <n v="8"/>
  </r>
  <r>
    <d v="2016-08-01T00:00:00"/>
    <x v="3"/>
    <x v="0"/>
    <x v="0"/>
    <n v="23"/>
    <n v="2287"/>
    <n v="0"/>
    <n v="1935"/>
    <n v="0"/>
    <n v="2287"/>
    <n v="352"/>
    <n v="352"/>
    <n v="0.15391342369916922"/>
    <x v="0"/>
    <s v="Q3"/>
    <n v="8"/>
  </r>
  <r>
    <d v="2016-08-01T00:00:00"/>
    <x v="3"/>
    <x v="0"/>
    <x v="1"/>
    <n v="5"/>
    <n v="430"/>
    <n v="21.5"/>
    <n v="341.4"/>
    <n v="0"/>
    <n v="408.5"/>
    <n v="67.100000000000023"/>
    <n v="67.100000000000023"/>
    <n v="0.16425948592411266"/>
    <x v="0"/>
    <s v="Q3"/>
    <n v="8"/>
  </r>
  <r>
    <d v="2016-08-01T00:00:00"/>
    <x v="3"/>
    <x v="1"/>
    <x v="0"/>
    <n v="1884"/>
    <n v="180456"/>
    <n v="0"/>
    <n v="149065.91"/>
    <n v="0"/>
    <n v="180456"/>
    <n v="31390.089999999997"/>
    <n v="31390.089999999997"/>
    <n v="0.17394871880125901"/>
    <x v="0"/>
    <s v="Q3"/>
    <n v="8"/>
  </r>
  <r>
    <d v="2016-08-01T00:00:00"/>
    <x v="3"/>
    <x v="1"/>
    <x v="1"/>
    <n v="873"/>
    <n v="83122"/>
    <n v="19550.3"/>
    <n v="68744.34"/>
    <n v="0"/>
    <n v="63571.7"/>
    <n v="-5172.6399999999994"/>
    <n v="-5172.6399999999994"/>
    <n v="-8.1367023376754111E-2"/>
    <x v="0"/>
    <s v="Q3"/>
    <n v="8"/>
  </r>
  <r>
    <d v="2016-08-01T00:00:00"/>
    <x v="3"/>
    <x v="2"/>
    <x v="0"/>
    <n v="101"/>
    <n v="8944"/>
    <n v="0"/>
    <n v="7281.23"/>
    <n v="0"/>
    <n v="8944"/>
    <n v="1662.7700000000004"/>
    <n v="1662.7700000000004"/>
    <n v="0.18590898926654745"/>
    <x v="0"/>
    <s v="Q3"/>
    <n v="8"/>
  </r>
  <r>
    <d v="2016-08-01T00:00:00"/>
    <x v="3"/>
    <x v="2"/>
    <x v="1"/>
    <n v="5"/>
    <n v="465"/>
    <n v="23.25"/>
    <n v="374.85"/>
    <n v="0"/>
    <n v="441.75"/>
    <n v="66.899999999999977"/>
    <n v="66.899999999999977"/>
    <n v="0.1514431239388794"/>
    <x v="0"/>
    <s v="Q3"/>
    <n v="8"/>
  </r>
  <r>
    <d v="2016-08-01T00:00:00"/>
    <x v="4"/>
    <x v="0"/>
    <x v="0"/>
    <n v="13"/>
    <n v="6547"/>
    <n v="0"/>
    <n v="3570.8"/>
    <n v="0"/>
    <n v="6547"/>
    <n v="2976.2"/>
    <n v="2976.2"/>
    <n v="0.45458988849854892"/>
    <x v="0"/>
    <s v="Q3"/>
    <n v="8"/>
  </r>
  <r>
    <d v="2016-08-01T00:00:00"/>
    <x v="4"/>
    <x v="1"/>
    <x v="0"/>
    <n v="505"/>
    <n v="306255"/>
    <n v="0"/>
    <n v="165224.6"/>
    <n v="0"/>
    <n v="306255"/>
    <n v="141030.39999999999"/>
    <n v="141030.39999999999"/>
    <n v="0.46049991020554765"/>
    <x v="0"/>
    <s v="Q3"/>
    <n v="8"/>
  </r>
  <r>
    <d v="2016-08-01T00:00:00"/>
    <x v="4"/>
    <x v="1"/>
    <x v="1"/>
    <n v="262"/>
    <n v="137276"/>
    <n v="32300.2"/>
    <n v="74215.990000000005"/>
    <n v="0"/>
    <n v="104975.8"/>
    <n v="30759.809999999998"/>
    <n v="30759.809999999998"/>
    <n v="0.29301810512518123"/>
    <x v="0"/>
    <s v="Q3"/>
    <n v="8"/>
  </r>
  <r>
    <d v="2016-08-01T00:00:00"/>
    <x v="4"/>
    <x v="2"/>
    <x v="0"/>
    <n v="35"/>
    <n v="22455"/>
    <n v="0"/>
    <n v="12272.95"/>
    <n v="0"/>
    <n v="22455"/>
    <n v="10182.049999999999"/>
    <n v="10182.049999999999"/>
    <n v="0.4534424404364284"/>
    <x v="0"/>
    <s v="Q3"/>
    <n v="8"/>
  </r>
  <r>
    <d v="2016-08-01T00:00:00"/>
    <x v="5"/>
    <x v="0"/>
    <x v="0"/>
    <n v="8"/>
    <n v="41492"/>
    <n v="0"/>
    <n v="37661.879999999997"/>
    <n v="0"/>
    <n v="41492"/>
    <n v="3830.1200000000026"/>
    <n v="3830.1200000000026"/>
    <n v="9.2309842861274527E-2"/>
    <x v="0"/>
    <s v="Q3"/>
    <n v="8"/>
  </r>
  <r>
    <d v="2016-08-01T00:00:00"/>
    <x v="5"/>
    <x v="1"/>
    <x v="0"/>
    <n v="200"/>
    <n v="759470"/>
    <n v="0"/>
    <n v="643114.62"/>
    <n v="0"/>
    <n v="759470"/>
    <n v="116355.38"/>
    <n v="116355.38"/>
    <n v="0.15320602525445376"/>
    <x v="0"/>
    <s v="Q3"/>
    <n v="8"/>
  </r>
  <r>
    <d v="2016-08-01T00:00:00"/>
    <x v="5"/>
    <x v="1"/>
    <x v="1"/>
    <n v="91"/>
    <n v="321929"/>
    <n v="75578.05"/>
    <n v="263638.64"/>
    <n v="0"/>
    <n v="246350.95"/>
    <n v="-17287.690000000002"/>
    <n v="-17287.690000000002"/>
    <n v="-7.0175049050957589E-2"/>
    <x v="0"/>
    <s v="Q3"/>
    <n v="8"/>
  </r>
  <r>
    <d v="2016-08-01T00:00:00"/>
    <x v="5"/>
    <x v="2"/>
    <x v="0"/>
    <n v="16"/>
    <n v="49814"/>
    <n v="0"/>
    <n v="40904.54"/>
    <n v="0"/>
    <n v="49814"/>
    <n v="8909.4599999999991"/>
    <n v="8909.4599999999991"/>
    <n v="0.17885453888465089"/>
    <x v="0"/>
    <s v="Q3"/>
    <n v="8"/>
  </r>
  <r>
    <d v="2016-08-01T00:00:00"/>
    <x v="5"/>
    <x v="2"/>
    <x v="1"/>
    <n v="1"/>
    <n v="1099"/>
    <n v="54.95"/>
    <n v="740.79"/>
    <n v="0"/>
    <n v="1044.05"/>
    <n v="303.26"/>
    <n v="303.26"/>
    <n v="0.29046501604329295"/>
    <x v="0"/>
    <s v="Q3"/>
    <n v="8"/>
  </r>
  <r>
    <d v="2016-08-01T00:00:00"/>
    <x v="6"/>
    <x v="0"/>
    <x v="0"/>
    <n v="4"/>
    <n v="3106"/>
    <n v="0"/>
    <n v="1991.76"/>
    <n v="0"/>
    <n v="3106"/>
    <n v="1114.24"/>
    <n v="1114.24"/>
    <n v="0.35873792659368964"/>
    <x v="0"/>
    <s v="Q3"/>
    <n v="8"/>
  </r>
  <r>
    <d v="2016-08-01T00:00:00"/>
    <x v="6"/>
    <x v="0"/>
    <x v="1"/>
    <n v="1"/>
    <n v="559"/>
    <n v="27.95"/>
    <n v="310.29000000000002"/>
    <n v="0"/>
    <n v="531.04999999999995"/>
    <n v="220.75999999999993"/>
    <n v="220.75999999999993"/>
    <n v="0.41570473590057422"/>
    <x v="0"/>
    <s v="Q3"/>
    <n v="8"/>
  </r>
  <r>
    <d v="2016-08-01T00:00:00"/>
    <x v="6"/>
    <x v="1"/>
    <x v="0"/>
    <n v="206"/>
    <n v="233674"/>
    <n v="0"/>
    <n v="127962.33"/>
    <n v="0"/>
    <n v="233674"/>
    <n v="105711.67"/>
    <n v="105711.67"/>
    <n v="0.45238952557836987"/>
    <x v="0"/>
    <s v="Q3"/>
    <n v="8"/>
  </r>
  <r>
    <d v="2016-08-01T00:00:00"/>
    <x v="6"/>
    <x v="1"/>
    <x v="1"/>
    <n v="111"/>
    <n v="107699"/>
    <n v="26189.55"/>
    <n v="59996.63"/>
    <n v="0"/>
    <n v="81509.45"/>
    <n v="21512.82"/>
    <n v="21512.82"/>
    <n v="0.26393037862480978"/>
    <x v="0"/>
    <s v="Q3"/>
    <n v="8"/>
  </r>
  <r>
    <d v="2016-08-01T00:00:00"/>
    <x v="6"/>
    <x v="2"/>
    <x v="0"/>
    <n v="11"/>
    <n v="15099"/>
    <n v="0"/>
    <n v="8384.68"/>
    <n v="0"/>
    <n v="15099"/>
    <n v="6714.32"/>
    <n v="6714.32"/>
    <n v="0.44468640307305118"/>
    <x v="0"/>
    <s v="Q3"/>
    <n v="8"/>
  </r>
  <r>
    <d v="2016-08-01T00:00:00"/>
    <x v="6"/>
    <x v="2"/>
    <x v="1"/>
    <n v="1"/>
    <n v="1859"/>
    <n v="92.95"/>
    <n v="777.66"/>
    <n v="0"/>
    <n v="1766.05"/>
    <n v="988.39"/>
    <n v="988.39"/>
    <n v="0.55966139124033865"/>
    <x v="0"/>
    <s v="Q3"/>
    <n v="8"/>
  </r>
  <r>
    <d v="2016-09-01T00:00:00"/>
    <x v="0"/>
    <x v="0"/>
    <x v="0"/>
    <n v="13"/>
    <n v="7987"/>
    <n v="0"/>
    <n v="3893.95"/>
    <n v="0"/>
    <n v="7987"/>
    <n v="4093.05"/>
    <n v="4093.05"/>
    <n v="0.5124640040065106"/>
    <x v="0"/>
    <s v="Q3"/>
    <n v="9"/>
  </r>
  <r>
    <d v="2016-09-01T00:00:00"/>
    <x v="0"/>
    <x v="1"/>
    <x v="0"/>
    <n v="889"/>
    <n v="340284"/>
    <n v="0"/>
    <n v="201174.89"/>
    <n v="0"/>
    <n v="340284"/>
    <n v="139109.10999999999"/>
    <n v="139109.10999999999"/>
    <n v="0.40880297045996872"/>
    <x v="0"/>
    <s v="Q3"/>
    <n v="9"/>
  </r>
  <r>
    <d v="2016-09-01T00:00:00"/>
    <x v="0"/>
    <x v="1"/>
    <x v="1"/>
    <n v="48"/>
    <n v="18565"/>
    <n v="928.25"/>
    <n v="11522.03"/>
    <n v="0"/>
    <n v="17636.75"/>
    <n v="6114.7199999999993"/>
    <n v="6114.7199999999993"/>
    <n v="0.34670333253008628"/>
    <x v="0"/>
    <s v="Q3"/>
    <n v="9"/>
  </r>
  <r>
    <d v="2016-09-01T00:00:00"/>
    <x v="0"/>
    <x v="2"/>
    <x v="0"/>
    <n v="41"/>
    <n v="21169"/>
    <n v="0"/>
    <n v="11738.17"/>
    <n v="0"/>
    <n v="21169"/>
    <n v="9430.83"/>
    <n v="9430.83"/>
    <n v="0.4455019131749256"/>
    <x v="0"/>
    <s v="Q3"/>
    <n v="9"/>
  </r>
  <r>
    <d v="2016-09-01T00:00:00"/>
    <x v="0"/>
    <x v="2"/>
    <x v="1"/>
    <n v="1"/>
    <n v="419"/>
    <n v="20.95"/>
    <n v="375.2"/>
    <n v="0"/>
    <n v="398.05"/>
    <n v="22.850000000000023"/>
    <n v="22.850000000000023"/>
    <n v="5.7404848637105946E-2"/>
    <x v="0"/>
    <s v="Q3"/>
    <n v="9"/>
  </r>
  <r>
    <d v="2016-09-01T00:00:00"/>
    <x v="1"/>
    <x v="0"/>
    <x v="0"/>
    <n v="7"/>
    <n v="41973"/>
    <n v="0"/>
    <n v="36228.949999999997"/>
    <n v="0"/>
    <n v="41973"/>
    <n v="5744.0500000000029"/>
    <n v="5744.0500000000029"/>
    <n v="0.13685107092654808"/>
    <x v="0"/>
    <s v="Q3"/>
    <n v="9"/>
  </r>
  <r>
    <d v="2016-09-01T00:00:00"/>
    <x v="1"/>
    <x v="1"/>
    <x v="0"/>
    <n v="147"/>
    <n v="795823"/>
    <n v="0"/>
    <n v="693943.49"/>
    <n v="0"/>
    <n v="795823"/>
    <n v="101879.51000000001"/>
    <n v="101879.51000000001"/>
    <n v="0.12801780044055022"/>
    <x v="0"/>
    <s v="Q3"/>
    <n v="9"/>
  </r>
  <r>
    <d v="2016-09-01T00:00:00"/>
    <x v="1"/>
    <x v="1"/>
    <x v="1"/>
    <n v="4"/>
    <n v="26216"/>
    <n v="1310.8"/>
    <n v="22688.42"/>
    <n v="0"/>
    <n v="24905.200000000001"/>
    <n v="2216.7800000000025"/>
    <n v="2216.7800000000025"/>
    <n v="8.9008721070298669E-2"/>
    <x v="0"/>
    <s v="Q3"/>
    <n v="9"/>
  </r>
  <r>
    <d v="2016-09-01T00:00:00"/>
    <x v="1"/>
    <x v="2"/>
    <x v="0"/>
    <n v="10"/>
    <n v="83920"/>
    <n v="0"/>
    <n v="74011.66"/>
    <n v="0"/>
    <n v="83920"/>
    <n v="9908.3399999999965"/>
    <n v="9908.3399999999965"/>
    <n v="0.11806887511916106"/>
    <x v="0"/>
    <s v="Q3"/>
    <n v="9"/>
  </r>
  <r>
    <d v="2016-09-01T00:00:00"/>
    <x v="2"/>
    <x v="0"/>
    <x v="0"/>
    <n v="12"/>
    <n v="4898"/>
    <n v="0"/>
    <n v="2341.35"/>
    <n v="0"/>
    <n v="4898"/>
    <n v="2556.65"/>
    <n v="2556.65"/>
    <n v="0.52197835851367902"/>
    <x v="0"/>
    <s v="Q3"/>
    <n v="9"/>
  </r>
  <r>
    <d v="2016-09-01T00:00:00"/>
    <x v="2"/>
    <x v="1"/>
    <x v="0"/>
    <n v="559"/>
    <n v="359601"/>
    <n v="0"/>
    <n v="162649.79999999999"/>
    <n v="0"/>
    <n v="359601"/>
    <n v="196951.2"/>
    <n v="196951.2"/>
    <n v="0.54769369384401045"/>
    <x v="0"/>
    <s v="Q3"/>
    <n v="9"/>
  </r>
  <r>
    <d v="2016-09-01T00:00:00"/>
    <x v="2"/>
    <x v="1"/>
    <x v="1"/>
    <n v="23"/>
    <n v="16887"/>
    <n v="844.35"/>
    <n v="7792.89"/>
    <n v="0"/>
    <n v="16042.65"/>
    <n v="8249.7599999999984"/>
    <n v="8249.7599999999984"/>
    <n v="0.51423923104973301"/>
    <x v="0"/>
    <s v="Q3"/>
    <n v="9"/>
  </r>
  <r>
    <d v="2016-09-01T00:00:00"/>
    <x v="2"/>
    <x v="2"/>
    <x v="0"/>
    <n v="24"/>
    <n v="19386"/>
    <n v="0"/>
    <n v="8363.9500000000007"/>
    <n v="0"/>
    <n v="19386"/>
    <n v="11022.05"/>
    <n v="11022.05"/>
    <n v="0.5685572062313009"/>
    <x v="0"/>
    <s v="Q3"/>
    <n v="9"/>
  </r>
  <r>
    <d v="2016-09-01T00:00:00"/>
    <x v="2"/>
    <x v="2"/>
    <x v="1"/>
    <n v="1"/>
    <n v="449"/>
    <n v="22.45"/>
    <n v="221.88"/>
    <n v="0"/>
    <n v="426.55"/>
    <n v="204.67000000000002"/>
    <n v="204.67000000000002"/>
    <n v="0.47982651506271251"/>
    <x v="0"/>
    <s v="Q3"/>
    <n v="9"/>
  </r>
  <r>
    <d v="2016-09-01T00:00:00"/>
    <x v="3"/>
    <x v="0"/>
    <x v="0"/>
    <n v="19"/>
    <n v="2280"/>
    <n v="0"/>
    <n v="1937.64"/>
    <n v="0"/>
    <n v="2280"/>
    <n v="342.3599999999999"/>
    <n v="342.3599999999999"/>
    <n v="0.15015789473684207"/>
    <x v="0"/>
    <s v="Q3"/>
    <n v="9"/>
  </r>
  <r>
    <d v="2016-09-01T00:00:00"/>
    <x v="3"/>
    <x v="0"/>
    <x v="1"/>
    <n v="5"/>
    <n v="535"/>
    <n v="26.75"/>
    <n v="409.62"/>
    <n v="0"/>
    <n v="508.25"/>
    <n v="98.63"/>
    <n v="98.63"/>
    <n v="0.1940580423020167"/>
    <x v="0"/>
    <s v="Q3"/>
    <n v="9"/>
  </r>
  <r>
    <d v="2016-09-01T00:00:00"/>
    <x v="3"/>
    <x v="1"/>
    <x v="0"/>
    <n v="2778"/>
    <n v="271039"/>
    <n v="0"/>
    <n v="222219.48"/>
    <n v="0"/>
    <n v="271039"/>
    <n v="48819.51999999999"/>
    <n v="48819.51999999999"/>
    <n v="0.1801199089429934"/>
    <x v="0"/>
    <s v="Q3"/>
    <n v="9"/>
  </r>
  <r>
    <d v="2016-09-01T00:00:00"/>
    <x v="3"/>
    <x v="1"/>
    <x v="1"/>
    <n v="84"/>
    <n v="6899"/>
    <n v="344.95"/>
    <n v="5728.09"/>
    <n v="0"/>
    <n v="6554.05"/>
    <n v="825.96"/>
    <n v="825.96"/>
    <n v="0.12602284083887064"/>
    <x v="0"/>
    <s v="Q3"/>
    <n v="9"/>
  </r>
  <r>
    <d v="2016-09-01T00:00:00"/>
    <x v="3"/>
    <x v="2"/>
    <x v="0"/>
    <n v="73"/>
    <n v="9178"/>
    <n v="0"/>
    <n v="8024.39"/>
    <n v="0"/>
    <n v="9178"/>
    <n v="1153.6099999999997"/>
    <n v="1153.6099999999997"/>
    <n v="0.12569296142950531"/>
    <x v="0"/>
    <s v="Q3"/>
    <n v="9"/>
  </r>
  <r>
    <d v="2016-09-01T00:00:00"/>
    <x v="3"/>
    <x v="2"/>
    <x v="1"/>
    <n v="3"/>
    <n v="417"/>
    <n v="20.85"/>
    <n v="398.97"/>
    <n v="0"/>
    <n v="396.15"/>
    <n v="-2.82000000000005"/>
    <n v="-2.82000000000005"/>
    <n v="-7.1185157137449205E-3"/>
    <x v="0"/>
    <s v="Q3"/>
    <n v="9"/>
  </r>
  <r>
    <d v="2016-09-01T00:00:00"/>
    <x v="4"/>
    <x v="0"/>
    <x v="0"/>
    <n v="8"/>
    <n v="2410"/>
    <n v="0"/>
    <n v="1301.45"/>
    <n v="0"/>
    <n v="2410"/>
    <n v="1108.55"/>
    <n v="1108.55"/>
    <n v="0.45997925311203319"/>
    <x v="0"/>
    <s v="Q3"/>
    <n v="9"/>
  </r>
  <r>
    <d v="2016-09-01T00:00:00"/>
    <x v="4"/>
    <x v="0"/>
    <x v="1"/>
    <n v="1"/>
    <n v="359"/>
    <n v="17.95"/>
    <n v="232.94"/>
    <n v="0"/>
    <n v="341.05"/>
    <n v="108.11000000000001"/>
    <n v="108.11000000000001"/>
    <n v="0.31699164345403902"/>
    <x v="0"/>
    <s v="Q3"/>
    <n v="9"/>
  </r>
  <r>
    <d v="2016-09-01T00:00:00"/>
    <x v="4"/>
    <x v="1"/>
    <x v="0"/>
    <n v="731"/>
    <n v="432319"/>
    <n v="0"/>
    <n v="234353.46"/>
    <n v="0"/>
    <n v="432319"/>
    <n v="197965.54"/>
    <n v="197965.54"/>
    <n v="0.45791542819075731"/>
    <x v="0"/>
    <s v="Q3"/>
    <n v="9"/>
  </r>
  <r>
    <d v="2016-09-01T00:00:00"/>
    <x v="4"/>
    <x v="1"/>
    <x v="1"/>
    <n v="19"/>
    <n v="10741"/>
    <n v="537.04999999999995"/>
    <n v="5636.31"/>
    <n v="0"/>
    <n v="10203.950000000001"/>
    <n v="4567.6400000000003"/>
    <n v="4567.6400000000003"/>
    <n v="0.44763449448497883"/>
    <x v="0"/>
    <s v="Q3"/>
    <n v="9"/>
  </r>
  <r>
    <d v="2016-09-01T00:00:00"/>
    <x v="4"/>
    <x v="2"/>
    <x v="0"/>
    <n v="31"/>
    <n v="15499"/>
    <n v="0"/>
    <n v="8235.2099999999991"/>
    <n v="0"/>
    <n v="15499"/>
    <n v="7263.7900000000009"/>
    <n v="7263.7900000000009"/>
    <n v="0.46866184915155823"/>
    <x v="0"/>
    <s v="Q3"/>
    <n v="9"/>
  </r>
  <r>
    <d v="2016-09-01T00:00:00"/>
    <x v="5"/>
    <x v="0"/>
    <x v="0"/>
    <n v="4"/>
    <n v="20706"/>
    <n v="0"/>
    <n v="19304.07"/>
    <n v="0"/>
    <n v="20706"/>
    <n v="1401.9300000000003"/>
    <n v="1401.9300000000003"/>
    <n v="6.7706461895102876E-2"/>
    <x v="0"/>
    <s v="Q3"/>
    <n v="9"/>
  </r>
  <r>
    <d v="2016-09-01T00:00:00"/>
    <x v="5"/>
    <x v="1"/>
    <x v="0"/>
    <n v="271"/>
    <n v="1051379"/>
    <n v="0"/>
    <n v="887695.74"/>
    <n v="0"/>
    <n v="1051379"/>
    <n v="163683.26"/>
    <n v="163683.26"/>
    <n v="0.15568435359656224"/>
    <x v="0"/>
    <s v="Q3"/>
    <n v="9"/>
  </r>
  <r>
    <d v="2016-09-01T00:00:00"/>
    <x v="5"/>
    <x v="1"/>
    <x v="1"/>
    <n v="7"/>
    <n v="29953"/>
    <n v="1497.65"/>
    <n v="22859.43"/>
    <n v="0"/>
    <n v="28455.35"/>
    <n v="5595.9199999999983"/>
    <n v="5595.9199999999983"/>
    <n v="0.19665616483367798"/>
    <x v="0"/>
    <s v="Q3"/>
    <n v="9"/>
  </r>
  <r>
    <d v="2016-09-01T00:00:00"/>
    <x v="5"/>
    <x v="2"/>
    <x v="0"/>
    <n v="10"/>
    <n v="27900"/>
    <n v="0"/>
    <n v="21808.15"/>
    <n v="0"/>
    <n v="27900"/>
    <n v="6091.8499999999985"/>
    <n v="6091.8499999999985"/>
    <n v="0.21834587813620066"/>
    <x v="0"/>
    <s v="Q3"/>
    <n v="9"/>
  </r>
  <r>
    <d v="2016-09-01T00:00:00"/>
    <x v="6"/>
    <x v="0"/>
    <x v="0"/>
    <n v="10"/>
    <n v="14700"/>
    <n v="0"/>
    <n v="7923.56"/>
    <n v="0"/>
    <n v="14700"/>
    <n v="6776.44"/>
    <n v="6776.44"/>
    <n v="0.46098231292517006"/>
    <x v="0"/>
    <s v="Q3"/>
    <n v="9"/>
  </r>
  <r>
    <d v="2016-09-01T00:00:00"/>
    <x v="6"/>
    <x v="1"/>
    <x v="0"/>
    <n v="290"/>
    <n v="334060"/>
    <n v="0"/>
    <n v="182585.64"/>
    <n v="0"/>
    <n v="334060"/>
    <n v="151474.35999999999"/>
    <n v="151474.35999999999"/>
    <n v="0.45343459258815777"/>
    <x v="0"/>
    <s v="Q3"/>
    <n v="9"/>
  </r>
  <r>
    <d v="2016-09-01T00:00:00"/>
    <x v="6"/>
    <x v="1"/>
    <x v="1"/>
    <n v="14"/>
    <n v="15776"/>
    <n v="788.8"/>
    <n v="8001.99"/>
    <n v="0"/>
    <n v="14987.2"/>
    <n v="6985.2100000000009"/>
    <n v="6985.2100000000009"/>
    <n v="0.4660783868901463"/>
    <x v="0"/>
    <s v="Q3"/>
    <n v="9"/>
  </r>
  <r>
    <d v="2016-09-01T00:00:00"/>
    <x v="6"/>
    <x v="2"/>
    <x v="0"/>
    <n v="12"/>
    <n v="13858"/>
    <n v="0"/>
    <n v="7155.47"/>
    <n v="0"/>
    <n v="13858"/>
    <n v="6702.53"/>
    <n v="6702.53"/>
    <n v="0.48365781498051663"/>
    <x v="0"/>
    <s v="Q3"/>
    <n v="9"/>
  </r>
  <r>
    <d v="2016-09-01T00:00:00"/>
    <x v="6"/>
    <x v="2"/>
    <x v="1"/>
    <n v="1"/>
    <n v="1719"/>
    <n v="85.95"/>
    <n v="944.75"/>
    <n v="0"/>
    <n v="1633.05"/>
    <n v="688.3"/>
    <n v="688.3"/>
    <n v="0.42148127736444074"/>
    <x v="0"/>
    <s v="Q3"/>
    <n v="9"/>
  </r>
  <r>
    <d v="2016-10-01T00:00:00"/>
    <x v="0"/>
    <x v="0"/>
    <x v="0"/>
    <n v="7"/>
    <n v="3313"/>
    <n v="0"/>
    <n v="2120.48"/>
    <n v="0"/>
    <n v="3313"/>
    <n v="1192.52"/>
    <n v="1192.52"/>
    <n v="0.35995170540295801"/>
    <x v="0"/>
    <s v="Q4"/>
    <n v="10"/>
  </r>
  <r>
    <d v="2016-10-01T00:00:00"/>
    <x v="0"/>
    <x v="1"/>
    <x v="0"/>
    <n v="1035"/>
    <n v="394256"/>
    <n v="0"/>
    <n v="245182.67"/>
    <n v="0"/>
    <n v="394256"/>
    <n v="149073.32999999999"/>
    <n v="149073.32999999999"/>
    <n v="0.37811302808327579"/>
    <x v="0"/>
    <s v="Q4"/>
    <n v="10"/>
  </r>
  <r>
    <d v="2016-10-01T00:00:00"/>
    <x v="0"/>
    <x v="1"/>
    <x v="1"/>
    <n v="48"/>
    <n v="17492"/>
    <n v="874.6"/>
    <n v="9644.5499999999993"/>
    <n v="0"/>
    <n v="16617.400000000001"/>
    <n v="6972.8500000000022"/>
    <n v="6972.8500000000022"/>
    <n v="0.41961137121330661"/>
    <x v="0"/>
    <s v="Q4"/>
    <n v="10"/>
  </r>
  <r>
    <d v="2016-10-01T00:00:00"/>
    <x v="0"/>
    <x v="2"/>
    <x v="0"/>
    <n v="61"/>
    <n v="25139"/>
    <n v="0"/>
    <n v="16279.86"/>
    <n v="0"/>
    <n v="25139"/>
    <n v="8859.14"/>
    <n v="8859.14"/>
    <n v="0.3524062214089661"/>
    <x v="0"/>
    <s v="Q4"/>
    <n v="10"/>
  </r>
  <r>
    <d v="2016-10-01T00:00:00"/>
    <x v="1"/>
    <x v="0"/>
    <x v="0"/>
    <n v="4"/>
    <n v="21286"/>
    <n v="0"/>
    <n v="17736.759999999998"/>
    <n v="0"/>
    <n v="21286"/>
    <n v="3549.2400000000016"/>
    <n v="3549.2400000000016"/>
    <n v="0.16674058066334688"/>
    <x v="0"/>
    <s v="Q4"/>
    <n v="10"/>
  </r>
  <r>
    <d v="2016-10-01T00:00:00"/>
    <x v="1"/>
    <x v="1"/>
    <x v="0"/>
    <n v="170"/>
    <n v="895550"/>
    <n v="0"/>
    <n v="787921.04"/>
    <n v="0"/>
    <n v="895550"/>
    <n v="107628.95999999996"/>
    <n v="107628.95999999996"/>
    <n v="0.12018196638936962"/>
    <x v="0"/>
    <s v="Q4"/>
    <n v="10"/>
  </r>
  <r>
    <d v="2016-10-01T00:00:00"/>
    <x v="1"/>
    <x v="1"/>
    <x v="1"/>
    <n v="3"/>
    <n v="14097"/>
    <n v="704.85"/>
    <n v="11737.92"/>
    <n v="0"/>
    <n v="13392.15"/>
    <n v="1654.2299999999996"/>
    <n v="1654.2299999999996"/>
    <n v="0.12352236198071255"/>
    <x v="0"/>
    <s v="Q4"/>
    <n v="10"/>
  </r>
  <r>
    <d v="2016-10-01T00:00:00"/>
    <x v="1"/>
    <x v="2"/>
    <x v="0"/>
    <n v="13"/>
    <n v="72847"/>
    <n v="0"/>
    <n v="62363.15"/>
    <n v="0"/>
    <n v="72847"/>
    <n v="10483.849999999999"/>
    <n v="10483.849999999999"/>
    <n v="0.14391601575905663"/>
    <x v="0"/>
    <s v="Q4"/>
    <n v="10"/>
  </r>
  <r>
    <d v="2016-10-01T00:00:00"/>
    <x v="1"/>
    <x v="2"/>
    <x v="1"/>
    <n v="1"/>
    <n v="11739"/>
    <n v="586.95000000000005"/>
    <n v="9050.7800000000007"/>
    <n v="0"/>
    <n v="11152.05"/>
    <n v="2101.2699999999986"/>
    <n v="2101.2699999999986"/>
    <n v="0.1884200662658434"/>
    <x v="0"/>
    <s v="Q4"/>
    <n v="10"/>
  </r>
  <r>
    <d v="2016-10-01T00:00:00"/>
    <x v="2"/>
    <x v="0"/>
    <x v="0"/>
    <n v="4"/>
    <n v="3236"/>
    <n v="0"/>
    <n v="1489.79"/>
    <n v="0"/>
    <n v="3236"/>
    <n v="1746.21"/>
    <n v="1746.21"/>
    <n v="0.53961990111248459"/>
    <x v="0"/>
    <s v="Q4"/>
    <n v="10"/>
  </r>
  <r>
    <d v="2016-10-01T00:00:00"/>
    <x v="2"/>
    <x v="1"/>
    <x v="0"/>
    <n v="663"/>
    <n v="446307"/>
    <n v="0"/>
    <n v="200831.95"/>
    <n v="0"/>
    <n v="446307"/>
    <n v="245475.05"/>
    <n v="245475.05"/>
    <n v="0.5500138917830103"/>
    <x v="0"/>
    <s v="Q4"/>
    <n v="10"/>
  </r>
  <r>
    <d v="2016-10-01T00:00:00"/>
    <x v="2"/>
    <x v="1"/>
    <x v="1"/>
    <n v="22"/>
    <n v="13448"/>
    <n v="672.4"/>
    <n v="6141.99"/>
    <n v="0"/>
    <n v="12775.6"/>
    <n v="6633.6100000000006"/>
    <n v="6633.6100000000006"/>
    <n v="0.51924058361251135"/>
    <x v="0"/>
    <s v="Q4"/>
    <n v="10"/>
  </r>
  <r>
    <d v="2016-10-01T00:00:00"/>
    <x v="2"/>
    <x v="2"/>
    <x v="0"/>
    <n v="32"/>
    <n v="22818"/>
    <n v="0"/>
    <n v="10017.299999999999"/>
    <n v="0"/>
    <n v="22818"/>
    <n v="12800.7"/>
    <n v="12800.7"/>
    <n v="0.56099132264002105"/>
    <x v="0"/>
    <s v="Q4"/>
    <n v="10"/>
  </r>
  <r>
    <d v="2016-10-01T00:00:00"/>
    <x v="2"/>
    <x v="2"/>
    <x v="1"/>
    <n v="2"/>
    <n v="1958"/>
    <n v="97.9"/>
    <n v="866.98"/>
    <n v="0"/>
    <n v="1860.1"/>
    <n v="993.11999999999989"/>
    <n v="993.11999999999989"/>
    <n v="0.53390677920541907"/>
    <x v="0"/>
    <s v="Q4"/>
    <n v="10"/>
  </r>
  <r>
    <d v="2016-10-01T00:00:00"/>
    <x v="3"/>
    <x v="0"/>
    <x v="0"/>
    <n v="32"/>
    <n v="3712"/>
    <n v="0"/>
    <n v="3181.27"/>
    <n v="0"/>
    <n v="3712"/>
    <n v="530.73"/>
    <n v="530.73"/>
    <n v="0.14297683189655172"/>
    <x v="0"/>
    <s v="Q4"/>
    <n v="10"/>
  </r>
  <r>
    <d v="2016-10-01T00:00:00"/>
    <x v="3"/>
    <x v="0"/>
    <x v="1"/>
    <n v="6"/>
    <n v="360"/>
    <n v="18"/>
    <n v="276.39"/>
    <n v="0"/>
    <n v="342"/>
    <n v="65.610000000000014"/>
    <n v="65.610000000000014"/>
    <n v="0.19184210526315792"/>
    <x v="0"/>
    <s v="Q4"/>
    <n v="10"/>
  </r>
  <r>
    <d v="2016-10-01T00:00:00"/>
    <x v="3"/>
    <x v="1"/>
    <x v="0"/>
    <n v="3061"/>
    <n v="292238"/>
    <n v="0"/>
    <n v="239976.1"/>
    <n v="0"/>
    <n v="292238"/>
    <n v="52261.899999999994"/>
    <n v="52261.899999999994"/>
    <n v="0.17883334816143004"/>
    <x v="0"/>
    <s v="Q4"/>
    <n v="10"/>
  </r>
  <r>
    <d v="2016-10-01T00:00:00"/>
    <x v="3"/>
    <x v="1"/>
    <x v="1"/>
    <n v="130"/>
    <n v="12246"/>
    <n v="612.29999999999995"/>
    <n v="10191.6"/>
    <n v="0"/>
    <n v="11633.7"/>
    <n v="1442.1000000000004"/>
    <n v="1442.1000000000004"/>
    <n v="0.12395884370406665"/>
    <x v="0"/>
    <s v="Q4"/>
    <n v="10"/>
  </r>
  <r>
    <d v="2016-10-01T00:00:00"/>
    <x v="3"/>
    <x v="2"/>
    <x v="0"/>
    <n v="101"/>
    <n v="8556"/>
    <n v="0"/>
    <n v="7219.74"/>
    <n v="0"/>
    <n v="8556"/>
    <n v="1336.2600000000002"/>
    <n v="1336.2600000000002"/>
    <n v="0.15617812061711084"/>
    <x v="0"/>
    <s v="Q4"/>
    <n v="10"/>
  </r>
  <r>
    <d v="2016-10-01T00:00:00"/>
    <x v="3"/>
    <x v="2"/>
    <x v="1"/>
    <n v="3"/>
    <n v="84"/>
    <n v="4.2"/>
    <n v="60.63"/>
    <n v="0"/>
    <n v="79.8"/>
    <n v="19.169999999999995"/>
    <n v="19.169999999999995"/>
    <n v="0.24022556390977437"/>
    <x v="0"/>
    <s v="Q4"/>
    <n v="10"/>
  </r>
  <r>
    <d v="2016-10-01T00:00:00"/>
    <x v="4"/>
    <x v="0"/>
    <x v="0"/>
    <n v="10"/>
    <n v="5520"/>
    <n v="0"/>
    <n v="3012.97"/>
    <n v="0"/>
    <n v="5520"/>
    <n v="2507.0300000000002"/>
    <n v="2507.0300000000002"/>
    <n v="0.45417210144927539"/>
    <x v="0"/>
    <s v="Q4"/>
    <n v="10"/>
  </r>
  <r>
    <d v="2016-10-01T00:00:00"/>
    <x v="4"/>
    <x v="1"/>
    <x v="0"/>
    <n v="827"/>
    <n v="459025"/>
    <n v="0"/>
    <n v="246461.98"/>
    <n v="0"/>
    <n v="459025"/>
    <n v="212563.02"/>
    <n v="212563.02"/>
    <n v="0.46307503948586676"/>
    <x v="0"/>
    <s v="Q4"/>
    <n v="10"/>
  </r>
  <r>
    <d v="2016-10-01T00:00:00"/>
    <x v="4"/>
    <x v="1"/>
    <x v="1"/>
    <n v="38"/>
    <n v="20492"/>
    <n v="1024.5999999999999"/>
    <n v="11056.95"/>
    <n v="0"/>
    <n v="19467.400000000001"/>
    <n v="8410.4500000000007"/>
    <n v="8410.4500000000007"/>
    <n v="0.43202738937916724"/>
    <x v="0"/>
    <s v="Q4"/>
    <n v="10"/>
  </r>
  <r>
    <d v="2016-10-01T00:00:00"/>
    <x v="4"/>
    <x v="2"/>
    <x v="0"/>
    <n v="34"/>
    <n v="19900"/>
    <n v="0"/>
    <n v="10652.41"/>
    <n v="0"/>
    <n v="19900"/>
    <n v="9247.59"/>
    <n v="9247.59"/>
    <n v="0.46470301507537687"/>
    <x v="0"/>
    <s v="Q4"/>
    <n v="10"/>
  </r>
  <r>
    <d v="2016-10-01T00:00:00"/>
    <x v="4"/>
    <x v="2"/>
    <x v="1"/>
    <n v="3"/>
    <n v="1737"/>
    <n v="86.85"/>
    <n v="966.04"/>
    <n v="0"/>
    <n v="1650.15"/>
    <n v="684.11000000000013"/>
    <n v="684.11000000000013"/>
    <n v="0.41457443262733695"/>
    <x v="0"/>
    <s v="Q4"/>
    <n v="10"/>
  </r>
  <r>
    <d v="2016-10-01T00:00:00"/>
    <x v="5"/>
    <x v="0"/>
    <x v="0"/>
    <n v="9"/>
    <n v="27031"/>
    <n v="0"/>
    <n v="21608.75"/>
    <n v="0"/>
    <n v="27031"/>
    <n v="5422.25"/>
    <n v="5422.25"/>
    <n v="0.20059376271688062"/>
    <x v="0"/>
    <s v="Q4"/>
    <n v="10"/>
  </r>
  <r>
    <d v="2016-10-01T00:00:00"/>
    <x v="5"/>
    <x v="1"/>
    <x v="0"/>
    <n v="274"/>
    <n v="1025356"/>
    <n v="0"/>
    <n v="853915.08"/>
    <n v="0"/>
    <n v="1025356"/>
    <n v="171440.92000000004"/>
    <n v="171440.92000000004"/>
    <n v="0.16720136225857168"/>
    <x v="0"/>
    <s v="Q4"/>
    <n v="10"/>
  </r>
  <r>
    <d v="2016-10-01T00:00:00"/>
    <x v="5"/>
    <x v="1"/>
    <x v="1"/>
    <n v="9"/>
    <n v="42671"/>
    <n v="2133.5500000000002"/>
    <n v="37645.919999999998"/>
    <n v="0"/>
    <n v="40537.449999999997"/>
    <n v="2891.5299999999988"/>
    <n v="2891.5299999999988"/>
    <n v="7.1329844378469759E-2"/>
    <x v="0"/>
    <s v="Q4"/>
    <n v="10"/>
  </r>
  <r>
    <d v="2016-10-01T00:00:00"/>
    <x v="5"/>
    <x v="2"/>
    <x v="0"/>
    <n v="16"/>
    <n v="61544"/>
    <n v="0"/>
    <n v="50363.82"/>
    <n v="0"/>
    <n v="61544"/>
    <n v="11180.18"/>
    <n v="11180.18"/>
    <n v="0.18166157545820877"/>
    <x v="0"/>
    <s v="Q4"/>
    <n v="10"/>
  </r>
  <r>
    <d v="2016-10-01T00:00:00"/>
    <x v="6"/>
    <x v="0"/>
    <x v="1"/>
    <n v="1"/>
    <n v="1079"/>
    <n v="53.95"/>
    <n v="667.33"/>
    <n v="0"/>
    <n v="1025.05"/>
    <n v="357.71999999999991"/>
    <n v="357.71999999999991"/>
    <n v="0.3489780986293351"/>
    <x v="0"/>
    <s v="Q4"/>
    <n v="10"/>
  </r>
  <r>
    <d v="2016-10-01T00:00:00"/>
    <x v="6"/>
    <x v="1"/>
    <x v="0"/>
    <n v="335"/>
    <n v="380425"/>
    <n v="0"/>
    <n v="210964.18"/>
    <n v="0"/>
    <n v="380425"/>
    <n v="169460.82"/>
    <n v="169460.82"/>
    <n v="0.44545132417690741"/>
    <x v="0"/>
    <s v="Q4"/>
    <n v="10"/>
  </r>
  <r>
    <d v="2016-10-01T00:00:00"/>
    <x v="6"/>
    <x v="1"/>
    <x v="1"/>
    <n v="10"/>
    <n v="11610"/>
    <n v="580.5"/>
    <n v="6160.21"/>
    <n v="0"/>
    <n v="11029.5"/>
    <n v="4869.29"/>
    <n v="4869.29"/>
    <n v="0.44147876150324128"/>
    <x v="0"/>
    <s v="Q4"/>
    <n v="10"/>
  </r>
  <r>
    <d v="2016-10-01T00:00:00"/>
    <x v="6"/>
    <x v="2"/>
    <x v="0"/>
    <n v="23"/>
    <n v="23427"/>
    <n v="0"/>
    <n v="11896.17"/>
    <n v="0"/>
    <n v="23427"/>
    <n v="11530.83"/>
    <n v="11530.83"/>
    <n v="0.49220258675886797"/>
    <x v="0"/>
    <s v="Q4"/>
    <n v="10"/>
  </r>
  <r>
    <d v="2016-11-01T00:00:00"/>
    <x v="0"/>
    <x v="0"/>
    <x v="0"/>
    <n v="21"/>
    <n v="7079"/>
    <n v="0"/>
    <n v="4044.61"/>
    <n v="0"/>
    <n v="7079"/>
    <n v="3034.39"/>
    <n v="3034.39"/>
    <n v="0.42864670151151291"/>
    <x v="0"/>
    <s v="Q4"/>
    <n v="11"/>
  </r>
  <r>
    <d v="2016-11-01T00:00:00"/>
    <x v="0"/>
    <x v="0"/>
    <x v="1"/>
    <n v="6"/>
    <n v="2054"/>
    <n v="205.4"/>
    <n v="1239.5"/>
    <n v="0"/>
    <n v="1848.6"/>
    <n v="609.09999999999991"/>
    <n v="609.09999999999991"/>
    <n v="0.32949258898625983"/>
    <x v="0"/>
    <s v="Q4"/>
    <n v="11"/>
  </r>
  <r>
    <d v="2016-11-01T00:00:00"/>
    <x v="0"/>
    <x v="1"/>
    <x v="0"/>
    <n v="983"/>
    <n v="383336"/>
    <n v="0"/>
    <n v="232787.99"/>
    <n v="0"/>
    <n v="383336"/>
    <n v="150548.01"/>
    <n v="150548.01"/>
    <n v="0.39273120708725506"/>
    <x v="0"/>
    <s v="Q4"/>
    <n v="11"/>
  </r>
  <r>
    <d v="2016-11-01T00:00:00"/>
    <x v="0"/>
    <x v="1"/>
    <x v="1"/>
    <n v="56"/>
    <n v="21726"/>
    <n v="1086.3"/>
    <n v="11520.12"/>
    <n v="0"/>
    <n v="20639.7"/>
    <n v="9119.58"/>
    <n v="9119.58"/>
    <n v="0.44184653846712885"/>
    <x v="0"/>
    <s v="Q4"/>
    <n v="11"/>
  </r>
  <r>
    <d v="2016-11-01T00:00:00"/>
    <x v="0"/>
    <x v="2"/>
    <x v="0"/>
    <n v="60"/>
    <n v="19260"/>
    <n v="0"/>
    <n v="11717.6"/>
    <n v="0"/>
    <n v="19260"/>
    <n v="7542.4"/>
    <n v="7542.4"/>
    <n v="0.39160955347871235"/>
    <x v="0"/>
    <s v="Q4"/>
    <n v="11"/>
  </r>
  <r>
    <d v="2016-11-01T00:00:00"/>
    <x v="0"/>
    <x v="2"/>
    <x v="1"/>
    <n v="19"/>
    <n v="7281"/>
    <n v="670.8"/>
    <n v="3913.9"/>
    <n v="0"/>
    <n v="6610.2"/>
    <n v="2696.2999999999997"/>
    <n v="2696.2999999999997"/>
    <n v="0.40789991225681521"/>
    <x v="0"/>
    <s v="Q4"/>
    <n v="11"/>
  </r>
  <r>
    <d v="2016-11-01T00:00:00"/>
    <x v="1"/>
    <x v="0"/>
    <x v="0"/>
    <n v="6"/>
    <n v="34444"/>
    <n v="0"/>
    <n v="29730.95"/>
    <n v="0"/>
    <n v="34444"/>
    <n v="4713.0499999999993"/>
    <n v="4713.0499999999993"/>
    <n v="0.13683224944837996"/>
    <x v="0"/>
    <s v="Q4"/>
    <n v="11"/>
  </r>
  <r>
    <d v="2016-11-01T00:00:00"/>
    <x v="1"/>
    <x v="0"/>
    <x v="1"/>
    <n v="2"/>
    <n v="16538"/>
    <n v="826.9"/>
    <n v="13673.43"/>
    <n v="0"/>
    <n v="15711.1"/>
    <n v="2037.67"/>
    <n v="2037.67"/>
    <n v="0.12969620204823343"/>
    <x v="0"/>
    <s v="Q4"/>
    <n v="11"/>
  </r>
  <r>
    <d v="2016-11-01T00:00:00"/>
    <x v="1"/>
    <x v="1"/>
    <x v="0"/>
    <n v="208"/>
    <n v="1219952"/>
    <n v="0"/>
    <n v="1052619.43"/>
    <n v="0"/>
    <n v="1219952"/>
    <n v="167332.57000000007"/>
    <n v="167332.57000000007"/>
    <n v="0.13716324084882034"/>
    <x v="0"/>
    <s v="Q4"/>
    <n v="11"/>
  </r>
  <r>
    <d v="2016-11-01T00:00:00"/>
    <x v="1"/>
    <x v="1"/>
    <x v="1"/>
    <n v="4"/>
    <n v="19826"/>
    <n v="991.3"/>
    <n v="17282.98"/>
    <n v="0"/>
    <n v="18834.7"/>
    <n v="1551.7200000000012"/>
    <n v="1551.7200000000012"/>
    <n v="8.2386233919308563E-2"/>
    <x v="0"/>
    <s v="Q4"/>
    <n v="11"/>
  </r>
  <r>
    <d v="2016-11-01T00:00:00"/>
    <x v="1"/>
    <x v="2"/>
    <x v="0"/>
    <n v="12"/>
    <n v="35538"/>
    <n v="0"/>
    <n v="31895.06"/>
    <n v="0"/>
    <n v="35538"/>
    <n v="3642.9399999999987"/>
    <n v="3642.9399999999987"/>
    <n v="0.10250830097360568"/>
    <x v="0"/>
    <s v="Q4"/>
    <n v="11"/>
  </r>
  <r>
    <d v="2016-11-01T00:00:00"/>
    <x v="1"/>
    <x v="2"/>
    <x v="1"/>
    <n v="1"/>
    <n v="2209"/>
    <n v="110.45"/>
    <n v="1979.35"/>
    <n v="0"/>
    <n v="2098.5500000000002"/>
    <n v="119.20000000000027"/>
    <n v="119.20000000000027"/>
    <n v="5.6801124586023807E-2"/>
    <x v="0"/>
    <s v="Q4"/>
    <n v="11"/>
  </r>
  <r>
    <d v="2016-11-01T00:00:00"/>
    <x v="2"/>
    <x v="0"/>
    <x v="0"/>
    <n v="13"/>
    <n v="9777"/>
    <n v="0"/>
    <n v="4655.67"/>
    <n v="0"/>
    <n v="9777"/>
    <n v="5121.33"/>
    <n v="5121.33"/>
    <n v="0.5238140533906106"/>
    <x v="0"/>
    <s v="Q4"/>
    <n v="11"/>
  </r>
  <r>
    <d v="2016-11-01T00:00:00"/>
    <x v="2"/>
    <x v="0"/>
    <x v="1"/>
    <n v="2"/>
    <n v="1218"/>
    <n v="121.8"/>
    <n v="543.61"/>
    <n v="0"/>
    <n v="1096.2"/>
    <n v="552.59"/>
    <n v="552.59"/>
    <n v="0.50409596788907129"/>
    <x v="0"/>
    <s v="Q4"/>
    <n v="11"/>
  </r>
  <r>
    <d v="2016-11-01T00:00:00"/>
    <x v="2"/>
    <x v="1"/>
    <x v="0"/>
    <n v="741"/>
    <n v="518229"/>
    <n v="0"/>
    <n v="236565.34"/>
    <n v="0"/>
    <n v="518229"/>
    <n v="281663.66000000003"/>
    <n v="281663.66000000003"/>
    <n v="0.54351196092846987"/>
    <x v="0"/>
    <s v="Q4"/>
    <n v="11"/>
  </r>
  <r>
    <d v="2016-11-01T00:00:00"/>
    <x v="2"/>
    <x v="1"/>
    <x v="1"/>
    <n v="32"/>
    <n v="18958"/>
    <n v="947.9"/>
    <n v="8851.6299999999992"/>
    <n v="0"/>
    <n v="18010.099999999999"/>
    <n v="9158.4699999999993"/>
    <n v="9158.4699999999993"/>
    <n v="0.50851855347832609"/>
    <x v="0"/>
    <s v="Q4"/>
    <n v="11"/>
  </r>
  <r>
    <d v="2016-11-01T00:00:00"/>
    <x v="2"/>
    <x v="2"/>
    <x v="0"/>
    <n v="34"/>
    <n v="25516"/>
    <n v="0"/>
    <n v="11843.89"/>
    <n v="0"/>
    <n v="25516"/>
    <n v="13672.11"/>
    <n v="13672.11"/>
    <n v="0.53582497256623296"/>
    <x v="0"/>
    <s v="Q4"/>
    <n v="11"/>
  </r>
  <r>
    <d v="2016-11-01T00:00:00"/>
    <x v="2"/>
    <x v="2"/>
    <x v="1"/>
    <n v="16"/>
    <n v="10934"/>
    <n v="965.15"/>
    <n v="4717.1899999999996"/>
    <n v="0"/>
    <n v="9968.85"/>
    <n v="5251.6600000000008"/>
    <n v="5251.6600000000008"/>
    <n v="0.52680700381688972"/>
    <x v="0"/>
    <s v="Q4"/>
    <n v="11"/>
  </r>
  <r>
    <d v="2016-11-01T00:00:00"/>
    <x v="3"/>
    <x v="0"/>
    <x v="0"/>
    <n v="39"/>
    <n v="4511"/>
    <n v="0"/>
    <n v="3622.26"/>
    <n v="0"/>
    <n v="4511"/>
    <n v="888.73999999999978"/>
    <n v="888.73999999999978"/>
    <n v="0.19701618266459761"/>
    <x v="0"/>
    <s v="Q4"/>
    <n v="11"/>
  </r>
  <r>
    <d v="2016-11-01T00:00:00"/>
    <x v="3"/>
    <x v="0"/>
    <x v="1"/>
    <n v="9"/>
    <n v="865"/>
    <n v="69.3"/>
    <n v="749.21"/>
    <n v="0"/>
    <n v="795.7"/>
    <n v="46.490000000000009"/>
    <n v="46.490000000000009"/>
    <n v="5.8426542666834246E-2"/>
    <x v="0"/>
    <s v="Q4"/>
    <n v="11"/>
  </r>
  <r>
    <d v="2016-11-01T00:00:00"/>
    <x v="3"/>
    <x v="1"/>
    <x v="0"/>
    <n v="2950"/>
    <n v="286097"/>
    <n v="0"/>
    <n v="236289.96"/>
    <n v="0"/>
    <n v="286097"/>
    <n v="49807.040000000008"/>
    <n v="49807.040000000008"/>
    <n v="0.17409144451007877"/>
    <x v="0"/>
    <s v="Q4"/>
    <n v="11"/>
  </r>
  <r>
    <d v="2016-11-01T00:00:00"/>
    <x v="3"/>
    <x v="1"/>
    <x v="1"/>
    <n v="175"/>
    <n v="15795"/>
    <n v="789.75"/>
    <n v="12814.18"/>
    <n v="0"/>
    <n v="15005.25"/>
    <n v="2191.0699999999997"/>
    <n v="2191.0699999999997"/>
    <n v="0.14602022625414438"/>
    <x v="0"/>
    <s v="Q4"/>
    <n v="11"/>
  </r>
  <r>
    <d v="2016-11-01T00:00:00"/>
    <x v="3"/>
    <x v="2"/>
    <x v="0"/>
    <n v="97"/>
    <n v="11298"/>
    <n v="0"/>
    <n v="9444.44"/>
    <n v="0"/>
    <n v="11298"/>
    <n v="1853.5599999999995"/>
    <n v="1853.5599999999995"/>
    <n v="0.16406089573375815"/>
    <x v="0"/>
    <s v="Q4"/>
    <n v="11"/>
  </r>
  <r>
    <d v="2016-11-01T00:00:00"/>
    <x v="3"/>
    <x v="2"/>
    <x v="1"/>
    <n v="37"/>
    <n v="3821"/>
    <n v="340.4"/>
    <n v="3127.43"/>
    <n v="0"/>
    <n v="3480.6"/>
    <n v="353.17000000000007"/>
    <n v="353.17000000000007"/>
    <n v="0.10146813767741196"/>
    <x v="0"/>
    <s v="Q4"/>
    <n v="11"/>
  </r>
  <r>
    <d v="2016-11-01T00:00:00"/>
    <x v="4"/>
    <x v="0"/>
    <x v="0"/>
    <n v="18"/>
    <n v="7688"/>
    <n v="0"/>
    <n v="4134.2299999999996"/>
    <n v="0"/>
    <n v="7688"/>
    <n v="3553.7700000000004"/>
    <n v="3553.7700000000004"/>
    <n v="0.46224895941727373"/>
    <x v="0"/>
    <s v="Q4"/>
    <n v="11"/>
  </r>
  <r>
    <d v="2016-11-01T00:00:00"/>
    <x v="4"/>
    <x v="0"/>
    <x v="1"/>
    <n v="1"/>
    <n v="469"/>
    <n v="46.9"/>
    <n v="249.39"/>
    <n v="0"/>
    <n v="422.1"/>
    <n v="172.71000000000004"/>
    <n v="172.71000000000004"/>
    <n v="0.40916844349680176"/>
    <x v="0"/>
    <s v="Q4"/>
    <n v="11"/>
  </r>
  <r>
    <d v="2016-11-01T00:00:00"/>
    <x v="4"/>
    <x v="1"/>
    <x v="0"/>
    <n v="809"/>
    <n v="453781"/>
    <n v="0"/>
    <n v="242325.03"/>
    <n v="0"/>
    <n v="453781"/>
    <n v="211455.97"/>
    <n v="211455.97"/>
    <n v="0.4659868306517902"/>
    <x v="0"/>
    <s v="Q4"/>
    <n v="11"/>
  </r>
  <r>
    <d v="2016-11-01T00:00:00"/>
    <x v="4"/>
    <x v="1"/>
    <x v="1"/>
    <n v="28"/>
    <n v="15026"/>
    <n v="751.3"/>
    <n v="8016.31"/>
    <n v="0"/>
    <n v="14274.7"/>
    <n v="6258.39"/>
    <n v="6258.39"/>
    <n v="0.43842532592628919"/>
    <x v="0"/>
    <s v="Q4"/>
    <n v="11"/>
  </r>
  <r>
    <d v="2016-11-01T00:00:00"/>
    <x v="4"/>
    <x v="2"/>
    <x v="0"/>
    <n v="31"/>
    <n v="14189"/>
    <n v="0"/>
    <n v="7442.06"/>
    <n v="0"/>
    <n v="14189"/>
    <n v="6746.94"/>
    <n v="6746.94"/>
    <n v="0.47550496863767705"/>
    <x v="0"/>
    <s v="Q4"/>
    <n v="11"/>
  </r>
  <r>
    <d v="2016-11-01T00:00:00"/>
    <x v="4"/>
    <x v="2"/>
    <x v="1"/>
    <n v="12"/>
    <n v="7824"/>
    <n v="706.05"/>
    <n v="4282.41"/>
    <n v="0"/>
    <n v="7117.95"/>
    <n v="2835.54"/>
    <n v="2835.54"/>
    <n v="0.39836469770088301"/>
    <x v="0"/>
    <s v="Q4"/>
    <n v="11"/>
  </r>
  <r>
    <d v="2016-11-01T00:00:00"/>
    <x v="5"/>
    <x v="0"/>
    <x v="0"/>
    <n v="5"/>
    <n v="20905"/>
    <n v="0"/>
    <n v="15134.62"/>
    <n v="0"/>
    <n v="20905"/>
    <n v="5770.3799999999992"/>
    <n v="5770.3799999999992"/>
    <n v="0.27602870126763929"/>
    <x v="0"/>
    <s v="Q4"/>
    <n v="11"/>
  </r>
  <r>
    <d v="2016-11-01T00:00:00"/>
    <x v="5"/>
    <x v="1"/>
    <x v="0"/>
    <n v="315"/>
    <n v="1166105"/>
    <n v="0"/>
    <n v="968285.04"/>
    <n v="0"/>
    <n v="1166105"/>
    <n v="197819.95999999996"/>
    <n v="197819.95999999996"/>
    <n v="0.16964163604478152"/>
    <x v="0"/>
    <s v="Q4"/>
    <n v="11"/>
  </r>
  <r>
    <d v="2016-11-01T00:00:00"/>
    <x v="5"/>
    <x v="1"/>
    <x v="1"/>
    <n v="7"/>
    <n v="19943"/>
    <n v="997.15"/>
    <n v="17147.849999999999"/>
    <n v="0"/>
    <n v="18945.849999999999"/>
    <n v="1798"/>
    <n v="1798"/>
    <n v="9.4902049789267848E-2"/>
    <x v="0"/>
    <s v="Q4"/>
    <n v="11"/>
  </r>
  <r>
    <d v="2016-11-01T00:00:00"/>
    <x v="5"/>
    <x v="2"/>
    <x v="0"/>
    <n v="21"/>
    <n v="73739"/>
    <n v="0"/>
    <n v="60547.44"/>
    <n v="0"/>
    <n v="73739"/>
    <n v="13191.559999999998"/>
    <n v="13191.559999999998"/>
    <n v="0.17889529285723968"/>
    <x v="0"/>
    <s v="Q4"/>
    <n v="11"/>
  </r>
  <r>
    <d v="2016-11-01T00:00:00"/>
    <x v="5"/>
    <x v="2"/>
    <x v="1"/>
    <n v="5"/>
    <n v="14775"/>
    <n v="1477.5"/>
    <n v="12360.42"/>
    <n v="0"/>
    <n v="13297.5"/>
    <n v="937.07999999999993"/>
    <n v="937.07999999999993"/>
    <n v="7.0470389170896777E-2"/>
    <x v="0"/>
    <s v="Q4"/>
    <n v="11"/>
  </r>
  <r>
    <d v="2016-11-01T00:00:00"/>
    <x v="6"/>
    <x v="0"/>
    <x v="0"/>
    <n v="10"/>
    <n v="10320"/>
    <n v="0"/>
    <n v="5106.4799999999996"/>
    <n v="0"/>
    <n v="10320"/>
    <n v="5213.5200000000004"/>
    <n v="5213.5200000000004"/>
    <n v="0.50518604651162791"/>
    <x v="0"/>
    <s v="Q4"/>
    <n v="11"/>
  </r>
  <r>
    <d v="2016-11-01T00:00:00"/>
    <x v="6"/>
    <x v="0"/>
    <x v="1"/>
    <n v="2"/>
    <n v="1418"/>
    <n v="141.80000000000001"/>
    <n v="858.03"/>
    <n v="0"/>
    <n v="1276.2"/>
    <n v="418.17000000000007"/>
    <n v="418.17000000000007"/>
    <n v="0.32766807710390228"/>
    <x v="0"/>
    <s v="Q4"/>
    <n v="11"/>
  </r>
  <r>
    <d v="2016-11-01T00:00:00"/>
    <x v="6"/>
    <x v="1"/>
    <x v="0"/>
    <n v="331"/>
    <n v="391389"/>
    <n v="0"/>
    <n v="212433.02"/>
    <n v="0"/>
    <n v="391389"/>
    <n v="178955.98"/>
    <n v="178955.98"/>
    <n v="0.45723303414250277"/>
    <x v="0"/>
    <s v="Q4"/>
    <n v="11"/>
  </r>
  <r>
    <d v="2016-11-01T00:00:00"/>
    <x v="6"/>
    <x v="1"/>
    <x v="1"/>
    <n v="14"/>
    <n v="14316"/>
    <n v="715.8"/>
    <n v="8417.1200000000008"/>
    <n v="0"/>
    <n v="13600.2"/>
    <n v="5183.08"/>
    <n v="5183.08"/>
    <n v="0.38110321907030775"/>
    <x v="0"/>
    <s v="Q4"/>
    <n v="11"/>
  </r>
  <r>
    <d v="2016-11-01T00:00:00"/>
    <x v="6"/>
    <x v="2"/>
    <x v="0"/>
    <n v="22"/>
    <n v="27768"/>
    <n v="0"/>
    <n v="14384.66"/>
    <n v="0"/>
    <n v="27768"/>
    <n v="13383.34"/>
    <n v="13383.34"/>
    <n v="0.4819698934024777"/>
    <x v="0"/>
    <s v="Q4"/>
    <n v="11"/>
  </r>
  <r>
    <d v="2016-11-01T00:00:00"/>
    <x v="6"/>
    <x v="2"/>
    <x v="1"/>
    <n v="8"/>
    <n v="12272"/>
    <n v="1183.25"/>
    <n v="6370.62"/>
    <n v="0"/>
    <n v="11088.75"/>
    <n v="4718.13"/>
    <n v="4718.13"/>
    <n v="0.42548799458911057"/>
    <x v="0"/>
    <s v="Q4"/>
    <n v="11"/>
  </r>
  <r>
    <d v="2016-12-01T00:00:00"/>
    <x v="0"/>
    <x v="0"/>
    <x v="0"/>
    <n v="16"/>
    <n v="5760"/>
    <n v="0"/>
    <n v="3505.15"/>
    <n v="0"/>
    <n v="5760"/>
    <n v="2254.85"/>
    <n v="2254.85"/>
    <n v="0.39146701388888888"/>
    <x v="0"/>
    <s v="Q4"/>
    <n v="12"/>
  </r>
  <r>
    <d v="2016-12-01T00:00:00"/>
    <x v="0"/>
    <x v="0"/>
    <x v="1"/>
    <n v="10"/>
    <n v="2880"/>
    <n v="345.6"/>
    <n v="1921.41"/>
    <n v="0"/>
    <n v="2534.4"/>
    <n v="612.99"/>
    <n v="612.99"/>
    <n v="0.24186789772727271"/>
    <x v="0"/>
    <s v="Q4"/>
    <n v="12"/>
  </r>
  <r>
    <d v="2016-12-01T00:00:00"/>
    <x v="0"/>
    <x v="1"/>
    <x v="0"/>
    <n v="1199"/>
    <n v="455692"/>
    <n v="0"/>
    <n v="272802.34999999998"/>
    <n v="0"/>
    <n v="455692"/>
    <n v="182889.65000000002"/>
    <n v="182889.65000000002"/>
    <n v="0.40134487768053867"/>
    <x v="0"/>
    <s v="Q4"/>
    <n v="12"/>
  </r>
  <r>
    <d v="2016-12-01T00:00:00"/>
    <x v="0"/>
    <x v="1"/>
    <x v="1"/>
    <n v="330"/>
    <n v="121336"/>
    <n v="13672.51"/>
    <n v="74063.199999999997"/>
    <n v="0"/>
    <n v="107663.49"/>
    <n v="33600.290000000008"/>
    <n v="33600.290000000008"/>
    <n v="0.312086204896386"/>
    <x v="0"/>
    <s v="Q4"/>
    <n v="12"/>
  </r>
  <r>
    <d v="2016-12-01T00:00:00"/>
    <x v="0"/>
    <x v="2"/>
    <x v="0"/>
    <n v="37"/>
    <n v="12280"/>
    <n v="0"/>
    <n v="6773.3"/>
    <n v="0"/>
    <n v="12280"/>
    <n v="5506.7"/>
    <n v="5506.7"/>
    <n v="0.448428338762215"/>
    <x v="0"/>
    <s v="Q4"/>
    <n v="12"/>
  </r>
  <r>
    <d v="2016-12-01T00:00:00"/>
    <x v="0"/>
    <x v="2"/>
    <x v="1"/>
    <n v="28"/>
    <n v="11282"/>
    <n v="1269.98"/>
    <n v="6552.06"/>
    <n v="0"/>
    <n v="10012.02"/>
    <n v="3459.96"/>
    <n v="3459.96"/>
    <n v="0.34558061210425067"/>
    <x v="0"/>
    <s v="Q4"/>
    <n v="12"/>
  </r>
  <r>
    <d v="2016-12-01T00:00:00"/>
    <x v="1"/>
    <x v="0"/>
    <x v="0"/>
    <n v="5"/>
    <n v="32735"/>
    <n v="0"/>
    <n v="28310.11"/>
    <n v="0"/>
    <n v="32735"/>
    <n v="4424.8899999999994"/>
    <n v="4424.8899999999994"/>
    <n v="0.13517305636169236"/>
    <x v="0"/>
    <s v="Q4"/>
    <n v="12"/>
  </r>
  <r>
    <d v="2016-12-01T00:00:00"/>
    <x v="1"/>
    <x v="0"/>
    <x v="1"/>
    <n v="2"/>
    <n v="9788"/>
    <n v="1174.56"/>
    <n v="9290.33"/>
    <n v="0"/>
    <n v="8613.44"/>
    <n v="-676.88999999999942"/>
    <n v="-676.88999999999942"/>
    <n v="-7.8585327116691986E-2"/>
    <x v="0"/>
    <s v="Q4"/>
    <n v="12"/>
  </r>
  <r>
    <d v="2016-12-01T00:00:00"/>
    <x v="1"/>
    <x v="1"/>
    <x v="0"/>
    <n v="213"/>
    <n v="1095967"/>
    <n v="0"/>
    <n v="954331.1"/>
    <n v="0"/>
    <n v="1095967"/>
    <n v="141635.90000000002"/>
    <n v="141635.90000000002"/>
    <n v="0.12923372692790935"/>
    <x v="0"/>
    <s v="Q4"/>
    <n v="12"/>
  </r>
  <r>
    <d v="2016-12-01T00:00:00"/>
    <x v="1"/>
    <x v="1"/>
    <x v="1"/>
    <n v="43"/>
    <n v="194217"/>
    <n v="21636.959999999999"/>
    <n v="175610.73"/>
    <n v="0"/>
    <n v="172580.04"/>
    <n v="-3030.6900000000023"/>
    <n v="-3030.6900000000023"/>
    <n v="-1.756106905526272E-2"/>
    <x v="0"/>
    <s v="Q4"/>
    <n v="12"/>
  </r>
  <r>
    <d v="2016-12-01T00:00:00"/>
    <x v="1"/>
    <x v="2"/>
    <x v="0"/>
    <n v="8"/>
    <n v="43632"/>
    <n v="0"/>
    <n v="37324.870000000003"/>
    <n v="0"/>
    <n v="43632"/>
    <n v="6307.1299999999974"/>
    <n v="6307.1299999999974"/>
    <n v="0.14455285111844512"/>
    <x v="0"/>
    <s v="Q4"/>
    <n v="12"/>
  </r>
  <r>
    <d v="2016-12-01T00:00:00"/>
    <x v="1"/>
    <x v="2"/>
    <x v="1"/>
    <n v="8"/>
    <n v="39102"/>
    <n v="4692.24"/>
    <n v="32572.01"/>
    <n v="0"/>
    <n v="34409.760000000002"/>
    <n v="1837.7500000000036"/>
    <n v="1837.7500000000036"/>
    <n v="5.3407812202119501E-2"/>
    <x v="0"/>
    <s v="Q4"/>
    <n v="12"/>
  </r>
  <r>
    <d v="2016-12-01T00:00:00"/>
    <x v="2"/>
    <x v="0"/>
    <x v="0"/>
    <n v="12"/>
    <n v="8958"/>
    <n v="0"/>
    <n v="4432.3100000000004"/>
    <n v="0"/>
    <n v="8958"/>
    <n v="4525.6899999999996"/>
    <n v="4525.6899999999996"/>
    <n v="0.50521210091538282"/>
    <x v="0"/>
    <s v="Q4"/>
    <n v="12"/>
  </r>
  <r>
    <d v="2016-12-01T00:00:00"/>
    <x v="2"/>
    <x v="0"/>
    <x v="1"/>
    <n v="5"/>
    <n v="1735"/>
    <n v="208.2"/>
    <n v="790.51"/>
    <n v="0"/>
    <n v="1526.8"/>
    <n v="736.29"/>
    <n v="736.29"/>
    <n v="0.48224390882892321"/>
    <x v="0"/>
    <s v="Q4"/>
    <n v="12"/>
  </r>
  <r>
    <d v="2016-12-01T00:00:00"/>
    <x v="2"/>
    <x v="1"/>
    <x v="0"/>
    <n v="775"/>
    <n v="546265"/>
    <n v="0"/>
    <n v="248189.49"/>
    <n v="0"/>
    <n v="546265"/>
    <n v="298075.51"/>
    <n v="298075.51"/>
    <n v="0.54566100702040221"/>
    <x v="0"/>
    <s v="Q4"/>
    <n v="12"/>
  </r>
  <r>
    <d v="2016-12-01T00:00:00"/>
    <x v="2"/>
    <x v="1"/>
    <x v="1"/>
    <n v="231"/>
    <n v="144729"/>
    <n v="15951.8"/>
    <n v="64952.480000000003"/>
    <n v="0"/>
    <n v="128777.2"/>
    <n v="63824.719999999994"/>
    <n v="63824.719999999994"/>
    <n v="0.49562127457344929"/>
    <x v="0"/>
    <s v="Q4"/>
    <n v="12"/>
  </r>
  <r>
    <d v="2016-12-01T00:00:00"/>
    <x v="2"/>
    <x v="2"/>
    <x v="0"/>
    <n v="32"/>
    <n v="21168"/>
    <n v="0"/>
    <n v="9894.7199999999993"/>
    <n v="0"/>
    <n v="21168"/>
    <n v="11273.28"/>
    <n v="11273.28"/>
    <n v="0.532562358276644"/>
    <x v="0"/>
    <s v="Q4"/>
    <n v="12"/>
  </r>
  <r>
    <d v="2016-12-01T00:00:00"/>
    <x v="2"/>
    <x v="2"/>
    <x v="1"/>
    <n v="27"/>
    <n v="15463"/>
    <n v="1855.56"/>
    <n v="7161.51"/>
    <n v="0"/>
    <n v="13607.44"/>
    <n v="6445.93"/>
    <n v="6445.93"/>
    <n v="0.47370629596750014"/>
    <x v="0"/>
    <s v="Q4"/>
    <n v="12"/>
  </r>
  <r>
    <d v="2016-12-01T00:00:00"/>
    <x v="3"/>
    <x v="0"/>
    <x v="0"/>
    <n v="39"/>
    <n v="3463"/>
    <n v="0"/>
    <n v="2924.99"/>
    <n v="0"/>
    <n v="3463"/>
    <n v="538.01000000000022"/>
    <n v="538.01000000000022"/>
    <n v="0.15535951487149877"/>
    <x v="0"/>
    <s v="Q4"/>
    <n v="12"/>
  </r>
  <r>
    <d v="2016-12-01T00:00:00"/>
    <x v="3"/>
    <x v="0"/>
    <x v="1"/>
    <n v="19"/>
    <n v="1967"/>
    <n v="202.37"/>
    <n v="1721.54"/>
    <n v="0"/>
    <n v="1764.63"/>
    <n v="43.090000000000146"/>
    <n v="43.090000000000146"/>
    <n v="2.4418716671483622E-2"/>
    <x v="0"/>
    <s v="Q4"/>
    <n v="12"/>
  </r>
  <r>
    <d v="2016-12-01T00:00:00"/>
    <x v="3"/>
    <x v="1"/>
    <x v="0"/>
    <n v="3289"/>
    <n v="318296"/>
    <n v="0"/>
    <n v="261396.5"/>
    <n v="0"/>
    <n v="318296"/>
    <n v="56899.5"/>
    <n v="56899.5"/>
    <n v="0.1787628496745168"/>
    <x v="0"/>
    <s v="Q4"/>
    <n v="12"/>
  </r>
  <r>
    <d v="2016-12-01T00:00:00"/>
    <x v="3"/>
    <x v="1"/>
    <x v="1"/>
    <n v="930"/>
    <n v="91269"/>
    <n v="10074.129999999999"/>
    <n v="75605.09"/>
    <n v="0"/>
    <n v="81194.87"/>
    <n v="5589.7799999999988"/>
    <n v="5589.7799999999988"/>
    <n v="6.8844004553489643E-2"/>
    <x v="0"/>
    <s v="Q4"/>
    <n v="12"/>
  </r>
  <r>
    <d v="2016-12-01T00:00:00"/>
    <x v="3"/>
    <x v="2"/>
    <x v="0"/>
    <n v="81"/>
    <n v="8349"/>
    <n v="0"/>
    <n v="6846.52"/>
    <n v="0"/>
    <n v="8349"/>
    <n v="1502.4799999999996"/>
    <n v="1502.4799999999996"/>
    <n v="0.17995927656006702"/>
    <x v="0"/>
    <s v="Q4"/>
    <n v="12"/>
  </r>
  <r>
    <d v="2016-12-01T00:00:00"/>
    <x v="3"/>
    <x v="2"/>
    <x v="1"/>
    <n v="53"/>
    <n v="5472"/>
    <n v="647.61"/>
    <n v="4323.9799999999996"/>
    <n v="0"/>
    <n v="4824.3900000000003"/>
    <n v="500.41000000000076"/>
    <n v="500.41000000000076"/>
    <n v="0.10372503052199361"/>
    <x v="0"/>
    <s v="Q4"/>
    <n v="12"/>
  </r>
  <r>
    <d v="2016-12-01T00:00:00"/>
    <x v="4"/>
    <x v="0"/>
    <x v="0"/>
    <n v="17"/>
    <n v="7983"/>
    <n v="0"/>
    <n v="4150.13"/>
    <n v="0"/>
    <n v="7983"/>
    <n v="3832.87"/>
    <n v="3832.87"/>
    <n v="0.48012902417637476"/>
    <x v="0"/>
    <s v="Q4"/>
    <n v="12"/>
  </r>
  <r>
    <d v="2016-12-01T00:00:00"/>
    <x v="4"/>
    <x v="0"/>
    <x v="1"/>
    <n v="9"/>
    <n v="5541"/>
    <n v="623.05999999999995"/>
    <n v="3098.64"/>
    <n v="0"/>
    <n v="4917.9400000000005"/>
    <n v="1819.3000000000006"/>
    <n v="1819.3000000000006"/>
    <n v="0.36993131270409979"/>
    <x v="0"/>
    <s v="Q4"/>
    <n v="12"/>
  </r>
  <r>
    <d v="2016-12-01T00:00:00"/>
    <x v="4"/>
    <x v="1"/>
    <x v="0"/>
    <n v="887"/>
    <n v="463193"/>
    <n v="0"/>
    <n v="247946.42"/>
    <n v="0"/>
    <n v="463193"/>
    <n v="215246.58"/>
    <n v="215246.58"/>
    <n v="0.46470171181343412"/>
    <x v="0"/>
    <s v="Q4"/>
    <n v="12"/>
  </r>
  <r>
    <d v="2016-12-01T00:00:00"/>
    <x v="4"/>
    <x v="1"/>
    <x v="1"/>
    <n v="269"/>
    <n v="161203"/>
    <n v="17835.72"/>
    <n v="86875.85"/>
    <n v="0"/>
    <n v="143367.28"/>
    <n v="56491.429999999993"/>
    <n v="56491.429999999993"/>
    <n v="0.39403293415345531"/>
    <x v="0"/>
    <s v="Q4"/>
    <n v="12"/>
  </r>
  <r>
    <d v="2016-12-01T00:00:00"/>
    <x v="4"/>
    <x v="2"/>
    <x v="0"/>
    <n v="43"/>
    <n v="19191"/>
    <n v="0"/>
    <n v="10059.43"/>
    <n v="0"/>
    <n v="19191"/>
    <n v="9131.57"/>
    <n v="9131.57"/>
    <n v="0.47582564743890365"/>
    <x v="0"/>
    <s v="Q4"/>
    <n v="12"/>
  </r>
  <r>
    <d v="2016-12-01T00:00:00"/>
    <x v="4"/>
    <x v="2"/>
    <x v="1"/>
    <n v="26"/>
    <n v="11372"/>
    <n v="1364.64"/>
    <n v="6058.05"/>
    <n v="0"/>
    <n v="10007.36"/>
    <n v="3949.3100000000004"/>
    <n v="3949.3100000000004"/>
    <n v="0.39464054455920444"/>
    <x v="0"/>
    <s v="Q4"/>
    <n v="12"/>
  </r>
  <r>
    <d v="2016-12-01T00:00:00"/>
    <x v="5"/>
    <x v="0"/>
    <x v="0"/>
    <n v="8"/>
    <n v="30812"/>
    <n v="0"/>
    <n v="25770.33"/>
    <n v="0"/>
    <n v="30812"/>
    <n v="5041.6699999999983"/>
    <n v="5041.6699999999983"/>
    <n v="0.16362683370115533"/>
    <x v="0"/>
    <s v="Q4"/>
    <n v="12"/>
  </r>
  <r>
    <d v="2016-12-01T00:00:00"/>
    <x v="5"/>
    <x v="0"/>
    <x v="1"/>
    <n v="1"/>
    <n v="1229"/>
    <n v="147.47999999999999"/>
    <n v="957.85"/>
    <n v="0"/>
    <n v="1081.52"/>
    <n v="123.66999999999996"/>
    <n v="123.66999999999996"/>
    <n v="0.1143483245802204"/>
    <x v="0"/>
    <s v="Q4"/>
    <n v="12"/>
  </r>
  <r>
    <d v="2016-12-01T00:00:00"/>
    <x v="5"/>
    <x v="1"/>
    <x v="0"/>
    <n v="315"/>
    <n v="1194995"/>
    <n v="0"/>
    <n v="998973.07"/>
    <n v="0"/>
    <n v="1194995"/>
    <n v="196021.93000000005"/>
    <n v="196021.93000000005"/>
    <n v="0.16403577420826032"/>
    <x v="0"/>
    <s v="Q4"/>
    <n v="12"/>
  </r>
  <r>
    <d v="2016-12-01T00:00:00"/>
    <x v="5"/>
    <x v="1"/>
    <x v="1"/>
    <n v="85"/>
    <n v="312515"/>
    <n v="33794.11"/>
    <n v="265751.89"/>
    <n v="0"/>
    <n v="278720.89"/>
    <n v="12969"/>
    <n v="12969"/>
    <n v="4.653041973280151E-2"/>
    <x v="0"/>
    <s v="Q4"/>
    <n v="12"/>
  </r>
  <r>
    <d v="2016-12-01T00:00:00"/>
    <x v="5"/>
    <x v="2"/>
    <x v="0"/>
    <n v="16"/>
    <n v="49124"/>
    <n v="0"/>
    <n v="39895.42"/>
    <n v="0"/>
    <n v="49124"/>
    <n v="9228.5800000000017"/>
    <n v="9228.5800000000017"/>
    <n v="0.18786295904242328"/>
    <x v="0"/>
    <s v="Q4"/>
    <n v="12"/>
  </r>
  <r>
    <d v="2016-12-01T00:00:00"/>
    <x v="5"/>
    <x v="2"/>
    <x v="1"/>
    <n v="6"/>
    <n v="23864"/>
    <n v="2863.68"/>
    <n v="21255.34"/>
    <n v="0"/>
    <n v="21000.32"/>
    <n v="-255.02000000000044"/>
    <n v="-255.02000000000044"/>
    <n v="-1.2143624478103212E-2"/>
    <x v="0"/>
    <s v="Q4"/>
    <n v="12"/>
  </r>
  <r>
    <d v="2016-12-01T00:00:00"/>
    <x v="6"/>
    <x v="0"/>
    <x v="0"/>
    <n v="7"/>
    <n v="10913"/>
    <n v="0"/>
    <n v="5472.76"/>
    <n v="0"/>
    <n v="10913"/>
    <n v="5440.24"/>
    <n v="5440.24"/>
    <n v="0.49851003390451754"/>
    <x v="0"/>
    <s v="Q4"/>
    <n v="12"/>
  </r>
  <r>
    <d v="2016-12-01T00:00:00"/>
    <x v="6"/>
    <x v="0"/>
    <x v="1"/>
    <n v="3"/>
    <n v="3237"/>
    <n v="388.44"/>
    <n v="2082.63"/>
    <n v="0"/>
    <n v="2848.56"/>
    <n v="765.92999999999984"/>
    <n v="765.92999999999984"/>
    <n v="0.26888322520852637"/>
    <x v="0"/>
    <s v="Q4"/>
    <n v="12"/>
  </r>
  <r>
    <d v="2016-12-01T00:00:00"/>
    <x v="6"/>
    <x v="1"/>
    <x v="0"/>
    <n v="332"/>
    <n v="372038"/>
    <n v="0"/>
    <n v="202507.42"/>
    <n v="0"/>
    <n v="372038"/>
    <n v="169530.58"/>
    <n v="169530.58"/>
    <n v="0.45568081755089529"/>
    <x v="0"/>
    <s v="Q4"/>
    <n v="12"/>
  </r>
  <r>
    <d v="2016-12-01T00:00:00"/>
    <x v="6"/>
    <x v="1"/>
    <x v="1"/>
    <n v="103"/>
    <n v="128737"/>
    <n v="14029.26"/>
    <n v="69936.7"/>
    <n v="0"/>
    <n v="114707.74"/>
    <n v="44771.040000000008"/>
    <n v="44771.040000000008"/>
    <n v="0.39030530982477735"/>
    <x v="0"/>
    <s v="Q4"/>
    <n v="12"/>
  </r>
  <r>
    <d v="2016-12-01T00:00:00"/>
    <x v="6"/>
    <x v="2"/>
    <x v="0"/>
    <n v="20"/>
    <n v="25080"/>
    <n v="0"/>
    <n v="14071.89"/>
    <n v="0"/>
    <n v="25080"/>
    <n v="11008.11"/>
    <n v="11008.11"/>
    <n v="0.43891985645933018"/>
    <x v="0"/>
    <s v="Q4"/>
    <n v="12"/>
  </r>
  <r>
    <d v="2016-12-01T00:00:00"/>
    <x v="6"/>
    <x v="2"/>
    <x v="1"/>
    <n v="7"/>
    <n v="7383"/>
    <n v="885.96"/>
    <n v="3556.26"/>
    <n v="0"/>
    <n v="6497.04"/>
    <n v="2940.7799999999997"/>
    <n v="2940.7799999999997"/>
    <n v="0.45263381478334747"/>
    <x v="0"/>
    <s v="Q4"/>
    <n v="12"/>
  </r>
  <r>
    <d v="2017-01-01T00:00:00"/>
    <x v="0"/>
    <x v="0"/>
    <x v="0"/>
    <n v="29"/>
    <n v="12373.62"/>
    <n v="0"/>
    <n v="6985.82"/>
    <n v="0"/>
    <n v="12373.62"/>
    <n v="5387.8000000000011"/>
    <n v="5387.8000000000011"/>
    <n v="0.43542633441143341"/>
    <x v="1"/>
    <s v="Q1"/>
    <n v="1"/>
  </r>
  <r>
    <d v="2017-01-01T00:00:00"/>
    <x v="0"/>
    <x v="1"/>
    <x v="0"/>
    <n v="884"/>
    <n v="357357"/>
    <n v="0"/>
    <n v="206296.8"/>
    <n v="0"/>
    <n v="357357"/>
    <n v="151060.20000000001"/>
    <n v="151060.20000000001"/>
    <n v="0.42271510002602442"/>
    <x v="1"/>
    <s v="Q1"/>
    <n v="1"/>
  </r>
  <r>
    <d v="2017-01-01T00:00:00"/>
    <x v="0"/>
    <x v="1"/>
    <x v="1"/>
    <n v="96"/>
    <n v="37682.879999999997"/>
    <n v="3188.67"/>
    <n v="22239.08"/>
    <n v="0"/>
    <n v="34494.21"/>
    <n v="12255.129999999997"/>
    <n v="12255.129999999997"/>
    <n v="0.3552807848041743"/>
    <x v="1"/>
    <s v="Q1"/>
    <n v="1"/>
  </r>
  <r>
    <d v="2017-01-01T00:00:00"/>
    <x v="0"/>
    <x v="2"/>
    <x v="0"/>
    <n v="64"/>
    <n v="24733.98"/>
    <n v="0"/>
    <n v="15659.45"/>
    <n v="0"/>
    <n v="24733.98"/>
    <n v="9074.5299999999988"/>
    <n v="9074.5299999999988"/>
    <n v="0.36688515152029716"/>
    <x v="1"/>
    <s v="Q1"/>
    <n v="1"/>
  </r>
  <r>
    <d v="2017-01-01T00:00:00"/>
    <x v="0"/>
    <x v="2"/>
    <x v="1"/>
    <n v="18"/>
    <n v="7519.44"/>
    <n v="601.41"/>
    <n v="4718.4799999999996"/>
    <n v="0"/>
    <n v="6918.03"/>
    <n v="2199.5500000000002"/>
    <n v="2199.5500000000002"/>
    <n v="0.31794455936155241"/>
    <x v="1"/>
    <s v="Q1"/>
    <n v="1"/>
  </r>
  <r>
    <d v="2017-01-01T00:00:00"/>
    <x v="1"/>
    <x v="0"/>
    <x v="0"/>
    <n v="6"/>
    <n v="22535.88"/>
    <n v="0"/>
    <n v="21405.21"/>
    <n v="0"/>
    <n v="22535.88"/>
    <n v="1130.6700000000019"/>
    <n v="1130.6700000000019"/>
    <n v="5.0171992396125728E-2"/>
    <x v="1"/>
    <s v="Q1"/>
    <n v="1"/>
  </r>
  <r>
    <d v="2017-01-01T00:00:00"/>
    <x v="1"/>
    <x v="0"/>
    <x v="1"/>
    <n v="1"/>
    <n v="5955.78"/>
    <n v="297.79000000000002"/>
    <n v="5588.01"/>
    <n v="0"/>
    <n v="5657.99"/>
    <n v="69.979999999999563"/>
    <n v="69.979999999999563"/>
    <n v="1.2368349891038967E-2"/>
    <x v="1"/>
    <s v="Q1"/>
    <n v="1"/>
  </r>
  <r>
    <d v="2017-01-01T00:00:00"/>
    <x v="1"/>
    <x v="1"/>
    <x v="0"/>
    <n v="150"/>
    <n v="817744.2"/>
    <n v="0"/>
    <n v="696050.74"/>
    <n v="0"/>
    <n v="817744.2"/>
    <n v="121693.45999999996"/>
    <n v="121693.45999999996"/>
    <n v="0.14881604785457356"/>
    <x v="1"/>
    <s v="Q1"/>
    <n v="1"/>
  </r>
  <r>
    <d v="2017-01-01T00:00:00"/>
    <x v="1"/>
    <x v="1"/>
    <x v="1"/>
    <n v="18"/>
    <n v="93862.44"/>
    <n v="7955.06"/>
    <n v="82126.84"/>
    <n v="0"/>
    <n v="85907.38"/>
    <n v="3780.5400000000081"/>
    <n v="3780.5400000000081"/>
    <n v="4.4007162132054405E-2"/>
    <x v="1"/>
    <s v="Q1"/>
    <n v="1"/>
  </r>
  <r>
    <d v="2017-01-01T00:00:00"/>
    <x v="1"/>
    <x v="2"/>
    <x v="0"/>
    <n v="16"/>
    <n v="64080.480000000003"/>
    <n v="0"/>
    <n v="53677.73"/>
    <n v="0"/>
    <n v="64080.480000000003"/>
    <n v="10402.75"/>
    <n v="10402.75"/>
    <n v="0.16233882767419969"/>
    <x v="1"/>
    <s v="Q1"/>
    <n v="1"/>
  </r>
  <r>
    <d v="2017-01-01T00:00:00"/>
    <x v="1"/>
    <x v="2"/>
    <x v="1"/>
    <n v="3"/>
    <n v="17877.54"/>
    <n v="1489.97"/>
    <n v="16005.25"/>
    <n v="0"/>
    <n v="16387.57"/>
    <n v="382.31999999999971"/>
    <n v="382.31999999999971"/>
    <n v="2.3329877462003195E-2"/>
    <x v="1"/>
    <s v="Q1"/>
    <n v="1"/>
  </r>
  <r>
    <d v="2017-01-01T00:00:00"/>
    <x v="2"/>
    <x v="0"/>
    <x v="0"/>
    <n v="14"/>
    <n v="8961.7199999999993"/>
    <n v="0"/>
    <n v="4019.29"/>
    <n v="0"/>
    <n v="8961.7199999999993"/>
    <n v="4942.4299999999994"/>
    <n v="4942.4299999999994"/>
    <n v="0.5515046218806211"/>
    <x v="1"/>
    <s v="Q1"/>
    <n v="1"/>
  </r>
  <r>
    <d v="2017-01-01T00:00:00"/>
    <x v="2"/>
    <x v="0"/>
    <x v="1"/>
    <n v="2"/>
    <n v="1476.96"/>
    <n v="104.91"/>
    <n v="673.02"/>
    <n v="0"/>
    <n v="1372.05"/>
    <n v="699.03"/>
    <n v="699.03"/>
    <n v="0.50947851754673668"/>
    <x v="1"/>
    <s v="Q1"/>
    <n v="1"/>
  </r>
  <r>
    <d v="2017-01-01T00:00:00"/>
    <x v="2"/>
    <x v="1"/>
    <x v="0"/>
    <n v="574"/>
    <n v="410535.72"/>
    <n v="0"/>
    <n v="186561.76"/>
    <n v="0"/>
    <n v="410535.72"/>
    <n v="223973.95999999996"/>
    <n v="223973.95999999996"/>
    <n v="0.5455650972344136"/>
    <x v="1"/>
    <s v="Q1"/>
    <n v="1"/>
  </r>
  <r>
    <d v="2017-01-01T00:00:00"/>
    <x v="2"/>
    <x v="1"/>
    <x v="1"/>
    <n v="63"/>
    <n v="42581.94"/>
    <n v="3585.76"/>
    <n v="19106.599999999999"/>
    <n v="0"/>
    <n v="38996.18"/>
    <n v="19889.580000000002"/>
    <n v="19889.580000000002"/>
    <n v="0.51003918845384344"/>
    <x v="1"/>
    <s v="Q1"/>
    <n v="1"/>
  </r>
  <r>
    <d v="2017-01-01T00:00:00"/>
    <x v="2"/>
    <x v="2"/>
    <x v="0"/>
    <n v="46"/>
    <n v="35377.68"/>
    <n v="0"/>
    <n v="16334.38"/>
    <n v="0"/>
    <n v="35377.68"/>
    <n v="19043.300000000003"/>
    <n v="19043.300000000003"/>
    <n v="0.53828572139269737"/>
    <x v="1"/>
    <s v="Q1"/>
    <n v="1"/>
  </r>
  <r>
    <d v="2017-01-01T00:00:00"/>
    <x v="2"/>
    <x v="2"/>
    <x v="1"/>
    <n v="3"/>
    <n v="1435.14"/>
    <n v="85.48"/>
    <n v="685.75"/>
    <n v="0"/>
    <n v="1349.66"/>
    <n v="663.91000000000008"/>
    <n v="663.91000000000008"/>
    <n v="0.49190907339626277"/>
    <x v="1"/>
    <s v="Q1"/>
    <n v="1"/>
  </r>
  <r>
    <d v="2017-01-01T00:00:00"/>
    <x v="3"/>
    <x v="0"/>
    <x v="0"/>
    <n v="55"/>
    <n v="5896.62"/>
    <n v="0"/>
    <n v="4968.97"/>
    <n v="0"/>
    <n v="5896.62"/>
    <n v="927.64999999999964"/>
    <n v="927.64999999999964"/>
    <n v="0.15731893864620744"/>
    <x v="1"/>
    <s v="Q1"/>
    <n v="1"/>
  </r>
  <r>
    <d v="2017-01-01T00:00:00"/>
    <x v="3"/>
    <x v="1"/>
    <x v="0"/>
    <n v="2368"/>
    <n v="234771.36"/>
    <n v="0"/>
    <n v="193654.11"/>
    <n v="0"/>
    <n v="234771.36"/>
    <n v="41117.25"/>
    <n v="41117.25"/>
    <n v="0.17513741880610992"/>
    <x v="1"/>
    <s v="Q1"/>
    <n v="1"/>
  </r>
  <r>
    <d v="2017-01-01T00:00:00"/>
    <x v="3"/>
    <x v="1"/>
    <x v="1"/>
    <n v="249"/>
    <n v="24466.74"/>
    <n v="1976.12"/>
    <n v="20390.03"/>
    <n v="0"/>
    <n v="22490.620000000003"/>
    <n v="2100.5900000000038"/>
    <n v="2100.5900000000038"/>
    <n v="9.3398492349255097E-2"/>
    <x v="1"/>
    <s v="Q1"/>
    <n v="1"/>
  </r>
  <r>
    <d v="2017-01-01T00:00:00"/>
    <x v="3"/>
    <x v="2"/>
    <x v="0"/>
    <n v="69"/>
    <n v="6539.22"/>
    <n v="0"/>
    <n v="5299.88"/>
    <n v="0"/>
    <n v="6539.22"/>
    <n v="1239.3400000000001"/>
    <n v="1239.3400000000001"/>
    <n v="0.18952413284764852"/>
    <x v="1"/>
    <s v="Q1"/>
    <n v="1"/>
  </r>
  <r>
    <d v="2017-01-01T00:00:00"/>
    <x v="3"/>
    <x v="2"/>
    <x v="1"/>
    <n v="23"/>
    <n v="1879.86"/>
    <n v="156.21"/>
    <n v="1495.6"/>
    <n v="0"/>
    <n v="1723.6499999999999"/>
    <n v="228.04999999999995"/>
    <n v="228.04999999999995"/>
    <n v="0.13230644272329067"/>
    <x v="1"/>
    <s v="Q1"/>
    <n v="1"/>
  </r>
  <r>
    <d v="2017-01-01T00:00:00"/>
    <x v="4"/>
    <x v="0"/>
    <x v="0"/>
    <n v="24"/>
    <n v="11679"/>
    <n v="0"/>
    <n v="6265.41"/>
    <n v="0"/>
    <n v="11679"/>
    <n v="5413.59"/>
    <n v="5413.59"/>
    <n v="0.46353198047778066"/>
    <x v="1"/>
    <s v="Q1"/>
    <n v="1"/>
  </r>
  <r>
    <d v="2017-01-01T00:00:00"/>
    <x v="4"/>
    <x v="0"/>
    <x v="1"/>
    <n v="1"/>
    <n v="345.78"/>
    <n v="17.29"/>
    <n v="180.78"/>
    <n v="0"/>
    <n v="328.48999999999995"/>
    <n v="147.70999999999995"/>
    <n v="147.70999999999995"/>
    <n v="0.44966361228652307"/>
    <x v="1"/>
    <s v="Q1"/>
    <n v="1"/>
  </r>
  <r>
    <d v="2017-01-01T00:00:00"/>
    <x v="4"/>
    <x v="1"/>
    <x v="0"/>
    <n v="652"/>
    <n v="379468.56"/>
    <n v="0"/>
    <n v="202464.2"/>
    <n v="0"/>
    <n v="379468.56"/>
    <n v="177004.36"/>
    <n v="177004.36"/>
    <n v="0.46645329457597223"/>
    <x v="1"/>
    <s v="Q1"/>
    <n v="1"/>
  </r>
  <r>
    <d v="2017-01-01T00:00:00"/>
    <x v="4"/>
    <x v="1"/>
    <x v="1"/>
    <n v="76"/>
    <n v="37130.04"/>
    <n v="3157.62"/>
    <n v="19717.55"/>
    <n v="0"/>
    <n v="33972.42"/>
    <n v="14254.869999999999"/>
    <n v="14254.869999999999"/>
    <n v="0.41960125301641743"/>
    <x v="1"/>
    <s v="Q1"/>
    <n v="1"/>
  </r>
  <r>
    <d v="2017-01-01T00:00:00"/>
    <x v="4"/>
    <x v="2"/>
    <x v="0"/>
    <n v="42"/>
    <n v="20626.439999999999"/>
    <n v="0"/>
    <n v="10781.37"/>
    <n v="0"/>
    <n v="20626.439999999999"/>
    <n v="9845.0699999999979"/>
    <n v="9845.0699999999979"/>
    <n v="0.47730340281696687"/>
    <x v="1"/>
    <s v="Q1"/>
    <n v="1"/>
  </r>
  <r>
    <d v="2017-01-01T00:00:00"/>
    <x v="4"/>
    <x v="2"/>
    <x v="1"/>
    <n v="4"/>
    <n v="1291.32"/>
    <n v="98.64"/>
    <n v="686.7"/>
    <n v="0"/>
    <n v="1192.6799999999998"/>
    <n v="505.97999999999979"/>
    <n v="505.97999999999979"/>
    <n v="0.42423785089043153"/>
    <x v="1"/>
    <s v="Q1"/>
    <n v="1"/>
  </r>
  <r>
    <d v="2017-01-01T00:00:00"/>
    <x v="5"/>
    <x v="0"/>
    <x v="0"/>
    <n v="8"/>
    <n v="23553.84"/>
    <n v="0"/>
    <n v="19793.349999999999"/>
    <n v="0"/>
    <n v="23553.84"/>
    <n v="3760.4900000000016"/>
    <n v="3760.4900000000016"/>
    <n v="0.15965507110517868"/>
    <x v="1"/>
    <s v="Q1"/>
    <n v="1"/>
  </r>
  <r>
    <d v="2017-01-01T00:00:00"/>
    <x v="5"/>
    <x v="0"/>
    <x v="1"/>
    <n v="1"/>
    <n v="2773.38"/>
    <n v="277.33999999999997"/>
    <n v="2510.16"/>
    <n v="0"/>
    <n v="2496.04"/>
    <n v="-14.119999999999891"/>
    <n v="-14.119999999999891"/>
    <n v="-5.6569606256309558E-3"/>
    <x v="1"/>
    <s v="Q1"/>
    <n v="1"/>
  </r>
  <r>
    <d v="2017-01-01T00:00:00"/>
    <x v="5"/>
    <x v="1"/>
    <x v="0"/>
    <n v="232"/>
    <n v="887102.16"/>
    <n v="0"/>
    <n v="736852.94"/>
    <n v="0"/>
    <n v="887102.16"/>
    <n v="150249.22000000009"/>
    <n v="150249.22000000009"/>
    <n v="0.16937081970356163"/>
    <x v="1"/>
    <s v="Q1"/>
    <n v="1"/>
  </r>
  <r>
    <d v="2017-01-01T00:00:00"/>
    <x v="5"/>
    <x v="1"/>
    <x v="1"/>
    <n v="20"/>
    <n v="101388"/>
    <n v="7442"/>
    <n v="87625.68"/>
    <n v="0"/>
    <n v="93946"/>
    <n v="6320.320000000007"/>
    <n v="6320.320000000007"/>
    <n v="6.7276094777851181E-2"/>
    <x v="1"/>
    <s v="Q1"/>
    <n v="1"/>
  </r>
  <r>
    <d v="2017-01-01T00:00:00"/>
    <x v="5"/>
    <x v="2"/>
    <x v="0"/>
    <n v="18"/>
    <n v="65231.040000000001"/>
    <n v="0"/>
    <n v="56098.94"/>
    <n v="0"/>
    <n v="65231.040000000001"/>
    <n v="9132.0999999999985"/>
    <n v="9132.0999999999985"/>
    <n v="0.13999623492128899"/>
    <x v="1"/>
    <s v="Q1"/>
    <n v="1"/>
  </r>
  <r>
    <d v="2017-01-01T00:00:00"/>
    <x v="5"/>
    <x v="2"/>
    <x v="1"/>
    <n v="3"/>
    <n v="8840.34"/>
    <n v="442.02"/>
    <n v="6144.41"/>
    <n v="0"/>
    <n v="8398.32"/>
    <n v="2253.91"/>
    <n v="2253.91"/>
    <n v="0.26837629430648036"/>
    <x v="1"/>
    <s v="Q1"/>
    <n v="1"/>
  </r>
  <r>
    <d v="2017-01-01T00:00:00"/>
    <x v="6"/>
    <x v="0"/>
    <x v="0"/>
    <n v="14"/>
    <n v="21538.32"/>
    <n v="0"/>
    <n v="12161.33"/>
    <n v="0"/>
    <n v="21538.32"/>
    <n v="9376.99"/>
    <n v="9376.99"/>
    <n v="0.43536311095758629"/>
    <x v="1"/>
    <s v="Q1"/>
    <n v="1"/>
  </r>
  <r>
    <d v="2017-01-01T00:00:00"/>
    <x v="6"/>
    <x v="1"/>
    <x v="0"/>
    <n v="283"/>
    <n v="319154.94"/>
    <n v="0"/>
    <n v="175161.11"/>
    <n v="0"/>
    <n v="319154.94"/>
    <n v="143993.83000000002"/>
    <n v="143993.83000000002"/>
    <n v="0.45117217988228542"/>
    <x v="1"/>
    <s v="Q1"/>
    <n v="1"/>
  </r>
  <r>
    <d v="2017-01-01T00:00:00"/>
    <x v="6"/>
    <x v="1"/>
    <x v="1"/>
    <n v="25"/>
    <n v="30411.3"/>
    <n v="2659.39"/>
    <n v="16841.990000000002"/>
    <n v="0"/>
    <n v="27751.91"/>
    <n v="10909.919999999998"/>
    <n v="10909.919999999998"/>
    <n v="0.39312321205999867"/>
    <x v="1"/>
    <s v="Q1"/>
    <n v="1"/>
  </r>
  <r>
    <d v="2017-01-01T00:00:00"/>
    <x v="6"/>
    <x v="2"/>
    <x v="0"/>
    <n v="23"/>
    <n v="32769.54"/>
    <n v="0"/>
    <n v="17399.009999999998"/>
    <n v="0"/>
    <n v="32769.54"/>
    <n v="15370.530000000002"/>
    <n v="15370.530000000002"/>
    <n v="0.46904930615443496"/>
    <x v="1"/>
    <s v="Q1"/>
    <n v="1"/>
  </r>
  <r>
    <d v="2017-01-01T00:00:00"/>
    <x v="6"/>
    <x v="2"/>
    <x v="1"/>
    <n v="4"/>
    <n v="3392.52"/>
    <n v="238.38"/>
    <n v="2175.9699999999998"/>
    <n v="0"/>
    <n v="3154.14"/>
    <n v="978.17000000000007"/>
    <n v="978.17000000000007"/>
    <n v="0.31012256906795516"/>
    <x v="1"/>
    <s v="Q1"/>
    <n v="1"/>
  </r>
  <r>
    <d v="2017-02-01T00:00:00"/>
    <x v="0"/>
    <x v="0"/>
    <x v="0"/>
    <n v="19"/>
    <n v="8589.42"/>
    <n v="0"/>
    <n v="5720.74"/>
    <n v="0"/>
    <n v="8589.42"/>
    <n v="2868.6800000000003"/>
    <n v="2868.6800000000003"/>
    <n v="0.33397831285465146"/>
    <x v="1"/>
    <s v="Q1"/>
    <n v="2"/>
  </r>
  <r>
    <d v="2017-02-01T00:00:00"/>
    <x v="0"/>
    <x v="0"/>
    <x v="1"/>
    <n v="1"/>
    <n v="192.78"/>
    <n v="9.64"/>
    <n v="85.16"/>
    <n v="0"/>
    <n v="183.14"/>
    <n v="97.97999999999999"/>
    <n v="97.97999999999999"/>
    <n v="0.53500054603035929"/>
    <x v="1"/>
    <s v="Q1"/>
    <n v="2"/>
  </r>
  <r>
    <d v="2017-02-01T00:00:00"/>
    <x v="0"/>
    <x v="1"/>
    <x v="0"/>
    <n v="795"/>
    <n v="309555.71999999997"/>
    <n v="0"/>
    <n v="184732.93"/>
    <n v="0"/>
    <n v="309555.71999999997"/>
    <n v="124822.78999999998"/>
    <n v="124822.78999999998"/>
    <n v="0.40323205786667415"/>
    <x v="1"/>
    <s v="Q1"/>
    <n v="2"/>
  </r>
  <r>
    <d v="2017-02-01T00:00:00"/>
    <x v="0"/>
    <x v="1"/>
    <x v="1"/>
    <n v="24"/>
    <n v="10193.879999999999"/>
    <n v="509.72"/>
    <n v="7066.91"/>
    <n v="0"/>
    <n v="9684.16"/>
    <n v="2617.25"/>
    <n v="2617.25"/>
    <n v="0.27026092092654397"/>
    <x v="1"/>
    <s v="Q1"/>
    <n v="2"/>
  </r>
  <r>
    <d v="2017-02-01T00:00:00"/>
    <x v="0"/>
    <x v="2"/>
    <x v="0"/>
    <n v="37"/>
    <n v="12208.38"/>
    <n v="0"/>
    <n v="7567.32"/>
    <n v="0"/>
    <n v="12208.38"/>
    <n v="4641.0599999999995"/>
    <n v="4641.0599999999995"/>
    <n v="0.38015363217724218"/>
    <x v="1"/>
    <s v="Q1"/>
    <n v="2"/>
  </r>
  <r>
    <d v="2017-02-01T00:00:00"/>
    <x v="1"/>
    <x v="0"/>
    <x v="0"/>
    <n v="1"/>
    <n v="876.18"/>
    <n v="0"/>
    <n v="820.3"/>
    <n v="0"/>
    <n v="876.18"/>
    <n v="55.879999999999995"/>
    <n v="55.879999999999995"/>
    <n v="6.3776849505809308E-2"/>
    <x v="1"/>
    <s v="Q1"/>
    <n v="2"/>
  </r>
  <r>
    <d v="2017-02-01T00:00:00"/>
    <x v="1"/>
    <x v="0"/>
    <x v="1"/>
    <n v="1"/>
    <n v="4854.18"/>
    <n v="242.71"/>
    <n v="4223.8500000000004"/>
    <n v="0"/>
    <n v="4611.47"/>
    <n v="387.61999999999989"/>
    <n v="387.61999999999989"/>
    <n v="8.4055626513888163E-2"/>
    <x v="1"/>
    <s v="Q1"/>
    <n v="2"/>
  </r>
  <r>
    <d v="2017-02-01T00:00:00"/>
    <x v="1"/>
    <x v="1"/>
    <x v="0"/>
    <n v="138"/>
    <n v="770132.64"/>
    <n v="0"/>
    <n v="673064.7"/>
    <n v="0"/>
    <n v="770132.64"/>
    <n v="97067.940000000061"/>
    <n v="97067.940000000061"/>
    <n v="0.12604054802819428"/>
    <x v="1"/>
    <s v="Q1"/>
    <n v="2"/>
  </r>
  <r>
    <d v="2017-02-01T00:00:00"/>
    <x v="1"/>
    <x v="1"/>
    <x v="1"/>
    <n v="4"/>
    <n v="16479.12"/>
    <n v="823.96"/>
    <n v="14141.7"/>
    <n v="0"/>
    <n v="15655.16"/>
    <n v="1513.4599999999991"/>
    <n v="1513.4599999999991"/>
    <n v="9.6674834367710016E-2"/>
    <x v="1"/>
    <s v="Q1"/>
    <n v="2"/>
  </r>
  <r>
    <d v="2017-02-01T00:00:00"/>
    <x v="1"/>
    <x v="2"/>
    <x v="0"/>
    <n v="9"/>
    <n v="47818.62"/>
    <n v="0"/>
    <n v="41495.43"/>
    <n v="0"/>
    <n v="47818.62"/>
    <n v="6323.1900000000023"/>
    <n v="6323.1900000000023"/>
    <n v="0.13223279969183557"/>
    <x v="1"/>
    <s v="Q1"/>
    <n v="2"/>
  </r>
  <r>
    <d v="2017-02-01T00:00:00"/>
    <x v="2"/>
    <x v="0"/>
    <x v="0"/>
    <n v="12"/>
    <n v="7637.76"/>
    <n v="0"/>
    <n v="3788.73"/>
    <n v="0"/>
    <n v="7637.76"/>
    <n v="3849.03"/>
    <n v="3849.03"/>
    <n v="0.50394749245852188"/>
    <x v="1"/>
    <s v="Q1"/>
    <n v="2"/>
  </r>
  <r>
    <d v="2017-02-01T00:00:00"/>
    <x v="2"/>
    <x v="0"/>
    <x v="1"/>
    <n v="2"/>
    <n v="1181.1600000000001"/>
    <n v="59.06"/>
    <n v="620.99"/>
    <n v="0"/>
    <n v="1122.1000000000001"/>
    <n v="501.11000000000013"/>
    <n v="501.11000000000013"/>
    <n v="0.44658230104268787"/>
    <x v="1"/>
    <s v="Q1"/>
    <n v="2"/>
  </r>
  <r>
    <d v="2017-02-01T00:00:00"/>
    <x v="2"/>
    <x v="1"/>
    <x v="0"/>
    <n v="527"/>
    <n v="341519.46"/>
    <n v="0"/>
    <n v="156389.51999999999"/>
    <n v="0"/>
    <n v="341519.46"/>
    <n v="185129.94000000003"/>
    <n v="185129.94000000003"/>
    <n v="0.5420772801643573"/>
    <x v="1"/>
    <s v="Q1"/>
    <n v="2"/>
  </r>
  <r>
    <d v="2017-02-01T00:00:00"/>
    <x v="2"/>
    <x v="1"/>
    <x v="1"/>
    <n v="17"/>
    <n v="13987.26"/>
    <n v="699.38"/>
    <n v="6398.38"/>
    <n v="0"/>
    <n v="13287.880000000001"/>
    <n v="6889.5000000000009"/>
    <n v="6889.5000000000009"/>
    <n v="0.51847999831425329"/>
    <x v="1"/>
    <s v="Q1"/>
    <n v="2"/>
  </r>
  <r>
    <d v="2017-02-01T00:00:00"/>
    <x v="2"/>
    <x v="2"/>
    <x v="0"/>
    <n v="31"/>
    <n v="27130.98"/>
    <n v="0"/>
    <n v="13168.36"/>
    <n v="0"/>
    <n v="27130.98"/>
    <n v="13962.619999999999"/>
    <n v="13962.619999999999"/>
    <n v="0.51463751032951999"/>
    <x v="1"/>
    <s v="Q1"/>
    <n v="2"/>
  </r>
  <r>
    <d v="2017-02-01T00:00:00"/>
    <x v="2"/>
    <x v="2"/>
    <x v="1"/>
    <n v="1"/>
    <n v="692.58"/>
    <n v="34.630000000000003"/>
    <n v="305.8"/>
    <n v="0"/>
    <n v="657.95"/>
    <n v="352.15000000000003"/>
    <n v="352.15000000000003"/>
    <n v="0.53522304126453379"/>
    <x v="1"/>
    <s v="Q1"/>
    <n v="2"/>
  </r>
  <r>
    <d v="2017-02-01T00:00:00"/>
    <x v="3"/>
    <x v="0"/>
    <x v="0"/>
    <n v="30"/>
    <n v="3060"/>
    <n v="0"/>
    <n v="2623.52"/>
    <n v="0"/>
    <n v="3060"/>
    <n v="436.48"/>
    <n v="436.48"/>
    <n v="0.14264052287581699"/>
    <x v="1"/>
    <s v="Q1"/>
    <n v="2"/>
  </r>
  <r>
    <d v="2017-02-01T00:00:00"/>
    <x v="3"/>
    <x v="0"/>
    <x v="1"/>
    <n v="7"/>
    <n v="827.22"/>
    <n v="41.37"/>
    <n v="747.17"/>
    <n v="0"/>
    <n v="785.85"/>
    <n v="38.680000000000064"/>
    <n v="38.680000000000064"/>
    <n v="4.9220589170961462E-2"/>
    <x v="1"/>
    <s v="Q1"/>
    <n v="2"/>
  </r>
  <r>
    <d v="2017-02-01T00:00:00"/>
    <x v="3"/>
    <x v="1"/>
    <x v="0"/>
    <n v="2282"/>
    <n v="227160.12"/>
    <n v="0"/>
    <n v="187590.88"/>
    <n v="0"/>
    <n v="227160.12"/>
    <n v="39569.239999999991"/>
    <n v="39569.239999999991"/>
    <n v="0.17419096274469301"/>
    <x v="1"/>
    <s v="Q1"/>
    <n v="2"/>
  </r>
  <r>
    <d v="2017-02-01T00:00:00"/>
    <x v="3"/>
    <x v="1"/>
    <x v="1"/>
    <n v="103"/>
    <n v="10329.540000000001"/>
    <n v="516.51"/>
    <n v="8451.68"/>
    <n v="0"/>
    <n v="9813.0300000000007"/>
    <n v="1361.3500000000004"/>
    <n v="1361.3500000000004"/>
    <n v="0.13872881260935718"/>
    <x v="1"/>
    <s v="Q1"/>
    <n v="2"/>
  </r>
  <r>
    <d v="2017-02-01T00:00:00"/>
    <x v="3"/>
    <x v="2"/>
    <x v="0"/>
    <n v="97"/>
    <n v="8735.2800000000007"/>
    <n v="0"/>
    <n v="7221.76"/>
    <n v="0"/>
    <n v="8735.2800000000007"/>
    <n v="1513.5200000000004"/>
    <n v="1513.5200000000004"/>
    <n v="0.17326519584947481"/>
    <x v="1"/>
    <s v="Q1"/>
    <n v="2"/>
  </r>
  <r>
    <d v="2017-02-01T00:00:00"/>
    <x v="4"/>
    <x v="0"/>
    <x v="0"/>
    <n v="14"/>
    <n v="5687.52"/>
    <n v="0"/>
    <n v="2825.45"/>
    <n v="0"/>
    <n v="5687.52"/>
    <n v="2862.0700000000006"/>
    <n v="2862.0700000000006"/>
    <n v="0.50321932933862212"/>
    <x v="1"/>
    <s v="Q1"/>
    <n v="2"/>
  </r>
  <r>
    <d v="2017-02-01T00:00:00"/>
    <x v="4"/>
    <x v="1"/>
    <x v="0"/>
    <n v="580"/>
    <n v="349547.88"/>
    <n v="0"/>
    <n v="187256.06"/>
    <n v="0"/>
    <n v="349547.88"/>
    <n v="162291.82"/>
    <n v="162291.82"/>
    <n v="0.46429067170998151"/>
    <x v="1"/>
    <s v="Q1"/>
    <n v="2"/>
  </r>
  <r>
    <d v="2017-02-01T00:00:00"/>
    <x v="4"/>
    <x v="1"/>
    <x v="1"/>
    <n v="17"/>
    <n v="8622.06"/>
    <n v="431.12"/>
    <n v="4442.54"/>
    <n v="0"/>
    <n v="8190.94"/>
    <n v="3748.3999999999996"/>
    <n v="3748.3999999999996"/>
    <n v="0.45762757388040931"/>
    <x v="1"/>
    <s v="Q1"/>
    <n v="2"/>
  </r>
  <r>
    <d v="2017-02-01T00:00:00"/>
    <x v="4"/>
    <x v="2"/>
    <x v="0"/>
    <n v="35"/>
    <n v="24611.58"/>
    <n v="0"/>
    <n v="13236.82"/>
    <n v="0"/>
    <n v="24611.58"/>
    <n v="11374.760000000002"/>
    <n v="11374.760000000002"/>
    <n v="0.46217105931435531"/>
    <x v="1"/>
    <s v="Q1"/>
    <n v="2"/>
  </r>
  <r>
    <d v="2017-02-01T00:00:00"/>
    <x v="5"/>
    <x v="0"/>
    <x v="0"/>
    <n v="8"/>
    <n v="37527.839999999997"/>
    <n v="0"/>
    <n v="29815.41"/>
    <n v="0"/>
    <n v="37527.839999999997"/>
    <n v="7712.4299999999967"/>
    <n v="7712.4299999999967"/>
    <n v="0.20551222772213901"/>
    <x v="1"/>
    <s v="Q1"/>
    <n v="2"/>
  </r>
  <r>
    <d v="2017-02-01T00:00:00"/>
    <x v="5"/>
    <x v="0"/>
    <x v="1"/>
    <n v="2"/>
    <n v="7382.76"/>
    <n v="369.14"/>
    <n v="5335.82"/>
    <n v="0"/>
    <n v="7013.62"/>
    <n v="1677.8000000000002"/>
    <n v="1677.8000000000002"/>
    <n v="0.23922026000838373"/>
    <x v="1"/>
    <s v="Q1"/>
    <n v="2"/>
  </r>
  <r>
    <d v="2017-02-01T00:00:00"/>
    <x v="5"/>
    <x v="1"/>
    <x v="0"/>
    <n v="188"/>
    <n v="713828.64"/>
    <n v="0"/>
    <n v="581168.49"/>
    <n v="0"/>
    <n v="713828.64"/>
    <n v="132660.15000000002"/>
    <n v="132660.15000000002"/>
    <n v="0.18584313176338796"/>
    <x v="1"/>
    <s v="Q1"/>
    <n v="2"/>
  </r>
  <r>
    <d v="2017-02-01T00:00:00"/>
    <x v="5"/>
    <x v="1"/>
    <x v="1"/>
    <n v="9"/>
    <n v="32906.22"/>
    <n v="1645.32"/>
    <n v="28010.400000000001"/>
    <n v="0"/>
    <n v="31260.9"/>
    <n v="3250.5"/>
    <n v="3250.5"/>
    <n v="0.1039797318695239"/>
    <x v="1"/>
    <s v="Q1"/>
    <n v="2"/>
  </r>
  <r>
    <d v="2017-02-01T00:00:00"/>
    <x v="5"/>
    <x v="2"/>
    <x v="0"/>
    <n v="13"/>
    <n v="59258.94"/>
    <n v="0"/>
    <n v="50309.98"/>
    <n v="0"/>
    <n v="59258.94"/>
    <n v="8948.9599999999991"/>
    <n v="8948.9599999999991"/>
    <n v="0.15101451359069196"/>
    <x v="1"/>
    <s v="Q1"/>
    <n v="2"/>
  </r>
  <r>
    <d v="2017-02-01T00:00:00"/>
    <x v="5"/>
    <x v="2"/>
    <x v="1"/>
    <n v="1"/>
    <n v="6863.58"/>
    <n v="343.18"/>
    <n v="6496.26"/>
    <n v="0"/>
    <n v="6520.4"/>
    <n v="24.139999999999418"/>
    <n v="24.139999999999418"/>
    <n v="3.7022268572479327E-3"/>
    <x v="1"/>
    <s v="Q1"/>
    <n v="2"/>
  </r>
  <r>
    <d v="2017-02-01T00:00:00"/>
    <x v="6"/>
    <x v="0"/>
    <x v="0"/>
    <n v="12"/>
    <n v="15522.36"/>
    <n v="0"/>
    <n v="8824.74"/>
    <n v="0"/>
    <n v="15522.36"/>
    <n v="6697.6200000000008"/>
    <n v="6697.6200000000008"/>
    <n v="0.43148206844835452"/>
    <x v="1"/>
    <s v="Q1"/>
    <n v="2"/>
  </r>
  <r>
    <d v="2017-02-01T00:00:00"/>
    <x v="6"/>
    <x v="1"/>
    <x v="0"/>
    <n v="260"/>
    <n v="322901.40000000002"/>
    <n v="0"/>
    <n v="178291.51"/>
    <n v="0"/>
    <n v="322901.40000000002"/>
    <n v="144609.89000000001"/>
    <n v="144609.89000000001"/>
    <n v="0.44784534845621604"/>
    <x v="1"/>
    <s v="Q1"/>
    <n v="2"/>
  </r>
  <r>
    <d v="2017-02-01T00:00:00"/>
    <x v="6"/>
    <x v="1"/>
    <x v="1"/>
    <n v="12"/>
    <n v="14277.96"/>
    <n v="713.91"/>
    <n v="7319.03"/>
    <n v="0"/>
    <n v="13564.05"/>
    <n v="6245.0199999999995"/>
    <n v="6245.0199999999995"/>
    <n v="0.46040968589764858"/>
    <x v="1"/>
    <s v="Q1"/>
    <n v="2"/>
  </r>
  <r>
    <d v="2017-02-01T00:00:00"/>
    <x v="6"/>
    <x v="2"/>
    <x v="0"/>
    <n v="22"/>
    <n v="23957.759999999998"/>
    <n v="0"/>
    <n v="13762.51"/>
    <n v="0"/>
    <n v="23957.759999999998"/>
    <n v="10195.249999999998"/>
    <n v="10195.249999999998"/>
    <n v="0.42555105318694231"/>
    <x v="1"/>
    <s v="Q1"/>
    <n v="2"/>
  </r>
  <r>
    <d v="2017-02-01T00:00:00"/>
    <x v="6"/>
    <x v="2"/>
    <x v="1"/>
    <n v="1"/>
    <n v="814.98"/>
    <n v="40.75"/>
    <n v="512.65"/>
    <n v="0"/>
    <n v="774.23"/>
    <n v="261.58000000000004"/>
    <n v="261.58000000000004"/>
    <n v="0.3378582591736306"/>
    <x v="1"/>
    <s v="Q1"/>
    <n v="2"/>
  </r>
  <r>
    <d v="2017-03-01T00:00:00"/>
    <x v="0"/>
    <x v="0"/>
    <x v="0"/>
    <n v="28"/>
    <n v="9008.64"/>
    <n v="0"/>
    <n v="6085.65"/>
    <n v="0"/>
    <n v="9008.64"/>
    <n v="2922.99"/>
    <n v="2922.99"/>
    <n v="0.32446518009377662"/>
    <x v="1"/>
    <s v="Q1"/>
    <n v="3"/>
  </r>
  <r>
    <d v="2017-03-01T00:00:00"/>
    <x v="0"/>
    <x v="0"/>
    <x v="1"/>
    <n v="4"/>
    <n v="1505.52"/>
    <n v="75.28"/>
    <n v="801.44"/>
    <n v="0"/>
    <n v="1430.24"/>
    <n v="628.79999999999995"/>
    <n v="628.79999999999995"/>
    <n v="0.43964649289629709"/>
    <x v="1"/>
    <s v="Q1"/>
    <n v="3"/>
  </r>
  <r>
    <d v="2017-03-01T00:00:00"/>
    <x v="0"/>
    <x v="1"/>
    <x v="0"/>
    <n v="946"/>
    <n v="369009.48"/>
    <n v="0"/>
    <n v="222496.78"/>
    <n v="0"/>
    <n v="369009.48"/>
    <n v="146512.69999999998"/>
    <n v="146512.69999999998"/>
    <n v="0.39704318707476022"/>
    <x v="1"/>
    <s v="Q1"/>
    <n v="3"/>
  </r>
  <r>
    <d v="2017-03-01T00:00:00"/>
    <x v="0"/>
    <x v="1"/>
    <x v="1"/>
    <n v="41"/>
    <n v="15615.18"/>
    <n v="780.8"/>
    <n v="9042.86"/>
    <n v="0"/>
    <n v="14834.380000000001"/>
    <n v="5791.52"/>
    <n v="5791.52"/>
    <n v="0.39041200238904489"/>
    <x v="1"/>
    <s v="Q1"/>
    <n v="3"/>
  </r>
  <r>
    <d v="2017-03-01T00:00:00"/>
    <x v="0"/>
    <x v="2"/>
    <x v="0"/>
    <n v="58"/>
    <n v="25185.84"/>
    <n v="0"/>
    <n v="13180.66"/>
    <n v="0"/>
    <n v="25185.84"/>
    <n v="12005.18"/>
    <n v="12005.18"/>
    <n v="0.47666387144522476"/>
    <x v="1"/>
    <s v="Q1"/>
    <n v="3"/>
  </r>
  <r>
    <d v="2017-03-01T00:00:00"/>
    <x v="0"/>
    <x v="2"/>
    <x v="1"/>
    <n v="4"/>
    <n v="1933.92"/>
    <n v="96.7"/>
    <n v="1182.74"/>
    <n v="0"/>
    <n v="1837.22"/>
    <n v="654.48"/>
    <n v="654.48"/>
    <n v="0.35623387509389187"/>
    <x v="1"/>
    <s v="Q1"/>
    <n v="3"/>
  </r>
  <r>
    <d v="2017-03-01T00:00:00"/>
    <x v="1"/>
    <x v="0"/>
    <x v="0"/>
    <n v="4"/>
    <n v="16264.92"/>
    <n v="0"/>
    <n v="13211.26"/>
    <n v="0"/>
    <n v="16264.92"/>
    <n v="3053.66"/>
    <n v="3053.66"/>
    <n v="0.18774515952122728"/>
    <x v="1"/>
    <s v="Q1"/>
    <n v="3"/>
  </r>
  <r>
    <d v="2017-03-01T00:00:00"/>
    <x v="1"/>
    <x v="1"/>
    <x v="0"/>
    <n v="161"/>
    <n v="889132.98"/>
    <n v="0"/>
    <n v="775296.26"/>
    <n v="0"/>
    <n v="889132.98"/>
    <n v="113836.71999999997"/>
    <n v="113836.71999999997"/>
    <n v="0.1280311523254935"/>
    <x v="1"/>
    <s v="Q1"/>
    <n v="3"/>
  </r>
  <r>
    <d v="2017-03-01T00:00:00"/>
    <x v="1"/>
    <x v="1"/>
    <x v="1"/>
    <n v="6"/>
    <n v="25932.48"/>
    <n v="1296.6300000000001"/>
    <n v="21299.48"/>
    <n v="0"/>
    <n v="24635.85"/>
    <n v="3336.369999999999"/>
    <n v="3336.369999999999"/>
    <n v="0.13542743603326043"/>
    <x v="1"/>
    <s v="Q1"/>
    <n v="3"/>
  </r>
  <r>
    <d v="2017-03-01T00:00:00"/>
    <x v="1"/>
    <x v="2"/>
    <x v="0"/>
    <n v="12"/>
    <n v="37013.760000000002"/>
    <n v="0"/>
    <n v="32484.57"/>
    <n v="0"/>
    <n v="37013.760000000002"/>
    <n v="4529.1900000000023"/>
    <n v="4529.1900000000023"/>
    <n v="0.12236503397655364"/>
    <x v="1"/>
    <s v="Q1"/>
    <n v="3"/>
  </r>
  <r>
    <d v="2017-03-01T00:00:00"/>
    <x v="2"/>
    <x v="0"/>
    <x v="0"/>
    <n v="27"/>
    <n v="16649.46"/>
    <n v="0"/>
    <n v="7159.23"/>
    <n v="0"/>
    <n v="16649.46"/>
    <n v="9490.23"/>
    <n v="9490.23"/>
    <n v="0.57000227034390305"/>
    <x v="1"/>
    <s v="Q1"/>
    <n v="3"/>
  </r>
  <r>
    <d v="2017-03-01T00:00:00"/>
    <x v="2"/>
    <x v="1"/>
    <x v="0"/>
    <n v="598"/>
    <n v="406451.64"/>
    <n v="0"/>
    <n v="181161.82"/>
    <n v="0"/>
    <n v="406451.64"/>
    <n v="225289.82"/>
    <n v="225289.82"/>
    <n v="0.55428444082548167"/>
    <x v="1"/>
    <s v="Q1"/>
    <n v="3"/>
  </r>
  <r>
    <d v="2017-03-01T00:00:00"/>
    <x v="2"/>
    <x v="1"/>
    <x v="1"/>
    <n v="21"/>
    <n v="14329.98"/>
    <n v="716.52"/>
    <n v="6471.14"/>
    <n v="0"/>
    <n v="13613.46"/>
    <n v="7142.3199999999988"/>
    <n v="7142.3199999999988"/>
    <n v="0.52465133772016803"/>
    <x v="1"/>
    <s v="Q1"/>
    <n v="3"/>
  </r>
  <r>
    <d v="2017-03-01T00:00:00"/>
    <x v="2"/>
    <x v="2"/>
    <x v="0"/>
    <n v="42"/>
    <n v="32933.760000000002"/>
    <n v="0"/>
    <n v="15106.09"/>
    <n v="0"/>
    <n v="32933.760000000002"/>
    <n v="17827.670000000002"/>
    <n v="17827.670000000002"/>
    <n v="0.5413189991060845"/>
    <x v="1"/>
    <s v="Q1"/>
    <n v="3"/>
  </r>
  <r>
    <d v="2017-03-01T00:00:00"/>
    <x v="2"/>
    <x v="2"/>
    <x v="1"/>
    <n v="2"/>
    <n v="1854.36"/>
    <n v="92.72"/>
    <n v="743.88"/>
    <n v="0"/>
    <n v="1761.6399999999999"/>
    <n v="1017.7599999999999"/>
    <n v="1017.7599999999999"/>
    <n v="0.5777343838695761"/>
    <x v="1"/>
    <s v="Q1"/>
    <n v="3"/>
  </r>
  <r>
    <d v="2017-03-01T00:00:00"/>
    <x v="3"/>
    <x v="0"/>
    <x v="0"/>
    <n v="35"/>
    <n v="3585.3"/>
    <n v="0"/>
    <n v="2807.64"/>
    <n v="0"/>
    <n v="3585.3"/>
    <n v="777.66000000000031"/>
    <n v="777.66000000000031"/>
    <n v="0.21690235126767643"/>
    <x v="1"/>
    <s v="Q1"/>
    <n v="3"/>
  </r>
  <r>
    <d v="2017-03-01T00:00:00"/>
    <x v="3"/>
    <x v="1"/>
    <x v="0"/>
    <n v="2646"/>
    <n v="259342.14"/>
    <n v="0"/>
    <n v="214561.23"/>
    <n v="0"/>
    <n v="259342.14"/>
    <n v="44780.91"/>
    <n v="44780.91"/>
    <n v="0.17267116713080258"/>
    <x v="1"/>
    <s v="Q1"/>
    <n v="3"/>
  </r>
  <r>
    <d v="2017-03-01T00:00:00"/>
    <x v="3"/>
    <x v="1"/>
    <x v="1"/>
    <n v="114"/>
    <n v="10018.44"/>
    <n v="500.95"/>
    <n v="8330.6299999999992"/>
    <n v="0"/>
    <n v="9517.49"/>
    <n v="1186.8600000000006"/>
    <n v="1186.8600000000006"/>
    <n v="0.12470304670664226"/>
    <x v="1"/>
    <s v="Q1"/>
    <n v="3"/>
  </r>
  <r>
    <d v="2017-03-01T00:00:00"/>
    <x v="3"/>
    <x v="2"/>
    <x v="0"/>
    <n v="88"/>
    <n v="8405.82"/>
    <n v="0"/>
    <n v="6984.67"/>
    <n v="0"/>
    <n v="8405.82"/>
    <n v="1421.1499999999996"/>
    <n v="1421.1499999999996"/>
    <n v="0.1690673842647118"/>
    <x v="1"/>
    <s v="Q1"/>
    <n v="3"/>
  </r>
  <r>
    <d v="2017-03-01T00:00:00"/>
    <x v="3"/>
    <x v="2"/>
    <x v="1"/>
    <n v="9"/>
    <n v="448.8"/>
    <n v="22.43"/>
    <n v="335.63"/>
    <n v="0"/>
    <n v="426.37"/>
    <n v="90.740000000000009"/>
    <n v="90.740000000000009"/>
    <n v="0.21281985130285905"/>
    <x v="1"/>
    <s v="Q1"/>
    <n v="3"/>
  </r>
  <r>
    <d v="2017-03-01T00:00:00"/>
    <x v="4"/>
    <x v="0"/>
    <x v="0"/>
    <n v="22"/>
    <n v="15710.04"/>
    <n v="0"/>
    <n v="8682.92"/>
    <n v="0"/>
    <n v="15710.04"/>
    <n v="7027.1200000000008"/>
    <n v="7027.1200000000008"/>
    <n v="0.44730121629225644"/>
    <x v="1"/>
    <s v="Q1"/>
    <n v="3"/>
  </r>
  <r>
    <d v="2017-03-01T00:00:00"/>
    <x v="4"/>
    <x v="1"/>
    <x v="0"/>
    <n v="753"/>
    <n v="430689.9"/>
    <n v="0"/>
    <n v="231271.54"/>
    <n v="0"/>
    <n v="430689.9"/>
    <n v="199418.36000000002"/>
    <n v="199418.36000000002"/>
    <n v="0.46302074880325728"/>
    <x v="1"/>
    <s v="Q1"/>
    <n v="3"/>
  </r>
  <r>
    <d v="2017-03-01T00:00:00"/>
    <x v="4"/>
    <x v="1"/>
    <x v="1"/>
    <n v="34"/>
    <n v="13725.12"/>
    <n v="686.28"/>
    <n v="7305.09"/>
    <n v="0"/>
    <n v="13038.84"/>
    <n v="5733.75"/>
    <n v="5733.75"/>
    <n v="0.43974387292121075"/>
    <x v="1"/>
    <s v="Q1"/>
    <n v="3"/>
  </r>
  <r>
    <d v="2017-03-01T00:00:00"/>
    <x v="4"/>
    <x v="2"/>
    <x v="0"/>
    <n v="64"/>
    <n v="43784.52"/>
    <n v="0"/>
    <n v="23426.99"/>
    <n v="0"/>
    <n v="43784.52"/>
    <n v="20357.529999999995"/>
    <n v="20357.529999999995"/>
    <n v="0.46494811408232856"/>
    <x v="1"/>
    <s v="Q1"/>
    <n v="3"/>
  </r>
  <r>
    <d v="2017-03-01T00:00:00"/>
    <x v="4"/>
    <x v="2"/>
    <x v="1"/>
    <n v="2"/>
    <n v="1038.3599999999999"/>
    <n v="51.92"/>
    <n v="520.55999999999995"/>
    <n v="0"/>
    <n v="986.43999999999994"/>
    <n v="465.88"/>
    <n v="465.88"/>
    <n v="0.4722841733911845"/>
    <x v="1"/>
    <s v="Q1"/>
    <n v="3"/>
  </r>
  <r>
    <d v="2017-03-01T00:00:00"/>
    <x v="5"/>
    <x v="0"/>
    <x v="0"/>
    <n v="7"/>
    <n v="21790.26"/>
    <n v="0"/>
    <n v="19355.740000000002"/>
    <n v="0"/>
    <n v="21790.26"/>
    <n v="2434.5199999999968"/>
    <n v="2434.5199999999968"/>
    <n v="0.11172514692344181"/>
    <x v="1"/>
    <s v="Q1"/>
    <n v="3"/>
  </r>
  <r>
    <d v="2017-03-01T00:00:00"/>
    <x v="5"/>
    <x v="1"/>
    <x v="0"/>
    <n v="249"/>
    <n v="955822.62"/>
    <n v="0"/>
    <n v="794048.44"/>
    <n v="0"/>
    <n v="955822.62"/>
    <n v="161774.18000000005"/>
    <n v="161774.18000000005"/>
    <n v="0.16925125710040223"/>
    <x v="1"/>
    <s v="Q1"/>
    <n v="3"/>
  </r>
  <r>
    <d v="2017-03-01T00:00:00"/>
    <x v="5"/>
    <x v="1"/>
    <x v="1"/>
    <n v="13"/>
    <n v="31984.14"/>
    <n v="1599.22"/>
    <n v="26012.34"/>
    <n v="0"/>
    <n v="30384.92"/>
    <n v="4372.5799999999981"/>
    <n v="4372.5799999999981"/>
    <n v="0.14390625349680033"/>
    <x v="1"/>
    <s v="Q1"/>
    <n v="3"/>
  </r>
  <r>
    <d v="2017-03-01T00:00:00"/>
    <x v="5"/>
    <x v="2"/>
    <x v="0"/>
    <n v="14"/>
    <n v="54494.52"/>
    <n v="0"/>
    <n v="42891.02"/>
    <n v="0"/>
    <n v="54494.52"/>
    <n v="11603.5"/>
    <n v="11603.5"/>
    <n v="0.21292966705643063"/>
    <x v="1"/>
    <s v="Q1"/>
    <n v="3"/>
  </r>
  <r>
    <d v="2017-03-01T00:00:00"/>
    <x v="5"/>
    <x v="2"/>
    <x v="1"/>
    <n v="1"/>
    <n v="1845.18"/>
    <n v="92.26"/>
    <n v="1312.24"/>
    <n v="0"/>
    <n v="1752.92"/>
    <n v="440.68000000000006"/>
    <n v="440.68000000000006"/>
    <n v="0.25139766789128998"/>
    <x v="1"/>
    <s v="Q1"/>
    <n v="3"/>
  </r>
  <r>
    <d v="2017-03-01T00:00:00"/>
    <x v="6"/>
    <x v="0"/>
    <x v="0"/>
    <n v="5"/>
    <n v="3371.1"/>
    <n v="0"/>
    <n v="1846.87"/>
    <n v="0"/>
    <n v="3371.1"/>
    <n v="1524.23"/>
    <n v="1524.23"/>
    <n v="0.45214618373824572"/>
    <x v="1"/>
    <s v="Q1"/>
    <n v="3"/>
  </r>
  <r>
    <d v="2017-03-01T00:00:00"/>
    <x v="6"/>
    <x v="0"/>
    <x v="1"/>
    <n v="1"/>
    <n v="1620.78"/>
    <n v="81.040000000000006"/>
    <n v="881.47"/>
    <n v="0"/>
    <n v="1539.74"/>
    <n v="658.27"/>
    <n v="658.27"/>
    <n v="0.42752023068829803"/>
    <x v="1"/>
    <s v="Q1"/>
    <n v="3"/>
  </r>
  <r>
    <d v="2017-03-01T00:00:00"/>
    <x v="6"/>
    <x v="1"/>
    <x v="0"/>
    <n v="256"/>
    <n v="315020.88"/>
    <n v="0"/>
    <n v="173777.41"/>
    <n v="0"/>
    <n v="315020.88"/>
    <n v="141243.47"/>
    <n v="141243.47"/>
    <n v="0.44836224824208476"/>
    <x v="1"/>
    <s v="Q1"/>
    <n v="3"/>
  </r>
  <r>
    <d v="2017-03-01T00:00:00"/>
    <x v="6"/>
    <x v="1"/>
    <x v="1"/>
    <n v="5"/>
    <n v="6267.9"/>
    <n v="313.39999999999998"/>
    <n v="4119.7299999999996"/>
    <n v="0"/>
    <n v="5954.5"/>
    <n v="1834.7700000000004"/>
    <n v="1834.7700000000004"/>
    <n v="0.30813166512721479"/>
    <x v="1"/>
    <s v="Q1"/>
    <n v="3"/>
  </r>
  <r>
    <d v="2017-03-01T00:00:00"/>
    <x v="6"/>
    <x v="2"/>
    <x v="0"/>
    <n v="26"/>
    <n v="32460.48"/>
    <n v="0"/>
    <n v="18504.080000000002"/>
    <n v="0"/>
    <n v="32460.48"/>
    <n v="13956.399999999998"/>
    <n v="13956.399999999998"/>
    <n v="0.42995051213044289"/>
    <x v="1"/>
    <s v="Q1"/>
    <n v="3"/>
  </r>
  <r>
    <d v="2017-03-01T00:00:00"/>
    <x v="6"/>
    <x v="2"/>
    <x v="1"/>
    <n v="1"/>
    <n v="1518.78"/>
    <n v="75.94"/>
    <n v="966.51"/>
    <n v="0"/>
    <n v="1442.84"/>
    <n v="476.32999999999993"/>
    <n v="476.32999999999993"/>
    <n v="0.33013362535000412"/>
    <x v="1"/>
    <s v="Q1"/>
    <n v="3"/>
  </r>
  <r>
    <d v="2017-04-01T00:00:00"/>
    <x v="0"/>
    <x v="0"/>
    <x v="0"/>
    <n v="38"/>
    <n v="13773.06"/>
    <n v="0"/>
    <n v="8421.6200000000008"/>
    <n v="0"/>
    <n v="13773.06"/>
    <n v="5351.4399999999987"/>
    <n v="5351.4399999999987"/>
    <n v="0.3885440127321016"/>
    <x v="1"/>
    <s v="Q2"/>
    <n v="4"/>
  </r>
  <r>
    <d v="2017-04-01T00:00:00"/>
    <x v="0"/>
    <x v="0"/>
    <x v="1"/>
    <n v="1"/>
    <n v="151.97999999999999"/>
    <n v="12.16"/>
    <n v="143.63999999999999"/>
    <n v="0"/>
    <n v="139.82"/>
    <n v="-3.8199999999999932"/>
    <n v="-3.8199999999999932"/>
    <n v="-2.7320841081390313E-2"/>
    <x v="1"/>
    <s v="Q2"/>
    <n v="4"/>
  </r>
  <r>
    <d v="2017-04-01T00:00:00"/>
    <x v="0"/>
    <x v="1"/>
    <x v="0"/>
    <n v="872"/>
    <n v="324713.94"/>
    <n v="0"/>
    <n v="190387.6"/>
    <n v="0"/>
    <n v="324713.94"/>
    <n v="134326.34"/>
    <n v="134326.34"/>
    <n v="0.4136759265709381"/>
    <x v="1"/>
    <s v="Q2"/>
    <n v="4"/>
  </r>
  <r>
    <d v="2017-04-01T00:00:00"/>
    <x v="0"/>
    <x v="1"/>
    <x v="1"/>
    <n v="191"/>
    <n v="72754.559999999998"/>
    <n v="5423.77"/>
    <n v="42402.31"/>
    <n v="0"/>
    <n v="67330.789999999994"/>
    <n v="24928.479999999996"/>
    <n v="24928.479999999996"/>
    <n v="0.3702389352627527"/>
    <x v="1"/>
    <s v="Q2"/>
    <n v="4"/>
  </r>
  <r>
    <d v="2017-04-01T00:00:00"/>
    <x v="0"/>
    <x v="2"/>
    <x v="0"/>
    <n v="53"/>
    <n v="21274.14"/>
    <n v="0"/>
    <n v="12725.54"/>
    <n v="0"/>
    <n v="21274.14"/>
    <n v="8548.5999999999985"/>
    <n v="8548.5999999999985"/>
    <n v="0.40183057928546106"/>
    <x v="1"/>
    <s v="Q2"/>
    <n v="4"/>
  </r>
  <r>
    <d v="2017-04-01T00:00:00"/>
    <x v="0"/>
    <x v="2"/>
    <x v="1"/>
    <n v="22"/>
    <n v="8933.16"/>
    <n v="714.65"/>
    <n v="5289.83"/>
    <n v="0"/>
    <n v="8218.51"/>
    <n v="2928.6800000000003"/>
    <n v="2928.6800000000003"/>
    <n v="0.35635169878724976"/>
    <x v="1"/>
    <s v="Q2"/>
    <n v="4"/>
  </r>
  <r>
    <d v="2017-04-01T00:00:00"/>
    <x v="1"/>
    <x v="0"/>
    <x v="0"/>
    <n v="7"/>
    <n v="37069.86"/>
    <n v="0"/>
    <n v="30072"/>
    <n v="0"/>
    <n v="37069.86"/>
    <n v="6997.8600000000006"/>
    <n v="6997.8600000000006"/>
    <n v="0.18877492388695291"/>
    <x v="1"/>
    <s v="Q2"/>
    <n v="4"/>
  </r>
  <r>
    <d v="2017-04-01T00:00:00"/>
    <x v="1"/>
    <x v="0"/>
    <x v="1"/>
    <n v="3"/>
    <n v="16969.740000000002"/>
    <n v="1357.57"/>
    <n v="13688.02"/>
    <n v="0"/>
    <n v="15612.170000000002"/>
    <n v="1924.1500000000015"/>
    <n v="1924.1500000000015"/>
    <n v="0.123246800412755"/>
    <x v="1"/>
    <s v="Q2"/>
    <n v="4"/>
  </r>
  <r>
    <d v="2017-04-01T00:00:00"/>
    <x v="1"/>
    <x v="1"/>
    <x v="0"/>
    <n v="144"/>
    <n v="831418.32"/>
    <n v="0"/>
    <n v="717754.42"/>
    <n v="0"/>
    <n v="831418.32"/>
    <n v="113663.89999999991"/>
    <n v="113663.89999999991"/>
    <n v="0.13671084370621026"/>
    <x v="1"/>
    <s v="Q2"/>
    <n v="4"/>
  </r>
  <r>
    <d v="2017-04-01T00:00:00"/>
    <x v="1"/>
    <x v="1"/>
    <x v="1"/>
    <n v="30"/>
    <n v="139872.6"/>
    <n v="10393.42"/>
    <n v="123799.86"/>
    <n v="0"/>
    <n v="129479.18000000001"/>
    <n v="5679.320000000007"/>
    <n v="5679.320000000007"/>
    <n v="4.3862804815415164E-2"/>
    <x v="1"/>
    <s v="Q2"/>
    <n v="4"/>
  </r>
  <r>
    <d v="2017-04-01T00:00:00"/>
    <x v="1"/>
    <x v="2"/>
    <x v="0"/>
    <n v="9"/>
    <n v="67423.02"/>
    <n v="0"/>
    <n v="56800.71"/>
    <n v="0"/>
    <n v="67423.02"/>
    <n v="10622.310000000005"/>
    <n v="10622.310000000005"/>
    <n v="0.15754722941808308"/>
    <x v="1"/>
    <s v="Q2"/>
    <n v="4"/>
  </r>
  <r>
    <d v="2017-04-01T00:00:00"/>
    <x v="1"/>
    <x v="2"/>
    <x v="1"/>
    <n v="5"/>
    <n v="12449.1"/>
    <n v="995.91"/>
    <n v="11152.71"/>
    <n v="0"/>
    <n v="11453.19"/>
    <n v="300.48000000000138"/>
    <n v="300.48000000000138"/>
    <n v="2.6235485484830109E-2"/>
    <x v="1"/>
    <s v="Q2"/>
    <n v="4"/>
  </r>
  <r>
    <d v="2017-04-01T00:00:00"/>
    <x v="2"/>
    <x v="0"/>
    <x v="0"/>
    <n v="7"/>
    <n v="5296.86"/>
    <n v="0"/>
    <n v="2193.16"/>
    <n v="0"/>
    <n v="5296.86"/>
    <n v="3103.7"/>
    <n v="3103.7"/>
    <n v="0.58595092186691733"/>
    <x v="1"/>
    <s v="Q2"/>
    <n v="4"/>
  </r>
  <r>
    <d v="2017-04-01T00:00:00"/>
    <x v="2"/>
    <x v="0"/>
    <x v="1"/>
    <n v="3"/>
    <n v="1843.14"/>
    <n v="147.44999999999999"/>
    <n v="886.83"/>
    <n v="0"/>
    <n v="1695.69"/>
    <n v="808.86"/>
    <n v="808.86"/>
    <n v="0.47700935902199104"/>
    <x v="1"/>
    <s v="Q2"/>
    <n v="4"/>
  </r>
  <r>
    <d v="2017-04-01T00:00:00"/>
    <x v="2"/>
    <x v="1"/>
    <x v="0"/>
    <n v="593"/>
    <n v="422970.54"/>
    <n v="0"/>
    <n v="192446.38"/>
    <n v="0"/>
    <n v="422970.54"/>
    <n v="230524.15999999997"/>
    <n v="230524.15999999997"/>
    <n v="0.54501233111885283"/>
    <x v="1"/>
    <s v="Q2"/>
    <n v="4"/>
  </r>
  <r>
    <d v="2017-04-01T00:00:00"/>
    <x v="2"/>
    <x v="1"/>
    <x v="1"/>
    <n v="130"/>
    <n v="89709"/>
    <n v="6602.56"/>
    <n v="40223.769999999997"/>
    <n v="0"/>
    <n v="83106.44"/>
    <n v="42882.670000000006"/>
    <n v="42882.670000000006"/>
    <n v="0.51599695522994371"/>
    <x v="1"/>
    <s v="Q2"/>
    <n v="4"/>
  </r>
  <r>
    <d v="2017-04-01T00:00:00"/>
    <x v="2"/>
    <x v="2"/>
    <x v="0"/>
    <n v="45"/>
    <n v="30299.1"/>
    <n v="0"/>
    <n v="14501.83"/>
    <n v="0"/>
    <n v="30299.1"/>
    <n v="15797.269999999999"/>
    <n v="15797.269999999999"/>
    <n v="0.52137753266598674"/>
    <x v="1"/>
    <s v="Q2"/>
    <n v="4"/>
  </r>
  <r>
    <d v="2017-04-01T00:00:00"/>
    <x v="2"/>
    <x v="2"/>
    <x v="1"/>
    <n v="13"/>
    <n v="7524.54"/>
    <n v="597.08000000000004"/>
    <n v="3447.17"/>
    <n v="0"/>
    <n v="6927.46"/>
    <n v="3480.29"/>
    <n v="3480.29"/>
    <n v="0.50239048655640017"/>
    <x v="1"/>
    <s v="Q2"/>
    <n v="4"/>
  </r>
  <r>
    <d v="2017-04-01T00:00:00"/>
    <x v="3"/>
    <x v="0"/>
    <x v="0"/>
    <n v="15"/>
    <n v="1023.06"/>
    <n v="0"/>
    <n v="868.94"/>
    <n v="0"/>
    <n v="1023.06"/>
    <n v="154.11999999999989"/>
    <n v="154.11999999999989"/>
    <n v="0.15064610091294733"/>
    <x v="1"/>
    <s v="Q2"/>
    <n v="4"/>
  </r>
  <r>
    <d v="2017-04-01T00:00:00"/>
    <x v="3"/>
    <x v="0"/>
    <x v="1"/>
    <n v="12"/>
    <n v="1537.14"/>
    <n v="122.96"/>
    <n v="1357.65"/>
    <n v="0"/>
    <n v="1414.18"/>
    <n v="56.529999999999973"/>
    <n v="56.529999999999973"/>
    <n v="3.9973695003464885E-2"/>
    <x v="1"/>
    <s v="Q2"/>
    <n v="4"/>
  </r>
  <r>
    <d v="2017-04-01T00:00:00"/>
    <x v="3"/>
    <x v="1"/>
    <x v="0"/>
    <n v="2412"/>
    <n v="235325.22"/>
    <n v="0"/>
    <n v="195463.52"/>
    <n v="0"/>
    <n v="235325.22"/>
    <n v="39861.700000000012"/>
    <n v="39861.700000000012"/>
    <n v="0.16938983420476569"/>
    <x v="1"/>
    <s v="Q2"/>
    <n v="4"/>
  </r>
  <r>
    <d v="2017-04-01T00:00:00"/>
    <x v="3"/>
    <x v="1"/>
    <x v="1"/>
    <n v="475"/>
    <n v="52373.94"/>
    <n v="3831.97"/>
    <n v="43260.08"/>
    <n v="0"/>
    <n v="48541.97"/>
    <n v="5281.8899999999994"/>
    <n v="5281.8899999999994"/>
    <n v="0.10881078786048443"/>
    <x v="1"/>
    <s v="Q2"/>
    <n v="4"/>
  </r>
  <r>
    <d v="2017-04-01T00:00:00"/>
    <x v="3"/>
    <x v="2"/>
    <x v="0"/>
    <n v="98"/>
    <n v="9584.94"/>
    <n v="0"/>
    <n v="7984.36"/>
    <n v="0"/>
    <n v="9584.94"/>
    <n v="1600.5800000000008"/>
    <n v="1600.5800000000008"/>
    <n v="0.16698904740144443"/>
    <x v="1"/>
    <s v="Q2"/>
    <n v="4"/>
  </r>
  <r>
    <d v="2017-04-01T00:00:00"/>
    <x v="3"/>
    <x v="2"/>
    <x v="1"/>
    <n v="40"/>
    <n v="2606.1"/>
    <n v="184"/>
    <n v="2248.19"/>
    <n v="0"/>
    <n v="2422.1"/>
    <n v="173.90999999999985"/>
    <n v="173.90999999999985"/>
    <n v="7.1801329424879184E-2"/>
    <x v="1"/>
    <s v="Q2"/>
    <n v="4"/>
  </r>
  <r>
    <d v="2017-04-01T00:00:00"/>
    <x v="4"/>
    <x v="0"/>
    <x v="0"/>
    <n v="17"/>
    <n v="11722.86"/>
    <n v="0"/>
    <n v="6116.01"/>
    <n v="0"/>
    <n v="11722.86"/>
    <n v="5606.85"/>
    <n v="5606.85"/>
    <n v="0.47828345642616221"/>
    <x v="1"/>
    <s v="Q2"/>
    <n v="4"/>
  </r>
  <r>
    <d v="2017-04-01T00:00:00"/>
    <x v="4"/>
    <x v="0"/>
    <x v="1"/>
    <n v="6"/>
    <n v="2972.28"/>
    <n v="237.79"/>
    <n v="1493.77"/>
    <n v="0"/>
    <n v="2734.4900000000002"/>
    <n v="1240.7200000000003"/>
    <n v="1240.7200000000003"/>
    <n v="0.4537299459862717"/>
    <x v="1"/>
    <s v="Q2"/>
    <n v="4"/>
  </r>
  <r>
    <d v="2017-04-01T00:00:00"/>
    <x v="4"/>
    <x v="1"/>
    <x v="0"/>
    <n v="653"/>
    <n v="372339.78"/>
    <n v="0"/>
    <n v="200317.17"/>
    <n v="0"/>
    <n v="372339.78"/>
    <n v="172022.61000000002"/>
    <n v="172022.61000000002"/>
    <n v="0.4620043821264545"/>
    <x v="1"/>
    <s v="Q2"/>
    <n v="4"/>
  </r>
  <r>
    <d v="2017-04-01T00:00:00"/>
    <x v="4"/>
    <x v="1"/>
    <x v="1"/>
    <n v="136"/>
    <n v="65214.720000000001"/>
    <n v="4781.3599999999997"/>
    <n v="34478.99"/>
    <n v="0"/>
    <n v="60433.36"/>
    <n v="25954.370000000003"/>
    <n v="25954.370000000003"/>
    <n v="0.42947090812094518"/>
    <x v="1"/>
    <s v="Q2"/>
    <n v="4"/>
  </r>
  <r>
    <d v="2017-04-01T00:00:00"/>
    <x v="4"/>
    <x v="2"/>
    <x v="0"/>
    <n v="53"/>
    <n v="24352.5"/>
    <n v="0"/>
    <n v="13208.72"/>
    <n v="0"/>
    <n v="24352.5"/>
    <n v="11143.78"/>
    <n v="11143.78"/>
    <n v="0.45760312082948368"/>
    <x v="1"/>
    <s v="Q2"/>
    <n v="4"/>
  </r>
  <r>
    <d v="2017-04-01T00:00:00"/>
    <x v="4"/>
    <x v="2"/>
    <x v="1"/>
    <n v="13"/>
    <n v="7273.62"/>
    <n v="563.58000000000004"/>
    <n v="3908.98"/>
    <n v="0"/>
    <n v="6710.04"/>
    <n v="2801.06"/>
    <n v="2801.06"/>
    <n v="0.41744311509320359"/>
    <x v="1"/>
    <s v="Q2"/>
    <n v="4"/>
  </r>
  <r>
    <d v="2017-04-01T00:00:00"/>
    <x v="5"/>
    <x v="0"/>
    <x v="0"/>
    <n v="7"/>
    <n v="21555.66"/>
    <n v="0"/>
    <n v="18888.03"/>
    <n v="0"/>
    <n v="21555.66"/>
    <n v="2667.630000000001"/>
    <n v="2667.630000000001"/>
    <n v="0.12375543128811649"/>
    <x v="1"/>
    <s v="Q2"/>
    <n v="4"/>
  </r>
  <r>
    <d v="2017-04-01T00:00:00"/>
    <x v="5"/>
    <x v="0"/>
    <x v="1"/>
    <n v="3"/>
    <n v="13042.74"/>
    <n v="1043.42"/>
    <n v="11566.14"/>
    <n v="0"/>
    <n v="11999.32"/>
    <n v="433.18000000000029"/>
    <n v="433.18000000000029"/>
    <n v="3.6100379021477912E-2"/>
    <x v="1"/>
    <s v="Q2"/>
    <n v="4"/>
  </r>
  <r>
    <d v="2017-04-01T00:00:00"/>
    <x v="5"/>
    <x v="1"/>
    <x v="0"/>
    <n v="225"/>
    <n v="862547.7"/>
    <n v="0"/>
    <n v="724714.24"/>
    <n v="0"/>
    <n v="862547.7"/>
    <n v="137833.45999999996"/>
    <n v="137833.45999999996"/>
    <n v="0.15979807261673756"/>
    <x v="1"/>
    <s v="Q2"/>
    <n v="4"/>
  </r>
  <r>
    <d v="2017-04-01T00:00:00"/>
    <x v="5"/>
    <x v="1"/>
    <x v="1"/>
    <n v="43"/>
    <n v="156464.94"/>
    <n v="11261.46"/>
    <n v="130762.56"/>
    <n v="0"/>
    <n v="145203.48000000001"/>
    <n v="14440.920000000013"/>
    <n v="14440.920000000013"/>
    <n v="9.9452988316809016E-2"/>
    <x v="1"/>
    <s v="Q2"/>
    <n v="4"/>
  </r>
  <r>
    <d v="2017-04-01T00:00:00"/>
    <x v="5"/>
    <x v="2"/>
    <x v="0"/>
    <n v="10"/>
    <n v="35281.800000000003"/>
    <n v="0"/>
    <n v="27601.4"/>
    <n v="0"/>
    <n v="35281.800000000003"/>
    <n v="7680.4000000000015"/>
    <n v="7680.4000000000015"/>
    <n v="0.21768730620319826"/>
    <x v="1"/>
    <s v="Q2"/>
    <n v="4"/>
  </r>
  <r>
    <d v="2017-04-01T00:00:00"/>
    <x v="5"/>
    <x v="2"/>
    <x v="1"/>
    <n v="7"/>
    <n v="27430.86"/>
    <n v="2112.4899999999998"/>
    <n v="24704.74"/>
    <n v="0"/>
    <n v="25318.370000000003"/>
    <n v="613.63000000000102"/>
    <n v="613.63000000000102"/>
    <n v="2.4236552353093858E-2"/>
    <x v="1"/>
    <s v="Q2"/>
    <n v="4"/>
  </r>
  <r>
    <d v="2017-04-01T00:00:00"/>
    <x v="6"/>
    <x v="0"/>
    <x v="0"/>
    <n v="5"/>
    <n v="13968.9"/>
    <n v="0"/>
    <n v="7539.93"/>
    <n v="0"/>
    <n v="13968.9"/>
    <n v="6428.9699999999993"/>
    <n v="6428.9699999999993"/>
    <n v="0.46023452097158685"/>
    <x v="1"/>
    <s v="Q2"/>
    <n v="4"/>
  </r>
  <r>
    <d v="2017-04-01T00:00:00"/>
    <x v="6"/>
    <x v="1"/>
    <x v="0"/>
    <n v="262"/>
    <n v="294686.15999999997"/>
    <n v="0"/>
    <n v="162800.5"/>
    <n v="0"/>
    <n v="294686.15999999997"/>
    <n v="131885.65999999997"/>
    <n v="131885.65999999997"/>
    <n v="0.44754616233079958"/>
    <x v="1"/>
    <s v="Q2"/>
    <n v="4"/>
  </r>
  <r>
    <d v="2017-04-01T00:00:00"/>
    <x v="6"/>
    <x v="1"/>
    <x v="1"/>
    <n v="57"/>
    <n v="75228.06"/>
    <n v="5639.11"/>
    <n v="40787.58"/>
    <n v="0"/>
    <n v="69588.95"/>
    <n v="28801.369999999995"/>
    <n v="28801.369999999995"/>
    <n v="0.41387849651417352"/>
    <x v="1"/>
    <s v="Q2"/>
    <n v="4"/>
  </r>
  <r>
    <d v="2017-04-01T00:00:00"/>
    <x v="6"/>
    <x v="2"/>
    <x v="0"/>
    <n v="15"/>
    <n v="16549.5"/>
    <n v="0"/>
    <n v="8513.23"/>
    <n v="0"/>
    <n v="16549.5"/>
    <n v="8036.27"/>
    <n v="8036.27"/>
    <n v="0.48558989697573945"/>
    <x v="1"/>
    <s v="Q2"/>
    <n v="4"/>
  </r>
  <r>
    <d v="2017-04-01T00:00:00"/>
    <x v="6"/>
    <x v="2"/>
    <x v="1"/>
    <n v="4"/>
    <n v="6972.72"/>
    <n v="557.80999999999995"/>
    <n v="3840.51"/>
    <n v="0"/>
    <n v="6414.91"/>
    <n v="2574.3999999999996"/>
    <n v="2574.3999999999996"/>
    <n v="0.40131506131808548"/>
    <x v="1"/>
    <s v="Q2"/>
    <n v="4"/>
  </r>
  <r>
    <d v="2017-05-01T00:00:00"/>
    <x v="0"/>
    <x v="0"/>
    <x v="0"/>
    <n v="12"/>
    <n v="3857.64"/>
    <n v="0"/>
    <n v="1830.86"/>
    <n v="0"/>
    <n v="3857.64"/>
    <n v="2026.78"/>
    <n v="2026.78"/>
    <n v="0.52539376406300231"/>
    <x v="1"/>
    <s v="Q2"/>
    <n v="5"/>
  </r>
  <r>
    <d v="2017-05-01T00:00:00"/>
    <x v="0"/>
    <x v="0"/>
    <x v="1"/>
    <n v="12"/>
    <n v="3649.56"/>
    <n v="245.54"/>
    <n v="2020.82"/>
    <n v="0"/>
    <n v="3404.02"/>
    <n v="1383.2"/>
    <n v="1383.2"/>
    <n v="0.40634308846599021"/>
    <x v="1"/>
    <s v="Q2"/>
    <n v="5"/>
  </r>
  <r>
    <d v="2017-05-01T00:00:00"/>
    <x v="0"/>
    <x v="1"/>
    <x v="0"/>
    <n v="718"/>
    <n v="282058.56"/>
    <n v="0"/>
    <n v="168462.1"/>
    <n v="0"/>
    <n v="282058.56"/>
    <n v="113596.45999999999"/>
    <n v="113596.45999999999"/>
    <n v="0.40274069328014717"/>
    <x v="1"/>
    <s v="Q2"/>
    <n v="5"/>
  </r>
  <r>
    <d v="2017-05-01T00:00:00"/>
    <x v="0"/>
    <x v="1"/>
    <x v="1"/>
    <n v="287"/>
    <n v="121741.08"/>
    <n v="8325.2800000000007"/>
    <n v="74676.12"/>
    <n v="0"/>
    <n v="113415.8"/>
    <n v="38739.680000000008"/>
    <n v="38739.680000000008"/>
    <n v="0.34157216190336803"/>
    <x v="1"/>
    <s v="Q2"/>
    <n v="5"/>
  </r>
  <r>
    <d v="2017-05-01T00:00:00"/>
    <x v="0"/>
    <x v="2"/>
    <x v="0"/>
    <n v="27"/>
    <n v="11835.06"/>
    <n v="0"/>
    <n v="6409.7"/>
    <n v="0"/>
    <n v="11835.06"/>
    <n v="5425.36"/>
    <n v="5425.36"/>
    <n v="0.45841423702118955"/>
    <x v="1"/>
    <s v="Q2"/>
    <n v="5"/>
  </r>
  <r>
    <d v="2017-05-01T00:00:00"/>
    <x v="0"/>
    <x v="2"/>
    <x v="1"/>
    <n v="25"/>
    <n v="9980.7000000000007"/>
    <n v="661.83"/>
    <n v="5894.24"/>
    <n v="0"/>
    <n v="9318.8700000000008"/>
    <n v="3424.630000000001"/>
    <n v="3424.630000000001"/>
    <n v="0.36749412750687593"/>
    <x v="1"/>
    <s v="Q2"/>
    <n v="5"/>
  </r>
  <r>
    <d v="2017-05-01T00:00:00"/>
    <x v="1"/>
    <x v="0"/>
    <x v="1"/>
    <n v="2"/>
    <n v="3078.36"/>
    <n v="215.48"/>
    <n v="2548.87"/>
    <n v="0"/>
    <n v="2862.88"/>
    <n v="314.01000000000022"/>
    <n v="314.01000000000022"/>
    <n v="0.10968325602190808"/>
    <x v="1"/>
    <s v="Q2"/>
    <n v="5"/>
  </r>
  <r>
    <d v="2017-05-01T00:00:00"/>
    <x v="1"/>
    <x v="1"/>
    <x v="0"/>
    <n v="121"/>
    <n v="633051.78"/>
    <n v="0"/>
    <n v="546914.15"/>
    <n v="0"/>
    <n v="633051.78"/>
    <n v="86137.63"/>
    <n v="86137.63"/>
    <n v="0.13606727399139451"/>
    <x v="1"/>
    <s v="Q2"/>
    <n v="5"/>
  </r>
  <r>
    <d v="2017-05-01T00:00:00"/>
    <x v="1"/>
    <x v="1"/>
    <x v="1"/>
    <n v="50"/>
    <n v="255989.4"/>
    <n v="17376.419999999998"/>
    <n v="221630.9"/>
    <n v="0"/>
    <n v="238612.97999999998"/>
    <n v="16982.079999999987"/>
    <n v="16982.079999999987"/>
    <n v="7.1169975749014111E-2"/>
    <x v="1"/>
    <s v="Q2"/>
    <n v="5"/>
  </r>
  <r>
    <d v="2017-05-01T00:00:00"/>
    <x v="1"/>
    <x v="2"/>
    <x v="0"/>
    <n v="6"/>
    <n v="82787.28"/>
    <n v="0"/>
    <n v="73267.63"/>
    <n v="0"/>
    <n v="82787.28"/>
    <n v="9519.6499999999942"/>
    <n v="9519.6499999999942"/>
    <n v="0.11498928337783286"/>
    <x v="1"/>
    <s v="Q2"/>
    <n v="5"/>
  </r>
  <r>
    <d v="2017-05-01T00:00:00"/>
    <x v="1"/>
    <x v="2"/>
    <x v="1"/>
    <n v="9"/>
    <n v="55672.62"/>
    <n v="3897.09"/>
    <n v="47572.6"/>
    <n v="0"/>
    <n v="51775.53"/>
    <n v="4202.93"/>
    <n v="4202.93"/>
    <n v="8.1175991824709484E-2"/>
    <x v="1"/>
    <s v="Q2"/>
    <n v="5"/>
  </r>
  <r>
    <d v="2017-05-01T00:00:00"/>
    <x v="2"/>
    <x v="0"/>
    <x v="0"/>
    <n v="7"/>
    <n v="3950.46"/>
    <n v="0"/>
    <n v="1864.73"/>
    <n v="0"/>
    <n v="3950.46"/>
    <n v="2085.73"/>
    <n v="2085.73"/>
    <n v="0.52797142611240211"/>
    <x v="1"/>
    <s v="Q2"/>
    <n v="5"/>
  </r>
  <r>
    <d v="2017-05-01T00:00:00"/>
    <x v="2"/>
    <x v="0"/>
    <x v="1"/>
    <n v="2"/>
    <n v="1038.3599999999999"/>
    <n v="72.69"/>
    <n v="404.38"/>
    <n v="0"/>
    <n v="965.66999999999985"/>
    <n v="561.28999999999985"/>
    <n v="561.28999999999985"/>
    <n v="0.58124411030683354"/>
    <x v="1"/>
    <s v="Q2"/>
    <n v="5"/>
  </r>
  <r>
    <d v="2017-05-01T00:00:00"/>
    <x v="2"/>
    <x v="1"/>
    <x v="0"/>
    <n v="477"/>
    <n v="333818.46000000002"/>
    <n v="0"/>
    <n v="152069.79"/>
    <n v="0"/>
    <n v="333818.46000000002"/>
    <n v="181748.67"/>
    <n v="181748.67"/>
    <n v="0.54445362308603307"/>
    <x v="1"/>
    <s v="Q2"/>
    <n v="5"/>
  </r>
  <r>
    <d v="2017-05-01T00:00:00"/>
    <x v="2"/>
    <x v="1"/>
    <x v="1"/>
    <n v="213"/>
    <n v="148335.54"/>
    <n v="10106"/>
    <n v="67654.27"/>
    <n v="0"/>
    <n v="138229.54"/>
    <n v="70575.27"/>
    <n v="70575.27"/>
    <n v="0.5105657589542727"/>
    <x v="1"/>
    <s v="Q2"/>
    <n v="5"/>
  </r>
  <r>
    <d v="2017-05-01T00:00:00"/>
    <x v="2"/>
    <x v="2"/>
    <x v="0"/>
    <n v="22"/>
    <n v="15277.56"/>
    <n v="0"/>
    <n v="6854.73"/>
    <n v="0"/>
    <n v="15277.56"/>
    <n v="8422.83"/>
    <n v="8422.83"/>
    <n v="0.55132036791215355"/>
    <x v="1"/>
    <s v="Q2"/>
    <n v="5"/>
  </r>
  <r>
    <d v="2017-05-01T00:00:00"/>
    <x v="2"/>
    <x v="2"/>
    <x v="1"/>
    <n v="14"/>
    <n v="10440.719999999999"/>
    <n v="730.85"/>
    <n v="4437.3500000000004"/>
    <n v="0"/>
    <n v="9709.869999999999"/>
    <n v="5272.5199999999986"/>
    <n v="5272.5199999999986"/>
    <n v="0.54300624004234854"/>
    <x v="1"/>
    <s v="Q2"/>
    <n v="5"/>
  </r>
  <r>
    <d v="2017-05-01T00:00:00"/>
    <x v="3"/>
    <x v="0"/>
    <x v="0"/>
    <n v="26"/>
    <n v="2610.1799999999998"/>
    <n v="0"/>
    <n v="2154.91"/>
    <n v="0"/>
    <n v="2610.1799999999998"/>
    <n v="455.27"/>
    <n v="455.27"/>
    <n v="0.17442092116252519"/>
    <x v="1"/>
    <s v="Q2"/>
    <n v="5"/>
  </r>
  <r>
    <d v="2017-05-01T00:00:00"/>
    <x v="3"/>
    <x v="0"/>
    <x v="1"/>
    <n v="20"/>
    <n v="1538.16"/>
    <n v="107.66"/>
    <n v="1287.58"/>
    <n v="0"/>
    <n v="1430.5"/>
    <n v="142.92000000000007"/>
    <n v="142.92000000000007"/>
    <n v="9.9909122684376142E-2"/>
    <x v="1"/>
    <s v="Q2"/>
    <n v="5"/>
  </r>
  <r>
    <d v="2017-05-01T00:00:00"/>
    <x v="3"/>
    <x v="1"/>
    <x v="0"/>
    <n v="1981"/>
    <n v="192934.02"/>
    <n v="0"/>
    <n v="159277.1"/>
    <n v="0"/>
    <n v="192934.02"/>
    <n v="33656.919999999984"/>
    <n v="33656.919999999984"/>
    <n v="0.17444782418362498"/>
    <x v="1"/>
    <s v="Q2"/>
    <n v="5"/>
  </r>
  <r>
    <d v="2017-05-01T00:00:00"/>
    <x v="3"/>
    <x v="1"/>
    <x v="1"/>
    <n v="910"/>
    <n v="91135.98"/>
    <n v="6189.88"/>
    <n v="75536.88"/>
    <n v="0"/>
    <n v="84946.099999999991"/>
    <n v="9409.2199999999866"/>
    <n v="9409.2199999999866"/>
    <n v="0.11076694515698764"/>
    <x v="1"/>
    <s v="Q2"/>
    <n v="5"/>
  </r>
  <r>
    <d v="2017-05-01T00:00:00"/>
    <x v="3"/>
    <x v="2"/>
    <x v="0"/>
    <n v="56"/>
    <n v="5082.66"/>
    <n v="0"/>
    <n v="4209.75"/>
    <n v="0"/>
    <n v="5082.66"/>
    <n v="872.90999999999985"/>
    <n v="872.90999999999985"/>
    <n v="0.17174274887558874"/>
    <x v="1"/>
    <s v="Q2"/>
    <n v="5"/>
  </r>
  <r>
    <d v="2017-05-01T00:00:00"/>
    <x v="3"/>
    <x v="2"/>
    <x v="1"/>
    <n v="26"/>
    <n v="4068.78"/>
    <n v="284.81"/>
    <n v="3076.64"/>
    <n v="0"/>
    <n v="3783.9700000000003"/>
    <n v="707.33000000000038"/>
    <n v="707.33000000000038"/>
    <n v="0.18692801475698811"/>
    <x v="1"/>
    <s v="Q2"/>
    <n v="5"/>
  </r>
  <r>
    <d v="2017-05-01T00:00:00"/>
    <x v="4"/>
    <x v="0"/>
    <x v="0"/>
    <n v="3"/>
    <n v="2179.7399999999998"/>
    <n v="0"/>
    <n v="1128.51"/>
    <n v="0"/>
    <n v="2179.7399999999998"/>
    <n v="1051.2299999999998"/>
    <n v="1051.2299999999998"/>
    <n v="0.48227311514217286"/>
    <x v="1"/>
    <s v="Q2"/>
    <n v="5"/>
  </r>
  <r>
    <d v="2017-05-01T00:00:00"/>
    <x v="4"/>
    <x v="0"/>
    <x v="1"/>
    <n v="6"/>
    <n v="1850.28"/>
    <n v="129.53"/>
    <n v="997.56"/>
    <n v="0"/>
    <n v="1720.75"/>
    <n v="723.19"/>
    <n v="723.19"/>
    <n v="0.42027604242336192"/>
    <x v="1"/>
    <s v="Q2"/>
    <n v="5"/>
  </r>
  <r>
    <d v="2017-05-01T00:00:00"/>
    <x v="4"/>
    <x v="1"/>
    <x v="0"/>
    <n v="549"/>
    <n v="311362.14"/>
    <n v="0"/>
    <n v="166453.95000000001"/>
    <n v="0"/>
    <n v="311362.14"/>
    <n v="144908.19"/>
    <n v="144908.19"/>
    <n v="0.4654008030648813"/>
    <x v="1"/>
    <s v="Q2"/>
    <n v="5"/>
  </r>
  <r>
    <d v="2017-05-01T00:00:00"/>
    <x v="4"/>
    <x v="1"/>
    <x v="1"/>
    <n v="246"/>
    <n v="127045.08"/>
    <n v="8625.09"/>
    <n v="68491.100000000006"/>
    <n v="0"/>
    <n v="118419.99"/>
    <n v="49928.89"/>
    <n v="49928.89"/>
    <n v="0.421625521164121"/>
    <x v="1"/>
    <s v="Q2"/>
    <n v="5"/>
  </r>
  <r>
    <d v="2017-05-01T00:00:00"/>
    <x v="4"/>
    <x v="2"/>
    <x v="0"/>
    <n v="30"/>
    <n v="16728"/>
    <n v="0"/>
    <n v="8663.51"/>
    <n v="0"/>
    <n v="16728"/>
    <n v="8064.49"/>
    <n v="8064.49"/>
    <n v="0.48209528933524626"/>
    <x v="1"/>
    <s v="Q2"/>
    <n v="5"/>
  </r>
  <r>
    <d v="2017-05-01T00:00:00"/>
    <x v="4"/>
    <x v="2"/>
    <x v="1"/>
    <n v="13"/>
    <n v="7636.74"/>
    <n v="534.57000000000005"/>
    <n v="4010.73"/>
    <n v="0"/>
    <n v="7102.17"/>
    <n v="3091.44"/>
    <n v="3091.44"/>
    <n v="0.43528104790507688"/>
    <x v="1"/>
    <s v="Q2"/>
    <n v="5"/>
  </r>
  <r>
    <d v="2017-05-01T00:00:00"/>
    <x v="5"/>
    <x v="0"/>
    <x v="0"/>
    <n v="5"/>
    <n v="9725.7000000000007"/>
    <n v="0"/>
    <n v="7174.02"/>
    <n v="0"/>
    <n v="9725.7000000000007"/>
    <n v="2551.6800000000003"/>
    <n v="2551.6800000000003"/>
    <n v="0.26236466269780068"/>
    <x v="1"/>
    <s v="Q2"/>
    <n v="5"/>
  </r>
  <r>
    <d v="2017-05-01T00:00:00"/>
    <x v="5"/>
    <x v="0"/>
    <x v="1"/>
    <n v="2"/>
    <n v="7433.76"/>
    <n v="520.37"/>
    <n v="7108.65"/>
    <n v="0"/>
    <n v="6913.39"/>
    <n v="-195.25999999999931"/>
    <n v="-195.25999999999931"/>
    <n v="-2.8243741492957768E-2"/>
    <x v="1"/>
    <s v="Q2"/>
    <n v="5"/>
  </r>
  <r>
    <d v="2017-05-01T00:00:00"/>
    <x v="5"/>
    <x v="1"/>
    <x v="0"/>
    <n v="190"/>
    <n v="711256.2"/>
    <n v="0"/>
    <n v="586735.24"/>
    <n v="0"/>
    <n v="711256.2"/>
    <n v="124520.95999999996"/>
    <n v="124520.95999999996"/>
    <n v="0.17507187986551115"/>
    <x v="1"/>
    <s v="Q2"/>
    <n v="5"/>
  </r>
  <r>
    <d v="2017-05-01T00:00:00"/>
    <x v="5"/>
    <x v="1"/>
    <x v="1"/>
    <n v="79"/>
    <n v="283265.21999999997"/>
    <n v="19298.46"/>
    <n v="236848.72"/>
    <n v="0"/>
    <n v="263966.75999999995"/>
    <n v="27118.03999999995"/>
    <n v="27118.03999999995"/>
    <n v="0.10273278347622236"/>
    <x v="1"/>
    <s v="Q2"/>
    <n v="5"/>
  </r>
  <r>
    <d v="2017-05-01T00:00:00"/>
    <x v="5"/>
    <x v="2"/>
    <x v="0"/>
    <n v="8"/>
    <n v="30061.439999999999"/>
    <n v="0"/>
    <n v="27172.13"/>
    <n v="0"/>
    <n v="30061.439999999999"/>
    <n v="2889.3099999999977"/>
    <n v="2889.3099999999977"/>
    <n v="9.6113492899874323E-2"/>
    <x v="1"/>
    <s v="Q2"/>
    <n v="5"/>
  </r>
  <r>
    <d v="2017-05-01T00:00:00"/>
    <x v="5"/>
    <x v="2"/>
    <x v="1"/>
    <n v="3"/>
    <n v="16184.34"/>
    <n v="1132.9100000000001"/>
    <n v="15106.71"/>
    <n v="0"/>
    <n v="15051.43"/>
    <n v="-55.279999999998836"/>
    <n v="-55.279999999998836"/>
    <n v="-3.6727407296183044E-3"/>
    <x v="1"/>
    <s v="Q2"/>
    <n v="5"/>
  </r>
  <r>
    <d v="2017-05-01T00:00:00"/>
    <x v="6"/>
    <x v="0"/>
    <x v="0"/>
    <n v="4"/>
    <n v="6391.32"/>
    <n v="0"/>
    <n v="4261.34"/>
    <n v="0"/>
    <n v="6391.32"/>
    <n v="2129.9799999999996"/>
    <n v="2129.9799999999996"/>
    <n v="0.33326136072047707"/>
    <x v="1"/>
    <s v="Q2"/>
    <n v="5"/>
  </r>
  <r>
    <d v="2017-05-01T00:00:00"/>
    <x v="6"/>
    <x v="0"/>
    <x v="1"/>
    <n v="4"/>
    <n v="4004.52"/>
    <n v="280.32"/>
    <n v="2035.89"/>
    <n v="0"/>
    <n v="3724.2"/>
    <n v="1688.3099999999997"/>
    <n v="1688.3099999999997"/>
    <n v="0.45333494441759298"/>
    <x v="1"/>
    <s v="Q2"/>
    <n v="5"/>
  </r>
  <r>
    <d v="2017-05-01T00:00:00"/>
    <x v="6"/>
    <x v="1"/>
    <x v="0"/>
    <n v="213"/>
    <n v="256373.94"/>
    <n v="0"/>
    <n v="136525.82999999999"/>
    <n v="0"/>
    <n v="256373.94"/>
    <n v="119848.11000000002"/>
    <n v="119848.11000000002"/>
    <n v="0.46747383918973984"/>
    <x v="1"/>
    <s v="Q2"/>
    <n v="5"/>
  </r>
  <r>
    <d v="2017-05-01T00:00:00"/>
    <x v="6"/>
    <x v="1"/>
    <x v="1"/>
    <n v="113"/>
    <n v="131230.14000000001"/>
    <n v="8751.9"/>
    <n v="69914.97"/>
    <n v="0"/>
    <n v="122478.24000000002"/>
    <n v="52563.270000000019"/>
    <n v="52563.270000000019"/>
    <n v="0.42916415193425389"/>
    <x v="1"/>
    <s v="Q2"/>
    <n v="5"/>
  </r>
  <r>
    <d v="2017-05-01T00:00:00"/>
    <x v="6"/>
    <x v="2"/>
    <x v="0"/>
    <n v="7"/>
    <n v="5541.66"/>
    <n v="0"/>
    <n v="3087.81"/>
    <n v="0"/>
    <n v="5541.66"/>
    <n v="2453.85"/>
    <n v="2453.85"/>
    <n v="0.44280053269237013"/>
    <x v="1"/>
    <s v="Q2"/>
    <n v="5"/>
  </r>
  <r>
    <d v="2017-05-01T00:00:00"/>
    <x v="6"/>
    <x v="2"/>
    <x v="1"/>
    <n v="3"/>
    <n v="2128.7399999999998"/>
    <n v="149.01"/>
    <n v="1220.3399999999999"/>
    <n v="0"/>
    <n v="1979.7299999999998"/>
    <n v="759.38999999999987"/>
    <n v="759.38999999999987"/>
    <n v="0.38358260974981434"/>
    <x v="1"/>
    <s v="Q2"/>
    <n v="5"/>
  </r>
  <r>
    <d v="2017-06-01T00:00:00"/>
    <x v="0"/>
    <x v="0"/>
    <x v="0"/>
    <n v="16"/>
    <n v="6542.28"/>
    <n v="0"/>
    <n v="3816.69"/>
    <n v="0"/>
    <n v="6542.28"/>
    <n v="2725.5899999999997"/>
    <n v="2725.5899999999997"/>
    <n v="0.41661163997872297"/>
    <x v="1"/>
    <s v="Q2"/>
    <n v="6"/>
  </r>
  <r>
    <d v="2017-06-01T00:00:00"/>
    <x v="0"/>
    <x v="0"/>
    <x v="1"/>
    <n v="6"/>
    <n v="2431.6799999999998"/>
    <n v="243.18"/>
    <n v="1482.92"/>
    <n v="0"/>
    <n v="2188.5"/>
    <n v="705.57999999999993"/>
    <n v="705.57999999999993"/>
    <n v="0.32240347269819508"/>
    <x v="1"/>
    <s v="Q2"/>
    <n v="6"/>
  </r>
  <r>
    <d v="2017-06-01T00:00:00"/>
    <x v="0"/>
    <x v="1"/>
    <x v="0"/>
    <n v="733"/>
    <n v="272825.52"/>
    <n v="0"/>
    <n v="160775.57"/>
    <n v="0"/>
    <n v="272825.52"/>
    <n v="112049.95000000001"/>
    <n v="112049.95000000001"/>
    <n v="0.41070186542666537"/>
    <x v="1"/>
    <s v="Q2"/>
    <n v="6"/>
  </r>
  <r>
    <d v="2017-06-01T00:00:00"/>
    <x v="0"/>
    <x v="1"/>
    <x v="1"/>
    <n v="195"/>
    <n v="76772.34"/>
    <n v="7195.87"/>
    <n v="47091.74"/>
    <n v="0"/>
    <n v="69576.47"/>
    <n v="22484.730000000003"/>
    <n v="22484.730000000003"/>
    <n v="0.32316571967505686"/>
    <x v="1"/>
    <s v="Q2"/>
    <n v="6"/>
  </r>
  <r>
    <d v="2017-06-01T00:00:00"/>
    <x v="0"/>
    <x v="2"/>
    <x v="0"/>
    <n v="37"/>
    <n v="13334.46"/>
    <n v="0"/>
    <n v="8144.25"/>
    <n v="0"/>
    <n v="13334.46"/>
    <n v="5190.2099999999991"/>
    <n v="5190.2099999999991"/>
    <n v="0.38923285982334488"/>
    <x v="1"/>
    <s v="Q2"/>
    <n v="6"/>
  </r>
  <r>
    <d v="2017-06-01T00:00:00"/>
    <x v="0"/>
    <x v="2"/>
    <x v="1"/>
    <n v="19"/>
    <n v="5949.66"/>
    <n v="554.29"/>
    <n v="4206.3100000000004"/>
    <n v="0"/>
    <n v="5395.37"/>
    <n v="1189.0599999999995"/>
    <n v="1189.0599999999995"/>
    <n v="0.22038525624748617"/>
    <x v="1"/>
    <s v="Q2"/>
    <n v="6"/>
  </r>
  <r>
    <d v="2017-06-01T00:00:00"/>
    <x v="1"/>
    <x v="0"/>
    <x v="0"/>
    <n v="8"/>
    <n v="59906.64"/>
    <n v="0"/>
    <n v="52543.3"/>
    <n v="0"/>
    <n v="59906.64"/>
    <n v="7363.3399999999965"/>
    <n v="7363.3399999999965"/>
    <n v="0.12291358687451001"/>
    <x v="1"/>
    <s v="Q2"/>
    <n v="6"/>
  </r>
  <r>
    <d v="2017-06-01T00:00:00"/>
    <x v="1"/>
    <x v="0"/>
    <x v="1"/>
    <n v="1"/>
    <n v="5955.78"/>
    <n v="595.58000000000004"/>
    <n v="5517.25"/>
    <n v="0"/>
    <n v="5360.2"/>
    <n v="-157.05000000000018"/>
    <n v="-157.05000000000018"/>
    <n v="-2.9299279877616543E-2"/>
    <x v="1"/>
    <s v="Q2"/>
    <n v="6"/>
  </r>
  <r>
    <d v="2017-06-01T00:00:00"/>
    <x v="1"/>
    <x v="1"/>
    <x v="0"/>
    <n v="148"/>
    <n v="803609.04"/>
    <n v="0"/>
    <n v="697184.67"/>
    <n v="0"/>
    <n v="803609.04"/>
    <n v="106424.37"/>
    <n v="106424.37"/>
    <n v="0.13243301742847491"/>
    <x v="1"/>
    <s v="Q2"/>
    <n v="6"/>
  </r>
  <r>
    <d v="2017-06-01T00:00:00"/>
    <x v="1"/>
    <x v="1"/>
    <x v="1"/>
    <n v="38"/>
    <n v="229746.84"/>
    <n v="22308.85"/>
    <n v="197385.73"/>
    <n v="0"/>
    <n v="207437.99"/>
    <n v="10052.25999999998"/>
    <n v="10052.25999999998"/>
    <n v="4.8459108189391829E-2"/>
    <x v="1"/>
    <s v="Q2"/>
    <n v="6"/>
  </r>
  <r>
    <d v="2017-06-01T00:00:00"/>
    <x v="1"/>
    <x v="2"/>
    <x v="0"/>
    <n v="4"/>
    <n v="33003.120000000003"/>
    <n v="0"/>
    <n v="27006.27"/>
    <n v="0"/>
    <n v="33003.120000000003"/>
    <n v="5996.8500000000022"/>
    <n v="5996.8500000000022"/>
    <n v="0.18170554783911344"/>
    <x v="1"/>
    <s v="Q2"/>
    <n v="6"/>
  </r>
  <r>
    <d v="2017-06-01T00:00:00"/>
    <x v="1"/>
    <x v="2"/>
    <x v="1"/>
    <n v="4"/>
    <n v="15561.12"/>
    <n v="1556.12"/>
    <n v="13445.52"/>
    <n v="0"/>
    <n v="14005"/>
    <n v="559.47999999999956"/>
    <n v="559.47999999999956"/>
    <n v="3.994858978936091E-2"/>
    <x v="1"/>
    <s v="Q2"/>
    <n v="6"/>
  </r>
  <r>
    <d v="2017-06-01T00:00:00"/>
    <x v="2"/>
    <x v="0"/>
    <x v="0"/>
    <n v="13"/>
    <n v="13195.74"/>
    <n v="0"/>
    <n v="6005.02"/>
    <n v="0"/>
    <n v="13195.74"/>
    <n v="7190.7199999999993"/>
    <n v="7190.7199999999993"/>
    <n v="0.54492737807807667"/>
    <x v="1"/>
    <s v="Q2"/>
    <n v="6"/>
  </r>
  <r>
    <d v="2017-06-01T00:00:00"/>
    <x v="2"/>
    <x v="0"/>
    <x v="1"/>
    <n v="9"/>
    <n v="5509.02"/>
    <n v="517.30999999999995"/>
    <n v="2625.27"/>
    <n v="0"/>
    <n v="4991.7100000000009"/>
    <n v="2366.440000000001"/>
    <n v="2366.440000000001"/>
    <n v="0.47407401471639987"/>
    <x v="1"/>
    <s v="Q2"/>
    <n v="6"/>
  </r>
  <r>
    <d v="2017-06-01T00:00:00"/>
    <x v="2"/>
    <x v="1"/>
    <x v="0"/>
    <n v="477"/>
    <n v="336399.06"/>
    <n v="0"/>
    <n v="151369.54999999999"/>
    <n v="0"/>
    <n v="336399.06"/>
    <n v="185029.51"/>
    <n v="185029.51"/>
    <n v="0.55002980686093483"/>
    <x v="1"/>
    <s v="Q2"/>
    <n v="6"/>
  </r>
  <r>
    <d v="2017-06-01T00:00:00"/>
    <x v="2"/>
    <x v="1"/>
    <x v="1"/>
    <n v="150"/>
    <n v="104101.2"/>
    <n v="9654.81"/>
    <n v="46702.39"/>
    <n v="0"/>
    <n v="94446.39"/>
    <n v="47744"/>
    <n v="47744"/>
    <n v="0.50551429228793177"/>
    <x v="1"/>
    <s v="Q2"/>
    <n v="6"/>
  </r>
  <r>
    <d v="2017-06-01T00:00:00"/>
    <x v="2"/>
    <x v="2"/>
    <x v="0"/>
    <n v="30"/>
    <n v="21318"/>
    <n v="0"/>
    <n v="9940.76"/>
    <n v="0"/>
    <n v="21318"/>
    <n v="11377.24"/>
    <n v="11377.24"/>
    <n v="0.5336917159208181"/>
    <x v="1"/>
    <s v="Q2"/>
    <n v="6"/>
  </r>
  <r>
    <d v="2017-06-01T00:00:00"/>
    <x v="2"/>
    <x v="2"/>
    <x v="1"/>
    <n v="18"/>
    <n v="12201.24"/>
    <n v="1201.3399999999999"/>
    <n v="5709.57"/>
    <n v="0"/>
    <n v="10999.9"/>
    <n v="5290.33"/>
    <n v="5290.33"/>
    <n v="0.48094346312239206"/>
    <x v="1"/>
    <s v="Q2"/>
    <n v="6"/>
  </r>
  <r>
    <d v="2017-06-01T00:00:00"/>
    <x v="3"/>
    <x v="0"/>
    <x v="0"/>
    <n v="39"/>
    <n v="2847.84"/>
    <n v="0"/>
    <n v="2350.14"/>
    <n v="0"/>
    <n v="2847.84"/>
    <n v="497.70000000000027"/>
    <n v="497.70000000000027"/>
    <n v="0.17476403168717353"/>
    <x v="1"/>
    <s v="Q2"/>
    <n v="6"/>
  </r>
  <r>
    <d v="2017-06-01T00:00:00"/>
    <x v="3"/>
    <x v="0"/>
    <x v="1"/>
    <n v="6"/>
    <n v="548.76"/>
    <n v="54.87"/>
    <n v="450.38"/>
    <n v="0"/>
    <n v="493.89"/>
    <n v="43.509999999999991"/>
    <n v="43.509999999999991"/>
    <n v="8.8096539715321207E-2"/>
    <x v="1"/>
    <s v="Q2"/>
    <n v="6"/>
  </r>
  <r>
    <d v="2017-06-01T00:00:00"/>
    <x v="3"/>
    <x v="1"/>
    <x v="0"/>
    <n v="2146"/>
    <n v="211966.2"/>
    <n v="0"/>
    <n v="175596.39"/>
    <n v="0"/>
    <n v="211966.2"/>
    <n v="36369.81"/>
    <n v="36369.81"/>
    <n v="0.17158306371487528"/>
    <x v="1"/>
    <s v="Q2"/>
    <n v="6"/>
  </r>
  <r>
    <d v="2017-06-01T00:00:00"/>
    <x v="3"/>
    <x v="1"/>
    <x v="1"/>
    <n v="554"/>
    <n v="53437.8"/>
    <n v="4944.25"/>
    <n v="44972.93"/>
    <n v="0"/>
    <n v="48493.55"/>
    <n v="3520.6200000000026"/>
    <n v="3520.6200000000026"/>
    <n v="7.2599758112161364E-2"/>
    <x v="1"/>
    <s v="Q2"/>
    <n v="6"/>
  </r>
  <r>
    <d v="2017-06-01T00:00:00"/>
    <x v="3"/>
    <x v="2"/>
    <x v="0"/>
    <n v="68"/>
    <n v="6197.52"/>
    <n v="0"/>
    <n v="5326.13"/>
    <n v="0"/>
    <n v="6197.52"/>
    <n v="871.39000000000033"/>
    <n v="871.39000000000033"/>
    <n v="0.14060301539970832"/>
    <x v="1"/>
    <s v="Q2"/>
    <n v="6"/>
  </r>
  <r>
    <d v="2017-06-01T00:00:00"/>
    <x v="3"/>
    <x v="2"/>
    <x v="1"/>
    <n v="28"/>
    <n v="2372.52"/>
    <n v="237.27"/>
    <n v="1875.59"/>
    <n v="0"/>
    <n v="2135.25"/>
    <n v="259.66000000000008"/>
    <n v="259.66000000000008"/>
    <n v="0.1216063692776022"/>
    <x v="1"/>
    <s v="Q2"/>
    <n v="6"/>
  </r>
  <r>
    <d v="2017-06-01T00:00:00"/>
    <x v="4"/>
    <x v="0"/>
    <x v="0"/>
    <n v="18"/>
    <n v="11242.44"/>
    <n v="0"/>
    <n v="6148.53"/>
    <n v="0"/>
    <n v="11242.44"/>
    <n v="5093.9100000000008"/>
    <n v="5093.9100000000008"/>
    <n v="0.45309648083512127"/>
    <x v="1"/>
    <s v="Q2"/>
    <n v="6"/>
  </r>
  <r>
    <d v="2017-06-01T00:00:00"/>
    <x v="4"/>
    <x v="0"/>
    <x v="1"/>
    <n v="4"/>
    <n v="1485.12"/>
    <n v="100.68"/>
    <n v="770.59"/>
    <n v="0"/>
    <n v="1384.4399999999998"/>
    <n v="613.8499999999998"/>
    <n v="613.8499999999998"/>
    <n v="0.44339227413250115"/>
    <x v="1"/>
    <s v="Q2"/>
    <n v="6"/>
  </r>
  <r>
    <d v="2017-06-01T00:00:00"/>
    <x v="4"/>
    <x v="1"/>
    <x v="0"/>
    <n v="591"/>
    <n v="336631.62"/>
    <n v="0"/>
    <n v="179340.44"/>
    <n v="0"/>
    <n v="336631.62"/>
    <n v="157291.18"/>
    <n v="157291.18"/>
    <n v="0.46725016503203115"/>
    <x v="1"/>
    <s v="Q2"/>
    <n v="6"/>
  </r>
  <r>
    <d v="2017-06-01T00:00:00"/>
    <x v="4"/>
    <x v="1"/>
    <x v="1"/>
    <n v="197"/>
    <n v="112721.22"/>
    <n v="9977.73"/>
    <n v="59933.13"/>
    <n v="0"/>
    <n v="102743.49"/>
    <n v="42810.360000000008"/>
    <n v="42810.360000000008"/>
    <n v="0.41667223879585952"/>
    <x v="1"/>
    <s v="Q2"/>
    <n v="6"/>
  </r>
  <r>
    <d v="2017-06-01T00:00:00"/>
    <x v="4"/>
    <x v="2"/>
    <x v="0"/>
    <n v="28"/>
    <n v="14751.24"/>
    <n v="0"/>
    <n v="7995.59"/>
    <n v="0"/>
    <n v="14751.24"/>
    <n v="6755.65"/>
    <n v="6755.65"/>
    <n v="0.45797166882241763"/>
    <x v="1"/>
    <s v="Q2"/>
    <n v="6"/>
  </r>
  <r>
    <d v="2017-06-01T00:00:00"/>
    <x v="4"/>
    <x v="2"/>
    <x v="1"/>
    <n v="20"/>
    <n v="11638.2"/>
    <n v="1137.9000000000001"/>
    <n v="6274.49"/>
    <n v="0"/>
    <n v="10500.300000000001"/>
    <n v="4225.8100000000013"/>
    <n v="4225.8100000000013"/>
    <n v="0.40244659676390204"/>
    <x v="1"/>
    <s v="Q2"/>
    <n v="6"/>
  </r>
  <r>
    <d v="2017-06-01T00:00:00"/>
    <x v="5"/>
    <x v="0"/>
    <x v="0"/>
    <n v="8"/>
    <n v="37068.839999999997"/>
    <n v="0"/>
    <n v="30139.71"/>
    <n v="0"/>
    <n v="37068.839999999997"/>
    <n v="6929.1299999999974"/>
    <n v="6929.1299999999974"/>
    <n v="0.18692600038199195"/>
    <x v="1"/>
    <s v="Q2"/>
    <n v="6"/>
  </r>
  <r>
    <d v="2017-06-01T00:00:00"/>
    <x v="5"/>
    <x v="0"/>
    <x v="1"/>
    <n v="4"/>
    <n v="8767.92"/>
    <n v="876.8"/>
    <n v="6397.13"/>
    <n v="0"/>
    <n v="7891.12"/>
    <n v="1493.9899999999998"/>
    <n v="1493.9899999999998"/>
    <n v="0.18932546964182523"/>
    <x v="1"/>
    <s v="Q2"/>
    <n v="6"/>
  </r>
  <r>
    <d v="2017-06-01T00:00:00"/>
    <x v="5"/>
    <x v="1"/>
    <x v="0"/>
    <n v="241"/>
    <n v="905350.98"/>
    <n v="0"/>
    <n v="755896.8"/>
    <n v="0"/>
    <n v="905350.98"/>
    <n v="149454.17999999993"/>
    <n v="149454.17999999993"/>
    <n v="0.16507871897371773"/>
    <x v="1"/>
    <s v="Q2"/>
    <n v="6"/>
  </r>
  <r>
    <d v="2017-06-01T00:00:00"/>
    <x v="5"/>
    <x v="1"/>
    <x v="1"/>
    <n v="59"/>
    <n v="222983.22"/>
    <n v="20189.78"/>
    <n v="182379.23"/>
    <n v="0"/>
    <n v="202793.44"/>
    <n v="20414.209999999992"/>
    <n v="20414.209999999992"/>
    <n v="0.10066504123604783"/>
    <x v="1"/>
    <s v="Q2"/>
    <n v="6"/>
  </r>
  <r>
    <d v="2017-06-01T00:00:00"/>
    <x v="5"/>
    <x v="2"/>
    <x v="0"/>
    <n v="10"/>
    <n v="38698.800000000003"/>
    <n v="0"/>
    <n v="30466.959999999999"/>
    <n v="0"/>
    <n v="38698.800000000003"/>
    <n v="8231.8400000000038"/>
    <n v="8231.8400000000038"/>
    <n v="0.2127156397614397"/>
    <x v="1"/>
    <s v="Q2"/>
    <n v="6"/>
  </r>
  <r>
    <d v="2017-06-01T00:00:00"/>
    <x v="5"/>
    <x v="2"/>
    <x v="1"/>
    <n v="5"/>
    <n v="23230.5"/>
    <n v="1957.95"/>
    <n v="18468.77"/>
    <n v="0"/>
    <n v="21272.55"/>
    <n v="2803.7799999999988"/>
    <n v="2803.7799999999988"/>
    <n v="0.13180272228764295"/>
    <x v="1"/>
    <s v="Q2"/>
    <n v="6"/>
  </r>
  <r>
    <d v="2017-06-01T00:00:00"/>
    <x v="6"/>
    <x v="0"/>
    <x v="0"/>
    <n v="6"/>
    <n v="8092.68"/>
    <n v="0"/>
    <n v="4045.46"/>
    <n v="0"/>
    <n v="8092.68"/>
    <n v="4047.2200000000003"/>
    <n v="4047.2200000000003"/>
    <n v="0.5001087402442701"/>
    <x v="1"/>
    <s v="Q2"/>
    <n v="6"/>
  </r>
  <r>
    <d v="2017-06-01T00:00:00"/>
    <x v="6"/>
    <x v="0"/>
    <x v="1"/>
    <n v="6"/>
    <n v="7960.08"/>
    <n v="785.36"/>
    <n v="4362.99"/>
    <n v="0"/>
    <n v="7174.72"/>
    <n v="2811.7300000000005"/>
    <n v="2811.7300000000005"/>
    <n v="0.39189403907051429"/>
    <x v="1"/>
    <s v="Q2"/>
    <n v="6"/>
  </r>
  <r>
    <d v="2017-06-01T00:00:00"/>
    <x v="6"/>
    <x v="1"/>
    <x v="0"/>
    <n v="246"/>
    <n v="278280.48"/>
    <n v="0"/>
    <n v="153820.54999999999"/>
    <n v="0"/>
    <n v="278280.48"/>
    <n v="124459.93"/>
    <n v="124459.93"/>
    <n v="0.44724635375071942"/>
    <x v="1"/>
    <s v="Q2"/>
    <n v="6"/>
  </r>
  <r>
    <d v="2017-06-01T00:00:00"/>
    <x v="6"/>
    <x v="1"/>
    <x v="1"/>
    <n v="72"/>
    <n v="86259.36"/>
    <n v="8498.32"/>
    <n v="46876.99"/>
    <n v="0"/>
    <n v="77761.040000000008"/>
    <n v="30884.05000000001"/>
    <n v="30884.05000000001"/>
    <n v="0.39716611300466154"/>
    <x v="1"/>
    <s v="Q2"/>
    <n v="6"/>
  </r>
  <r>
    <d v="2017-06-01T00:00:00"/>
    <x v="6"/>
    <x v="2"/>
    <x v="0"/>
    <n v="7"/>
    <n v="7173.66"/>
    <n v="0"/>
    <n v="3792.33"/>
    <n v="0"/>
    <n v="7173.66"/>
    <n v="3381.33"/>
    <n v="3381.33"/>
    <n v="0.47135353501559873"/>
    <x v="1"/>
    <s v="Q2"/>
    <n v="6"/>
  </r>
  <r>
    <d v="2017-06-01T00:00:00"/>
    <x v="6"/>
    <x v="2"/>
    <x v="1"/>
    <n v="10"/>
    <n v="14596.2"/>
    <n v="1459.64"/>
    <n v="7014.65"/>
    <n v="0"/>
    <n v="13136.560000000001"/>
    <n v="6121.9100000000017"/>
    <n v="6121.9100000000017"/>
    <n v="0.46602078474121089"/>
    <x v="1"/>
    <s v="Q2"/>
    <n v="6"/>
  </r>
  <r>
    <d v="2017-07-01T00:00:00"/>
    <x v="0"/>
    <x v="0"/>
    <x v="0"/>
    <n v="10"/>
    <n v="3233.4"/>
    <n v="0"/>
    <n v="1394.01"/>
    <n v="0"/>
    <n v="3233.4"/>
    <n v="1839.39"/>
    <n v="1839.39"/>
    <n v="0.56887177583967341"/>
    <x v="1"/>
    <s v="Q3"/>
    <n v="7"/>
  </r>
  <r>
    <d v="2017-07-01T00:00:00"/>
    <x v="0"/>
    <x v="0"/>
    <x v="1"/>
    <n v="13"/>
    <n v="5566.14"/>
    <n v="492.02"/>
    <n v="3493.11"/>
    <n v="0"/>
    <n v="5074.1200000000008"/>
    <n v="1581.0100000000007"/>
    <n v="1581.0100000000007"/>
    <n v="0.31158309224062508"/>
    <x v="1"/>
    <s v="Q3"/>
    <n v="7"/>
  </r>
  <r>
    <d v="2017-07-01T00:00:00"/>
    <x v="0"/>
    <x v="1"/>
    <x v="0"/>
    <n v="810"/>
    <n v="316060.26"/>
    <n v="0"/>
    <n v="183644.18"/>
    <n v="0"/>
    <n v="316060.26"/>
    <n v="132416.08000000002"/>
    <n v="132416.08000000002"/>
    <n v="0.41895833408477234"/>
    <x v="1"/>
    <s v="Q3"/>
    <n v="7"/>
  </r>
  <r>
    <d v="2017-07-01T00:00:00"/>
    <x v="0"/>
    <x v="1"/>
    <x v="1"/>
    <n v="217"/>
    <n v="84755.88"/>
    <n v="7591.24"/>
    <n v="46870.65"/>
    <n v="0"/>
    <n v="77164.639999999999"/>
    <n v="30293.989999999998"/>
    <n v="30293.989999999998"/>
    <n v="0.3925890148648396"/>
    <x v="1"/>
    <s v="Q3"/>
    <n v="7"/>
  </r>
  <r>
    <d v="2017-07-01T00:00:00"/>
    <x v="0"/>
    <x v="2"/>
    <x v="0"/>
    <n v="45"/>
    <n v="17804.099999999999"/>
    <n v="0"/>
    <n v="11269.4"/>
    <n v="0"/>
    <n v="17804.099999999999"/>
    <n v="6534.6999999999989"/>
    <n v="6534.6999999999989"/>
    <n v="0.36703343611864681"/>
    <x v="1"/>
    <s v="Q3"/>
    <n v="7"/>
  </r>
  <r>
    <d v="2017-07-01T00:00:00"/>
    <x v="0"/>
    <x v="2"/>
    <x v="1"/>
    <n v="17"/>
    <n v="7571.46"/>
    <n v="674.29"/>
    <n v="4649.71"/>
    <n v="0"/>
    <n v="6897.17"/>
    <n v="2247.46"/>
    <n v="2247.46"/>
    <n v="0.32585248732451139"/>
    <x v="1"/>
    <s v="Q3"/>
    <n v="7"/>
  </r>
  <r>
    <d v="2017-07-01T00:00:00"/>
    <x v="1"/>
    <x v="0"/>
    <x v="0"/>
    <n v="7"/>
    <n v="32836.86"/>
    <n v="0"/>
    <n v="30411.919999999998"/>
    <n v="0"/>
    <n v="32836.86"/>
    <n v="2424.9400000000023"/>
    <n v="2424.9400000000023"/>
    <n v="7.3848108497584802E-2"/>
    <x v="1"/>
    <s v="Q3"/>
    <n v="7"/>
  </r>
  <r>
    <d v="2017-07-01T00:00:00"/>
    <x v="1"/>
    <x v="0"/>
    <x v="1"/>
    <n v="2"/>
    <n v="9147.36"/>
    <n v="914.74"/>
    <n v="8194.9699999999993"/>
    <n v="0"/>
    <n v="8232.6200000000008"/>
    <n v="37.650000000001455"/>
    <n v="37.650000000001455"/>
    <n v="4.5732707206213152E-3"/>
    <x v="1"/>
    <s v="Q3"/>
    <n v="7"/>
  </r>
  <r>
    <d v="2017-07-01T00:00:00"/>
    <x v="1"/>
    <x v="1"/>
    <x v="0"/>
    <n v="144"/>
    <n v="768698.52"/>
    <n v="0"/>
    <n v="667024.46"/>
    <n v="0"/>
    <n v="768698.52"/>
    <n v="101674.06000000006"/>
    <n v="101674.06000000006"/>
    <n v="0.13226779726335372"/>
    <x v="1"/>
    <s v="Q3"/>
    <n v="7"/>
  </r>
  <r>
    <d v="2017-07-01T00:00:00"/>
    <x v="1"/>
    <x v="1"/>
    <x v="1"/>
    <n v="29"/>
    <n v="162415.62"/>
    <n v="15943.83"/>
    <n v="137815.46"/>
    <n v="0"/>
    <n v="146471.79"/>
    <n v="8656.3300000000163"/>
    <n v="8656.3300000000163"/>
    <n v="5.9098956870807788E-2"/>
    <x v="1"/>
    <s v="Q3"/>
    <n v="7"/>
  </r>
  <r>
    <d v="2017-07-01T00:00:00"/>
    <x v="1"/>
    <x v="2"/>
    <x v="0"/>
    <n v="12"/>
    <n v="72897.36"/>
    <n v="0"/>
    <n v="63176.69"/>
    <n v="0"/>
    <n v="72897.36"/>
    <n v="9720.6699999999983"/>
    <n v="9720.6699999999983"/>
    <n v="0.13334735304543263"/>
    <x v="1"/>
    <s v="Q3"/>
    <n v="7"/>
  </r>
  <r>
    <d v="2017-07-01T00:00:00"/>
    <x v="1"/>
    <x v="2"/>
    <x v="1"/>
    <n v="1"/>
    <n v="1896.18"/>
    <n v="189.62"/>
    <n v="1765.96"/>
    <n v="0"/>
    <n v="1706.56"/>
    <n v="-59.400000000000091"/>
    <n v="-59.400000000000091"/>
    <n v="-3.4806862928933112E-2"/>
    <x v="1"/>
    <s v="Q3"/>
    <n v="7"/>
  </r>
  <r>
    <d v="2017-07-01T00:00:00"/>
    <x v="2"/>
    <x v="0"/>
    <x v="0"/>
    <n v="18"/>
    <n v="11385.24"/>
    <n v="0"/>
    <n v="5263.61"/>
    <n v="0"/>
    <n v="11385.24"/>
    <n v="6121.63"/>
    <n v="6121.63"/>
    <n v="0.53768124343448187"/>
    <x v="1"/>
    <s v="Q3"/>
    <n v="7"/>
  </r>
  <r>
    <d v="2017-07-01T00:00:00"/>
    <x v="2"/>
    <x v="0"/>
    <x v="1"/>
    <n v="2"/>
    <n v="1313.76"/>
    <n v="131.38"/>
    <n v="527.13"/>
    <n v="0"/>
    <n v="1182.3800000000001"/>
    <n v="655.25000000000011"/>
    <n v="655.25000000000011"/>
    <n v="0.55417885958828805"/>
    <x v="1"/>
    <s v="Q3"/>
    <n v="7"/>
  </r>
  <r>
    <d v="2017-07-01T00:00:00"/>
    <x v="2"/>
    <x v="1"/>
    <x v="0"/>
    <n v="507"/>
    <n v="343967.46"/>
    <n v="0"/>
    <n v="152337.16"/>
    <n v="0"/>
    <n v="343967.46"/>
    <n v="191630.30000000002"/>
    <n v="191630.30000000002"/>
    <n v="0.55711752501239509"/>
    <x v="1"/>
    <s v="Q3"/>
    <n v="7"/>
  </r>
  <r>
    <d v="2017-07-01T00:00:00"/>
    <x v="2"/>
    <x v="1"/>
    <x v="1"/>
    <n v="171"/>
    <n v="120573.18"/>
    <n v="11117.15"/>
    <n v="55030.23"/>
    <n v="0"/>
    <n v="109456.03"/>
    <n v="54425.799999999996"/>
    <n v="54425.799999999996"/>
    <n v="0.49723893695029864"/>
    <x v="1"/>
    <s v="Q3"/>
    <n v="7"/>
  </r>
  <r>
    <d v="2017-07-01T00:00:00"/>
    <x v="2"/>
    <x v="2"/>
    <x v="0"/>
    <n v="29"/>
    <n v="17075.82"/>
    <n v="0"/>
    <n v="8099.61"/>
    <n v="0"/>
    <n v="17075.82"/>
    <n v="8976.2099999999991"/>
    <n v="8976.2099999999991"/>
    <n v="0.52566787422214567"/>
    <x v="1"/>
    <s v="Q3"/>
    <n v="7"/>
  </r>
  <r>
    <d v="2017-07-01T00:00:00"/>
    <x v="2"/>
    <x v="2"/>
    <x v="1"/>
    <n v="9"/>
    <n v="11272.02"/>
    <n v="1112.48"/>
    <n v="5218.07"/>
    <n v="0"/>
    <n v="10159.540000000001"/>
    <n v="4941.4700000000012"/>
    <n v="4941.4700000000012"/>
    <n v="0.48638717894707839"/>
    <x v="1"/>
    <s v="Q3"/>
    <n v="7"/>
  </r>
  <r>
    <d v="2017-07-01T00:00:00"/>
    <x v="3"/>
    <x v="0"/>
    <x v="0"/>
    <n v="52"/>
    <n v="6239.34"/>
    <n v="0"/>
    <n v="5313.52"/>
    <n v="0"/>
    <n v="6239.34"/>
    <n v="925.81999999999971"/>
    <n v="925.81999999999971"/>
    <n v="0.14838428423519148"/>
    <x v="1"/>
    <s v="Q3"/>
    <n v="7"/>
  </r>
  <r>
    <d v="2017-07-01T00:00:00"/>
    <x v="3"/>
    <x v="0"/>
    <x v="1"/>
    <n v="22"/>
    <n v="1910.46"/>
    <n v="153.16999999999999"/>
    <n v="1530.82"/>
    <n v="0"/>
    <n v="1757.29"/>
    <n v="226.47000000000003"/>
    <n v="226.47000000000003"/>
    <n v="0.12887457391779389"/>
    <x v="1"/>
    <s v="Q3"/>
    <n v="7"/>
  </r>
  <r>
    <d v="2017-07-01T00:00:00"/>
    <x v="3"/>
    <x v="1"/>
    <x v="0"/>
    <n v="2456"/>
    <n v="235722"/>
    <n v="0"/>
    <n v="194652.97"/>
    <n v="0"/>
    <n v="235722"/>
    <n v="41069.03"/>
    <n v="41069.03"/>
    <n v="0.17422654652514402"/>
    <x v="1"/>
    <s v="Q3"/>
    <n v="7"/>
  </r>
  <r>
    <d v="2017-07-01T00:00:00"/>
    <x v="3"/>
    <x v="1"/>
    <x v="1"/>
    <n v="643"/>
    <n v="65327.94"/>
    <n v="6122.5"/>
    <n v="53580.09"/>
    <n v="0"/>
    <n v="59205.440000000002"/>
    <n v="5625.3500000000058"/>
    <n v="5625.3500000000058"/>
    <n v="9.5014073031126967E-2"/>
    <x v="1"/>
    <s v="Q3"/>
    <n v="7"/>
  </r>
  <r>
    <d v="2017-07-01T00:00:00"/>
    <x v="3"/>
    <x v="2"/>
    <x v="0"/>
    <n v="70"/>
    <n v="9667.56"/>
    <n v="0"/>
    <n v="7698.51"/>
    <n v="0"/>
    <n v="9667.56"/>
    <n v="1969.0499999999993"/>
    <n v="1969.0499999999993"/>
    <n v="0.2036760051140101"/>
    <x v="1"/>
    <s v="Q3"/>
    <n v="7"/>
  </r>
  <r>
    <d v="2017-07-01T00:00:00"/>
    <x v="3"/>
    <x v="2"/>
    <x v="1"/>
    <n v="42"/>
    <n v="4565.5200000000004"/>
    <n v="456.56"/>
    <n v="3664.97"/>
    <n v="0"/>
    <n v="4108.96"/>
    <n v="443.99000000000024"/>
    <n v="443.99000000000024"/>
    <n v="0.10805410614851452"/>
    <x v="1"/>
    <s v="Q3"/>
    <n v="7"/>
  </r>
  <r>
    <d v="2017-07-01T00:00:00"/>
    <x v="4"/>
    <x v="0"/>
    <x v="0"/>
    <n v="20"/>
    <n v="10781.4"/>
    <n v="0"/>
    <n v="5678.23"/>
    <n v="0"/>
    <n v="10781.4"/>
    <n v="5103.17"/>
    <n v="5103.17"/>
    <n v="0.4733309217726826"/>
    <x v="1"/>
    <s v="Q3"/>
    <n v="7"/>
  </r>
  <r>
    <d v="2017-07-01T00:00:00"/>
    <x v="4"/>
    <x v="0"/>
    <x v="1"/>
    <n v="9"/>
    <n v="3305.82"/>
    <n v="330.59"/>
    <n v="1847.54"/>
    <n v="0"/>
    <n v="2975.23"/>
    <n v="1127.69"/>
    <n v="1127.69"/>
    <n v="0.37902615932213646"/>
    <x v="1"/>
    <s v="Q3"/>
    <n v="7"/>
  </r>
  <r>
    <d v="2017-07-01T00:00:00"/>
    <x v="4"/>
    <x v="1"/>
    <x v="0"/>
    <n v="666"/>
    <n v="384846"/>
    <n v="0"/>
    <n v="206564.75"/>
    <n v="0"/>
    <n v="384846"/>
    <n v="178281.25"/>
    <n v="178281.25"/>
    <n v="0.46325348321146642"/>
    <x v="1"/>
    <s v="Q3"/>
    <n v="7"/>
  </r>
  <r>
    <d v="2017-07-01T00:00:00"/>
    <x v="4"/>
    <x v="1"/>
    <x v="1"/>
    <n v="211"/>
    <n v="112231.62"/>
    <n v="10507.28"/>
    <n v="59390.79"/>
    <n v="0"/>
    <n v="101724.34"/>
    <n v="42333.549999999996"/>
    <n v="42333.549999999996"/>
    <n v="0.41615949535774815"/>
    <x v="1"/>
    <s v="Q3"/>
    <n v="7"/>
  </r>
  <r>
    <d v="2017-07-01T00:00:00"/>
    <x v="4"/>
    <x v="2"/>
    <x v="0"/>
    <n v="37"/>
    <n v="19258.62"/>
    <n v="0"/>
    <n v="10320.790000000001"/>
    <n v="0"/>
    <n v="19258.62"/>
    <n v="8937.8299999999981"/>
    <n v="8937.8299999999981"/>
    <n v="0.46409503900071752"/>
    <x v="1"/>
    <s v="Q3"/>
    <n v="7"/>
  </r>
  <r>
    <d v="2017-07-01T00:00:00"/>
    <x v="4"/>
    <x v="2"/>
    <x v="1"/>
    <n v="15"/>
    <n v="8022.3"/>
    <n v="802.26"/>
    <n v="4296.8100000000004"/>
    <n v="0"/>
    <n v="7220.04"/>
    <n v="2923.2299999999996"/>
    <n v="2923.2299999999996"/>
    <n v="0.40487725829773791"/>
    <x v="1"/>
    <s v="Q3"/>
    <n v="7"/>
  </r>
  <r>
    <d v="2017-07-01T00:00:00"/>
    <x v="5"/>
    <x v="0"/>
    <x v="0"/>
    <n v="13"/>
    <n v="36206.94"/>
    <n v="0"/>
    <n v="31880.21"/>
    <n v="0"/>
    <n v="36206.94"/>
    <n v="4326.7300000000032"/>
    <n v="4326.7300000000032"/>
    <n v="0.11950001850473978"/>
    <x v="1"/>
    <s v="Q3"/>
    <n v="7"/>
  </r>
  <r>
    <d v="2017-07-01T00:00:00"/>
    <x v="5"/>
    <x v="0"/>
    <x v="1"/>
    <n v="3"/>
    <n v="5576.34"/>
    <n v="557.64"/>
    <n v="3968.18"/>
    <n v="0"/>
    <n v="5018.7"/>
    <n v="1050.52"/>
    <n v="1050.52"/>
    <n v="0.20932113894036306"/>
    <x v="1"/>
    <s v="Q3"/>
    <n v="7"/>
  </r>
  <r>
    <d v="2017-07-01T00:00:00"/>
    <x v="5"/>
    <x v="1"/>
    <x v="0"/>
    <n v="234"/>
    <n v="902757.12"/>
    <n v="0"/>
    <n v="758186.11"/>
    <n v="0"/>
    <n v="902757.12"/>
    <n v="144571.01"/>
    <n v="144571.01"/>
    <n v="0.16014386017802884"/>
    <x v="1"/>
    <s v="Q3"/>
    <n v="7"/>
  </r>
  <r>
    <d v="2017-07-01T00:00:00"/>
    <x v="5"/>
    <x v="1"/>
    <x v="1"/>
    <n v="72"/>
    <n v="261689.16"/>
    <n v="24614.06"/>
    <n v="216408.54"/>
    <n v="0"/>
    <n v="237075.1"/>
    <n v="20666.559999999998"/>
    <n v="20666.559999999998"/>
    <n v="8.7173051914772981E-2"/>
    <x v="1"/>
    <s v="Q3"/>
    <n v="7"/>
  </r>
  <r>
    <d v="2017-07-01T00:00:00"/>
    <x v="5"/>
    <x v="2"/>
    <x v="0"/>
    <n v="11"/>
    <n v="39901.379999999997"/>
    <n v="0"/>
    <n v="34520.19"/>
    <n v="0"/>
    <n v="39901.379999999997"/>
    <n v="5381.1899999999951"/>
    <n v="5381.1899999999951"/>
    <n v="0.13486225288448658"/>
    <x v="1"/>
    <s v="Q3"/>
    <n v="7"/>
  </r>
  <r>
    <d v="2017-07-01T00:00:00"/>
    <x v="5"/>
    <x v="2"/>
    <x v="1"/>
    <n v="5"/>
    <n v="21863.7"/>
    <n v="1722.89"/>
    <n v="15727.75"/>
    <n v="0"/>
    <n v="20140.810000000001"/>
    <n v="4413.0600000000013"/>
    <n v="4413.0600000000013"/>
    <n v="0.2191103535557905"/>
    <x v="1"/>
    <s v="Q3"/>
    <n v="7"/>
  </r>
  <r>
    <d v="2017-07-01T00:00:00"/>
    <x v="6"/>
    <x v="0"/>
    <x v="0"/>
    <n v="11"/>
    <n v="9087.18"/>
    <n v="0"/>
    <n v="5628.45"/>
    <n v="0"/>
    <n v="9087.18"/>
    <n v="3458.7300000000005"/>
    <n v="3458.7300000000005"/>
    <n v="0.38061642885911806"/>
    <x v="1"/>
    <s v="Q3"/>
    <n v="7"/>
  </r>
  <r>
    <d v="2017-07-01T00:00:00"/>
    <x v="6"/>
    <x v="0"/>
    <x v="1"/>
    <n v="4"/>
    <n v="3372.12"/>
    <n v="337.22"/>
    <n v="2081.2199999999998"/>
    <n v="0"/>
    <n v="3034.8999999999996"/>
    <n v="953.67999999999984"/>
    <n v="953.67999999999984"/>
    <n v="0.31423770140696561"/>
    <x v="1"/>
    <s v="Q3"/>
    <n v="7"/>
  </r>
  <r>
    <d v="2017-07-01T00:00:00"/>
    <x v="6"/>
    <x v="1"/>
    <x v="0"/>
    <n v="225"/>
    <n v="266898.3"/>
    <n v="0"/>
    <n v="145225.38"/>
    <n v="0"/>
    <n v="266898.3"/>
    <n v="121672.91999999998"/>
    <n v="121672.91999999998"/>
    <n v="0.45587746343832086"/>
    <x v="1"/>
    <s v="Q3"/>
    <n v="7"/>
  </r>
  <r>
    <d v="2017-07-01T00:00:00"/>
    <x v="6"/>
    <x v="1"/>
    <x v="1"/>
    <n v="70"/>
    <n v="79886.399999999994"/>
    <n v="7009.3"/>
    <n v="43221.14"/>
    <n v="0"/>
    <n v="72877.099999999991"/>
    <n v="29655.959999999992"/>
    <n v="29655.959999999992"/>
    <n v="0.40693112102429974"/>
    <x v="1"/>
    <s v="Q3"/>
    <n v="7"/>
  </r>
  <r>
    <d v="2017-07-01T00:00:00"/>
    <x v="6"/>
    <x v="2"/>
    <x v="0"/>
    <n v="17"/>
    <n v="23116.26"/>
    <n v="0"/>
    <n v="13240.33"/>
    <n v="0"/>
    <n v="23116.26"/>
    <n v="9875.9299999999985"/>
    <n v="9875.9299999999985"/>
    <n v="0.42722871260316325"/>
    <x v="1"/>
    <s v="Q3"/>
    <n v="7"/>
  </r>
  <r>
    <d v="2017-07-01T00:00:00"/>
    <x v="6"/>
    <x v="2"/>
    <x v="1"/>
    <n v="10"/>
    <n v="11944.2"/>
    <n v="1094.6300000000001"/>
    <n v="7177.44"/>
    <n v="0"/>
    <n v="10849.57"/>
    <n v="3672.13"/>
    <n v="3672.13"/>
    <n v="0.33845857485596204"/>
    <x v="1"/>
    <s v="Q3"/>
    <n v="7"/>
  </r>
  <r>
    <d v="2017-08-01T00:00:00"/>
    <x v="0"/>
    <x v="0"/>
    <x v="0"/>
    <n v="42"/>
    <n v="16712.7"/>
    <n v="0"/>
    <n v="11344.58"/>
    <n v="0"/>
    <n v="16712.7"/>
    <n v="5368.1200000000008"/>
    <n v="5368.1200000000008"/>
    <n v="0.32120004547439973"/>
    <x v="1"/>
    <s v="Q3"/>
    <n v="8"/>
  </r>
  <r>
    <d v="2017-08-01T00:00:00"/>
    <x v="0"/>
    <x v="1"/>
    <x v="0"/>
    <n v="647"/>
    <n v="243707.58"/>
    <n v="0"/>
    <n v="145730.17000000001"/>
    <n v="0"/>
    <n v="243707.58"/>
    <n v="97977.409999999974"/>
    <n v="97977.409999999974"/>
    <n v="0.40202857046957663"/>
    <x v="1"/>
    <s v="Q3"/>
    <n v="8"/>
  </r>
  <r>
    <d v="2017-08-01T00:00:00"/>
    <x v="0"/>
    <x v="1"/>
    <x v="1"/>
    <n v="369"/>
    <n v="146751.48000000001"/>
    <n v="33377.67"/>
    <n v="91981.77"/>
    <n v="0"/>
    <n v="113373.81000000001"/>
    <n v="21392.040000000008"/>
    <n v="21392.040000000008"/>
    <n v="0.18868590550145581"/>
    <x v="1"/>
    <s v="Q3"/>
    <n v="8"/>
  </r>
  <r>
    <d v="2017-08-01T00:00:00"/>
    <x v="0"/>
    <x v="2"/>
    <x v="0"/>
    <n v="52"/>
    <n v="17949.96"/>
    <n v="0"/>
    <n v="10036.52"/>
    <n v="0"/>
    <n v="17949.96"/>
    <n v="7913.4399999999987"/>
    <n v="7913.4399999999987"/>
    <n v="0.44086114955130812"/>
    <x v="1"/>
    <s v="Q3"/>
    <n v="8"/>
  </r>
  <r>
    <d v="2017-08-01T00:00:00"/>
    <x v="1"/>
    <x v="0"/>
    <x v="0"/>
    <n v="8"/>
    <n v="39608.639999999999"/>
    <n v="0"/>
    <n v="34015.61"/>
    <n v="0"/>
    <n v="39608.639999999999"/>
    <n v="5593.0299999999988"/>
    <n v="5593.0299999999988"/>
    <n v="0.14120732244278014"/>
    <x v="1"/>
    <s v="Q3"/>
    <n v="8"/>
  </r>
  <r>
    <d v="2017-08-01T00:00:00"/>
    <x v="1"/>
    <x v="1"/>
    <x v="0"/>
    <n v="125"/>
    <n v="673031.7"/>
    <n v="0"/>
    <n v="591791.96"/>
    <n v="0"/>
    <n v="673031.7"/>
    <n v="81239.739999999991"/>
    <n v="81239.739999999991"/>
    <n v="0.12070715242684706"/>
    <x v="1"/>
    <s v="Q3"/>
    <n v="8"/>
  </r>
  <r>
    <d v="2017-08-01T00:00:00"/>
    <x v="1"/>
    <x v="1"/>
    <x v="1"/>
    <n v="68"/>
    <n v="350270.04"/>
    <n v="81428.27"/>
    <n v="302799.06"/>
    <n v="0"/>
    <n v="268841.76999999996"/>
    <n v="-33957.290000000037"/>
    <n v="-33957.290000000037"/>
    <n v="-0.12630957607517626"/>
    <x v="1"/>
    <s v="Q3"/>
    <n v="8"/>
  </r>
  <r>
    <d v="2017-08-01T00:00:00"/>
    <x v="1"/>
    <x v="2"/>
    <x v="0"/>
    <n v="14"/>
    <n v="82972.92"/>
    <n v="0"/>
    <n v="69918.02"/>
    <n v="0"/>
    <n v="82972.92"/>
    <n v="13054.899999999994"/>
    <n v="13054.899999999994"/>
    <n v="0.1573392861188927"/>
    <x v="1"/>
    <s v="Q3"/>
    <n v="8"/>
  </r>
  <r>
    <d v="2017-08-01T00:00:00"/>
    <x v="2"/>
    <x v="0"/>
    <x v="0"/>
    <n v="20"/>
    <n v="16952.400000000001"/>
    <n v="0"/>
    <n v="7671.94"/>
    <n v="0"/>
    <n v="16952.400000000001"/>
    <n v="9280.4600000000028"/>
    <n v="9280.4600000000028"/>
    <n v="0.54744225006488767"/>
    <x v="1"/>
    <s v="Q3"/>
    <n v="8"/>
  </r>
  <r>
    <d v="2017-08-01T00:00:00"/>
    <x v="2"/>
    <x v="0"/>
    <x v="1"/>
    <n v="1"/>
    <n v="661.98"/>
    <n v="33.1"/>
    <n v="259.55"/>
    <n v="0"/>
    <n v="628.88"/>
    <n v="369.33"/>
    <n v="369.33"/>
    <n v="0.5872821523979137"/>
    <x v="1"/>
    <s v="Q3"/>
    <n v="8"/>
  </r>
  <r>
    <d v="2017-08-01T00:00:00"/>
    <x v="2"/>
    <x v="1"/>
    <x v="0"/>
    <n v="428"/>
    <n v="299137.44"/>
    <n v="0"/>
    <n v="135206.35999999999"/>
    <n v="0"/>
    <n v="299137.44"/>
    <n v="163931.08000000002"/>
    <n v="163931.08000000002"/>
    <n v="0.54801257910076395"/>
    <x v="1"/>
    <s v="Q3"/>
    <n v="8"/>
  </r>
  <r>
    <d v="2017-08-01T00:00:00"/>
    <x v="2"/>
    <x v="1"/>
    <x v="1"/>
    <n v="235"/>
    <n v="163398.9"/>
    <n v="38279.24"/>
    <n v="74273.52"/>
    <n v="0"/>
    <n v="125119.66"/>
    <n v="50846.14"/>
    <n v="50846.14"/>
    <n v="0.40638010045743411"/>
    <x v="1"/>
    <s v="Q3"/>
    <n v="8"/>
  </r>
  <r>
    <d v="2017-08-01T00:00:00"/>
    <x v="2"/>
    <x v="2"/>
    <x v="0"/>
    <n v="46"/>
    <n v="33470.28"/>
    <n v="0"/>
    <n v="16138.72"/>
    <n v="0"/>
    <n v="33470.28"/>
    <n v="17331.559999999998"/>
    <n v="17331.559999999998"/>
    <n v="0.51781939081477657"/>
    <x v="1"/>
    <s v="Q3"/>
    <n v="8"/>
  </r>
  <r>
    <d v="2017-08-01T00:00:00"/>
    <x v="2"/>
    <x v="2"/>
    <x v="1"/>
    <n v="1"/>
    <n v="478.38"/>
    <n v="23.92"/>
    <n v="192.97"/>
    <n v="0"/>
    <n v="454.46"/>
    <n v="261.49"/>
    <n v="261.49"/>
    <n v="0.57538617260044889"/>
    <x v="1"/>
    <s v="Q3"/>
    <n v="8"/>
  </r>
  <r>
    <d v="2017-08-01T00:00:00"/>
    <x v="3"/>
    <x v="0"/>
    <x v="0"/>
    <n v="46"/>
    <n v="4237.08"/>
    <n v="0"/>
    <n v="3349.51"/>
    <n v="0"/>
    <n v="4237.08"/>
    <n v="887.56999999999971"/>
    <n v="887.56999999999971"/>
    <n v="0.20947680950088263"/>
    <x v="1"/>
    <s v="Q3"/>
    <n v="8"/>
  </r>
  <r>
    <d v="2017-08-01T00:00:00"/>
    <x v="3"/>
    <x v="1"/>
    <x v="0"/>
    <n v="2085"/>
    <n v="201851.88"/>
    <n v="0"/>
    <n v="165979.70000000001"/>
    <n v="0"/>
    <n v="201851.88"/>
    <n v="35872.179999999993"/>
    <n v="35872.179999999993"/>
    <n v="0.1777153623736375"/>
    <x v="1"/>
    <s v="Q3"/>
    <n v="8"/>
  </r>
  <r>
    <d v="2017-08-01T00:00:00"/>
    <x v="3"/>
    <x v="1"/>
    <x v="1"/>
    <n v="935"/>
    <n v="87852.6"/>
    <n v="20492.45"/>
    <n v="72593.83"/>
    <n v="0"/>
    <n v="67360.150000000009"/>
    <n v="-5233.679999999993"/>
    <n v="-5233.679999999993"/>
    <n v="-7.7696976624903477E-2"/>
    <x v="1"/>
    <s v="Q3"/>
    <n v="8"/>
  </r>
  <r>
    <d v="2017-08-01T00:00:00"/>
    <x v="3"/>
    <x v="2"/>
    <x v="0"/>
    <n v="112"/>
    <n v="10956.84"/>
    <n v="0"/>
    <n v="8866.52"/>
    <n v="0"/>
    <n v="10956.84"/>
    <n v="2090.3199999999997"/>
    <n v="2090.3199999999997"/>
    <n v="0.19077763296716935"/>
    <x v="1"/>
    <s v="Q3"/>
    <n v="8"/>
  </r>
  <r>
    <d v="2017-08-01T00:00:00"/>
    <x v="3"/>
    <x v="2"/>
    <x v="1"/>
    <n v="2"/>
    <n v="99.96"/>
    <n v="5"/>
    <n v="94.54"/>
    <n v="0"/>
    <n v="94.96"/>
    <n v="0.41999999999998749"/>
    <n v="0.41999999999998749"/>
    <n v="4.4229149115415705E-3"/>
    <x v="1"/>
    <s v="Q3"/>
    <n v="8"/>
  </r>
  <r>
    <d v="2017-08-01T00:00:00"/>
    <x v="4"/>
    <x v="0"/>
    <x v="0"/>
    <n v="21"/>
    <n v="11841.18"/>
    <n v="0"/>
    <n v="6549.28"/>
    <n v="0"/>
    <n v="11841.18"/>
    <n v="5291.9000000000005"/>
    <n v="5291.9000000000005"/>
    <n v="0.4469064738480456"/>
    <x v="1"/>
    <s v="Q3"/>
    <n v="8"/>
  </r>
  <r>
    <d v="2017-08-01T00:00:00"/>
    <x v="4"/>
    <x v="1"/>
    <x v="0"/>
    <n v="500"/>
    <n v="290842.8"/>
    <n v="0"/>
    <n v="156497.23000000001"/>
    <n v="0"/>
    <n v="290842.8"/>
    <n v="134345.56999999998"/>
    <n v="134345.56999999998"/>
    <n v="0.46191815647490664"/>
    <x v="1"/>
    <s v="Q3"/>
    <n v="8"/>
  </r>
  <r>
    <d v="2017-08-01T00:00:00"/>
    <x v="4"/>
    <x v="1"/>
    <x v="1"/>
    <n v="266"/>
    <n v="149799.24"/>
    <n v="34405.86"/>
    <n v="80111.39"/>
    <n v="0"/>
    <n v="115393.37999999999"/>
    <n v="35281.989999999991"/>
    <n v="35281.989999999991"/>
    <n v="0.30575402159118653"/>
    <x v="1"/>
    <s v="Q3"/>
    <n v="8"/>
  </r>
  <r>
    <d v="2017-08-01T00:00:00"/>
    <x v="4"/>
    <x v="2"/>
    <x v="0"/>
    <n v="38"/>
    <n v="21630.12"/>
    <n v="0"/>
    <n v="11749.52"/>
    <n v="0"/>
    <n v="21630.12"/>
    <n v="9880.5999999999985"/>
    <n v="9880.5999999999985"/>
    <n v="0.45679820546534178"/>
    <x v="1"/>
    <s v="Q3"/>
    <n v="8"/>
  </r>
  <r>
    <d v="2017-08-01T00:00:00"/>
    <x v="4"/>
    <x v="2"/>
    <x v="1"/>
    <n v="3"/>
    <n v="2689.74"/>
    <n v="134.49"/>
    <n v="1450.96"/>
    <n v="0"/>
    <n v="2555.25"/>
    <n v="1104.29"/>
    <n v="1104.29"/>
    <n v="0.43216515018099988"/>
    <x v="1"/>
    <s v="Q3"/>
    <n v="8"/>
  </r>
  <r>
    <d v="2017-08-01T00:00:00"/>
    <x v="5"/>
    <x v="0"/>
    <x v="0"/>
    <n v="13"/>
    <n v="55882.74"/>
    <n v="0"/>
    <n v="45272.28"/>
    <n v="0"/>
    <n v="55882.74"/>
    <n v="10610.46"/>
    <n v="10610.46"/>
    <n v="0.18987007437359013"/>
    <x v="1"/>
    <s v="Q3"/>
    <n v="8"/>
  </r>
  <r>
    <d v="2017-08-01T00:00:00"/>
    <x v="5"/>
    <x v="1"/>
    <x v="0"/>
    <n v="193"/>
    <n v="701246.94"/>
    <n v="0"/>
    <n v="583029.02"/>
    <n v="0"/>
    <n v="701246.94"/>
    <n v="118217.91999999993"/>
    <n v="118217.91999999993"/>
    <n v="0.16858243973228593"/>
    <x v="1"/>
    <s v="Q3"/>
    <n v="8"/>
  </r>
  <r>
    <d v="2017-08-01T00:00:00"/>
    <x v="5"/>
    <x v="1"/>
    <x v="1"/>
    <n v="94"/>
    <n v="347377.32"/>
    <n v="77468.490000000005"/>
    <n v="284805.84999999998"/>
    <n v="0"/>
    <n v="269908.83"/>
    <n v="-14897.01999999996"/>
    <n v="-14897.01999999996"/>
    <n v="-5.5192784911853233E-2"/>
    <x v="1"/>
    <s v="Q3"/>
    <n v="8"/>
  </r>
  <r>
    <d v="2017-08-01T00:00:00"/>
    <x v="5"/>
    <x v="2"/>
    <x v="0"/>
    <n v="14"/>
    <n v="47905.32"/>
    <n v="0"/>
    <n v="38876.769999999997"/>
    <n v="0"/>
    <n v="47905.32"/>
    <n v="9028.5500000000029"/>
    <n v="9028.5500000000029"/>
    <n v="0.18846654192060514"/>
    <x v="1"/>
    <s v="Q3"/>
    <n v="8"/>
  </r>
  <r>
    <d v="2017-08-01T00:00:00"/>
    <x v="5"/>
    <x v="2"/>
    <x v="1"/>
    <n v="2"/>
    <n v="10391.76"/>
    <n v="519.59"/>
    <n v="8580.09"/>
    <n v="0"/>
    <n v="9872.17"/>
    <n v="1292.08"/>
    <n v="1292.08"/>
    <n v="0.1308810524940312"/>
    <x v="1"/>
    <s v="Q3"/>
    <n v="8"/>
  </r>
  <r>
    <d v="2017-08-01T00:00:00"/>
    <x v="6"/>
    <x v="0"/>
    <x v="0"/>
    <n v="8"/>
    <n v="8763.84"/>
    <n v="0"/>
    <n v="4685.25"/>
    <n v="0"/>
    <n v="8763.84"/>
    <n v="4078.59"/>
    <n v="4078.59"/>
    <n v="0.46538845985321503"/>
    <x v="1"/>
    <s v="Q3"/>
    <n v="8"/>
  </r>
  <r>
    <d v="2017-08-01T00:00:00"/>
    <x v="6"/>
    <x v="0"/>
    <x v="1"/>
    <n v="1"/>
    <n v="1100.58"/>
    <n v="55.03"/>
    <n v="705.18"/>
    <n v="0"/>
    <n v="1045.55"/>
    <n v="340.37"/>
    <n v="340.37"/>
    <n v="0.32554158098608388"/>
    <x v="1"/>
    <s v="Q3"/>
    <n v="8"/>
  </r>
  <r>
    <d v="2017-08-01T00:00:00"/>
    <x v="6"/>
    <x v="1"/>
    <x v="0"/>
    <n v="209"/>
    <n v="250574.22"/>
    <n v="0"/>
    <n v="138158.97"/>
    <n v="0"/>
    <n v="250574.22"/>
    <n v="112415.25"/>
    <n v="112415.25"/>
    <n v="0.44863054946354819"/>
    <x v="1"/>
    <s v="Q3"/>
    <n v="8"/>
  </r>
  <r>
    <d v="2017-08-01T00:00:00"/>
    <x v="6"/>
    <x v="1"/>
    <x v="1"/>
    <n v="113"/>
    <n v="115144.74"/>
    <n v="25560.78"/>
    <n v="66432.66"/>
    <n v="0"/>
    <n v="89583.96"/>
    <n v="23151.300000000003"/>
    <n v="23151.300000000003"/>
    <n v="0.25843130846191664"/>
    <x v="1"/>
    <s v="Q3"/>
    <n v="8"/>
  </r>
  <r>
    <d v="2017-08-01T00:00:00"/>
    <x v="6"/>
    <x v="2"/>
    <x v="0"/>
    <n v="14"/>
    <n v="18488.52"/>
    <n v="0"/>
    <n v="10377.86"/>
    <n v="0"/>
    <n v="18488.52"/>
    <n v="8110.66"/>
    <n v="8110.66"/>
    <n v="0.43868627667330862"/>
    <x v="1"/>
    <s v="Q3"/>
    <n v="8"/>
  </r>
  <r>
    <d v="2017-08-01T00:00:00"/>
    <x v="6"/>
    <x v="2"/>
    <x v="1"/>
    <n v="3"/>
    <n v="4076.94"/>
    <n v="203.85"/>
    <n v="2532.48"/>
    <n v="0"/>
    <n v="3873.09"/>
    <n v="1340.6100000000001"/>
    <n v="1340.6100000000001"/>
    <n v="0.34613448177036943"/>
    <x v="1"/>
    <s v="Q3"/>
    <n v="8"/>
  </r>
  <r>
    <d v="2017-09-01T00:00:00"/>
    <x v="0"/>
    <x v="0"/>
    <x v="0"/>
    <n v="24"/>
    <n v="8625.1200000000008"/>
    <n v="0"/>
    <n v="5184.62"/>
    <n v="0"/>
    <n v="8625.1200000000008"/>
    <n v="3440.5000000000009"/>
    <n v="3440.5000000000009"/>
    <n v="0.39889300090897295"/>
    <x v="1"/>
    <s v="Q3"/>
    <n v="9"/>
  </r>
  <r>
    <d v="2017-09-01T00:00:00"/>
    <x v="0"/>
    <x v="0"/>
    <x v="1"/>
    <n v="3"/>
    <n v="751.74"/>
    <n v="37.590000000000003"/>
    <n v="415.47"/>
    <n v="0"/>
    <n v="714.15"/>
    <n v="298.67999999999995"/>
    <n v="298.67999999999995"/>
    <n v="0.4182314639781558"/>
    <x v="1"/>
    <s v="Q3"/>
    <n v="9"/>
  </r>
  <r>
    <d v="2017-09-01T00:00:00"/>
    <x v="0"/>
    <x v="1"/>
    <x v="0"/>
    <n v="943"/>
    <n v="362438.64"/>
    <n v="0"/>
    <n v="216723.14"/>
    <n v="0"/>
    <n v="362438.64"/>
    <n v="145715.5"/>
    <n v="145715.5"/>
    <n v="0.40204184631086792"/>
    <x v="1"/>
    <s v="Q3"/>
    <n v="9"/>
  </r>
  <r>
    <d v="2017-09-01T00:00:00"/>
    <x v="0"/>
    <x v="1"/>
    <x v="1"/>
    <n v="28"/>
    <n v="9212.64"/>
    <n v="460.66"/>
    <n v="6188.83"/>
    <n v="0"/>
    <n v="8751.98"/>
    <n v="2563.1499999999996"/>
    <n v="2563.1499999999996"/>
    <n v="0.29286515737010366"/>
    <x v="1"/>
    <s v="Q3"/>
    <n v="9"/>
  </r>
  <r>
    <d v="2017-09-01T00:00:00"/>
    <x v="0"/>
    <x v="2"/>
    <x v="0"/>
    <n v="45"/>
    <n v="15498.9"/>
    <n v="0"/>
    <n v="10530.66"/>
    <n v="0"/>
    <n v="15498.9"/>
    <n v="4968.24"/>
    <n v="4968.24"/>
    <n v="0.32055436192245901"/>
    <x v="1"/>
    <s v="Q3"/>
    <n v="9"/>
  </r>
  <r>
    <d v="2017-09-01T00:00:00"/>
    <x v="0"/>
    <x v="2"/>
    <x v="1"/>
    <n v="1"/>
    <n v="202.98"/>
    <n v="10.15"/>
    <n v="98.74"/>
    <n v="0"/>
    <n v="192.82999999999998"/>
    <n v="94.089999999999989"/>
    <n v="94.089999999999989"/>
    <n v="0.48794274749779598"/>
    <x v="1"/>
    <s v="Q3"/>
    <n v="9"/>
  </r>
  <r>
    <d v="2017-09-01T00:00:00"/>
    <x v="1"/>
    <x v="0"/>
    <x v="0"/>
    <n v="9"/>
    <n v="56529.42"/>
    <n v="0"/>
    <n v="47231.97"/>
    <n v="0"/>
    <n v="56529.42"/>
    <n v="9297.4499999999971"/>
    <n v="9297.4499999999971"/>
    <n v="0.16447099581067695"/>
    <x v="1"/>
    <s v="Q3"/>
    <n v="9"/>
  </r>
  <r>
    <d v="2017-09-01T00:00:00"/>
    <x v="1"/>
    <x v="1"/>
    <x v="0"/>
    <n v="155"/>
    <n v="866627.7"/>
    <n v="0"/>
    <n v="753615.88"/>
    <n v="0"/>
    <n v="866627.7"/>
    <n v="113011.81999999995"/>
    <n v="113011.81999999995"/>
    <n v="0.13040411701587654"/>
    <x v="1"/>
    <s v="Q3"/>
    <n v="9"/>
  </r>
  <r>
    <d v="2017-09-01T00:00:00"/>
    <x v="1"/>
    <x v="1"/>
    <x v="1"/>
    <n v="6"/>
    <n v="20465.28"/>
    <n v="1023.27"/>
    <n v="17188.47"/>
    <n v="0"/>
    <n v="19442.009999999998"/>
    <n v="2253.5399999999972"/>
    <n v="2253.5399999999972"/>
    <n v="0.11591085489617572"/>
    <x v="1"/>
    <s v="Q3"/>
    <n v="9"/>
  </r>
  <r>
    <d v="2017-09-01T00:00:00"/>
    <x v="1"/>
    <x v="2"/>
    <x v="0"/>
    <n v="20"/>
    <n v="81753"/>
    <n v="0"/>
    <n v="72173.14"/>
    <n v="0"/>
    <n v="81753"/>
    <n v="9579.86"/>
    <n v="9579.86"/>
    <n v="0.11718053160128682"/>
    <x v="1"/>
    <s v="Q3"/>
    <n v="9"/>
  </r>
  <r>
    <d v="2017-09-01T00:00:00"/>
    <x v="2"/>
    <x v="0"/>
    <x v="0"/>
    <n v="15"/>
    <n v="12377.7"/>
    <n v="0"/>
    <n v="5665.46"/>
    <n v="0"/>
    <n v="12377.7"/>
    <n v="6712.2400000000007"/>
    <n v="6712.2400000000007"/>
    <n v="0.54228491561437098"/>
    <x v="1"/>
    <s v="Q3"/>
    <n v="9"/>
  </r>
  <r>
    <d v="2017-09-01T00:00:00"/>
    <x v="2"/>
    <x v="1"/>
    <x v="0"/>
    <n v="605"/>
    <n v="420846.9"/>
    <n v="0"/>
    <n v="189966.29"/>
    <n v="0"/>
    <n v="420846.9"/>
    <n v="230880.61000000002"/>
    <n v="230880.61000000002"/>
    <n v="0.54860950621235416"/>
    <x v="1"/>
    <s v="Q3"/>
    <n v="9"/>
  </r>
  <r>
    <d v="2017-09-01T00:00:00"/>
    <x v="2"/>
    <x v="1"/>
    <x v="1"/>
    <n v="22"/>
    <n v="12023.76"/>
    <n v="601.21"/>
    <n v="6008.78"/>
    <n v="0"/>
    <n v="11422.55"/>
    <n v="5413.7699999999995"/>
    <n v="5413.7699999999995"/>
    <n v="0.47395458982451377"/>
    <x v="1"/>
    <s v="Q3"/>
    <n v="9"/>
  </r>
  <r>
    <d v="2017-09-01T00:00:00"/>
    <x v="2"/>
    <x v="2"/>
    <x v="0"/>
    <n v="35"/>
    <n v="24505.5"/>
    <n v="0"/>
    <n v="11267.53"/>
    <n v="0"/>
    <n v="24505.5"/>
    <n v="13237.97"/>
    <n v="13237.97"/>
    <n v="0.54020403582869148"/>
    <x v="1"/>
    <s v="Q3"/>
    <n v="9"/>
  </r>
  <r>
    <d v="2017-09-01T00:00:00"/>
    <x v="3"/>
    <x v="0"/>
    <x v="0"/>
    <n v="56"/>
    <n v="5731.38"/>
    <n v="0"/>
    <n v="4748.22"/>
    <n v="0"/>
    <n v="5731.38"/>
    <n v="983.15999999999985"/>
    <n v="983.15999999999985"/>
    <n v="0.17153983857290911"/>
    <x v="1"/>
    <s v="Q3"/>
    <n v="9"/>
  </r>
  <r>
    <d v="2017-09-01T00:00:00"/>
    <x v="3"/>
    <x v="1"/>
    <x v="0"/>
    <n v="2483"/>
    <n v="249438.96"/>
    <n v="0"/>
    <n v="207169.75"/>
    <n v="0"/>
    <n v="249438.96"/>
    <n v="42269.209999999992"/>
    <n v="42269.209999999992"/>
    <n v="0.16945712891041556"/>
    <x v="1"/>
    <s v="Q3"/>
    <n v="9"/>
  </r>
  <r>
    <d v="2017-09-01T00:00:00"/>
    <x v="3"/>
    <x v="1"/>
    <x v="1"/>
    <n v="107"/>
    <n v="9066.7800000000007"/>
    <n v="453.37"/>
    <n v="7535.73"/>
    <n v="0"/>
    <n v="8613.41"/>
    <n v="1077.6800000000003"/>
    <n v="1077.6800000000003"/>
    <n v="0.12511653340546894"/>
    <x v="1"/>
    <s v="Q3"/>
    <n v="9"/>
  </r>
  <r>
    <d v="2017-09-01T00:00:00"/>
    <x v="3"/>
    <x v="2"/>
    <x v="0"/>
    <n v="110"/>
    <n v="9265.68"/>
    <n v="0"/>
    <n v="7537.14"/>
    <n v="0"/>
    <n v="9265.68"/>
    <n v="1728.54"/>
    <n v="1728.54"/>
    <n v="0.18655295671769367"/>
    <x v="1"/>
    <s v="Q3"/>
    <n v="9"/>
  </r>
  <r>
    <d v="2017-09-01T00:00:00"/>
    <x v="3"/>
    <x v="2"/>
    <x v="1"/>
    <n v="3"/>
    <n v="425.34"/>
    <n v="21.27"/>
    <n v="392.49"/>
    <n v="0"/>
    <n v="404.07"/>
    <n v="11.579999999999984"/>
    <n v="11.579999999999984"/>
    <n v="2.8658400772143402E-2"/>
    <x v="1"/>
    <s v="Q3"/>
    <n v="9"/>
  </r>
  <r>
    <d v="2017-09-01T00:00:00"/>
    <x v="4"/>
    <x v="0"/>
    <x v="0"/>
    <n v="19"/>
    <n v="11119.02"/>
    <n v="0"/>
    <n v="5874.78"/>
    <n v="0"/>
    <n v="11119.02"/>
    <n v="5244.2400000000007"/>
    <n v="5244.2400000000007"/>
    <n v="0.47164588246086442"/>
    <x v="1"/>
    <s v="Q3"/>
    <n v="9"/>
  </r>
  <r>
    <d v="2017-09-01T00:00:00"/>
    <x v="4"/>
    <x v="0"/>
    <x v="1"/>
    <n v="3"/>
    <n v="1067.94"/>
    <n v="53.4"/>
    <n v="562.26"/>
    <n v="0"/>
    <n v="1014.5400000000001"/>
    <n v="452.28000000000009"/>
    <n v="452.28000000000009"/>
    <n v="0.44579809568868656"/>
    <x v="1"/>
    <s v="Q3"/>
    <n v="9"/>
  </r>
  <r>
    <d v="2017-09-01T00:00:00"/>
    <x v="4"/>
    <x v="1"/>
    <x v="0"/>
    <n v="731"/>
    <n v="393164.1"/>
    <n v="0"/>
    <n v="209398.38"/>
    <n v="0"/>
    <n v="393164.1"/>
    <n v="183765.71999999997"/>
    <n v="183765.71999999997"/>
    <n v="0.46740208477834061"/>
    <x v="1"/>
    <s v="Q3"/>
    <n v="9"/>
  </r>
  <r>
    <d v="2017-09-01T00:00:00"/>
    <x v="4"/>
    <x v="1"/>
    <x v="1"/>
    <n v="32"/>
    <n v="16134.36"/>
    <n v="806.75"/>
    <n v="8440.2099999999991"/>
    <n v="0"/>
    <n v="15327.61"/>
    <n v="6887.4000000000015"/>
    <n v="6887.4000000000015"/>
    <n v="0.44934598414234189"/>
    <x v="1"/>
    <s v="Q3"/>
    <n v="9"/>
  </r>
  <r>
    <d v="2017-09-01T00:00:00"/>
    <x v="4"/>
    <x v="2"/>
    <x v="0"/>
    <n v="48"/>
    <n v="29949.24"/>
    <n v="0"/>
    <n v="15998.25"/>
    <n v="0"/>
    <n v="29949.24"/>
    <n v="13950.990000000002"/>
    <n v="13950.990000000002"/>
    <n v="0.46582116941865642"/>
    <x v="1"/>
    <s v="Q3"/>
    <n v="9"/>
  </r>
  <r>
    <d v="2017-09-01T00:00:00"/>
    <x v="5"/>
    <x v="0"/>
    <x v="0"/>
    <n v="11"/>
    <n v="42553.38"/>
    <n v="0"/>
    <n v="36267.03"/>
    <n v="0"/>
    <n v="42553.38"/>
    <n v="6286.3499999999985"/>
    <n v="6286.3499999999985"/>
    <n v="0.14772857056243238"/>
    <x v="1"/>
    <s v="Q3"/>
    <n v="9"/>
  </r>
  <r>
    <d v="2017-09-01T00:00:00"/>
    <x v="5"/>
    <x v="1"/>
    <x v="0"/>
    <n v="267"/>
    <n v="988740.06"/>
    <n v="0"/>
    <n v="824317.25"/>
    <n v="0"/>
    <n v="988740.06"/>
    <n v="164422.81000000006"/>
    <n v="164422.81000000006"/>
    <n v="0.16629528493060153"/>
    <x v="1"/>
    <s v="Q3"/>
    <n v="9"/>
  </r>
  <r>
    <d v="2017-09-01T00:00:00"/>
    <x v="5"/>
    <x v="1"/>
    <x v="1"/>
    <n v="10"/>
    <n v="35975.4"/>
    <n v="1798.78"/>
    <n v="29877.919999999998"/>
    <n v="0"/>
    <n v="34176.620000000003"/>
    <n v="4298.7000000000044"/>
    <n v="4298.7000000000044"/>
    <n v="0.12577896819521661"/>
    <x v="1"/>
    <s v="Q3"/>
    <n v="9"/>
  </r>
  <r>
    <d v="2017-09-01T00:00:00"/>
    <x v="5"/>
    <x v="2"/>
    <x v="0"/>
    <n v="12"/>
    <n v="46642.559999999998"/>
    <n v="0"/>
    <n v="38040.74"/>
    <n v="0"/>
    <n v="46642.559999999998"/>
    <n v="8601.82"/>
    <n v="8601.82"/>
    <n v="0.18441998037843549"/>
    <x v="1"/>
    <s v="Q3"/>
    <n v="9"/>
  </r>
  <r>
    <d v="2017-09-01T00:00:00"/>
    <x v="6"/>
    <x v="0"/>
    <x v="0"/>
    <n v="19"/>
    <n v="22084.02"/>
    <n v="0"/>
    <n v="11877.87"/>
    <n v="0"/>
    <n v="22084.02"/>
    <n v="10206.15"/>
    <n v="10206.15"/>
    <n v="0.46215091274143022"/>
    <x v="1"/>
    <s v="Q3"/>
    <n v="9"/>
  </r>
  <r>
    <d v="2017-09-01T00:00:00"/>
    <x v="6"/>
    <x v="1"/>
    <x v="0"/>
    <n v="288"/>
    <n v="326198.03999999998"/>
    <n v="0"/>
    <n v="178447.91"/>
    <n v="0"/>
    <n v="326198.03999999998"/>
    <n v="147750.12999999998"/>
    <n v="147750.12999999998"/>
    <n v="0.45294609986007267"/>
    <x v="1"/>
    <s v="Q3"/>
    <n v="9"/>
  </r>
  <r>
    <d v="2017-09-01T00:00:00"/>
    <x v="6"/>
    <x v="1"/>
    <x v="1"/>
    <n v="18"/>
    <n v="26471.040000000001"/>
    <n v="1323.57"/>
    <n v="15111.04"/>
    <n v="0"/>
    <n v="25147.47"/>
    <n v="10036.43"/>
    <n v="10036.43"/>
    <n v="0.39910297139235079"/>
    <x v="1"/>
    <s v="Q3"/>
    <n v="9"/>
  </r>
  <r>
    <d v="2017-09-01T00:00:00"/>
    <x v="6"/>
    <x v="2"/>
    <x v="0"/>
    <n v="13"/>
    <n v="11063.94"/>
    <n v="0"/>
    <n v="6335.06"/>
    <n v="0"/>
    <n v="11063.94"/>
    <n v="4728.88"/>
    <n v="4728.88"/>
    <n v="0.42741374230156709"/>
    <x v="1"/>
    <s v="Q3"/>
    <n v="9"/>
  </r>
  <r>
    <d v="2017-09-01T00:00:00"/>
    <x v="6"/>
    <x v="2"/>
    <x v="1"/>
    <n v="5"/>
    <n v="1841.1"/>
    <n v="92.06"/>
    <n v="1126.1400000000001"/>
    <n v="0"/>
    <n v="1749.04"/>
    <n v="622.89999999999986"/>
    <n v="622.89999999999986"/>
    <n v="0.35613822439738363"/>
    <x v="1"/>
    <s v="Q3"/>
    <n v="9"/>
  </r>
  <r>
    <d v="2017-10-01T00:00:00"/>
    <x v="0"/>
    <x v="0"/>
    <x v="0"/>
    <n v="21"/>
    <n v="9221.82"/>
    <n v="0"/>
    <n v="4333.25"/>
    <n v="0"/>
    <n v="9221.82"/>
    <n v="4888.57"/>
    <n v="4888.57"/>
    <n v="0.53010902403213245"/>
    <x v="1"/>
    <s v="Q4"/>
    <n v="10"/>
  </r>
  <r>
    <d v="2017-10-01T00:00:00"/>
    <x v="0"/>
    <x v="1"/>
    <x v="0"/>
    <n v="982"/>
    <n v="383364.96"/>
    <n v="0"/>
    <n v="234016.05"/>
    <n v="0"/>
    <n v="383364.96"/>
    <n v="149348.91000000003"/>
    <n v="149348.91000000003"/>
    <n v="0.38957371064898583"/>
    <x v="1"/>
    <s v="Q4"/>
    <n v="10"/>
  </r>
  <r>
    <d v="2017-10-01T00:00:00"/>
    <x v="0"/>
    <x v="1"/>
    <x v="1"/>
    <n v="42"/>
    <n v="14706.36"/>
    <n v="735.36"/>
    <n v="9513.66"/>
    <n v="0"/>
    <n v="13971"/>
    <n v="4457.34"/>
    <n v="4457.34"/>
    <n v="0.31904230191110156"/>
    <x v="1"/>
    <s v="Q4"/>
    <n v="10"/>
  </r>
  <r>
    <d v="2017-10-01T00:00:00"/>
    <x v="0"/>
    <x v="2"/>
    <x v="0"/>
    <n v="73"/>
    <n v="29068.98"/>
    <n v="0"/>
    <n v="17688.23"/>
    <n v="0"/>
    <n v="29068.98"/>
    <n v="11380.75"/>
    <n v="11380.75"/>
    <n v="0.3915084051796795"/>
    <x v="1"/>
    <s v="Q4"/>
    <n v="10"/>
  </r>
  <r>
    <d v="2017-10-01T00:00:00"/>
    <x v="0"/>
    <x v="2"/>
    <x v="1"/>
    <n v="2"/>
    <n v="813.96"/>
    <n v="40.700000000000003"/>
    <n v="605.14"/>
    <n v="0"/>
    <n v="773.26"/>
    <n v="168.12"/>
    <n v="168.12"/>
    <n v="0.21741716886946177"/>
    <x v="1"/>
    <s v="Q4"/>
    <n v="10"/>
  </r>
  <r>
    <d v="2017-10-01T00:00:00"/>
    <x v="1"/>
    <x v="0"/>
    <x v="0"/>
    <n v="7"/>
    <n v="39640.26"/>
    <n v="0"/>
    <n v="32647.200000000001"/>
    <n v="0"/>
    <n v="39640.26"/>
    <n v="6993.0600000000013"/>
    <n v="6993.0600000000013"/>
    <n v="0.17641307095362141"/>
    <x v="1"/>
    <s v="Q4"/>
    <n v="10"/>
  </r>
  <r>
    <d v="2017-10-01T00:00:00"/>
    <x v="1"/>
    <x v="1"/>
    <x v="0"/>
    <n v="170"/>
    <n v="931066.2"/>
    <n v="0"/>
    <n v="807621.22"/>
    <n v="0"/>
    <n v="931066.2"/>
    <n v="123444.97999999998"/>
    <n v="123444.97999999998"/>
    <n v="0.13258453587940361"/>
    <x v="1"/>
    <s v="Q4"/>
    <n v="10"/>
  </r>
  <r>
    <d v="2017-10-01T00:00:00"/>
    <x v="1"/>
    <x v="1"/>
    <x v="1"/>
    <n v="7"/>
    <n v="48024.66"/>
    <n v="2401.2399999999998"/>
    <n v="41319.300000000003"/>
    <n v="0"/>
    <n v="45623.420000000006"/>
    <n v="4304.1200000000026"/>
    <n v="4304.1200000000026"/>
    <n v="9.4340143724429296E-2"/>
    <x v="1"/>
    <s v="Q4"/>
    <n v="10"/>
  </r>
  <r>
    <d v="2017-10-01T00:00:00"/>
    <x v="1"/>
    <x v="2"/>
    <x v="0"/>
    <n v="16"/>
    <n v="91385.88"/>
    <n v="0"/>
    <n v="79677.710000000006"/>
    <n v="0"/>
    <n v="91385.88"/>
    <n v="11708.169999999998"/>
    <n v="11708.169999999998"/>
    <n v="0.12811793244207964"/>
    <x v="1"/>
    <s v="Q4"/>
    <n v="10"/>
  </r>
  <r>
    <d v="2017-10-01T00:00:00"/>
    <x v="2"/>
    <x v="0"/>
    <x v="0"/>
    <n v="14"/>
    <n v="11450.52"/>
    <n v="0"/>
    <n v="4946.4799999999996"/>
    <n v="0"/>
    <n v="11450.52"/>
    <n v="6504.0400000000009"/>
    <n v="6504.0400000000009"/>
    <n v="0.56801263174074201"/>
    <x v="1"/>
    <s v="Q4"/>
    <n v="10"/>
  </r>
  <r>
    <d v="2017-10-01T00:00:00"/>
    <x v="2"/>
    <x v="1"/>
    <x v="0"/>
    <n v="626"/>
    <n v="429658.68"/>
    <n v="0"/>
    <n v="192436.39"/>
    <n v="0"/>
    <n v="429658.68"/>
    <n v="237222.28999999998"/>
    <n v="237222.28999999998"/>
    <n v="0.55211799747650847"/>
    <x v="1"/>
    <s v="Q4"/>
    <n v="10"/>
  </r>
  <r>
    <d v="2017-10-01T00:00:00"/>
    <x v="2"/>
    <x v="1"/>
    <x v="1"/>
    <n v="20"/>
    <n v="10332.6"/>
    <n v="516.65"/>
    <n v="4541.22"/>
    <n v="0"/>
    <n v="9815.9500000000007"/>
    <n v="5274.7300000000005"/>
    <n v="5274.7300000000005"/>
    <n v="0.53736316912779714"/>
    <x v="1"/>
    <s v="Q4"/>
    <n v="10"/>
  </r>
  <r>
    <d v="2017-10-01T00:00:00"/>
    <x v="2"/>
    <x v="2"/>
    <x v="0"/>
    <n v="40"/>
    <n v="27570.6"/>
    <n v="0"/>
    <n v="12135.56"/>
    <n v="0"/>
    <n v="27570.6"/>
    <n v="15435.039999999999"/>
    <n v="15435.039999999999"/>
    <n v="0.55983692774186999"/>
    <x v="1"/>
    <s v="Q4"/>
    <n v="10"/>
  </r>
  <r>
    <d v="2017-10-01T00:00:00"/>
    <x v="2"/>
    <x v="2"/>
    <x v="1"/>
    <n v="1"/>
    <n v="274.38"/>
    <n v="13.72"/>
    <n v="110.64"/>
    <n v="0"/>
    <n v="260.65999999999997"/>
    <n v="150.01999999999998"/>
    <n v="150.01999999999998"/>
    <n v="0.57553901634312898"/>
    <x v="1"/>
    <s v="Q4"/>
    <n v="10"/>
  </r>
  <r>
    <d v="2017-10-01T00:00:00"/>
    <x v="3"/>
    <x v="0"/>
    <x v="0"/>
    <n v="71"/>
    <n v="7012.5"/>
    <n v="0"/>
    <n v="5923.31"/>
    <n v="0"/>
    <n v="7012.5"/>
    <n v="1089.1899999999996"/>
    <n v="1089.1899999999996"/>
    <n v="0.15532121212121205"/>
    <x v="1"/>
    <s v="Q4"/>
    <n v="10"/>
  </r>
  <r>
    <d v="2017-10-01T00:00:00"/>
    <x v="3"/>
    <x v="1"/>
    <x v="0"/>
    <n v="2910"/>
    <n v="283851.71999999997"/>
    <n v="0"/>
    <n v="234335.3"/>
    <n v="0"/>
    <n v="283851.71999999997"/>
    <n v="49516.419999999984"/>
    <n v="49516.419999999984"/>
    <n v="0.1744446713234642"/>
    <x v="1"/>
    <s v="Q4"/>
    <n v="10"/>
  </r>
  <r>
    <d v="2017-10-01T00:00:00"/>
    <x v="3"/>
    <x v="1"/>
    <x v="1"/>
    <n v="130"/>
    <n v="14848.14"/>
    <n v="742.47"/>
    <n v="12218.92"/>
    <n v="0"/>
    <n v="14105.67"/>
    <n v="1886.75"/>
    <n v="1886.75"/>
    <n v="0.13375826883799211"/>
    <x v="1"/>
    <s v="Q4"/>
    <n v="10"/>
  </r>
  <r>
    <d v="2017-10-01T00:00:00"/>
    <x v="3"/>
    <x v="2"/>
    <x v="0"/>
    <n v="126"/>
    <n v="12716.34"/>
    <n v="0"/>
    <n v="10311.42"/>
    <n v="0"/>
    <n v="12716.34"/>
    <n v="2404.92"/>
    <n v="2404.92"/>
    <n v="0.18912045447039008"/>
    <x v="1"/>
    <s v="Q4"/>
    <n v="10"/>
  </r>
  <r>
    <d v="2017-10-01T00:00:00"/>
    <x v="3"/>
    <x v="2"/>
    <x v="1"/>
    <n v="3"/>
    <n v="287.64"/>
    <n v="14.38"/>
    <n v="190.89"/>
    <n v="0"/>
    <n v="273.26"/>
    <n v="82.37"/>
    <n v="82.37"/>
    <n v="0.30143453121569203"/>
    <x v="1"/>
    <s v="Q4"/>
    <n v="10"/>
  </r>
  <r>
    <d v="2017-10-01T00:00:00"/>
    <x v="4"/>
    <x v="0"/>
    <x v="0"/>
    <n v="10"/>
    <n v="6528"/>
    <n v="0"/>
    <n v="3624.52"/>
    <n v="0"/>
    <n v="6528"/>
    <n v="2903.48"/>
    <n v="2903.48"/>
    <n v="0.44477328431372548"/>
    <x v="1"/>
    <s v="Q4"/>
    <n v="10"/>
  </r>
  <r>
    <d v="2017-10-01T00:00:00"/>
    <x v="4"/>
    <x v="0"/>
    <x v="1"/>
    <n v="2"/>
    <n v="2833.56"/>
    <n v="141.68"/>
    <n v="1630.3"/>
    <n v="0"/>
    <n v="2691.88"/>
    <n v="1061.5800000000002"/>
    <n v="1061.5800000000002"/>
    <n v="0.39436379036212615"/>
    <x v="1"/>
    <s v="Q4"/>
    <n v="10"/>
  </r>
  <r>
    <d v="2017-10-01T00:00:00"/>
    <x v="4"/>
    <x v="1"/>
    <x v="0"/>
    <n v="751"/>
    <n v="447577.02"/>
    <n v="0"/>
    <n v="241177.18"/>
    <n v="0"/>
    <n v="447577.02"/>
    <n v="206399.84000000003"/>
    <n v="206399.84000000003"/>
    <n v="0.46114932352871918"/>
    <x v="1"/>
    <s v="Q4"/>
    <n v="10"/>
  </r>
  <r>
    <d v="2017-10-01T00:00:00"/>
    <x v="4"/>
    <x v="1"/>
    <x v="1"/>
    <n v="40"/>
    <n v="19249.439999999999"/>
    <n v="962.51"/>
    <n v="10367.08"/>
    <n v="0"/>
    <n v="18286.93"/>
    <n v="7919.85"/>
    <n v="7919.85"/>
    <n v="0.43308800328978131"/>
    <x v="1"/>
    <s v="Q4"/>
    <n v="10"/>
  </r>
  <r>
    <d v="2017-10-01T00:00:00"/>
    <x v="4"/>
    <x v="2"/>
    <x v="0"/>
    <n v="38"/>
    <n v="21656.639999999999"/>
    <n v="0"/>
    <n v="11756.58"/>
    <n v="0"/>
    <n v="21656.639999999999"/>
    <n v="9900.06"/>
    <n v="9900.06"/>
    <n v="0.45713739527461322"/>
    <x v="1"/>
    <s v="Q4"/>
    <n v="10"/>
  </r>
  <r>
    <d v="2017-10-01T00:00:00"/>
    <x v="5"/>
    <x v="0"/>
    <x v="0"/>
    <n v="6"/>
    <n v="26850.48"/>
    <n v="0"/>
    <n v="22050.2"/>
    <n v="0"/>
    <n v="26850.48"/>
    <n v="4800.2799999999988"/>
    <n v="4800.2799999999988"/>
    <n v="0.17877818199153234"/>
    <x v="1"/>
    <s v="Q4"/>
    <n v="10"/>
  </r>
  <r>
    <d v="2017-10-01T00:00:00"/>
    <x v="5"/>
    <x v="1"/>
    <x v="0"/>
    <n v="269"/>
    <n v="1034678.82"/>
    <n v="0"/>
    <n v="867559.19"/>
    <n v="0"/>
    <n v="1034678.82"/>
    <n v="167119.63"/>
    <n v="167119.63"/>
    <n v="0.161518363737261"/>
    <x v="1"/>
    <s v="Q4"/>
    <n v="10"/>
  </r>
  <r>
    <d v="2017-10-01T00:00:00"/>
    <x v="5"/>
    <x v="1"/>
    <x v="1"/>
    <n v="12"/>
    <n v="45826.559999999998"/>
    <n v="2291.34"/>
    <n v="39290.32"/>
    <n v="0"/>
    <n v="43535.22"/>
    <n v="4244.9000000000015"/>
    <n v="4244.9000000000015"/>
    <n v="9.7504962648632565E-2"/>
    <x v="1"/>
    <s v="Q4"/>
    <n v="10"/>
  </r>
  <r>
    <d v="2017-10-01T00:00:00"/>
    <x v="5"/>
    <x v="2"/>
    <x v="0"/>
    <n v="28"/>
    <n v="92199.84"/>
    <n v="0"/>
    <n v="75320.100000000006"/>
    <n v="0"/>
    <n v="92199.84"/>
    <n v="16879.739999999991"/>
    <n v="16879.739999999991"/>
    <n v="0.18307775805250845"/>
    <x v="1"/>
    <s v="Q4"/>
    <n v="10"/>
  </r>
  <r>
    <d v="2017-10-01T00:00:00"/>
    <x v="5"/>
    <x v="2"/>
    <x v="1"/>
    <n v="2"/>
    <n v="6291.36"/>
    <n v="314.57"/>
    <n v="4508.58"/>
    <n v="0"/>
    <n v="5976.79"/>
    <n v="1468.21"/>
    <n v="1468.21"/>
    <n v="0.24565193021672169"/>
    <x v="1"/>
    <s v="Q4"/>
    <n v="10"/>
  </r>
  <r>
    <d v="2017-10-01T00:00:00"/>
    <x v="6"/>
    <x v="0"/>
    <x v="0"/>
    <n v="6"/>
    <n v="8765.8799999999992"/>
    <n v="0"/>
    <n v="4490.25"/>
    <n v="0"/>
    <n v="8765.8799999999992"/>
    <n v="4275.6299999999992"/>
    <n v="4275.6299999999992"/>
    <n v="0.48775821708716061"/>
    <x v="1"/>
    <s v="Q4"/>
    <n v="10"/>
  </r>
  <r>
    <d v="2017-10-01T00:00:00"/>
    <x v="6"/>
    <x v="1"/>
    <x v="0"/>
    <n v="290"/>
    <n v="352838.40000000002"/>
    <n v="0"/>
    <n v="192122.33"/>
    <n v="0"/>
    <n v="352838.40000000002"/>
    <n v="160716.07000000004"/>
    <n v="160716.07000000004"/>
    <n v="0.45549483843028432"/>
    <x v="1"/>
    <s v="Q4"/>
    <n v="10"/>
  </r>
  <r>
    <d v="2017-10-01T00:00:00"/>
    <x v="6"/>
    <x v="1"/>
    <x v="1"/>
    <n v="11"/>
    <n v="18736.38"/>
    <n v="936.83"/>
    <n v="10423.02"/>
    <n v="0"/>
    <n v="17799.55"/>
    <n v="7376.5299999999988"/>
    <n v="7376.5299999999988"/>
    <n v="0.41442227472042825"/>
    <x v="1"/>
    <s v="Q4"/>
    <n v="10"/>
  </r>
  <r>
    <d v="2017-10-01T00:00:00"/>
    <x v="6"/>
    <x v="2"/>
    <x v="0"/>
    <n v="21"/>
    <n v="25835.58"/>
    <n v="0"/>
    <n v="14220.53"/>
    <n v="0"/>
    <n v="25835.58"/>
    <n v="11615.050000000001"/>
    <n v="11615.050000000001"/>
    <n v="0.44957574012272999"/>
    <x v="1"/>
    <s v="Q4"/>
    <n v="10"/>
  </r>
  <r>
    <d v="2017-10-01T00:00:00"/>
    <x v="6"/>
    <x v="2"/>
    <x v="1"/>
    <n v="1"/>
    <n v="2640.78"/>
    <n v="132.04"/>
    <n v="1716.17"/>
    <n v="0"/>
    <n v="2508.7400000000002"/>
    <n v="792.57000000000016"/>
    <n v="792.57000000000016"/>
    <n v="0.31592353133445478"/>
    <x v="1"/>
    <s v="Q4"/>
    <n v="10"/>
  </r>
  <r>
    <d v="2017-11-01T00:00:00"/>
    <x v="0"/>
    <x v="0"/>
    <x v="0"/>
    <n v="38"/>
    <n v="12268.56"/>
    <n v="0"/>
    <n v="7698"/>
    <n v="0"/>
    <n v="12268.56"/>
    <n v="4570.5599999999995"/>
    <n v="4570.5599999999995"/>
    <n v="0.3725424988751736"/>
    <x v="1"/>
    <s v="Q4"/>
    <n v="11"/>
  </r>
  <r>
    <d v="2017-11-01T00:00:00"/>
    <x v="0"/>
    <x v="0"/>
    <x v="1"/>
    <n v="8"/>
    <n v="3317.04"/>
    <n v="371.52"/>
    <n v="1478.29"/>
    <n v="0"/>
    <n v="2945.52"/>
    <n v="1467.23"/>
    <n v="1467.23"/>
    <n v="0.49812257258480674"/>
    <x v="1"/>
    <s v="Q4"/>
    <n v="11"/>
  </r>
  <r>
    <d v="2017-11-01T00:00:00"/>
    <x v="0"/>
    <x v="1"/>
    <x v="0"/>
    <n v="1103"/>
    <n v="442622.88"/>
    <n v="0"/>
    <n v="261463.8"/>
    <n v="0"/>
    <n v="442622.88"/>
    <n v="181159.08000000002"/>
    <n v="181159.08000000002"/>
    <n v="0.40928539437455203"/>
    <x v="1"/>
    <s v="Q4"/>
    <n v="11"/>
  </r>
  <r>
    <d v="2017-11-01T00:00:00"/>
    <x v="0"/>
    <x v="1"/>
    <x v="1"/>
    <n v="52"/>
    <n v="21142.560000000001"/>
    <n v="1057.18"/>
    <n v="11818.58"/>
    <n v="0"/>
    <n v="20085.38"/>
    <n v="8266.8000000000011"/>
    <n v="8266.8000000000011"/>
    <n v="0.4115829523763056"/>
    <x v="1"/>
    <s v="Q4"/>
    <n v="11"/>
  </r>
  <r>
    <d v="2017-11-01T00:00:00"/>
    <x v="0"/>
    <x v="2"/>
    <x v="0"/>
    <n v="67"/>
    <n v="22079.94"/>
    <n v="0"/>
    <n v="13288.07"/>
    <n v="0"/>
    <n v="22079.94"/>
    <n v="8791.869999999999"/>
    <n v="8791.869999999999"/>
    <n v="0.39818360013659454"/>
    <x v="1"/>
    <s v="Q4"/>
    <n v="11"/>
  </r>
  <r>
    <d v="2017-11-01T00:00:00"/>
    <x v="0"/>
    <x v="2"/>
    <x v="1"/>
    <n v="36"/>
    <n v="14617.62"/>
    <n v="1607.02"/>
    <n v="8965.1"/>
    <n v="0"/>
    <n v="13010.6"/>
    <n v="4045.5"/>
    <n v="4045.5"/>
    <n v="0.31093877300047651"/>
    <x v="1"/>
    <s v="Q4"/>
    <n v="11"/>
  </r>
  <r>
    <d v="2017-11-01T00:00:00"/>
    <x v="1"/>
    <x v="0"/>
    <x v="0"/>
    <n v="5"/>
    <n v="30441.9"/>
    <n v="0"/>
    <n v="25877.119999999999"/>
    <n v="0"/>
    <n v="30441.9"/>
    <n v="4564.7800000000025"/>
    <n v="4564.7800000000025"/>
    <n v="0.14995056156153205"/>
    <x v="1"/>
    <s v="Q4"/>
    <n v="11"/>
  </r>
  <r>
    <d v="2017-11-01T00:00:00"/>
    <x v="1"/>
    <x v="0"/>
    <x v="1"/>
    <n v="7"/>
    <n v="49126.26"/>
    <n v="5502.14"/>
    <n v="42825.74"/>
    <n v="0"/>
    <n v="43624.12"/>
    <n v="798.38000000000466"/>
    <n v="798.38000000000466"/>
    <n v="1.8301343385264953E-2"/>
    <x v="1"/>
    <s v="Q4"/>
    <n v="11"/>
  </r>
  <r>
    <d v="2017-11-01T00:00:00"/>
    <x v="1"/>
    <x v="1"/>
    <x v="0"/>
    <n v="192"/>
    <n v="1062327.96"/>
    <n v="0"/>
    <n v="912681.87"/>
    <n v="0"/>
    <n v="1062327.96"/>
    <n v="149646.08999999997"/>
    <n v="149646.08999999997"/>
    <n v="0.14086618787667038"/>
    <x v="1"/>
    <s v="Q4"/>
    <n v="11"/>
  </r>
  <r>
    <d v="2017-11-01T00:00:00"/>
    <x v="1"/>
    <x v="1"/>
    <x v="1"/>
    <n v="9"/>
    <n v="45472.62"/>
    <n v="2273.64"/>
    <n v="38420.519999999997"/>
    <n v="0"/>
    <n v="43198.98"/>
    <n v="4778.4600000000064"/>
    <n v="4778.4600000000064"/>
    <n v="0.11061511174569413"/>
    <x v="1"/>
    <s v="Q4"/>
    <n v="11"/>
  </r>
  <r>
    <d v="2017-11-01T00:00:00"/>
    <x v="1"/>
    <x v="2"/>
    <x v="0"/>
    <n v="17"/>
    <n v="104818.26"/>
    <n v="0"/>
    <n v="91036.11"/>
    <n v="0"/>
    <n v="104818.26"/>
    <n v="13782.149999999994"/>
    <n v="13782.149999999994"/>
    <n v="0.13148615517945056"/>
    <x v="1"/>
    <s v="Q4"/>
    <n v="11"/>
  </r>
  <r>
    <d v="2017-11-01T00:00:00"/>
    <x v="1"/>
    <x v="2"/>
    <x v="1"/>
    <n v="2"/>
    <n v="14645.16"/>
    <n v="1101.52"/>
    <n v="13517.4"/>
    <n v="0"/>
    <n v="13543.64"/>
    <n v="26.239999999999782"/>
    <n v="26.239999999999782"/>
    <n v="1.9374407470960379E-3"/>
    <x v="1"/>
    <s v="Q4"/>
    <n v="11"/>
  </r>
  <r>
    <d v="2017-11-01T00:00:00"/>
    <x v="2"/>
    <x v="0"/>
    <x v="0"/>
    <n v="13"/>
    <n v="7259.34"/>
    <n v="0"/>
    <n v="3419.46"/>
    <n v="0"/>
    <n v="7259.34"/>
    <n v="3839.88"/>
    <n v="3839.88"/>
    <n v="0.52895717792526598"/>
    <x v="1"/>
    <s v="Q4"/>
    <n v="11"/>
  </r>
  <r>
    <d v="2017-11-01T00:00:00"/>
    <x v="2"/>
    <x v="0"/>
    <x v="1"/>
    <n v="17"/>
    <n v="11804.46"/>
    <n v="1264.6099999999999"/>
    <n v="5549.88"/>
    <n v="0"/>
    <n v="10539.849999999999"/>
    <n v="4989.9699999999984"/>
    <n v="4989.9699999999984"/>
    <n v="0.47343842654307217"/>
    <x v="1"/>
    <s v="Q4"/>
    <n v="11"/>
  </r>
  <r>
    <d v="2017-11-01T00:00:00"/>
    <x v="2"/>
    <x v="1"/>
    <x v="0"/>
    <n v="714"/>
    <n v="499602.12"/>
    <n v="0"/>
    <n v="225319.88"/>
    <n v="0"/>
    <n v="499602.12"/>
    <n v="274282.23999999999"/>
    <n v="274282.23999999999"/>
    <n v="0.54900135331691546"/>
    <x v="1"/>
    <s v="Q4"/>
    <n v="11"/>
  </r>
  <r>
    <d v="2017-11-01T00:00:00"/>
    <x v="2"/>
    <x v="1"/>
    <x v="1"/>
    <n v="34"/>
    <n v="27892.92"/>
    <n v="1394.68"/>
    <n v="13056.59"/>
    <n v="0"/>
    <n v="26498.239999999998"/>
    <n v="13441.649999999998"/>
    <n v="13441.649999999998"/>
    <n v="0.50726576557537406"/>
    <x v="1"/>
    <s v="Q4"/>
    <n v="11"/>
  </r>
  <r>
    <d v="2017-11-01T00:00:00"/>
    <x v="2"/>
    <x v="2"/>
    <x v="0"/>
    <n v="38"/>
    <n v="26654.639999999999"/>
    <n v="0"/>
    <n v="11904.26"/>
    <n v="0"/>
    <n v="26654.639999999999"/>
    <n v="14750.38"/>
    <n v="14750.38"/>
    <n v="0.55338882836159109"/>
    <x v="1"/>
    <s v="Q4"/>
    <n v="11"/>
  </r>
  <r>
    <d v="2017-11-01T00:00:00"/>
    <x v="2"/>
    <x v="2"/>
    <x v="1"/>
    <n v="30"/>
    <n v="19104.599999999999"/>
    <n v="2045.03"/>
    <n v="8883.77"/>
    <n v="0"/>
    <n v="17059.57"/>
    <n v="8175.7999999999993"/>
    <n v="8175.7999999999993"/>
    <n v="0.47925006316102925"/>
    <x v="1"/>
    <s v="Q4"/>
    <n v="11"/>
  </r>
  <r>
    <d v="2017-11-01T00:00:00"/>
    <x v="3"/>
    <x v="0"/>
    <x v="0"/>
    <n v="44"/>
    <n v="4888.8599999999997"/>
    <n v="0"/>
    <n v="4066.31"/>
    <n v="0"/>
    <n v="4888.8599999999997"/>
    <n v="822.54999999999973"/>
    <n v="822.54999999999973"/>
    <n v="0.16824985784006902"/>
    <x v="1"/>
    <s v="Q4"/>
    <n v="11"/>
  </r>
  <r>
    <d v="2017-11-01T00:00:00"/>
    <x v="3"/>
    <x v="0"/>
    <x v="1"/>
    <n v="17"/>
    <n v="1570.8"/>
    <n v="158.34"/>
    <n v="1433.56"/>
    <n v="0"/>
    <n v="1412.46"/>
    <n v="-21.099999999999909"/>
    <n v="-21.099999999999909"/>
    <n v="-1.4938476133837354E-2"/>
    <x v="1"/>
    <s v="Q4"/>
    <n v="11"/>
  </r>
  <r>
    <d v="2017-11-01T00:00:00"/>
    <x v="3"/>
    <x v="1"/>
    <x v="0"/>
    <n v="3154"/>
    <n v="300588.90000000002"/>
    <n v="0"/>
    <n v="249156.51"/>
    <n v="0"/>
    <n v="300588.90000000002"/>
    <n v="51432.390000000014"/>
    <n v="51432.390000000014"/>
    <n v="0.17110542006042143"/>
    <x v="1"/>
    <s v="Q4"/>
    <n v="11"/>
  </r>
  <r>
    <d v="2017-11-01T00:00:00"/>
    <x v="3"/>
    <x v="1"/>
    <x v="1"/>
    <n v="140"/>
    <n v="12680.64"/>
    <n v="634.09"/>
    <n v="10717.92"/>
    <n v="0"/>
    <n v="12046.55"/>
    <n v="1328.6299999999992"/>
    <n v="1328.6299999999992"/>
    <n v="0.1102913282226031"/>
    <x v="1"/>
    <s v="Q4"/>
    <n v="11"/>
  </r>
  <r>
    <d v="2017-11-01T00:00:00"/>
    <x v="3"/>
    <x v="2"/>
    <x v="0"/>
    <n v="116"/>
    <n v="11751.42"/>
    <n v="0"/>
    <n v="9490.24"/>
    <n v="0"/>
    <n v="11751.42"/>
    <n v="2261.1800000000003"/>
    <n v="2261.1800000000003"/>
    <n v="0.19241759719250953"/>
    <x v="1"/>
    <s v="Q4"/>
    <n v="11"/>
  </r>
  <r>
    <d v="2017-11-01T00:00:00"/>
    <x v="3"/>
    <x v="2"/>
    <x v="1"/>
    <n v="52"/>
    <n v="5678.34"/>
    <n v="564.63"/>
    <n v="4793.32"/>
    <n v="0"/>
    <n v="5113.71"/>
    <n v="320.39000000000033"/>
    <n v="320.39000000000033"/>
    <n v="6.2653142239196269E-2"/>
    <x v="1"/>
    <s v="Q4"/>
    <n v="11"/>
  </r>
  <r>
    <d v="2017-11-01T00:00:00"/>
    <x v="4"/>
    <x v="0"/>
    <x v="0"/>
    <n v="17"/>
    <n v="7479.66"/>
    <n v="0"/>
    <n v="4099.43"/>
    <n v="0"/>
    <n v="7479.66"/>
    <n v="3380.2299999999996"/>
    <n v="3380.2299999999996"/>
    <n v="0.45192294836931085"/>
    <x v="1"/>
    <s v="Q4"/>
    <n v="11"/>
  </r>
  <r>
    <d v="2017-11-01T00:00:00"/>
    <x v="4"/>
    <x v="0"/>
    <x v="1"/>
    <n v="19"/>
    <n v="13189.62"/>
    <n v="1429.23"/>
    <n v="7184.74"/>
    <n v="0"/>
    <n v="11760.390000000001"/>
    <n v="4575.6500000000015"/>
    <n v="4575.6500000000015"/>
    <n v="0.38907298142323521"/>
    <x v="1"/>
    <s v="Q4"/>
    <n v="11"/>
  </r>
  <r>
    <d v="2017-11-01T00:00:00"/>
    <x v="4"/>
    <x v="1"/>
    <x v="0"/>
    <n v="885"/>
    <n v="480720.9"/>
    <n v="0"/>
    <n v="255874.41"/>
    <n v="0"/>
    <n v="480720.9"/>
    <n v="224846.49000000002"/>
    <n v="224846.49000000002"/>
    <n v="0.46772771893212883"/>
    <x v="1"/>
    <s v="Q4"/>
    <n v="11"/>
  </r>
  <r>
    <d v="2017-11-01T00:00:00"/>
    <x v="4"/>
    <x v="1"/>
    <x v="1"/>
    <n v="36"/>
    <n v="16393.439999999999"/>
    <n v="819.7"/>
    <n v="8620.08"/>
    <n v="0"/>
    <n v="15573.739999999998"/>
    <n v="6953.659999999998"/>
    <n v="6953.659999999998"/>
    <n v="0.44649904261917811"/>
    <x v="1"/>
    <s v="Q4"/>
    <n v="11"/>
  </r>
  <r>
    <d v="2017-11-01T00:00:00"/>
    <x v="4"/>
    <x v="2"/>
    <x v="0"/>
    <n v="61"/>
    <n v="35956.019999999997"/>
    <n v="0"/>
    <n v="19086.29"/>
    <n v="0"/>
    <n v="35956.019999999997"/>
    <n v="16869.729999999996"/>
    <n v="16869.729999999996"/>
    <n v="0.46917678875470636"/>
    <x v="1"/>
    <s v="Q4"/>
    <n v="11"/>
  </r>
  <r>
    <d v="2017-11-01T00:00:00"/>
    <x v="4"/>
    <x v="2"/>
    <x v="1"/>
    <n v="19"/>
    <n v="10888.5"/>
    <n v="1219.52"/>
    <n v="6056.25"/>
    <n v="0"/>
    <n v="9668.98"/>
    <n v="3612.7299999999996"/>
    <n v="3612.7299999999996"/>
    <n v="0.37364127343318526"/>
    <x v="1"/>
    <s v="Q4"/>
    <n v="11"/>
  </r>
  <r>
    <d v="2017-11-01T00:00:00"/>
    <x v="5"/>
    <x v="0"/>
    <x v="0"/>
    <n v="15"/>
    <n v="37836.9"/>
    <n v="0"/>
    <n v="31595.27"/>
    <n v="0"/>
    <n v="37836.9"/>
    <n v="6241.630000000001"/>
    <n v="6241.630000000001"/>
    <n v="0.16496145297315584"/>
    <x v="1"/>
    <s v="Q4"/>
    <n v="11"/>
  </r>
  <r>
    <d v="2017-11-01T00:00:00"/>
    <x v="5"/>
    <x v="0"/>
    <x v="1"/>
    <n v="4"/>
    <n v="17335.919999999998"/>
    <n v="1941.62"/>
    <n v="15241.81"/>
    <n v="0"/>
    <n v="15394.3"/>
    <n v="152.48999999999978"/>
    <n v="152.48999999999978"/>
    <n v="9.9056144157252876E-3"/>
    <x v="1"/>
    <s v="Q4"/>
    <n v="11"/>
  </r>
  <r>
    <d v="2017-11-01T00:00:00"/>
    <x v="5"/>
    <x v="1"/>
    <x v="0"/>
    <n v="278"/>
    <n v="1102673.04"/>
    <n v="0"/>
    <n v="917848.64"/>
    <n v="0"/>
    <n v="1102673.04"/>
    <n v="184824.40000000002"/>
    <n v="184824.40000000002"/>
    <n v="0.16761487158514368"/>
    <x v="1"/>
    <s v="Q4"/>
    <n v="11"/>
  </r>
  <r>
    <d v="2017-11-01T00:00:00"/>
    <x v="5"/>
    <x v="1"/>
    <x v="1"/>
    <n v="17"/>
    <n v="72647.460000000006"/>
    <n v="3632.39"/>
    <n v="62623.55"/>
    <n v="0"/>
    <n v="69015.070000000007"/>
    <n v="6391.5200000000041"/>
    <n v="6391.5200000000041"/>
    <n v="9.2610497968052541E-2"/>
    <x v="1"/>
    <s v="Q4"/>
    <n v="11"/>
  </r>
  <r>
    <d v="2017-11-01T00:00:00"/>
    <x v="5"/>
    <x v="2"/>
    <x v="0"/>
    <n v="22"/>
    <n v="91451.16"/>
    <n v="0"/>
    <n v="76145.75"/>
    <n v="0"/>
    <n v="91451.16"/>
    <n v="15305.410000000003"/>
    <n v="15305.410000000003"/>
    <n v="0.16736157310634445"/>
    <x v="1"/>
    <s v="Q4"/>
    <n v="11"/>
  </r>
  <r>
    <d v="2017-11-01T00:00:00"/>
    <x v="5"/>
    <x v="2"/>
    <x v="1"/>
    <n v="17"/>
    <n v="58408.26"/>
    <n v="6430.48"/>
    <n v="52880.67"/>
    <n v="0"/>
    <n v="51977.78"/>
    <n v="-902.88999999999942"/>
    <n v="-902.88999999999942"/>
    <n v="-1.7370691861022143E-2"/>
    <x v="1"/>
    <s v="Q4"/>
    <n v="11"/>
  </r>
  <r>
    <d v="2017-11-01T00:00:00"/>
    <x v="6"/>
    <x v="0"/>
    <x v="0"/>
    <n v="4"/>
    <n v="3463.92"/>
    <n v="0"/>
    <n v="1901.94"/>
    <n v="0"/>
    <n v="3463.92"/>
    <n v="1561.98"/>
    <n v="1561.98"/>
    <n v="0.45092842790826576"/>
    <x v="1"/>
    <s v="Q4"/>
    <n v="11"/>
  </r>
  <r>
    <d v="2017-11-01T00:00:00"/>
    <x v="6"/>
    <x v="0"/>
    <x v="1"/>
    <n v="2"/>
    <n v="3425.16"/>
    <n v="383.62"/>
    <n v="2403.71"/>
    <n v="0"/>
    <n v="3041.54"/>
    <n v="637.82999999999993"/>
    <n v="637.82999999999993"/>
    <n v="0.20970626721989516"/>
    <x v="1"/>
    <s v="Q4"/>
    <n v="11"/>
  </r>
  <r>
    <d v="2017-11-01T00:00:00"/>
    <x v="6"/>
    <x v="1"/>
    <x v="0"/>
    <n v="355"/>
    <n v="415145.1"/>
    <n v="0"/>
    <n v="234998.64"/>
    <n v="0"/>
    <n v="415145.1"/>
    <n v="180146.45999999996"/>
    <n v="180146.45999999996"/>
    <n v="0.43393613461895603"/>
    <x v="1"/>
    <s v="Q4"/>
    <n v="11"/>
  </r>
  <r>
    <d v="2017-11-01T00:00:00"/>
    <x v="6"/>
    <x v="1"/>
    <x v="1"/>
    <n v="11"/>
    <n v="18807.78"/>
    <n v="940.4"/>
    <n v="10579.45"/>
    <n v="0"/>
    <n v="17867.379999999997"/>
    <n v="7287.9299999999967"/>
    <n v="7287.9299999999967"/>
    <n v="0.40789024468052942"/>
    <x v="1"/>
    <s v="Q4"/>
    <n v="11"/>
  </r>
  <r>
    <d v="2017-11-01T00:00:00"/>
    <x v="6"/>
    <x v="2"/>
    <x v="0"/>
    <n v="23"/>
    <n v="23711.94"/>
    <n v="0"/>
    <n v="12608.66"/>
    <n v="0"/>
    <n v="23711.94"/>
    <n v="11103.279999999999"/>
    <n v="11103.279999999999"/>
    <n v="0.46825692035320599"/>
    <x v="1"/>
    <s v="Q4"/>
    <n v="11"/>
  </r>
  <r>
    <d v="2017-11-01T00:00:00"/>
    <x v="6"/>
    <x v="2"/>
    <x v="1"/>
    <n v="8"/>
    <n v="8304.84"/>
    <n v="809.42"/>
    <n v="4492.1499999999996"/>
    <n v="0"/>
    <n v="7495.42"/>
    <n v="3003.2700000000004"/>
    <n v="3003.2700000000004"/>
    <n v="0.4006806823366803"/>
    <x v="1"/>
    <s v="Q4"/>
    <n v="11"/>
  </r>
  <r>
    <d v="2017-12-01T00:00:00"/>
    <x v="0"/>
    <x v="0"/>
    <x v="0"/>
    <n v="28"/>
    <n v="10640.64"/>
    <n v="0"/>
    <n v="6688.55"/>
    <n v="0"/>
    <n v="10640.64"/>
    <n v="3952.0899999999992"/>
    <n v="3952.0899999999992"/>
    <n v="0.3714146893419944"/>
    <x v="1"/>
    <s v="Q4"/>
    <n v="12"/>
  </r>
  <r>
    <d v="2017-12-01T00:00:00"/>
    <x v="0"/>
    <x v="0"/>
    <x v="1"/>
    <n v="10"/>
    <n v="4508.3999999999996"/>
    <n v="510.6"/>
    <n v="3372.08"/>
    <n v="0"/>
    <n v="3997.7999999999997"/>
    <n v="625.7199999999998"/>
    <n v="625.7199999999998"/>
    <n v="0.15651608384611532"/>
    <x v="1"/>
    <s v="Q4"/>
    <n v="12"/>
  </r>
  <r>
    <d v="2017-12-01T00:00:00"/>
    <x v="0"/>
    <x v="1"/>
    <x v="0"/>
    <n v="1293"/>
    <n v="507479.58"/>
    <n v="0"/>
    <n v="302335.88"/>
    <n v="0"/>
    <n v="507479.58"/>
    <n v="205143.7"/>
    <n v="205143.7"/>
    <n v="0.40424030460496557"/>
    <x v="1"/>
    <s v="Q4"/>
    <n v="12"/>
  </r>
  <r>
    <d v="2017-12-01T00:00:00"/>
    <x v="0"/>
    <x v="1"/>
    <x v="1"/>
    <n v="329"/>
    <n v="133757.70000000001"/>
    <n v="14770.12"/>
    <n v="79955.16"/>
    <n v="0"/>
    <n v="118987.58000000002"/>
    <n v="39032.420000000013"/>
    <n v="39032.420000000013"/>
    <n v="0.32803776663076945"/>
    <x v="1"/>
    <s v="Q4"/>
    <n v="12"/>
  </r>
  <r>
    <d v="2017-12-01T00:00:00"/>
    <x v="0"/>
    <x v="2"/>
    <x v="0"/>
    <n v="73"/>
    <n v="30492.9"/>
    <n v="0"/>
    <n v="16946.009999999998"/>
    <n v="0"/>
    <n v="30492.9"/>
    <n v="13546.890000000003"/>
    <n v="13546.890000000003"/>
    <n v="0.44426374664266116"/>
    <x v="1"/>
    <s v="Q4"/>
    <n v="12"/>
  </r>
  <r>
    <d v="2017-12-01T00:00:00"/>
    <x v="0"/>
    <x v="2"/>
    <x v="1"/>
    <n v="59"/>
    <n v="20564.22"/>
    <n v="2290.6"/>
    <n v="13393.61"/>
    <n v="0"/>
    <n v="18273.620000000003"/>
    <n v="4880.010000000002"/>
    <n v="4880.010000000002"/>
    <n v="0.2670521768538473"/>
    <x v="1"/>
    <s v="Q4"/>
    <n v="12"/>
  </r>
  <r>
    <d v="2017-12-01T00:00:00"/>
    <x v="1"/>
    <x v="0"/>
    <x v="0"/>
    <n v="9"/>
    <n v="43269.42"/>
    <n v="0"/>
    <n v="35757.32"/>
    <n v="0"/>
    <n v="43269.42"/>
    <n v="7512.0999999999985"/>
    <n v="7512.0999999999985"/>
    <n v="0.17361221851367545"/>
    <x v="1"/>
    <s v="Q4"/>
    <n v="12"/>
  </r>
  <r>
    <d v="2017-12-01T00:00:00"/>
    <x v="1"/>
    <x v="0"/>
    <x v="1"/>
    <n v="4"/>
    <n v="17213.52"/>
    <n v="2019.55"/>
    <n v="15171.06"/>
    <n v="0"/>
    <n v="15193.970000000001"/>
    <n v="22.910000000001673"/>
    <n v="22.910000000001673"/>
    <n v="1.5078350161282187E-3"/>
    <x v="1"/>
    <s v="Q4"/>
    <n v="12"/>
  </r>
  <r>
    <d v="2017-12-01T00:00:00"/>
    <x v="1"/>
    <x v="1"/>
    <x v="0"/>
    <n v="231"/>
    <n v="1253660.58"/>
    <n v="0"/>
    <n v="1098337.94"/>
    <n v="0"/>
    <n v="1253660.58"/>
    <n v="155322.64000000013"/>
    <n v="155322.64000000013"/>
    <n v="0.12389528910608334"/>
    <x v="1"/>
    <s v="Q4"/>
    <n v="12"/>
  </r>
  <r>
    <d v="2017-12-01T00:00:00"/>
    <x v="1"/>
    <x v="1"/>
    <x v="1"/>
    <n v="59"/>
    <n v="279919.62"/>
    <n v="28327.58"/>
    <n v="245637.25"/>
    <n v="0"/>
    <n v="251592.03999999998"/>
    <n v="5954.789999999979"/>
    <n v="5954.789999999979"/>
    <n v="2.3668435615053558E-2"/>
    <x v="1"/>
    <s v="Q4"/>
    <n v="12"/>
  </r>
  <r>
    <d v="2017-12-01T00:00:00"/>
    <x v="1"/>
    <x v="2"/>
    <x v="0"/>
    <n v="17"/>
    <n v="87702.66"/>
    <n v="0"/>
    <n v="75300.38"/>
    <n v="0"/>
    <n v="87702.66"/>
    <n v="12402.279999999999"/>
    <n v="12402.279999999999"/>
    <n v="0.14141281461702529"/>
    <x v="1"/>
    <s v="Q4"/>
    <n v="12"/>
  </r>
  <r>
    <d v="2017-12-01T00:00:00"/>
    <x v="1"/>
    <x v="2"/>
    <x v="1"/>
    <n v="10"/>
    <n v="48949.8"/>
    <n v="5753.1"/>
    <n v="44347.99"/>
    <n v="0"/>
    <n v="43196.700000000004"/>
    <n v="-1151.2899999999936"/>
    <n v="-1151.2899999999936"/>
    <n v="-2.6652267418575806E-2"/>
    <x v="1"/>
    <s v="Q4"/>
    <n v="12"/>
  </r>
  <r>
    <d v="2017-12-01T00:00:00"/>
    <x v="2"/>
    <x v="0"/>
    <x v="0"/>
    <n v="15"/>
    <n v="11867.7"/>
    <n v="0"/>
    <n v="5476.45"/>
    <n v="0"/>
    <n v="11867.7"/>
    <n v="6391.2500000000009"/>
    <n v="6391.2500000000009"/>
    <n v="0.53854158767073657"/>
    <x v="1"/>
    <s v="Q4"/>
    <n v="12"/>
  </r>
  <r>
    <d v="2017-12-01T00:00:00"/>
    <x v="2"/>
    <x v="0"/>
    <x v="1"/>
    <n v="14"/>
    <n v="9645.1200000000008"/>
    <n v="1137.9100000000001"/>
    <n v="4241.17"/>
    <n v="0"/>
    <n v="8507.2100000000009"/>
    <n v="4266.0400000000009"/>
    <n v="4266.0400000000009"/>
    <n v="0.50146170130983014"/>
    <x v="1"/>
    <s v="Q4"/>
    <n v="12"/>
  </r>
  <r>
    <d v="2017-12-01T00:00:00"/>
    <x v="2"/>
    <x v="1"/>
    <x v="0"/>
    <n v="869"/>
    <n v="602392.62"/>
    <n v="0"/>
    <n v="272044.49"/>
    <n v="0"/>
    <n v="602392.62"/>
    <n v="330348.13"/>
    <n v="330348.13"/>
    <n v="0.54839338835193563"/>
    <x v="1"/>
    <s v="Q4"/>
    <n v="12"/>
  </r>
  <r>
    <d v="2017-12-01T00:00:00"/>
    <x v="2"/>
    <x v="1"/>
    <x v="1"/>
    <n v="239"/>
    <n v="158692.62"/>
    <n v="17083.12"/>
    <n v="73044.95"/>
    <n v="0"/>
    <n v="141609.5"/>
    <n v="68564.55"/>
    <n v="68564.55"/>
    <n v="0.4841804398716188"/>
    <x v="1"/>
    <s v="Q4"/>
    <n v="12"/>
  </r>
  <r>
    <d v="2017-12-01T00:00:00"/>
    <x v="2"/>
    <x v="2"/>
    <x v="0"/>
    <n v="46"/>
    <n v="33704.879999999997"/>
    <n v="0"/>
    <n v="15484.94"/>
    <n v="0"/>
    <n v="33704.879999999997"/>
    <n v="18219.939999999995"/>
    <n v="18219.939999999995"/>
    <n v="0.54057275979027364"/>
    <x v="1"/>
    <s v="Q4"/>
    <n v="12"/>
  </r>
  <r>
    <d v="2017-12-01T00:00:00"/>
    <x v="2"/>
    <x v="2"/>
    <x v="1"/>
    <n v="30"/>
    <n v="18870"/>
    <n v="2227.09"/>
    <n v="8230.36"/>
    <n v="0"/>
    <n v="16642.91"/>
    <n v="8412.5499999999993"/>
    <n v="8412.5499999999993"/>
    <n v="0.50547350192965046"/>
    <x v="1"/>
    <s v="Q4"/>
    <n v="12"/>
  </r>
  <r>
    <d v="2017-12-01T00:00:00"/>
    <x v="3"/>
    <x v="0"/>
    <x v="0"/>
    <n v="39"/>
    <n v="4395.18"/>
    <n v="0"/>
    <n v="3424.31"/>
    <n v="0"/>
    <n v="4395.18"/>
    <n v="970.87000000000035"/>
    <n v="970.87000000000035"/>
    <n v="0.22089425234006349"/>
    <x v="1"/>
    <s v="Q4"/>
    <n v="12"/>
  </r>
  <r>
    <d v="2017-12-01T00:00:00"/>
    <x v="3"/>
    <x v="0"/>
    <x v="1"/>
    <n v="52"/>
    <n v="6401.52"/>
    <n v="710.72"/>
    <n v="5188.45"/>
    <n v="0"/>
    <n v="5690.8"/>
    <n v="502.35000000000036"/>
    <n v="502.35000000000036"/>
    <n v="8.8274056371687698E-2"/>
    <x v="1"/>
    <s v="Q4"/>
    <n v="12"/>
  </r>
  <r>
    <d v="2017-12-01T00:00:00"/>
    <x v="3"/>
    <x v="1"/>
    <x v="0"/>
    <n v="3457"/>
    <n v="349396.92"/>
    <n v="0"/>
    <n v="286898.28000000003"/>
    <n v="0"/>
    <n v="349396.92"/>
    <n v="62498.639999999956"/>
    <n v="62498.639999999956"/>
    <n v="0.17887576112577053"/>
    <x v="1"/>
    <s v="Q4"/>
    <n v="12"/>
  </r>
  <r>
    <d v="2017-12-01T00:00:00"/>
    <x v="3"/>
    <x v="1"/>
    <x v="1"/>
    <n v="989"/>
    <n v="101397.18"/>
    <n v="11105.59"/>
    <n v="83467.59"/>
    <n v="0"/>
    <n v="90291.59"/>
    <n v="6824"/>
    <n v="6824"/>
    <n v="7.5577359973392877E-2"/>
    <x v="1"/>
    <s v="Q4"/>
    <n v="12"/>
  </r>
  <r>
    <d v="2017-12-01T00:00:00"/>
    <x v="3"/>
    <x v="2"/>
    <x v="0"/>
    <n v="115"/>
    <n v="11591.28"/>
    <n v="0"/>
    <n v="9432.89"/>
    <n v="0"/>
    <n v="11591.28"/>
    <n v="2158.3900000000012"/>
    <n v="2158.3900000000012"/>
    <n v="0.18620808055710855"/>
    <x v="1"/>
    <s v="Q4"/>
    <n v="12"/>
  </r>
  <r>
    <d v="2017-12-01T00:00:00"/>
    <x v="3"/>
    <x v="2"/>
    <x v="1"/>
    <n v="86"/>
    <n v="8252.82"/>
    <n v="957.84"/>
    <n v="7015.05"/>
    <n v="0"/>
    <n v="7294.98"/>
    <n v="279.92999999999938"/>
    <n v="279.92999999999938"/>
    <n v="3.8372963325464825E-2"/>
    <x v="1"/>
    <s v="Q4"/>
    <n v="12"/>
  </r>
  <r>
    <d v="2017-12-01T00:00:00"/>
    <x v="4"/>
    <x v="0"/>
    <x v="0"/>
    <n v="29"/>
    <n v="13452.78"/>
    <n v="0"/>
    <n v="7414.04"/>
    <n v="0"/>
    <n v="13452.78"/>
    <n v="6038.7400000000007"/>
    <n v="6038.7400000000007"/>
    <n v="0.44888417115272833"/>
    <x v="1"/>
    <s v="Q4"/>
    <n v="12"/>
  </r>
  <r>
    <d v="2017-12-01T00:00:00"/>
    <x v="4"/>
    <x v="0"/>
    <x v="1"/>
    <n v="21"/>
    <n v="18412.02"/>
    <n v="2120.1"/>
    <n v="10524.67"/>
    <n v="0"/>
    <n v="16291.92"/>
    <n v="5767.25"/>
    <n v="5767.25"/>
    <n v="0.35399449543086386"/>
    <x v="1"/>
    <s v="Q4"/>
    <n v="12"/>
  </r>
  <r>
    <d v="2017-12-01T00:00:00"/>
    <x v="4"/>
    <x v="1"/>
    <x v="0"/>
    <n v="920"/>
    <n v="535355.16"/>
    <n v="0"/>
    <n v="289611.84000000003"/>
    <n v="0"/>
    <n v="535355.16"/>
    <n v="245743.32"/>
    <n v="245743.32"/>
    <n v="0.45902858207250674"/>
    <x v="1"/>
    <s v="Q4"/>
    <n v="12"/>
  </r>
  <r>
    <d v="2017-12-01T00:00:00"/>
    <x v="4"/>
    <x v="1"/>
    <x v="1"/>
    <n v="274"/>
    <n v="143544.6"/>
    <n v="15911.6"/>
    <n v="76637.23"/>
    <n v="0"/>
    <n v="127633"/>
    <n v="50995.770000000004"/>
    <n v="50995.770000000004"/>
    <n v="0.39955003799957695"/>
    <x v="1"/>
    <s v="Q4"/>
    <n v="12"/>
  </r>
  <r>
    <d v="2017-12-01T00:00:00"/>
    <x v="4"/>
    <x v="2"/>
    <x v="0"/>
    <n v="42"/>
    <n v="17929.560000000001"/>
    <n v="0"/>
    <n v="9454.42"/>
    <n v="0"/>
    <n v="17929.560000000001"/>
    <n v="8475.1400000000012"/>
    <n v="8475.1400000000012"/>
    <n v="0.47269090819852805"/>
    <x v="1"/>
    <s v="Q4"/>
    <n v="12"/>
  </r>
  <r>
    <d v="2017-12-01T00:00:00"/>
    <x v="4"/>
    <x v="2"/>
    <x v="1"/>
    <n v="31"/>
    <n v="13401.78"/>
    <n v="1553.68"/>
    <n v="6916.5"/>
    <n v="0"/>
    <n v="11848.1"/>
    <n v="4931.6000000000004"/>
    <n v="4931.6000000000004"/>
    <n v="0.41623551455507635"/>
    <x v="1"/>
    <s v="Q4"/>
    <n v="12"/>
  </r>
  <r>
    <d v="2017-12-01T00:00:00"/>
    <x v="5"/>
    <x v="0"/>
    <x v="0"/>
    <n v="9"/>
    <n v="31396.62"/>
    <n v="0"/>
    <n v="26106.720000000001"/>
    <n v="0"/>
    <n v="31396.62"/>
    <n v="5289.8999999999978"/>
    <n v="5289.8999999999978"/>
    <n v="0.16848628928846474"/>
    <x v="1"/>
    <s v="Q4"/>
    <n v="12"/>
  </r>
  <r>
    <d v="2017-12-01T00:00:00"/>
    <x v="5"/>
    <x v="0"/>
    <x v="1"/>
    <n v="4"/>
    <n v="21446.52"/>
    <n v="2442.34"/>
    <n v="19665.47"/>
    <n v="0"/>
    <n v="19004.18"/>
    <n v="-661.29000000000087"/>
    <n v="-661.29000000000087"/>
    <n v="-3.4797081484178788E-2"/>
    <x v="1"/>
    <s v="Q4"/>
    <n v="12"/>
  </r>
  <r>
    <d v="2017-12-01T00:00:00"/>
    <x v="5"/>
    <x v="1"/>
    <x v="0"/>
    <n v="320"/>
    <n v="1196143.8"/>
    <n v="0"/>
    <n v="980994.63"/>
    <n v="0"/>
    <n v="1196143.8"/>
    <n v="215149.17000000004"/>
    <n v="215149.17000000004"/>
    <n v="0.17986898398001983"/>
    <x v="1"/>
    <s v="Q4"/>
    <n v="12"/>
  </r>
  <r>
    <d v="2017-12-01T00:00:00"/>
    <x v="5"/>
    <x v="1"/>
    <x v="1"/>
    <n v="83"/>
    <n v="350356.74"/>
    <n v="40007.01"/>
    <n v="288789.57"/>
    <n v="0"/>
    <n v="310349.73"/>
    <n v="21560.159999999974"/>
    <n v="21560.159999999974"/>
    <n v="6.9470529263872649E-2"/>
    <x v="1"/>
    <s v="Q4"/>
    <n v="12"/>
  </r>
  <r>
    <d v="2017-12-01T00:00:00"/>
    <x v="5"/>
    <x v="2"/>
    <x v="0"/>
    <n v="18"/>
    <n v="62140.44"/>
    <n v="0"/>
    <n v="46126.1"/>
    <n v="0"/>
    <n v="62140.44"/>
    <n v="16014.340000000004"/>
    <n v="16014.340000000004"/>
    <n v="0.25771204709847567"/>
    <x v="1"/>
    <s v="Q4"/>
    <n v="12"/>
  </r>
  <r>
    <d v="2017-12-01T00:00:00"/>
    <x v="5"/>
    <x v="2"/>
    <x v="1"/>
    <n v="20"/>
    <n v="76908"/>
    <n v="8740.24"/>
    <n v="65277.17"/>
    <n v="0"/>
    <n v="68167.759999999995"/>
    <n v="2890.5899999999965"/>
    <n v="2890.5899999999965"/>
    <n v="4.2404063152434474E-2"/>
    <x v="1"/>
    <s v="Q4"/>
    <n v="12"/>
  </r>
  <r>
    <d v="2017-12-01T00:00:00"/>
    <x v="6"/>
    <x v="0"/>
    <x v="0"/>
    <n v="7"/>
    <n v="12895.86"/>
    <n v="0"/>
    <n v="6641.97"/>
    <n v="0"/>
    <n v="12895.86"/>
    <n v="6253.89"/>
    <n v="6253.89"/>
    <n v="0.48495331059735453"/>
    <x v="1"/>
    <s v="Q4"/>
    <n v="12"/>
  </r>
  <r>
    <d v="2017-12-01T00:00:00"/>
    <x v="6"/>
    <x v="0"/>
    <x v="1"/>
    <n v="10"/>
    <n v="12076.8"/>
    <n v="1425.4"/>
    <n v="7006.53"/>
    <n v="0"/>
    <n v="10651.4"/>
    <n v="3644.87"/>
    <n v="3644.87"/>
    <n v="0.34219633099874197"/>
    <x v="1"/>
    <s v="Q4"/>
    <n v="12"/>
  </r>
  <r>
    <d v="2017-12-01T00:00:00"/>
    <x v="6"/>
    <x v="1"/>
    <x v="0"/>
    <n v="354"/>
    <n v="403497.72"/>
    <n v="0"/>
    <n v="219702.33"/>
    <n v="0"/>
    <n v="403497.72"/>
    <n v="183795.38999999998"/>
    <n v="183795.38999999998"/>
    <n v="0.45550539913831484"/>
    <x v="1"/>
    <s v="Q4"/>
    <n v="12"/>
  </r>
  <r>
    <d v="2017-12-01T00:00:00"/>
    <x v="6"/>
    <x v="1"/>
    <x v="1"/>
    <n v="91"/>
    <n v="99887.58"/>
    <n v="11294.07"/>
    <n v="57106.42"/>
    <n v="0"/>
    <n v="88593.510000000009"/>
    <n v="31487.090000000011"/>
    <n v="31487.090000000011"/>
    <n v="0.35541079702113626"/>
    <x v="1"/>
    <s v="Q4"/>
    <n v="12"/>
  </r>
  <r>
    <d v="2017-12-01T00:00:00"/>
    <x v="6"/>
    <x v="2"/>
    <x v="0"/>
    <n v="17"/>
    <n v="19729.86"/>
    <n v="0"/>
    <n v="10072.870000000001"/>
    <n v="0"/>
    <n v="19729.86"/>
    <n v="9656.99"/>
    <n v="9656.99"/>
    <n v="0.48946064493108415"/>
    <x v="1"/>
    <s v="Q4"/>
    <n v="12"/>
  </r>
  <r>
    <d v="2017-12-01T00:00:00"/>
    <x v="6"/>
    <x v="2"/>
    <x v="1"/>
    <n v="12"/>
    <n v="15012.36"/>
    <n v="1608.5"/>
    <n v="7940.4"/>
    <n v="0"/>
    <n v="13403.86"/>
    <n v="5463.4600000000009"/>
    <n v="5463.4600000000009"/>
    <n v="0.40760348138521296"/>
    <x v="1"/>
    <s v="Q4"/>
    <n v="12"/>
  </r>
  <r>
    <d v="2018-01-01T00:00:00"/>
    <x v="0"/>
    <x v="0"/>
    <x v="0"/>
    <n v="38"/>
    <n v="14578.1"/>
    <n v="0"/>
    <n v="9138.1299999999992"/>
    <n v="0"/>
    <n v="14578.1"/>
    <n v="5439.9700000000012"/>
    <n v="5439.9700000000012"/>
    <n v="0.37316042556986173"/>
    <x v="2"/>
    <s v="Q1"/>
    <n v="1"/>
  </r>
  <r>
    <d v="2018-01-01T00:00:00"/>
    <x v="0"/>
    <x v="0"/>
    <x v="1"/>
    <n v="1"/>
    <n v="155.02000000000001"/>
    <n v="7.75"/>
    <n v="67.02"/>
    <n v="0"/>
    <n v="147.27000000000001"/>
    <n v="80.250000000000014"/>
    <n v="80.250000000000014"/>
    <n v="0.54491749847219395"/>
    <x v="2"/>
    <s v="Q1"/>
    <n v="1"/>
  </r>
  <r>
    <d v="2018-01-01T00:00:00"/>
    <x v="0"/>
    <x v="1"/>
    <x v="0"/>
    <n v="857"/>
    <n v="331485.8"/>
    <n v="0"/>
    <n v="203097.09"/>
    <n v="0"/>
    <n v="331485.8"/>
    <n v="128388.70999999999"/>
    <n v="128388.70999999999"/>
    <n v="0.38731285020353812"/>
    <x v="2"/>
    <s v="Q1"/>
    <n v="1"/>
  </r>
  <r>
    <d v="2018-01-01T00:00:00"/>
    <x v="0"/>
    <x v="1"/>
    <x v="1"/>
    <n v="59"/>
    <n v="19968.43"/>
    <n v="1671.06"/>
    <n v="11578.78"/>
    <n v="0"/>
    <n v="18297.37"/>
    <n v="6718.5899999999983"/>
    <n v="6718.5899999999983"/>
    <n v="0.36718883642840466"/>
    <x v="2"/>
    <s v="Q1"/>
    <n v="1"/>
  </r>
  <r>
    <d v="2018-01-01T00:00:00"/>
    <x v="0"/>
    <x v="2"/>
    <x v="0"/>
    <n v="59"/>
    <n v="22714.07"/>
    <n v="0"/>
    <n v="13210.27"/>
    <n v="0"/>
    <n v="22714.07"/>
    <n v="9503.7999999999993"/>
    <n v="9503.7999999999993"/>
    <n v="0.41841026288991801"/>
    <x v="2"/>
    <s v="Q1"/>
    <n v="1"/>
  </r>
  <r>
    <d v="2018-01-01T00:00:00"/>
    <x v="0"/>
    <x v="2"/>
    <x v="1"/>
    <n v="20"/>
    <n v="8187.97"/>
    <n v="721.3"/>
    <n v="4882.96"/>
    <n v="0"/>
    <n v="7466.67"/>
    <n v="2583.71"/>
    <n v="2583.71"/>
    <n v="0.34603243480694873"/>
    <x v="2"/>
    <s v="Q1"/>
    <n v="1"/>
  </r>
  <r>
    <d v="2018-01-01T00:00:00"/>
    <x v="1"/>
    <x v="0"/>
    <x v="0"/>
    <n v="15"/>
    <n v="64655.66"/>
    <n v="0"/>
    <n v="55998.06"/>
    <n v="0"/>
    <n v="64655.66"/>
    <n v="8657.6000000000058"/>
    <n v="8657.6000000000058"/>
    <n v="0.13390320352464125"/>
    <x v="2"/>
    <s v="Q1"/>
    <n v="1"/>
  </r>
  <r>
    <d v="2018-01-01T00:00:00"/>
    <x v="1"/>
    <x v="0"/>
    <x v="1"/>
    <n v="1"/>
    <n v="7437.82"/>
    <n v="743.78"/>
    <n v="6402.34"/>
    <n v="0"/>
    <n v="6694.04"/>
    <n v="291.69999999999982"/>
    <n v="291.69999999999982"/>
    <n v="4.357607662935982E-2"/>
    <x v="2"/>
    <s v="Q1"/>
    <n v="1"/>
  </r>
  <r>
    <d v="2018-01-01T00:00:00"/>
    <x v="1"/>
    <x v="1"/>
    <x v="0"/>
    <n v="157"/>
    <n v="834997.07"/>
    <n v="0"/>
    <n v="732468.6"/>
    <n v="0"/>
    <n v="834997.07"/>
    <n v="102528.46999999997"/>
    <n v="102528.46999999997"/>
    <n v="0.12278901769080457"/>
    <x v="2"/>
    <s v="Q1"/>
    <n v="1"/>
  </r>
  <r>
    <d v="2018-01-01T00:00:00"/>
    <x v="1"/>
    <x v="1"/>
    <x v="1"/>
    <n v="16"/>
    <n v="61387.77"/>
    <n v="4432.47"/>
    <n v="52098.32"/>
    <n v="0"/>
    <n v="56955.299999999996"/>
    <n v="4856.9799999999959"/>
    <n v="4856.9799999999959"/>
    <n v="8.5277050599329579E-2"/>
    <x v="2"/>
    <s v="Q1"/>
    <n v="1"/>
  </r>
  <r>
    <d v="2018-01-01T00:00:00"/>
    <x v="1"/>
    <x v="2"/>
    <x v="0"/>
    <n v="18"/>
    <n v="86979.53"/>
    <n v="0"/>
    <n v="74652.820000000007"/>
    <n v="0"/>
    <n v="86979.53"/>
    <n v="12326.709999999992"/>
    <n v="12326.709999999992"/>
    <n v="0.14171966668479344"/>
    <x v="2"/>
    <s v="Q1"/>
    <n v="1"/>
  </r>
  <r>
    <d v="2018-01-01T00:00:00"/>
    <x v="1"/>
    <x v="2"/>
    <x v="1"/>
    <n v="1"/>
    <n v="9071.25"/>
    <n v="907.12"/>
    <n v="7021.06"/>
    <n v="0"/>
    <n v="8164.13"/>
    <n v="1143.0699999999997"/>
    <n v="1143.0699999999997"/>
    <n v="0.14001124430894654"/>
    <x v="2"/>
    <s v="Q1"/>
    <n v="1"/>
  </r>
  <r>
    <d v="2018-01-01T00:00:00"/>
    <x v="2"/>
    <x v="0"/>
    <x v="0"/>
    <n v="12"/>
    <n v="10682.81"/>
    <n v="0"/>
    <n v="5093.3100000000004"/>
    <n v="0"/>
    <n v="10682.81"/>
    <n v="5589.4999999999991"/>
    <n v="5589.4999999999991"/>
    <n v="0.52322375854293013"/>
    <x v="2"/>
    <s v="Q1"/>
    <n v="1"/>
  </r>
  <r>
    <d v="2018-01-01T00:00:00"/>
    <x v="2"/>
    <x v="0"/>
    <x v="1"/>
    <n v="5"/>
    <n v="3261.64"/>
    <n v="189.04"/>
    <n v="1741.89"/>
    <n v="0"/>
    <n v="3072.6"/>
    <n v="1330.7099999999998"/>
    <n v="1330.7099999999998"/>
    <n v="0.43308924038273772"/>
    <x v="2"/>
    <s v="Q1"/>
    <n v="1"/>
  </r>
  <r>
    <d v="2018-01-01T00:00:00"/>
    <x v="2"/>
    <x v="1"/>
    <x v="0"/>
    <n v="609"/>
    <n v="447071.17"/>
    <n v="0"/>
    <n v="204212.98"/>
    <n v="0"/>
    <n v="447071.17"/>
    <n v="242858.18999999997"/>
    <n v="242858.18999999997"/>
    <n v="0.54322042282440175"/>
    <x v="2"/>
    <s v="Q1"/>
    <n v="1"/>
  </r>
  <r>
    <d v="2018-01-01T00:00:00"/>
    <x v="2"/>
    <x v="1"/>
    <x v="1"/>
    <n v="66"/>
    <n v="47009.440000000002"/>
    <n v="3865.14"/>
    <n v="21275.25"/>
    <n v="0"/>
    <n v="43144.3"/>
    <n v="21869.050000000003"/>
    <n v="21869.050000000003"/>
    <n v="0.50688155793465184"/>
    <x v="2"/>
    <s v="Q1"/>
    <n v="1"/>
  </r>
  <r>
    <d v="2018-01-01T00:00:00"/>
    <x v="2"/>
    <x v="2"/>
    <x v="0"/>
    <n v="45"/>
    <n v="30353.64"/>
    <n v="0"/>
    <n v="13434.14"/>
    <n v="0"/>
    <n v="30353.64"/>
    <n v="16919.5"/>
    <n v="16919.5"/>
    <n v="0.55741255414507129"/>
    <x v="2"/>
    <s v="Q1"/>
    <n v="1"/>
  </r>
  <r>
    <d v="2018-01-01T00:00:00"/>
    <x v="2"/>
    <x v="2"/>
    <x v="1"/>
    <n v="5"/>
    <n v="3386.5"/>
    <n v="338.66"/>
    <n v="1508.76"/>
    <n v="0"/>
    <n v="3047.84"/>
    <n v="1539.0800000000002"/>
    <n v="1539.0800000000002"/>
    <n v="0.50497401438395717"/>
    <x v="2"/>
    <s v="Q1"/>
    <n v="1"/>
  </r>
  <r>
    <d v="2018-01-01T00:00:00"/>
    <x v="3"/>
    <x v="0"/>
    <x v="0"/>
    <n v="89"/>
    <n v="7843.63"/>
    <n v="0"/>
    <n v="6425.11"/>
    <n v="0"/>
    <n v="7843.63"/>
    <n v="1418.5200000000004"/>
    <n v="1418.5200000000004"/>
    <n v="0.18084993810263875"/>
    <x v="2"/>
    <s v="Q1"/>
    <n v="1"/>
  </r>
  <r>
    <d v="2018-01-01T00:00:00"/>
    <x v="3"/>
    <x v="0"/>
    <x v="1"/>
    <n v="5"/>
    <n v="712.67"/>
    <n v="55.76"/>
    <n v="526.09"/>
    <n v="0"/>
    <n v="656.91"/>
    <n v="130.81999999999994"/>
    <n v="130.81999999999994"/>
    <n v="0.19914447945685093"/>
    <x v="2"/>
    <s v="Q1"/>
    <n v="1"/>
  </r>
  <r>
    <d v="2018-01-01T00:00:00"/>
    <x v="3"/>
    <x v="1"/>
    <x v="0"/>
    <n v="2441"/>
    <n v="235951.5"/>
    <n v="0"/>
    <n v="195093.75"/>
    <n v="0"/>
    <n v="235951.5"/>
    <n v="40857.75"/>
    <n v="40857.75"/>
    <n v="0.17316164550765728"/>
    <x v="2"/>
    <s v="Q1"/>
    <n v="1"/>
  </r>
  <r>
    <d v="2018-01-01T00:00:00"/>
    <x v="3"/>
    <x v="1"/>
    <x v="1"/>
    <n v="277"/>
    <n v="27328.39"/>
    <n v="2218.2199999999998"/>
    <n v="22501.279999999999"/>
    <n v="0"/>
    <n v="25110.17"/>
    <n v="2608.8899999999994"/>
    <n v="2608.8899999999994"/>
    <n v="0.10389774342427788"/>
    <x v="2"/>
    <s v="Q1"/>
    <n v="1"/>
  </r>
  <r>
    <d v="2018-01-01T00:00:00"/>
    <x v="3"/>
    <x v="2"/>
    <x v="0"/>
    <n v="107"/>
    <n v="10566.37"/>
    <n v="0"/>
    <n v="8686.7999999999993"/>
    <n v="0"/>
    <n v="10566.37"/>
    <n v="1879.5700000000015"/>
    <n v="1879.5700000000015"/>
    <n v="0.17788228123754907"/>
    <x v="2"/>
    <s v="Q1"/>
    <n v="1"/>
  </r>
  <r>
    <d v="2018-01-01T00:00:00"/>
    <x v="3"/>
    <x v="2"/>
    <x v="1"/>
    <n v="17"/>
    <n v="2020.49"/>
    <n v="194.71"/>
    <n v="1713.53"/>
    <n v="0"/>
    <n v="1825.78"/>
    <n v="112.25"/>
    <n v="112.25"/>
    <n v="6.1480572686742105E-2"/>
    <x v="2"/>
    <s v="Q1"/>
    <n v="1"/>
  </r>
  <r>
    <d v="2018-01-01T00:00:00"/>
    <x v="4"/>
    <x v="0"/>
    <x v="0"/>
    <n v="25"/>
    <n v="18909.259999999998"/>
    <n v="0"/>
    <n v="9800.67"/>
    <n v="0"/>
    <n v="18909.259999999998"/>
    <n v="9108.5899999999983"/>
    <n v="9108.5899999999983"/>
    <n v="0.48169997133679471"/>
    <x v="2"/>
    <s v="Q1"/>
    <n v="1"/>
  </r>
  <r>
    <d v="2018-01-01T00:00:00"/>
    <x v="4"/>
    <x v="0"/>
    <x v="1"/>
    <n v="3"/>
    <n v="2202.5300000000002"/>
    <n v="195.86"/>
    <n v="1160.49"/>
    <n v="0"/>
    <n v="2006.67"/>
    <n v="846.18000000000006"/>
    <n v="846.18000000000006"/>
    <n v="0.42168368491082242"/>
    <x v="2"/>
    <s v="Q1"/>
    <n v="1"/>
  </r>
  <r>
    <d v="2018-01-01T00:00:00"/>
    <x v="4"/>
    <x v="1"/>
    <x v="0"/>
    <n v="665"/>
    <n v="373960.82"/>
    <n v="0"/>
    <n v="201221.88"/>
    <n v="0"/>
    <n v="373960.82"/>
    <n v="172738.94"/>
    <n v="172738.94"/>
    <n v="0.46191721368029942"/>
    <x v="2"/>
    <s v="Q1"/>
    <n v="1"/>
  </r>
  <r>
    <d v="2018-01-01T00:00:00"/>
    <x v="4"/>
    <x v="1"/>
    <x v="1"/>
    <n v="70"/>
    <n v="38374.15"/>
    <n v="2984.81"/>
    <n v="19928.41"/>
    <n v="0"/>
    <n v="35389.340000000004"/>
    <n v="15460.930000000004"/>
    <n v="15460.930000000004"/>
    <n v="0.43688099297698124"/>
    <x v="2"/>
    <s v="Q1"/>
    <n v="1"/>
  </r>
  <r>
    <d v="2018-01-01T00:00:00"/>
    <x v="4"/>
    <x v="2"/>
    <x v="0"/>
    <n v="34"/>
    <n v="22520.54"/>
    <n v="0"/>
    <n v="11765.1"/>
    <n v="0"/>
    <n v="22520.54"/>
    <n v="10755.44"/>
    <n v="10755.44"/>
    <n v="0.47758357481658964"/>
    <x v="2"/>
    <s v="Q1"/>
    <n v="1"/>
  </r>
  <r>
    <d v="2018-01-01T00:00:00"/>
    <x v="4"/>
    <x v="2"/>
    <x v="1"/>
    <n v="6"/>
    <n v="2730.02"/>
    <n v="209.7"/>
    <n v="1545.01"/>
    <n v="0"/>
    <n v="2520.3200000000002"/>
    <n v="975.31000000000017"/>
    <n v="975.31000000000017"/>
    <n v="0.38697863763331647"/>
    <x v="2"/>
    <s v="Q1"/>
    <n v="1"/>
  </r>
  <r>
    <d v="2018-01-01T00:00:00"/>
    <x v="5"/>
    <x v="0"/>
    <x v="0"/>
    <n v="16"/>
    <n v="57559.09"/>
    <n v="0"/>
    <n v="48968.21"/>
    <n v="0"/>
    <n v="57559.09"/>
    <n v="8590.8799999999974"/>
    <n v="8590.8799999999974"/>
    <n v="0.14925322829113521"/>
    <x v="2"/>
    <s v="Q1"/>
    <n v="1"/>
  </r>
  <r>
    <d v="2018-01-01T00:00:00"/>
    <x v="5"/>
    <x v="0"/>
    <x v="1"/>
    <n v="1"/>
    <n v="4160.5600000000004"/>
    <n v="208.03"/>
    <n v="3567.05"/>
    <n v="0"/>
    <n v="3952.53"/>
    <n v="385.48"/>
    <n v="385.48"/>
    <n v="9.7527406496598384E-2"/>
    <x v="2"/>
    <s v="Q1"/>
    <n v="1"/>
  </r>
  <r>
    <d v="2018-01-01T00:00:00"/>
    <x v="5"/>
    <x v="1"/>
    <x v="0"/>
    <n v="248"/>
    <n v="952332.2"/>
    <n v="0"/>
    <n v="781999.98"/>
    <n v="0"/>
    <n v="952332.2"/>
    <n v="170332.21999999997"/>
    <n v="170332.21999999997"/>
    <n v="0.17885798674034123"/>
    <x v="2"/>
    <s v="Q1"/>
    <n v="1"/>
  </r>
  <r>
    <d v="2018-01-01T00:00:00"/>
    <x v="5"/>
    <x v="1"/>
    <x v="1"/>
    <n v="26"/>
    <n v="81873.22"/>
    <n v="6523.01"/>
    <n v="63106.84"/>
    <n v="0"/>
    <n v="75350.210000000006"/>
    <n v="12243.37000000001"/>
    <n v="12243.37000000001"/>
    <n v="0.16248620939477154"/>
    <x v="2"/>
    <s v="Q1"/>
    <n v="1"/>
  </r>
  <r>
    <d v="2018-01-01T00:00:00"/>
    <x v="5"/>
    <x v="2"/>
    <x v="0"/>
    <n v="24"/>
    <n v="91821.54"/>
    <n v="0"/>
    <n v="77407.55"/>
    <n v="0"/>
    <n v="91821.54"/>
    <n v="14413.989999999991"/>
    <n v="14413.989999999991"/>
    <n v="0.15697830813989824"/>
    <x v="2"/>
    <s v="Q1"/>
    <n v="1"/>
  </r>
  <r>
    <d v="2018-01-01T00:00:00"/>
    <x v="5"/>
    <x v="2"/>
    <x v="1"/>
    <n v="4"/>
    <n v="12334.99"/>
    <n v="1047.32"/>
    <n v="10036.14"/>
    <n v="0"/>
    <n v="11287.67"/>
    <n v="1251.5300000000007"/>
    <n v="1251.5300000000007"/>
    <n v="0.11087584948886711"/>
    <x v="2"/>
    <s v="Q1"/>
    <n v="1"/>
  </r>
  <r>
    <d v="2018-01-01T00:00:00"/>
    <x v="6"/>
    <x v="0"/>
    <x v="0"/>
    <n v="13"/>
    <n v="14312.78"/>
    <n v="0"/>
    <n v="8312.27"/>
    <n v="0"/>
    <n v="14312.78"/>
    <n v="6000.51"/>
    <n v="6000.51"/>
    <n v="0.41924140523364434"/>
    <x v="2"/>
    <s v="Q1"/>
    <n v="1"/>
  </r>
  <r>
    <d v="2018-01-01T00:00:00"/>
    <x v="6"/>
    <x v="0"/>
    <x v="1"/>
    <n v="2"/>
    <n v="2765.38"/>
    <n v="276.54000000000002"/>
    <n v="1280.52"/>
    <n v="0"/>
    <n v="2488.84"/>
    <n v="1208.3200000000002"/>
    <n v="1208.3200000000002"/>
    <n v="0.48549525079956929"/>
    <x v="2"/>
    <s v="Q1"/>
    <n v="1"/>
  </r>
  <r>
    <d v="2018-01-01T00:00:00"/>
    <x v="6"/>
    <x v="1"/>
    <x v="0"/>
    <n v="272"/>
    <n v="318047.8"/>
    <n v="0"/>
    <n v="172512.45"/>
    <n v="0"/>
    <n v="318047.8"/>
    <n v="145535.34999999998"/>
    <n v="145535.34999999998"/>
    <n v="0.45758955100459736"/>
    <x v="2"/>
    <s v="Q1"/>
    <n v="1"/>
  </r>
  <r>
    <d v="2018-01-01T00:00:00"/>
    <x v="6"/>
    <x v="1"/>
    <x v="1"/>
    <n v="31"/>
    <n v="35934.33"/>
    <n v="2623.63"/>
    <n v="18986.740000000002"/>
    <n v="0"/>
    <n v="33310.700000000004"/>
    <n v="14323.960000000003"/>
    <n v="14323.960000000003"/>
    <n v="0.4300107773177988"/>
    <x v="2"/>
    <s v="Q1"/>
    <n v="1"/>
  </r>
  <r>
    <d v="2018-01-01T00:00:00"/>
    <x v="6"/>
    <x v="2"/>
    <x v="0"/>
    <n v="15"/>
    <n v="15247.06"/>
    <n v="0"/>
    <n v="8074.34"/>
    <n v="0"/>
    <n v="15247.06"/>
    <n v="7172.7199999999993"/>
    <n v="7172.7199999999993"/>
    <n v="0.47043298839251629"/>
    <x v="2"/>
    <s v="Q1"/>
    <n v="1"/>
  </r>
  <r>
    <d v="2018-01-01T00:00:00"/>
    <x v="6"/>
    <x v="2"/>
    <x v="1"/>
    <n v="2"/>
    <n v="2442.86"/>
    <n v="244.29"/>
    <n v="1617.11"/>
    <n v="0"/>
    <n v="2198.5700000000002"/>
    <n v="581.46000000000026"/>
    <n v="581.46000000000026"/>
    <n v="0.2644719067393807"/>
    <x v="2"/>
    <s v="Q1"/>
    <n v="1"/>
  </r>
  <r>
    <d v="2018-02-01T00:00:00"/>
    <x v="0"/>
    <x v="0"/>
    <x v="0"/>
    <n v="43"/>
    <n v="16060.71"/>
    <n v="0"/>
    <n v="10176.23"/>
    <n v="0"/>
    <n v="16060.71"/>
    <n v="5884.48"/>
    <n v="5884.48"/>
    <n v="0.36638977977934972"/>
    <x v="2"/>
    <s v="Q1"/>
    <n v="2"/>
  </r>
  <r>
    <d v="2018-02-01T00:00:00"/>
    <x v="0"/>
    <x v="0"/>
    <x v="1"/>
    <n v="2"/>
    <n v="1059.1199999999999"/>
    <n v="52.96"/>
    <n v="485.96"/>
    <n v="0"/>
    <n v="1006.1599999999999"/>
    <n v="520.19999999999982"/>
    <n v="520.19999999999982"/>
    <n v="0.51701518645145894"/>
    <x v="2"/>
    <s v="Q1"/>
    <n v="2"/>
  </r>
  <r>
    <d v="2018-02-01T00:00:00"/>
    <x v="0"/>
    <x v="1"/>
    <x v="0"/>
    <n v="748"/>
    <n v="301866.7"/>
    <n v="0"/>
    <n v="184121.55"/>
    <n v="0"/>
    <n v="301866.7"/>
    <n v="117745.15000000002"/>
    <n v="117745.15000000002"/>
    <n v="0.39005677009090445"/>
    <x v="2"/>
    <s v="Q1"/>
    <n v="2"/>
  </r>
  <r>
    <d v="2018-02-01T00:00:00"/>
    <x v="0"/>
    <x v="1"/>
    <x v="1"/>
    <n v="29"/>
    <n v="11674.37"/>
    <n v="583.71"/>
    <n v="5839.61"/>
    <n v="0"/>
    <n v="11090.66"/>
    <n v="5251.05"/>
    <n v="5251.05"/>
    <n v="0.47346596144864239"/>
    <x v="2"/>
    <s v="Q1"/>
    <n v="2"/>
  </r>
  <r>
    <d v="2018-02-01T00:00:00"/>
    <x v="0"/>
    <x v="2"/>
    <x v="0"/>
    <n v="75"/>
    <n v="32250.37"/>
    <n v="0"/>
    <n v="18885.900000000001"/>
    <n v="0"/>
    <n v="32250.37"/>
    <n v="13364.469999999998"/>
    <n v="13364.469999999998"/>
    <n v="0.41439741621568987"/>
    <x v="2"/>
    <s v="Q1"/>
    <n v="2"/>
  </r>
  <r>
    <d v="2018-02-01T00:00:00"/>
    <x v="0"/>
    <x v="2"/>
    <x v="1"/>
    <n v="1"/>
    <n v="560.78"/>
    <n v="28.04"/>
    <n v="280.7"/>
    <n v="0"/>
    <n v="532.74"/>
    <n v="252.04000000000002"/>
    <n v="252.04000000000002"/>
    <n v="0.47310132522431209"/>
    <x v="2"/>
    <s v="Q1"/>
    <n v="2"/>
  </r>
  <r>
    <d v="2018-02-01T00:00:00"/>
    <x v="1"/>
    <x v="0"/>
    <x v="0"/>
    <n v="15"/>
    <n v="90135.06"/>
    <n v="0"/>
    <n v="77059.38"/>
    <n v="0"/>
    <n v="90135.06"/>
    <n v="13075.679999999993"/>
    <n v="13075.679999999993"/>
    <n v="0.14506763516882323"/>
    <x v="2"/>
    <s v="Q1"/>
    <n v="2"/>
  </r>
  <r>
    <d v="2018-02-01T00:00:00"/>
    <x v="1"/>
    <x v="1"/>
    <x v="0"/>
    <n v="124"/>
    <n v="703608.12"/>
    <n v="0"/>
    <n v="612650.63"/>
    <n v="0"/>
    <n v="703608.12"/>
    <n v="90957.489999999991"/>
    <n v="90957.489999999991"/>
    <n v="0.12927293960166347"/>
    <x v="2"/>
    <s v="Q1"/>
    <n v="2"/>
  </r>
  <r>
    <d v="2018-02-01T00:00:00"/>
    <x v="1"/>
    <x v="1"/>
    <x v="1"/>
    <n v="8"/>
    <n v="45228.3"/>
    <n v="2261.41"/>
    <n v="40990.06"/>
    <n v="0"/>
    <n v="42966.89"/>
    <n v="1976.8300000000017"/>
    <n v="1976.8300000000017"/>
    <n v="4.600821702478354E-2"/>
    <x v="2"/>
    <s v="Q1"/>
    <n v="2"/>
  </r>
  <r>
    <d v="2018-02-01T00:00:00"/>
    <x v="1"/>
    <x v="2"/>
    <x v="0"/>
    <n v="27"/>
    <n v="140987.76"/>
    <n v="0"/>
    <n v="119938.56"/>
    <n v="0"/>
    <n v="140987.76"/>
    <n v="21049.200000000012"/>
    <n v="21049.200000000012"/>
    <n v="0.14929806672579243"/>
    <x v="2"/>
    <s v="Q1"/>
    <n v="2"/>
  </r>
  <r>
    <d v="2018-02-01T00:00:00"/>
    <x v="1"/>
    <x v="2"/>
    <x v="1"/>
    <n v="1"/>
    <n v="8863.17"/>
    <n v="443.16"/>
    <n v="8284.69"/>
    <n v="0"/>
    <n v="8420.01"/>
    <n v="135.31999999999971"/>
    <n v="135.31999999999971"/>
    <n v="1.6071239820380227E-2"/>
    <x v="2"/>
    <s v="Q1"/>
    <n v="2"/>
  </r>
  <r>
    <d v="2018-02-01T00:00:00"/>
    <x v="2"/>
    <x v="0"/>
    <x v="0"/>
    <n v="19"/>
    <n v="14441.78"/>
    <n v="0"/>
    <n v="6360.38"/>
    <n v="0"/>
    <n v="14441.78"/>
    <n v="8081.4000000000005"/>
    <n v="8081.4000000000005"/>
    <n v="0.55958476032732807"/>
    <x v="2"/>
    <s v="Q1"/>
    <n v="2"/>
  </r>
  <r>
    <d v="2018-02-01T00:00:00"/>
    <x v="2"/>
    <x v="0"/>
    <x v="1"/>
    <n v="1"/>
    <n v="279.87"/>
    <n v="13.99"/>
    <n v="112.09"/>
    <n v="0"/>
    <n v="265.88"/>
    <n v="153.79"/>
    <n v="153.79"/>
    <n v="0.57841883556491647"/>
    <x v="2"/>
    <s v="Q1"/>
    <n v="2"/>
  </r>
  <r>
    <d v="2018-02-01T00:00:00"/>
    <x v="2"/>
    <x v="1"/>
    <x v="0"/>
    <n v="483"/>
    <n v="333288.78000000003"/>
    <n v="0"/>
    <n v="149436.57"/>
    <n v="0"/>
    <n v="333288.78000000003"/>
    <n v="183852.21000000002"/>
    <n v="183852.21000000002"/>
    <n v="0.55163036091403983"/>
    <x v="2"/>
    <s v="Q1"/>
    <n v="2"/>
  </r>
  <r>
    <d v="2018-02-01T00:00:00"/>
    <x v="2"/>
    <x v="1"/>
    <x v="1"/>
    <n v="24"/>
    <n v="14020.42"/>
    <n v="700.99"/>
    <n v="6250.34"/>
    <n v="0"/>
    <n v="13319.43"/>
    <n v="7069.09"/>
    <n v="7069.09"/>
    <n v="0.53073517410279569"/>
    <x v="2"/>
    <s v="Q1"/>
    <n v="2"/>
  </r>
  <r>
    <d v="2018-02-01T00:00:00"/>
    <x v="2"/>
    <x v="2"/>
    <x v="0"/>
    <n v="43"/>
    <n v="34267.61"/>
    <n v="0"/>
    <n v="15810.9"/>
    <n v="0"/>
    <n v="34267.61"/>
    <n v="18456.71"/>
    <n v="18456.71"/>
    <n v="0.53860511427555058"/>
    <x v="2"/>
    <s v="Q1"/>
    <n v="2"/>
  </r>
  <r>
    <d v="2018-02-01T00:00:00"/>
    <x v="3"/>
    <x v="0"/>
    <x v="0"/>
    <n v="40"/>
    <n v="3921.31"/>
    <n v="0"/>
    <n v="3235.3"/>
    <n v="0"/>
    <n v="3921.31"/>
    <n v="686.00999999999976"/>
    <n v="686.00999999999976"/>
    <n v="0.17494408756257471"/>
    <x v="2"/>
    <s v="Q1"/>
    <n v="2"/>
  </r>
  <r>
    <d v="2018-02-01T00:00:00"/>
    <x v="3"/>
    <x v="0"/>
    <x v="1"/>
    <n v="8"/>
    <n v="865.6"/>
    <n v="43.28"/>
    <n v="694.3"/>
    <n v="0"/>
    <n v="822.32"/>
    <n v="128.0200000000001"/>
    <n v="128.0200000000001"/>
    <n v="0.15568148652592675"/>
    <x v="2"/>
    <s v="Q1"/>
    <n v="2"/>
  </r>
  <r>
    <d v="2018-02-01T00:00:00"/>
    <x v="3"/>
    <x v="1"/>
    <x v="0"/>
    <n v="2231"/>
    <n v="230437.04"/>
    <n v="0"/>
    <n v="190984.97"/>
    <n v="0"/>
    <n v="230437.04"/>
    <n v="39452.070000000007"/>
    <n v="39452.070000000007"/>
    <n v="0.17120541905936651"/>
    <x v="2"/>
    <s v="Q1"/>
    <n v="2"/>
  </r>
  <r>
    <d v="2018-02-01T00:00:00"/>
    <x v="3"/>
    <x v="1"/>
    <x v="1"/>
    <n v="125"/>
    <n v="14079.84"/>
    <n v="703.99"/>
    <n v="11584.78"/>
    <n v="0"/>
    <n v="13375.85"/>
    <n v="1791.0699999999997"/>
    <n v="1791.0699999999997"/>
    <n v="0.1339032659606679"/>
    <x v="2"/>
    <s v="Q1"/>
    <n v="2"/>
  </r>
  <r>
    <d v="2018-02-01T00:00:00"/>
    <x v="3"/>
    <x v="2"/>
    <x v="0"/>
    <n v="151"/>
    <n v="15606.12"/>
    <n v="0"/>
    <n v="12759.83"/>
    <n v="0"/>
    <n v="15606.12"/>
    <n v="2846.2900000000009"/>
    <n v="2846.2900000000009"/>
    <n v="0.18238293695037591"/>
    <x v="2"/>
    <s v="Q1"/>
    <n v="2"/>
  </r>
  <r>
    <d v="2018-02-01T00:00:00"/>
    <x v="3"/>
    <x v="2"/>
    <x v="1"/>
    <n v="2"/>
    <n v="224.73"/>
    <n v="11.24"/>
    <n v="182.38"/>
    <n v="0"/>
    <n v="213.48999999999998"/>
    <n v="31.109999999999985"/>
    <n v="31.109999999999985"/>
    <n v="0.14572111105906593"/>
    <x v="2"/>
    <s v="Q1"/>
    <n v="2"/>
  </r>
  <r>
    <d v="2018-02-01T00:00:00"/>
    <x v="4"/>
    <x v="0"/>
    <x v="0"/>
    <n v="29"/>
    <n v="12467.1"/>
    <n v="0"/>
    <n v="6482.23"/>
    <n v="0"/>
    <n v="12467.1"/>
    <n v="5984.8700000000008"/>
    <n v="5984.8700000000008"/>
    <n v="0.48005309975856458"/>
    <x v="2"/>
    <s v="Q1"/>
    <n v="2"/>
  </r>
  <r>
    <d v="2018-02-01T00:00:00"/>
    <x v="4"/>
    <x v="0"/>
    <x v="1"/>
    <n v="4"/>
    <n v="1452.4"/>
    <n v="72.62"/>
    <n v="810.79"/>
    <n v="0"/>
    <n v="1379.7800000000002"/>
    <n v="568.99000000000024"/>
    <n v="568.99000000000024"/>
    <n v="0.41237733551725647"/>
    <x v="2"/>
    <s v="Q1"/>
    <n v="2"/>
  </r>
  <r>
    <d v="2018-02-01T00:00:00"/>
    <x v="4"/>
    <x v="1"/>
    <x v="0"/>
    <n v="545"/>
    <n v="311821.82"/>
    <n v="0"/>
    <n v="168228.36"/>
    <n v="0"/>
    <n v="311821.82"/>
    <n v="143593.46000000002"/>
    <n v="143593.46000000002"/>
    <n v="0.46049843465091705"/>
    <x v="2"/>
    <s v="Q1"/>
    <n v="2"/>
  </r>
  <r>
    <d v="2018-02-01T00:00:00"/>
    <x v="4"/>
    <x v="1"/>
    <x v="1"/>
    <n v="20"/>
    <n v="10508.05"/>
    <n v="525.41999999999996"/>
    <n v="5749.45"/>
    <n v="0"/>
    <n v="9982.6299999999992"/>
    <n v="4233.1799999999994"/>
    <n v="4233.1799999999994"/>
    <n v="0.42405458281034153"/>
    <x v="2"/>
    <s v="Q1"/>
    <n v="2"/>
  </r>
  <r>
    <d v="2018-02-01T00:00:00"/>
    <x v="4"/>
    <x v="2"/>
    <x v="0"/>
    <n v="65"/>
    <n v="38000.68"/>
    <n v="0"/>
    <n v="20302.87"/>
    <n v="0"/>
    <n v="38000.68"/>
    <n v="17697.810000000001"/>
    <n v="17697.810000000001"/>
    <n v="0.46572350810564445"/>
    <x v="2"/>
    <s v="Q1"/>
    <n v="2"/>
  </r>
  <r>
    <d v="2018-02-01T00:00:00"/>
    <x v="5"/>
    <x v="0"/>
    <x v="0"/>
    <n v="9"/>
    <n v="35676.35"/>
    <n v="0"/>
    <n v="30262.74"/>
    <n v="0"/>
    <n v="35676.35"/>
    <n v="5413.6099999999969"/>
    <n v="5413.6099999999969"/>
    <n v="0.15174226062924029"/>
    <x v="2"/>
    <s v="Q1"/>
    <n v="2"/>
  </r>
  <r>
    <d v="2018-02-01T00:00:00"/>
    <x v="5"/>
    <x v="1"/>
    <x v="0"/>
    <n v="195"/>
    <n v="781147.94"/>
    <n v="0"/>
    <n v="649643.17000000004"/>
    <n v="0"/>
    <n v="781147.94"/>
    <n v="131504.7699999999"/>
    <n v="131504.7699999999"/>
    <n v="0.16834809805681611"/>
    <x v="2"/>
    <s v="Q1"/>
    <n v="2"/>
  </r>
  <r>
    <d v="2018-02-01T00:00:00"/>
    <x v="5"/>
    <x v="1"/>
    <x v="1"/>
    <n v="8"/>
    <n v="30756.31"/>
    <n v="1537.82"/>
    <n v="23493.39"/>
    <n v="0"/>
    <n v="29218.49"/>
    <n v="5725.1000000000022"/>
    <n v="5725.1000000000022"/>
    <n v="0.19594099489740921"/>
    <x v="2"/>
    <s v="Q1"/>
    <n v="2"/>
  </r>
  <r>
    <d v="2018-02-01T00:00:00"/>
    <x v="5"/>
    <x v="2"/>
    <x v="0"/>
    <n v="17"/>
    <n v="66245.37"/>
    <n v="0"/>
    <n v="58965.71"/>
    <n v="0"/>
    <n v="66245.37"/>
    <n v="7279.6599999999962"/>
    <n v="7279.6599999999962"/>
    <n v="0.10988934019086914"/>
    <x v="2"/>
    <s v="Q1"/>
    <n v="2"/>
  </r>
  <r>
    <d v="2018-02-01T00:00:00"/>
    <x v="5"/>
    <x v="2"/>
    <x v="1"/>
    <n v="1"/>
    <n v="1028.96"/>
    <n v="51.45"/>
    <n v="818.51"/>
    <n v="0"/>
    <n v="977.51"/>
    <n v="159"/>
    <n v="159"/>
    <n v="0.16265818252498696"/>
    <x v="2"/>
    <s v="Q1"/>
    <n v="2"/>
  </r>
  <r>
    <d v="2018-02-01T00:00:00"/>
    <x v="6"/>
    <x v="0"/>
    <x v="0"/>
    <n v="16"/>
    <n v="23444.36"/>
    <n v="0"/>
    <n v="12754.45"/>
    <n v="0"/>
    <n v="23444.36"/>
    <n v="10689.91"/>
    <n v="10689.91"/>
    <n v="0.45596936747260319"/>
    <x v="2"/>
    <s v="Q1"/>
    <n v="2"/>
  </r>
  <r>
    <d v="2018-02-01T00:00:00"/>
    <x v="6"/>
    <x v="1"/>
    <x v="0"/>
    <n v="253"/>
    <n v="302960.99"/>
    <n v="0"/>
    <n v="163752.04999999999"/>
    <n v="0"/>
    <n v="302960.99"/>
    <n v="139208.94"/>
    <n v="139208.94"/>
    <n v="0.4594946035791605"/>
    <x v="2"/>
    <s v="Q1"/>
    <n v="2"/>
  </r>
  <r>
    <d v="2018-02-01T00:00:00"/>
    <x v="6"/>
    <x v="1"/>
    <x v="1"/>
    <n v="11"/>
    <n v="13409.71"/>
    <n v="670.48"/>
    <n v="7814.3"/>
    <n v="0"/>
    <n v="12739.23"/>
    <n v="4924.9299999999994"/>
    <n v="4924.9299999999994"/>
    <n v="0.38659557916765769"/>
    <x v="2"/>
    <s v="Q1"/>
    <n v="2"/>
  </r>
  <r>
    <d v="2018-02-01T00:00:00"/>
    <x v="6"/>
    <x v="2"/>
    <x v="0"/>
    <n v="16"/>
    <n v="18845.810000000001"/>
    <n v="0"/>
    <n v="10129.32"/>
    <n v="0"/>
    <n v="18845.810000000001"/>
    <n v="8716.4900000000016"/>
    <n v="8716.4900000000016"/>
    <n v="0.462516071211585"/>
    <x v="2"/>
    <s v="Q1"/>
    <n v="2"/>
  </r>
  <r>
    <d v="2018-02-01T00:00:00"/>
    <x v="6"/>
    <x v="2"/>
    <x v="1"/>
    <n v="2"/>
    <n v="3348"/>
    <n v="167.4"/>
    <n v="1772.91"/>
    <n v="0"/>
    <n v="3180.6"/>
    <n v="1407.6899999999998"/>
    <n v="1407.6899999999998"/>
    <n v="0.44258630447085451"/>
    <x v="2"/>
    <s v="Q1"/>
    <n v="2"/>
  </r>
  <r>
    <d v="2018-03-01T00:00:00"/>
    <x v="0"/>
    <x v="3"/>
    <x v="0"/>
    <n v="10"/>
    <n v="5430.91"/>
    <n v="0"/>
    <n v="2759.97"/>
    <n v="217.23"/>
    <n v="5430.91"/>
    <n v="2670.94"/>
    <n v="2453.71"/>
    <n v="0.49180339943029805"/>
    <x v="2"/>
    <s v="Q1"/>
    <n v="3"/>
  </r>
  <r>
    <d v="2018-03-01T00:00:00"/>
    <x v="0"/>
    <x v="0"/>
    <x v="0"/>
    <n v="47"/>
    <n v="16564.259999999998"/>
    <n v="0"/>
    <n v="10013.06"/>
    <n v="0"/>
    <n v="16564.259999999998"/>
    <n v="6551.1999999999989"/>
    <n v="6551.1999999999989"/>
    <n v="0.39550212324607315"/>
    <x v="2"/>
    <s v="Q1"/>
    <n v="3"/>
  </r>
  <r>
    <d v="2018-03-01T00:00:00"/>
    <x v="0"/>
    <x v="1"/>
    <x v="0"/>
    <n v="984"/>
    <n v="391837.35"/>
    <n v="0"/>
    <n v="237053.52"/>
    <n v="0"/>
    <n v="391837.35"/>
    <n v="154783.82999999999"/>
    <n v="154783.82999999999"/>
    <n v="0.3950206125066944"/>
    <x v="2"/>
    <s v="Q1"/>
    <n v="3"/>
  </r>
  <r>
    <d v="2018-03-01T00:00:00"/>
    <x v="0"/>
    <x v="1"/>
    <x v="1"/>
    <n v="33"/>
    <n v="12980.09"/>
    <n v="649.01"/>
    <n v="7876.46"/>
    <n v="0"/>
    <n v="12331.08"/>
    <n v="4454.62"/>
    <n v="4454.62"/>
    <n v="0.36125140701382197"/>
    <x v="2"/>
    <s v="Q1"/>
    <n v="3"/>
  </r>
  <r>
    <d v="2018-03-01T00:00:00"/>
    <x v="0"/>
    <x v="2"/>
    <x v="0"/>
    <n v="55"/>
    <n v="24829.23"/>
    <n v="0"/>
    <n v="14512.36"/>
    <n v="0"/>
    <n v="24829.23"/>
    <n v="10316.869999999999"/>
    <n v="10316.869999999999"/>
    <n v="0.41551308679326743"/>
    <x v="2"/>
    <s v="Q1"/>
    <n v="3"/>
  </r>
  <r>
    <d v="2018-03-01T00:00:00"/>
    <x v="0"/>
    <x v="2"/>
    <x v="1"/>
    <n v="2"/>
    <n v="434.88"/>
    <n v="21.74"/>
    <n v="197.64"/>
    <n v="0"/>
    <n v="413.14"/>
    <n v="215.5"/>
    <n v="215.5"/>
    <n v="0.52161494892772431"/>
    <x v="2"/>
    <s v="Q1"/>
    <n v="3"/>
  </r>
  <r>
    <d v="2018-03-01T00:00:00"/>
    <x v="1"/>
    <x v="3"/>
    <x v="0"/>
    <n v="2"/>
    <n v="15968.06"/>
    <n v="0"/>
    <n v="14061.46"/>
    <n v="638.73"/>
    <n v="15968.06"/>
    <n v="1906.6000000000004"/>
    <n v="1267.8700000000003"/>
    <n v="0.11940085395470711"/>
    <x v="2"/>
    <s v="Q1"/>
    <n v="3"/>
  </r>
  <r>
    <d v="2018-03-01T00:00:00"/>
    <x v="1"/>
    <x v="0"/>
    <x v="0"/>
    <n v="12"/>
    <n v="67218.179999999993"/>
    <n v="0"/>
    <n v="56777.11"/>
    <n v="0"/>
    <n v="67218.179999999993"/>
    <n v="10441.069999999992"/>
    <n v="10441.069999999992"/>
    <n v="0.15533104288155367"/>
    <x v="2"/>
    <s v="Q1"/>
    <n v="3"/>
  </r>
  <r>
    <d v="2018-03-01T00:00:00"/>
    <x v="1"/>
    <x v="0"/>
    <x v="1"/>
    <n v="1"/>
    <n v="28911.68"/>
    <n v="1445.58"/>
    <n v="25291.919999999998"/>
    <n v="0"/>
    <n v="27466.1"/>
    <n v="2174.1800000000003"/>
    <n v="2174.1800000000003"/>
    <n v="7.9158671962892446E-2"/>
    <x v="2"/>
    <s v="Q1"/>
    <n v="3"/>
  </r>
  <r>
    <d v="2018-03-01T00:00:00"/>
    <x v="1"/>
    <x v="1"/>
    <x v="0"/>
    <n v="152"/>
    <n v="912272.76"/>
    <n v="0"/>
    <n v="794897.99"/>
    <n v="0"/>
    <n v="912272.76"/>
    <n v="117374.77000000002"/>
    <n v="117374.77000000002"/>
    <n v="0.12866192562847104"/>
    <x v="2"/>
    <s v="Q1"/>
    <n v="3"/>
  </r>
  <r>
    <d v="2018-03-01T00:00:00"/>
    <x v="1"/>
    <x v="1"/>
    <x v="1"/>
    <n v="5"/>
    <n v="35108.31"/>
    <n v="1755.41"/>
    <n v="31836.22"/>
    <n v="0"/>
    <n v="33352.899999999994"/>
    <n v="1516.679999999993"/>
    <n v="1516.679999999993"/>
    <n v="4.5473706934029523E-2"/>
    <x v="2"/>
    <s v="Q1"/>
    <n v="3"/>
  </r>
  <r>
    <d v="2018-03-01T00:00:00"/>
    <x v="1"/>
    <x v="2"/>
    <x v="0"/>
    <n v="21"/>
    <n v="106307.07"/>
    <n v="0"/>
    <n v="95132.07"/>
    <n v="0"/>
    <n v="106307.07"/>
    <n v="11175"/>
    <n v="11175"/>
    <n v="0.1051200075404204"/>
    <x v="2"/>
    <s v="Q1"/>
    <n v="3"/>
  </r>
  <r>
    <d v="2018-03-01T00:00:00"/>
    <x v="2"/>
    <x v="3"/>
    <x v="0"/>
    <n v="6"/>
    <n v="3770.4"/>
    <n v="0"/>
    <n v="1784.22"/>
    <n v="150.81"/>
    <n v="3770.4"/>
    <n v="1986.18"/>
    <n v="1835.3700000000001"/>
    <n v="0.52678230426479955"/>
    <x v="2"/>
    <s v="Q1"/>
    <n v="3"/>
  </r>
  <r>
    <d v="2018-03-01T00:00:00"/>
    <x v="2"/>
    <x v="3"/>
    <x v="1"/>
    <n v="1"/>
    <n v="1039.3599999999999"/>
    <n v="51.97"/>
    <n v="463.33"/>
    <n v="40.159999999999997"/>
    <n v="987.38999999999987"/>
    <n v="524.05999999999995"/>
    <n v="483.9"/>
    <n v="0.53075279271615072"/>
    <x v="2"/>
    <s v="Q1"/>
    <n v="3"/>
  </r>
  <r>
    <d v="2018-03-01T00:00:00"/>
    <x v="2"/>
    <x v="0"/>
    <x v="0"/>
    <n v="24"/>
    <n v="19898.68"/>
    <n v="0"/>
    <n v="9133.66"/>
    <n v="0"/>
    <n v="19898.68"/>
    <n v="10765.02"/>
    <n v="10765.02"/>
    <n v="0.54099166376865204"/>
    <x v="2"/>
    <s v="Q1"/>
    <n v="3"/>
  </r>
  <r>
    <d v="2018-03-01T00:00:00"/>
    <x v="2"/>
    <x v="0"/>
    <x v="1"/>
    <n v="1"/>
    <n v="383.91"/>
    <n v="19.2"/>
    <n v="220.3"/>
    <n v="0"/>
    <n v="364.71000000000004"/>
    <n v="144.41000000000003"/>
    <n v="144.41000000000003"/>
    <n v="0.39595843272737247"/>
    <x v="2"/>
    <s v="Q1"/>
    <n v="3"/>
  </r>
  <r>
    <d v="2018-03-01T00:00:00"/>
    <x v="2"/>
    <x v="1"/>
    <x v="0"/>
    <n v="566"/>
    <n v="391693.68"/>
    <n v="0"/>
    <n v="179476.49"/>
    <n v="0"/>
    <n v="391693.68"/>
    <n v="212217.19"/>
    <n v="212217.19"/>
    <n v="0.54179375577364441"/>
    <x v="2"/>
    <s v="Q1"/>
    <n v="3"/>
  </r>
  <r>
    <d v="2018-03-01T00:00:00"/>
    <x v="2"/>
    <x v="1"/>
    <x v="1"/>
    <n v="18"/>
    <n v="13142.34"/>
    <n v="657.1"/>
    <n v="5954.64"/>
    <n v="0"/>
    <n v="12485.24"/>
    <n v="6530.5999999999995"/>
    <n v="6530.5999999999995"/>
    <n v="0.52306563590287403"/>
    <x v="2"/>
    <s v="Q1"/>
    <n v="3"/>
  </r>
  <r>
    <d v="2018-03-01T00:00:00"/>
    <x v="2"/>
    <x v="2"/>
    <x v="0"/>
    <n v="32"/>
    <n v="21773.49"/>
    <n v="0"/>
    <n v="9965.14"/>
    <n v="0"/>
    <n v="21773.49"/>
    <n v="11808.350000000002"/>
    <n v="11808.350000000002"/>
    <n v="0.54232693059312043"/>
    <x v="2"/>
    <s v="Q1"/>
    <n v="3"/>
  </r>
  <r>
    <d v="2018-03-01T00:00:00"/>
    <x v="2"/>
    <x v="2"/>
    <x v="1"/>
    <n v="3"/>
    <n v="1880"/>
    <n v="94"/>
    <n v="732.61"/>
    <n v="0"/>
    <n v="1786"/>
    <n v="1053.3899999999999"/>
    <n v="1053.3899999999999"/>
    <n v="0.58980403135498316"/>
    <x v="2"/>
    <s v="Q1"/>
    <n v="3"/>
  </r>
  <r>
    <d v="2018-03-01T00:00:00"/>
    <x v="3"/>
    <x v="3"/>
    <x v="0"/>
    <n v="11"/>
    <n v="1297.3900000000001"/>
    <n v="0"/>
    <n v="1157.0899999999999"/>
    <n v="51.9"/>
    <n v="1297.3900000000001"/>
    <n v="140.30000000000018"/>
    <n v="88.400000000000176"/>
    <n v="0.10814018914898386"/>
    <x v="2"/>
    <s v="Q1"/>
    <n v="3"/>
  </r>
  <r>
    <d v="2018-03-01T00:00:00"/>
    <x v="3"/>
    <x v="0"/>
    <x v="0"/>
    <n v="64"/>
    <n v="5917.79"/>
    <n v="0"/>
    <n v="4832.41"/>
    <n v="0"/>
    <n v="5917.79"/>
    <n v="1085.3800000000001"/>
    <n v="1085.3800000000001"/>
    <n v="0.18340968503444699"/>
    <x v="2"/>
    <s v="Q1"/>
    <n v="3"/>
  </r>
  <r>
    <d v="2018-03-01T00:00:00"/>
    <x v="3"/>
    <x v="0"/>
    <x v="1"/>
    <n v="7"/>
    <n v="486.92"/>
    <n v="24.35"/>
    <n v="376.48"/>
    <n v="0"/>
    <n v="462.57"/>
    <n v="86.089999999999975"/>
    <n v="86.089999999999975"/>
    <n v="0.18611237218150761"/>
    <x v="2"/>
    <s v="Q1"/>
    <n v="3"/>
  </r>
  <r>
    <d v="2018-03-01T00:00:00"/>
    <x v="3"/>
    <x v="1"/>
    <x v="0"/>
    <n v="2730"/>
    <n v="279077.51"/>
    <n v="0"/>
    <n v="230175.56"/>
    <n v="0"/>
    <n v="279077.51"/>
    <n v="48901.950000000012"/>
    <n v="48901.950000000012"/>
    <n v="0.17522712596941262"/>
    <x v="2"/>
    <s v="Q1"/>
    <n v="3"/>
  </r>
  <r>
    <d v="2018-03-01T00:00:00"/>
    <x v="3"/>
    <x v="1"/>
    <x v="1"/>
    <n v="136"/>
    <n v="11619.19"/>
    <n v="580.98"/>
    <n v="9399.9500000000007"/>
    <n v="0"/>
    <n v="11038.210000000001"/>
    <n v="1638.2600000000002"/>
    <n v="1638.2600000000002"/>
    <n v="0.14841717995943182"/>
    <x v="2"/>
    <s v="Q1"/>
    <n v="3"/>
  </r>
  <r>
    <d v="2018-03-01T00:00:00"/>
    <x v="3"/>
    <x v="2"/>
    <x v="0"/>
    <n v="108"/>
    <n v="11125.02"/>
    <n v="0"/>
    <n v="8983.59"/>
    <n v="0"/>
    <n v="11125.02"/>
    <n v="2141.4300000000003"/>
    <n v="2141.4300000000003"/>
    <n v="0.19248774384225828"/>
    <x v="2"/>
    <s v="Q1"/>
    <n v="3"/>
  </r>
  <r>
    <d v="2018-03-01T00:00:00"/>
    <x v="3"/>
    <x v="2"/>
    <x v="1"/>
    <n v="3"/>
    <n v="152.94"/>
    <n v="7.65"/>
    <n v="145.47"/>
    <n v="0"/>
    <n v="145.29"/>
    <n v="-0.18000000000000682"/>
    <n v="-0.18000000000000682"/>
    <n v="-1.2389015073302142E-3"/>
    <x v="2"/>
    <s v="Q1"/>
    <n v="3"/>
  </r>
  <r>
    <d v="2018-03-01T00:00:00"/>
    <x v="4"/>
    <x v="3"/>
    <x v="0"/>
    <n v="4"/>
    <n v="1639.68"/>
    <n v="0"/>
    <n v="894.43"/>
    <n v="64.92"/>
    <n v="1639.68"/>
    <n v="745.25000000000011"/>
    <n v="680.33000000000015"/>
    <n v="0.45450941647150667"/>
    <x v="2"/>
    <s v="Q1"/>
    <n v="3"/>
  </r>
  <r>
    <d v="2018-03-01T00:00:00"/>
    <x v="4"/>
    <x v="0"/>
    <x v="0"/>
    <n v="22"/>
    <n v="9043.19"/>
    <n v="0"/>
    <n v="4801.72"/>
    <n v="0"/>
    <n v="9043.19"/>
    <n v="4241.47"/>
    <n v="4241.47"/>
    <n v="0.4690236520519861"/>
    <x v="2"/>
    <s v="Q1"/>
    <n v="3"/>
  </r>
  <r>
    <d v="2018-03-01T00:00:00"/>
    <x v="4"/>
    <x v="0"/>
    <x v="1"/>
    <n v="1"/>
    <n v="654.41"/>
    <n v="32.72"/>
    <n v="351.5"/>
    <n v="0"/>
    <n v="621.68999999999994"/>
    <n v="270.18999999999994"/>
    <n v="270.18999999999994"/>
    <n v="0.43460567163698943"/>
    <x v="2"/>
    <s v="Q1"/>
    <n v="3"/>
  </r>
  <r>
    <d v="2018-03-01T00:00:00"/>
    <x v="4"/>
    <x v="1"/>
    <x v="0"/>
    <n v="723"/>
    <n v="423044.97"/>
    <n v="0"/>
    <n v="226813.01"/>
    <n v="0"/>
    <n v="423044.97"/>
    <n v="196231.95999999996"/>
    <n v="196231.95999999996"/>
    <n v="0.46385602930109293"/>
    <x v="2"/>
    <s v="Q1"/>
    <n v="3"/>
  </r>
  <r>
    <d v="2018-03-01T00:00:00"/>
    <x v="4"/>
    <x v="1"/>
    <x v="1"/>
    <n v="29"/>
    <n v="14897.51"/>
    <n v="744.88"/>
    <n v="7831.76"/>
    <n v="0"/>
    <n v="14152.630000000001"/>
    <n v="6320.8700000000008"/>
    <n v="6320.8700000000008"/>
    <n v="0.44662158199571389"/>
    <x v="2"/>
    <s v="Q1"/>
    <n v="3"/>
  </r>
  <r>
    <d v="2018-03-01T00:00:00"/>
    <x v="4"/>
    <x v="2"/>
    <x v="0"/>
    <n v="35"/>
    <n v="26743.51"/>
    <n v="0"/>
    <n v="14897.95"/>
    <n v="0"/>
    <n v="26743.51"/>
    <n v="11845.559999999998"/>
    <n v="11845.559999999998"/>
    <n v="0.44293213568450807"/>
    <x v="2"/>
    <s v="Q1"/>
    <n v="3"/>
  </r>
  <r>
    <d v="2018-03-01T00:00:00"/>
    <x v="4"/>
    <x v="2"/>
    <x v="1"/>
    <n v="5"/>
    <n v="1753.09"/>
    <n v="87.66"/>
    <n v="950.78"/>
    <n v="0"/>
    <n v="1665.4299999999998"/>
    <n v="714.64999999999986"/>
    <n v="714.64999999999986"/>
    <n v="0.42910839843163623"/>
    <x v="2"/>
    <s v="Q1"/>
    <n v="3"/>
  </r>
  <r>
    <d v="2018-03-01T00:00:00"/>
    <x v="5"/>
    <x v="3"/>
    <x v="0"/>
    <n v="3"/>
    <n v="15457.22"/>
    <n v="0"/>
    <n v="14211.45"/>
    <n v="618.28"/>
    <n v="15457.22"/>
    <n v="1245.7699999999986"/>
    <n v="627.48999999999864"/>
    <n v="8.0594699434956521E-2"/>
    <x v="2"/>
    <s v="Q1"/>
    <n v="3"/>
  </r>
  <r>
    <d v="2018-03-01T00:00:00"/>
    <x v="5"/>
    <x v="0"/>
    <x v="0"/>
    <n v="18"/>
    <n v="69230.289999999994"/>
    <n v="0"/>
    <n v="60669.39"/>
    <n v="0"/>
    <n v="69230.289999999994"/>
    <n v="8560.8999999999942"/>
    <n v="8560.8999999999942"/>
    <n v="0.1236583004346796"/>
    <x v="2"/>
    <s v="Q1"/>
    <n v="3"/>
  </r>
  <r>
    <d v="2018-03-01T00:00:00"/>
    <x v="5"/>
    <x v="1"/>
    <x v="0"/>
    <n v="241"/>
    <n v="900496.43"/>
    <n v="0"/>
    <n v="767614.95"/>
    <n v="0"/>
    <n v="900496.43"/>
    <n v="132881.4800000001"/>
    <n v="132881.4800000001"/>
    <n v="0.1475646938433727"/>
    <x v="2"/>
    <s v="Q1"/>
    <n v="3"/>
  </r>
  <r>
    <d v="2018-03-01T00:00:00"/>
    <x v="5"/>
    <x v="1"/>
    <x v="1"/>
    <n v="9"/>
    <n v="41284.1"/>
    <n v="2064.19"/>
    <n v="32140.49"/>
    <n v="0"/>
    <n v="39219.909999999996"/>
    <n v="7079.4199999999946"/>
    <n v="7079.4199999999946"/>
    <n v="0.18050576862619"/>
    <x v="2"/>
    <s v="Q1"/>
    <n v="3"/>
  </r>
  <r>
    <d v="2018-03-01T00:00:00"/>
    <x v="5"/>
    <x v="2"/>
    <x v="0"/>
    <n v="23"/>
    <n v="107366.14"/>
    <n v="0"/>
    <n v="86493.4"/>
    <n v="0"/>
    <n v="107366.14"/>
    <n v="20872.740000000005"/>
    <n v="20872.740000000005"/>
    <n v="0.19440710078615106"/>
    <x v="2"/>
    <s v="Q1"/>
    <n v="3"/>
  </r>
  <r>
    <d v="2018-03-01T00:00:00"/>
    <x v="6"/>
    <x v="3"/>
    <x v="0"/>
    <n v="1"/>
    <n v="789.66"/>
    <n v="0"/>
    <n v="387.35"/>
    <n v="31.59"/>
    <n v="789.66"/>
    <n v="402.30999999999995"/>
    <n v="370.71999999999997"/>
    <n v="0.50947243117290986"/>
    <x v="2"/>
    <s v="Q1"/>
    <n v="3"/>
  </r>
  <r>
    <d v="2018-03-01T00:00:00"/>
    <x v="6"/>
    <x v="0"/>
    <x v="0"/>
    <n v="15"/>
    <n v="19190.16"/>
    <n v="0"/>
    <n v="10879.38"/>
    <n v="0"/>
    <n v="19190.16"/>
    <n v="8310.7800000000007"/>
    <n v="8310.7800000000007"/>
    <n v="0.43307507597643796"/>
    <x v="2"/>
    <s v="Q1"/>
    <n v="3"/>
  </r>
  <r>
    <d v="2018-03-01T00:00:00"/>
    <x v="6"/>
    <x v="0"/>
    <x v="1"/>
    <n v="2"/>
    <n v="3056.69"/>
    <n v="152.83000000000001"/>
    <n v="1528.52"/>
    <n v="0"/>
    <n v="2903.86"/>
    <n v="1375.3400000000001"/>
    <n v="1375.3400000000001"/>
    <n v="0.47362476152431593"/>
    <x v="2"/>
    <s v="Q1"/>
    <n v="3"/>
  </r>
  <r>
    <d v="2018-03-01T00:00:00"/>
    <x v="6"/>
    <x v="1"/>
    <x v="0"/>
    <n v="303"/>
    <n v="359475.48"/>
    <n v="0"/>
    <n v="193261.77"/>
    <n v="0"/>
    <n v="359475.48"/>
    <n v="166213.71"/>
    <n v="166213.71"/>
    <n v="0.46237843538034917"/>
    <x v="2"/>
    <s v="Q1"/>
    <n v="3"/>
  </r>
  <r>
    <d v="2018-03-01T00:00:00"/>
    <x v="6"/>
    <x v="1"/>
    <x v="1"/>
    <n v="16"/>
    <n v="17389.23"/>
    <n v="869.43"/>
    <n v="10196.19"/>
    <n v="0"/>
    <n v="16519.8"/>
    <n v="6323.6099999999988"/>
    <n v="6323.6099999999988"/>
    <n v="0.38278974321723019"/>
    <x v="2"/>
    <s v="Q1"/>
    <n v="3"/>
  </r>
  <r>
    <d v="2018-03-01T00:00:00"/>
    <x v="6"/>
    <x v="2"/>
    <x v="0"/>
    <n v="15"/>
    <n v="30447.29"/>
    <n v="0"/>
    <n v="15884.67"/>
    <n v="0"/>
    <n v="30447.29"/>
    <n v="14562.62"/>
    <n v="14562.62"/>
    <n v="0.47828952921590068"/>
    <x v="2"/>
    <s v="Q1"/>
    <n v="3"/>
  </r>
  <r>
    <d v="2018-04-01T00:00:00"/>
    <x v="0"/>
    <x v="3"/>
    <x v="0"/>
    <n v="10"/>
    <n v="4775.43"/>
    <n v="0"/>
    <n v="2554.4499999999998"/>
    <n v="191.01"/>
    <n v="4775.43"/>
    <n v="2220.9800000000005"/>
    <n v="2029.9700000000005"/>
    <n v="0.46508481958692732"/>
    <x v="2"/>
    <s v="Q2"/>
    <n v="4"/>
  </r>
  <r>
    <d v="2018-04-01T00:00:00"/>
    <x v="0"/>
    <x v="3"/>
    <x v="1"/>
    <n v="2"/>
    <n v="663.78"/>
    <n v="53.1"/>
    <n v="282.02"/>
    <n v="24.43"/>
    <n v="610.67999999999995"/>
    <n v="328.65999999999997"/>
    <n v="304.22999999999996"/>
    <n v="0.5381869391498002"/>
    <x v="2"/>
    <s v="Q2"/>
    <n v="4"/>
  </r>
  <r>
    <d v="2018-04-01T00:00:00"/>
    <x v="0"/>
    <x v="0"/>
    <x v="0"/>
    <n v="26"/>
    <n v="11042.85"/>
    <n v="0"/>
    <n v="7430.53"/>
    <n v="0"/>
    <n v="11042.85"/>
    <n v="3612.3200000000006"/>
    <n v="3612.3200000000006"/>
    <n v="0.32711845221115932"/>
    <x v="2"/>
    <s v="Q2"/>
    <n v="4"/>
  </r>
  <r>
    <d v="2018-04-01T00:00:00"/>
    <x v="0"/>
    <x v="0"/>
    <x v="1"/>
    <n v="7"/>
    <n v="2177.56"/>
    <n v="174.2"/>
    <n v="1934.09"/>
    <n v="0"/>
    <n v="2003.36"/>
    <n v="69.269999999999982"/>
    <n v="69.269999999999982"/>
    <n v="3.4576910789873003E-2"/>
    <x v="2"/>
    <s v="Q2"/>
    <n v="4"/>
  </r>
  <r>
    <d v="2018-04-01T00:00:00"/>
    <x v="0"/>
    <x v="1"/>
    <x v="0"/>
    <n v="845"/>
    <n v="340066.83"/>
    <n v="0"/>
    <n v="209339.9"/>
    <n v="0"/>
    <n v="340066.83"/>
    <n v="130726.93000000002"/>
    <n v="130726.93000000002"/>
    <n v="0.38441541034743087"/>
    <x v="2"/>
    <s v="Q2"/>
    <n v="4"/>
  </r>
  <r>
    <d v="2018-04-01T00:00:00"/>
    <x v="0"/>
    <x v="1"/>
    <x v="1"/>
    <n v="202"/>
    <n v="80499.009999999995"/>
    <n v="5915.55"/>
    <n v="47207.53"/>
    <n v="0"/>
    <n v="74583.459999999992"/>
    <n v="27375.929999999993"/>
    <n v="27375.929999999993"/>
    <n v="0.36705095204754506"/>
    <x v="2"/>
    <s v="Q2"/>
    <n v="4"/>
  </r>
  <r>
    <d v="2018-04-01T00:00:00"/>
    <x v="0"/>
    <x v="2"/>
    <x v="0"/>
    <n v="39"/>
    <n v="15388.58"/>
    <n v="0"/>
    <n v="8076.64"/>
    <n v="0"/>
    <n v="15388.58"/>
    <n v="7311.94"/>
    <n v="7311.94"/>
    <n v="0.47515365290364669"/>
    <x v="2"/>
    <s v="Q2"/>
    <n v="4"/>
  </r>
  <r>
    <d v="2018-04-01T00:00:00"/>
    <x v="0"/>
    <x v="2"/>
    <x v="1"/>
    <n v="19"/>
    <n v="9354.24"/>
    <n v="735.89"/>
    <n v="6090.88"/>
    <n v="0"/>
    <n v="8618.35"/>
    <n v="2527.4700000000003"/>
    <n v="2527.4700000000003"/>
    <n v="0.29326611242291162"/>
    <x v="2"/>
    <s v="Q2"/>
    <n v="4"/>
  </r>
  <r>
    <d v="2018-04-01T00:00:00"/>
    <x v="1"/>
    <x v="3"/>
    <x v="0"/>
    <n v="5"/>
    <n v="16797.259999999998"/>
    <n v="0"/>
    <n v="15214.99"/>
    <n v="671.15"/>
    <n v="16797.259999999998"/>
    <n v="1582.2699999999986"/>
    <n v="911.11999999999864"/>
    <n v="9.4198101357006958E-2"/>
    <x v="2"/>
    <s v="Q2"/>
    <n v="4"/>
  </r>
  <r>
    <d v="2018-04-01T00:00:00"/>
    <x v="1"/>
    <x v="3"/>
    <x v="1"/>
    <n v="3"/>
    <n v="7477.36"/>
    <n v="598.19000000000005"/>
    <n v="5971.47"/>
    <n v="275.17"/>
    <n v="6879.17"/>
    <n v="907.69999999999982"/>
    <n v="632.52999999999975"/>
    <n v="0.13194905780784597"/>
    <x v="2"/>
    <s v="Q2"/>
    <n v="4"/>
  </r>
  <r>
    <d v="2018-04-01T00:00:00"/>
    <x v="1"/>
    <x v="0"/>
    <x v="0"/>
    <n v="6"/>
    <n v="23943.77"/>
    <n v="0"/>
    <n v="20595.98"/>
    <n v="0"/>
    <n v="23943.77"/>
    <n v="3347.7900000000009"/>
    <n v="3347.7900000000009"/>
    <n v="0.13981883387620248"/>
    <x v="2"/>
    <s v="Q2"/>
    <n v="4"/>
  </r>
  <r>
    <d v="2018-04-01T00:00:00"/>
    <x v="1"/>
    <x v="0"/>
    <x v="1"/>
    <n v="4"/>
    <n v="28523.599999999999"/>
    <n v="2281.89"/>
    <n v="24301.41"/>
    <n v="0"/>
    <n v="26241.71"/>
    <n v="1940.2999999999993"/>
    <n v="1940.2999999999993"/>
    <n v="7.3939541287515162E-2"/>
    <x v="2"/>
    <s v="Q2"/>
    <n v="4"/>
  </r>
  <r>
    <d v="2018-04-01T00:00:00"/>
    <x v="1"/>
    <x v="1"/>
    <x v="0"/>
    <n v="176"/>
    <n v="1089043.04"/>
    <n v="0"/>
    <n v="936737.37"/>
    <n v="0"/>
    <n v="1089043.04"/>
    <n v="152305.67000000004"/>
    <n v="152305.67000000004"/>
    <n v="0.13985275549807474"/>
    <x v="2"/>
    <s v="Q2"/>
    <n v="4"/>
  </r>
  <r>
    <d v="2018-04-01T00:00:00"/>
    <x v="1"/>
    <x v="1"/>
    <x v="1"/>
    <n v="33"/>
    <n v="168781.01"/>
    <n v="12573.78"/>
    <n v="146834.60999999999"/>
    <n v="0"/>
    <n v="156207.23000000001"/>
    <n v="9372.6200000000244"/>
    <n v="9372.6200000000244"/>
    <n v="6.0001192006285647E-2"/>
    <x v="2"/>
    <s v="Q2"/>
    <n v="4"/>
  </r>
  <r>
    <d v="2018-04-01T00:00:00"/>
    <x v="1"/>
    <x v="2"/>
    <x v="0"/>
    <n v="15"/>
    <n v="58444.480000000003"/>
    <n v="0"/>
    <n v="50270.83"/>
    <n v="0"/>
    <n v="58444.480000000003"/>
    <n v="8173.6500000000015"/>
    <n v="8173.6500000000015"/>
    <n v="0.13985324191437756"/>
    <x v="2"/>
    <s v="Q2"/>
    <n v="4"/>
  </r>
  <r>
    <d v="2018-04-01T00:00:00"/>
    <x v="1"/>
    <x v="2"/>
    <x v="1"/>
    <n v="6"/>
    <n v="27814.06"/>
    <n v="2225.13"/>
    <n v="22734.74"/>
    <n v="0"/>
    <n v="25588.93"/>
    <n v="2854.1899999999987"/>
    <n v="2854.1899999999987"/>
    <n v="0.11154002922357437"/>
    <x v="2"/>
    <s v="Q2"/>
    <n v="4"/>
  </r>
  <r>
    <d v="2018-04-01T00:00:00"/>
    <x v="2"/>
    <x v="3"/>
    <x v="0"/>
    <n v="5"/>
    <n v="4291.6400000000003"/>
    <n v="0"/>
    <n v="1690.71"/>
    <n v="171.67"/>
    <n v="4291.6400000000003"/>
    <n v="2600.9300000000003"/>
    <n v="2429.2600000000002"/>
    <n v="0.60604570746847364"/>
    <x v="2"/>
    <s v="Q2"/>
    <n v="4"/>
  </r>
  <r>
    <d v="2018-04-01T00:00:00"/>
    <x v="2"/>
    <x v="3"/>
    <x v="1"/>
    <n v="3"/>
    <n v="2108.88"/>
    <n v="168.71"/>
    <n v="1039.1300000000001"/>
    <n v="77.61"/>
    <n v="1940.17"/>
    <n v="901.04"/>
    <n v="823.43"/>
    <n v="0.46441291227057419"/>
    <x v="2"/>
    <s v="Q2"/>
    <n v="4"/>
  </r>
  <r>
    <d v="2018-04-01T00:00:00"/>
    <x v="2"/>
    <x v="0"/>
    <x v="0"/>
    <n v="20"/>
    <n v="12703.28"/>
    <n v="0"/>
    <n v="5853.61"/>
    <n v="0"/>
    <n v="12703.28"/>
    <n v="6849.670000000001"/>
    <n v="6849.670000000001"/>
    <n v="0.53920483528663465"/>
    <x v="2"/>
    <s v="Q2"/>
    <n v="4"/>
  </r>
  <r>
    <d v="2018-04-01T00:00:00"/>
    <x v="2"/>
    <x v="0"/>
    <x v="1"/>
    <n v="8"/>
    <n v="3872.37"/>
    <n v="282.98"/>
    <n v="1662.18"/>
    <n v="0"/>
    <n v="3589.39"/>
    <n v="1927.2099999999998"/>
    <n v="1927.2099999999998"/>
    <n v="0.53691852933228201"/>
    <x v="2"/>
    <s v="Q2"/>
    <n v="4"/>
  </r>
  <r>
    <d v="2018-04-01T00:00:00"/>
    <x v="2"/>
    <x v="1"/>
    <x v="0"/>
    <n v="553"/>
    <n v="413430.73"/>
    <n v="0"/>
    <n v="188965.05"/>
    <n v="0"/>
    <n v="413430.73"/>
    <n v="224465.68"/>
    <n v="224465.68"/>
    <n v="0.54293419359513984"/>
    <x v="2"/>
    <s v="Q2"/>
    <n v="4"/>
  </r>
  <r>
    <d v="2018-04-01T00:00:00"/>
    <x v="2"/>
    <x v="1"/>
    <x v="1"/>
    <n v="119"/>
    <n v="88622.3"/>
    <n v="6671.23"/>
    <n v="40247"/>
    <n v="0"/>
    <n v="81951.070000000007"/>
    <n v="41704.070000000007"/>
    <n v="41704.070000000007"/>
    <n v="0.50888987782587836"/>
    <x v="2"/>
    <s v="Q2"/>
    <n v="4"/>
  </r>
  <r>
    <d v="2018-04-01T00:00:00"/>
    <x v="2"/>
    <x v="2"/>
    <x v="0"/>
    <n v="40"/>
    <n v="29068.76"/>
    <n v="0"/>
    <n v="13025.98"/>
    <n v="0"/>
    <n v="29068.76"/>
    <n v="16042.779999999999"/>
    <n v="16042.779999999999"/>
    <n v="0.55189075832612056"/>
    <x v="2"/>
    <s v="Q2"/>
    <n v="4"/>
  </r>
  <r>
    <d v="2018-04-01T00:00:00"/>
    <x v="2"/>
    <x v="2"/>
    <x v="1"/>
    <n v="16"/>
    <n v="11084.41"/>
    <n v="858.73"/>
    <n v="4935.57"/>
    <n v="0"/>
    <n v="10225.68"/>
    <n v="5290.1100000000006"/>
    <n v="5290.1100000000006"/>
    <n v="0.51733576642335766"/>
    <x v="2"/>
    <s v="Q2"/>
    <n v="4"/>
  </r>
  <r>
    <d v="2018-04-01T00:00:00"/>
    <x v="3"/>
    <x v="3"/>
    <x v="0"/>
    <n v="11"/>
    <n v="1039.3699999999999"/>
    <n v="0"/>
    <n v="893.15"/>
    <n v="41.58"/>
    <n v="1039.3699999999999"/>
    <n v="146.21999999999991"/>
    <n v="104.63999999999992"/>
    <n v="0.14068137429404343"/>
    <x v="2"/>
    <s v="Q2"/>
    <n v="4"/>
  </r>
  <r>
    <d v="2018-04-01T00:00:00"/>
    <x v="3"/>
    <x v="3"/>
    <x v="1"/>
    <n v="18"/>
    <n v="1568.94"/>
    <n v="125.51"/>
    <n v="1261.42"/>
    <n v="90.62"/>
    <n v="1443.43"/>
    <n v="182.01"/>
    <n v="91.389999999999986"/>
    <n v="0.12609548090312656"/>
    <x v="2"/>
    <s v="Q2"/>
    <n v="4"/>
  </r>
  <r>
    <d v="2018-04-01T00:00:00"/>
    <x v="3"/>
    <x v="0"/>
    <x v="0"/>
    <n v="69"/>
    <n v="6294.46"/>
    <n v="0"/>
    <n v="5121.43"/>
    <n v="0"/>
    <n v="6294.46"/>
    <n v="1173.0299999999997"/>
    <n v="1173.0299999999997"/>
    <n v="0.18635911579388856"/>
    <x v="2"/>
    <s v="Q2"/>
    <n v="4"/>
  </r>
  <r>
    <d v="2018-04-01T00:00:00"/>
    <x v="3"/>
    <x v="0"/>
    <x v="1"/>
    <n v="16"/>
    <n v="1648"/>
    <n v="120.69"/>
    <n v="1343.54"/>
    <n v="0"/>
    <n v="1527.31"/>
    <n v="183.76999999999998"/>
    <n v="183.76999999999998"/>
    <n v="0.12032265879225566"/>
    <x v="2"/>
    <s v="Q2"/>
    <n v="4"/>
  </r>
  <r>
    <d v="2018-04-01T00:00:00"/>
    <x v="3"/>
    <x v="1"/>
    <x v="0"/>
    <n v="2481"/>
    <n v="255165.07"/>
    <n v="0"/>
    <n v="211242.8"/>
    <n v="0"/>
    <n v="255165.07"/>
    <n v="43922.270000000019"/>
    <n v="43922.270000000019"/>
    <n v="0.1721327687994286"/>
    <x v="2"/>
    <s v="Q2"/>
    <n v="4"/>
  </r>
  <r>
    <d v="2018-04-01T00:00:00"/>
    <x v="3"/>
    <x v="1"/>
    <x v="1"/>
    <n v="559"/>
    <n v="55017.79"/>
    <n v="4062.65"/>
    <n v="45828.34"/>
    <n v="0"/>
    <n v="50955.14"/>
    <n v="5126.8000000000029"/>
    <n v="5126.8000000000029"/>
    <n v="0.10061399105173693"/>
    <x v="2"/>
    <s v="Q2"/>
    <n v="4"/>
  </r>
  <r>
    <d v="2018-04-01T00:00:00"/>
    <x v="3"/>
    <x v="2"/>
    <x v="0"/>
    <n v="110"/>
    <n v="12117.61"/>
    <n v="0"/>
    <n v="10157.5"/>
    <n v="0"/>
    <n v="12117.61"/>
    <n v="1960.1100000000006"/>
    <n v="1960.1100000000006"/>
    <n v="0.16175714517961878"/>
    <x v="2"/>
    <s v="Q2"/>
    <n v="4"/>
  </r>
  <r>
    <d v="2018-04-01T00:00:00"/>
    <x v="3"/>
    <x v="2"/>
    <x v="1"/>
    <n v="45"/>
    <n v="4193.8900000000003"/>
    <n v="322.48"/>
    <n v="3484.65"/>
    <n v="0"/>
    <n v="3871.4100000000003"/>
    <n v="386.76000000000022"/>
    <n v="386.76000000000022"/>
    <n v="9.9901586243771698E-2"/>
    <x v="2"/>
    <s v="Q2"/>
    <n v="4"/>
  </r>
  <r>
    <d v="2018-04-01T00:00:00"/>
    <x v="4"/>
    <x v="3"/>
    <x v="0"/>
    <n v="13"/>
    <n v="8594.77"/>
    <n v="0"/>
    <n v="4583.51"/>
    <n v="343.79"/>
    <n v="8594.77"/>
    <n v="4011.26"/>
    <n v="3667.4700000000003"/>
    <n v="0.46670940583634002"/>
    <x v="2"/>
    <s v="Q2"/>
    <n v="4"/>
  </r>
  <r>
    <d v="2018-04-01T00:00:00"/>
    <x v="4"/>
    <x v="3"/>
    <x v="1"/>
    <n v="3"/>
    <n v="1578.29"/>
    <n v="107.57"/>
    <n v="823.53"/>
    <n v="59.56"/>
    <n v="1470.72"/>
    <n v="647.19000000000005"/>
    <n v="587.63000000000011"/>
    <n v="0.44004977154046998"/>
    <x v="2"/>
    <s v="Q2"/>
    <n v="4"/>
  </r>
  <r>
    <d v="2018-04-01T00:00:00"/>
    <x v="4"/>
    <x v="0"/>
    <x v="0"/>
    <n v="17"/>
    <n v="8981.7900000000009"/>
    <n v="0"/>
    <n v="4846.54"/>
    <n v="0"/>
    <n v="8981.7900000000009"/>
    <n v="4135.2500000000009"/>
    <n v="4135.2500000000009"/>
    <n v="0.46040377252195835"/>
    <x v="2"/>
    <s v="Q2"/>
    <n v="4"/>
  </r>
  <r>
    <d v="2018-04-01T00:00:00"/>
    <x v="4"/>
    <x v="0"/>
    <x v="1"/>
    <n v="8"/>
    <n v="3325.13"/>
    <n v="211.83"/>
    <n v="1779.86"/>
    <n v="0"/>
    <n v="3113.3"/>
    <n v="1333.4400000000003"/>
    <n v="1333.4400000000003"/>
    <n v="0.42830437156714746"/>
    <x v="2"/>
    <s v="Q2"/>
    <n v="4"/>
  </r>
  <r>
    <d v="2018-04-01T00:00:00"/>
    <x v="4"/>
    <x v="1"/>
    <x v="0"/>
    <n v="681"/>
    <n v="385203.39"/>
    <n v="0"/>
    <n v="206597.19"/>
    <n v="0"/>
    <n v="385203.39"/>
    <n v="178606.2"/>
    <n v="178606.2"/>
    <n v="0.46366725900309447"/>
    <x v="2"/>
    <s v="Q2"/>
    <n v="4"/>
  </r>
  <r>
    <d v="2018-04-01T00:00:00"/>
    <x v="4"/>
    <x v="1"/>
    <x v="1"/>
    <n v="147"/>
    <n v="70581.899999999994"/>
    <n v="5172.8100000000004"/>
    <n v="37474.83"/>
    <n v="0"/>
    <n v="65409.09"/>
    <n v="27934.259999999995"/>
    <n v="27934.259999999995"/>
    <n v="0.42706999898637937"/>
    <x v="2"/>
    <s v="Q2"/>
    <n v="4"/>
  </r>
  <r>
    <d v="2018-04-01T00:00:00"/>
    <x v="4"/>
    <x v="2"/>
    <x v="0"/>
    <n v="50"/>
    <n v="28735.88"/>
    <n v="0"/>
    <n v="14739.71"/>
    <n v="0"/>
    <n v="28735.88"/>
    <n v="13996.170000000002"/>
    <n v="13996.170000000002"/>
    <n v="0.48706251557286573"/>
    <x v="2"/>
    <s v="Q2"/>
    <n v="4"/>
  </r>
  <r>
    <d v="2018-04-01T00:00:00"/>
    <x v="4"/>
    <x v="2"/>
    <x v="1"/>
    <n v="14"/>
    <n v="8000.67"/>
    <n v="635.1"/>
    <n v="4354.97"/>
    <n v="0"/>
    <n v="7365.57"/>
    <n v="3010.5999999999995"/>
    <n v="3010.5999999999995"/>
    <n v="0.4087395815938209"/>
    <x v="2"/>
    <s v="Q2"/>
    <n v="4"/>
  </r>
  <r>
    <d v="2018-04-01T00:00:00"/>
    <x v="5"/>
    <x v="3"/>
    <x v="0"/>
    <n v="8"/>
    <n v="28352.98"/>
    <n v="0"/>
    <n v="24627.599999999999"/>
    <n v="1134.1099999999999"/>
    <n v="28352.98"/>
    <n v="3725.380000000001"/>
    <n v="2591.2700000000013"/>
    <n v="0.13139289062384274"/>
    <x v="2"/>
    <s v="Q2"/>
    <n v="4"/>
  </r>
  <r>
    <d v="2018-04-01T00:00:00"/>
    <x v="5"/>
    <x v="3"/>
    <x v="1"/>
    <n v="1"/>
    <n v="3255.41"/>
    <n v="260.43"/>
    <n v="2476.77"/>
    <n v="119.8"/>
    <n v="2994.98"/>
    <n v="518.21"/>
    <n v="398.41"/>
    <n v="0.17302619716993103"/>
    <x v="2"/>
    <s v="Q2"/>
    <n v="4"/>
  </r>
  <r>
    <d v="2018-04-01T00:00:00"/>
    <x v="5"/>
    <x v="0"/>
    <x v="0"/>
    <n v="6"/>
    <n v="26627.99"/>
    <n v="0"/>
    <n v="21294.2"/>
    <n v="0"/>
    <n v="26627.99"/>
    <n v="5333.7900000000009"/>
    <n v="5333.7900000000009"/>
    <n v="0.20030764620236077"/>
    <x v="2"/>
    <s v="Q2"/>
    <n v="4"/>
  </r>
  <r>
    <d v="2018-04-01T00:00:00"/>
    <x v="5"/>
    <x v="0"/>
    <x v="1"/>
    <n v="3"/>
    <n v="8486.5499999999993"/>
    <n v="678.93"/>
    <n v="8195.9500000000007"/>
    <n v="0"/>
    <n v="7807.619999999999"/>
    <n v="-388.33000000000175"/>
    <n v="-388.33000000000175"/>
    <n v="-4.9737307912014389E-2"/>
    <x v="2"/>
    <s v="Q2"/>
    <n v="4"/>
  </r>
  <r>
    <d v="2018-04-01T00:00:00"/>
    <x v="5"/>
    <x v="1"/>
    <x v="0"/>
    <n v="233"/>
    <n v="878136.04"/>
    <n v="0"/>
    <n v="729483.64"/>
    <n v="0"/>
    <n v="878136.04"/>
    <n v="148652.40000000002"/>
    <n v="148652.40000000002"/>
    <n v="0.16928174363507506"/>
    <x v="2"/>
    <s v="Q2"/>
    <n v="4"/>
  </r>
  <r>
    <d v="2018-04-01T00:00:00"/>
    <x v="5"/>
    <x v="1"/>
    <x v="1"/>
    <n v="57"/>
    <n v="226727.09"/>
    <n v="16997.37"/>
    <n v="182731.11"/>
    <n v="0"/>
    <n v="209729.72"/>
    <n v="26998.610000000015"/>
    <n v="26998.610000000015"/>
    <n v="0.12873049179677545"/>
    <x v="2"/>
    <s v="Q2"/>
    <n v="4"/>
  </r>
  <r>
    <d v="2018-04-01T00:00:00"/>
    <x v="5"/>
    <x v="2"/>
    <x v="0"/>
    <n v="16"/>
    <n v="58391.39"/>
    <n v="0"/>
    <n v="48979.75"/>
    <n v="0"/>
    <n v="58391.39"/>
    <n v="9411.64"/>
    <n v="9411.64"/>
    <n v="0.16118198248063625"/>
    <x v="2"/>
    <s v="Q2"/>
    <n v="4"/>
  </r>
  <r>
    <d v="2018-04-01T00:00:00"/>
    <x v="5"/>
    <x v="2"/>
    <x v="1"/>
    <n v="5"/>
    <n v="22862.79"/>
    <n v="1829.03"/>
    <n v="21028.21"/>
    <n v="0"/>
    <n v="21033.760000000002"/>
    <n v="5.5500000000029104"/>
    <n v="5.5500000000029104"/>
    <n v="2.6386152547157093E-4"/>
    <x v="2"/>
    <s v="Q2"/>
    <n v="4"/>
  </r>
  <r>
    <d v="2018-04-01T00:00:00"/>
    <x v="6"/>
    <x v="3"/>
    <x v="0"/>
    <n v="4"/>
    <n v="6321.46"/>
    <n v="0"/>
    <n v="2796.46"/>
    <n v="252.86"/>
    <n v="6321.46"/>
    <n v="3525"/>
    <n v="3272.14"/>
    <n v="0.55762434627443658"/>
    <x v="2"/>
    <s v="Q2"/>
    <n v="4"/>
  </r>
  <r>
    <d v="2018-04-01T00:00:00"/>
    <x v="6"/>
    <x v="0"/>
    <x v="0"/>
    <n v="9"/>
    <n v="10925.23"/>
    <n v="0"/>
    <n v="6726.94"/>
    <n v="0"/>
    <n v="10925.23"/>
    <n v="4198.29"/>
    <n v="4198.29"/>
    <n v="0.38427474753391921"/>
    <x v="2"/>
    <s v="Q2"/>
    <n v="4"/>
  </r>
  <r>
    <d v="2018-04-01T00:00:00"/>
    <x v="6"/>
    <x v="0"/>
    <x v="1"/>
    <n v="3"/>
    <n v="4428.99"/>
    <n v="354.33"/>
    <n v="2505.4"/>
    <n v="0"/>
    <n v="4074.66"/>
    <n v="1569.2599999999998"/>
    <n v="1569.2599999999998"/>
    <n v="0.38512661179092239"/>
    <x v="2"/>
    <s v="Q2"/>
    <n v="4"/>
  </r>
  <r>
    <d v="2018-04-01T00:00:00"/>
    <x v="6"/>
    <x v="1"/>
    <x v="0"/>
    <n v="269"/>
    <n v="323169.77"/>
    <n v="0"/>
    <n v="174655.85"/>
    <n v="0"/>
    <n v="323169.77"/>
    <n v="148513.92000000001"/>
    <n v="148513.92000000001"/>
    <n v="0.45955387473277592"/>
    <x v="2"/>
    <s v="Q2"/>
    <n v="4"/>
  </r>
  <r>
    <d v="2018-04-01T00:00:00"/>
    <x v="6"/>
    <x v="1"/>
    <x v="1"/>
    <n v="60"/>
    <n v="74607.039999999994"/>
    <n v="5386.3"/>
    <n v="42293.7"/>
    <n v="0"/>
    <n v="69220.739999999991"/>
    <n v="26927.039999999994"/>
    <n v="26927.039999999994"/>
    <n v="0.38900248682692495"/>
    <x v="2"/>
    <s v="Q2"/>
    <n v="4"/>
  </r>
  <r>
    <d v="2018-04-01T00:00:00"/>
    <x v="6"/>
    <x v="2"/>
    <x v="0"/>
    <n v="14"/>
    <n v="15903.54"/>
    <n v="0"/>
    <n v="9311.52"/>
    <n v="0"/>
    <n v="15903.54"/>
    <n v="6592.02"/>
    <n v="6592.02"/>
    <n v="0.41450016788714966"/>
    <x v="2"/>
    <s v="Q2"/>
    <n v="4"/>
  </r>
  <r>
    <d v="2018-04-01T00:00:00"/>
    <x v="6"/>
    <x v="2"/>
    <x v="1"/>
    <n v="8"/>
    <n v="13381.62"/>
    <n v="1070.53"/>
    <n v="6704"/>
    <n v="0"/>
    <n v="12311.09"/>
    <n v="5607.09"/>
    <n v="5607.09"/>
    <n v="0.45545032974334526"/>
    <x v="2"/>
    <s v="Q2"/>
    <n v="4"/>
  </r>
  <r>
    <d v="2018-05-01T00:00:00"/>
    <x v="0"/>
    <x v="3"/>
    <x v="0"/>
    <n v="9"/>
    <n v="2997.39"/>
    <n v="0"/>
    <n v="2129.84"/>
    <n v="119.9"/>
    <n v="2997.39"/>
    <n v="867.54999999999973"/>
    <n v="747.64999999999975"/>
    <n v="0.28943514190679215"/>
    <x v="2"/>
    <s v="Q2"/>
    <n v="5"/>
  </r>
  <r>
    <d v="2018-05-01T00:00:00"/>
    <x v="0"/>
    <x v="3"/>
    <x v="1"/>
    <n v="3"/>
    <n v="1370.21"/>
    <n v="95.92"/>
    <n v="597.62"/>
    <n v="50.97"/>
    <n v="1274.29"/>
    <n v="676.67"/>
    <n v="625.69999999999993"/>
    <n v="0.53101727236343377"/>
    <x v="2"/>
    <s v="Q2"/>
    <n v="5"/>
  </r>
  <r>
    <d v="2018-05-01T00:00:00"/>
    <x v="0"/>
    <x v="0"/>
    <x v="0"/>
    <n v="28"/>
    <n v="11519.31"/>
    <n v="0"/>
    <n v="7637.36"/>
    <n v="0"/>
    <n v="11519.31"/>
    <n v="3881.95"/>
    <n v="3881.95"/>
    <n v="0.33699501098590107"/>
    <x v="2"/>
    <s v="Q2"/>
    <n v="5"/>
  </r>
  <r>
    <d v="2018-05-01T00:00:00"/>
    <x v="0"/>
    <x v="0"/>
    <x v="1"/>
    <n v="13"/>
    <n v="5406.98"/>
    <n v="378.49"/>
    <n v="2924.2"/>
    <n v="0"/>
    <n v="5028.49"/>
    <n v="2104.29"/>
    <n v="2104.29"/>
    <n v="0.41847353778171975"/>
    <x v="2"/>
    <s v="Q2"/>
    <n v="5"/>
  </r>
  <r>
    <d v="2018-05-01T00:00:00"/>
    <x v="0"/>
    <x v="1"/>
    <x v="0"/>
    <n v="739"/>
    <n v="297133.63"/>
    <n v="0"/>
    <n v="181595.54"/>
    <n v="0"/>
    <n v="297133.63"/>
    <n v="115538.09"/>
    <n v="115538.09"/>
    <n v="0.38884218524843517"/>
    <x v="2"/>
    <s v="Q2"/>
    <n v="5"/>
  </r>
  <r>
    <d v="2018-05-01T00:00:00"/>
    <x v="0"/>
    <x v="1"/>
    <x v="1"/>
    <n v="257"/>
    <n v="115583.44"/>
    <n v="7867.76"/>
    <n v="66155.09"/>
    <n v="0"/>
    <n v="107715.68000000001"/>
    <n v="41560.590000000011"/>
    <n v="41560.590000000011"/>
    <n v="0.38583602684400276"/>
    <x v="2"/>
    <s v="Q2"/>
    <n v="5"/>
  </r>
  <r>
    <d v="2018-05-01T00:00:00"/>
    <x v="0"/>
    <x v="2"/>
    <x v="0"/>
    <n v="45"/>
    <n v="15569.61"/>
    <n v="0"/>
    <n v="9759.6"/>
    <n v="0"/>
    <n v="15569.61"/>
    <n v="5810.01"/>
    <n v="5810.01"/>
    <n v="0.37316348964424928"/>
    <x v="2"/>
    <s v="Q2"/>
    <n v="5"/>
  </r>
  <r>
    <d v="2018-05-01T00:00:00"/>
    <x v="0"/>
    <x v="2"/>
    <x v="1"/>
    <n v="32"/>
    <n v="14814.27"/>
    <n v="1036.98"/>
    <n v="7161.76"/>
    <n v="0"/>
    <n v="13777.29"/>
    <n v="6615.5300000000007"/>
    <n v="6615.5300000000007"/>
    <n v="0.48017643527863607"/>
    <x v="2"/>
    <s v="Q2"/>
    <n v="5"/>
  </r>
  <r>
    <d v="2018-05-01T00:00:00"/>
    <x v="1"/>
    <x v="3"/>
    <x v="0"/>
    <n v="3"/>
    <n v="13844.61"/>
    <n v="0"/>
    <n v="13172.44"/>
    <n v="553.78"/>
    <n v="13844.61"/>
    <n v="672.17000000000007"/>
    <n v="118.3900000000001"/>
    <n v="4.855102455034848E-2"/>
    <x v="2"/>
    <s v="Q2"/>
    <n v="5"/>
  </r>
  <r>
    <d v="2018-05-01T00:00:00"/>
    <x v="1"/>
    <x v="3"/>
    <x v="1"/>
    <n v="1"/>
    <n v="4618.34"/>
    <n v="323.27999999999997"/>
    <n v="3793.42"/>
    <n v="171.81"/>
    <n v="4295.0600000000004"/>
    <n v="501.64000000000033"/>
    <n v="329.83000000000033"/>
    <n v="0.11679464314817495"/>
    <x v="2"/>
    <s v="Q2"/>
    <n v="5"/>
  </r>
  <r>
    <d v="2018-05-01T00:00:00"/>
    <x v="1"/>
    <x v="0"/>
    <x v="0"/>
    <n v="5"/>
    <n v="14217.07"/>
    <n v="0"/>
    <n v="12220.57"/>
    <n v="0"/>
    <n v="14217.07"/>
    <n v="1996.5"/>
    <n v="1996.5"/>
    <n v="0.14042977913170576"/>
    <x v="2"/>
    <s v="Q2"/>
    <n v="5"/>
  </r>
  <r>
    <d v="2018-05-01T00:00:00"/>
    <x v="1"/>
    <x v="0"/>
    <x v="1"/>
    <n v="7"/>
    <n v="50982.74"/>
    <n v="3360.51"/>
    <n v="45957.75"/>
    <n v="0"/>
    <n v="47622.229999999996"/>
    <n v="1664.4799999999959"/>
    <n v="1664.4799999999959"/>
    <n v="3.4951744174936704E-2"/>
    <x v="2"/>
    <s v="Q2"/>
    <n v="5"/>
  </r>
  <r>
    <d v="2018-05-01T00:00:00"/>
    <x v="1"/>
    <x v="1"/>
    <x v="0"/>
    <n v="139"/>
    <n v="816683.92"/>
    <n v="0"/>
    <n v="709354.34"/>
    <n v="0"/>
    <n v="816683.92"/>
    <n v="107329.58000000007"/>
    <n v="107329.58000000007"/>
    <n v="0.13142119903621963"/>
    <x v="2"/>
    <s v="Q2"/>
    <n v="5"/>
  </r>
  <r>
    <d v="2018-05-01T00:00:00"/>
    <x v="1"/>
    <x v="1"/>
    <x v="1"/>
    <n v="52"/>
    <n v="279553.40999999997"/>
    <n v="19043.46"/>
    <n v="243935.11"/>
    <n v="0"/>
    <n v="260509.94999999998"/>
    <n v="16574.839999999997"/>
    <n v="16574.839999999997"/>
    <n v="6.3624594761159781E-2"/>
    <x v="2"/>
    <s v="Q2"/>
    <n v="5"/>
  </r>
  <r>
    <d v="2018-05-01T00:00:00"/>
    <x v="1"/>
    <x v="2"/>
    <x v="0"/>
    <n v="5"/>
    <n v="22977.23"/>
    <n v="0"/>
    <n v="19487.560000000001"/>
    <n v="0"/>
    <n v="22977.23"/>
    <n v="3489.6699999999983"/>
    <n v="3489.6699999999983"/>
    <n v="0.15187513899630192"/>
    <x v="2"/>
    <s v="Q2"/>
    <n v="5"/>
  </r>
  <r>
    <d v="2018-05-01T00:00:00"/>
    <x v="1"/>
    <x v="2"/>
    <x v="1"/>
    <n v="11"/>
    <n v="46796.15"/>
    <n v="3275.72"/>
    <n v="41295.519999999997"/>
    <n v="0"/>
    <n v="43520.43"/>
    <n v="2224.9100000000035"/>
    <n v="2224.9100000000035"/>
    <n v="5.1123345977969505E-2"/>
    <x v="2"/>
    <s v="Q2"/>
    <n v="5"/>
  </r>
  <r>
    <d v="2018-05-01T00:00:00"/>
    <x v="2"/>
    <x v="3"/>
    <x v="0"/>
    <n v="8"/>
    <n v="6088.41"/>
    <n v="0"/>
    <n v="3049.88"/>
    <n v="242.3"/>
    <n v="6088.41"/>
    <n v="3038.5299999999997"/>
    <n v="2796.2299999999996"/>
    <n v="0.49906790114331984"/>
    <x v="2"/>
    <s v="Q2"/>
    <n v="5"/>
  </r>
  <r>
    <d v="2018-05-01T00:00:00"/>
    <x v="2"/>
    <x v="3"/>
    <x v="1"/>
    <n v="1"/>
    <n v="1049.76"/>
    <n v="73.48"/>
    <n v="527.29"/>
    <n v="39.049999999999997"/>
    <n v="976.28"/>
    <n v="448.99"/>
    <n v="409.94"/>
    <n v="0.45989879952472651"/>
    <x v="2"/>
    <s v="Q2"/>
    <n v="5"/>
  </r>
  <r>
    <d v="2018-05-01T00:00:00"/>
    <x v="2"/>
    <x v="0"/>
    <x v="0"/>
    <n v="15"/>
    <n v="13780.09"/>
    <n v="0"/>
    <n v="6261.83"/>
    <n v="0"/>
    <n v="13780.09"/>
    <n v="7518.26"/>
    <n v="7518.26"/>
    <n v="0.54558859920363367"/>
    <x v="2"/>
    <s v="Q2"/>
    <n v="5"/>
  </r>
  <r>
    <d v="2018-05-01T00:00:00"/>
    <x v="2"/>
    <x v="0"/>
    <x v="1"/>
    <n v="10"/>
    <n v="7782.19"/>
    <n v="544.76"/>
    <n v="3279.51"/>
    <n v="0"/>
    <n v="7237.4299999999994"/>
    <n v="3957.9199999999992"/>
    <n v="3957.9199999999992"/>
    <n v="0.54686815623778051"/>
    <x v="2"/>
    <s v="Q2"/>
    <n v="5"/>
  </r>
  <r>
    <d v="2018-05-01T00:00:00"/>
    <x v="2"/>
    <x v="1"/>
    <x v="0"/>
    <n v="459"/>
    <n v="318883.44"/>
    <n v="0"/>
    <n v="144664.03"/>
    <n v="0"/>
    <n v="318883.44"/>
    <n v="174219.41"/>
    <n v="174219.41"/>
    <n v="0.54634198000372802"/>
    <x v="2"/>
    <s v="Q2"/>
    <n v="5"/>
  </r>
  <r>
    <d v="2018-05-01T00:00:00"/>
    <x v="2"/>
    <x v="1"/>
    <x v="1"/>
    <n v="182"/>
    <n v="123795.06"/>
    <n v="8438.5300000000007"/>
    <n v="57027.97"/>
    <n v="0"/>
    <n v="115356.53"/>
    <n v="58328.56"/>
    <n v="58328.56"/>
    <n v="0.5056372621471884"/>
    <x v="2"/>
    <s v="Q2"/>
    <n v="5"/>
  </r>
  <r>
    <d v="2018-05-01T00:00:00"/>
    <x v="2"/>
    <x v="2"/>
    <x v="0"/>
    <n v="23"/>
    <n v="16861.740000000002"/>
    <n v="0"/>
    <n v="7459.33"/>
    <n v="0"/>
    <n v="16861.740000000002"/>
    <n v="9402.4100000000017"/>
    <n v="9402.4100000000017"/>
    <n v="0.55761801569707525"/>
    <x v="2"/>
    <s v="Q2"/>
    <n v="5"/>
  </r>
  <r>
    <d v="2018-05-01T00:00:00"/>
    <x v="2"/>
    <x v="2"/>
    <x v="1"/>
    <n v="29"/>
    <n v="17833.48"/>
    <n v="1248.3399999999999"/>
    <n v="8227.39"/>
    <n v="0"/>
    <n v="16585.14"/>
    <n v="8357.75"/>
    <n v="8357.75"/>
    <n v="0.50393002410591647"/>
    <x v="2"/>
    <s v="Q2"/>
    <n v="5"/>
  </r>
  <r>
    <d v="2018-05-01T00:00:00"/>
    <x v="3"/>
    <x v="3"/>
    <x v="0"/>
    <n v="12"/>
    <n v="1392.08"/>
    <n v="0"/>
    <n v="1252.2"/>
    <n v="55.68"/>
    <n v="1392.08"/>
    <n v="139.87999999999988"/>
    <n v="84.199999999999875"/>
    <n v="0.10048273087753569"/>
    <x v="2"/>
    <s v="Q2"/>
    <n v="5"/>
  </r>
  <r>
    <d v="2018-05-01T00:00:00"/>
    <x v="3"/>
    <x v="3"/>
    <x v="1"/>
    <n v="7"/>
    <n v="725.18"/>
    <n v="50.76"/>
    <n v="682.5"/>
    <n v="26.98"/>
    <n v="674.42"/>
    <n v="-8.0800000000000409"/>
    <n v="-35.060000000000045"/>
    <n v="-1.198066486758999E-2"/>
    <x v="2"/>
    <s v="Q2"/>
    <n v="5"/>
  </r>
  <r>
    <d v="2018-05-01T00:00:00"/>
    <x v="3"/>
    <x v="0"/>
    <x v="0"/>
    <n v="35"/>
    <n v="3846.39"/>
    <n v="0"/>
    <n v="3318.81"/>
    <n v="0"/>
    <n v="3846.39"/>
    <n v="527.57999999999993"/>
    <n v="527.57999999999993"/>
    <n v="0.13716237822997668"/>
    <x v="2"/>
    <s v="Q2"/>
    <n v="5"/>
  </r>
  <r>
    <d v="2018-05-01T00:00:00"/>
    <x v="3"/>
    <x v="0"/>
    <x v="1"/>
    <n v="37"/>
    <n v="3136.8"/>
    <n v="219.58"/>
    <n v="2625.15"/>
    <n v="0"/>
    <n v="2917.2200000000003"/>
    <n v="292.07000000000016"/>
    <n v="292.07000000000016"/>
    <n v="0.10011929165438332"/>
    <x v="2"/>
    <s v="Q2"/>
    <n v="5"/>
  </r>
  <r>
    <d v="2018-05-01T00:00:00"/>
    <x v="3"/>
    <x v="1"/>
    <x v="0"/>
    <n v="1914"/>
    <n v="193973.85"/>
    <n v="0"/>
    <n v="160014.14000000001"/>
    <n v="0"/>
    <n v="193973.85"/>
    <n v="33959.709999999992"/>
    <n v="33959.709999999992"/>
    <n v="0.17507365039153469"/>
    <x v="2"/>
    <s v="Q2"/>
    <n v="5"/>
  </r>
  <r>
    <d v="2018-05-01T00:00:00"/>
    <x v="3"/>
    <x v="1"/>
    <x v="1"/>
    <n v="812"/>
    <n v="82099.509999999995"/>
    <n v="5568.62"/>
    <n v="67732.210000000006"/>
    <n v="0"/>
    <n v="76530.89"/>
    <n v="8798.679999999993"/>
    <n v="8798.679999999993"/>
    <n v="0.11496900140583748"/>
    <x v="2"/>
    <s v="Q2"/>
    <n v="5"/>
  </r>
  <r>
    <d v="2018-05-01T00:00:00"/>
    <x v="3"/>
    <x v="2"/>
    <x v="0"/>
    <n v="44"/>
    <n v="5526.66"/>
    <n v="0"/>
    <n v="4558.25"/>
    <n v="0"/>
    <n v="5526.66"/>
    <n v="968.40999999999985"/>
    <n v="968.40999999999985"/>
    <n v="0.17522518121252256"/>
    <x v="2"/>
    <s v="Q2"/>
    <n v="5"/>
  </r>
  <r>
    <d v="2018-05-01T00:00:00"/>
    <x v="3"/>
    <x v="2"/>
    <x v="1"/>
    <n v="88"/>
    <n v="9827.74"/>
    <n v="685.02"/>
    <n v="8285.3799999999992"/>
    <n v="0"/>
    <n v="9142.7199999999993"/>
    <n v="857.34000000000015"/>
    <n v="857.34000000000015"/>
    <n v="9.3772969094536446E-2"/>
    <x v="2"/>
    <s v="Q2"/>
    <n v="5"/>
  </r>
  <r>
    <d v="2018-05-01T00:00:00"/>
    <x v="4"/>
    <x v="3"/>
    <x v="0"/>
    <n v="5"/>
    <n v="2023.58"/>
    <n v="0"/>
    <n v="989.05"/>
    <n v="80.95"/>
    <n v="2023.58"/>
    <n v="1034.53"/>
    <n v="953.57999999999993"/>
    <n v="0.51123750975993043"/>
    <x v="2"/>
    <s v="Q2"/>
    <n v="5"/>
  </r>
  <r>
    <d v="2018-05-01T00:00:00"/>
    <x v="4"/>
    <x v="3"/>
    <x v="1"/>
    <n v="3"/>
    <n v="2275.36"/>
    <n v="159.28"/>
    <n v="1265.3800000000001"/>
    <n v="84.65"/>
    <n v="2116.08"/>
    <n v="850.69999999999982"/>
    <n v="766.04999999999984"/>
    <n v="0.40201693697780794"/>
    <x v="2"/>
    <s v="Q2"/>
    <n v="5"/>
  </r>
  <r>
    <d v="2018-05-01T00:00:00"/>
    <x v="4"/>
    <x v="0"/>
    <x v="0"/>
    <n v="25"/>
    <n v="18045.73"/>
    <n v="0"/>
    <n v="9905.7099999999991"/>
    <n v="0"/>
    <n v="18045.73"/>
    <n v="8140.02"/>
    <n v="8140.02"/>
    <n v="0.45107734627526846"/>
    <x v="2"/>
    <s v="Q2"/>
    <n v="5"/>
  </r>
  <r>
    <d v="2018-05-01T00:00:00"/>
    <x v="4"/>
    <x v="0"/>
    <x v="1"/>
    <n v="9"/>
    <n v="3715.27"/>
    <n v="243.27"/>
    <n v="1922.29"/>
    <n v="0"/>
    <n v="3472"/>
    <n v="1549.71"/>
    <n v="1549.71"/>
    <n v="0.44634504608294934"/>
    <x v="2"/>
    <s v="Q2"/>
    <n v="5"/>
  </r>
  <r>
    <d v="2018-05-01T00:00:00"/>
    <x v="4"/>
    <x v="1"/>
    <x v="0"/>
    <n v="533"/>
    <n v="310956.21000000002"/>
    <n v="0"/>
    <n v="168312.71"/>
    <n v="0"/>
    <n v="310956.21000000002"/>
    <n v="142643.50000000003"/>
    <n v="142643.50000000003"/>
    <n v="0.45872536200515185"/>
    <x v="2"/>
    <s v="Q2"/>
    <n v="5"/>
  </r>
  <r>
    <d v="2018-05-01T00:00:00"/>
    <x v="4"/>
    <x v="1"/>
    <x v="1"/>
    <n v="235"/>
    <n v="130471.55"/>
    <n v="8881.98"/>
    <n v="69653.539999999994"/>
    <n v="0"/>
    <n v="121589.57"/>
    <n v="51936.030000000013"/>
    <n v="51936.030000000013"/>
    <n v="0.4271421471430486"/>
    <x v="2"/>
    <s v="Q2"/>
    <n v="5"/>
  </r>
  <r>
    <d v="2018-05-01T00:00:00"/>
    <x v="4"/>
    <x v="2"/>
    <x v="0"/>
    <n v="24"/>
    <n v="9925.4500000000007"/>
    <n v="0"/>
    <n v="5266.78"/>
    <n v="0"/>
    <n v="9925.4500000000007"/>
    <n v="4658.670000000001"/>
    <n v="4658.670000000001"/>
    <n v="0.46936612445783321"/>
    <x v="2"/>
    <s v="Q2"/>
    <n v="5"/>
  </r>
  <r>
    <d v="2018-05-01T00:00:00"/>
    <x v="4"/>
    <x v="2"/>
    <x v="1"/>
    <n v="30"/>
    <n v="16463.310000000001"/>
    <n v="1129.5899999999999"/>
    <n v="8986.25"/>
    <n v="0"/>
    <n v="15333.720000000001"/>
    <n v="6347.4700000000012"/>
    <n v="6347.4700000000012"/>
    <n v="0.4139549959174943"/>
    <x v="2"/>
    <s v="Q2"/>
    <n v="5"/>
  </r>
  <r>
    <d v="2018-05-01T00:00:00"/>
    <x v="5"/>
    <x v="3"/>
    <x v="0"/>
    <n v="5"/>
    <n v="18649.16"/>
    <n v="0"/>
    <n v="15049.69"/>
    <n v="745.97"/>
    <n v="18649.16"/>
    <n v="3599.4699999999993"/>
    <n v="2853.4999999999991"/>
    <n v="0.19300976558729718"/>
    <x v="2"/>
    <s v="Q2"/>
    <n v="5"/>
  </r>
  <r>
    <d v="2018-05-01T00:00:00"/>
    <x v="5"/>
    <x v="0"/>
    <x v="0"/>
    <n v="6"/>
    <n v="22091.87"/>
    <n v="0"/>
    <n v="18760.82"/>
    <n v="0"/>
    <n v="22091.87"/>
    <n v="3331.0499999999993"/>
    <n v="3331.0499999999993"/>
    <n v="0.15078171291067707"/>
    <x v="2"/>
    <s v="Q2"/>
    <n v="5"/>
  </r>
  <r>
    <d v="2018-05-01T00:00:00"/>
    <x v="5"/>
    <x v="0"/>
    <x v="1"/>
    <n v="4"/>
    <n v="18639.810000000001"/>
    <n v="1304.78"/>
    <n v="15613.22"/>
    <n v="0"/>
    <n v="17335.030000000002"/>
    <n v="1721.8100000000031"/>
    <n v="1721.8100000000031"/>
    <n v="9.9325469872276126E-2"/>
    <x v="2"/>
    <s v="Q2"/>
    <n v="5"/>
  </r>
  <r>
    <d v="2018-05-01T00:00:00"/>
    <x v="5"/>
    <x v="1"/>
    <x v="0"/>
    <n v="192"/>
    <n v="709519.49"/>
    <n v="0"/>
    <n v="597895.71"/>
    <n v="0"/>
    <n v="709519.49"/>
    <n v="111623.78000000003"/>
    <n v="111623.78000000003"/>
    <n v="0.15732306381041067"/>
    <x v="2"/>
    <s v="Q2"/>
    <n v="5"/>
  </r>
  <r>
    <d v="2018-05-01T00:00:00"/>
    <x v="5"/>
    <x v="1"/>
    <x v="1"/>
    <n v="72"/>
    <n v="286971.44"/>
    <n v="19768.89"/>
    <n v="235208.45"/>
    <n v="0"/>
    <n v="267202.55"/>
    <n v="31994.099999999977"/>
    <n v="31994.099999999977"/>
    <n v="0.1197372555014912"/>
    <x v="2"/>
    <s v="Q2"/>
    <n v="5"/>
  </r>
  <r>
    <d v="2018-05-01T00:00:00"/>
    <x v="5"/>
    <x v="2"/>
    <x v="0"/>
    <n v="15"/>
    <n v="44929.68"/>
    <n v="0"/>
    <n v="38445.24"/>
    <n v="0"/>
    <n v="44929.68"/>
    <n v="6484.4400000000023"/>
    <n v="6484.4400000000023"/>
    <n v="0.14432419727894796"/>
    <x v="2"/>
    <s v="Q2"/>
    <n v="5"/>
  </r>
  <r>
    <d v="2018-05-01T00:00:00"/>
    <x v="5"/>
    <x v="2"/>
    <x v="1"/>
    <n v="17"/>
    <n v="53469.3"/>
    <n v="3742.85"/>
    <n v="44853.69"/>
    <n v="0"/>
    <n v="49726.450000000004"/>
    <n v="4872.760000000002"/>
    <n v="4872.760000000002"/>
    <n v="9.7991310459524084E-2"/>
    <x v="2"/>
    <s v="Q2"/>
    <n v="5"/>
  </r>
  <r>
    <d v="2018-05-01T00:00:00"/>
    <x v="6"/>
    <x v="3"/>
    <x v="1"/>
    <n v="3"/>
    <n v="8351.2900000000009"/>
    <n v="463.71"/>
    <n v="4529.93"/>
    <n v="316.73"/>
    <n v="7887.5800000000008"/>
    <n v="3357.6500000000005"/>
    <n v="3040.9200000000005"/>
    <n v="0.42568823390697785"/>
    <x v="2"/>
    <s v="Q2"/>
    <n v="5"/>
  </r>
  <r>
    <d v="2018-05-01T00:00:00"/>
    <x v="6"/>
    <x v="0"/>
    <x v="0"/>
    <n v="5"/>
    <n v="5883.45"/>
    <n v="0"/>
    <n v="2898.66"/>
    <n v="0"/>
    <n v="5883.45"/>
    <n v="2984.79"/>
    <n v="2984.79"/>
    <n v="0.50731968487877011"/>
    <x v="2"/>
    <s v="Q2"/>
    <n v="5"/>
  </r>
  <r>
    <d v="2018-05-01T00:00:00"/>
    <x v="6"/>
    <x v="0"/>
    <x v="1"/>
    <n v="4"/>
    <n v="4011.77"/>
    <n v="280.82"/>
    <n v="2371.44"/>
    <n v="0"/>
    <n v="3730.95"/>
    <n v="1359.5099999999998"/>
    <n v="1359.5099999999998"/>
    <n v="0.36438708639890638"/>
    <x v="2"/>
    <s v="Q2"/>
    <n v="5"/>
  </r>
  <r>
    <d v="2018-05-01T00:00:00"/>
    <x v="6"/>
    <x v="1"/>
    <x v="0"/>
    <n v="240"/>
    <n v="289907.21999999997"/>
    <n v="0"/>
    <n v="156335.59"/>
    <n v="0"/>
    <n v="289907.21999999997"/>
    <n v="133571.62999999998"/>
    <n v="133571.62999999998"/>
    <n v="0.46073923236544434"/>
    <x v="2"/>
    <s v="Q2"/>
    <n v="5"/>
  </r>
  <r>
    <d v="2018-05-01T00:00:00"/>
    <x v="6"/>
    <x v="1"/>
    <x v="1"/>
    <n v="91"/>
    <n v="119374.32"/>
    <n v="8114.57"/>
    <n v="63616.98"/>
    <n v="0"/>
    <n v="111259.75"/>
    <n v="47642.77"/>
    <n v="47642.77"/>
    <n v="0.42821208927756893"/>
    <x v="2"/>
    <s v="Q2"/>
    <n v="5"/>
  </r>
  <r>
    <d v="2018-05-01T00:00:00"/>
    <x v="6"/>
    <x v="2"/>
    <x v="0"/>
    <n v="17"/>
    <n v="17284.150000000001"/>
    <n v="0"/>
    <n v="9281.65"/>
    <n v="0"/>
    <n v="17284.150000000001"/>
    <n v="8002.5000000000018"/>
    <n v="8002.5000000000018"/>
    <n v="0.46299644471958418"/>
    <x v="2"/>
    <s v="Q2"/>
    <n v="5"/>
  </r>
  <r>
    <d v="2018-05-01T00:00:00"/>
    <x v="6"/>
    <x v="2"/>
    <x v="1"/>
    <n v="13"/>
    <n v="15353.16"/>
    <n v="1071"/>
    <n v="7968.38"/>
    <n v="0"/>
    <n v="14282.16"/>
    <n v="6313.78"/>
    <n v="6313.78"/>
    <n v="0.44207458815753359"/>
    <x v="2"/>
    <s v="Q2"/>
    <n v="5"/>
  </r>
  <r>
    <d v="2018-06-01T00:00:00"/>
    <x v="0"/>
    <x v="3"/>
    <x v="0"/>
    <n v="7"/>
    <n v="2905.85"/>
    <n v="0"/>
    <n v="1884.83"/>
    <n v="116.23"/>
    <n v="2905.85"/>
    <n v="1021.02"/>
    <n v="904.79"/>
    <n v="0.35136706987628408"/>
    <x v="2"/>
    <s v="Q2"/>
    <n v="6"/>
  </r>
  <r>
    <d v="2018-06-01T00:00:00"/>
    <x v="0"/>
    <x v="3"/>
    <x v="1"/>
    <n v="3"/>
    <n v="1266.17"/>
    <n v="104.82"/>
    <n v="1183.06"/>
    <n v="47.29"/>
    <n v="1161.3500000000001"/>
    <n v="-21.709999999999809"/>
    <n v="-68.999999999999801"/>
    <n v="-1.869376157058579E-2"/>
    <x v="2"/>
    <s v="Q2"/>
    <n v="6"/>
  </r>
  <r>
    <d v="2018-06-01T00:00:00"/>
    <x v="0"/>
    <x v="0"/>
    <x v="0"/>
    <n v="22"/>
    <n v="9496.75"/>
    <n v="0"/>
    <n v="5266.64"/>
    <n v="0"/>
    <n v="9496.75"/>
    <n v="4230.1099999999997"/>
    <n v="4230.1099999999997"/>
    <n v="0.44542711980414351"/>
    <x v="2"/>
    <s v="Q2"/>
    <n v="6"/>
  </r>
  <r>
    <d v="2018-06-01T00:00:00"/>
    <x v="0"/>
    <x v="0"/>
    <x v="1"/>
    <n v="17"/>
    <n v="8197.35"/>
    <n v="819.74"/>
    <n v="4455.7"/>
    <n v="0"/>
    <n v="7377.6100000000006"/>
    <n v="2921.9100000000008"/>
    <n v="2921.9100000000008"/>
    <n v="0.39605102465432579"/>
    <x v="2"/>
    <s v="Q2"/>
    <n v="6"/>
  </r>
  <r>
    <d v="2018-06-01T00:00:00"/>
    <x v="0"/>
    <x v="1"/>
    <x v="0"/>
    <n v="815"/>
    <n v="329003.42"/>
    <n v="0"/>
    <n v="196065.89"/>
    <n v="0"/>
    <n v="329003.42"/>
    <n v="132937.52999999997"/>
    <n v="132937.52999999997"/>
    <n v="0.40406124045762193"/>
    <x v="2"/>
    <s v="Q2"/>
    <n v="6"/>
  </r>
  <r>
    <d v="2018-06-01T00:00:00"/>
    <x v="0"/>
    <x v="1"/>
    <x v="1"/>
    <n v="225"/>
    <n v="88034.66"/>
    <n v="8082.92"/>
    <n v="54452.63"/>
    <n v="0"/>
    <n v="79951.740000000005"/>
    <n v="25499.110000000008"/>
    <n v="25499.110000000008"/>
    <n v="0.3189312702888018"/>
    <x v="2"/>
    <s v="Q2"/>
    <n v="6"/>
  </r>
  <r>
    <d v="2018-06-01T00:00:00"/>
    <x v="0"/>
    <x v="2"/>
    <x v="0"/>
    <n v="36"/>
    <n v="13966.36"/>
    <n v="0"/>
    <n v="8727.48"/>
    <n v="0"/>
    <n v="13966.36"/>
    <n v="5238.880000000001"/>
    <n v="5238.880000000001"/>
    <n v="0.37510704292313823"/>
    <x v="2"/>
    <s v="Q2"/>
    <n v="6"/>
  </r>
  <r>
    <d v="2018-06-01T00:00:00"/>
    <x v="0"/>
    <x v="2"/>
    <x v="1"/>
    <n v="18"/>
    <n v="8294.08"/>
    <n v="807.67"/>
    <n v="3551.54"/>
    <n v="0"/>
    <n v="7486.41"/>
    <n v="3934.87"/>
    <n v="3934.87"/>
    <n v="0.52560172365659907"/>
    <x v="2"/>
    <s v="Q2"/>
    <n v="6"/>
  </r>
  <r>
    <d v="2018-06-01T00:00:00"/>
    <x v="1"/>
    <x v="3"/>
    <x v="0"/>
    <n v="1"/>
    <n v="9071.25"/>
    <n v="0"/>
    <n v="6886.82"/>
    <n v="362.85"/>
    <n v="9071.25"/>
    <n v="2184.4300000000003"/>
    <n v="1821.5800000000004"/>
    <n v="0.24080804740250797"/>
    <x v="2"/>
    <s v="Q2"/>
    <n v="6"/>
  </r>
  <r>
    <d v="2018-06-01T00:00:00"/>
    <x v="1"/>
    <x v="3"/>
    <x v="1"/>
    <n v="2"/>
    <n v="7624.06"/>
    <n v="762.41"/>
    <n v="7055.06"/>
    <n v="274.45999999999998"/>
    <n v="6861.6500000000005"/>
    <n v="-193.40999999999985"/>
    <n v="-467.86999999999983"/>
    <n v="-2.8187097855472056E-2"/>
    <x v="2"/>
    <s v="Q2"/>
    <n v="6"/>
  </r>
  <r>
    <d v="2018-06-01T00:00:00"/>
    <x v="1"/>
    <x v="0"/>
    <x v="0"/>
    <n v="8"/>
    <n v="42023.839999999997"/>
    <n v="0"/>
    <n v="35313.120000000003"/>
    <n v="0"/>
    <n v="42023.839999999997"/>
    <n v="6710.7199999999939"/>
    <n v="6710.7199999999939"/>
    <n v="0.15968840543843671"/>
    <x v="2"/>
    <s v="Q2"/>
    <n v="6"/>
  </r>
  <r>
    <d v="2018-06-01T00:00:00"/>
    <x v="1"/>
    <x v="0"/>
    <x v="1"/>
    <n v="2"/>
    <n v="2442.86"/>
    <n v="166.83"/>
    <n v="2242.87"/>
    <n v="0"/>
    <n v="2276.0300000000002"/>
    <n v="33.160000000000309"/>
    <n v="33.160000000000309"/>
    <n v="1.4569227997873625E-2"/>
    <x v="2"/>
    <s v="Q2"/>
    <n v="6"/>
  </r>
  <r>
    <d v="2018-06-01T00:00:00"/>
    <x v="1"/>
    <x v="1"/>
    <x v="0"/>
    <n v="134"/>
    <n v="694452.57"/>
    <n v="0"/>
    <n v="604404.75"/>
    <n v="0"/>
    <n v="694452.57"/>
    <n v="90047.819999999949"/>
    <n v="90047.819999999949"/>
    <n v="0.12966734358834608"/>
    <x v="2"/>
    <s v="Q2"/>
    <n v="6"/>
  </r>
  <r>
    <d v="2018-06-01T00:00:00"/>
    <x v="1"/>
    <x v="1"/>
    <x v="1"/>
    <n v="38"/>
    <n v="180990.07999999999"/>
    <n v="16460.11"/>
    <n v="162495.07999999999"/>
    <n v="0"/>
    <n v="164529.96999999997"/>
    <n v="2034.8899999999849"/>
    <n v="2034.8899999999849"/>
    <n v="1.2367898687394067E-2"/>
    <x v="2"/>
    <s v="Q2"/>
    <n v="6"/>
  </r>
  <r>
    <d v="2018-06-01T00:00:00"/>
    <x v="1"/>
    <x v="2"/>
    <x v="0"/>
    <n v="8"/>
    <n v="49649.97"/>
    <n v="0"/>
    <n v="42727.03"/>
    <n v="0"/>
    <n v="49649.97"/>
    <n v="6922.9400000000023"/>
    <n v="6922.9400000000023"/>
    <n v="0.13943492815806338"/>
    <x v="2"/>
    <s v="Q2"/>
    <n v="6"/>
  </r>
  <r>
    <d v="2018-06-01T00:00:00"/>
    <x v="1"/>
    <x v="2"/>
    <x v="1"/>
    <n v="6"/>
    <n v="18679.34"/>
    <n v="1620.37"/>
    <n v="16176.1"/>
    <n v="0"/>
    <n v="17058.97"/>
    <n v="882.8700000000008"/>
    <n v="882.8700000000008"/>
    <n v="5.1754003905276853E-2"/>
    <x v="2"/>
    <s v="Q2"/>
    <n v="6"/>
  </r>
  <r>
    <d v="2018-06-01T00:00:00"/>
    <x v="2"/>
    <x v="3"/>
    <x v="0"/>
    <n v="10"/>
    <n v="6460.86"/>
    <n v="0"/>
    <n v="3075.23"/>
    <n v="257.75"/>
    <n v="6460.86"/>
    <n v="3385.6299999999997"/>
    <n v="3127.8799999999997"/>
    <n v="0.52402156988388537"/>
    <x v="2"/>
    <s v="Q2"/>
    <n v="6"/>
  </r>
  <r>
    <d v="2018-06-01T00:00:00"/>
    <x v="2"/>
    <x v="3"/>
    <x v="1"/>
    <n v="1"/>
    <n v="644.01"/>
    <n v="64.400000000000006"/>
    <n v="284.95"/>
    <n v="23.18"/>
    <n v="579.61"/>
    <n v="294.66000000000003"/>
    <n v="271.48"/>
    <n v="0.50837632200962724"/>
    <x v="2"/>
    <s v="Q2"/>
    <n v="6"/>
  </r>
  <r>
    <d v="2018-06-01T00:00:00"/>
    <x v="2"/>
    <x v="0"/>
    <x v="0"/>
    <n v="33"/>
    <n v="25653.11"/>
    <n v="0"/>
    <n v="11983.52"/>
    <n v="0"/>
    <n v="25653.11"/>
    <n v="13669.59"/>
    <n v="13669.59"/>
    <n v="0.53286287705467295"/>
    <x v="2"/>
    <s v="Q2"/>
    <n v="6"/>
  </r>
  <r>
    <d v="2018-06-01T00:00:00"/>
    <x v="2"/>
    <x v="0"/>
    <x v="1"/>
    <n v="11"/>
    <n v="6054.09"/>
    <n v="573.74"/>
    <n v="2685.54"/>
    <n v="0"/>
    <n v="5480.35"/>
    <n v="2794.8100000000004"/>
    <n v="2794.8100000000004"/>
    <n v="0.50996925378853541"/>
    <x v="2"/>
    <s v="Q2"/>
    <n v="6"/>
  </r>
  <r>
    <d v="2018-06-01T00:00:00"/>
    <x v="2"/>
    <x v="1"/>
    <x v="0"/>
    <n v="531"/>
    <n v="387381.24"/>
    <n v="0"/>
    <n v="175416.62"/>
    <n v="0"/>
    <n v="387381.24"/>
    <n v="211964.62"/>
    <n v="211964.62"/>
    <n v="0.54717316718796194"/>
    <x v="2"/>
    <s v="Q2"/>
    <n v="6"/>
  </r>
  <r>
    <d v="2018-06-01T00:00:00"/>
    <x v="2"/>
    <x v="1"/>
    <x v="1"/>
    <n v="131"/>
    <n v="89442.07"/>
    <n v="8249.98"/>
    <n v="41756.81"/>
    <n v="0"/>
    <n v="81192.090000000011"/>
    <n v="39435.280000000013"/>
    <n v="39435.280000000013"/>
    <n v="0.48570347185298479"/>
    <x v="2"/>
    <s v="Q2"/>
    <n v="6"/>
  </r>
  <r>
    <d v="2018-06-01T00:00:00"/>
    <x v="2"/>
    <x v="2"/>
    <x v="0"/>
    <n v="27"/>
    <n v="19448.169999999998"/>
    <n v="0"/>
    <n v="8909.66"/>
    <n v="0"/>
    <n v="19448.169999999998"/>
    <n v="10538.509999999998"/>
    <n v="10538.509999999998"/>
    <n v="0.54187669071177391"/>
    <x v="2"/>
    <s v="Q2"/>
    <n v="6"/>
  </r>
  <r>
    <d v="2018-06-01T00:00:00"/>
    <x v="2"/>
    <x v="2"/>
    <x v="1"/>
    <n v="8"/>
    <n v="5141.6499999999996"/>
    <n v="514.16"/>
    <n v="2197.87"/>
    <n v="0"/>
    <n v="4627.49"/>
    <n v="2429.62"/>
    <n v="2429.62"/>
    <n v="0.52504057275110261"/>
    <x v="2"/>
    <s v="Q2"/>
    <n v="6"/>
  </r>
  <r>
    <d v="2018-06-01T00:00:00"/>
    <x v="3"/>
    <x v="3"/>
    <x v="0"/>
    <n v="29"/>
    <n v="2463.69"/>
    <n v="0"/>
    <n v="2037.88"/>
    <n v="98.43"/>
    <n v="2463.69"/>
    <n v="425.80999999999995"/>
    <n v="327.37999999999994"/>
    <n v="0.17283424456810717"/>
    <x v="2"/>
    <s v="Q2"/>
    <n v="6"/>
  </r>
  <r>
    <d v="2018-06-01T00:00:00"/>
    <x v="3"/>
    <x v="3"/>
    <x v="1"/>
    <n v="4"/>
    <n v="484.82"/>
    <n v="48.48"/>
    <n v="409.58"/>
    <n v="17.45"/>
    <n v="436.34"/>
    <n v="26.759999999999991"/>
    <n v="9.3099999999999916"/>
    <n v="6.1328321950772313E-2"/>
    <x v="2"/>
    <s v="Q2"/>
    <n v="6"/>
  </r>
  <r>
    <d v="2018-06-01T00:00:00"/>
    <x v="3"/>
    <x v="0"/>
    <x v="0"/>
    <n v="61"/>
    <n v="5034.55"/>
    <n v="0"/>
    <n v="4156.7299999999996"/>
    <n v="0"/>
    <n v="5034.55"/>
    <n v="877.82000000000062"/>
    <n v="877.82000000000062"/>
    <n v="0.17435917807947096"/>
    <x v="2"/>
    <s v="Q2"/>
    <n v="6"/>
  </r>
  <r>
    <d v="2018-06-01T00:00:00"/>
    <x v="3"/>
    <x v="0"/>
    <x v="1"/>
    <n v="13"/>
    <n v="1205.83"/>
    <n v="99.83"/>
    <n v="1048.69"/>
    <n v="0"/>
    <n v="1106"/>
    <n v="57.309999999999945"/>
    <n v="57.309999999999945"/>
    <n v="5.1817359855334491E-2"/>
    <x v="2"/>
    <s v="Q2"/>
    <n v="6"/>
  </r>
  <r>
    <d v="2018-06-01T00:00:00"/>
    <x v="3"/>
    <x v="1"/>
    <x v="0"/>
    <n v="2146"/>
    <n v="209820.44"/>
    <n v="0"/>
    <n v="171798.07"/>
    <n v="0"/>
    <n v="209820.44"/>
    <n v="38022.369999999995"/>
    <n v="38022.369999999995"/>
    <n v="0.18121385123394076"/>
    <x v="2"/>
    <s v="Q2"/>
    <n v="6"/>
  </r>
  <r>
    <d v="2018-06-01T00:00:00"/>
    <x v="3"/>
    <x v="1"/>
    <x v="1"/>
    <n v="635"/>
    <n v="63386.5"/>
    <n v="5849.23"/>
    <n v="52231.42"/>
    <n v="0"/>
    <n v="57537.270000000004"/>
    <n v="5305.8500000000058"/>
    <n v="5305.8500000000058"/>
    <n v="9.2215880245969356E-2"/>
    <x v="2"/>
    <s v="Q2"/>
    <n v="6"/>
  </r>
  <r>
    <d v="2018-06-01T00:00:00"/>
    <x v="3"/>
    <x v="2"/>
    <x v="0"/>
    <n v="73"/>
    <n v="7059.19"/>
    <n v="0"/>
    <n v="5807.06"/>
    <n v="0"/>
    <n v="7059.19"/>
    <n v="1252.1299999999992"/>
    <n v="1252.1299999999992"/>
    <n v="0.17737587456917853"/>
    <x v="2"/>
    <s v="Q2"/>
    <n v="6"/>
  </r>
  <r>
    <d v="2018-06-01T00:00:00"/>
    <x v="3"/>
    <x v="2"/>
    <x v="1"/>
    <n v="43"/>
    <n v="4574.7"/>
    <n v="457.47"/>
    <n v="3919.73"/>
    <n v="0"/>
    <n v="4117.2299999999996"/>
    <n v="197.49999999999955"/>
    <n v="197.49999999999955"/>
    <n v="4.7969144303330047E-2"/>
    <x v="2"/>
    <s v="Q2"/>
    <n v="6"/>
  </r>
  <r>
    <d v="2018-06-01T00:00:00"/>
    <x v="4"/>
    <x v="3"/>
    <x v="0"/>
    <n v="9"/>
    <n v="3850.52"/>
    <n v="0"/>
    <n v="2086.02"/>
    <n v="187.81"/>
    <n v="3850.52"/>
    <n v="1764.5"/>
    <n v="1576.69"/>
    <n v="0.45824979483290568"/>
    <x v="2"/>
    <s v="Q2"/>
    <n v="6"/>
  </r>
  <r>
    <d v="2018-06-01T00:00:00"/>
    <x v="4"/>
    <x v="3"/>
    <x v="1"/>
    <n v="3"/>
    <n v="1588.69"/>
    <n v="126.67"/>
    <n v="901.93"/>
    <n v="59.45"/>
    <n v="1462.02"/>
    <n v="560.09"/>
    <n v="500.64000000000004"/>
    <n v="0.38309325453824161"/>
    <x v="2"/>
    <s v="Q2"/>
    <n v="6"/>
  </r>
  <r>
    <d v="2018-06-01T00:00:00"/>
    <x v="4"/>
    <x v="0"/>
    <x v="0"/>
    <n v="22"/>
    <n v="9509.26"/>
    <n v="0"/>
    <n v="4995.34"/>
    <n v="0"/>
    <n v="9509.26"/>
    <n v="4513.92"/>
    <n v="4513.92"/>
    <n v="0.47468677899226647"/>
    <x v="2"/>
    <s v="Q2"/>
    <n v="6"/>
  </r>
  <r>
    <d v="2018-06-01T00:00:00"/>
    <x v="4"/>
    <x v="0"/>
    <x v="1"/>
    <n v="16"/>
    <n v="7374.37"/>
    <n v="672.01"/>
    <n v="3901.63"/>
    <n v="0"/>
    <n v="6702.36"/>
    <n v="2800.7299999999996"/>
    <n v="2800.7299999999996"/>
    <n v="0.41787221217600962"/>
    <x v="2"/>
    <s v="Q2"/>
    <n v="6"/>
  </r>
  <r>
    <d v="2018-06-01T00:00:00"/>
    <x v="4"/>
    <x v="1"/>
    <x v="0"/>
    <n v="596"/>
    <n v="354063.16"/>
    <n v="0"/>
    <n v="192649.2"/>
    <n v="0"/>
    <n v="354063.16"/>
    <n v="161413.95999999996"/>
    <n v="161413.95999999996"/>
    <n v="0.45589029934659109"/>
    <x v="2"/>
    <s v="Q2"/>
    <n v="6"/>
  </r>
  <r>
    <d v="2018-06-01T00:00:00"/>
    <x v="4"/>
    <x v="1"/>
    <x v="1"/>
    <n v="181"/>
    <n v="96666.81"/>
    <n v="8919.6200000000008"/>
    <n v="51504.89"/>
    <n v="0"/>
    <n v="87747.19"/>
    <n v="36242.300000000003"/>
    <n v="36242.300000000003"/>
    <n v="0.41303089021996037"/>
    <x v="2"/>
    <s v="Q2"/>
    <n v="6"/>
  </r>
  <r>
    <d v="2018-06-01T00:00:00"/>
    <x v="4"/>
    <x v="2"/>
    <x v="0"/>
    <n v="32"/>
    <n v="10125.200000000001"/>
    <n v="0"/>
    <n v="5269.42"/>
    <n v="0"/>
    <n v="10125.200000000001"/>
    <n v="4855.7800000000007"/>
    <n v="4855.7800000000007"/>
    <n v="0.47957373681507531"/>
    <x v="2"/>
    <s v="Q2"/>
    <n v="6"/>
  </r>
  <r>
    <d v="2018-06-01T00:00:00"/>
    <x v="4"/>
    <x v="2"/>
    <x v="1"/>
    <n v="15"/>
    <n v="8911.06"/>
    <n v="866.71"/>
    <n v="4802.4399999999996"/>
    <n v="0"/>
    <n v="8044.3499999999995"/>
    <n v="3241.91"/>
    <n v="3241.91"/>
    <n v="0.40300459328597094"/>
    <x v="2"/>
    <s v="Q2"/>
    <n v="6"/>
  </r>
  <r>
    <d v="2018-06-01T00:00:00"/>
    <x v="5"/>
    <x v="3"/>
    <x v="0"/>
    <n v="6"/>
    <n v="24463.98"/>
    <n v="0"/>
    <n v="19717.7"/>
    <n v="973.27"/>
    <n v="24463.98"/>
    <n v="4746.2799999999988"/>
    <n v="3773.0099999999989"/>
    <n v="0.19401094997625076"/>
    <x v="2"/>
    <s v="Q2"/>
    <n v="6"/>
  </r>
  <r>
    <d v="2018-06-01T00:00:00"/>
    <x v="5"/>
    <x v="3"/>
    <x v="1"/>
    <n v="3"/>
    <n v="15894.19"/>
    <n v="1381.39"/>
    <n v="13811.38"/>
    <n v="584.95000000000005"/>
    <n v="14512.800000000001"/>
    <n v="701.42000000000189"/>
    <n v="116.47000000000185"/>
    <n v="4.8331128383220456E-2"/>
    <x v="2"/>
    <s v="Q2"/>
    <n v="6"/>
  </r>
  <r>
    <d v="2018-06-01T00:00:00"/>
    <x v="5"/>
    <x v="0"/>
    <x v="0"/>
    <n v="9"/>
    <n v="43156.83"/>
    <n v="0"/>
    <n v="35593.75"/>
    <n v="0"/>
    <n v="43156.83"/>
    <n v="7563.0800000000017"/>
    <n v="7563.0800000000017"/>
    <n v="0.17524642101841126"/>
    <x v="2"/>
    <s v="Q2"/>
    <n v="6"/>
  </r>
  <r>
    <d v="2018-06-01T00:00:00"/>
    <x v="5"/>
    <x v="0"/>
    <x v="1"/>
    <n v="6"/>
    <n v="22039.84"/>
    <n v="2203.98"/>
    <n v="17648.07"/>
    <n v="0"/>
    <n v="19835.86"/>
    <n v="2187.7900000000009"/>
    <n v="2187.7900000000009"/>
    <n v="0.11029468850859003"/>
    <x v="2"/>
    <s v="Q2"/>
    <n v="6"/>
  </r>
  <r>
    <d v="2018-06-01T00:00:00"/>
    <x v="5"/>
    <x v="1"/>
    <x v="0"/>
    <n v="178"/>
    <n v="676740.68"/>
    <n v="0"/>
    <n v="555647.26"/>
    <n v="0"/>
    <n v="676740.68"/>
    <n v="121093.42000000004"/>
    <n v="121093.42000000004"/>
    <n v="0.17893622118297961"/>
    <x v="2"/>
    <s v="Q2"/>
    <n v="6"/>
  </r>
  <r>
    <d v="2018-06-01T00:00:00"/>
    <x v="5"/>
    <x v="1"/>
    <x v="1"/>
    <n v="68"/>
    <n v="285675.08"/>
    <n v="26541.119999999999"/>
    <n v="233905.9"/>
    <n v="0"/>
    <n v="259133.96000000002"/>
    <n v="25228.060000000027"/>
    <n v="25228.060000000027"/>
    <n v="9.7355282958667494E-2"/>
    <x v="2"/>
    <s v="Q2"/>
    <n v="6"/>
  </r>
  <r>
    <d v="2018-06-01T00:00:00"/>
    <x v="5"/>
    <x v="2"/>
    <x v="0"/>
    <n v="15"/>
    <n v="66746.880000000005"/>
    <n v="0"/>
    <n v="56333.65"/>
    <n v="0"/>
    <n v="66746.880000000005"/>
    <n v="10413.230000000003"/>
    <n v="10413.230000000003"/>
    <n v="0.1560107378801826"/>
    <x v="2"/>
    <s v="Q2"/>
    <n v="6"/>
  </r>
  <r>
    <d v="2018-06-01T00:00:00"/>
    <x v="5"/>
    <x v="2"/>
    <x v="1"/>
    <n v="9"/>
    <n v="42064.4"/>
    <n v="4206.42"/>
    <n v="36637.5"/>
    <n v="0"/>
    <n v="37857.980000000003"/>
    <n v="1220.4800000000032"/>
    <n v="1220.4800000000032"/>
    <n v="3.2238381445602829E-2"/>
    <x v="2"/>
    <s v="Q2"/>
    <n v="6"/>
  </r>
  <r>
    <d v="2018-06-01T00:00:00"/>
    <x v="6"/>
    <x v="3"/>
    <x v="0"/>
    <n v="1"/>
    <n v="2693.6"/>
    <n v="0"/>
    <n v="1747.4"/>
    <n v="107.74"/>
    <n v="2693.6"/>
    <n v="946.19999999999982"/>
    <n v="838.45999999999981"/>
    <n v="0.35127710127710121"/>
    <x v="2"/>
    <s v="Q2"/>
    <n v="6"/>
  </r>
  <r>
    <d v="2018-06-01T00:00:00"/>
    <x v="6"/>
    <x v="3"/>
    <x v="1"/>
    <n v="4"/>
    <n v="3949.36"/>
    <n v="394.94"/>
    <n v="2096.81"/>
    <n v="142.18"/>
    <n v="3554.42"/>
    <n v="1457.6100000000001"/>
    <n v="1315.43"/>
    <n v="0.41008378300819825"/>
    <x v="2"/>
    <s v="Q2"/>
    <n v="6"/>
  </r>
  <r>
    <d v="2018-06-01T00:00:00"/>
    <x v="6"/>
    <x v="0"/>
    <x v="0"/>
    <n v="8"/>
    <n v="13985.06"/>
    <n v="0"/>
    <n v="8602.33"/>
    <n v="0"/>
    <n v="13985.06"/>
    <n v="5382.73"/>
    <n v="5382.73"/>
    <n v="0.38489144844569845"/>
    <x v="2"/>
    <s v="Q2"/>
    <n v="6"/>
  </r>
  <r>
    <d v="2018-06-01T00:00:00"/>
    <x v="6"/>
    <x v="0"/>
    <x v="1"/>
    <n v="6"/>
    <n v="6194.53"/>
    <n v="619.46"/>
    <n v="4018.42"/>
    <n v="0"/>
    <n v="5575.07"/>
    <n v="1556.6499999999996"/>
    <n v="1556.6499999999996"/>
    <n v="0.27921622508775668"/>
    <x v="2"/>
    <s v="Q2"/>
    <n v="6"/>
  </r>
  <r>
    <d v="2018-06-01T00:00:00"/>
    <x v="6"/>
    <x v="1"/>
    <x v="0"/>
    <n v="267"/>
    <n v="359658.66"/>
    <n v="0"/>
    <n v="197145.26"/>
    <n v="0"/>
    <n v="359658.66"/>
    <n v="162513.39999999997"/>
    <n v="162513.39999999997"/>
    <n v="0.45185454452841473"/>
    <x v="2"/>
    <s v="Q2"/>
    <n v="6"/>
  </r>
  <r>
    <d v="2018-06-01T00:00:00"/>
    <x v="6"/>
    <x v="1"/>
    <x v="1"/>
    <n v="52"/>
    <n v="59352.69"/>
    <n v="5531.46"/>
    <n v="31291.26"/>
    <n v="0"/>
    <n v="53821.23"/>
    <n v="22529.970000000005"/>
    <n v="22529.970000000005"/>
    <n v="0.41860749001834413"/>
    <x v="2"/>
    <s v="Q2"/>
    <n v="6"/>
  </r>
  <r>
    <d v="2018-06-01T00:00:00"/>
    <x v="6"/>
    <x v="2"/>
    <x v="0"/>
    <n v="15"/>
    <n v="17369.48"/>
    <n v="0"/>
    <n v="9261.1"/>
    <n v="0"/>
    <n v="17369.48"/>
    <n v="8108.3799999999992"/>
    <n v="8108.3799999999992"/>
    <n v="0.46681765948088255"/>
    <x v="2"/>
    <s v="Q2"/>
    <n v="6"/>
  </r>
  <r>
    <d v="2018-06-01T00:00:00"/>
    <x v="6"/>
    <x v="2"/>
    <x v="1"/>
    <n v="6"/>
    <n v="7058.06"/>
    <n v="705.81"/>
    <n v="3595.93"/>
    <n v="0"/>
    <n v="6352.25"/>
    <n v="2756.32"/>
    <n v="2756.32"/>
    <n v="0.4339123932464875"/>
    <x v="2"/>
    <s v="Q2"/>
    <n v="6"/>
  </r>
  <r>
    <d v="2018-07-01T00:00:00"/>
    <x v="0"/>
    <x v="3"/>
    <x v="0"/>
    <n v="11"/>
    <n v="4649.57"/>
    <n v="0"/>
    <n v="3186.2"/>
    <n v="185.63"/>
    <n v="4649.57"/>
    <n v="1463.37"/>
    <n v="1277.7399999999998"/>
    <n v="0.31473233008643808"/>
    <x v="2"/>
    <s v="Q3"/>
    <n v="7"/>
  </r>
  <r>
    <d v="2018-07-01T00:00:00"/>
    <x v="0"/>
    <x v="3"/>
    <x v="1"/>
    <n v="11"/>
    <n v="2995.32"/>
    <n v="269.45"/>
    <n v="1774.45"/>
    <n v="110.01"/>
    <n v="2725.8700000000003"/>
    <n v="951.4200000000003"/>
    <n v="841.41000000000031"/>
    <n v="0.34903351957356743"/>
    <x v="2"/>
    <s v="Q3"/>
    <n v="7"/>
  </r>
  <r>
    <d v="2018-07-01T00:00:00"/>
    <x v="0"/>
    <x v="0"/>
    <x v="0"/>
    <n v="30"/>
    <n v="12672.09"/>
    <n v="0"/>
    <n v="7682.67"/>
    <n v="0"/>
    <n v="12672.09"/>
    <n v="4989.42"/>
    <n v="4989.42"/>
    <n v="0.39373299905540443"/>
    <x v="2"/>
    <s v="Q3"/>
    <n v="7"/>
  </r>
  <r>
    <d v="2018-07-01T00:00:00"/>
    <x v="0"/>
    <x v="0"/>
    <x v="1"/>
    <n v="17"/>
    <n v="6901"/>
    <n v="690.08"/>
    <n v="3944.55"/>
    <n v="0"/>
    <n v="6210.92"/>
    <n v="2266.37"/>
    <n v="2266.37"/>
    <n v="0.36490085204768374"/>
    <x v="2"/>
    <s v="Q3"/>
    <n v="7"/>
  </r>
  <r>
    <d v="2018-07-01T00:00:00"/>
    <x v="0"/>
    <x v="1"/>
    <x v="0"/>
    <n v="872"/>
    <n v="336790.61"/>
    <n v="0"/>
    <n v="203633.17"/>
    <n v="0"/>
    <n v="336790.61"/>
    <n v="133157.43999999997"/>
    <n v="133157.43999999997"/>
    <n v="0.39537159305005559"/>
    <x v="2"/>
    <s v="Q3"/>
    <n v="7"/>
  </r>
  <r>
    <d v="2018-07-01T00:00:00"/>
    <x v="0"/>
    <x v="1"/>
    <x v="1"/>
    <n v="236"/>
    <n v="90528.57"/>
    <n v="8158.86"/>
    <n v="52002.28"/>
    <n v="0"/>
    <n v="82369.710000000006"/>
    <n v="30367.430000000008"/>
    <n v="30367.430000000008"/>
    <n v="0.36867229470639151"/>
    <x v="2"/>
    <s v="Q3"/>
    <n v="7"/>
  </r>
  <r>
    <d v="2018-07-01T00:00:00"/>
    <x v="0"/>
    <x v="2"/>
    <x v="0"/>
    <n v="58"/>
    <n v="22662.080000000002"/>
    <n v="0"/>
    <n v="14339.9"/>
    <n v="0"/>
    <n v="22662.080000000002"/>
    <n v="8322.1800000000021"/>
    <n v="8322.1800000000021"/>
    <n v="0.36722930993095082"/>
    <x v="2"/>
    <s v="Q3"/>
    <n v="7"/>
  </r>
  <r>
    <d v="2018-07-01T00:00:00"/>
    <x v="0"/>
    <x v="2"/>
    <x v="1"/>
    <n v="17"/>
    <n v="5184.3100000000004"/>
    <n v="518.44000000000005"/>
    <n v="2797.99"/>
    <n v="0"/>
    <n v="4665.8700000000008"/>
    <n v="1867.880000000001"/>
    <n v="1867.880000000001"/>
    <n v="0.40032834176691606"/>
    <x v="2"/>
    <s v="Q3"/>
    <n v="7"/>
  </r>
  <r>
    <d v="2018-07-01T00:00:00"/>
    <x v="1"/>
    <x v="3"/>
    <x v="0"/>
    <n v="3"/>
    <n v="12408.86"/>
    <n v="0"/>
    <n v="10622.02"/>
    <n v="495.75"/>
    <n v="12408.86"/>
    <n v="1786.8400000000001"/>
    <n v="1291.0900000000001"/>
    <n v="0.14399711174112692"/>
    <x v="2"/>
    <s v="Q3"/>
    <n v="7"/>
  </r>
  <r>
    <d v="2018-07-01T00:00:00"/>
    <x v="1"/>
    <x v="3"/>
    <x v="1"/>
    <n v="2"/>
    <n v="4180.32"/>
    <n v="418.03"/>
    <n v="3508.68"/>
    <n v="150.49"/>
    <n v="3762.29"/>
    <n v="253.61000000000013"/>
    <n v="103.12000000000012"/>
    <n v="6.7408413492846153E-2"/>
    <x v="2"/>
    <s v="Q3"/>
    <n v="7"/>
  </r>
  <r>
    <d v="2018-07-01T00:00:00"/>
    <x v="1"/>
    <x v="0"/>
    <x v="0"/>
    <n v="7"/>
    <n v="36874.9"/>
    <n v="0"/>
    <n v="30217.32"/>
    <n v="0"/>
    <n v="36874.9"/>
    <n v="6657.5800000000017"/>
    <n v="6657.5800000000017"/>
    <n v="0.18054503198652747"/>
    <x v="2"/>
    <s v="Q3"/>
    <n v="7"/>
  </r>
  <r>
    <d v="2018-07-01T00:00:00"/>
    <x v="1"/>
    <x v="0"/>
    <x v="1"/>
    <n v="3"/>
    <n v="21595.59"/>
    <n v="2159.56"/>
    <n v="18816.11"/>
    <n v="0"/>
    <n v="19436.03"/>
    <n v="619.91999999999825"/>
    <n v="619.91999999999825"/>
    <n v="3.1895402507610776E-2"/>
    <x v="2"/>
    <s v="Q3"/>
    <n v="7"/>
  </r>
  <r>
    <d v="2018-07-01T00:00:00"/>
    <x v="1"/>
    <x v="1"/>
    <x v="0"/>
    <n v="132"/>
    <n v="707209.93"/>
    <n v="0"/>
    <n v="622119.56999999995"/>
    <n v="0"/>
    <n v="707209.93"/>
    <n v="85090.360000000102"/>
    <n v="85090.360000000102"/>
    <n v="0.12031838976016654"/>
    <x v="2"/>
    <s v="Q3"/>
    <n v="7"/>
  </r>
  <r>
    <d v="2018-07-01T00:00:00"/>
    <x v="1"/>
    <x v="1"/>
    <x v="1"/>
    <n v="39"/>
    <n v="219171.72"/>
    <n v="19768.5"/>
    <n v="189653.44"/>
    <n v="0"/>
    <n v="199403.22"/>
    <n v="9749.7799999999988"/>
    <n v="9749.7799999999988"/>
    <n v="4.8894797185321276E-2"/>
    <x v="2"/>
    <s v="Q3"/>
    <n v="7"/>
  </r>
  <r>
    <d v="2018-07-01T00:00:00"/>
    <x v="1"/>
    <x v="2"/>
    <x v="0"/>
    <n v="17"/>
    <n v="97249.35"/>
    <n v="0"/>
    <n v="87632.5"/>
    <n v="0"/>
    <n v="97249.35"/>
    <n v="9616.8500000000058"/>
    <n v="9616.8500000000058"/>
    <n v="9.8888578689729084E-2"/>
    <x v="2"/>
    <s v="Q3"/>
    <n v="7"/>
  </r>
  <r>
    <d v="2018-07-01T00:00:00"/>
    <x v="1"/>
    <x v="2"/>
    <x v="1"/>
    <n v="10"/>
    <n v="38432.36"/>
    <n v="2606.36"/>
    <n v="33256.230000000003"/>
    <n v="0"/>
    <n v="35826"/>
    <n v="2569.7699999999968"/>
    <n v="2569.7699999999968"/>
    <n v="7.1729191090269553E-2"/>
    <x v="2"/>
    <s v="Q3"/>
    <n v="7"/>
  </r>
  <r>
    <d v="2018-07-01T00:00:00"/>
    <x v="2"/>
    <x v="3"/>
    <x v="0"/>
    <n v="9"/>
    <n v="5442.33"/>
    <n v="0"/>
    <n v="2362.6"/>
    <n v="216.79"/>
    <n v="5442.33"/>
    <n v="3079.73"/>
    <n v="2862.94"/>
    <n v="0.56588446492586819"/>
    <x v="2"/>
    <s v="Q3"/>
    <n v="7"/>
  </r>
  <r>
    <d v="2018-07-01T00:00:00"/>
    <x v="2"/>
    <x v="3"/>
    <x v="1"/>
    <n v="5"/>
    <n v="4697.3999999999996"/>
    <n v="455.74"/>
    <n v="2196.12"/>
    <n v="170.13"/>
    <n v="4241.66"/>
    <n v="2045.54"/>
    <n v="1875.4099999999999"/>
    <n v="0.48224987387013574"/>
    <x v="2"/>
    <s v="Q3"/>
    <n v="7"/>
  </r>
  <r>
    <d v="2018-07-01T00:00:00"/>
    <x v="2"/>
    <x v="0"/>
    <x v="0"/>
    <n v="20"/>
    <n v="13400.35"/>
    <n v="0"/>
    <n v="5644.61"/>
    <n v="0"/>
    <n v="13400.35"/>
    <n v="7755.7400000000007"/>
    <n v="7755.7400000000007"/>
    <n v="0.5787714499994403"/>
    <x v="2"/>
    <s v="Q3"/>
    <n v="7"/>
  </r>
  <r>
    <d v="2018-07-01T00:00:00"/>
    <x v="2"/>
    <x v="0"/>
    <x v="1"/>
    <n v="19"/>
    <n v="13879.98"/>
    <n v="1277.3"/>
    <n v="6293.99"/>
    <n v="0"/>
    <n v="12602.68"/>
    <n v="6308.6900000000005"/>
    <n v="6308.6900000000005"/>
    <n v="0.50058320928564404"/>
    <x v="2"/>
    <s v="Q3"/>
    <n v="7"/>
  </r>
  <r>
    <d v="2018-07-01T00:00:00"/>
    <x v="2"/>
    <x v="1"/>
    <x v="0"/>
    <n v="552"/>
    <n v="390730.26"/>
    <n v="0"/>
    <n v="176165.93"/>
    <n v="0"/>
    <n v="390730.26"/>
    <n v="214564.33000000002"/>
    <n v="214564.33000000002"/>
    <n v="0.54913671134659503"/>
    <x v="2"/>
    <s v="Q3"/>
    <n v="7"/>
  </r>
  <r>
    <d v="2018-07-01T00:00:00"/>
    <x v="2"/>
    <x v="1"/>
    <x v="1"/>
    <n v="158"/>
    <n v="104572.55"/>
    <n v="9709.15"/>
    <n v="46647.39"/>
    <n v="0"/>
    <n v="94863.400000000009"/>
    <n v="48216.010000000009"/>
    <n v="48216.010000000009"/>
    <n v="0.50826778293841468"/>
    <x v="2"/>
    <s v="Q3"/>
    <n v="7"/>
  </r>
  <r>
    <d v="2018-07-01T00:00:00"/>
    <x v="2"/>
    <x v="2"/>
    <x v="0"/>
    <n v="27"/>
    <n v="17544.240000000002"/>
    <n v="0"/>
    <n v="8037"/>
    <n v="0"/>
    <n v="17544.240000000002"/>
    <n v="9507.2400000000016"/>
    <n v="9507.2400000000016"/>
    <n v="0.54190093158780317"/>
    <x v="2"/>
    <s v="Q3"/>
    <n v="7"/>
  </r>
  <r>
    <d v="2018-07-01T00:00:00"/>
    <x v="2"/>
    <x v="2"/>
    <x v="1"/>
    <n v="14"/>
    <n v="7736.41"/>
    <n v="672.86"/>
    <n v="3736.86"/>
    <n v="0"/>
    <n v="7063.55"/>
    <n v="3326.69"/>
    <n v="3326.69"/>
    <n v="0.47096573252826129"/>
    <x v="2"/>
    <s v="Q3"/>
    <n v="7"/>
  </r>
  <r>
    <d v="2018-07-01T00:00:00"/>
    <x v="3"/>
    <x v="3"/>
    <x v="0"/>
    <n v="10"/>
    <n v="930.12"/>
    <n v="0"/>
    <n v="774.28"/>
    <n v="37.159999999999997"/>
    <n v="930.12"/>
    <n v="155.84000000000003"/>
    <n v="118.68000000000004"/>
    <n v="0.16754827334107431"/>
    <x v="2"/>
    <s v="Q3"/>
    <n v="7"/>
  </r>
  <r>
    <d v="2018-07-01T00:00:00"/>
    <x v="3"/>
    <x v="3"/>
    <x v="1"/>
    <n v="11"/>
    <n v="1440.95"/>
    <n v="110.9"/>
    <n v="1123.23"/>
    <n v="53.2"/>
    <n v="1330.05"/>
    <n v="206.81999999999994"/>
    <n v="153.61999999999995"/>
    <n v="0.15549791361227017"/>
    <x v="2"/>
    <s v="Q3"/>
    <n v="7"/>
  </r>
  <r>
    <d v="2018-07-01T00:00:00"/>
    <x v="3"/>
    <x v="0"/>
    <x v="0"/>
    <n v="50"/>
    <n v="5236.41"/>
    <n v="0"/>
    <n v="4195.1000000000004"/>
    <n v="0"/>
    <n v="5236.41"/>
    <n v="1041.3099999999995"/>
    <n v="1041.3099999999995"/>
    <n v="0.1988595239868535"/>
    <x v="2"/>
    <s v="Q3"/>
    <n v="7"/>
  </r>
  <r>
    <d v="2018-07-01T00:00:00"/>
    <x v="3"/>
    <x v="0"/>
    <x v="1"/>
    <n v="39"/>
    <n v="5074.05"/>
    <n v="507.39"/>
    <n v="4149.72"/>
    <n v="0"/>
    <n v="4566.66"/>
    <n v="416.9399999999996"/>
    <n v="416.9399999999996"/>
    <n v="9.1300863212938912E-2"/>
    <x v="2"/>
    <s v="Q3"/>
    <n v="7"/>
  </r>
  <r>
    <d v="2018-07-01T00:00:00"/>
    <x v="3"/>
    <x v="1"/>
    <x v="0"/>
    <n v="2564"/>
    <n v="252822.07"/>
    <n v="0"/>
    <n v="209644.48"/>
    <n v="0"/>
    <n v="252822.07"/>
    <n v="43177.59"/>
    <n v="43177.59"/>
    <n v="0.17078251910523473"/>
    <x v="2"/>
    <s v="Q3"/>
    <n v="7"/>
  </r>
  <r>
    <d v="2018-07-01T00:00:00"/>
    <x v="3"/>
    <x v="1"/>
    <x v="1"/>
    <n v="742"/>
    <n v="77159.679999999993"/>
    <n v="7131.24"/>
    <n v="63379.53"/>
    <n v="0"/>
    <n v="70028.439999999988"/>
    <n v="6648.9099999999889"/>
    <n v="6648.9099999999889"/>
    <n v="9.4945853427550145E-2"/>
    <x v="2"/>
    <s v="Q3"/>
    <n v="7"/>
  </r>
  <r>
    <d v="2018-07-01T00:00:00"/>
    <x v="3"/>
    <x v="2"/>
    <x v="0"/>
    <n v="123"/>
    <n v="12661.81"/>
    <n v="0"/>
    <n v="10621.85"/>
    <n v="0"/>
    <n v="12661.81"/>
    <n v="2039.9599999999991"/>
    <n v="2039.9599999999991"/>
    <n v="0.16111124712817512"/>
    <x v="2"/>
    <s v="Q3"/>
    <n v="7"/>
  </r>
  <r>
    <d v="2018-07-01T00:00:00"/>
    <x v="3"/>
    <x v="2"/>
    <x v="1"/>
    <n v="69"/>
    <n v="8499.01"/>
    <n v="779.07"/>
    <n v="6914.2"/>
    <n v="0"/>
    <n v="7719.9400000000005"/>
    <n v="805.74000000000069"/>
    <n v="805.74000000000069"/>
    <n v="0.10437127749697545"/>
    <x v="2"/>
    <s v="Q3"/>
    <n v="7"/>
  </r>
  <r>
    <d v="2018-07-01T00:00:00"/>
    <x v="4"/>
    <x v="3"/>
    <x v="0"/>
    <n v="3"/>
    <n v="1453.44"/>
    <n v="0"/>
    <n v="773.13"/>
    <n v="57.57"/>
    <n v="1453.44"/>
    <n v="680.31000000000006"/>
    <n v="622.74"/>
    <n v="0.468068857331572"/>
    <x v="2"/>
    <s v="Q3"/>
    <n v="7"/>
  </r>
  <r>
    <d v="2018-07-01T00:00:00"/>
    <x v="4"/>
    <x v="3"/>
    <x v="1"/>
    <n v="1"/>
    <n v="487.95"/>
    <n v="48.8"/>
    <n v="271.70999999999998"/>
    <n v="17.57"/>
    <n v="439.15"/>
    <n v="167.44"/>
    <n v="149.87"/>
    <n v="0.38128202208812478"/>
    <x v="2"/>
    <s v="Q3"/>
    <n v="7"/>
  </r>
  <r>
    <d v="2018-07-01T00:00:00"/>
    <x v="4"/>
    <x v="0"/>
    <x v="0"/>
    <n v="21"/>
    <n v="8365.85"/>
    <n v="0"/>
    <n v="4426.75"/>
    <n v="0"/>
    <n v="8365.85"/>
    <n v="3939.1000000000004"/>
    <n v="3939.1000000000004"/>
    <n v="0.47085472486358232"/>
    <x v="2"/>
    <s v="Q3"/>
    <n v="7"/>
  </r>
  <r>
    <d v="2018-07-01T00:00:00"/>
    <x v="4"/>
    <x v="0"/>
    <x v="1"/>
    <n v="18"/>
    <n v="11200.96"/>
    <n v="1100.9100000000001"/>
    <n v="6047.24"/>
    <n v="0"/>
    <n v="10100.049999999999"/>
    <n v="4052.8099999999995"/>
    <n v="4052.8099999999995"/>
    <n v="0.40126633036470116"/>
    <x v="2"/>
    <s v="Q3"/>
    <n v="7"/>
  </r>
  <r>
    <d v="2018-07-01T00:00:00"/>
    <x v="4"/>
    <x v="1"/>
    <x v="0"/>
    <n v="680"/>
    <n v="392886.72"/>
    <n v="0"/>
    <n v="208267.44"/>
    <n v="0"/>
    <n v="392886.72"/>
    <n v="184619.27999999997"/>
    <n v="184619.27999999997"/>
    <n v="0.46990460761819586"/>
    <x v="2"/>
    <s v="Q3"/>
    <n v="7"/>
  </r>
  <r>
    <d v="2018-07-01T00:00:00"/>
    <x v="4"/>
    <x v="1"/>
    <x v="1"/>
    <n v="212"/>
    <n v="131512.98000000001"/>
    <n v="11902.97"/>
    <n v="70869.039999999994"/>
    <n v="0"/>
    <n v="119610.01000000001"/>
    <n v="48740.970000000016"/>
    <n v="48740.970000000016"/>
    <n v="0.40749908807799623"/>
    <x v="2"/>
    <s v="Q3"/>
    <n v="7"/>
  </r>
  <r>
    <d v="2018-07-01T00:00:00"/>
    <x v="4"/>
    <x v="2"/>
    <x v="0"/>
    <n v="37"/>
    <n v="17679.53"/>
    <n v="0"/>
    <n v="9785.65"/>
    <n v="0"/>
    <n v="17679.53"/>
    <n v="7893.8799999999992"/>
    <n v="7893.8799999999992"/>
    <n v="0.44649829492073601"/>
    <x v="2"/>
    <s v="Q3"/>
    <n v="7"/>
  </r>
  <r>
    <d v="2018-07-01T00:00:00"/>
    <x v="4"/>
    <x v="2"/>
    <x v="1"/>
    <n v="9"/>
    <n v="5821.04"/>
    <n v="582.11"/>
    <n v="3333.45"/>
    <n v="0"/>
    <n v="5238.93"/>
    <n v="1905.4800000000005"/>
    <n v="1905.4800000000005"/>
    <n v="0.36371549152212385"/>
    <x v="2"/>
    <s v="Q3"/>
    <n v="7"/>
  </r>
  <r>
    <d v="2018-07-01T00:00:00"/>
    <x v="5"/>
    <x v="3"/>
    <x v="0"/>
    <n v="2"/>
    <n v="5355.98"/>
    <n v="0"/>
    <n v="4043.69"/>
    <n v="213.73"/>
    <n v="5355.98"/>
    <n v="1312.2899999999995"/>
    <n v="1098.5599999999995"/>
    <n v="0.24501398436887359"/>
    <x v="2"/>
    <s v="Q3"/>
    <n v="7"/>
  </r>
  <r>
    <d v="2018-07-01T00:00:00"/>
    <x v="5"/>
    <x v="3"/>
    <x v="1"/>
    <n v="5"/>
    <n v="13145.45"/>
    <n v="1314.54"/>
    <n v="9658.81"/>
    <n v="473.24"/>
    <n v="11830.91"/>
    <n v="2172.1000000000004"/>
    <n v="1698.8600000000004"/>
    <n v="0.18359534473679542"/>
    <x v="2"/>
    <s v="Q3"/>
    <n v="7"/>
  </r>
  <r>
    <d v="2018-07-01T00:00:00"/>
    <x v="5"/>
    <x v="0"/>
    <x v="0"/>
    <n v="4"/>
    <n v="14977.59"/>
    <n v="0"/>
    <n v="12915.45"/>
    <n v="0"/>
    <n v="14977.59"/>
    <n v="2062.1399999999994"/>
    <n v="2062.1399999999994"/>
    <n v="0.13768169645450298"/>
    <x v="2"/>
    <s v="Q3"/>
    <n v="7"/>
  </r>
  <r>
    <d v="2018-07-01T00:00:00"/>
    <x v="5"/>
    <x v="0"/>
    <x v="1"/>
    <n v="9"/>
    <n v="40451.800000000003"/>
    <n v="4045.17"/>
    <n v="33725.279999999999"/>
    <n v="0"/>
    <n v="36406.630000000005"/>
    <n v="2681.3500000000058"/>
    <n v="2681.3500000000058"/>
    <n v="7.3650046708525499E-2"/>
    <x v="2"/>
    <s v="Q3"/>
    <n v="7"/>
  </r>
  <r>
    <d v="2018-07-01T00:00:00"/>
    <x v="5"/>
    <x v="1"/>
    <x v="0"/>
    <n v="231"/>
    <n v="923312.34"/>
    <n v="0"/>
    <n v="763055.14"/>
    <n v="0"/>
    <n v="923312.34"/>
    <n v="160257.19999999995"/>
    <n v="160257.19999999995"/>
    <n v="0.17356770082808592"/>
    <x v="2"/>
    <s v="Q3"/>
    <n v="7"/>
  </r>
  <r>
    <d v="2018-07-01T00:00:00"/>
    <x v="5"/>
    <x v="1"/>
    <x v="1"/>
    <n v="75"/>
    <n v="331580.68"/>
    <n v="27868.11"/>
    <n v="284708.3"/>
    <n v="0"/>
    <n v="303712.57"/>
    <n v="19004.270000000019"/>
    <n v="19004.270000000019"/>
    <n v="6.2573208609706277E-2"/>
    <x v="2"/>
    <s v="Q3"/>
    <n v="7"/>
  </r>
  <r>
    <d v="2018-07-01T00:00:00"/>
    <x v="5"/>
    <x v="2"/>
    <x v="0"/>
    <n v="19"/>
    <n v="78145.460000000006"/>
    <n v="0"/>
    <n v="61170.84"/>
    <n v="0"/>
    <n v="78145.460000000006"/>
    <n v="16974.62000000001"/>
    <n v="16974.62000000001"/>
    <n v="0.21721824914716745"/>
    <x v="2"/>
    <s v="Q3"/>
    <n v="7"/>
  </r>
  <r>
    <d v="2018-07-01T00:00:00"/>
    <x v="5"/>
    <x v="2"/>
    <x v="1"/>
    <n v="10"/>
    <n v="27050.41"/>
    <n v="2705.02"/>
    <n v="21476.97"/>
    <n v="0"/>
    <n v="24345.39"/>
    <n v="2868.4199999999983"/>
    <n v="2868.4199999999983"/>
    <n v="0.11782189564430877"/>
    <x v="2"/>
    <s v="Q3"/>
    <n v="7"/>
  </r>
  <r>
    <d v="2018-07-01T00:00:00"/>
    <x v="6"/>
    <x v="3"/>
    <x v="0"/>
    <n v="2"/>
    <n v="4024.27"/>
    <n v="0"/>
    <n v="2252.8000000000002"/>
    <n v="160.97"/>
    <n v="4024.27"/>
    <n v="1771.4699999999998"/>
    <n v="1610.4999999999998"/>
    <n v="0.4401966070865026"/>
    <x v="2"/>
    <s v="Q3"/>
    <n v="7"/>
  </r>
  <r>
    <d v="2018-07-01T00:00:00"/>
    <x v="6"/>
    <x v="3"/>
    <x v="1"/>
    <n v="7"/>
    <n v="9730.86"/>
    <n v="925.33"/>
    <n v="5934.34"/>
    <n v="353.74"/>
    <n v="8805.5300000000007"/>
    <n v="2871.1900000000005"/>
    <n v="2517.4500000000007"/>
    <n v="0.32606668763833641"/>
    <x v="2"/>
    <s v="Q3"/>
    <n v="7"/>
  </r>
  <r>
    <d v="2018-07-01T00:00:00"/>
    <x v="6"/>
    <x v="0"/>
    <x v="0"/>
    <n v="8"/>
    <n v="12653.32"/>
    <n v="0"/>
    <n v="6081.3"/>
    <n v="0"/>
    <n v="12653.32"/>
    <n v="6572.0199999999995"/>
    <n v="6572.0199999999995"/>
    <n v="0.5193909582623375"/>
    <x v="2"/>
    <s v="Q3"/>
    <n v="7"/>
  </r>
  <r>
    <d v="2018-07-01T00:00:00"/>
    <x v="6"/>
    <x v="0"/>
    <x v="1"/>
    <n v="11"/>
    <n v="17300.810000000001"/>
    <n v="1730.09"/>
    <n v="10533.18"/>
    <n v="0"/>
    <n v="15570.720000000001"/>
    <n v="5037.5400000000009"/>
    <n v="5037.5400000000009"/>
    <n v="0.32352646505749255"/>
    <x v="2"/>
    <s v="Q3"/>
    <n v="7"/>
  </r>
  <r>
    <d v="2018-07-01T00:00:00"/>
    <x v="6"/>
    <x v="1"/>
    <x v="0"/>
    <n v="258"/>
    <n v="324596.15999999997"/>
    <n v="0"/>
    <n v="178083.83"/>
    <n v="0"/>
    <n v="324596.15999999997"/>
    <n v="146512.32999999999"/>
    <n v="146512.32999999999"/>
    <n v="0.45136803220346167"/>
    <x v="2"/>
    <s v="Q3"/>
    <n v="7"/>
  </r>
  <r>
    <d v="2018-07-01T00:00:00"/>
    <x v="6"/>
    <x v="1"/>
    <x v="1"/>
    <n v="71"/>
    <n v="88089.57"/>
    <n v="8118.63"/>
    <n v="47317.26"/>
    <n v="0"/>
    <n v="79970.94"/>
    <n v="32653.68"/>
    <n v="32653.68"/>
    <n v="0.40831932199371423"/>
    <x v="2"/>
    <s v="Q3"/>
    <n v="7"/>
  </r>
  <r>
    <d v="2018-07-01T00:00:00"/>
    <x v="6"/>
    <x v="2"/>
    <x v="0"/>
    <n v="13"/>
    <n v="17184.259999999998"/>
    <n v="0"/>
    <n v="8921.99"/>
    <n v="0"/>
    <n v="17184.259999999998"/>
    <n v="8262.2699999999986"/>
    <n v="8262.2699999999986"/>
    <n v="0.48080452693336806"/>
    <x v="2"/>
    <s v="Q3"/>
    <n v="7"/>
  </r>
  <r>
    <d v="2018-07-01T00:00:00"/>
    <x v="6"/>
    <x v="2"/>
    <x v="1"/>
    <n v="11"/>
    <n v="12109.21"/>
    <n v="1210.94"/>
    <n v="7085.05"/>
    <n v="0"/>
    <n v="10898.269999999999"/>
    <n v="3813.2199999999984"/>
    <n v="3813.2199999999984"/>
    <n v="0.34989223060173763"/>
    <x v="2"/>
    <s v="Q3"/>
    <n v="7"/>
  </r>
  <r>
    <d v="2018-08-01T00:00:00"/>
    <x v="0"/>
    <x v="3"/>
    <x v="0"/>
    <n v="20"/>
    <n v="8489.68"/>
    <n v="0"/>
    <n v="5043.7700000000004"/>
    <n v="339.57"/>
    <n v="8489.68"/>
    <n v="3445.91"/>
    <n v="3106.3399999999997"/>
    <n v="0.40589397951395101"/>
    <x v="2"/>
    <s v="Q3"/>
    <n v="8"/>
  </r>
  <r>
    <d v="2018-08-01T00:00:00"/>
    <x v="0"/>
    <x v="0"/>
    <x v="0"/>
    <n v="34"/>
    <n v="14738.35"/>
    <n v="0"/>
    <n v="7982"/>
    <n v="0"/>
    <n v="14738.35"/>
    <n v="6756.35"/>
    <n v="6756.35"/>
    <n v="0.45841970098416718"/>
    <x v="2"/>
    <s v="Q3"/>
    <n v="8"/>
  </r>
  <r>
    <d v="2018-08-01T00:00:00"/>
    <x v="0"/>
    <x v="0"/>
    <x v="1"/>
    <n v="6"/>
    <n v="1991.33"/>
    <n v="99.58"/>
    <n v="1344.48"/>
    <n v="0"/>
    <n v="1891.75"/>
    <n v="547.27"/>
    <n v="547.27"/>
    <n v="0.28929298268798731"/>
    <x v="2"/>
    <s v="Q3"/>
    <n v="8"/>
  </r>
  <r>
    <d v="2018-08-01T00:00:00"/>
    <x v="0"/>
    <x v="1"/>
    <x v="0"/>
    <n v="721"/>
    <n v="291503.99"/>
    <n v="0"/>
    <n v="178061.43"/>
    <n v="0"/>
    <n v="291503.99"/>
    <n v="113442.56"/>
    <n v="113442.56"/>
    <n v="0.38916297509341125"/>
    <x v="2"/>
    <s v="Q3"/>
    <n v="8"/>
  </r>
  <r>
    <d v="2018-08-01T00:00:00"/>
    <x v="0"/>
    <x v="1"/>
    <x v="1"/>
    <n v="405"/>
    <n v="154484.12"/>
    <n v="36279.29"/>
    <n v="95312.2"/>
    <n v="0"/>
    <n v="118204.82999999999"/>
    <n v="22892.62999999999"/>
    <n v="22892.62999999999"/>
    <n v="0.19366915886601244"/>
    <x v="2"/>
    <s v="Q3"/>
    <n v="8"/>
  </r>
  <r>
    <d v="2018-08-01T00:00:00"/>
    <x v="0"/>
    <x v="2"/>
    <x v="0"/>
    <n v="68"/>
    <n v="25450.36"/>
    <n v="0"/>
    <n v="16382.5"/>
    <n v="0"/>
    <n v="25450.36"/>
    <n v="9067.86"/>
    <n v="9067.86"/>
    <n v="0.35629594237566781"/>
    <x v="2"/>
    <s v="Q3"/>
    <n v="8"/>
  </r>
  <r>
    <d v="2018-08-01T00:00:00"/>
    <x v="1"/>
    <x v="3"/>
    <x v="0"/>
    <n v="3"/>
    <n v="16622.48"/>
    <n v="0"/>
    <n v="14935.33"/>
    <n v="664.91"/>
    <n v="16622.48"/>
    <n v="1687.1499999999996"/>
    <n v="1022.2399999999997"/>
    <n v="0.10149809174082325"/>
    <x v="2"/>
    <s v="Q3"/>
    <n v="8"/>
  </r>
  <r>
    <d v="2018-08-01T00:00:00"/>
    <x v="1"/>
    <x v="0"/>
    <x v="0"/>
    <n v="12"/>
    <n v="66333.83"/>
    <n v="0"/>
    <n v="57119.32"/>
    <n v="0"/>
    <n v="66333.83"/>
    <n v="9214.510000000002"/>
    <n v="9214.510000000002"/>
    <n v="0.13891117096660938"/>
    <x v="2"/>
    <s v="Q3"/>
    <n v="8"/>
  </r>
  <r>
    <d v="2018-08-01T00:00:00"/>
    <x v="1"/>
    <x v="1"/>
    <x v="0"/>
    <n v="121"/>
    <n v="658645.03"/>
    <n v="0"/>
    <n v="567895.29"/>
    <n v="0"/>
    <n v="658645.03"/>
    <n v="90749.739999999991"/>
    <n v="90749.739999999991"/>
    <n v="0.13778247138674984"/>
    <x v="2"/>
    <s v="Q3"/>
    <n v="8"/>
  </r>
  <r>
    <d v="2018-08-01T00:00:00"/>
    <x v="1"/>
    <x v="1"/>
    <x v="1"/>
    <n v="56"/>
    <n v="319729.57"/>
    <n v="75609.03"/>
    <n v="279519.67"/>
    <n v="0"/>
    <n v="244120.54"/>
    <n v="-35399.129999999976"/>
    <n v="-35399.129999999976"/>
    <n v="-0.14500676591981967"/>
    <x v="2"/>
    <s v="Q3"/>
    <n v="8"/>
  </r>
  <r>
    <d v="2018-08-01T00:00:00"/>
    <x v="1"/>
    <x v="2"/>
    <x v="0"/>
    <n v="17"/>
    <n v="98997.19"/>
    <n v="0"/>
    <n v="85974.25"/>
    <n v="0"/>
    <n v="98997.19"/>
    <n v="13022.940000000002"/>
    <n v="13022.940000000002"/>
    <n v="0.13154858233854921"/>
    <x v="2"/>
    <s v="Q3"/>
    <n v="8"/>
  </r>
  <r>
    <d v="2018-08-01T00:00:00"/>
    <x v="2"/>
    <x v="3"/>
    <x v="0"/>
    <n v="6"/>
    <n v="2875.67"/>
    <n v="0"/>
    <n v="1380.52"/>
    <n v="115.03"/>
    <n v="2875.67"/>
    <n v="1495.15"/>
    <n v="1380.1200000000001"/>
    <n v="0.51993100738262732"/>
    <x v="2"/>
    <s v="Q3"/>
    <n v="8"/>
  </r>
  <r>
    <d v="2018-08-01T00:00:00"/>
    <x v="2"/>
    <x v="0"/>
    <x v="0"/>
    <n v="35"/>
    <n v="22248.95"/>
    <n v="0"/>
    <n v="10006.629999999999"/>
    <n v="0"/>
    <n v="22248.95"/>
    <n v="12242.320000000002"/>
    <n v="12242.320000000002"/>
    <n v="0.55024259571800027"/>
    <x v="2"/>
    <s v="Q3"/>
    <n v="8"/>
  </r>
  <r>
    <d v="2018-08-01T00:00:00"/>
    <x v="2"/>
    <x v="1"/>
    <x v="0"/>
    <n v="443"/>
    <n v="320023.83"/>
    <n v="0"/>
    <n v="145037.22"/>
    <n v="0"/>
    <n v="320023.83"/>
    <n v="174986.61000000002"/>
    <n v="174986.61000000002"/>
    <n v="0.54679243730068483"/>
    <x v="2"/>
    <s v="Q3"/>
    <n v="8"/>
  </r>
  <r>
    <d v="2018-08-01T00:00:00"/>
    <x v="2"/>
    <x v="1"/>
    <x v="1"/>
    <n v="235"/>
    <n v="160674.07999999999"/>
    <n v="37308.46"/>
    <n v="73083.42"/>
    <n v="0"/>
    <n v="123365.62"/>
    <n v="50282.2"/>
    <n v="50282.2"/>
    <n v="0.40758681389515167"/>
    <x v="2"/>
    <s v="Q3"/>
    <n v="8"/>
  </r>
  <r>
    <d v="2018-08-01T00:00:00"/>
    <x v="2"/>
    <x v="2"/>
    <x v="0"/>
    <n v="51"/>
    <n v="32365.759999999998"/>
    <n v="0"/>
    <n v="15126.33"/>
    <n v="0"/>
    <n v="32365.759999999998"/>
    <n v="17239.43"/>
    <n v="17239.43"/>
    <n v="0.53264406582759072"/>
    <x v="2"/>
    <s v="Q3"/>
    <n v="8"/>
  </r>
  <r>
    <d v="2018-08-01T00:00:00"/>
    <x v="2"/>
    <x v="2"/>
    <x v="1"/>
    <n v="1"/>
    <n v="633.6"/>
    <n v="31.68"/>
    <n v="313.01"/>
    <n v="0"/>
    <n v="601.92000000000007"/>
    <n v="288.91000000000008"/>
    <n v="288.91000000000008"/>
    <n v="0.47998072833599159"/>
    <x v="2"/>
    <s v="Q3"/>
    <n v="8"/>
  </r>
  <r>
    <d v="2018-08-01T00:00:00"/>
    <x v="3"/>
    <x v="3"/>
    <x v="0"/>
    <n v="31"/>
    <n v="1968.48"/>
    <n v="0"/>
    <n v="1706.13"/>
    <n v="78.739999999999995"/>
    <n v="1968.48"/>
    <n v="262.34999999999991"/>
    <n v="183.6099999999999"/>
    <n v="0.13327542062911479"/>
    <x v="2"/>
    <s v="Q3"/>
    <n v="8"/>
  </r>
  <r>
    <d v="2018-08-01T00:00:00"/>
    <x v="3"/>
    <x v="0"/>
    <x v="0"/>
    <n v="48"/>
    <n v="6024.97"/>
    <n v="0"/>
    <n v="5007.3"/>
    <n v="0"/>
    <n v="6024.97"/>
    <n v="1017.6700000000001"/>
    <n v="1017.6700000000001"/>
    <n v="0.16890872485672129"/>
    <x v="2"/>
    <s v="Q3"/>
    <n v="8"/>
  </r>
  <r>
    <d v="2018-08-01T00:00:00"/>
    <x v="3"/>
    <x v="0"/>
    <x v="1"/>
    <n v="7"/>
    <n v="587.80999999999995"/>
    <n v="29.39"/>
    <n v="434.6"/>
    <n v="0"/>
    <n v="558.41999999999996"/>
    <n v="123.81999999999994"/>
    <n v="123.81999999999994"/>
    <n v="0.22173274596182074"/>
    <x v="2"/>
    <s v="Q3"/>
    <n v="8"/>
  </r>
  <r>
    <d v="2018-08-01T00:00:00"/>
    <x v="3"/>
    <x v="1"/>
    <x v="0"/>
    <n v="1760"/>
    <n v="181782.58"/>
    <n v="0"/>
    <n v="149735.01999999999"/>
    <n v="0"/>
    <n v="181782.58"/>
    <n v="32047.559999999998"/>
    <n v="32047.559999999998"/>
    <n v="0.17629610053944664"/>
    <x v="2"/>
    <s v="Q3"/>
    <n v="8"/>
  </r>
  <r>
    <d v="2018-08-01T00:00:00"/>
    <x v="3"/>
    <x v="1"/>
    <x v="1"/>
    <n v="1001"/>
    <n v="101232.67"/>
    <n v="24036.94"/>
    <n v="84397.28"/>
    <n v="0"/>
    <n v="77195.73"/>
    <n v="-7201.5500000000029"/>
    <n v="-7201.5500000000029"/>
    <n v="-9.3289486348532527E-2"/>
    <x v="2"/>
    <s v="Q3"/>
    <n v="8"/>
  </r>
  <r>
    <d v="2018-08-01T00:00:00"/>
    <x v="3"/>
    <x v="2"/>
    <x v="0"/>
    <n v="145"/>
    <n v="17280"/>
    <n v="0"/>
    <n v="13865.29"/>
    <n v="0"/>
    <n v="17280"/>
    <n v="3414.7099999999991"/>
    <n v="3414.7099999999991"/>
    <n v="0.19761053240740736"/>
    <x v="2"/>
    <s v="Q3"/>
    <n v="8"/>
  </r>
  <r>
    <d v="2018-08-01T00:00:00"/>
    <x v="3"/>
    <x v="2"/>
    <x v="1"/>
    <n v="4"/>
    <n v="387.04"/>
    <n v="19.350000000000001"/>
    <n v="353.2"/>
    <n v="0"/>
    <n v="367.69"/>
    <n v="14.490000000000009"/>
    <n v="14.490000000000009"/>
    <n v="3.9408197122576108E-2"/>
    <x v="2"/>
    <s v="Q3"/>
    <n v="8"/>
  </r>
  <r>
    <d v="2018-08-01T00:00:00"/>
    <x v="4"/>
    <x v="3"/>
    <x v="0"/>
    <n v="19"/>
    <n v="10710.92"/>
    <n v="0"/>
    <n v="5550.13"/>
    <n v="428.44"/>
    <n v="10710.92"/>
    <n v="5160.79"/>
    <n v="4732.3500000000004"/>
    <n v="0.48182509065514445"/>
    <x v="2"/>
    <s v="Q3"/>
    <n v="8"/>
  </r>
  <r>
    <d v="2018-08-01T00:00:00"/>
    <x v="4"/>
    <x v="0"/>
    <x v="0"/>
    <n v="25"/>
    <n v="14493.85"/>
    <n v="0"/>
    <n v="7800.36"/>
    <n v="0"/>
    <n v="14493.85"/>
    <n v="6693.4900000000007"/>
    <n v="6693.4900000000007"/>
    <n v="0.46181587362915999"/>
    <x v="2"/>
    <s v="Q3"/>
    <n v="8"/>
  </r>
  <r>
    <d v="2018-08-01T00:00:00"/>
    <x v="4"/>
    <x v="0"/>
    <x v="1"/>
    <n v="4"/>
    <n v="2066.2399999999998"/>
    <n v="103.32"/>
    <n v="962.27"/>
    <n v="0"/>
    <n v="1962.9199999999998"/>
    <n v="1000.6499999999999"/>
    <n v="1000.6499999999999"/>
    <n v="0.50977625170664109"/>
    <x v="2"/>
    <s v="Q3"/>
    <n v="8"/>
  </r>
  <r>
    <d v="2018-08-01T00:00:00"/>
    <x v="4"/>
    <x v="1"/>
    <x v="0"/>
    <n v="550"/>
    <n v="348014.34"/>
    <n v="0"/>
    <n v="190171.92"/>
    <n v="0"/>
    <n v="348014.34"/>
    <n v="157842.42000000001"/>
    <n v="157842.42000000001"/>
    <n v="0.45355148296475367"/>
    <x v="2"/>
    <s v="Q3"/>
    <n v="8"/>
  </r>
  <r>
    <d v="2018-08-01T00:00:00"/>
    <x v="4"/>
    <x v="1"/>
    <x v="1"/>
    <n v="258"/>
    <n v="140423.04999999999"/>
    <n v="33254.01"/>
    <n v="75548.12"/>
    <n v="0"/>
    <n v="107169.03999999998"/>
    <n v="31620.919999999984"/>
    <n v="31620.919999999984"/>
    <n v="0.29505648273046015"/>
    <x v="2"/>
    <s v="Q3"/>
    <n v="8"/>
  </r>
  <r>
    <d v="2018-08-01T00:00:00"/>
    <x v="4"/>
    <x v="2"/>
    <x v="0"/>
    <n v="46"/>
    <n v="27079.56"/>
    <n v="0"/>
    <n v="14535.27"/>
    <n v="0"/>
    <n v="27079.56"/>
    <n v="12544.29"/>
    <n v="12544.29"/>
    <n v="0.4632383244040893"/>
    <x v="2"/>
    <s v="Q3"/>
    <n v="8"/>
  </r>
  <r>
    <d v="2018-08-01T00:00:00"/>
    <x v="4"/>
    <x v="2"/>
    <x v="1"/>
    <n v="1"/>
    <n v="487.95"/>
    <n v="24.4"/>
    <n v="269.44"/>
    <n v="0"/>
    <n v="463.55"/>
    <n v="194.11"/>
    <n v="194.11"/>
    <n v="0.41874662927408046"/>
    <x v="2"/>
    <s v="Q3"/>
    <n v="8"/>
  </r>
  <r>
    <d v="2018-08-01T00:00:00"/>
    <x v="5"/>
    <x v="3"/>
    <x v="0"/>
    <n v="7"/>
    <n v="32640.47"/>
    <n v="0"/>
    <n v="30627.18"/>
    <n v="1305.6300000000001"/>
    <n v="32640.47"/>
    <n v="2013.2900000000009"/>
    <n v="707.66000000000076"/>
    <n v="6.1680790748417556E-2"/>
    <x v="2"/>
    <s v="Q3"/>
    <n v="8"/>
  </r>
  <r>
    <d v="2018-08-01T00:00:00"/>
    <x v="5"/>
    <x v="0"/>
    <x v="0"/>
    <n v="9"/>
    <n v="35187.370000000003"/>
    <n v="0"/>
    <n v="30966.76"/>
    <n v="0"/>
    <n v="35187.370000000003"/>
    <n v="4220.6100000000042"/>
    <n v="4220.6100000000042"/>
    <n v="0.11994673088667905"/>
    <x v="2"/>
    <s v="Q3"/>
    <n v="8"/>
  </r>
  <r>
    <d v="2018-08-01T00:00:00"/>
    <x v="5"/>
    <x v="1"/>
    <x v="0"/>
    <n v="172"/>
    <n v="609131.31000000006"/>
    <n v="0"/>
    <n v="500144.73"/>
    <n v="0"/>
    <n v="609131.31000000006"/>
    <n v="108986.58000000007"/>
    <n v="108986.58000000007"/>
    <n v="0.1789213232201117"/>
    <x v="2"/>
    <s v="Q3"/>
    <n v="8"/>
  </r>
  <r>
    <d v="2018-08-01T00:00:00"/>
    <x v="5"/>
    <x v="1"/>
    <x v="1"/>
    <n v="93"/>
    <n v="364053.64"/>
    <n v="85109.18"/>
    <n v="294808.28000000003"/>
    <n v="0"/>
    <n v="278944.46000000002"/>
    <n v="-15863.820000000007"/>
    <n v="-15863.820000000007"/>
    <n v="-5.687089107272468E-2"/>
    <x v="2"/>
    <s v="Q3"/>
    <n v="8"/>
  </r>
  <r>
    <d v="2018-08-01T00:00:00"/>
    <x v="5"/>
    <x v="2"/>
    <x v="0"/>
    <n v="29"/>
    <n v="95197.65"/>
    <n v="0"/>
    <n v="73817.13"/>
    <n v="0"/>
    <n v="95197.65"/>
    <n v="21380.51999999999"/>
    <n v="21380.51999999999"/>
    <n v="0.22459083811417604"/>
    <x v="2"/>
    <s v="Q3"/>
    <n v="8"/>
  </r>
  <r>
    <d v="2018-08-01T00:00:00"/>
    <x v="5"/>
    <x v="2"/>
    <x v="1"/>
    <n v="1"/>
    <n v="3796.42"/>
    <n v="189.82"/>
    <n v="2940.61"/>
    <n v="0"/>
    <n v="3606.6"/>
    <n v="665.98999999999978"/>
    <n v="665.98999999999978"/>
    <n v="0.1846586813064936"/>
    <x v="2"/>
    <s v="Q3"/>
    <n v="8"/>
  </r>
  <r>
    <d v="2018-08-01T00:00:00"/>
    <x v="6"/>
    <x v="3"/>
    <x v="0"/>
    <n v="5"/>
    <n v="3958.71"/>
    <n v="0"/>
    <n v="1989.48"/>
    <n v="158.36000000000001"/>
    <n v="3958.71"/>
    <n v="1969.23"/>
    <n v="1810.87"/>
    <n v="0.49744234864387643"/>
    <x v="2"/>
    <s v="Q3"/>
    <n v="8"/>
  </r>
  <r>
    <d v="2018-08-01T00:00:00"/>
    <x v="6"/>
    <x v="0"/>
    <x v="0"/>
    <n v="11"/>
    <n v="13929.91"/>
    <n v="0"/>
    <n v="8270.61"/>
    <n v="0"/>
    <n v="13929.91"/>
    <n v="5659.2999999999993"/>
    <n v="5659.2999999999993"/>
    <n v="0.4062696743912918"/>
    <x v="2"/>
    <s v="Q3"/>
    <n v="8"/>
  </r>
  <r>
    <d v="2018-08-01T00:00:00"/>
    <x v="6"/>
    <x v="1"/>
    <x v="0"/>
    <n v="248"/>
    <n v="299928.28000000003"/>
    <n v="0"/>
    <n v="164959.45000000001"/>
    <n v="0"/>
    <n v="299928.28000000003"/>
    <n v="134968.83000000002"/>
    <n v="134968.83000000002"/>
    <n v="0.45000368087997572"/>
    <x v="2"/>
    <s v="Q3"/>
    <n v="8"/>
  </r>
  <r>
    <d v="2018-08-01T00:00:00"/>
    <x v="6"/>
    <x v="1"/>
    <x v="1"/>
    <n v="131"/>
    <n v="168325.13"/>
    <n v="39571.93"/>
    <n v="95066.77"/>
    <n v="0"/>
    <n v="128753.20000000001"/>
    <n v="33686.430000000008"/>
    <n v="33686.430000000008"/>
    <n v="0.26163567196776472"/>
    <x v="2"/>
    <s v="Q3"/>
    <n v="8"/>
  </r>
  <r>
    <d v="2018-08-01T00:00:00"/>
    <x v="6"/>
    <x v="2"/>
    <x v="0"/>
    <n v="18"/>
    <n v="18240.27"/>
    <n v="0"/>
    <n v="10068.59"/>
    <n v="0"/>
    <n v="18240.27"/>
    <n v="8171.68"/>
    <n v="8171.68"/>
    <n v="0.44800214031919483"/>
    <x v="2"/>
    <s v="Q3"/>
    <n v="8"/>
  </r>
  <r>
    <d v="2018-09-01T00:00:00"/>
    <x v="0"/>
    <x v="3"/>
    <x v="0"/>
    <n v="23"/>
    <n v="10931.5"/>
    <n v="0"/>
    <n v="5499.9"/>
    <n v="435.54"/>
    <n v="10931.5"/>
    <n v="5431.6"/>
    <n v="4996.0600000000004"/>
    <n v="0.49687600054887254"/>
    <x v="2"/>
    <s v="Q3"/>
    <n v="9"/>
  </r>
  <r>
    <d v="2018-09-01T00:00:00"/>
    <x v="0"/>
    <x v="0"/>
    <x v="0"/>
    <n v="34"/>
    <n v="12969.67"/>
    <n v="0"/>
    <n v="9371.2000000000007"/>
    <n v="0"/>
    <n v="12969.67"/>
    <n v="3598.4699999999993"/>
    <n v="3598.4699999999993"/>
    <n v="0.27745270311426579"/>
    <x v="2"/>
    <s v="Q3"/>
    <n v="9"/>
  </r>
  <r>
    <d v="2018-09-01T00:00:00"/>
    <x v="0"/>
    <x v="0"/>
    <x v="1"/>
    <n v="4"/>
    <n v="1878.97"/>
    <n v="93.95"/>
    <n v="1176.42"/>
    <n v="0"/>
    <n v="1785.02"/>
    <n v="608.59999999999991"/>
    <n v="608.59999999999991"/>
    <n v="0.34094856080043917"/>
    <x v="2"/>
    <s v="Q3"/>
    <n v="9"/>
  </r>
  <r>
    <d v="2018-09-01T00:00:00"/>
    <x v="0"/>
    <x v="1"/>
    <x v="0"/>
    <n v="970"/>
    <n v="393257.46"/>
    <n v="0"/>
    <n v="233993.14"/>
    <n v="0"/>
    <n v="393257.46"/>
    <n v="159264.32000000001"/>
    <n v="159264.32000000001"/>
    <n v="0.40498740952047035"/>
    <x v="2"/>
    <s v="Q3"/>
    <n v="9"/>
  </r>
  <r>
    <d v="2018-09-01T00:00:00"/>
    <x v="0"/>
    <x v="1"/>
    <x v="1"/>
    <n v="37"/>
    <n v="17284.2"/>
    <n v="864.21"/>
    <n v="10035.25"/>
    <n v="0"/>
    <n v="16419.990000000002"/>
    <n v="6384.7400000000016"/>
    <n v="6384.7400000000016"/>
    <n v="0.38883945727128949"/>
    <x v="2"/>
    <s v="Q3"/>
    <n v="9"/>
  </r>
  <r>
    <d v="2018-09-01T00:00:00"/>
    <x v="0"/>
    <x v="2"/>
    <x v="0"/>
    <n v="53"/>
    <n v="20472"/>
    <n v="0"/>
    <n v="11788.75"/>
    <n v="0"/>
    <n v="20472"/>
    <n v="8683.25"/>
    <n v="8683.25"/>
    <n v="0.42415250097694412"/>
    <x v="2"/>
    <s v="Q3"/>
    <n v="9"/>
  </r>
  <r>
    <d v="2018-09-01T00:00:00"/>
    <x v="0"/>
    <x v="2"/>
    <x v="1"/>
    <n v="1"/>
    <n v="155.02000000000001"/>
    <n v="7.75"/>
    <n v="65.44"/>
    <n v="0"/>
    <n v="147.27000000000001"/>
    <n v="81.830000000000013"/>
    <n v="81.830000000000013"/>
    <n v="0.55564609221158423"/>
    <x v="2"/>
    <s v="Q3"/>
    <n v="9"/>
  </r>
  <r>
    <d v="2018-09-01T00:00:00"/>
    <x v="1"/>
    <x v="3"/>
    <x v="0"/>
    <n v="5"/>
    <n v="22914.83"/>
    <n v="0"/>
    <n v="19826.36"/>
    <n v="916.6"/>
    <n v="22914.83"/>
    <n v="3088.4700000000012"/>
    <n v="2171.8700000000013"/>
    <n v="0.13478040203658509"/>
    <x v="2"/>
    <s v="Q3"/>
    <n v="9"/>
  </r>
  <r>
    <d v="2018-09-01T00:00:00"/>
    <x v="1"/>
    <x v="0"/>
    <x v="0"/>
    <n v="15"/>
    <n v="66382.73"/>
    <n v="0"/>
    <n v="57370.57"/>
    <n v="0"/>
    <n v="66382.73"/>
    <n v="9012.1599999999962"/>
    <n v="9012.1599999999962"/>
    <n v="0.13576061123126446"/>
    <x v="2"/>
    <s v="Q3"/>
    <n v="9"/>
  </r>
  <r>
    <d v="2018-09-01T00:00:00"/>
    <x v="1"/>
    <x v="0"/>
    <x v="1"/>
    <n v="1"/>
    <n v="3473.9"/>
    <n v="173.7"/>
    <n v="3025.93"/>
    <n v="0"/>
    <n v="3300.2000000000003"/>
    <n v="274.27000000000044"/>
    <n v="274.27000000000044"/>
    <n v="8.3107084419126245E-2"/>
    <x v="2"/>
    <s v="Q3"/>
    <n v="9"/>
  </r>
  <r>
    <d v="2018-09-01T00:00:00"/>
    <x v="1"/>
    <x v="1"/>
    <x v="0"/>
    <n v="182"/>
    <n v="905437.44"/>
    <n v="0"/>
    <n v="796877.08"/>
    <n v="0"/>
    <n v="905437.44"/>
    <n v="108560.35999999999"/>
    <n v="108560.35999999999"/>
    <n v="0.11989824498531891"/>
    <x v="2"/>
    <s v="Q3"/>
    <n v="9"/>
  </r>
  <r>
    <d v="2018-09-01T00:00:00"/>
    <x v="1"/>
    <x v="1"/>
    <x v="1"/>
    <n v="9"/>
    <n v="61478.3"/>
    <n v="3073.89"/>
    <n v="54638.559999999998"/>
    <n v="0"/>
    <n v="58404.41"/>
    <n v="3765.8500000000058"/>
    <n v="3765.8500000000058"/>
    <n v="6.4478863839220454E-2"/>
    <x v="2"/>
    <s v="Q3"/>
    <n v="9"/>
  </r>
  <r>
    <d v="2018-09-01T00:00:00"/>
    <x v="1"/>
    <x v="2"/>
    <x v="0"/>
    <n v="15"/>
    <n v="107686.61"/>
    <n v="0"/>
    <n v="91441.46"/>
    <n v="0"/>
    <n v="107686.61"/>
    <n v="16245.149999999994"/>
    <n v="16245.149999999994"/>
    <n v="0.15085580277807978"/>
    <x v="2"/>
    <s v="Q3"/>
    <n v="9"/>
  </r>
  <r>
    <d v="2018-09-01T00:00:00"/>
    <x v="2"/>
    <x v="3"/>
    <x v="0"/>
    <n v="10"/>
    <n v="6502.49"/>
    <n v="0"/>
    <n v="2810.87"/>
    <n v="260.11"/>
    <n v="6502.49"/>
    <n v="3691.62"/>
    <n v="3431.5099999999998"/>
    <n v="0.56772405647682656"/>
    <x v="2"/>
    <s v="Q3"/>
    <n v="9"/>
  </r>
  <r>
    <d v="2018-09-01T00:00:00"/>
    <x v="2"/>
    <x v="3"/>
    <x v="1"/>
    <n v="1"/>
    <n v="519.16"/>
    <n v="25.96"/>
    <n v="260.19"/>
    <n v="20.61"/>
    <n v="493.2"/>
    <n v="233.01"/>
    <n v="212.39999999999998"/>
    <n v="0.47244525547445254"/>
    <x v="2"/>
    <s v="Q3"/>
    <n v="9"/>
  </r>
  <r>
    <d v="2018-09-01T00:00:00"/>
    <x v="2"/>
    <x v="0"/>
    <x v="0"/>
    <n v="24"/>
    <n v="16090.85"/>
    <n v="0"/>
    <n v="6975.78"/>
    <n v="0"/>
    <n v="16090.85"/>
    <n v="9115.07"/>
    <n v="9115.07"/>
    <n v="0.56647535711289332"/>
    <x v="2"/>
    <s v="Q3"/>
    <n v="9"/>
  </r>
  <r>
    <d v="2018-09-01T00:00:00"/>
    <x v="2"/>
    <x v="1"/>
    <x v="0"/>
    <n v="649"/>
    <n v="470199.23"/>
    <n v="0"/>
    <n v="210356.63"/>
    <n v="0"/>
    <n v="470199.23"/>
    <n v="259842.59999999998"/>
    <n v="259842.59999999998"/>
    <n v="0.55262234266100352"/>
    <x v="2"/>
    <s v="Q3"/>
    <n v="9"/>
  </r>
  <r>
    <d v="2018-09-01T00:00:00"/>
    <x v="2"/>
    <x v="1"/>
    <x v="1"/>
    <n v="30"/>
    <n v="17728.400000000001"/>
    <n v="886.39"/>
    <n v="8392.59"/>
    <n v="0"/>
    <n v="16842.010000000002"/>
    <n v="8449.4200000000019"/>
    <n v="8449.4200000000019"/>
    <n v="0.50168715016794319"/>
    <x v="2"/>
    <s v="Q3"/>
    <n v="9"/>
  </r>
  <r>
    <d v="2018-09-01T00:00:00"/>
    <x v="2"/>
    <x v="2"/>
    <x v="0"/>
    <n v="47"/>
    <n v="37093.39"/>
    <n v="0"/>
    <n v="17012.14"/>
    <n v="0"/>
    <n v="37093.39"/>
    <n v="20081.25"/>
    <n v="20081.25"/>
    <n v="0.54137003924418881"/>
    <x v="2"/>
    <s v="Q3"/>
    <n v="9"/>
  </r>
  <r>
    <d v="2018-09-01T00:00:00"/>
    <x v="3"/>
    <x v="3"/>
    <x v="0"/>
    <n v="25"/>
    <n v="2528.17"/>
    <n v="0"/>
    <n v="2123.0300000000002"/>
    <n v="100.8"/>
    <n v="2528.17"/>
    <n v="405.13999999999987"/>
    <n v="304.33999999999986"/>
    <n v="0.16025029962383852"/>
    <x v="2"/>
    <s v="Q3"/>
    <n v="9"/>
  </r>
  <r>
    <d v="2018-09-01T00:00:00"/>
    <x v="3"/>
    <x v="0"/>
    <x v="0"/>
    <n v="64"/>
    <n v="6273.66"/>
    <n v="0"/>
    <n v="5403.49"/>
    <n v="0"/>
    <n v="6273.66"/>
    <n v="870.17000000000007"/>
    <n v="870.17000000000007"/>
    <n v="0.13870212921962619"/>
    <x v="2"/>
    <s v="Q3"/>
    <n v="9"/>
  </r>
  <r>
    <d v="2018-09-01T00:00:00"/>
    <x v="3"/>
    <x v="0"/>
    <x v="1"/>
    <n v="2"/>
    <n v="97.8"/>
    <n v="4.8899999999999997"/>
    <n v="90.82"/>
    <n v="0"/>
    <n v="92.91"/>
    <n v="2.0900000000000034"/>
    <n v="2.0900000000000034"/>
    <n v="2.2494887525562411E-2"/>
    <x v="2"/>
    <s v="Q3"/>
    <n v="9"/>
  </r>
  <r>
    <d v="2018-09-01T00:00:00"/>
    <x v="3"/>
    <x v="1"/>
    <x v="0"/>
    <n v="2716"/>
    <n v="272111.09999999998"/>
    <n v="0"/>
    <n v="224028.86"/>
    <n v="0"/>
    <n v="272111.09999999998"/>
    <n v="48082.239999999991"/>
    <n v="48082.239999999991"/>
    <n v="0.17670076670889204"/>
    <x v="2"/>
    <s v="Q3"/>
    <n v="9"/>
  </r>
  <r>
    <d v="2018-09-01T00:00:00"/>
    <x v="3"/>
    <x v="1"/>
    <x v="1"/>
    <n v="107"/>
    <n v="10971.14"/>
    <n v="548.53"/>
    <n v="9183.01"/>
    <n v="0"/>
    <n v="10422.609999999999"/>
    <n v="1239.5999999999985"/>
    <n v="1239.5999999999985"/>
    <n v="0.11893374116464098"/>
    <x v="2"/>
    <s v="Q3"/>
    <n v="9"/>
  </r>
  <r>
    <d v="2018-09-01T00:00:00"/>
    <x v="3"/>
    <x v="2"/>
    <x v="0"/>
    <n v="105"/>
    <n v="11317.55"/>
    <n v="0"/>
    <n v="9092.19"/>
    <n v="0"/>
    <n v="11317.55"/>
    <n v="2225.3599999999988"/>
    <n v="2225.3599999999988"/>
    <n v="0.19662912909596147"/>
    <x v="2"/>
    <s v="Q3"/>
    <n v="9"/>
  </r>
  <r>
    <d v="2018-09-01T00:00:00"/>
    <x v="3"/>
    <x v="2"/>
    <x v="1"/>
    <n v="6"/>
    <n v="374.54"/>
    <n v="18.73"/>
    <n v="308.2"/>
    <n v="0"/>
    <n v="355.81"/>
    <n v="47.610000000000014"/>
    <n v="47.610000000000014"/>
    <n v="0.13380736910148677"/>
    <x v="2"/>
    <s v="Q3"/>
    <n v="9"/>
  </r>
  <r>
    <d v="2018-09-01T00:00:00"/>
    <x v="4"/>
    <x v="3"/>
    <x v="0"/>
    <n v="12"/>
    <n v="9596.67"/>
    <n v="0"/>
    <n v="5568.64"/>
    <n v="383.88"/>
    <n v="9596.67"/>
    <n v="4028.0299999999997"/>
    <n v="3644.1499999999996"/>
    <n v="0.41973205288917925"/>
    <x v="2"/>
    <s v="Q3"/>
    <n v="9"/>
  </r>
  <r>
    <d v="2018-09-01T00:00:00"/>
    <x v="4"/>
    <x v="0"/>
    <x v="0"/>
    <n v="20"/>
    <n v="10435.24"/>
    <n v="0"/>
    <n v="5580.65"/>
    <n v="0"/>
    <n v="10435.24"/>
    <n v="4854.59"/>
    <n v="4854.59"/>
    <n v="0.46521114991126222"/>
    <x v="2"/>
    <s v="Q3"/>
    <n v="9"/>
  </r>
  <r>
    <d v="2018-09-01T00:00:00"/>
    <x v="4"/>
    <x v="1"/>
    <x v="0"/>
    <n v="703"/>
    <n v="410553.85"/>
    <n v="0"/>
    <n v="220319.07"/>
    <n v="0"/>
    <n v="410553.85"/>
    <n v="190234.77999999997"/>
    <n v="190234.77999999997"/>
    <n v="0.46336133493815729"/>
    <x v="2"/>
    <s v="Q3"/>
    <n v="9"/>
  </r>
  <r>
    <d v="2018-09-01T00:00:00"/>
    <x v="4"/>
    <x v="1"/>
    <x v="1"/>
    <n v="31"/>
    <n v="17394.490000000002"/>
    <n v="869.74"/>
    <n v="9352.4500000000007"/>
    <n v="0"/>
    <n v="16524.75"/>
    <n v="7172.2999999999993"/>
    <n v="7172.2999999999993"/>
    <n v="0.4340337977881662"/>
    <x v="2"/>
    <s v="Q3"/>
    <n v="9"/>
  </r>
  <r>
    <d v="2018-09-01T00:00:00"/>
    <x v="4"/>
    <x v="2"/>
    <x v="0"/>
    <n v="31"/>
    <n v="23926.11"/>
    <n v="0"/>
    <n v="13588.39"/>
    <n v="0"/>
    <n v="23926.11"/>
    <n v="10337.720000000001"/>
    <n v="10337.720000000001"/>
    <n v="0.43206856442606012"/>
    <x v="2"/>
    <s v="Q3"/>
    <n v="9"/>
  </r>
  <r>
    <d v="2018-09-01T00:00:00"/>
    <x v="4"/>
    <x v="2"/>
    <x v="1"/>
    <n v="3"/>
    <n v="1286.98"/>
    <n v="64.349999999999994"/>
    <n v="666.42"/>
    <n v="0"/>
    <n v="1222.6300000000001"/>
    <n v="556.21000000000015"/>
    <n v="556.21000000000015"/>
    <n v="0.45492912819086734"/>
    <x v="2"/>
    <s v="Q3"/>
    <n v="9"/>
  </r>
  <r>
    <d v="2018-09-01T00:00:00"/>
    <x v="5"/>
    <x v="3"/>
    <x v="0"/>
    <n v="6"/>
    <n v="31413.84"/>
    <n v="0"/>
    <n v="29477.22"/>
    <n v="1255.67"/>
    <n v="31413.84"/>
    <n v="1936.619999999999"/>
    <n v="680.94999999999891"/>
    <n v="6.164862366396464E-2"/>
    <x v="2"/>
    <s v="Q3"/>
    <n v="9"/>
  </r>
  <r>
    <d v="2018-09-01T00:00:00"/>
    <x v="5"/>
    <x v="3"/>
    <x v="1"/>
    <n v="1"/>
    <n v="1278.6500000000001"/>
    <n v="63.93"/>
    <n v="967.3"/>
    <n v="49.83"/>
    <n v="1214.72"/>
    <n v="247.42000000000007"/>
    <n v="197.59000000000009"/>
    <n v="0.20368479978925189"/>
    <x v="2"/>
    <s v="Q3"/>
    <n v="9"/>
  </r>
  <r>
    <d v="2018-09-01T00:00:00"/>
    <x v="5"/>
    <x v="0"/>
    <x v="0"/>
    <n v="10"/>
    <n v="42344.28"/>
    <n v="0"/>
    <n v="35865.18"/>
    <n v="0"/>
    <n v="42344.28"/>
    <n v="6479.0999999999985"/>
    <n v="6479.0999999999985"/>
    <n v="0.15301004055329312"/>
    <x v="2"/>
    <s v="Q3"/>
    <n v="9"/>
  </r>
  <r>
    <d v="2018-09-01T00:00:00"/>
    <x v="5"/>
    <x v="0"/>
    <x v="1"/>
    <n v="1"/>
    <n v="1694.81"/>
    <n v="84.74"/>
    <n v="1268.1199999999999"/>
    <n v="0"/>
    <n v="1610.07"/>
    <n v="341.95000000000005"/>
    <n v="341.95000000000005"/>
    <n v="0.21238207034476766"/>
    <x v="2"/>
    <s v="Q3"/>
    <n v="9"/>
  </r>
  <r>
    <d v="2018-09-01T00:00:00"/>
    <x v="5"/>
    <x v="1"/>
    <x v="0"/>
    <n v="249"/>
    <n v="1001177.93"/>
    <n v="0"/>
    <n v="835174.64"/>
    <n v="0"/>
    <n v="1001177.93"/>
    <n v="166003.29000000004"/>
    <n v="166003.29000000004"/>
    <n v="0.16580797980634673"/>
    <x v="2"/>
    <s v="Q3"/>
    <n v="9"/>
  </r>
  <r>
    <d v="2018-09-01T00:00:00"/>
    <x v="5"/>
    <x v="1"/>
    <x v="1"/>
    <n v="10"/>
    <n v="53154.02"/>
    <n v="2657.69"/>
    <n v="46117.18"/>
    <n v="0"/>
    <n v="50496.329999999994"/>
    <n v="4379.1499999999942"/>
    <n v="4379.1499999999942"/>
    <n v="8.6722143965709875E-2"/>
    <x v="2"/>
    <s v="Q3"/>
    <n v="9"/>
  </r>
  <r>
    <d v="2018-09-01T00:00:00"/>
    <x v="5"/>
    <x v="2"/>
    <x v="0"/>
    <n v="25"/>
    <n v="104627.83"/>
    <n v="0"/>
    <n v="87052.84"/>
    <n v="0"/>
    <n v="104627.83"/>
    <n v="17574.990000000005"/>
    <n v="17574.990000000005"/>
    <n v="0.16797624494362548"/>
    <x v="2"/>
    <s v="Q3"/>
    <n v="9"/>
  </r>
  <r>
    <d v="2018-09-01T00:00:00"/>
    <x v="5"/>
    <x v="2"/>
    <x v="1"/>
    <n v="1"/>
    <n v="2589.56"/>
    <n v="129.47999999999999"/>
    <n v="1664.7"/>
    <n v="0"/>
    <n v="2460.08"/>
    <n v="795.37999999999988"/>
    <n v="795.37999999999988"/>
    <n v="0.32331468895320475"/>
    <x v="2"/>
    <s v="Q3"/>
    <n v="9"/>
  </r>
  <r>
    <d v="2018-09-01T00:00:00"/>
    <x v="6"/>
    <x v="3"/>
    <x v="0"/>
    <n v="8"/>
    <n v="5849.12"/>
    <n v="0"/>
    <n v="2763.51"/>
    <n v="233.24"/>
    <n v="5849.12"/>
    <n v="3085.6099999999997"/>
    <n v="2852.37"/>
    <n v="0.52753405640506601"/>
    <x v="2"/>
    <s v="Q3"/>
    <n v="9"/>
  </r>
  <r>
    <d v="2018-09-01T00:00:00"/>
    <x v="6"/>
    <x v="3"/>
    <x v="1"/>
    <n v="2"/>
    <n v="3056.69"/>
    <n v="152.83000000000001"/>
    <n v="1536.75"/>
    <n v="117.68"/>
    <n v="2903.86"/>
    <n v="1367.1100000000001"/>
    <n v="1249.43"/>
    <n v="0.47079060285275465"/>
    <x v="2"/>
    <s v="Q3"/>
    <n v="9"/>
  </r>
  <r>
    <d v="2018-09-01T00:00:00"/>
    <x v="6"/>
    <x v="0"/>
    <x v="0"/>
    <n v="19"/>
    <n v="23888.59"/>
    <n v="0"/>
    <n v="12560.91"/>
    <n v="0"/>
    <n v="23888.59"/>
    <n v="11327.68"/>
    <n v="11327.68"/>
    <n v="0.47418788635076414"/>
    <x v="2"/>
    <s v="Q3"/>
    <n v="9"/>
  </r>
  <r>
    <d v="2018-09-01T00:00:00"/>
    <x v="6"/>
    <x v="0"/>
    <x v="1"/>
    <n v="1"/>
    <n v="675.22"/>
    <n v="33.76"/>
    <n v="382.53"/>
    <n v="0"/>
    <n v="641.46"/>
    <n v="258.93000000000006"/>
    <n v="258.93000000000006"/>
    <n v="0.40365728182583488"/>
    <x v="2"/>
    <s v="Q3"/>
    <n v="9"/>
  </r>
  <r>
    <d v="2018-09-01T00:00:00"/>
    <x v="6"/>
    <x v="1"/>
    <x v="0"/>
    <n v="310"/>
    <n v="388849.23"/>
    <n v="0"/>
    <n v="209762.29"/>
    <n v="0"/>
    <n v="388849.23"/>
    <n v="179086.93999999997"/>
    <n v="179086.93999999997"/>
    <n v="0.46055624181125415"/>
    <x v="2"/>
    <s v="Q3"/>
    <n v="9"/>
  </r>
  <r>
    <d v="2018-09-01T00:00:00"/>
    <x v="6"/>
    <x v="1"/>
    <x v="1"/>
    <n v="14"/>
    <n v="21459.31"/>
    <n v="1072.95"/>
    <n v="12335.95"/>
    <n v="0"/>
    <n v="20386.36"/>
    <n v="8050.41"/>
    <n v="8050.41"/>
    <n v="0.39489197679232585"/>
    <x v="2"/>
    <s v="Q3"/>
    <n v="9"/>
  </r>
  <r>
    <d v="2018-09-01T00:00:00"/>
    <x v="6"/>
    <x v="2"/>
    <x v="0"/>
    <n v="26"/>
    <n v="35096.82"/>
    <n v="0"/>
    <n v="20024.68"/>
    <n v="0"/>
    <n v="35096.82"/>
    <n v="15072.14"/>
    <n v="15072.14"/>
    <n v="0.42944460495281339"/>
    <x v="2"/>
    <s v="Q3"/>
    <n v="9"/>
  </r>
  <r>
    <d v="2018-10-01T00:00:00"/>
    <x v="0"/>
    <x v="3"/>
    <x v="0"/>
    <n v="6"/>
    <n v="1837.35"/>
    <n v="0"/>
    <n v="979.82"/>
    <n v="72.959999999999994"/>
    <n v="1837.35"/>
    <n v="857.52999999999986"/>
    <n v="784.56999999999982"/>
    <n v="0.46672109287833013"/>
    <x v="2"/>
    <s v="Q4"/>
    <n v="10"/>
  </r>
  <r>
    <d v="2018-10-01T00:00:00"/>
    <x v="0"/>
    <x v="0"/>
    <x v="0"/>
    <n v="50"/>
    <n v="15774.61"/>
    <n v="0"/>
    <n v="9641.26"/>
    <n v="0"/>
    <n v="15774.61"/>
    <n v="6133.35"/>
    <n v="6133.35"/>
    <n v="0.38881151419908322"/>
    <x v="2"/>
    <s v="Q4"/>
    <n v="10"/>
  </r>
  <r>
    <d v="2018-10-01T00:00:00"/>
    <x v="0"/>
    <x v="0"/>
    <x v="1"/>
    <n v="1"/>
    <n v="810.47"/>
    <n v="40.520000000000003"/>
    <n v="262.5"/>
    <n v="0"/>
    <n v="769.95"/>
    <n v="507.45000000000005"/>
    <n v="507.45000000000005"/>
    <n v="0.65906877069939607"/>
    <x v="2"/>
    <s v="Q4"/>
    <n v="10"/>
  </r>
  <r>
    <d v="2018-10-01T00:00:00"/>
    <x v="0"/>
    <x v="1"/>
    <x v="0"/>
    <n v="997"/>
    <n v="384906.14"/>
    <n v="0"/>
    <n v="230668.64"/>
    <n v="0"/>
    <n v="384906.14"/>
    <n v="154237.5"/>
    <n v="154237.5"/>
    <n v="0.40071457420762369"/>
    <x v="2"/>
    <s v="Q4"/>
    <n v="10"/>
  </r>
  <r>
    <d v="2018-10-01T00:00:00"/>
    <x v="0"/>
    <x v="1"/>
    <x v="1"/>
    <n v="45"/>
    <n v="12198.75"/>
    <n v="609.91"/>
    <n v="6794.77"/>
    <n v="0"/>
    <n v="11588.84"/>
    <n v="4794.07"/>
    <n v="4794.07"/>
    <n v="0.41367988513086723"/>
    <x v="2"/>
    <s v="Q4"/>
    <n v="10"/>
  </r>
  <r>
    <d v="2018-10-01T00:00:00"/>
    <x v="0"/>
    <x v="2"/>
    <x v="0"/>
    <n v="67"/>
    <n v="25589.78"/>
    <n v="0"/>
    <n v="14278.76"/>
    <n v="0"/>
    <n v="25589.78"/>
    <n v="11311.019999999999"/>
    <n v="11311.019999999999"/>
    <n v="0.44201317869868356"/>
    <x v="2"/>
    <s v="Q4"/>
    <n v="10"/>
  </r>
  <r>
    <d v="2018-10-01T00:00:00"/>
    <x v="0"/>
    <x v="2"/>
    <x v="1"/>
    <n v="1"/>
    <n v="186.23"/>
    <n v="9.31"/>
    <n v="116.93"/>
    <n v="0"/>
    <n v="176.92"/>
    <n v="59.989999999999981"/>
    <n v="59.989999999999981"/>
    <n v="0.33907981008365357"/>
    <x v="2"/>
    <s v="Q4"/>
    <n v="10"/>
  </r>
  <r>
    <d v="2018-10-01T00:00:00"/>
    <x v="1"/>
    <x v="3"/>
    <x v="0"/>
    <n v="1"/>
    <n v="10413.36"/>
    <n v="0"/>
    <n v="8638.77"/>
    <n v="416.53"/>
    <n v="10413.36"/>
    <n v="1774.5900000000001"/>
    <n v="1358.0600000000002"/>
    <n v="0.17041473645393995"/>
    <x v="2"/>
    <s v="Q4"/>
    <n v="10"/>
  </r>
  <r>
    <d v="2018-10-01T00:00:00"/>
    <x v="1"/>
    <x v="0"/>
    <x v="0"/>
    <n v="10"/>
    <n v="71184.179999999993"/>
    <n v="0"/>
    <n v="61328.1"/>
    <n v="0"/>
    <n v="71184.179999999993"/>
    <n v="9856.0799999999945"/>
    <n v="9856.0799999999945"/>
    <n v="0.13845885420046977"/>
    <x v="2"/>
    <s v="Q4"/>
    <n v="10"/>
  </r>
  <r>
    <d v="2018-10-01T00:00:00"/>
    <x v="1"/>
    <x v="1"/>
    <x v="0"/>
    <n v="191"/>
    <n v="1129800.73"/>
    <n v="0"/>
    <n v="983647.83"/>
    <n v="0"/>
    <n v="1129800.73"/>
    <n v="146152.90000000002"/>
    <n v="146152.90000000002"/>
    <n v="0.12936166185695422"/>
    <x v="2"/>
    <s v="Q4"/>
    <n v="10"/>
  </r>
  <r>
    <d v="2018-10-01T00:00:00"/>
    <x v="1"/>
    <x v="1"/>
    <x v="1"/>
    <n v="8"/>
    <n v="45176.28"/>
    <n v="2258.79"/>
    <n v="41285.33"/>
    <n v="0"/>
    <n v="42917.49"/>
    <n v="1632.1599999999962"/>
    <n v="1632.1599999999962"/>
    <n v="3.8030183032605039E-2"/>
    <x v="2"/>
    <s v="Q4"/>
    <n v="10"/>
  </r>
  <r>
    <d v="2018-10-01T00:00:00"/>
    <x v="1"/>
    <x v="2"/>
    <x v="0"/>
    <n v="17"/>
    <n v="69054.460000000006"/>
    <n v="0"/>
    <n v="60375.33"/>
    <n v="0"/>
    <n v="69054.460000000006"/>
    <n v="8679.1300000000047"/>
    <n v="8679.1300000000047"/>
    <n v="0.12568529244888749"/>
    <x v="2"/>
    <s v="Q4"/>
    <n v="10"/>
  </r>
  <r>
    <d v="2018-10-01T00:00:00"/>
    <x v="1"/>
    <x v="2"/>
    <x v="1"/>
    <n v="1"/>
    <n v="3577.94"/>
    <n v="178.9"/>
    <n v="3034.41"/>
    <n v="0"/>
    <n v="3399.04"/>
    <n v="364.63000000000011"/>
    <n v="364.63000000000011"/>
    <n v="0.10727440689135759"/>
    <x v="2"/>
    <s v="Q4"/>
    <n v="10"/>
  </r>
  <r>
    <d v="2018-10-01T00:00:00"/>
    <x v="2"/>
    <x v="3"/>
    <x v="0"/>
    <n v="17"/>
    <n v="10438.33"/>
    <n v="0"/>
    <n v="4434.58"/>
    <n v="417.53"/>
    <n v="10438.33"/>
    <n v="6003.75"/>
    <n v="5586.22"/>
    <n v="0.57516384325845227"/>
    <x v="2"/>
    <s v="Q4"/>
    <n v="10"/>
  </r>
  <r>
    <d v="2018-10-01T00:00:00"/>
    <x v="2"/>
    <x v="3"/>
    <x v="1"/>
    <n v="1"/>
    <n v="685.62"/>
    <n v="34.28"/>
    <n v="392.83"/>
    <n v="26.59"/>
    <n v="651.34"/>
    <n v="258.51000000000005"/>
    <n v="231.92000000000004"/>
    <n v="0.39688948936039553"/>
    <x v="2"/>
    <s v="Q4"/>
    <n v="10"/>
  </r>
  <r>
    <d v="2018-10-01T00:00:00"/>
    <x v="2"/>
    <x v="0"/>
    <x v="0"/>
    <n v="30"/>
    <n v="17686.8"/>
    <n v="0"/>
    <n v="8163.79"/>
    <n v="0"/>
    <n v="17686.8"/>
    <n v="9523.0099999999984"/>
    <n v="9523.0099999999984"/>
    <n v="0.53842470090689099"/>
    <x v="2"/>
    <s v="Q4"/>
    <n v="10"/>
  </r>
  <r>
    <d v="2018-10-01T00:00:00"/>
    <x v="2"/>
    <x v="1"/>
    <x v="0"/>
    <n v="642"/>
    <n v="458626.7"/>
    <n v="0"/>
    <n v="207741.52"/>
    <n v="0"/>
    <n v="458626.7"/>
    <n v="250885.18000000002"/>
    <n v="250885.18000000002"/>
    <n v="0.54703570463734452"/>
    <x v="2"/>
    <s v="Q4"/>
    <n v="10"/>
  </r>
  <r>
    <d v="2018-10-01T00:00:00"/>
    <x v="2"/>
    <x v="1"/>
    <x v="1"/>
    <n v="28"/>
    <n v="19519.990000000002"/>
    <n v="975.97"/>
    <n v="8786.19"/>
    <n v="0"/>
    <n v="18544.02"/>
    <n v="9757.83"/>
    <n v="9757.83"/>
    <n v="0.52619820297864217"/>
    <x v="2"/>
    <s v="Q4"/>
    <n v="10"/>
  </r>
  <r>
    <d v="2018-10-01T00:00:00"/>
    <x v="2"/>
    <x v="2"/>
    <x v="0"/>
    <n v="33"/>
    <n v="30449.38"/>
    <n v="0"/>
    <n v="14685.18"/>
    <n v="0"/>
    <n v="30449.38"/>
    <n v="15764.2"/>
    <n v="15764.2"/>
    <n v="0.51771825895962409"/>
    <x v="2"/>
    <s v="Q4"/>
    <n v="10"/>
  </r>
  <r>
    <d v="2018-10-01T00:00:00"/>
    <x v="2"/>
    <x v="2"/>
    <x v="1"/>
    <n v="3"/>
    <n v="1339"/>
    <n v="66.95"/>
    <n v="504.55"/>
    <n v="0"/>
    <n v="1272.05"/>
    <n v="767.5"/>
    <n v="767.5"/>
    <n v="0.60335678628984712"/>
    <x v="2"/>
    <s v="Q4"/>
    <n v="10"/>
  </r>
  <r>
    <d v="2018-10-01T00:00:00"/>
    <x v="3"/>
    <x v="3"/>
    <x v="0"/>
    <n v="11"/>
    <n v="1327.54"/>
    <n v="0"/>
    <n v="1130.68"/>
    <n v="53.1"/>
    <n v="1327.54"/>
    <n v="196.8599999999999"/>
    <n v="143.75999999999991"/>
    <n v="0.14828931708272436"/>
    <x v="2"/>
    <s v="Q4"/>
    <n v="10"/>
  </r>
  <r>
    <d v="2018-10-01T00:00:00"/>
    <x v="3"/>
    <x v="0"/>
    <x v="0"/>
    <n v="60"/>
    <n v="5412.15"/>
    <n v="0"/>
    <n v="4509.3"/>
    <n v="0"/>
    <n v="5412.15"/>
    <n v="902.84999999999945"/>
    <n v="902.84999999999945"/>
    <n v="0.16681910146614554"/>
    <x v="2"/>
    <s v="Q4"/>
    <n v="10"/>
  </r>
  <r>
    <d v="2018-10-01T00:00:00"/>
    <x v="3"/>
    <x v="0"/>
    <x v="1"/>
    <n v="3"/>
    <n v="293.39999999999998"/>
    <n v="14.67"/>
    <n v="190.14"/>
    <n v="0"/>
    <n v="278.72999999999996"/>
    <n v="88.589999999999975"/>
    <n v="88.589999999999975"/>
    <n v="0.31783446345926158"/>
    <x v="2"/>
    <s v="Q4"/>
    <n v="10"/>
  </r>
  <r>
    <d v="2018-10-01T00:00:00"/>
    <x v="3"/>
    <x v="1"/>
    <x v="0"/>
    <n v="2954"/>
    <n v="292877.61"/>
    <n v="0"/>
    <n v="241011.17"/>
    <n v="0"/>
    <n v="292877.61"/>
    <n v="51866.439999999973"/>
    <n v="51866.439999999973"/>
    <n v="0.17709254046425732"/>
    <x v="2"/>
    <s v="Q4"/>
    <n v="10"/>
  </r>
  <r>
    <d v="2018-10-01T00:00:00"/>
    <x v="3"/>
    <x v="1"/>
    <x v="1"/>
    <n v="117"/>
    <n v="12176.94"/>
    <n v="608.82000000000005"/>
    <n v="10036.41"/>
    <n v="0"/>
    <n v="11568.12"/>
    <n v="1531.7100000000009"/>
    <n v="1531.7100000000009"/>
    <n v="0.13240785883963865"/>
    <x v="2"/>
    <s v="Q4"/>
    <n v="10"/>
  </r>
  <r>
    <d v="2018-10-01T00:00:00"/>
    <x v="3"/>
    <x v="2"/>
    <x v="0"/>
    <n v="88"/>
    <n v="9445.82"/>
    <n v="0"/>
    <n v="7834.62"/>
    <n v="0"/>
    <n v="9445.82"/>
    <n v="1611.1999999999998"/>
    <n v="1611.1999999999998"/>
    <n v="0.17057280363165928"/>
    <x v="2"/>
    <s v="Q4"/>
    <n v="10"/>
  </r>
  <r>
    <d v="2018-10-01T00:00:00"/>
    <x v="3"/>
    <x v="2"/>
    <x v="1"/>
    <n v="2"/>
    <n v="158.13999999999999"/>
    <n v="7.91"/>
    <n v="112.94"/>
    <n v="0"/>
    <n v="150.22999999999999"/>
    <n v="37.289999999999992"/>
    <n v="37.289999999999992"/>
    <n v="0.2482193969247154"/>
    <x v="2"/>
    <s v="Q4"/>
    <n v="10"/>
  </r>
  <r>
    <d v="2018-10-01T00:00:00"/>
    <x v="4"/>
    <x v="3"/>
    <x v="0"/>
    <n v="10"/>
    <n v="7438.88"/>
    <n v="0"/>
    <n v="4005.83"/>
    <n v="297.56"/>
    <n v="7438.88"/>
    <n v="3433.05"/>
    <n v="3135.4900000000002"/>
    <n v="0.46150092487041061"/>
    <x v="2"/>
    <s v="Q4"/>
    <n v="10"/>
  </r>
  <r>
    <d v="2018-10-01T00:00:00"/>
    <x v="4"/>
    <x v="0"/>
    <x v="0"/>
    <n v="38"/>
    <n v="20175.400000000001"/>
    <n v="0"/>
    <n v="10890.3"/>
    <n v="0"/>
    <n v="20175.400000000001"/>
    <n v="9285.1000000000022"/>
    <n v="9285.1000000000022"/>
    <n v="0.46021888041872783"/>
    <x v="2"/>
    <s v="Q4"/>
    <n v="10"/>
  </r>
  <r>
    <d v="2018-10-01T00:00:00"/>
    <x v="4"/>
    <x v="0"/>
    <x v="1"/>
    <n v="2"/>
    <n v="2062.0700000000002"/>
    <n v="103.11"/>
    <n v="1087.78"/>
    <n v="0"/>
    <n v="1958.9600000000003"/>
    <n v="871.18000000000029"/>
    <n v="871.18000000000029"/>
    <n v="0.44471556336015039"/>
    <x v="2"/>
    <s v="Q4"/>
    <n v="10"/>
  </r>
  <r>
    <d v="2018-10-01T00:00:00"/>
    <x v="4"/>
    <x v="1"/>
    <x v="0"/>
    <n v="764"/>
    <n v="444338.83"/>
    <n v="0"/>
    <n v="239526.7"/>
    <n v="0"/>
    <n v="444338.83"/>
    <n v="204812.13"/>
    <n v="204812.13"/>
    <n v="0.46093682607032116"/>
    <x v="2"/>
    <s v="Q4"/>
    <n v="10"/>
  </r>
  <r>
    <d v="2018-10-01T00:00:00"/>
    <x v="4"/>
    <x v="1"/>
    <x v="1"/>
    <n v="43"/>
    <n v="20960.97"/>
    <n v="1048.05"/>
    <n v="11140.87"/>
    <n v="0"/>
    <n v="19912.920000000002"/>
    <n v="8772.0500000000011"/>
    <n v="8772.0500000000011"/>
    <n v="0.44052052637182293"/>
    <x v="2"/>
    <s v="Q4"/>
    <n v="10"/>
  </r>
  <r>
    <d v="2018-10-01T00:00:00"/>
    <x v="4"/>
    <x v="2"/>
    <x v="0"/>
    <n v="52"/>
    <n v="27287.67"/>
    <n v="0"/>
    <n v="14339.27"/>
    <n v="0"/>
    <n v="27287.67"/>
    <n v="12948.399999999998"/>
    <n v="12948.399999999998"/>
    <n v="0.47451468007345438"/>
    <x v="2"/>
    <s v="Q4"/>
    <n v="10"/>
  </r>
  <r>
    <d v="2018-10-01T00:00:00"/>
    <x v="4"/>
    <x v="2"/>
    <x v="1"/>
    <n v="2"/>
    <n v="788.62"/>
    <n v="39.43"/>
    <n v="375.51"/>
    <n v="0"/>
    <n v="749.19"/>
    <n v="373.68000000000006"/>
    <n v="373.68000000000006"/>
    <n v="0.49877868097545353"/>
    <x v="2"/>
    <s v="Q4"/>
    <n v="10"/>
  </r>
  <r>
    <d v="2018-10-01T00:00:00"/>
    <x v="5"/>
    <x v="3"/>
    <x v="0"/>
    <n v="5"/>
    <n v="17296.64"/>
    <n v="0"/>
    <n v="15344.39"/>
    <n v="691.87"/>
    <n v="17296.64"/>
    <n v="1952.25"/>
    <n v="1260.3800000000001"/>
    <n v="0.11286874213720122"/>
    <x v="2"/>
    <s v="Q4"/>
    <n v="10"/>
  </r>
  <r>
    <d v="2018-10-01T00:00:00"/>
    <x v="5"/>
    <x v="0"/>
    <x v="0"/>
    <n v="14"/>
    <n v="56926.53"/>
    <n v="0"/>
    <n v="45695.79"/>
    <n v="0"/>
    <n v="56926.53"/>
    <n v="11230.739999999998"/>
    <n v="11230.739999999998"/>
    <n v="0.19728481606027978"/>
    <x v="2"/>
    <s v="Q4"/>
    <n v="10"/>
  </r>
  <r>
    <d v="2018-10-01T00:00:00"/>
    <x v="5"/>
    <x v="0"/>
    <x v="1"/>
    <n v="1"/>
    <n v="696.03"/>
    <n v="34.799999999999997"/>
    <n v="472.09"/>
    <n v="0"/>
    <n v="661.23"/>
    <n v="189.14000000000004"/>
    <n v="189.14000000000004"/>
    <n v="0.28604267803941147"/>
    <x v="2"/>
    <s v="Q4"/>
    <n v="10"/>
  </r>
  <r>
    <d v="2018-10-01T00:00:00"/>
    <x v="5"/>
    <x v="1"/>
    <x v="0"/>
    <n v="245"/>
    <n v="953802.27"/>
    <n v="0"/>
    <n v="798720.81"/>
    <n v="0"/>
    <n v="953802.27"/>
    <n v="155081.45999999996"/>
    <n v="155081.45999999996"/>
    <n v="0.16259288206558783"/>
    <x v="2"/>
    <s v="Q4"/>
    <n v="10"/>
  </r>
  <r>
    <d v="2018-10-01T00:00:00"/>
    <x v="5"/>
    <x v="1"/>
    <x v="1"/>
    <n v="10"/>
    <n v="26238.89"/>
    <n v="1311.95"/>
    <n v="21168.799999999999"/>
    <n v="0"/>
    <n v="24926.94"/>
    <n v="3758.1399999999994"/>
    <n v="3758.1399999999994"/>
    <n v="0.15076619914036779"/>
    <x v="2"/>
    <s v="Q4"/>
    <n v="10"/>
  </r>
  <r>
    <d v="2018-10-01T00:00:00"/>
    <x v="5"/>
    <x v="2"/>
    <x v="0"/>
    <n v="24"/>
    <n v="103567.66"/>
    <n v="0"/>
    <n v="91886.43"/>
    <n v="0"/>
    <n v="103567.66"/>
    <n v="11681.23000000001"/>
    <n v="11681.23000000001"/>
    <n v="0.11278839359699747"/>
    <x v="2"/>
    <s v="Q4"/>
    <n v="10"/>
  </r>
  <r>
    <d v="2018-10-01T00:00:00"/>
    <x v="6"/>
    <x v="3"/>
    <x v="0"/>
    <n v="4"/>
    <n v="3699.65"/>
    <n v="0"/>
    <n v="2439.31"/>
    <n v="147.36000000000001"/>
    <n v="3699.65"/>
    <n v="1260.3400000000001"/>
    <n v="1112.98"/>
    <n v="0.34066465746759833"/>
    <x v="2"/>
    <s v="Q4"/>
    <n v="10"/>
  </r>
  <r>
    <d v="2018-10-01T00:00:00"/>
    <x v="6"/>
    <x v="3"/>
    <x v="1"/>
    <n v="1"/>
    <n v="519.16"/>
    <n v="25.96"/>
    <n v="301.89999999999998"/>
    <n v="20.350000000000001"/>
    <n v="493.2"/>
    <n v="191.3"/>
    <n v="170.95000000000002"/>
    <n v="0.38787510137875103"/>
    <x v="2"/>
    <s v="Q4"/>
    <n v="10"/>
  </r>
  <r>
    <d v="2018-10-01T00:00:00"/>
    <x v="6"/>
    <x v="0"/>
    <x v="0"/>
    <n v="16"/>
    <n v="19532.439999999999"/>
    <n v="0"/>
    <n v="11168.32"/>
    <n v="0"/>
    <n v="19532.439999999999"/>
    <n v="8364.119999999999"/>
    <n v="8364.119999999999"/>
    <n v="0.42821685360354361"/>
    <x v="2"/>
    <s v="Q4"/>
    <n v="10"/>
  </r>
  <r>
    <d v="2018-10-01T00:00:00"/>
    <x v="6"/>
    <x v="1"/>
    <x v="0"/>
    <n v="317"/>
    <n v="401441.13"/>
    <n v="0"/>
    <n v="218958.61"/>
    <n v="0"/>
    <n v="401441.13"/>
    <n v="182482.52000000002"/>
    <n v="182482.52000000002"/>
    <n v="0.45456856899540915"/>
    <x v="2"/>
    <s v="Q4"/>
    <n v="10"/>
  </r>
  <r>
    <d v="2018-10-01T00:00:00"/>
    <x v="6"/>
    <x v="1"/>
    <x v="1"/>
    <n v="17"/>
    <n v="22767.05"/>
    <n v="1138.31"/>
    <n v="12464.13"/>
    <n v="0"/>
    <n v="21628.739999999998"/>
    <n v="9164.6099999999988"/>
    <n v="9164.6099999999988"/>
    <n v="0.42372371206089671"/>
    <x v="2"/>
    <s v="Q4"/>
    <n v="10"/>
  </r>
  <r>
    <d v="2018-10-01T00:00:00"/>
    <x v="6"/>
    <x v="2"/>
    <x v="0"/>
    <n v="20"/>
    <n v="22233.34"/>
    <n v="0"/>
    <n v="13524.64"/>
    <n v="0"/>
    <n v="22233.34"/>
    <n v="8708.7000000000007"/>
    <n v="8708.7000000000007"/>
    <n v="0.39169553472397761"/>
    <x v="2"/>
    <s v="Q4"/>
    <n v="10"/>
  </r>
  <r>
    <d v="2018-11-01T00:00:00"/>
    <x v="0"/>
    <x v="3"/>
    <x v="0"/>
    <n v="22"/>
    <n v="7967.39"/>
    <n v="0"/>
    <n v="5012.7700000000004"/>
    <n v="318.69"/>
    <n v="7967.39"/>
    <n v="2954.62"/>
    <n v="2635.93"/>
    <n v="0.37083913301595628"/>
    <x v="2"/>
    <s v="Q4"/>
    <n v="11"/>
  </r>
  <r>
    <d v="2018-11-01T00:00:00"/>
    <x v="0"/>
    <x v="3"/>
    <x v="1"/>
    <n v="6"/>
    <n v="1991.33"/>
    <n v="246.92"/>
    <n v="1814.88"/>
    <n v="69.77"/>
    <n v="1744.4099999999999"/>
    <n v="-70.470000000000255"/>
    <n v="-140.24000000000024"/>
    <n v="-4.0397612946497817E-2"/>
    <x v="2"/>
    <s v="Q4"/>
    <n v="11"/>
  </r>
  <r>
    <d v="2018-11-01T00:00:00"/>
    <x v="0"/>
    <x v="0"/>
    <x v="0"/>
    <n v="67"/>
    <n v="27300.14"/>
    <n v="0"/>
    <n v="15368.77"/>
    <n v="0"/>
    <n v="27300.14"/>
    <n v="11931.369999999999"/>
    <n v="11931.369999999999"/>
    <n v="0.43704427889380787"/>
    <x v="2"/>
    <s v="Q4"/>
    <n v="11"/>
  </r>
  <r>
    <d v="2018-11-01T00:00:00"/>
    <x v="0"/>
    <x v="0"/>
    <x v="1"/>
    <n v="13"/>
    <n v="4320.8"/>
    <n v="461.39"/>
    <n v="2645.86"/>
    <n v="0"/>
    <n v="3859.4100000000003"/>
    <n v="1213.5500000000002"/>
    <n v="1213.5500000000002"/>
    <n v="0.31443925366830683"/>
    <x v="2"/>
    <s v="Q4"/>
    <n v="11"/>
  </r>
  <r>
    <d v="2018-11-01T00:00:00"/>
    <x v="0"/>
    <x v="1"/>
    <x v="0"/>
    <n v="1146"/>
    <n v="455551.59"/>
    <n v="0"/>
    <n v="268271.21000000002"/>
    <n v="0"/>
    <n v="455551.59"/>
    <n v="187280.38"/>
    <n v="187280.38"/>
    <n v="0.41110685180574169"/>
    <x v="2"/>
    <s v="Q4"/>
    <n v="11"/>
  </r>
  <r>
    <d v="2018-11-01T00:00:00"/>
    <x v="0"/>
    <x v="1"/>
    <x v="1"/>
    <n v="43"/>
    <n v="16327.04"/>
    <n v="816.34"/>
    <n v="8989.7900000000009"/>
    <n v="0"/>
    <n v="15510.7"/>
    <n v="6520.91"/>
    <n v="6520.91"/>
    <n v="0.42041364993198244"/>
    <x v="2"/>
    <s v="Q4"/>
    <n v="11"/>
  </r>
  <r>
    <d v="2018-11-01T00:00:00"/>
    <x v="0"/>
    <x v="2"/>
    <x v="0"/>
    <n v="111"/>
    <n v="39155.54"/>
    <n v="0"/>
    <n v="24956.35"/>
    <n v="0"/>
    <n v="39155.54"/>
    <n v="14199.190000000002"/>
    <n v="14199.190000000002"/>
    <n v="0.3626355299914138"/>
    <x v="2"/>
    <s v="Q4"/>
    <n v="11"/>
  </r>
  <r>
    <d v="2018-11-01T00:00:00"/>
    <x v="0"/>
    <x v="2"/>
    <x v="1"/>
    <n v="24"/>
    <n v="10191.81"/>
    <n v="1200.8"/>
    <n v="6194.13"/>
    <n v="0"/>
    <n v="8991.01"/>
    <n v="2796.88"/>
    <n v="2796.88"/>
    <n v="0.31107517397934159"/>
    <x v="2"/>
    <s v="Q4"/>
    <n v="11"/>
  </r>
  <r>
    <d v="2018-11-01T00:00:00"/>
    <x v="1"/>
    <x v="3"/>
    <x v="0"/>
    <n v="7"/>
    <n v="36521.160000000003"/>
    <n v="0"/>
    <n v="32199.49"/>
    <n v="1460.85"/>
    <n v="36521.160000000003"/>
    <n v="4321.6700000000019"/>
    <n v="2860.820000000002"/>
    <n v="0.11833331690450143"/>
    <x v="2"/>
    <s v="Q4"/>
    <n v="11"/>
  </r>
  <r>
    <d v="2018-11-01T00:00:00"/>
    <x v="1"/>
    <x v="0"/>
    <x v="0"/>
    <n v="16"/>
    <n v="100298.74"/>
    <n v="0"/>
    <n v="89263.039999999994"/>
    <n v="0"/>
    <n v="100298.74"/>
    <n v="11035.700000000012"/>
    <n v="11035.700000000012"/>
    <n v="0.11002830145224168"/>
    <x v="2"/>
    <s v="Q4"/>
    <n v="11"/>
  </r>
  <r>
    <d v="2018-11-01T00:00:00"/>
    <x v="1"/>
    <x v="0"/>
    <x v="1"/>
    <n v="1"/>
    <n v="6074.9"/>
    <n v="753.29"/>
    <n v="5767.62"/>
    <n v="0"/>
    <n v="5321.61"/>
    <n v="-446.01000000000022"/>
    <n v="-446.01000000000022"/>
    <n v="-8.3811102279197511E-2"/>
    <x v="2"/>
    <s v="Q4"/>
    <n v="11"/>
  </r>
  <r>
    <d v="2018-11-01T00:00:00"/>
    <x v="1"/>
    <x v="1"/>
    <x v="0"/>
    <n v="196"/>
    <n v="1142207.53"/>
    <n v="0"/>
    <n v="1001725.98"/>
    <n v="0"/>
    <n v="1142207.53"/>
    <n v="140481.55000000005"/>
    <n v="140481.55000000005"/>
    <n v="0.12299126586917182"/>
    <x v="2"/>
    <s v="Q4"/>
    <n v="11"/>
  </r>
  <r>
    <d v="2018-11-01T00:00:00"/>
    <x v="1"/>
    <x v="1"/>
    <x v="1"/>
    <n v="7"/>
    <n v="52179.19"/>
    <n v="2608.9499999999998"/>
    <n v="45351.47"/>
    <n v="0"/>
    <n v="49570.240000000005"/>
    <n v="4218.7700000000041"/>
    <n v="4218.7700000000041"/>
    <n v="8.5106910920746071E-2"/>
    <x v="2"/>
    <s v="Q4"/>
    <n v="11"/>
  </r>
  <r>
    <d v="2018-11-01T00:00:00"/>
    <x v="1"/>
    <x v="2"/>
    <x v="0"/>
    <n v="26"/>
    <n v="125830.18"/>
    <n v="0"/>
    <n v="112749.75999999999"/>
    <n v="0"/>
    <n v="125830.18"/>
    <n v="13080.419999999998"/>
    <n v="13080.419999999998"/>
    <n v="0.10395296263583187"/>
    <x v="2"/>
    <s v="Q4"/>
    <n v="11"/>
  </r>
  <r>
    <d v="2018-11-01T00:00:00"/>
    <x v="1"/>
    <x v="2"/>
    <x v="1"/>
    <n v="5"/>
    <n v="28137.62"/>
    <n v="3234.3"/>
    <n v="25831.52"/>
    <n v="0"/>
    <n v="24903.32"/>
    <n v="-928.20000000000073"/>
    <n v="-928.20000000000073"/>
    <n v="-3.7272138815226272E-2"/>
    <x v="2"/>
    <s v="Q4"/>
    <n v="11"/>
  </r>
  <r>
    <d v="2018-11-01T00:00:00"/>
    <x v="2"/>
    <x v="3"/>
    <x v="0"/>
    <n v="16"/>
    <n v="13716.62"/>
    <n v="0"/>
    <n v="5557.66"/>
    <n v="548.66"/>
    <n v="13716.62"/>
    <n v="8158.9600000000009"/>
    <n v="7610.3000000000011"/>
    <n v="0.59482292284834026"/>
    <x v="2"/>
    <s v="Q4"/>
    <n v="11"/>
  </r>
  <r>
    <d v="2018-11-01T00:00:00"/>
    <x v="2"/>
    <x v="3"/>
    <x v="1"/>
    <n v="1"/>
    <n v="852.09"/>
    <n v="105.66"/>
    <n v="387.23"/>
    <n v="29.86"/>
    <n v="746.43000000000006"/>
    <n v="359.20000000000005"/>
    <n v="329.34000000000003"/>
    <n v="0.48122395937998208"/>
    <x v="2"/>
    <s v="Q4"/>
    <n v="11"/>
  </r>
  <r>
    <d v="2018-11-01T00:00:00"/>
    <x v="2"/>
    <x v="0"/>
    <x v="0"/>
    <n v="47"/>
    <n v="35064.57"/>
    <n v="0"/>
    <n v="15921.76"/>
    <n v="0"/>
    <n v="35064.57"/>
    <n v="19142.809999999998"/>
    <n v="19142.809999999998"/>
    <n v="0.54593026522213162"/>
    <x v="2"/>
    <s v="Q4"/>
    <n v="11"/>
  </r>
  <r>
    <d v="2018-11-01T00:00:00"/>
    <x v="2"/>
    <x v="0"/>
    <x v="1"/>
    <n v="16"/>
    <n v="10012.81"/>
    <n v="1204.71"/>
    <n v="4443.91"/>
    <n v="0"/>
    <n v="8808.0999999999985"/>
    <n v="4364.1899999999987"/>
    <n v="4364.1899999999987"/>
    <n v="0.49547461995208947"/>
    <x v="2"/>
    <s v="Q4"/>
    <n v="11"/>
  </r>
  <r>
    <d v="2018-11-01T00:00:00"/>
    <x v="2"/>
    <x v="1"/>
    <x v="0"/>
    <n v="724"/>
    <n v="530027.29"/>
    <n v="0"/>
    <n v="241600.3"/>
    <n v="0"/>
    <n v="530027.29"/>
    <n v="288426.99000000005"/>
    <n v="288426.99000000005"/>
    <n v="0.54417384810506653"/>
    <x v="2"/>
    <s v="Q4"/>
    <n v="11"/>
  </r>
  <r>
    <d v="2018-11-01T00:00:00"/>
    <x v="2"/>
    <x v="1"/>
    <x v="1"/>
    <n v="37"/>
    <n v="22610.959999999999"/>
    <n v="1130.56"/>
    <n v="9950.44"/>
    <n v="0"/>
    <n v="21480.399999999998"/>
    <n v="11529.959999999997"/>
    <n v="11529.959999999997"/>
    <n v="0.53676654066032281"/>
    <x v="2"/>
    <s v="Q4"/>
    <n v="11"/>
  </r>
  <r>
    <d v="2018-11-01T00:00:00"/>
    <x v="2"/>
    <x v="2"/>
    <x v="0"/>
    <n v="43"/>
    <n v="29575.48"/>
    <n v="0"/>
    <n v="13360.92"/>
    <n v="0"/>
    <n v="29575.48"/>
    <n v="16214.56"/>
    <n v="16214.56"/>
    <n v="0.54824334211989123"/>
    <x v="2"/>
    <s v="Q4"/>
    <n v="11"/>
  </r>
  <r>
    <d v="2018-11-01T00:00:00"/>
    <x v="2"/>
    <x v="2"/>
    <x v="1"/>
    <n v="22"/>
    <n v="15270.96"/>
    <n v="1760.57"/>
    <n v="6665.05"/>
    <n v="0"/>
    <n v="13510.39"/>
    <n v="6845.3399999999992"/>
    <n v="6845.3399999999992"/>
    <n v="0.50667227222900302"/>
    <x v="2"/>
    <s v="Q4"/>
    <n v="11"/>
  </r>
  <r>
    <d v="2018-11-01T00:00:00"/>
    <x v="3"/>
    <x v="3"/>
    <x v="0"/>
    <n v="18"/>
    <n v="1680.26"/>
    <n v="0"/>
    <n v="1250.23"/>
    <n v="67.209999999999994"/>
    <n v="1680.26"/>
    <n v="430.03"/>
    <n v="362.82"/>
    <n v="0.25593062978348585"/>
    <x v="2"/>
    <s v="Q4"/>
    <n v="11"/>
  </r>
  <r>
    <d v="2018-11-01T00:00:00"/>
    <x v="3"/>
    <x v="3"/>
    <x v="1"/>
    <n v="7"/>
    <n v="381.85"/>
    <n v="47.36"/>
    <n v="315.47000000000003"/>
    <n v="13.38"/>
    <n v="334.49"/>
    <n v="19.019999999999982"/>
    <n v="5.639999999999981"/>
    <n v="5.6862686477921559E-2"/>
    <x v="2"/>
    <s v="Q4"/>
    <n v="11"/>
  </r>
  <r>
    <d v="2018-11-01T00:00:00"/>
    <x v="3"/>
    <x v="0"/>
    <x v="0"/>
    <n v="82"/>
    <n v="9579.01"/>
    <n v="0"/>
    <n v="7646.92"/>
    <n v="0"/>
    <n v="9579.01"/>
    <n v="1932.0900000000001"/>
    <n v="1932.0900000000001"/>
    <n v="0.20170038448649705"/>
    <x v="2"/>
    <s v="Q4"/>
    <n v="11"/>
  </r>
  <r>
    <d v="2018-11-01T00:00:00"/>
    <x v="3"/>
    <x v="0"/>
    <x v="1"/>
    <n v="20"/>
    <n v="1686.48"/>
    <n v="197.73"/>
    <n v="1438.5"/>
    <n v="0"/>
    <n v="1488.75"/>
    <n v="50.25"/>
    <n v="50.25"/>
    <n v="3.3753148614609575E-2"/>
    <x v="2"/>
    <s v="Q4"/>
    <n v="11"/>
  </r>
  <r>
    <d v="2018-11-01T00:00:00"/>
    <x v="3"/>
    <x v="1"/>
    <x v="0"/>
    <n v="3203"/>
    <n v="323225.59000000003"/>
    <n v="0"/>
    <n v="266258.21000000002"/>
    <n v="0"/>
    <n v="323225.59000000003"/>
    <n v="56967.380000000005"/>
    <n v="56967.380000000005"/>
    <n v="0.17624650325489391"/>
    <x v="2"/>
    <s v="Q4"/>
    <n v="11"/>
  </r>
  <r>
    <d v="2018-11-01T00:00:00"/>
    <x v="3"/>
    <x v="1"/>
    <x v="1"/>
    <n v="127"/>
    <n v="12311.24"/>
    <n v="615.57000000000005"/>
    <n v="10115.58"/>
    <n v="0"/>
    <n v="11695.67"/>
    <n v="1580.0900000000001"/>
    <n v="1580.0900000000001"/>
    <n v="0.13510042605511272"/>
    <x v="2"/>
    <s v="Q4"/>
    <n v="11"/>
  </r>
  <r>
    <d v="2018-11-01T00:00:00"/>
    <x v="3"/>
    <x v="2"/>
    <x v="0"/>
    <n v="175"/>
    <n v="17307.16"/>
    <n v="0"/>
    <n v="14544.83"/>
    <n v="0"/>
    <n v="17307.16"/>
    <n v="2762.33"/>
    <n v="2762.33"/>
    <n v="0.15960619766616821"/>
    <x v="2"/>
    <s v="Q4"/>
    <n v="11"/>
  </r>
  <r>
    <d v="2018-11-01T00:00:00"/>
    <x v="3"/>
    <x v="2"/>
    <x v="1"/>
    <n v="55"/>
    <n v="5738.91"/>
    <n v="675.6"/>
    <n v="4776.26"/>
    <n v="0"/>
    <n v="5063.3099999999995"/>
    <n v="287.04999999999927"/>
    <n v="287.04999999999927"/>
    <n v="5.6692163821689623E-2"/>
    <x v="2"/>
    <s v="Q4"/>
    <n v="11"/>
  </r>
  <r>
    <d v="2018-11-01T00:00:00"/>
    <x v="4"/>
    <x v="3"/>
    <x v="0"/>
    <n v="12"/>
    <n v="8425.15"/>
    <n v="0"/>
    <n v="4657.51"/>
    <n v="337"/>
    <n v="8425.15"/>
    <n v="3767.6399999999994"/>
    <n v="3430.6399999999994"/>
    <n v="0.44718966427897422"/>
    <x v="2"/>
    <s v="Q4"/>
    <n v="11"/>
  </r>
  <r>
    <d v="2018-11-01T00:00:00"/>
    <x v="4"/>
    <x v="3"/>
    <x v="1"/>
    <n v="2"/>
    <n v="684.59"/>
    <n v="84.88"/>
    <n v="379.25"/>
    <n v="23.99"/>
    <n v="599.71"/>
    <n v="220.46000000000004"/>
    <n v="196.47000000000003"/>
    <n v="0.3676110119891281"/>
    <x v="2"/>
    <s v="Q4"/>
    <n v="11"/>
  </r>
  <r>
    <d v="2018-11-01T00:00:00"/>
    <x v="4"/>
    <x v="0"/>
    <x v="0"/>
    <n v="47"/>
    <n v="29700.3"/>
    <n v="0"/>
    <n v="16180.13"/>
    <n v="0"/>
    <n v="29700.3"/>
    <n v="13520.17"/>
    <n v="13520.17"/>
    <n v="0.45521998094295346"/>
    <x v="2"/>
    <s v="Q4"/>
    <n v="11"/>
  </r>
  <r>
    <d v="2018-11-01T00:00:00"/>
    <x v="4"/>
    <x v="0"/>
    <x v="1"/>
    <n v="10"/>
    <n v="6356.85"/>
    <n v="661.29"/>
    <n v="3489.27"/>
    <n v="0"/>
    <n v="5695.56"/>
    <n v="2206.2900000000004"/>
    <n v="2206.2900000000004"/>
    <n v="0.38737016202094265"/>
    <x v="2"/>
    <s v="Q4"/>
    <n v="11"/>
  </r>
  <r>
    <d v="2018-11-01T00:00:00"/>
    <x v="4"/>
    <x v="1"/>
    <x v="0"/>
    <n v="887"/>
    <n v="521491.89"/>
    <n v="0"/>
    <n v="279293.57"/>
    <n v="0"/>
    <n v="521491.89"/>
    <n v="242198.32"/>
    <n v="242198.32"/>
    <n v="0.46443353126737985"/>
    <x v="2"/>
    <s v="Q4"/>
    <n v="11"/>
  </r>
  <r>
    <d v="2018-11-01T00:00:00"/>
    <x v="4"/>
    <x v="1"/>
    <x v="1"/>
    <n v="32"/>
    <n v="19894.57"/>
    <n v="994.75"/>
    <n v="10617.48"/>
    <n v="0"/>
    <n v="18899.82"/>
    <n v="8282.34"/>
    <n v="8282.34"/>
    <n v="0.43822322117353502"/>
    <x v="2"/>
    <s v="Q4"/>
    <n v="11"/>
  </r>
  <r>
    <d v="2018-11-01T00:00:00"/>
    <x v="4"/>
    <x v="2"/>
    <x v="0"/>
    <n v="51"/>
    <n v="24331.87"/>
    <n v="0"/>
    <n v="13131.29"/>
    <n v="0"/>
    <n v="24331.87"/>
    <n v="11200.579999999998"/>
    <n v="11200.579999999998"/>
    <n v="0.46032549080691287"/>
    <x v="2"/>
    <s v="Q4"/>
    <n v="11"/>
  </r>
  <r>
    <d v="2018-11-01T00:00:00"/>
    <x v="4"/>
    <x v="2"/>
    <x v="1"/>
    <n v="16"/>
    <n v="7965.32"/>
    <n v="792.38"/>
    <n v="4175.6400000000003"/>
    <n v="0"/>
    <n v="7172.94"/>
    <n v="2997.2999999999993"/>
    <n v="2997.2999999999993"/>
    <n v="0.41786213184551935"/>
    <x v="2"/>
    <s v="Q4"/>
    <n v="11"/>
  </r>
  <r>
    <d v="2018-11-01T00:00:00"/>
    <x v="5"/>
    <x v="3"/>
    <x v="0"/>
    <n v="9"/>
    <n v="21630.95"/>
    <n v="0"/>
    <n v="15506.55"/>
    <n v="863.36"/>
    <n v="21630.95"/>
    <n v="6124.4000000000015"/>
    <n v="5261.0400000000018"/>
    <n v="0.28313134651968597"/>
    <x v="2"/>
    <s v="Q4"/>
    <n v="11"/>
  </r>
  <r>
    <d v="2018-11-01T00:00:00"/>
    <x v="5"/>
    <x v="3"/>
    <x v="1"/>
    <n v="1"/>
    <n v="4732.78"/>
    <n v="236.64"/>
    <n v="3606.16"/>
    <n v="181.73"/>
    <n v="4496.1399999999994"/>
    <n v="889.97999999999956"/>
    <n v="708.24999999999955"/>
    <n v="0.19794312454683344"/>
    <x v="2"/>
    <s v="Q4"/>
    <n v="11"/>
  </r>
  <r>
    <d v="2018-11-01T00:00:00"/>
    <x v="5"/>
    <x v="0"/>
    <x v="0"/>
    <n v="9"/>
    <n v="26354.38"/>
    <n v="0"/>
    <n v="22021.96"/>
    <n v="0"/>
    <n v="26354.38"/>
    <n v="4332.4200000000019"/>
    <n v="4332.4200000000019"/>
    <n v="0.16439089062235582"/>
    <x v="2"/>
    <s v="Q4"/>
    <n v="11"/>
  </r>
  <r>
    <d v="2018-11-01T00:00:00"/>
    <x v="5"/>
    <x v="0"/>
    <x v="1"/>
    <n v="5"/>
    <n v="9722.5400000000009"/>
    <n v="1205.5899999999999"/>
    <n v="7406.22"/>
    <n v="0"/>
    <n v="8516.9500000000007"/>
    <n v="1110.7300000000005"/>
    <n v="1110.7300000000005"/>
    <n v="0.1304140566752183"/>
    <x v="2"/>
    <s v="Q4"/>
    <n v="11"/>
  </r>
  <r>
    <d v="2018-11-01T00:00:00"/>
    <x v="5"/>
    <x v="1"/>
    <x v="0"/>
    <n v="314"/>
    <n v="1260128.19"/>
    <n v="0"/>
    <n v="1036574.51"/>
    <n v="0"/>
    <n v="1260128.19"/>
    <n v="223553.67999999993"/>
    <n v="223553.67999999993"/>
    <n v="0.17740550665722346"/>
    <x v="2"/>
    <s v="Q4"/>
    <n v="11"/>
  </r>
  <r>
    <d v="2018-11-01T00:00:00"/>
    <x v="5"/>
    <x v="1"/>
    <x v="1"/>
    <n v="12"/>
    <n v="65002.11"/>
    <n v="3250.09"/>
    <n v="57567.65"/>
    <n v="0"/>
    <n v="61752.020000000004"/>
    <n v="4184.3700000000026"/>
    <n v="4184.3700000000026"/>
    <n v="6.7760860292505443E-2"/>
    <x v="2"/>
    <s v="Q4"/>
    <n v="11"/>
  </r>
  <r>
    <d v="2018-11-01T00:00:00"/>
    <x v="5"/>
    <x v="2"/>
    <x v="0"/>
    <n v="27"/>
    <n v="112470.33"/>
    <n v="0"/>
    <n v="92601.66"/>
    <n v="0"/>
    <n v="112470.33"/>
    <n v="19868.669999999998"/>
    <n v="19868.669999999998"/>
    <n v="0.17665699033691817"/>
    <x v="2"/>
    <s v="Q4"/>
    <n v="11"/>
  </r>
  <r>
    <d v="2018-11-01T00:00:00"/>
    <x v="5"/>
    <x v="2"/>
    <x v="1"/>
    <n v="7"/>
    <n v="21716.27"/>
    <n v="2692.82"/>
    <n v="18256.05"/>
    <n v="0"/>
    <n v="19023.45"/>
    <n v="767.40000000000146"/>
    <n v="767.40000000000146"/>
    <n v="4.0339686019097556E-2"/>
    <x v="2"/>
    <s v="Q4"/>
    <n v="11"/>
  </r>
  <r>
    <d v="2018-11-01T00:00:00"/>
    <x v="6"/>
    <x v="3"/>
    <x v="0"/>
    <n v="4"/>
    <n v="7944.48"/>
    <n v="0"/>
    <n v="3752.8"/>
    <n v="317.79000000000002"/>
    <n v="7944.48"/>
    <n v="4191.6799999999994"/>
    <n v="3873.8899999999994"/>
    <n v="0.5276216945602481"/>
    <x v="2"/>
    <s v="Q4"/>
    <n v="11"/>
  </r>
  <r>
    <d v="2018-11-01T00:00:00"/>
    <x v="6"/>
    <x v="3"/>
    <x v="1"/>
    <n v="4"/>
    <n v="5686.82"/>
    <n v="705.17"/>
    <n v="3267.3"/>
    <n v="199.27"/>
    <n v="4981.6499999999996"/>
    <n v="1714.3499999999995"/>
    <n v="1515.0799999999995"/>
    <n v="0.34413296799253251"/>
    <x v="2"/>
    <s v="Q4"/>
    <n v="11"/>
  </r>
  <r>
    <d v="2018-11-01T00:00:00"/>
    <x v="6"/>
    <x v="0"/>
    <x v="0"/>
    <n v="10"/>
    <n v="11673.28"/>
    <n v="0"/>
    <n v="6420.17"/>
    <n v="0"/>
    <n v="11673.28"/>
    <n v="5253.1100000000006"/>
    <n v="5253.1100000000006"/>
    <n v="0.45001147920721513"/>
    <x v="2"/>
    <s v="Q4"/>
    <n v="11"/>
  </r>
  <r>
    <d v="2018-11-01T00:00:00"/>
    <x v="6"/>
    <x v="0"/>
    <x v="1"/>
    <n v="4"/>
    <n v="6904.08"/>
    <n v="569.86"/>
    <n v="3526.97"/>
    <n v="0"/>
    <n v="6334.22"/>
    <n v="2807.2500000000005"/>
    <n v="2807.2500000000005"/>
    <n v="0.44318795368648395"/>
    <x v="2"/>
    <s v="Q4"/>
    <n v="11"/>
  </r>
  <r>
    <d v="2018-11-01T00:00:00"/>
    <x v="6"/>
    <x v="1"/>
    <x v="0"/>
    <n v="374"/>
    <n v="454140.54"/>
    <n v="0"/>
    <n v="251512.21"/>
    <n v="0"/>
    <n v="454140.54"/>
    <n v="202628.33"/>
    <n v="202628.33"/>
    <n v="0.4461797883095836"/>
    <x v="2"/>
    <s v="Q4"/>
    <n v="11"/>
  </r>
  <r>
    <d v="2018-11-01T00:00:00"/>
    <x v="6"/>
    <x v="1"/>
    <x v="1"/>
    <n v="14"/>
    <n v="14498.98"/>
    <n v="724.93"/>
    <n v="8041.61"/>
    <n v="0"/>
    <n v="13774.05"/>
    <n v="5732.44"/>
    <n v="5732.44"/>
    <n v="0.41617679622188097"/>
    <x v="2"/>
    <s v="Q4"/>
    <n v="11"/>
  </r>
  <r>
    <d v="2018-11-01T00:00:00"/>
    <x v="6"/>
    <x v="2"/>
    <x v="0"/>
    <n v="17"/>
    <n v="20228.46"/>
    <n v="0"/>
    <n v="10507.79"/>
    <n v="0"/>
    <n v="20228.46"/>
    <n v="9720.6699999999983"/>
    <n v="9720.6699999999983"/>
    <n v="0.48054424311094363"/>
    <x v="2"/>
    <s v="Q4"/>
    <n v="11"/>
  </r>
  <r>
    <d v="2018-11-01T00:00:00"/>
    <x v="6"/>
    <x v="2"/>
    <x v="1"/>
    <n v="6"/>
    <n v="7411.8"/>
    <n v="919.07"/>
    <n v="3759.67"/>
    <n v="0"/>
    <n v="6492.7300000000005"/>
    <n v="2733.0600000000004"/>
    <n v="2733.0600000000004"/>
    <n v="0.42094157619368128"/>
    <x v="2"/>
    <s v="Q4"/>
    <n v="11"/>
  </r>
  <r>
    <d v="2018-12-01T00:00:00"/>
    <x v="0"/>
    <x v="3"/>
    <x v="0"/>
    <n v="22"/>
    <n v="8685.26"/>
    <n v="0"/>
    <n v="4704.3900000000003"/>
    <n v="346.5"/>
    <n v="8685.26"/>
    <n v="3980.87"/>
    <n v="3634.37"/>
    <n v="0.45834782148145248"/>
    <x v="2"/>
    <s v="Q4"/>
    <n v="12"/>
  </r>
  <r>
    <d v="2018-12-01T00:00:00"/>
    <x v="0"/>
    <x v="3"/>
    <x v="1"/>
    <n v="15"/>
    <n v="7360.85"/>
    <n v="808.65"/>
    <n v="3736.88"/>
    <n v="263.12"/>
    <n v="6552.2000000000007"/>
    <n v="2815.3200000000006"/>
    <n v="2552.2000000000007"/>
    <n v="0.42967552883001137"/>
    <x v="2"/>
    <s v="Q4"/>
    <n v="12"/>
  </r>
  <r>
    <d v="2018-12-01T00:00:00"/>
    <x v="0"/>
    <x v="0"/>
    <x v="0"/>
    <n v="60"/>
    <n v="27334.47"/>
    <n v="0"/>
    <n v="16379.23"/>
    <n v="0"/>
    <n v="27334.47"/>
    <n v="10955.240000000002"/>
    <n v="10955.240000000002"/>
    <n v="0.40078479663223765"/>
    <x v="2"/>
    <s v="Q4"/>
    <n v="12"/>
  </r>
  <r>
    <d v="2018-12-01T00:00:00"/>
    <x v="0"/>
    <x v="0"/>
    <x v="1"/>
    <n v="22"/>
    <n v="8279.49"/>
    <n v="989.22"/>
    <n v="4552.47"/>
    <n v="0"/>
    <n v="7290.2699999999995"/>
    <n v="2737.7999999999993"/>
    <n v="2737.7999999999993"/>
    <n v="0.37554164660568118"/>
    <x v="2"/>
    <s v="Q4"/>
    <n v="12"/>
  </r>
  <r>
    <d v="2018-12-01T00:00:00"/>
    <x v="0"/>
    <x v="1"/>
    <x v="0"/>
    <n v="1257"/>
    <n v="505310.91"/>
    <n v="0"/>
    <n v="308288.26"/>
    <n v="0"/>
    <n v="505310.91"/>
    <n v="197022.64999999997"/>
    <n v="197022.64999999997"/>
    <n v="0.38990381189276119"/>
    <x v="2"/>
    <s v="Q4"/>
    <n v="12"/>
  </r>
  <r>
    <d v="2018-12-01T00:00:00"/>
    <x v="0"/>
    <x v="1"/>
    <x v="1"/>
    <n v="407"/>
    <n v="163451.32999999999"/>
    <n v="17699.259999999998"/>
    <n v="98017.919999999998"/>
    <n v="0"/>
    <n v="145752.06999999998"/>
    <n v="47734.14999999998"/>
    <n v="47734.14999999998"/>
    <n v="0.32750238126978221"/>
    <x v="2"/>
    <s v="Q4"/>
    <n v="12"/>
  </r>
  <r>
    <d v="2018-12-01T00:00:00"/>
    <x v="0"/>
    <x v="2"/>
    <x v="0"/>
    <n v="62"/>
    <n v="21014.05"/>
    <n v="0"/>
    <n v="14156.79"/>
    <n v="0"/>
    <n v="21014.05"/>
    <n v="6857.2599999999984"/>
    <n v="6857.2599999999984"/>
    <n v="0.32631786828336273"/>
    <x v="2"/>
    <s v="Q4"/>
    <n v="12"/>
  </r>
  <r>
    <d v="2018-12-01T00:00:00"/>
    <x v="0"/>
    <x v="2"/>
    <x v="1"/>
    <n v="79"/>
    <n v="29696.25"/>
    <n v="3351.13"/>
    <n v="17695.73"/>
    <n v="0"/>
    <n v="26345.119999999999"/>
    <n v="8649.39"/>
    <n v="8649.39"/>
    <n v="0.32831089780574163"/>
    <x v="2"/>
    <s v="Q4"/>
    <n v="12"/>
  </r>
  <r>
    <d v="2018-12-01T00:00:00"/>
    <x v="1"/>
    <x v="3"/>
    <x v="0"/>
    <n v="8"/>
    <n v="63986.67"/>
    <n v="0"/>
    <n v="55223.83"/>
    <n v="2559.4699999999998"/>
    <n v="63986.67"/>
    <n v="8762.8399999999965"/>
    <n v="6203.3699999999972"/>
    <n v="0.13694789867952178"/>
    <x v="2"/>
    <s v="Q4"/>
    <n v="12"/>
  </r>
  <r>
    <d v="2018-12-01T00:00:00"/>
    <x v="1"/>
    <x v="3"/>
    <x v="1"/>
    <n v="3"/>
    <n v="7186.04"/>
    <n v="876.7"/>
    <n v="5934.07"/>
    <n v="252.37"/>
    <n v="6309.34"/>
    <n v="375.27000000000044"/>
    <n v="122.90000000000043"/>
    <n v="5.94784874487665E-2"/>
    <x v="2"/>
    <s v="Q4"/>
    <n v="12"/>
  </r>
  <r>
    <d v="2018-12-01T00:00:00"/>
    <x v="1"/>
    <x v="0"/>
    <x v="0"/>
    <n v="14"/>
    <n v="64084.46"/>
    <n v="0"/>
    <n v="53963.77"/>
    <n v="0"/>
    <n v="64084.46"/>
    <n v="10120.690000000002"/>
    <n v="10120.690000000002"/>
    <n v="0.15792736647855038"/>
    <x v="2"/>
    <s v="Q4"/>
    <n v="12"/>
  </r>
  <r>
    <d v="2018-12-01T00:00:00"/>
    <x v="1"/>
    <x v="0"/>
    <x v="1"/>
    <n v="5"/>
    <n v="30998.73"/>
    <n v="3754.91"/>
    <n v="28191.34"/>
    <n v="0"/>
    <n v="27243.82"/>
    <n v="-947.52000000000044"/>
    <n v="-947.52000000000044"/>
    <n v="-3.4779263700905394E-2"/>
    <x v="2"/>
    <s v="Q4"/>
    <n v="12"/>
  </r>
  <r>
    <d v="2018-12-01T00:00:00"/>
    <x v="1"/>
    <x v="1"/>
    <x v="0"/>
    <n v="188"/>
    <n v="1110764.56"/>
    <n v="0"/>
    <n v="965295.21"/>
    <n v="0"/>
    <n v="1110764.56"/>
    <n v="145469.35000000009"/>
    <n v="145469.35000000009"/>
    <n v="0.1309632619175391"/>
    <x v="2"/>
    <s v="Q4"/>
    <n v="12"/>
  </r>
  <r>
    <d v="2018-12-01T00:00:00"/>
    <x v="1"/>
    <x v="1"/>
    <x v="1"/>
    <n v="61"/>
    <n v="330461.25"/>
    <n v="36957.56"/>
    <n v="286069.98"/>
    <n v="0"/>
    <n v="293503.69"/>
    <n v="7433.710000000021"/>
    <n v="7433.710000000021"/>
    <n v="2.5327483957697502E-2"/>
    <x v="2"/>
    <s v="Q4"/>
    <n v="12"/>
  </r>
  <r>
    <d v="2018-12-01T00:00:00"/>
    <x v="1"/>
    <x v="2"/>
    <x v="0"/>
    <n v="19"/>
    <n v="105861.79"/>
    <n v="0"/>
    <n v="94442.58"/>
    <n v="0"/>
    <n v="105861.79"/>
    <n v="11419.209999999992"/>
    <n v="11419.209999999992"/>
    <n v="0.10786904321190859"/>
    <x v="2"/>
    <s v="Q4"/>
    <n v="12"/>
  </r>
  <r>
    <d v="2018-12-01T00:00:00"/>
    <x v="1"/>
    <x v="2"/>
    <x v="1"/>
    <n v="15"/>
    <n v="106573.38"/>
    <n v="12305.35"/>
    <n v="92599.61"/>
    <n v="0"/>
    <n v="94268.03"/>
    <n v="1668.4199999999983"/>
    <n v="1668.4199999999983"/>
    <n v="1.7698683212113358E-2"/>
    <x v="2"/>
    <s v="Q4"/>
    <n v="12"/>
  </r>
  <r>
    <d v="2018-12-01T00:00:00"/>
    <x v="2"/>
    <x v="3"/>
    <x v="0"/>
    <n v="13"/>
    <n v="8340.8700000000008"/>
    <n v="0"/>
    <n v="3761.28"/>
    <n v="333.64"/>
    <n v="8340.8700000000008"/>
    <n v="4579.59"/>
    <n v="4245.95"/>
    <n v="0.54905423534954978"/>
    <x v="2"/>
    <s v="Q4"/>
    <n v="12"/>
  </r>
  <r>
    <d v="2018-12-01T00:00:00"/>
    <x v="2"/>
    <x v="3"/>
    <x v="1"/>
    <n v="8"/>
    <n v="3185.72"/>
    <n v="325.85000000000002"/>
    <n v="1300.0999999999999"/>
    <n v="115.18"/>
    <n v="2859.87"/>
    <n v="1559.77"/>
    <n v="1444.59"/>
    <n v="0.54539891673397745"/>
    <x v="2"/>
    <s v="Q4"/>
    <n v="12"/>
  </r>
  <r>
    <d v="2018-12-01T00:00:00"/>
    <x v="2"/>
    <x v="0"/>
    <x v="0"/>
    <n v="21"/>
    <n v="16863.82"/>
    <n v="0"/>
    <n v="7879.07"/>
    <n v="0"/>
    <n v="16863.82"/>
    <n v="8984.75"/>
    <n v="8984.75"/>
    <n v="0.53278260797375687"/>
    <x v="2"/>
    <s v="Q4"/>
    <n v="12"/>
  </r>
  <r>
    <d v="2018-12-01T00:00:00"/>
    <x v="2"/>
    <x v="0"/>
    <x v="1"/>
    <n v="16"/>
    <n v="9118.0499999999993"/>
    <n v="1101.74"/>
    <n v="4272.78"/>
    <n v="0"/>
    <n v="8016.3099999999995"/>
    <n v="3743.5299999999997"/>
    <n v="3743.5299999999997"/>
    <n v="0.46698917581780147"/>
    <x v="2"/>
    <s v="Q4"/>
    <n v="12"/>
  </r>
  <r>
    <d v="2018-12-01T00:00:00"/>
    <x v="2"/>
    <x v="1"/>
    <x v="0"/>
    <n v="859"/>
    <n v="616146.35"/>
    <n v="0"/>
    <n v="277868.2"/>
    <n v="0"/>
    <n v="616146.35"/>
    <n v="338278.14999999997"/>
    <n v="338278.14999999997"/>
    <n v="0.54902240352474696"/>
    <x v="2"/>
    <s v="Q4"/>
    <n v="12"/>
  </r>
  <r>
    <d v="2018-12-01T00:00:00"/>
    <x v="2"/>
    <x v="1"/>
    <x v="1"/>
    <n v="225"/>
    <n v="160611.71"/>
    <n v="17768.169999999998"/>
    <n v="72325.350000000006"/>
    <n v="0"/>
    <n v="142843.53999999998"/>
    <n v="70518.189999999973"/>
    <n v="70518.189999999973"/>
    <n v="0.49367433767043284"/>
    <x v="2"/>
    <s v="Q4"/>
    <n v="12"/>
  </r>
  <r>
    <d v="2018-12-01T00:00:00"/>
    <x v="2"/>
    <x v="2"/>
    <x v="0"/>
    <n v="44"/>
    <n v="28149.07"/>
    <n v="0"/>
    <n v="12263.73"/>
    <n v="0"/>
    <n v="28149.07"/>
    <n v="15885.34"/>
    <n v="15885.34"/>
    <n v="0.56432912348436381"/>
    <x v="2"/>
    <s v="Q4"/>
    <n v="12"/>
  </r>
  <r>
    <d v="2018-12-01T00:00:00"/>
    <x v="2"/>
    <x v="2"/>
    <x v="1"/>
    <n v="38"/>
    <n v="31931.98"/>
    <n v="3732.18"/>
    <n v="15054.49"/>
    <n v="0"/>
    <n v="28199.8"/>
    <n v="13145.31"/>
    <n v="13145.31"/>
    <n v="0.46614905070248724"/>
    <x v="2"/>
    <s v="Q4"/>
    <n v="12"/>
  </r>
  <r>
    <d v="2018-12-01T00:00:00"/>
    <x v="3"/>
    <x v="3"/>
    <x v="0"/>
    <n v="30"/>
    <n v="2838.25"/>
    <n v="0"/>
    <n v="2386.6"/>
    <n v="113.4"/>
    <n v="2838.25"/>
    <n v="451.65000000000009"/>
    <n v="338.25000000000011"/>
    <n v="0.1591297454417335"/>
    <x v="2"/>
    <s v="Q4"/>
    <n v="12"/>
  </r>
  <r>
    <d v="2018-12-01T00:00:00"/>
    <x v="3"/>
    <x v="3"/>
    <x v="1"/>
    <n v="26"/>
    <n v="2592.69"/>
    <n v="277.99"/>
    <n v="2142.83"/>
    <n v="93.23"/>
    <n v="2314.6999999999998"/>
    <n v="171.86999999999989"/>
    <n v="78.639999999999887"/>
    <n v="7.425152287553459E-2"/>
    <x v="2"/>
    <s v="Q4"/>
    <n v="12"/>
  </r>
  <r>
    <d v="2018-12-01T00:00:00"/>
    <x v="3"/>
    <x v="0"/>
    <x v="0"/>
    <n v="93"/>
    <n v="9750.7099999999991"/>
    <n v="0"/>
    <n v="7892.96"/>
    <n v="0"/>
    <n v="9750.7099999999991"/>
    <n v="1857.7499999999991"/>
    <n v="1857.7499999999991"/>
    <n v="0.19052458744029915"/>
    <x v="2"/>
    <s v="Q4"/>
    <n v="12"/>
  </r>
  <r>
    <d v="2018-12-01T00:00:00"/>
    <x v="3"/>
    <x v="0"/>
    <x v="1"/>
    <n v="44"/>
    <n v="4027.39"/>
    <n v="454.76"/>
    <n v="3095.03"/>
    <n v="0"/>
    <n v="3572.63"/>
    <n v="477.59999999999991"/>
    <n v="477.59999999999991"/>
    <n v="0.13368302902903462"/>
    <x v="2"/>
    <s v="Q4"/>
    <n v="12"/>
  </r>
  <r>
    <d v="2018-12-01T00:00:00"/>
    <x v="3"/>
    <x v="1"/>
    <x v="0"/>
    <n v="3562"/>
    <n v="357911.3"/>
    <n v="0"/>
    <n v="295981.40000000002"/>
    <n v="0"/>
    <n v="357911.3"/>
    <n v="61929.899999999965"/>
    <n v="61929.899999999965"/>
    <n v="0.1730314186783149"/>
    <x v="2"/>
    <s v="Q4"/>
    <n v="12"/>
  </r>
  <r>
    <d v="2018-12-01T00:00:00"/>
    <x v="3"/>
    <x v="1"/>
    <x v="1"/>
    <n v="1011"/>
    <n v="98722.240000000005"/>
    <n v="10702.25"/>
    <n v="82272.539999999994"/>
    <n v="0"/>
    <n v="88019.99"/>
    <n v="5747.4500000000116"/>
    <n v="5747.4500000000116"/>
    <n v="6.5297098988536709E-2"/>
    <x v="2"/>
    <s v="Q4"/>
    <n v="12"/>
  </r>
  <r>
    <d v="2018-12-01T00:00:00"/>
    <x v="3"/>
    <x v="2"/>
    <x v="0"/>
    <n v="115"/>
    <n v="10962.8"/>
    <n v="0"/>
    <n v="9185.4"/>
    <n v="0"/>
    <n v="10962.8"/>
    <n v="1777.3999999999996"/>
    <n v="1777.3999999999996"/>
    <n v="0.16213011274491915"/>
    <x v="2"/>
    <s v="Q4"/>
    <n v="12"/>
  </r>
  <r>
    <d v="2018-12-01T00:00:00"/>
    <x v="3"/>
    <x v="2"/>
    <x v="1"/>
    <n v="112"/>
    <n v="10204.24"/>
    <n v="1221.8399999999999"/>
    <n v="8298.34"/>
    <n v="0"/>
    <n v="8982.4"/>
    <n v="684.05999999999949"/>
    <n v="684.05999999999949"/>
    <n v="7.6155593159957194E-2"/>
    <x v="2"/>
    <s v="Q4"/>
    <n v="12"/>
  </r>
  <r>
    <d v="2018-12-01T00:00:00"/>
    <x v="4"/>
    <x v="3"/>
    <x v="0"/>
    <n v="15"/>
    <n v="7402.46"/>
    <n v="0"/>
    <n v="4103.32"/>
    <n v="295.27999999999997"/>
    <n v="7402.46"/>
    <n v="3299.1400000000003"/>
    <n v="3003.8600000000006"/>
    <n v="0.44568157072108466"/>
    <x v="2"/>
    <s v="Q4"/>
    <n v="12"/>
  </r>
  <r>
    <d v="2018-12-01T00:00:00"/>
    <x v="4"/>
    <x v="3"/>
    <x v="1"/>
    <n v="8"/>
    <n v="5183.26"/>
    <n v="579.27"/>
    <n v="2651.51"/>
    <n v="184.93"/>
    <n v="4603.99"/>
    <n v="1952.4799999999996"/>
    <n v="1767.5499999999995"/>
    <n v="0.42408432685561864"/>
    <x v="2"/>
    <s v="Q4"/>
    <n v="12"/>
  </r>
  <r>
    <d v="2018-12-01T00:00:00"/>
    <x v="4"/>
    <x v="0"/>
    <x v="0"/>
    <n v="26"/>
    <n v="14372.13"/>
    <n v="0"/>
    <n v="7590.87"/>
    <n v="0"/>
    <n v="14372.13"/>
    <n v="6781.2599999999993"/>
    <n v="6781.2599999999993"/>
    <n v="0.47183402877652786"/>
    <x v="2"/>
    <s v="Q4"/>
    <n v="12"/>
  </r>
  <r>
    <d v="2018-12-01T00:00:00"/>
    <x v="4"/>
    <x v="0"/>
    <x v="1"/>
    <n v="25"/>
    <n v="16547.59"/>
    <n v="1996.79"/>
    <n v="8954.64"/>
    <n v="0"/>
    <n v="14550.8"/>
    <n v="5596.16"/>
    <n v="5596.16"/>
    <n v="0.38459466146191273"/>
    <x v="2"/>
    <s v="Q4"/>
    <n v="12"/>
  </r>
  <r>
    <d v="2018-12-01T00:00:00"/>
    <x v="4"/>
    <x v="1"/>
    <x v="0"/>
    <n v="951"/>
    <n v="527931.77"/>
    <n v="0"/>
    <n v="282761.84000000003"/>
    <n v="0"/>
    <n v="527931.77"/>
    <n v="245169.93"/>
    <n v="245169.93"/>
    <n v="0.46439699963500963"/>
    <x v="2"/>
    <s v="Q4"/>
    <n v="12"/>
  </r>
  <r>
    <d v="2018-12-01T00:00:00"/>
    <x v="4"/>
    <x v="1"/>
    <x v="1"/>
    <n v="228"/>
    <n v="118306.05"/>
    <n v="13056.8"/>
    <n v="62602.11"/>
    <n v="0"/>
    <n v="105249.25"/>
    <n v="42647.14"/>
    <n v="42647.14"/>
    <n v="0.40520136723064537"/>
    <x v="2"/>
    <s v="Q4"/>
    <n v="12"/>
  </r>
  <r>
    <d v="2018-12-01T00:00:00"/>
    <x v="4"/>
    <x v="2"/>
    <x v="0"/>
    <n v="39"/>
    <n v="27315.73"/>
    <n v="0"/>
    <n v="14362.87"/>
    <n v="0"/>
    <n v="27315.73"/>
    <n v="12952.859999999999"/>
    <n v="12952.859999999999"/>
    <n v="0.47419051220670283"/>
    <x v="2"/>
    <s v="Q4"/>
    <n v="12"/>
  </r>
  <r>
    <d v="2018-12-01T00:00:00"/>
    <x v="4"/>
    <x v="2"/>
    <x v="1"/>
    <n v="33"/>
    <n v="18530.599999999999"/>
    <n v="2195.0300000000002"/>
    <n v="10280.06"/>
    <n v="0"/>
    <n v="16335.569999999998"/>
    <n v="6055.5099999999984"/>
    <n v="6055.5099999999984"/>
    <n v="0.37069474771924082"/>
    <x v="2"/>
    <s v="Q4"/>
    <n v="12"/>
  </r>
  <r>
    <d v="2018-12-01T00:00:00"/>
    <x v="5"/>
    <x v="3"/>
    <x v="0"/>
    <n v="6"/>
    <n v="32693.53"/>
    <n v="0"/>
    <n v="30321.57"/>
    <n v="1306.78"/>
    <n v="32693.53"/>
    <n v="2371.9599999999991"/>
    <n v="1065.1799999999992"/>
    <n v="7.2551358020990678E-2"/>
    <x v="2"/>
    <s v="Q4"/>
    <n v="12"/>
  </r>
  <r>
    <d v="2018-12-01T00:00:00"/>
    <x v="5"/>
    <x v="3"/>
    <x v="1"/>
    <n v="7"/>
    <n v="23006.38"/>
    <n v="2789.64"/>
    <n v="17910.63"/>
    <n v="808.67"/>
    <n v="20216.740000000002"/>
    <n v="2306.1100000000006"/>
    <n v="1497.4400000000005"/>
    <n v="0.1140693306635986"/>
    <x v="2"/>
    <s v="Q4"/>
    <n v="12"/>
  </r>
  <r>
    <d v="2018-12-01T00:00:00"/>
    <x v="5"/>
    <x v="0"/>
    <x v="0"/>
    <n v="12"/>
    <n v="55992.25"/>
    <n v="0"/>
    <n v="50749.5"/>
    <n v="0"/>
    <n v="55992.25"/>
    <n v="5242.75"/>
    <n v="5242.75"/>
    <n v="9.363349392103372E-2"/>
    <x v="2"/>
    <s v="Q4"/>
    <n v="12"/>
  </r>
  <r>
    <d v="2018-12-01T00:00:00"/>
    <x v="5"/>
    <x v="0"/>
    <x v="1"/>
    <n v="21"/>
    <n v="71516.070000000007"/>
    <n v="8604.83"/>
    <n v="60677.96"/>
    <n v="0"/>
    <n v="62911.240000000005"/>
    <n v="2233.2800000000061"/>
    <n v="2233.2800000000061"/>
    <n v="3.5498902898750781E-2"/>
    <x v="2"/>
    <s v="Q4"/>
    <n v="12"/>
  </r>
  <r>
    <d v="2018-12-01T00:00:00"/>
    <x v="5"/>
    <x v="1"/>
    <x v="0"/>
    <n v="359"/>
    <n v="1405258.83"/>
    <n v="0"/>
    <n v="1178157.02"/>
    <n v="0"/>
    <n v="1405258.83"/>
    <n v="227101.81000000006"/>
    <n v="227101.81000000006"/>
    <n v="0.16160852730596259"/>
    <x v="2"/>
    <s v="Q4"/>
    <n v="12"/>
  </r>
  <r>
    <d v="2018-12-01T00:00:00"/>
    <x v="5"/>
    <x v="1"/>
    <x v="1"/>
    <n v="92"/>
    <n v="348989.7"/>
    <n v="38157.4"/>
    <n v="285041.34999999998"/>
    <n v="0"/>
    <n v="310832.3"/>
    <n v="25790.950000000012"/>
    <n v="25790.950000000012"/>
    <n v="8.2973841521617964E-2"/>
    <x v="2"/>
    <s v="Q4"/>
    <n v="12"/>
  </r>
  <r>
    <d v="2018-12-01T00:00:00"/>
    <x v="5"/>
    <x v="2"/>
    <x v="0"/>
    <n v="26"/>
    <n v="108715.55"/>
    <n v="0"/>
    <n v="87424.78"/>
    <n v="0"/>
    <n v="108715.55"/>
    <n v="21290.770000000004"/>
    <n v="21290.770000000004"/>
    <n v="0.19583923366988443"/>
    <x v="2"/>
    <s v="Q4"/>
    <n v="12"/>
  </r>
  <r>
    <d v="2018-12-01T00:00:00"/>
    <x v="5"/>
    <x v="2"/>
    <x v="1"/>
    <n v="19"/>
    <n v="75773.37"/>
    <n v="9125.2900000000009"/>
    <n v="61681.45"/>
    <n v="0"/>
    <n v="66648.079999999987"/>
    <n v="4966.6299999999901"/>
    <n v="4966.6299999999901"/>
    <n v="7.4520226239075324E-2"/>
    <x v="2"/>
    <s v="Q4"/>
    <n v="12"/>
  </r>
  <r>
    <d v="2018-12-01T00:00:00"/>
    <x v="6"/>
    <x v="3"/>
    <x v="0"/>
    <n v="12"/>
    <n v="11556.74"/>
    <n v="0"/>
    <n v="6018.96"/>
    <n v="461.81"/>
    <n v="11556.74"/>
    <n v="5537.78"/>
    <n v="5075.9699999999993"/>
    <n v="0.47918184539930808"/>
    <x v="2"/>
    <s v="Q4"/>
    <n v="12"/>
  </r>
  <r>
    <d v="2018-12-01T00:00:00"/>
    <x v="6"/>
    <x v="3"/>
    <x v="1"/>
    <n v="2"/>
    <n v="1704.17"/>
    <n v="125.92"/>
    <n v="1029.07"/>
    <n v="63.13"/>
    <n v="1578.25"/>
    <n v="549.18000000000006"/>
    <n v="486.05000000000007"/>
    <n v="0.34796768572786319"/>
    <x v="2"/>
    <s v="Q4"/>
    <n v="12"/>
  </r>
  <r>
    <d v="2018-12-01T00:00:00"/>
    <x v="6"/>
    <x v="0"/>
    <x v="0"/>
    <n v="16"/>
    <n v="15350.05"/>
    <n v="0"/>
    <n v="8232.0300000000007"/>
    <n v="0"/>
    <n v="15350.05"/>
    <n v="7118.0199999999986"/>
    <n v="7118.0199999999986"/>
    <n v="0.46371314751417742"/>
    <x v="2"/>
    <s v="Q4"/>
    <n v="12"/>
  </r>
  <r>
    <d v="2018-12-01T00:00:00"/>
    <x v="6"/>
    <x v="0"/>
    <x v="1"/>
    <n v="12"/>
    <n v="12638.77"/>
    <n v="1529.07"/>
    <n v="6548.58"/>
    <n v="0"/>
    <n v="11109.7"/>
    <n v="4561.1200000000008"/>
    <n v="4561.1200000000008"/>
    <n v="0.41055294022340844"/>
    <x v="2"/>
    <s v="Q4"/>
    <n v="12"/>
  </r>
  <r>
    <d v="2018-12-01T00:00:00"/>
    <x v="6"/>
    <x v="1"/>
    <x v="0"/>
    <n v="413"/>
    <n v="512351.75"/>
    <n v="0"/>
    <n v="281608.52"/>
    <n v="0"/>
    <n v="512351.75"/>
    <n v="230743.22999999998"/>
    <n v="230743.22999999998"/>
    <n v="0.45036096783118235"/>
    <x v="2"/>
    <s v="Q4"/>
    <n v="12"/>
  </r>
  <r>
    <d v="2018-12-01T00:00:00"/>
    <x v="6"/>
    <x v="1"/>
    <x v="1"/>
    <n v="100"/>
    <n v="121508.19"/>
    <n v="12975.53"/>
    <n v="65322.89"/>
    <n v="0"/>
    <n v="108532.66"/>
    <n v="43209.770000000004"/>
    <n v="43209.770000000004"/>
    <n v="0.39812688641373023"/>
    <x v="2"/>
    <s v="Q4"/>
    <n v="12"/>
  </r>
  <r>
    <d v="2018-12-01T00:00:00"/>
    <x v="6"/>
    <x v="2"/>
    <x v="0"/>
    <n v="14"/>
    <n v="16153.24"/>
    <n v="0"/>
    <n v="9547.76"/>
    <n v="0"/>
    <n v="16153.24"/>
    <n v="6605.48"/>
    <n v="6605.48"/>
    <n v="0.40892601112841753"/>
    <x v="2"/>
    <s v="Q4"/>
    <n v="12"/>
  </r>
  <r>
    <d v="2018-12-01T00:00:00"/>
    <x v="6"/>
    <x v="2"/>
    <x v="1"/>
    <n v="21"/>
    <n v="19277.55"/>
    <n v="2200.9499999999998"/>
    <n v="11314.41"/>
    <n v="0"/>
    <n v="17076.599999999999"/>
    <n v="5762.1899999999987"/>
    <n v="5762.1899999999987"/>
    <n v="0.33743192438775865"/>
    <x v="2"/>
    <s v="Q4"/>
    <n v="12"/>
  </r>
  <r>
    <d v="2019-01-01T00:00:00"/>
    <x v="0"/>
    <x v="3"/>
    <x v="0"/>
    <n v="23"/>
    <n v="6777.92"/>
    <n v="0"/>
    <n v="4292.88"/>
    <n v="338.63"/>
    <n v="6777.92"/>
    <n v="2485.04"/>
    <n v="2146.41"/>
    <n v="0.36663755252348801"/>
    <x v="3"/>
    <s v="Q1"/>
    <n v="1"/>
  </r>
  <r>
    <d v="2019-01-01T00:00:00"/>
    <x v="0"/>
    <x v="3"/>
    <x v="1"/>
    <n v="5"/>
    <n v="2233.85"/>
    <n v="211.76"/>
    <n v="1222.54"/>
    <n v="101.55"/>
    <n v="2022.09"/>
    <n v="799.55"/>
    <n v="698"/>
    <n v="0.3954077217136725"/>
    <x v="3"/>
    <s v="Q1"/>
    <n v="1"/>
  </r>
  <r>
    <d v="2019-01-01T00:00:00"/>
    <x v="0"/>
    <x v="0"/>
    <x v="0"/>
    <n v="45"/>
    <n v="18323.849999999999"/>
    <n v="0"/>
    <n v="10565.74"/>
    <n v="0"/>
    <n v="18323.849999999999"/>
    <n v="7758.1099999999988"/>
    <n v="7758.1099999999988"/>
    <n v="0.42338864376209145"/>
    <x v="3"/>
    <s v="Q1"/>
    <n v="1"/>
  </r>
  <r>
    <d v="2019-01-01T00:00:00"/>
    <x v="0"/>
    <x v="0"/>
    <x v="1"/>
    <n v="8"/>
    <n v="2686.98"/>
    <n v="225.35"/>
    <n v="1563.51"/>
    <n v="0"/>
    <n v="2461.63"/>
    <n v="898.12000000000012"/>
    <n v="898.12000000000012"/>
    <n v="0.36484768222681724"/>
    <x v="3"/>
    <s v="Q1"/>
    <n v="1"/>
  </r>
  <r>
    <d v="2019-01-01T00:00:00"/>
    <x v="0"/>
    <x v="1"/>
    <x v="0"/>
    <n v="879"/>
    <n v="354271.38"/>
    <n v="0"/>
    <n v="210769.51"/>
    <n v="0"/>
    <n v="354271.38"/>
    <n v="143501.87"/>
    <n v="143501.87"/>
    <n v="0.40506198948388095"/>
    <x v="3"/>
    <s v="Q1"/>
    <n v="1"/>
  </r>
  <r>
    <d v="2019-01-01T00:00:00"/>
    <x v="0"/>
    <x v="1"/>
    <x v="1"/>
    <n v="93"/>
    <n v="36322.01"/>
    <n v="2989.94"/>
    <n v="20906"/>
    <n v="0"/>
    <n v="33332.07"/>
    <n v="12426.07"/>
    <n v="12426.07"/>
    <n v="0.3727962289770782"/>
    <x v="3"/>
    <s v="Q1"/>
    <n v="1"/>
  </r>
  <r>
    <d v="2019-01-01T00:00:00"/>
    <x v="0"/>
    <x v="2"/>
    <x v="0"/>
    <n v="57"/>
    <n v="22320.36"/>
    <n v="0"/>
    <n v="13518.42"/>
    <n v="0"/>
    <n v="22320.36"/>
    <n v="8801.94"/>
    <n v="8801.94"/>
    <n v="0.39434579012166471"/>
    <x v="3"/>
    <s v="Q1"/>
    <n v="1"/>
  </r>
  <r>
    <d v="2019-01-01T00:00:00"/>
    <x v="0"/>
    <x v="2"/>
    <x v="1"/>
    <n v="9"/>
    <n v="3641.01"/>
    <n v="364.09"/>
    <n v="2156.67"/>
    <n v="0"/>
    <n v="3276.92"/>
    <n v="1120.25"/>
    <n v="1120.25"/>
    <n v="0.34186064963441282"/>
    <x v="3"/>
    <s v="Q1"/>
    <n v="1"/>
  </r>
  <r>
    <d v="2019-01-01T00:00:00"/>
    <x v="1"/>
    <x v="3"/>
    <x v="0"/>
    <n v="11"/>
    <n v="77244.259999999995"/>
    <n v="0"/>
    <n v="67048.240000000005"/>
    <n v="3862.22"/>
    <n v="77244.259999999995"/>
    <n v="10196.01999999999"/>
    <n v="6333.7999999999902"/>
    <n v="0.13199712185733917"/>
    <x v="3"/>
    <s v="Q1"/>
    <n v="1"/>
  </r>
  <r>
    <d v="2019-01-01T00:00:00"/>
    <x v="1"/>
    <x v="3"/>
    <x v="1"/>
    <n v="3"/>
    <n v="21465.05"/>
    <n v="2146.5"/>
    <n v="17739.46"/>
    <n v="965.92"/>
    <n v="19318.55"/>
    <n v="1579.0900000000001"/>
    <n v="613.17000000000019"/>
    <n v="8.1739571551695145E-2"/>
    <x v="3"/>
    <s v="Q1"/>
    <n v="1"/>
  </r>
  <r>
    <d v="2019-01-01T00:00:00"/>
    <x v="1"/>
    <x v="0"/>
    <x v="0"/>
    <n v="10"/>
    <n v="49229.45"/>
    <n v="0"/>
    <n v="43094.19"/>
    <n v="0"/>
    <n v="49229.45"/>
    <n v="6135.2599999999948"/>
    <n v="6135.2599999999948"/>
    <n v="0.12462580833220756"/>
    <x v="3"/>
    <s v="Q1"/>
    <n v="1"/>
  </r>
  <r>
    <d v="2019-01-01T00:00:00"/>
    <x v="1"/>
    <x v="0"/>
    <x v="1"/>
    <n v="1"/>
    <n v="9040.43"/>
    <n v="904.04"/>
    <n v="8746.84"/>
    <n v="0"/>
    <n v="8136.39"/>
    <n v="-610.44999999999982"/>
    <n v="-610.44999999999982"/>
    <n v="-7.5027131197005034E-2"/>
    <x v="3"/>
    <s v="Q1"/>
    <n v="1"/>
  </r>
  <r>
    <d v="2019-01-01T00:00:00"/>
    <x v="1"/>
    <x v="1"/>
    <x v="0"/>
    <n v="159"/>
    <n v="879562.05"/>
    <n v="0"/>
    <n v="757391.73"/>
    <n v="0"/>
    <n v="879562.05"/>
    <n v="122170.32000000007"/>
    <n v="122170.32000000007"/>
    <n v="0.13889903503681186"/>
    <x v="3"/>
    <s v="Q1"/>
    <n v="1"/>
  </r>
  <r>
    <d v="2019-01-01T00:00:00"/>
    <x v="1"/>
    <x v="1"/>
    <x v="1"/>
    <n v="9"/>
    <n v="57401.81"/>
    <n v="4028.71"/>
    <n v="49218.3"/>
    <n v="0"/>
    <n v="53373.1"/>
    <n v="4154.7999999999956"/>
    <n v="4154.7999999999956"/>
    <n v="7.7844457226580357E-2"/>
    <x v="3"/>
    <s v="Q1"/>
    <n v="1"/>
  </r>
  <r>
    <d v="2019-01-01T00:00:00"/>
    <x v="1"/>
    <x v="2"/>
    <x v="0"/>
    <n v="23"/>
    <n v="137858.35"/>
    <n v="0"/>
    <n v="119648.5"/>
    <n v="0"/>
    <n v="137858.35"/>
    <n v="18209.850000000006"/>
    <n v="18209.850000000006"/>
    <n v="0.13209101951387062"/>
    <x v="3"/>
    <s v="Q1"/>
    <n v="1"/>
  </r>
  <r>
    <d v="2019-01-01T00:00:00"/>
    <x v="1"/>
    <x v="2"/>
    <x v="1"/>
    <n v="2"/>
    <n v="8508.76"/>
    <n v="541.05999999999995"/>
    <n v="7978.9"/>
    <n v="0"/>
    <n v="7967.7000000000007"/>
    <n v="-11.199999999998909"/>
    <n v="-11.199999999998909"/>
    <n v="-1.40567541448585E-3"/>
    <x v="3"/>
    <s v="Q1"/>
    <n v="1"/>
  </r>
  <r>
    <d v="2019-01-01T00:00:00"/>
    <x v="2"/>
    <x v="3"/>
    <x v="0"/>
    <n v="18"/>
    <n v="11611.7"/>
    <n v="0"/>
    <n v="5271"/>
    <n v="580.41"/>
    <n v="11611.7"/>
    <n v="6340.7000000000007"/>
    <n v="5760.2900000000009"/>
    <n v="0.54606130024027488"/>
    <x v="3"/>
    <s v="Q1"/>
    <n v="1"/>
  </r>
  <r>
    <d v="2019-01-01T00:00:00"/>
    <x v="2"/>
    <x v="3"/>
    <x v="1"/>
    <n v="3"/>
    <n v="2013.12"/>
    <n v="181.2"/>
    <n v="871.46"/>
    <n v="91.9"/>
    <n v="1831.9199999999998"/>
    <n v="960.45999999999981"/>
    <n v="868.55999999999983"/>
    <n v="0.52429145377527397"/>
    <x v="3"/>
    <s v="Q1"/>
    <n v="1"/>
  </r>
  <r>
    <d v="2019-01-01T00:00:00"/>
    <x v="2"/>
    <x v="0"/>
    <x v="0"/>
    <n v="35"/>
    <n v="22609.02"/>
    <n v="0"/>
    <n v="10457.92"/>
    <n v="0"/>
    <n v="22609.02"/>
    <n v="12151.1"/>
    <n v="12151.1"/>
    <n v="0.53744478973436272"/>
    <x v="3"/>
    <s v="Q1"/>
    <n v="1"/>
  </r>
  <r>
    <d v="2019-01-01T00:00:00"/>
    <x v="2"/>
    <x v="0"/>
    <x v="1"/>
    <n v="2"/>
    <n v="899.9"/>
    <n v="66.16"/>
    <n v="392.29"/>
    <n v="0"/>
    <n v="833.74"/>
    <n v="441.45"/>
    <n v="441.45"/>
    <n v="0.52948161297286922"/>
    <x v="3"/>
    <s v="Q1"/>
    <n v="1"/>
  </r>
  <r>
    <d v="2019-01-01T00:00:00"/>
    <x v="2"/>
    <x v="1"/>
    <x v="0"/>
    <n v="603"/>
    <n v="451922.89"/>
    <n v="0"/>
    <n v="203655.98"/>
    <n v="0"/>
    <n v="451922.89"/>
    <n v="248266.91"/>
    <n v="248266.91"/>
    <n v="0.54935679403183135"/>
    <x v="3"/>
    <s v="Q1"/>
    <n v="1"/>
  </r>
  <r>
    <d v="2019-01-01T00:00:00"/>
    <x v="2"/>
    <x v="1"/>
    <x v="1"/>
    <n v="75"/>
    <n v="64123.54"/>
    <n v="5461.32"/>
    <n v="29581.200000000001"/>
    <n v="0"/>
    <n v="58662.22"/>
    <n v="29081.02"/>
    <n v="29081.02"/>
    <n v="0.49573677913996433"/>
    <x v="3"/>
    <s v="Q1"/>
    <n v="1"/>
  </r>
  <r>
    <d v="2019-01-01T00:00:00"/>
    <x v="2"/>
    <x v="2"/>
    <x v="0"/>
    <n v="57"/>
    <n v="38737.25"/>
    <n v="0"/>
    <n v="17923.46"/>
    <n v="0"/>
    <n v="38737.25"/>
    <n v="20813.79"/>
    <n v="20813.79"/>
    <n v="0.53730685580416782"/>
    <x v="3"/>
    <s v="Q1"/>
    <n v="1"/>
  </r>
  <r>
    <d v="2019-01-01T00:00:00"/>
    <x v="2"/>
    <x v="2"/>
    <x v="1"/>
    <n v="5"/>
    <n v="2955.47"/>
    <n v="282.33999999999997"/>
    <n v="1229.0999999999999"/>
    <n v="0"/>
    <n v="2673.1299999999997"/>
    <n v="1444.0299999999997"/>
    <n v="1444.0299999999997"/>
    <n v="0.54020193555868956"/>
    <x v="3"/>
    <s v="Q1"/>
    <n v="1"/>
  </r>
  <r>
    <d v="2019-01-01T00:00:00"/>
    <x v="3"/>
    <x v="3"/>
    <x v="0"/>
    <n v="40"/>
    <n v="4260.82"/>
    <n v="0"/>
    <n v="3628.41"/>
    <n v="212.74"/>
    <n v="4260.82"/>
    <n v="632.40999999999985"/>
    <n v="419.66999999999985"/>
    <n v="0.14842448167254188"/>
    <x v="3"/>
    <s v="Q1"/>
    <n v="1"/>
  </r>
  <r>
    <d v="2019-01-01T00:00:00"/>
    <x v="3"/>
    <x v="3"/>
    <x v="1"/>
    <n v="6"/>
    <n v="789.54"/>
    <n v="78.95"/>
    <n v="658.64"/>
    <n v="35.53"/>
    <n v="710.58999999999992"/>
    <n v="51.949999999999932"/>
    <n v="16.419999999999931"/>
    <n v="7.3108262148355502E-2"/>
    <x v="3"/>
    <s v="Q1"/>
    <n v="1"/>
  </r>
  <r>
    <d v="2019-01-01T00:00:00"/>
    <x v="3"/>
    <x v="0"/>
    <x v="0"/>
    <n v="82"/>
    <n v="9209.23"/>
    <n v="0"/>
    <n v="7536.56"/>
    <n v="0"/>
    <n v="9209.23"/>
    <n v="1672.6699999999992"/>
    <n v="1672.6699999999992"/>
    <n v="0.18162973451634928"/>
    <x v="3"/>
    <s v="Q1"/>
    <n v="1"/>
  </r>
  <r>
    <d v="2019-01-01T00:00:00"/>
    <x v="3"/>
    <x v="0"/>
    <x v="1"/>
    <n v="8"/>
    <n v="474.36"/>
    <n v="28.17"/>
    <n v="388.83"/>
    <n v="0"/>
    <n v="446.19"/>
    <n v="57.360000000000014"/>
    <n v="57.360000000000014"/>
    <n v="0.1285550998453574"/>
    <x v="3"/>
    <s v="Q1"/>
    <n v="1"/>
  </r>
  <r>
    <d v="2019-01-01T00:00:00"/>
    <x v="3"/>
    <x v="1"/>
    <x v="0"/>
    <n v="2727"/>
    <n v="285621.42"/>
    <n v="0"/>
    <n v="234345.06"/>
    <n v="0"/>
    <n v="285621.42"/>
    <n v="51276.359999999986"/>
    <n v="51276.359999999986"/>
    <n v="0.17952561120941135"/>
    <x v="3"/>
    <s v="Q1"/>
    <n v="1"/>
  </r>
  <r>
    <d v="2019-01-01T00:00:00"/>
    <x v="3"/>
    <x v="1"/>
    <x v="1"/>
    <n v="290"/>
    <n v="30274.13"/>
    <n v="2531.88"/>
    <n v="25028.79"/>
    <n v="0"/>
    <n v="27742.25"/>
    <n v="2713.4599999999991"/>
    <n v="2713.4599999999991"/>
    <n v="9.780965855328963E-2"/>
    <x v="3"/>
    <s v="Q1"/>
    <n v="1"/>
  </r>
  <r>
    <d v="2019-01-01T00:00:00"/>
    <x v="3"/>
    <x v="2"/>
    <x v="0"/>
    <n v="133"/>
    <n v="16213.09"/>
    <n v="0"/>
    <n v="12979.93"/>
    <n v="0"/>
    <n v="16213.09"/>
    <n v="3233.16"/>
    <n v="3233.16"/>
    <n v="0.19941664420539204"/>
    <x v="3"/>
    <s v="Q1"/>
    <n v="1"/>
  </r>
  <r>
    <d v="2019-01-01T00:00:00"/>
    <x v="3"/>
    <x v="2"/>
    <x v="1"/>
    <n v="11"/>
    <n v="1286.1600000000001"/>
    <n v="128.61000000000001"/>
    <n v="1087.6300000000001"/>
    <n v="0"/>
    <n v="1157.5500000000002"/>
    <n v="69.920000000000073"/>
    <n v="69.920000000000073"/>
    <n v="6.0403438296401935E-2"/>
    <x v="3"/>
    <s v="Q1"/>
    <n v="1"/>
  </r>
  <r>
    <d v="2019-01-01T00:00:00"/>
    <x v="4"/>
    <x v="3"/>
    <x v="0"/>
    <n v="13"/>
    <n v="8299.69"/>
    <n v="0"/>
    <n v="4423.91"/>
    <n v="414.99"/>
    <n v="8299.69"/>
    <n v="3875.7800000000007"/>
    <n v="3460.7900000000009"/>
    <n v="0.46697888716325553"/>
    <x v="3"/>
    <s v="Q1"/>
    <n v="1"/>
  </r>
  <r>
    <d v="2019-01-01T00:00:00"/>
    <x v="4"/>
    <x v="3"/>
    <x v="1"/>
    <n v="2"/>
    <n v="719.5"/>
    <n v="71.95"/>
    <n v="382.04"/>
    <n v="32.380000000000003"/>
    <n v="647.54999999999995"/>
    <n v="265.50999999999993"/>
    <n v="233.12999999999994"/>
    <n v="0.41002239209327457"/>
    <x v="3"/>
    <s v="Q1"/>
    <n v="1"/>
  </r>
  <r>
    <d v="2019-01-01T00:00:00"/>
    <x v="4"/>
    <x v="0"/>
    <x v="0"/>
    <n v="35"/>
    <n v="19096.400000000001"/>
    <n v="0"/>
    <n v="10354.84"/>
    <n v="0"/>
    <n v="19096.400000000001"/>
    <n v="8741.5600000000013"/>
    <n v="8741.5600000000013"/>
    <n v="0.45775957772145537"/>
    <x v="3"/>
    <s v="Q1"/>
    <n v="1"/>
  </r>
  <r>
    <d v="2019-01-01T00:00:00"/>
    <x v="4"/>
    <x v="0"/>
    <x v="1"/>
    <n v="5"/>
    <n v="2700.76"/>
    <n v="209.22"/>
    <n v="1436.42"/>
    <n v="0"/>
    <n v="2491.5400000000004"/>
    <n v="1055.1200000000003"/>
    <n v="1055.1200000000003"/>
    <n v="0.42348105990672441"/>
    <x v="3"/>
    <s v="Q1"/>
    <n v="1"/>
  </r>
  <r>
    <d v="2019-01-01T00:00:00"/>
    <x v="4"/>
    <x v="1"/>
    <x v="0"/>
    <n v="674"/>
    <n v="404665.98"/>
    <n v="0"/>
    <n v="217858.83"/>
    <n v="0"/>
    <n v="404665.98"/>
    <n v="186807.15"/>
    <n v="186807.15"/>
    <n v="0.46163294972312724"/>
    <x v="3"/>
    <s v="Q1"/>
    <n v="1"/>
  </r>
  <r>
    <d v="2019-01-01T00:00:00"/>
    <x v="4"/>
    <x v="1"/>
    <x v="1"/>
    <n v="84"/>
    <n v="47266.22"/>
    <n v="3723.5"/>
    <n v="25383.64"/>
    <n v="0"/>
    <n v="43542.720000000001"/>
    <n v="18159.080000000002"/>
    <n v="18159.080000000002"/>
    <n v="0.41704055235869514"/>
    <x v="3"/>
    <s v="Q1"/>
    <n v="1"/>
  </r>
  <r>
    <d v="2019-01-01T00:00:00"/>
    <x v="4"/>
    <x v="2"/>
    <x v="0"/>
    <n v="45"/>
    <n v="23022.87"/>
    <n v="0"/>
    <n v="11946.54"/>
    <n v="0"/>
    <n v="23022.87"/>
    <n v="11076.329999999998"/>
    <n v="11076.329999999998"/>
    <n v="0.48110118330164736"/>
    <x v="3"/>
    <s v="Q1"/>
    <n v="1"/>
  </r>
  <r>
    <d v="2019-01-01T00:00:00"/>
    <x v="4"/>
    <x v="2"/>
    <x v="1"/>
    <n v="5"/>
    <n v="2465.19"/>
    <n v="246.52"/>
    <n v="1240.23"/>
    <n v="0"/>
    <n v="2218.67"/>
    <n v="978.44"/>
    <n v="978.44"/>
    <n v="0.44100294320471273"/>
    <x v="3"/>
    <s v="Q1"/>
    <n v="1"/>
  </r>
  <r>
    <d v="2019-01-01T00:00:00"/>
    <x v="5"/>
    <x v="3"/>
    <x v="0"/>
    <n v="12"/>
    <n v="53079.5"/>
    <n v="0"/>
    <n v="41312.9"/>
    <n v="2653.96"/>
    <n v="53079.5"/>
    <n v="11766.599999999999"/>
    <n v="9112.64"/>
    <n v="0.22167880255089062"/>
    <x v="3"/>
    <s v="Q1"/>
    <n v="1"/>
  </r>
  <r>
    <d v="2019-01-01T00:00:00"/>
    <x v="5"/>
    <x v="3"/>
    <x v="1"/>
    <n v="1"/>
    <n v="2885.42"/>
    <n v="288.54000000000002"/>
    <n v="2750.78"/>
    <n v="129.84"/>
    <n v="2596.88"/>
    <n v="-153.90000000000009"/>
    <n v="-283.74000000000012"/>
    <n v="-5.926342380086877E-2"/>
    <x v="3"/>
    <s v="Q1"/>
    <n v="1"/>
  </r>
  <r>
    <d v="2019-01-01T00:00:00"/>
    <x v="5"/>
    <x v="0"/>
    <x v="0"/>
    <n v="13"/>
    <n v="34050.980000000003"/>
    <n v="0"/>
    <n v="27195.66"/>
    <n v="0"/>
    <n v="34050.980000000003"/>
    <n v="6855.3200000000033"/>
    <n v="6855.3200000000033"/>
    <n v="0.20132518946591266"/>
    <x v="3"/>
    <s v="Q1"/>
    <n v="1"/>
  </r>
  <r>
    <d v="2019-01-01T00:00:00"/>
    <x v="5"/>
    <x v="0"/>
    <x v="1"/>
    <n v="1"/>
    <n v="1866.66"/>
    <n v="186.67"/>
    <n v="1549.2"/>
    <n v="0"/>
    <n v="1679.99"/>
    <n v="130.78999999999996"/>
    <n v="130.78999999999996"/>
    <n v="7.7851653878892119E-2"/>
    <x v="3"/>
    <s v="Q1"/>
    <n v="1"/>
  </r>
  <r>
    <d v="2019-01-01T00:00:00"/>
    <x v="5"/>
    <x v="1"/>
    <x v="0"/>
    <n v="243"/>
    <n v="943251.41"/>
    <n v="0"/>
    <n v="783837.74"/>
    <n v="0"/>
    <n v="943251.41"/>
    <n v="159413.67000000004"/>
    <n v="159413.67000000004"/>
    <n v="0.16900443329313447"/>
    <x v="3"/>
    <s v="Q1"/>
    <n v="1"/>
  </r>
  <r>
    <d v="2019-01-01T00:00:00"/>
    <x v="5"/>
    <x v="1"/>
    <x v="1"/>
    <n v="42"/>
    <n v="172539.68"/>
    <n v="14569.76"/>
    <n v="147424.82999999999"/>
    <n v="0"/>
    <n v="157969.91999999998"/>
    <n v="10545.089999999997"/>
    <n v="10545.089999999997"/>
    <n v="6.6753784517963904E-2"/>
    <x v="3"/>
    <s v="Q1"/>
    <n v="1"/>
  </r>
  <r>
    <d v="2019-01-01T00:00:00"/>
    <x v="5"/>
    <x v="2"/>
    <x v="0"/>
    <n v="17"/>
    <n v="64588.3"/>
    <n v="0"/>
    <n v="53223.29"/>
    <n v="0"/>
    <n v="64588.3"/>
    <n v="11365.010000000002"/>
    <n v="11365.010000000002"/>
    <n v="0.17596081643269759"/>
    <x v="3"/>
    <s v="Q1"/>
    <n v="1"/>
  </r>
  <r>
    <d v="2019-01-01T00:00:00"/>
    <x v="5"/>
    <x v="2"/>
    <x v="1"/>
    <n v="5"/>
    <n v="18725.009999999998"/>
    <n v="1728.23"/>
    <n v="14866.99"/>
    <n v="0"/>
    <n v="16996.78"/>
    <n v="2129.7899999999991"/>
    <n v="2129.7899999999991"/>
    <n v="0.12530549904158311"/>
    <x v="3"/>
    <s v="Q1"/>
    <n v="1"/>
  </r>
  <r>
    <d v="2019-01-01T00:00:00"/>
    <x v="6"/>
    <x v="3"/>
    <x v="0"/>
    <n v="9"/>
    <n v="15112.68"/>
    <n v="0"/>
    <n v="7570.08"/>
    <n v="755.63"/>
    <n v="15112.68"/>
    <n v="7542.6"/>
    <n v="6786.97"/>
    <n v="0.49909082968738833"/>
    <x v="3"/>
    <s v="Q1"/>
    <n v="1"/>
  </r>
  <r>
    <d v="2019-01-01T00:00:00"/>
    <x v="6"/>
    <x v="0"/>
    <x v="0"/>
    <n v="15"/>
    <n v="18173.21"/>
    <n v="0"/>
    <n v="9651.52"/>
    <n v="0"/>
    <n v="18173.21"/>
    <n v="8521.6899999999987"/>
    <n v="8521.6899999999987"/>
    <n v="0.46891495778676412"/>
    <x v="3"/>
    <s v="Q1"/>
    <n v="1"/>
  </r>
  <r>
    <d v="2019-01-01T00:00:00"/>
    <x v="6"/>
    <x v="1"/>
    <x v="0"/>
    <n v="281"/>
    <n v="360852.47"/>
    <n v="0"/>
    <n v="196245.91"/>
    <n v="0"/>
    <n v="360852.47"/>
    <n v="164606.55999999997"/>
    <n v="164606.55999999997"/>
    <n v="0.45616026959715694"/>
    <x v="3"/>
    <s v="Q1"/>
    <n v="1"/>
  </r>
  <r>
    <d v="2019-01-01T00:00:00"/>
    <x v="6"/>
    <x v="1"/>
    <x v="1"/>
    <n v="45"/>
    <n v="61014.18"/>
    <n v="4642.6899999999996"/>
    <n v="33738.629999999997"/>
    <n v="0"/>
    <n v="56371.49"/>
    <n v="22632.86"/>
    <n v="22632.86"/>
    <n v="0.40149479816836492"/>
    <x v="3"/>
    <s v="Q1"/>
    <n v="1"/>
  </r>
  <r>
    <d v="2019-01-01T00:00:00"/>
    <x v="6"/>
    <x v="2"/>
    <x v="0"/>
    <n v="15"/>
    <n v="15254.89"/>
    <n v="0"/>
    <n v="8651.94"/>
    <n v="0"/>
    <n v="15254.89"/>
    <n v="6602.9499999999989"/>
    <n v="6602.9499999999989"/>
    <n v="0.4328415347472187"/>
    <x v="3"/>
    <s v="Q1"/>
    <n v="1"/>
  </r>
  <r>
    <d v="2019-01-01T00:00:00"/>
    <x v="6"/>
    <x v="2"/>
    <x v="1"/>
    <n v="3"/>
    <n v="1302.0999999999999"/>
    <n v="107.44"/>
    <n v="800.91"/>
    <n v="0"/>
    <n v="1194.6599999999999"/>
    <n v="393.74999999999989"/>
    <n v="393.74999999999989"/>
    <n v="0.32959168298930236"/>
    <x v="3"/>
    <s v="Q1"/>
    <n v="1"/>
  </r>
  <r>
    <d v="2019-02-01T00:00:00"/>
    <x v="0"/>
    <x v="3"/>
    <x v="0"/>
    <n v="24"/>
    <n v="9035.1200000000008"/>
    <n v="0"/>
    <n v="5643.48"/>
    <n v="451.74"/>
    <n v="9035.1200000000008"/>
    <n v="3391.6400000000012"/>
    <n v="2939.9000000000015"/>
    <n v="0.37538405688026288"/>
    <x v="3"/>
    <s v="Q1"/>
    <n v="2"/>
  </r>
  <r>
    <d v="2019-02-01T00:00:00"/>
    <x v="0"/>
    <x v="3"/>
    <x v="1"/>
    <n v="1"/>
    <n v="540.15"/>
    <n v="27.01"/>
    <n v="246.61"/>
    <n v="26.91"/>
    <n v="513.14"/>
    <n v="266.52999999999997"/>
    <n v="239.61999999999998"/>
    <n v="0.51940990762754802"/>
    <x v="3"/>
    <s v="Q1"/>
    <n v="2"/>
  </r>
  <r>
    <d v="2019-02-01T00:00:00"/>
    <x v="0"/>
    <x v="0"/>
    <x v="0"/>
    <n v="41"/>
    <n v="16118.72"/>
    <n v="0"/>
    <n v="9161.3799999999992"/>
    <n v="0"/>
    <n v="16118.72"/>
    <n v="6957.34"/>
    <n v="6957.34"/>
    <n v="0.43163104762661059"/>
    <x v="3"/>
    <s v="Q1"/>
    <n v="2"/>
  </r>
  <r>
    <d v="2019-02-01T00:00:00"/>
    <x v="0"/>
    <x v="1"/>
    <x v="0"/>
    <n v="822"/>
    <n v="345938.86"/>
    <n v="0"/>
    <n v="204601.68"/>
    <n v="0"/>
    <n v="345938.86"/>
    <n v="141337.18"/>
    <n v="141337.18"/>
    <n v="0.40856115441902074"/>
    <x v="3"/>
    <s v="Q1"/>
    <n v="2"/>
  </r>
  <r>
    <d v="2019-02-01T00:00:00"/>
    <x v="0"/>
    <x v="1"/>
    <x v="1"/>
    <n v="36"/>
    <n v="13334.07"/>
    <n v="666.71"/>
    <n v="7622.7"/>
    <n v="0"/>
    <n v="12667.36"/>
    <n v="5044.6600000000008"/>
    <n v="5044.6600000000008"/>
    <n v="0.3982408331333443"/>
    <x v="3"/>
    <s v="Q1"/>
    <n v="2"/>
  </r>
  <r>
    <d v="2019-02-01T00:00:00"/>
    <x v="0"/>
    <x v="2"/>
    <x v="0"/>
    <n v="61"/>
    <n v="27441.8"/>
    <n v="0"/>
    <n v="14830.1"/>
    <n v="0"/>
    <n v="27441.8"/>
    <n v="12611.699999999999"/>
    <n v="12611.699999999999"/>
    <n v="0.45957991093878681"/>
    <x v="3"/>
    <s v="Q1"/>
    <n v="2"/>
  </r>
  <r>
    <d v="2019-02-01T00:00:00"/>
    <x v="0"/>
    <x v="2"/>
    <x v="1"/>
    <n v="5"/>
    <n v="1692.63"/>
    <n v="84.63"/>
    <n v="1038.57"/>
    <n v="0"/>
    <n v="1608"/>
    <n v="569.43000000000006"/>
    <n v="569.43000000000006"/>
    <n v="0.35412313432835824"/>
    <x v="3"/>
    <s v="Q1"/>
    <n v="2"/>
  </r>
  <r>
    <d v="2019-02-01T00:00:00"/>
    <x v="1"/>
    <x v="3"/>
    <x v="0"/>
    <n v="1"/>
    <n v="5389.88"/>
    <n v="0"/>
    <n v="4246.57"/>
    <n v="269.49"/>
    <n v="5389.88"/>
    <n v="1143.3100000000004"/>
    <n v="873.82000000000039"/>
    <n v="0.21212160567582217"/>
    <x v="3"/>
    <s v="Q1"/>
    <n v="2"/>
  </r>
  <r>
    <d v="2019-02-01T00:00:00"/>
    <x v="1"/>
    <x v="0"/>
    <x v="0"/>
    <n v="11"/>
    <n v="48559.83"/>
    <n v="0"/>
    <n v="40645.839999999997"/>
    <n v="0"/>
    <n v="48559.83"/>
    <n v="7913.9900000000052"/>
    <n v="7913.9900000000052"/>
    <n v="0.16297400546912963"/>
    <x v="3"/>
    <s v="Q1"/>
    <n v="2"/>
  </r>
  <r>
    <d v="2019-02-01T00:00:00"/>
    <x v="1"/>
    <x v="1"/>
    <x v="0"/>
    <n v="142"/>
    <n v="817435.67"/>
    <n v="0"/>
    <n v="710535.66"/>
    <n v="0"/>
    <n v="817435.67"/>
    <n v="106900.01000000001"/>
    <n v="106900.01000000001"/>
    <n v="0.13077482904556881"/>
    <x v="3"/>
    <s v="Q1"/>
    <n v="2"/>
  </r>
  <r>
    <d v="2019-02-01T00:00:00"/>
    <x v="1"/>
    <x v="1"/>
    <x v="1"/>
    <n v="8"/>
    <n v="44795.72"/>
    <n v="2239.79"/>
    <n v="37013.51"/>
    <n v="0"/>
    <n v="42555.93"/>
    <n v="5542.4199999999983"/>
    <n v="5542.4199999999983"/>
    <n v="0.1302384885020724"/>
    <x v="3"/>
    <s v="Q1"/>
    <n v="2"/>
  </r>
  <r>
    <d v="2019-02-01T00:00:00"/>
    <x v="1"/>
    <x v="2"/>
    <x v="0"/>
    <n v="15"/>
    <n v="89359.01"/>
    <n v="0"/>
    <n v="76848.87"/>
    <n v="0"/>
    <n v="89359.01"/>
    <n v="12510.14"/>
    <n v="12510.14"/>
    <n v="0.13999864143526211"/>
    <x v="3"/>
    <s v="Q1"/>
    <n v="2"/>
  </r>
  <r>
    <d v="2019-02-01T00:00:00"/>
    <x v="1"/>
    <x v="2"/>
    <x v="1"/>
    <n v="1"/>
    <n v="6790.67"/>
    <n v="339.53"/>
    <n v="5026"/>
    <n v="0"/>
    <n v="6451.14"/>
    <n v="1425.1400000000003"/>
    <n v="1425.1400000000003"/>
    <n v="0.2209128929150507"/>
    <x v="3"/>
    <s v="Q1"/>
    <n v="2"/>
  </r>
  <r>
    <d v="2019-02-01T00:00:00"/>
    <x v="2"/>
    <x v="3"/>
    <x v="0"/>
    <n v="13"/>
    <n v="12328.06"/>
    <n v="0"/>
    <n v="5193.1899999999996"/>
    <n v="616.30999999999995"/>
    <n v="12328.06"/>
    <n v="7134.87"/>
    <n v="6518.5599999999995"/>
    <n v="0.57875042788565279"/>
    <x v="3"/>
    <s v="Q1"/>
    <n v="2"/>
  </r>
  <r>
    <d v="2019-02-01T00:00:00"/>
    <x v="2"/>
    <x v="3"/>
    <x v="1"/>
    <n v="1"/>
    <n v="529.54"/>
    <n v="26.48"/>
    <n v="247.32"/>
    <n v="25.15"/>
    <n v="503.05999999999995"/>
    <n v="255.73999999999995"/>
    <n v="230.58999999999995"/>
    <n v="0.5083687830477478"/>
    <x v="3"/>
    <s v="Q1"/>
    <n v="2"/>
  </r>
  <r>
    <d v="2019-02-01T00:00:00"/>
    <x v="2"/>
    <x v="0"/>
    <x v="0"/>
    <n v="24"/>
    <n v="16253.47"/>
    <n v="0"/>
    <n v="7436.04"/>
    <n v="0"/>
    <n v="16253.47"/>
    <n v="8817.43"/>
    <n v="8817.43"/>
    <n v="0.54249523332556071"/>
    <x v="3"/>
    <s v="Q1"/>
    <n v="2"/>
  </r>
  <r>
    <d v="2019-02-01T00:00:00"/>
    <x v="2"/>
    <x v="1"/>
    <x v="0"/>
    <n v="556"/>
    <n v="415785.45"/>
    <n v="0"/>
    <n v="185851.08"/>
    <n v="0"/>
    <n v="415785.45"/>
    <n v="229934.37000000002"/>
    <n v="229934.37000000002"/>
    <n v="0.55301206427497651"/>
    <x v="3"/>
    <s v="Q1"/>
    <n v="2"/>
  </r>
  <r>
    <d v="2019-02-01T00:00:00"/>
    <x v="2"/>
    <x v="1"/>
    <x v="1"/>
    <n v="26"/>
    <n v="19254.599999999999"/>
    <n v="962.72"/>
    <n v="9271.26"/>
    <n v="0"/>
    <n v="18291.879999999997"/>
    <n v="9020.6199999999972"/>
    <n v="9020.6199999999972"/>
    <n v="0.49314887261451523"/>
    <x v="3"/>
    <s v="Q1"/>
    <n v="2"/>
  </r>
  <r>
    <d v="2019-02-01T00:00:00"/>
    <x v="2"/>
    <x v="2"/>
    <x v="0"/>
    <n v="49"/>
    <n v="33747.440000000002"/>
    <n v="0"/>
    <n v="14205.85"/>
    <n v="0"/>
    <n v="33747.440000000002"/>
    <n v="19541.590000000004"/>
    <n v="19541.590000000004"/>
    <n v="0.57905399639202271"/>
    <x v="3"/>
    <s v="Q1"/>
    <n v="2"/>
  </r>
  <r>
    <d v="2019-02-01T00:00:00"/>
    <x v="3"/>
    <x v="3"/>
    <x v="0"/>
    <n v="50"/>
    <n v="5102.33"/>
    <n v="0"/>
    <n v="4291.38"/>
    <n v="255"/>
    <n v="5102.33"/>
    <n v="810.94999999999982"/>
    <n v="555.94999999999982"/>
    <n v="0.15893719143998916"/>
    <x v="3"/>
    <s v="Q1"/>
    <n v="2"/>
  </r>
  <r>
    <d v="2019-02-01T00:00:00"/>
    <x v="3"/>
    <x v="0"/>
    <x v="0"/>
    <n v="96"/>
    <n v="11174.58"/>
    <n v="0"/>
    <n v="9545.94"/>
    <n v="0"/>
    <n v="11174.58"/>
    <n v="1628.6399999999994"/>
    <n v="1628.6399999999994"/>
    <n v="0.14574507498268385"/>
    <x v="3"/>
    <s v="Q1"/>
    <n v="2"/>
  </r>
  <r>
    <d v="2019-02-01T00:00:00"/>
    <x v="3"/>
    <x v="0"/>
    <x v="1"/>
    <n v="1"/>
    <n v="49.88"/>
    <n v="2.4900000000000002"/>
    <n v="45.06"/>
    <n v="0"/>
    <n v="47.39"/>
    <n v="2.3299999999999983"/>
    <n v="2.3299999999999983"/>
    <n v="4.9166490820848244E-2"/>
    <x v="3"/>
    <s v="Q1"/>
    <n v="2"/>
  </r>
  <r>
    <d v="2019-02-01T00:00:00"/>
    <x v="3"/>
    <x v="1"/>
    <x v="0"/>
    <n v="2398"/>
    <n v="242500.17"/>
    <n v="0"/>
    <n v="200035.06"/>
    <n v="0"/>
    <n v="242500.17"/>
    <n v="42465.110000000015"/>
    <n v="42465.110000000015"/>
    <n v="0.17511373290996049"/>
    <x v="3"/>
    <s v="Q1"/>
    <n v="2"/>
  </r>
  <r>
    <d v="2019-02-01T00:00:00"/>
    <x v="3"/>
    <x v="1"/>
    <x v="1"/>
    <n v="101"/>
    <n v="10728.79"/>
    <n v="536.48"/>
    <n v="8631.36"/>
    <n v="0"/>
    <n v="10192.310000000001"/>
    <n v="1560.9500000000007"/>
    <n v="1560.9500000000007"/>
    <n v="0.15314977664533364"/>
    <x v="3"/>
    <s v="Q1"/>
    <n v="2"/>
  </r>
  <r>
    <d v="2019-02-01T00:00:00"/>
    <x v="3"/>
    <x v="2"/>
    <x v="0"/>
    <n v="88"/>
    <n v="8422.7800000000007"/>
    <n v="0"/>
    <n v="6871.8"/>
    <n v="0"/>
    <n v="8422.7800000000007"/>
    <n v="1550.9800000000005"/>
    <n v="1550.9800000000005"/>
    <n v="0.18414110305623563"/>
    <x v="3"/>
    <s v="Q1"/>
    <n v="2"/>
  </r>
  <r>
    <d v="2019-02-01T00:00:00"/>
    <x v="4"/>
    <x v="3"/>
    <x v="0"/>
    <n v="15"/>
    <n v="12803.48"/>
    <n v="0"/>
    <n v="6904.28"/>
    <n v="639.94000000000005"/>
    <n v="12803.48"/>
    <n v="5899.2"/>
    <n v="5259.26"/>
    <n v="0.46074973366615951"/>
    <x v="3"/>
    <s v="Q1"/>
    <n v="2"/>
  </r>
  <r>
    <d v="2019-02-01T00:00:00"/>
    <x v="4"/>
    <x v="0"/>
    <x v="0"/>
    <n v="42"/>
    <n v="25379.84"/>
    <n v="0"/>
    <n v="13420.23"/>
    <n v="0"/>
    <n v="25379.84"/>
    <n v="11959.61"/>
    <n v="11959.61"/>
    <n v="0.47122479889550134"/>
    <x v="3"/>
    <s v="Q1"/>
    <n v="2"/>
  </r>
  <r>
    <d v="2019-02-01T00:00:00"/>
    <x v="4"/>
    <x v="1"/>
    <x v="0"/>
    <n v="592"/>
    <n v="353267.61"/>
    <n v="0"/>
    <n v="190074.46"/>
    <n v="0"/>
    <n v="353267.61"/>
    <n v="163193.15"/>
    <n v="163193.15"/>
    <n v="0.46195333333842864"/>
    <x v="3"/>
    <s v="Q1"/>
    <n v="2"/>
  </r>
  <r>
    <d v="2019-02-01T00:00:00"/>
    <x v="4"/>
    <x v="1"/>
    <x v="1"/>
    <n v="17"/>
    <n v="8227.5499999999993"/>
    <n v="411.42"/>
    <n v="4509.38"/>
    <n v="0"/>
    <n v="7816.1299999999992"/>
    <n v="3306.7499999999991"/>
    <n v="3306.7499999999991"/>
    <n v="0.42306742595120594"/>
    <x v="3"/>
    <s v="Q1"/>
    <n v="2"/>
  </r>
  <r>
    <d v="2019-02-01T00:00:00"/>
    <x v="4"/>
    <x v="2"/>
    <x v="0"/>
    <n v="41"/>
    <n v="25370.26"/>
    <n v="0"/>
    <n v="13336.89"/>
    <n v="0"/>
    <n v="25370.26"/>
    <n v="12033.369999999999"/>
    <n v="12033.369999999999"/>
    <n v="0.47431007802048541"/>
    <x v="3"/>
    <s v="Q1"/>
    <n v="2"/>
  </r>
  <r>
    <d v="2019-02-01T00:00:00"/>
    <x v="4"/>
    <x v="2"/>
    <x v="1"/>
    <n v="5"/>
    <n v="1798.74"/>
    <n v="89.94"/>
    <n v="855.4"/>
    <n v="0"/>
    <n v="1708.8"/>
    <n v="853.4"/>
    <n v="853.4"/>
    <n v="0.49941479400749061"/>
    <x v="3"/>
    <s v="Q1"/>
    <n v="2"/>
  </r>
  <r>
    <d v="2019-02-01T00:00:00"/>
    <x v="5"/>
    <x v="3"/>
    <x v="0"/>
    <n v="8"/>
    <n v="37590.120000000003"/>
    <n v="0"/>
    <n v="29560.77"/>
    <n v="1879.5"/>
    <n v="37590.120000000003"/>
    <n v="8029.3500000000022"/>
    <n v="6149.8500000000022"/>
    <n v="0.21360267006330391"/>
    <x v="3"/>
    <s v="Q1"/>
    <n v="2"/>
  </r>
  <r>
    <d v="2019-02-01T00:00:00"/>
    <x v="5"/>
    <x v="0"/>
    <x v="0"/>
    <n v="19"/>
    <n v="89895.99"/>
    <n v="0"/>
    <n v="75821.41"/>
    <n v="0"/>
    <n v="89895.99"/>
    <n v="14074.580000000002"/>
    <n v="14074.580000000002"/>
    <n v="0.15656515935805368"/>
    <x v="3"/>
    <s v="Q1"/>
    <n v="2"/>
  </r>
  <r>
    <d v="2019-02-01T00:00:00"/>
    <x v="5"/>
    <x v="0"/>
    <x v="1"/>
    <n v="1"/>
    <n v="1304.22"/>
    <n v="65.209999999999994"/>
    <n v="865.5"/>
    <n v="0"/>
    <n v="1239.01"/>
    <n v="373.51"/>
    <n v="373.51"/>
    <n v="0.30145842245018201"/>
    <x v="3"/>
    <s v="Q1"/>
    <n v="2"/>
  </r>
  <r>
    <d v="2019-02-01T00:00:00"/>
    <x v="5"/>
    <x v="1"/>
    <x v="0"/>
    <n v="221"/>
    <n v="924693.16"/>
    <n v="0"/>
    <n v="773590.86"/>
    <n v="0"/>
    <n v="924693.16"/>
    <n v="151102.30000000005"/>
    <n v="151102.30000000005"/>
    <n v="0.16340804337732967"/>
    <x v="3"/>
    <s v="Q1"/>
    <n v="2"/>
  </r>
  <r>
    <d v="2019-02-01T00:00:00"/>
    <x v="5"/>
    <x v="1"/>
    <x v="1"/>
    <n v="10"/>
    <n v="42968.31"/>
    <n v="2148.42"/>
    <n v="37570.589999999997"/>
    <n v="0"/>
    <n v="40819.89"/>
    <n v="3249.3000000000029"/>
    <n v="3249.3000000000029"/>
    <n v="7.9600900443386857E-2"/>
    <x v="3"/>
    <s v="Q1"/>
    <n v="2"/>
  </r>
  <r>
    <d v="2019-02-01T00:00:00"/>
    <x v="5"/>
    <x v="2"/>
    <x v="0"/>
    <n v="24"/>
    <n v="122873.03"/>
    <n v="0"/>
    <n v="100456.7"/>
    <n v="0"/>
    <n v="122873.03"/>
    <n v="22416.33"/>
    <n v="22416.33"/>
    <n v="0.18243490862071199"/>
    <x v="3"/>
    <s v="Q1"/>
    <n v="2"/>
  </r>
  <r>
    <d v="2019-02-01T00:00:00"/>
    <x v="6"/>
    <x v="3"/>
    <x v="0"/>
    <n v="13"/>
    <n v="18281.45"/>
    <n v="0"/>
    <n v="10693.93"/>
    <n v="913.27"/>
    <n v="18281.45"/>
    <n v="7587.52"/>
    <n v="6674.25"/>
    <n v="0.41503928845906646"/>
    <x v="3"/>
    <s v="Q1"/>
    <n v="2"/>
  </r>
  <r>
    <d v="2019-02-01T00:00:00"/>
    <x v="6"/>
    <x v="0"/>
    <x v="0"/>
    <n v="19"/>
    <n v="25321.5"/>
    <n v="0"/>
    <n v="14112.13"/>
    <n v="0"/>
    <n v="25321.5"/>
    <n v="11209.37"/>
    <n v="11209.37"/>
    <n v="0.44268191062930712"/>
    <x v="3"/>
    <s v="Q1"/>
    <n v="2"/>
  </r>
  <r>
    <d v="2019-02-01T00:00:00"/>
    <x v="6"/>
    <x v="0"/>
    <x v="1"/>
    <n v="1"/>
    <n v="1972.79"/>
    <n v="98.64"/>
    <n v="831.23"/>
    <n v="0"/>
    <n v="1874.1499999999999"/>
    <n v="1042.9199999999998"/>
    <n v="1042.9199999999998"/>
    <n v="0.5564762692420564"/>
    <x v="3"/>
    <s v="Q1"/>
    <n v="2"/>
  </r>
  <r>
    <d v="2019-02-01T00:00:00"/>
    <x v="6"/>
    <x v="1"/>
    <x v="0"/>
    <n v="247"/>
    <n v="318206.71999999997"/>
    <n v="0"/>
    <n v="177229.64"/>
    <n v="0"/>
    <n v="318206.71999999997"/>
    <n v="140977.07999999996"/>
    <n v="140977.07999999996"/>
    <n v="0.4430361495822589"/>
    <x v="3"/>
    <s v="Q1"/>
    <n v="2"/>
  </r>
  <r>
    <d v="2019-02-01T00:00:00"/>
    <x v="6"/>
    <x v="1"/>
    <x v="1"/>
    <n v="9"/>
    <n v="10284.18"/>
    <n v="514.22"/>
    <n v="5452.64"/>
    <n v="0"/>
    <n v="9769.9600000000009"/>
    <n v="4317.3200000000006"/>
    <n v="4317.3200000000006"/>
    <n v="0.44189740797301119"/>
    <x v="3"/>
    <s v="Q1"/>
    <n v="2"/>
  </r>
  <r>
    <d v="2019-02-01T00:00:00"/>
    <x v="6"/>
    <x v="2"/>
    <x v="0"/>
    <n v="15"/>
    <n v="22492.33"/>
    <n v="0"/>
    <n v="12417.45"/>
    <n v="0"/>
    <n v="22492.33"/>
    <n v="10074.880000000001"/>
    <n v="10074.880000000001"/>
    <n v="0.44792513714675181"/>
    <x v="3"/>
    <s v="Q1"/>
    <n v="2"/>
  </r>
  <r>
    <d v="2019-03-01T00:00:00"/>
    <x v="0"/>
    <x v="3"/>
    <x v="0"/>
    <n v="38"/>
    <n v="11943.91"/>
    <n v="0"/>
    <n v="7062.82"/>
    <n v="596.37"/>
    <n v="11943.91"/>
    <n v="4881.09"/>
    <n v="4284.72"/>
    <n v="0.40866768085158045"/>
    <x v="3"/>
    <s v="Q1"/>
    <n v="3"/>
  </r>
  <r>
    <d v="2019-03-01T00:00:00"/>
    <x v="0"/>
    <x v="3"/>
    <x v="1"/>
    <n v="1"/>
    <n v="221.79"/>
    <n v="11.09"/>
    <n v="123.31"/>
    <n v="10.68"/>
    <n v="210.7"/>
    <n v="87.389999999999986"/>
    <n v="76.70999999999998"/>
    <n v="0.41476032273374464"/>
    <x v="3"/>
    <s v="Q1"/>
    <n v="3"/>
  </r>
  <r>
    <d v="2019-03-01T00:00:00"/>
    <x v="0"/>
    <x v="0"/>
    <x v="0"/>
    <n v="59"/>
    <n v="22226.98"/>
    <n v="0"/>
    <n v="14185.75"/>
    <n v="0"/>
    <n v="22226.98"/>
    <n v="8041.23"/>
    <n v="8041.23"/>
    <n v="0.36177789335303312"/>
    <x v="3"/>
    <s v="Q1"/>
    <n v="3"/>
  </r>
  <r>
    <d v="2019-03-01T00:00:00"/>
    <x v="0"/>
    <x v="0"/>
    <x v="1"/>
    <n v="8"/>
    <n v="3599.61"/>
    <n v="179.99"/>
    <n v="2262.6799999999998"/>
    <n v="0"/>
    <n v="3419.62"/>
    <n v="1156.94"/>
    <n v="1156.94"/>
    <n v="0.33832414127885557"/>
    <x v="3"/>
    <s v="Q1"/>
    <n v="3"/>
  </r>
  <r>
    <d v="2019-03-01T00:00:00"/>
    <x v="0"/>
    <x v="1"/>
    <x v="0"/>
    <n v="932"/>
    <n v="372279.13"/>
    <n v="0"/>
    <n v="225243.98"/>
    <n v="0"/>
    <n v="372279.13"/>
    <n v="147035.15"/>
    <n v="147035.15"/>
    <n v="0.3949594219799536"/>
    <x v="3"/>
    <s v="Q1"/>
    <n v="3"/>
  </r>
  <r>
    <d v="2019-03-01T00:00:00"/>
    <x v="0"/>
    <x v="1"/>
    <x v="1"/>
    <n v="42"/>
    <n v="15973.31"/>
    <n v="798.64"/>
    <n v="10303.81"/>
    <n v="0"/>
    <n v="15174.67"/>
    <n v="4870.8600000000006"/>
    <n v="4870.8600000000006"/>
    <n v="0.32098622243515018"/>
    <x v="3"/>
    <s v="Q1"/>
    <n v="3"/>
  </r>
  <r>
    <d v="2019-03-01T00:00:00"/>
    <x v="0"/>
    <x v="2"/>
    <x v="0"/>
    <n v="67"/>
    <n v="26054.78"/>
    <n v="0"/>
    <n v="14330.91"/>
    <n v="0"/>
    <n v="26054.78"/>
    <n v="11723.869999999999"/>
    <n v="11723.869999999999"/>
    <n v="0.44997002469412523"/>
    <x v="3"/>
    <s v="Q1"/>
    <n v="3"/>
  </r>
  <r>
    <d v="2019-03-01T00:00:00"/>
    <x v="0"/>
    <x v="2"/>
    <x v="1"/>
    <n v="5"/>
    <n v="1926.09"/>
    <n v="96.3"/>
    <n v="1487.76"/>
    <n v="0"/>
    <n v="1829.79"/>
    <n v="342.03"/>
    <n v="342.03"/>
    <n v="0.18692308953486464"/>
    <x v="3"/>
    <s v="Q1"/>
    <n v="3"/>
  </r>
  <r>
    <d v="2019-03-01T00:00:00"/>
    <x v="1"/>
    <x v="3"/>
    <x v="0"/>
    <n v="15"/>
    <n v="68325.88"/>
    <n v="0"/>
    <n v="56883.64"/>
    <n v="3416.29"/>
    <n v="68325.88"/>
    <n v="11442.240000000005"/>
    <n v="8025.9500000000053"/>
    <n v="0.1674656806469233"/>
    <x v="3"/>
    <s v="Q1"/>
    <n v="3"/>
  </r>
  <r>
    <d v="2019-03-01T00:00:00"/>
    <x v="1"/>
    <x v="0"/>
    <x v="0"/>
    <n v="16"/>
    <n v="95534.17"/>
    <n v="0"/>
    <n v="81491.850000000006"/>
    <n v="0"/>
    <n v="95534.17"/>
    <n v="14042.319999999992"/>
    <n v="14042.319999999992"/>
    <n v="0.14698740775159289"/>
    <x v="3"/>
    <s v="Q1"/>
    <n v="3"/>
  </r>
  <r>
    <d v="2019-03-01T00:00:00"/>
    <x v="1"/>
    <x v="0"/>
    <x v="1"/>
    <n v="1"/>
    <n v="4710.7"/>
    <n v="235.54"/>
    <n v="3826.63"/>
    <n v="0"/>
    <n v="4475.16"/>
    <n v="648.52999999999975"/>
    <n v="648.52999999999975"/>
    <n v="0.14491772361211661"/>
    <x v="3"/>
    <s v="Q1"/>
    <n v="3"/>
  </r>
  <r>
    <d v="2019-03-01T00:00:00"/>
    <x v="1"/>
    <x v="1"/>
    <x v="0"/>
    <n v="157"/>
    <n v="869705.51"/>
    <n v="0"/>
    <n v="753089.13"/>
    <n v="0"/>
    <n v="869705.51"/>
    <n v="116616.38"/>
    <n v="116616.38"/>
    <n v="0.13408720383983769"/>
    <x v="3"/>
    <s v="Q1"/>
    <n v="3"/>
  </r>
  <r>
    <d v="2019-03-01T00:00:00"/>
    <x v="1"/>
    <x v="1"/>
    <x v="1"/>
    <n v="8"/>
    <n v="83232.67"/>
    <n v="4161.6400000000003"/>
    <n v="71784.19"/>
    <n v="0"/>
    <n v="79071.03"/>
    <n v="7286.8399999999965"/>
    <n v="7286.8399999999965"/>
    <n v="9.2155622609190704E-2"/>
    <x v="3"/>
    <s v="Q1"/>
    <n v="3"/>
  </r>
  <r>
    <d v="2019-03-01T00:00:00"/>
    <x v="1"/>
    <x v="2"/>
    <x v="0"/>
    <n v="28"/>
    <n v="136144.49"/>
    <n v="0"/>
    <n v="118183.06"/>
    <n v="0"/>
    <n v="136144.49"/>
    <n v="17961.429999999993"/>
    <n v="17961.429999999993"/>
    <n v="0.13192917318945477"/>
    <x v="3"/>
    <s v="Q1"/>
    <n v="3"/>
  </r>
  <r>
    <d v="2019-03-01T00:00:00"/>
    <x v="2"/>
    <x v="3"/>
    <x v="0"/>
    <n v="26"/>
    <n v="18299.439999999999"/>
    <n v="0"/>
    <n v="8062.44"/>
    <n v="914.14"/>
    <n v="18299.439999999999"/>
    <n v="10237"/>
    <n v="9322.86"/>
    <n v="0.55941602584559968"/>
    <x v="3"/>
    <s v="Q1"/>
    <n v="3"/>
  </r>
  <r>
    <d v="2019-03-01T00:00:00"/>
    <x v="2"/>
    <x v="3"/>
    <x v="1"/>
    <n v="2"/>
    <n v="1738.26"/>
    <n v="86.91"/>
    <n v="660.35"/>
    <n v="82.91"/>
    <n v="1651.35"/>
    <n v="990.99999999999989"/>
    <n v="908.08999999999992"/>
    <n v="0.60011505737729731"/>
    <x v="3"/>
    <s v="Q1"/>
    <n v="3"/>
  </r>
  <r>
    <d v="2019-03-01T00:00:00"/>
    <x v="2"/>
    <x v="0"/>
    <x v="0"/>
    <n v="27"/>
    <n v="24082"/>
    <n v="0"/>
    <n v="10440.5"/>
    <n v="0"/>
    <n v="24082"/>
    <n v="13641.5"/>
    <n v="13641.5"/>
    <n v="0.56646042687484432"/>
    <x v="3"/>
    <s v="Q1"/>
    <n v="3"/>
  </r>
  <r>
    <d v="2019-03-01T00:00:00"/>
    <x v="2"/>
    <x v="1"/>
    <x v="0"/>
    <n v="573"/>
    <n v="416075.2"/>
    <n v="0"/>
    <n v="188552.43"/>
    <n v="0"/>
    <n v="416075.2"/>
    <n v="227522.77000000002"/>
    <n v="227522.77000000002"/>
    <n v="0.5468308853784124"/>
    <x v="3"/>
    <s v="Q1"/>
    <n v="3"/>
  </r>
  <r>
    <d v="2019-03-01T00:00:00"/>
    <x v="2"/>
    <x v="1"/>
    <x v="1"/>
    <n v="27"/>
    <n v="16589.84"/>
    <n v="829.48"/>
    <n v="7263.3"/>
    <n v="0"/>
    <n v="15760.36"/>
    <n v="8497.0600000000013"/>
    <n v="8497.0600000000013"/>
    <n v="0.53914123789050505"/>
    <x v="3"/>
    <s v="Q1"/>
    <n v="3"/>
  </r>
  <r>
    <d v="2019-03-01T00:00:00"/>
    <x v="2"/>
    <x v="2"/>
    <x v="0"/>
    <n v="33"/>
    <n v="22611.14"/>
    <n v="0"/>
    <n v="10085.31"/>
    <n v="0"/>
    <n v="22611.14"/>
    <n v="12525.83"/>
    <n v="12525.83"/>
    <n v="0.55396720377654551"/>
    <x v="3"/>
    <s v="Q1"/>
    <n v="3"/>
  </r>
  <r>
    <d v="2019-03-01T00:00:00"/>
    <x v="2"/>
    <x v="2"/>
    <x v="1"/>
    <n v="2"/>
    <n v="1929.28"/>
    <n v="96.46"/>
    <n v="792.52"/>
    <n v="0"/>
    <n v="1832.82"/>
    <n v="1040.3"/>
    <n v="1040.3"/>
    <n v="0.56759529031765255"/>
    <x v="3"/>
    <s v="Q1"/>
    <n v="3"/>
  </r>
  <r>
    <d v="2019-03-01T00:00:00"/>
    <x v="3"/>
    <x v="3"/>
    <x v="0"/>
    <n v="65"/>
    <n v="6363.02"/>
    <n v="0"/>
    <n v="5216.38"/>
    <n v="317.79000000000002"/>
    <n v="6363.02"/>
    <n v="1146.6400000000003"/>
    <n v="828.85000000000036"/>
    <n v="0.18020373973364853"/>
    <x v="3"/>
    <s v="Q1"/>
    <n v="3"/>
  </r>
  <r>
    <d v="2019-03-01T00:00:00"/>
    <x v="3"/>
    <x v="0"/>
    <x v="0"/>
    <n v="106"/>
    <n v="11232.98"/>
    <n v="0"/>
    <n v="8876.06"/>
    <n v="0"/>
    <n v="11232.98"/>
    <n v="2356.92"/>
    <n v="2356.92"/>
    <n v="0.20982143651996177"/>
    <x v="3"/>
    <s v="Q1"/>
    <n v="3"/>
  </r>
  <r>
    <d v="2019-03-01T00:00:00"/>
    <x v="3"/>
    <x v="1"/>
    <x v="0"/>
    <n v="2486"/>
    <n v="254092.32"/>
    <n v="0"/>
    <n v="210197.4"/>
    <n v="0"/>
    <n v="254092.32"/>
    <n v="43894.920000000013"/>
    <n v="43894.920000000013"/>
    <n v="0.17275185649058583"/>
    <x v="3"/>
    <s v="Q1"/>
    <n v="3"/>
  </r>
  <r>
    <d v="2019-03-01T00:00:00"/>
    <x v="3"/>
    <x v="1"/>
    <x v="1"/>
    <n v="132"/>
    <n v="10517.65"/>
    <n v="525.91999999999996"/>
    <n v="8169.54"/>
    <n v="0"/>
    <n v="9991.73"/>
    <n v="1822.1899999999996"/>
    <n v="1822.1899999999996"/>
    <n v="0.18236981984100847"/>
    <x v="3"/>
    <s v="Q1"/>
    <n v="3"/>
  </r>
  <r>
    <d v="2019-03-01T00:00:00"/>
    <x v="3"/>
    <x v="2"/>
    <x v="0"/>
    <n v="173"/>
    <n v="16016.86"/>
    <n v="0"/>
    <n v="12935.91"/>
    <n v="0"/>
    <n v="16016.86"/>
    <n v="3080.9500000000007"/>
    <n v="3080.9500000000007"/>
    <n v="0.19235667914934643"/>
    <x v="3"/>
    <s v="Q1"/>
    <n v="3"/>
  </r>
  <r>
    <d v="2019-03-01T00:00:00"/>
    <x v="3"/>
    <x v="2"/>
    <x v="1"/>
    <n v="2"/>
    <n v="379.92"/>
    <n v="19"/>
    <n v="299.32"/>
    <n v="0"/>
    <n v="360.92"/>
    <n v="61.600000000000023"/>
    <n v="61.600000000000023"/>
    <n v="0.1706749418153608"/>
    <x v="3"/>
    <s v="Q1"/>
    <n v="3"/>
  </r>
  <r>
    <d v="2019-03-01T00:00:00"/>
    <x v="4"/>
    <x v="3"/>
    <x v="0"/>
    <n v="27"/>
    <n v="15999.84"/>
    <n v="0"/>
    <n v="8923.9599999999991"/>
    <n v="798.2"/>
    <n v="15999.84"/>
    <n v="7075.880000000001"/>
    <n v="6277.6800000000012"/>
    <n v="0.44224692246922476"/>
    <x v="3"/>
    <s v="Q1"/>
    <n v="3"/>
  </r>
  <r>
    <d v="2019-03-01T00:00:00"/>
    <x v="4"/>
    <x v="3"/>
    <x v="1"/>
    <n v="2"/>
    <n v="1865.61"/>
    <n v="93.29"/>
    <n v="959.58"/>
    <n v="91.71"/>
    <n v="1772.32"/>
    <n v="812.7399999999999"/>
    <n v="721.02999999999986"/>
    <n v="0.45857407240227493"/>
    <x v="3"/>
    <s v="Q1"/>
    <n v="3"/>
  </r>
  <r>
    <d v="2019-03-01T00:00:00"/>
    <x v="4"/>
    <x v="0"/>
    <x v="0"/>
    <n v="37"/>
    <n v="21231.61"/>
    <n v="0"/>
    <n v="11455.61"/>
    <n v="0"/>
    <n v="21231.61"/>
    <n v="9776"/>
    <n v="9776"/>
    <n v="0.46044553380549097"/>
    <x v="3"/>
    <s v="Q1"/>
    <n v="3"/>
  </r>
  <r>
    <d v="2019-03-01T00:00:00"/>
    <x v="4"/>
    <x v="0"/>
    <x v="1"/>
    <n v="1"/>
    <n v="1367.9"/>
    <n v="68.400000000000006"/>
    <n v="678.64"/>
    <n v="0"/>
    <n v="1299.5"/>
    <n v="620.86"/>
    <n v="620.86"/>
    <n v="0.47776837245094267"/>
    <x v="3"/>
    <s v="Q1"/>
    <n v="3"/>
  </r>
  <r>
    <d v="2019-03-01T00:00:00"/>
    <x v="4"/>
    <x v="1"/>
    <x v="0"/>
    <n v="776"/>
    <n v="464579.63"/>
    <n v="0"/>
    <n v="248687.25"/>
    <n v="0"/>
    <n v="464579.63"/>
    <n v="215892.38"/>
    <n v="215892.38"/>
    <n v="0.46470479129702696"/>
    <x v="3"/>
    <s v="Q1"/>
    <n v="3"/>
  </r>
  <r>
    <d v="2019-03-01T00:00:00"/>
    <x v="4"/>
    <x v="1"/>
    <x v="1"/>
    <n v="18"/>
    <n v="13048.62"/>
    <n v="652.46"/>
    <n v="7159.83"/>
    <n v="0"/>
    <n v="12396.16"/>
    <n v="5236.33"/>
    <n v="5236.33"/>
    <n v="0.42241548995818062"/>
    <x v="3"/>
    <s v="Q1"/>
    <n v="3"/>
  </r>
  <r>
    <d v="2019-03-01T00:00:00"/>
    <x v="4"/>
    <x v="2"/>
    <x v="0"/>
    <n v="46"/>
    <n v="21500.04"/>
    <n v="0"/>
    <n v="11286.71"/>
    <n v="0"/>
    <n v="21500.04"/>
    <n v="10213.330000000002"/>
    <n v="10213.330000000002"/>
    <n v="0.4750377208600543"/>
    <x v="3"/>
    <s v="Q1"/>
    <n v="3"/>
  </r>
  <r>
    <d v="2019-03-01T00:00:00"/>
    <x v="4"/>
    <x v="2"/>
    <x v="1"/>
    <n v="5"/>
    <n v="2318.73"/>
    <n v="115.94"/>
    <n v="1233.45"/>
    <n v="0"/>
    <n v="2202.79"/>
    <n v="969.33999999999992"/>
    <n v="969.33999999999992"/>
    <n v="0.4400510261985936"/>
    <x v="3"/>
    <s v="Q1"/>
    <n v="3"/>
  </r>
  <r>
    <d v="2019-03-01T00:00:00"/>
    <x v="5"/>
    <x v="3"/>
    <x v="0"/>
    <n v="7"/>
    <n v="38408.300000000003"/>
    <n v="0"/>
    <n v="28610.79"/>
    <n v="1917.4"/>
    <n v="38408.300000000003"/>
    <n v="9797.510000000002"/>
    <n v="7880.1100000000024"/>
    <n v="0.25508835329863599"/>
    <x v="3"/>
    <s v="Q1"/>
    <n v="3"/>
  </r>
  <r>
    <d v="2019-03-01T00:00:00"/>
    <x v="5"/>
    <x v="0"/>
    <x v="0"/>
    <n v="21"/>
    <n v="96133.78"/>
    <n v="0"/>
    <n v="82928.75"/>
    <n v="0"/>
    <n v="96133.78"/>
    <n v="13205.029999999999"/>
    <n v="13205.029999999999"/>
    <n v="0.13736097758769081"/>
    <x v="3"/>
    <s v="Q1"/>
    <n v="3"/>
  </r>
  <r>
    <d v="2019-03-01T00:00:00"/>
    <x v="5"/>
    <x v="0"/>
    <x v="1"/>
    <n v="2"/>
    <n v="10026.290000000001"/>
    <n v="501.31"/>
    <n v="9279.9699999999993"/>
    <n v="0"/>
    <n v="9524.9800000000014"/>
    <n v="245.01000000000204"/>
    <n v="245.01000000000204"/>
    <n v="2.5722888656984268E-2"/>
    <x v="3"/>
    <s v="Q1"/>
    <n v="3"/>
  </r>
  <r>
    <d v="2019-03-01T00:00:00"/>
    <x v="5"/>
    <x v="1"/>
    <x v="0"/>
    <n v="263"/>
    <n v="1069736.83"/>
    <n v="0"/>
    <n v="892198.88"/>
    <n v="0"/>
    <n v="1069736.83"/>
    <n v="177537.95000000007"/>
    <n v="177537.95000000007"/>
    <n v="0.16596413717942202"/>
    <x v="3"/>
    <s v="Q1"/>
    <n v="3"/>
  </r>
  <r>
    <d v="2019-03-01T00:00:00"/>
    <x v="5"/>
    <x v="1"/>
    <x v="1"/>
    <n v="10"/>
    <n v="31655.83"/>
    <n v="1582.79"/>
    <n v="24876.33"/>
    <n v="0"/>
    <n v="30073.040000000001"/>
    <n v="5196.7099999999991"/>
    <n v="5196.7099999999991"/>
    <n v="0.17280294908662372"/>
    <x v="3"/>
    <s v="Q1"/>
    <n v="3"/>
  </r>
  <r>
    <d v="2019-03-01T00:00:00"/>
    <x v="5"/>
    <x v="2"/>
    <x v="0"/>
    <n v="23"/>
    <n v="87970.95"/>
    <n v="0"/>
    <n v="71557.72"/>
    <n v="0"/>
    <n v="87970.95"/>
    <n v="16413.229999999996"/>
    <n v="16413.229999999996"/>
    <n v="0.18657556841207235"/>
    <x v="3"/>
    <s v="Q1"/>
    <n v="3"/>
  </r>
  <r>
    <d v="2019-03-01T00:00:00"/>
    <x v="6"/>
    <x v="3"/>
    <x v="0"/>
    <n v="16"/>
    <n v="16919.93"/>
    <n v="0"/>
    <n v="8328.57"/>
    <n v="845.83"/>
    <n v="16919.93"/>
    <n v="8591.36"/>
    <n v="7745.5300000000007"/>
    <n v="0.50776569406611027"/>
    <x v="3"/>
    <s v="Q1"/>
    <n v="3"/>
  </r>
  <r>
    <d v="2019-03-01T00:00:00"/>
    <x v="6"/>
    <x v="3"/>
    <x v="1"/>
    <n v="1"/>
    <n v="2185.0300000000002"/>
    <n v="109.25"/>
    <n v="1417.29"/>
    <n v="107.23"/>
    <n v="2075.7800000000002"/>
    <n v="658.49000000000024"/>
    <n v="551.26000000000022"/>
    <n v="0.31722533216429494"/>
    <x v="3"/>
    <s v="Q1"/>
    <n v="3"/>
  </r>
  <r>
    <d v="2019-03-01T00:00:00"/>
    <x v="6"/>
    <x v="0"/>
    <x v="0"/>
    <n v="17"/>
    <n v="21174.29"/>
    <n v="0"/>
    <n v="11382.92"/>
    <n v="0"/>
    <n v="21174.29"/>
    <n v="9791.3700000000008"/>
    <n v="9791.3700000000008"/>
    <n v="0.46241786619527742"/>
    <x v="3"/>
    <s v="Q1"/>
    <n v="3"/>
  </r>
  <r>
    <d v="2019-03-01T00:00:00"/>
    <x v="6"/>
    <x v="0"/>
    <x v="1"/>
    <n v="2"/>
    <n v="2576.62"/>
    <n v="128.83000000000001"/>
    <n v="1187.21"/>
    <n v="0"/>
    <n v="2447.79"/>
    <n v="1260.58"/>
    <n v="1260.58"/>
    <n v="0.51498698826288203"/>
    <x v="3"/>
    <s v="Q1"/>
    <n v="3"/>
  </r>
  <r>
    <d v="2019-03-01T00:00:00"/>
    <x v="6"/>
    <x v="1"/>
    <x v="0"/>
    <n v="269"/>
    <n v="321855.19"/>
    <n v="0"/>
    <n v="175835.21"/>
    <n v="0"/>
    <n v="321855.19"/>
    <n v="146019.98000000001"/>
    <n v="146019.98000000001"/>
    <n v="0.45368222895520188"/>
    <x v="3"/>
    <s v="Q1"/>
    <n v="3"/>
  </r>
  <r>
    <d v="2019-03-01T00:00:00"/>
    <x v="6"/>
    <x v="1"/>
    <x v="1"/>
    <n v="7"/>
    <n v="7389.2"/>
    <n v="369.47"/>
    <n v="3517.88"/>
    <n v="0"/>
    <n v="7019.73"/>
    <n v="3501.8499999999995"/>
    <n v="3501.8499999999995"/>
    <n v="0.49885821819357717"/>
    <x v="3"/>
    <s v="Q1"/>
    <n v="3"/>
  </r>
  <r>
    <d v="2019-03-01T00:00:00"/>
    <x v="6"/>
    <x v="2"/>
    <x v="0"/>
    <n v="28"/>
    <n v="43692.07"/>
    <n v="0"/>
    <n v="24623.49"/>
    <n v="0"/>
    <n v="43692.07"/>
    <n v="19068.579999999998"/>
    <n v="19068.579999999998"/>
    <n v="0.43643114185251464"/>
    <x v="3"/>
    <s v="Q1"/>
    <n v="3"/>
  </r>
  <r>
    <d v="2019-03-01T00:00:00"/>
    <x v="6"/>
    <x v="2"/>
    <x v="1"/>
    <n v="3"/>
    <n v="3902.06"/>
    <n v="195.1"/>
    <n v="2209.7800000000002"/>
    <n v="0"/>
    <n v="3706.96"/>
    <n v="1497.1799999999998"/>
    <n v="1497.1799999999998"/>
    <n v="0.40388350562185721"/>
    <x v="3"/>
    <s v="Q1"/>
    <n v="3"/>
  </r>
  <r>
    <d v="2019-04-01T00:00:00"/>
    <x v="0"/>
    <x v="3"/>
    <x v="0"/>
    <n v="17"/>
    <n v="7612.06"/>
    <n v="0"/>
    <n v="4381.9799999999996"/>
    <n v="380.08"/>
    <n v="7612.06"/>
    <n v="3230.0800000000008"/>
    <n v="2850.0000000000009"/>
    <n v="0.42433717022724476"/>
    <x v="3"/>
    <s v="Q2"/>
    <n v="4"/>
  </r>
  <r>
    <d v="2019-04-01T00:00:00"/>
    <x v="0"/>
    <x v="3"/>
    <x v="1"/>
    <n v="11"/>
    <n v="4816.82"/>
    <n v="385.35"/>
    <n v="2801.83"/>
    <n v="221.58"/>
    <n v="4431.4699999999993"/>
    <n v="1629.6399999999994"/>
    <n v="1408.0599999999995"/>
    <n v="0.36774253238767263"/>
    <x v="3"/>
    <s v="Q2"/>
    <n v="4"/>
  </r>
  <r>
    <d v="2019-04-01T00:00:00"/>
    <x v="0"/>
    <x v="0"/>
    <x v="0"/>
    <n v="31"/>
    <n v="11687.12"/>
    <n v="0"/>
    <n v="7368.54"/>
    <n v="0"/>
    <n v="11687.12"/>
    <n v="4318.5800000000008"/>
    <n v="4318.5800000000008"/>
    <n v="0.36951618533907415"/>
    <x v="3"/>
    <s v="Q2"/>
    <n v="4"/>
  </r>
  <r>
    <d v="2019-04-01T00:00:00"/>
    <x v="0"/>
    <x v="0"/>
    <x v="1"/>
    <n v="20"/>
    <n v="9911.68"/>
    <n v="723.01"/>
    <n v="5128.67"/>
    <n v="0"/>
    <n v="9188.67"/>
    <n v="4060"/>
    <n v="4060"/>
    <n v="0.4418484938516673"/>
    <x v="3"/>
    <s v="Q2"/>
    <n v="4"/>
  </r>
  <r>
    <d v="2019-04-01T00:00:00"/>
    <x v="0"/>
    <x v="1"/>
    <x v="0"/>
    <n v="886"/>
    <n v="353365.21"/>
    <n v="0"/>
    <n v="214165.42"/>
    <n v="0"/>
    <n v="353365.21"/>
    <n v="139199.79"/>
    <n v="139199.79"/>
    <n v="0.39392613098499424"/>
    <x v="3"/>
    <s v="Q2"/>
    <n v="4"/>
  </r>
  <r>
    <d v="2019-04-01T00:00:00"/>
    <x v="0"/>
    <x v="1"/>
    <x v="1"/>
    <n v="182"/>
    <n v="70163.839999999997"/>
    <n v="5234.7299999999996"/>
    <n v="43751.1"/>
    <n v="0"/>
    <n v="64929.11"/>
    <n v="21178.010000000002"/>
    <n v="21178.010000000002"/>
    <n v="0.32617126586210715"/>
    <x v="3"/>
    <s v="Q2"/>
    <n v="4"/>
  </r>
  <r>
    <d v="2019-04-01T00:00:00"/>
    <x v="0"/>
    <x v="2"/>
    <x v="0"/>
    <n v="46"/>
    <n v="16007.3"/>
    <n v="0"/>
    <n v="10017.19"/>
    <n v="0"/>
    <n v="16007.3"/>
    <n v="5990.1099999999988"/>
    <n v="5990.1099999999988"/>
    <n v="0.37421114116684256"/>
    <x v="3"/>
    <s v="Q2"/>
    <n v="4"/>
  </r>
  <r>
    <d v="2019-04-01T00:00:00"/>
    <x v="0"/>
    <x v="2"/>
    <x v="1"/>
    <n v="16"/>
    <n v="6392.72"/>
    <n v="462.79"/>
    <n v="3969.31"/>
    <n v="0"/>
    <n v="5929.93"/>
    <n v="1960.6200000000003"/>
    <n v="1960.6200000000003"/>
    <n v="0.33063122161644409"/>
    <x v="3"/>
    <s v="Q2"/>
    <n v="4"/>
  </r>
  <r>
    <d v="2019-04-01T00:00:00"/>
    <x v="1"/>
    <x v="3"/>
    <x v="0"/>
    <n v="6"/>
    <n v="25780.99"/>
    <n v="0"/>
    <n v="22307.61"/>
    <n v="1289.05"/>
    <n v="25780.99"/>
    <n v="3473.380000000001"/>
    <n v="2184.3300000000008"/>
    <n v="0.13472640111958464"/>
    <x v="3"/>
    <s v="Q2"/>
    <n v="4"/>
  </r>
  <r>
    <d v="2019-04-01T00:00:00"/>
    <x v="1"/>
    <x v="0"/>
    <x v="0"/>
    <n v="11"/>
    <n v="48167.18"/>
    <n v="0"/>
    <n v="41872.04"/>
    <n v="0"/>
    <n v="48167.18"/>
    <n v="6295.1399999999994"/>
    <n v="6295.1399999999994"/>
    <n v="0.13069355523823481"/>
    <x v="3"/>
    <s v="Q2"/>
    <n v="4"/>
  </r>
  <r>
    <d v="2019-04-01T00:00:00"/>
    <x v="1"/>
    <x v="0"/>
    <x v="1"/>
    <n v="3"/>
    <n v="13134.57"/>
    <n v="1050.76"/>
    <n v="11769.18"/>
    <n v="0"/>
    <n v="12083.81"/>
    <n v="314.6299999999992"/>
    <n v="314.6299999999992"/>
    <n v="2.6037317700294792E-2"/>
    <x v="3"/>
    <s v="Q2"/>
    <n v="4"/>
  </r>
  <r>
    <d v="2019-04-01T00:00:00"/>
    <x v="1"/>
    <x v="1"/>
    <x v="0"/>
    <n v="171"/>
    <n v="1043856.11"/>
    <n v="0"/>
    <n v="904564.67"/>
    <n v="0"/>
    <n v="1043856.11"/>
    <n v="139291.43999999994"/>
    <n v="139291.43999999994"/>
    <n v="0.13343931090272582"/>
    <x v="3"/>
    <s v="Q2"/>
    <n v="4"/>
  </r>
  <r>
    <d v="2019-04-01T00:00:00"/>
    <x v="1"/>
    <x v="1"/>
    <x v="1"/>
    <n v="23"/>
    <n v="111031.02"/>
    <n v="8791.5"/>
    <n v="97326.31"/>
    <n v="0"/>
    <n v="102239.52"/>
    <n v="4913.2100000000064"/>
    <n v="4913.2100000000064"/>
    <n v="4.8055878979087599E-2"/>
    <x v="3"/>
    <s v="Q2"/>
    <n v="4"/>
  </r>
  <r>
    <d v="2019-04-01T00:00:00"/>
    <x v="1"/>
    <x v="2"/>
    <x v="0"/>
    <n v="12"/>
    <n v="53429.69"/>
    <n v="0"/>
    <n v="49336.78"/>
    <n v="0"/>
    <n v="53429.69"/>
    <n v="4092.9100000000035"/>
    <n v="4092.9100000000035"/>
    <n v="7.6603663618486334E-2"/>
    <x v="3"/>
    <s v="Q2"/>
    <n v="4"/>
  </r>
  <r>
    <d v="2019-04-01T00:00:00"/>
    <x v="1"/>
    <x v="2"/>
    <x v="1"/>
    <n v="9"/>
    <n v="56266.32"/>
    <n v="4268.6499999999996"/>
    <n v="49387.78"/>
    <n v="0"/>
    <n v="51997.67"/>
    <n v="2609.8899999999994"/>
    <n v="2609.8899999999994"/>
    <n v="5.0192441315158917E-2"/>
    <x v="3"/>
    <s v="Q2"/>
    <n v="4"/>
  </r>
  <r>
    <d v="2019-04-01T00:00:00"/>
    <x v="2"/>
    <x v="3"/>
    <x v="0"/>
    <n v="18"/>
    <n v="12280.29"/>
    <n v="0"/>
    <n v="5917.66"/>
    <n v="611.76"/>
    <n v="12280.29"/>
    <n v="6362.630000000001"/>
    <n v="5750.8700000000008"/>
    <n v="0.51811724315956709"/>
    <x v="3"/>
    <s v="Q2"/>
    <n v="4"/>
  </r>
  <r>
    <d v="2019-04-01T00:00:00"/>
    <x v="2"/>
    <x v="3"/>
    <x v="1"/>
    <n v="7"/>
    <n v="5022.7"/>
    <n v="401.82"/>
    <n v="2387.48"/>
    <n v="231.05"/>
    <n v="4620.88"/>
    <n v="2233.4"/>
    <n v="2002.3500000000001"/>
    <n v="0.48332785097210923"/>
    <x v="3"/>
    <s v="Q2"/>
    <n v="4"/>
  </r>
  <r>
    <d v="2019-04-01T00:00:00"/>
    <x v="2"/>
    <x v="0"/>
    <x v="0"/>
    <n v="24"/>
    <n v="19819.11"/>
    <n v="0"/>
    <n v="8774.36"/>
    <n v="0"/>
    <n v="19819.11"/>
    <n v="11044.75"/>
    <n v="11044.75"/>
    <n v="0.55727779905353969"/>
    <x v="3"/>
    <s v="Q2"/>
    <n v="4"/>
  </r>
  <r>
    <d v="2019-04-01T00:00:00"/>
    <x v="2"/>
    <x v="0"/>
    <x v="1"/>
    <n v="9"/>
    <n v="6739.72"/>
    <n v="539.16"/>
    <n v="2860.89"/>
    <n v="0"/>
    <n v="6200.56"/>
    <n v="3339.6700000000005"/>
    <n v="3339.6700000000005"/>
    <n v="0.53860780316616563"/>
    <x v="3"/>
    <s v="Q2"/>
    <n v="4"/>
  </r>
  <r>
    <d v="2019-04-01T00:00:00"/>
    <x v="2"/>
    <x v="1"/>
    <x v="0"/>
    <n v="587"/>
    <n v="424910.91"/>
    <n v="0"/>
    <n v="193459.28"/>
    <n v="0"/>
    <n v="424910.91"/>
    <n v="231451.62999999998"/>
    <n v="231451.62999999998"/>
    <n v="0.54470625383565696"/>
    <x v="3"/>
    <s v="Q2"/>
    <n v="4"/>
  </r>
  <r>
    <d v="2019-04-01T00:00:00"/>
    <x v="2"/>
    <x v="1"/>
    <x v="1"/>
    <n v="137"/>
    <n v="98684.96"/>
    <n v="7406.99"/>
    <n v="44919.31"/>
    <n v="0"/>
    <n v="91277.97"/>
    <n v="46358.66"/>
    <n v="46358.66"/>
    <n v="0.50788443257447557"/>
    <x v="3"/>
    <s v="Q2"/>
    <n v="4"/>
  </r>
  <r>
    <d v="2019-04-01T00:00:00"/>
    <x v="2"/>
    <x v="2"/>
    <x v="0"/>
    <n v="37"/>
    <n v="27562.75"/>
    <n v="0"/>
    <n v="13180.2"/>
    <n v="0"/>
    <n v="27562.75"/>
    <n v="14382.55"/>
    <n v="14382.55"/>
    <n v="0.52181114003501095"/>
    <x v="3"/>
    <s v="Q2"/>
    <n v="4"/>
  </r>
  <r>
    <d v="2019-04-01T00:00:00"/>
    <x v="2"/>
    <x v="2"/>
    <x v="1"/>
    <n v="4"/>
    <n v="3285.49"/>
    <n v="239.31"/>
    <n v="1303.3499999999999"/>
    <n v="0"/>
    <n v="3046.18"/>
    <n v="1742.83"/>
    <n v="1742.83"/>
    <n v="0.57213624933523299"/>
    <x v="3"/>
    <s v="Q2"/>
    <n v="4"/>
  </r>
  <r>
    <d v="2019-04-01T00:00:00"/>
    <x v="3"/>
    <x v="3"/>
    <x v="0"/>
    <n v="63"/>
    <n v="7354.25"/>
    <n v="0"/>
    <n v="6233.18"/>
    <n v="367.73"/>
    <n v="7354.25"/>
    <n v="1121.0699999999997"/>
    <n v="753.33999999999969"/>
    <n v="0.15243838596729778"/>
    <x v="3"/>
    <s v="Q2"/>
    <n v="4"/>
  </r>
  <r>
    <d v="2019-04-01T00:00:00"/>
    <x v="3"/>
    <x v="3"/>
    <x v="1"/>
    <n v="25"/>
    <n v="2651.99"/>
    <n v="207"/>
    <n v="2124.73"/>
    <n v="122.63"/>
    <n v="2444.9899999999998"/>
    <n v="320.25999999999976"/>
    <n v="197.62999999999977"/>
    <n v="0.13098622080253899"/>
    <x v="3"/>
    <s v="Q2"/>
    <n v="4"/>
  </r>
  <r>
    <d v="2019-04-01T00:00:00"/>
    <x v="3"/>
    <x v="0"/>
    <x v="0"/>
    <n v="81"/>
    <n v="8146.94"/>
    <n v="0"/>
    <n v="6946.38"/>
    <n v="0"/>
    <n v="8146.94"/>
    <n v="1200.5599999999995"/>
    <n v="1200.5599999999995"/>
    <n v="0.14736330450451329"/>
    <x v="3"/>
    <s v="Q2"/>
    <n v="4"/>
  </r>
  <r>
    <d v="2019-04-01T00:00:00"/>
    <x v="3"/>
    <x v="0"/>
    <x v="1"/>
    <n v="49"/>
    <n v="4520.74"/>
    <n v="358.53"/>
    <n v="3983.74"/>
    <n v="0"/>
    <n v="4162.21"/>
    <n v="178.47000000000025"/>
    <n v="178.47000000000025"/>
    <n v="4.2878663017964072E-2"/>
    <x v="3"/>
    <s v="Q2"/>
    <n v="4"/>
  </r>
  <r>
    <d v="2019-04-01T00:00:00"/>
    <x v="3"/>
    <x v="1"/>
    <x v="0"/>
    <n v="2430"/>
    <n v="252144.77"/>
    <n v="0"/>
    <n v="207553.08"/>
    <n v="0"/>
    <n v="252144.77"/>
    <n v="44591.69"/>
    <n v="44591.69"/>
    <n v="0.17684955353228229"/>
    <x v="3"/>
    <s v="Q2"/>
    <n v="4"/>
  </r>
  <r>
    <d v="2019-04-01T00:00:00"/>
    <x v="3"/>
    <x v="1"/>
    <x v="1"/>
    <n v="503"/>
    <n v="48061.14"/>
    <n v="3598.59"/>
    <n v="39344.29"/>
    <n v="0"/>
    <n v="44462.55"/>
    <n v="5118.260000000002"/>
    <n v="5118.260000000002"/>
    <n v="0.11511395545239762"/>
    <x v="3"/>
    <s v="Q2"/>
    <n v="4"/>
  </r>
  <r>
    <d v="2019-04-01T00:00:00"/>
    <x v="3"/>
    <x v="2"/>
    <x v="0"/>
    <n v="129"/>
    <n v="12991.33"/>
    <n v="0"/>
    <n v="10980.64"/>
    <n v="0"/>
    <n v="12991.33"/>
    <n v="2010.6900000000005"/>
    <n v="2010.6900000000005"/>
    <n v="0.15477168234507171"/>
    <x v="3"/>
    <s v="Q2"/>
    <n v="4"/>
  </r>
  <r>
    <d v="2019-04-01T00:00:00"/>
    <x v="3"/>
    <x v="2"/>
    <x v="1"/>
    <n v="59"/>
    <n v="4832.71"/>
    <n v="359.31"/>
    <n v="4015.15"/>
    <n v="0"/>
    <n v="4473.3999999999996"/>
    <n v="458.24999999999955"/>
    <n v="458.24999999999955"/>
    <n v="0.10243886082174623"/>
    <x v="3"/>
    <s v="Q2"/>
    <n v="4"/>
  </r>
  <r>
    <d v="2019-04-01T00:00:00"/>
    <x v="4"/>
    <x v="3"/>
    <x v="0"/>
    <n v="12"/>
    <n v="5987.33"/>
    <n v="0"/>
    <n v="3277.42"/>
    <n v="299.13"/>
    <n v="5987.33"/>
    <n v="2709.91"/>
    <n v="2410.7799999999997"/>
    <n v="0.45260742267421372"/>
    <x v="3"/>
    <s v="Q2"/>
    <n v="4"/>
  </r>
  <r>
    <d v="2019-04-01T00:00:00"/>
    <x v="4"/>
    <x v="3"/>
    <x v="1"/>
    <n v="5"/>
    <n v="2488.54"/>
    <n v="168.9"/>
    <n v="1277.1099999999999"/>
    <n v="118.25"/>
    <n v="2319.64"/>
    <n v="1042.53"/>
    <n v="924.28"/>
    <n v="0.44943611939783762"/>
    <x v="3"/>
    <s v="Q2"/>
    <n v="4"/>
  </r>
  <r>
    <d v="2019-04-01T00:00:00"/>
    <x v="4"/>
    <x v="0"/>
    <x v="0"/>
    <n v="39"/>
    <n v="22131.48"/>
    <n v="0"/>
    <n v="11912.35"/>
    <n v="0"/>
    <n v="22131.48"/>
    <n v="10219.129999999999"/>
    <n v="10219.129999999999"/>
    <n v="0.46174634502527617"/>
    <x v="3"/>
    <s v="Q2"/>
    <n v="4"/>
  </r>
  <r>
    <d v="2019-04-01T00:00:00"/>
    <x v="4"/>
    <x v="0"/>
    <x v="1"/>
    <n v="11"/>
    <n v="5920.49"/>
    <n v="473.64"/>
    <n v="3231.1"/>
    <n v="0"/>
    <n v="5446.8499999999995"/>
    <n v="2215.7499999999995"/>
    <n v="2215.7499999999995"/>
    <n v="0.40679475293059286"/>
    <x v="3"/>
    <s v="Q2"/>
    <n v="4"/>
  </r>
  <r>
    <d v="2019-04-01T00:00:00"/>
    <x v="4"/>
    <x v="1"/>
    <x v="0"/>
    <n v="699"/>
    <n v="392244.54"/>
    <n v="0"/>
    <n v="209652.76"/>
    <n v="0"/>
    <n v="392244.54"/>
    <n v="182591.77999999997"/>
    <n v="182591.77999999997"/>
    <n v="0.46550496279693271"/>
    <x v="3"/>
    <s v="Q2"/>
    <n v="4"/>
  </r>
  <r>
    <d v="2019-04-01T00:00:00"/>
    <x v="4"/>
    <x v="1"/>
    <x v="1"/>
    <n v="125"/>
    <n v="77494.63"/>
    <n v="5608.97"/>
    <n v="40816.519999999997"/>
    <n v="0"/>
    <n v="71885.66"/>
    <n v="31069.140000000007"/>
    <n v="31069.140000000007"/>
    <n v="0.43220219442932017"/>
    <x v="3"/>
    <s v="Q2"/>
    <n v="4"/>
  </r>
  <r>
    <d v="2019-04-01T00:00:00"/>
    <x v="4"/>
    <x v="2"/>
    <x v="0"/>
    <n v="47"/>
    <n v="27373.81"/>
    <n v="0"/>
    <n v="14356.79"/>
    <n v="0"/>
    <n v="27373.81"/>
    <n v="13017.02"/>
    <n v="13017.02"/>
    <n v="0.47552825127375398"/>
    <x v="3"/>
    <s v="Q2"/>
    <n v="4"/>
  </r>
  <r>
    <d v="2019-04-01T00:00:00"/>
    <x v="4"/>
    <x v="2"/>
    <x v="1"/>
    <n v="17"/>
    <n v="11167.09"/>
    <n v="870.14"/>
    <n v="5929.87"/>
    <n v="0"/>
    <n v="10296.950000000001"/>
    <n v="4367.0800000000008"/>
    <n v="4367.0800000000008"/>
    <n v="0.42411393665114433"/>
    <x v="3"/>
    <s v="Q2"/>
    <n v="4"/>
  </r>
  <r>
    <d v="2019-04-01T00:00:00"/>
    <x v="5"/>
    <x v="3"/>
    <x v="0"/>
    <n v="6"/>
    <n v="25133.64"/>
    <n v="0"/>
    <n v="20585.77"/>
    <n v="1254.98"/>
    <n v="25133.64"/>
    <n v="4547.869999999999"/>
    <n v="3292.889999999999"/>
    <n v="0.18094752690020224"/>
    <x v="3"/>
    <s v="Q2"/>
    <n v="4"/>
  </r>
  <r>
    <d v="2019-04-01T00:00:00"/>
    <x v="5"/>
    <x v="3"/>
    <x v="1"/>
    <n v="5"/>
    <n v="13249.18"/>
    <n v="1059.93"/>
    <n v="10766.84"/>
    <n v="609.46"/>
    <n v="12189.25"/>
    <n v="1422.4099999999999"/>
    <n v="812.94999999999982"/>
    <n v="0.11669380806858501"/>
    <x v="3"/>
    <s v="Q2"/>
    <n v="4"/>
  </r>
  <r>
    <d v="2019-04-01T00:00:00"/>
    <x v="5"/>
    <x v="0"/>
    <x v="0"/>
    <n v="15"/>
    <n v="63794.51"/>
    <n v="0"/>
    <n v="53784.3"/>
    <n v="0"/>
    <n v="63794.51"/>
    <n v="10010.209999999999"/>
    <n v="10010.209999999999"/>
    <n v="0.15691334567817825"/>
    <x v="3"/>
    <s v="Q2"/>
    <n v="4"/>
  </r>
  <r>
    <d v="2019-04-01T00:00:00"/>
    <x v="5"/>
    <x v="0"/>
    <x v="1"/>
    <n v="8"/>
    <n v="33440.79"/>
    <n v="2675.25"/>
    <n v="25473.35"/>
    <n v="0"/>
    <n v="30765.54"/>
    <n v="5292.1900000000023"/>
    <n v="5292.1900000000023"/>
    <n v="0.17201680841616959"/>
    <x v="3"/>
    <s v="Q2"/>
    <n v="4"/>
  </r>
  <r>
    <d v="2019-04-01T00:00:00"/>
    <x v="5"/>
    <x v="1"/>
    <x v="0"/>
    <n v="225"/>
    <n v="846170.11"/>
    <n v="0"/>
    <n v="704005.7"/>
    <n v="0"/>
    <n v="846170.11"/>
    <n v="142164.41000000003"/>
    <n v="142164.41000000003"/>
    <n v="0.1680092552548329"/>
    <x v="3"/>
    <s v="Q2"/>
    <n v="4"/>
  </r>
  <r>
    <d v="2019-04-01T00:00:00"/>
    <x v="5"/>
    <x v="1"/>
    <x v="1"/>
    <n v="51"/>
    <n v="194316.72"/>
    <n v="14520.48"/>
    <n v="164460.68"/>
    <n v="0"/>
    <n v="179796.24"/>
    <n v="15335.559999999998"/>
    <n v="15335.559999999998"/>
    <n v="8.5294108486362111E-2"/>
    <x v="3"/>
    <s v="Q2"/>
    <n v="4"/>
  </r>
  <r>
    <d v="2019-04-01T00:00:00"/>
    <x v="5"/>
    <x v="2"/>
    <x v="0"/>
    <n v="27"/>
    <n v="115016.9"/>
    <n v="0"/>
    <n v="95254.49"/>
    <n v="0"/>
    <n v="115016.9"/>
    <n v="19762.409999999989"/>
    <n v="19762.409999999989"/>
    <n v="0.17182179314518117"/>
    <x v="3"/>
    <s v="Q2"/>
    <n v="4"/>
  </r>
  <r>
    <d v="2019-04-01T00:00:00"/>
    <x v="5"/>
    <x v="2"/>
    <x v="1"/>
    <n v="6"/>
    <n v="28105.040000000001"/>
    <n v="2248.4"/>
    <n v="19596.63"/>
    <n v="0"/>
    <n v="25856.639999999999"/>
    <n v="6260.0099999999984"/>
    <n v="6260.0099999999984"/>
    <n v="0.24210454258557951"/>
    <x v="3"/>
    <s v="Q2"/>
    <n v="4"/>
  </r>
  <r>
    <d v="2019-04-01T00:00:00"/>
    <x v="6"/>
    <x v="3"/>
    <x v="0"/>
    <n v="8"/>
    <n v="11112.99"/>
    <n v="0"/>
    <n v="6090.29"/>
    <n v="555.65"/>
    <n v="11112.99"/>
    <n v="5022.7"/>
    <n v="4467.05"/>
    <n v="0.45196657245259825"/>
    <x v="3"/>
    <s v="Q2"/>
    <n v="4"/>
  </r>
  <r>
    <d v="2019-04-01T00:00:00"/>
    <x v="6"/>
    <x v="3"/>
    <x v="1"/>
    <n v="7"/>
    <n v="8429.18"/>
    <n v="615.15"/>
    <n v="4456.7700000000004"/>
    <n v="392.79"/>
    <n v="7814.0300000000007"/>
    <n v="3357.26"/>
    <n v="2964.4700000000003"/>
    <n v="0.42964513829611606"/>
    <x v="3"/>
    <s v="Q2"/>
    <n v="4"/>
  </r>
  <r>
    <d v="2019-04-01T00:00:00"/>
    <x v="6"/>
    <x v="0"/>
    <x v="0"/>
    <n v="27"/>
    <n v="38694.870000000003"/>
    <n v="0"/>
    <n v="20610.419999999998"/>
    <n v="0"/>
    <n v="38694.870000000003"/>
    <n v="18084.450000000004"/>
    <n v="18084.450000000004"/>
    <n v="0.46736040203778961"/>
    <x v="3"/>
    <s v="Q2"/>
    <n v="4"/>
  </r>
  <r>
    <d v="2019-04-01T00:00:00"/>
    <x v="6"/>
    <x v="0"/>
    <x v="1"/>
    <n v="4"/>
    <n v="4389.17"/>
    <n v="351.14"/>
    <n v="2337.9299999999998"/>
    <n v="0"/>
    <n v="4038.03"/>
    <n v="1700.1000000000004"/>
    <n v="1700.1000000000004"/>
    <n v="0.42102213207925654"/>
    <x v="3"/>
    <s v="Q2"/>
    <n v="4"/>
  </r>
  <r>
    <d v="2019-04-01T00:00:00"/>
    <x v="6"/>
    <x v="1"/>
    <x v="0"/>
    <n v="254"/>
    <n v="327145.24"/>
    <n v="0"/>
    <n v="177823.4"/>
    <n v="0"/>
    <n v="327145.24"/>
    <n v="149321.84"/>
    <n v="149321.84"/>
    <n v="0.45643898104707253"/>
    <x v="3"/>
    <s v="Q2"/>
    <n v="4"/>
  </r>
  <r>
    <d v="2019-04-01T00:00:00"/>
    <x v="6"/>
    <x v="1"/>
    <x v="1"/>
    <n v="48"/>
    <n v="61138.33"/>
    <n v="4691.63"/>
    <n v="34573.61"/>
    <n v="0"/>
    <n v="56446.700000000004"/>
    <n v="21873.090000000004"/>
    <n v="21873.090000000004"/>
    <n v="0.3874998892760782"/>
    <x v="3"/>
    <s v="Q2"/>
    <n v="4"/>
  </r>
  <r>
    <d v="2019-04-01T00:00:00"/>
    <x v="6"/>
    <x v="2"/>
    <x v="0"/>
    <n v="9"/>
    <n v="9636.86"/>
    <n v="0"/>
    <n v="4713.84"/>
    <n v="0"/>
    <n v="9636.86"/>
    <n v="4923.0200000000004"/>
    <n v="4923.0200000000004"/>
    <n v="0.51085312020720441"/>
    <x v="3"/>
    <s v="Q2"/>
    <n v="4"/>
  </r>
  <r>
    <d v="2019-04-01T00:00:00"/>
    <x v="6"/>
    <x v="2"/>
    <x v="1"/>
    <n v="8"/>
    <n v="14912.1"/>
    <n v="1179.3"/>
    <n v="8231.43"/>
    <n v="0"/>
    <n v="13732.800000000001"/>
    <n v="5501.3700000000008"/>
    <n v="5501.3700000000008"/>
    <n v="0.40060075148549462"/>
    <x v="3"/>
    <s v="Q2"/>
    <n v="4"/>
  </r>
  <r>
    <d v="2019-05-01T00:00:00"/>
    <x v="0"/>
    <x v="3"/>
    <x v="0"/>
    <n v="17"/>
    <n v="6805.53"/>
    <n v="0"/>
    <n v="4208.6400000000003"/>
    <n v="340.2"/>
    <n v="6805.53"/>
    <n v="2596.8899999999994"/>
    <n v="2256.6899999999996"/>
    <n v="0.3815852696263185"/>
    <x v="3"/>
    <s v="Q2"/>
    <n v="5"/>
  </r>
  <r>
    <d v="2019-05-01T00:00:00"/>
    <x v="0"/>
    <x v="3"/>
    <x v="1"/>
    <n v="9"/>
    <n v="2707.14"/>
    <n v="189.5"/>
    <n v="1504.71"/>
    <n v="125.87"/>
    <n v="2517.64"/>
    <n v="1012.9299999999998"/>
    <n v="887.05999999999983"/>
    <n v="0.4023331373826281"/>
    <x v="3"/>
    <s v="Q2"/>
    <n v="5"/>
  </r>
  <r>
    <d v="2019-05-01T00:00:00"/>
    <x v="0"/>
    <x v="0"/>
    <x v="0"/>
    <n v="23"/>
    <n v="9315.26"/>
    <n v="0"/>
    <n v="5371.08"/>
    <n v="0"/>
    <n v="9315.26"/>
    <n v="3944.1800000000003"/>
    <n v="3944.1800000000003"/>
    <n v="0.42341061870522134"/>
    <x v="3"/>
    <s v="Q2"/>
    <n v="5"/>
  </r>
  <r>
    <d v="2019-05-01T00:00:00"/>
    <x v="0"/>
    <x v="0"/>
    <x v="1"/>
    <n v="37"/>
    <n v="11867.46"/>
    <n v="814.23"/>
    <n v="7149.15"/>
    <n v="0"/>
    <n v="11053.23"/>
    <n v="3904.08"/>
    <n v="3904.08"/>
    <n v="0.35320716206936797"/>
    <x v="3"/>
    <s v="Q2"/>
    <n v="5"/>
  </r>
  <r>
    <d v="2019-05-01T00:00:00"/>
    <x v="0"/>
    <x v="1"/>
    <x v="0"/>
    <n v="689"/>
    <n v="274212.77"/>
    <n v="0"/>
    <n v="173005.45"/>
    <n v="0"/>
    <n v="274212.77"/>
    <n v="101207.32"/>
    <n v="101207.32"/>
    <n v="0.36908317581270922"/>
    <x v="3"/>
    <s v="Q2"/>
    <n v="5"/>
  </r>
  <r>
    <d v="2019-05-01T00:00:00"/>
    <x v="0"/>
    <x v="1"/>
    <x v="1"/>
    <n v="270"/>
    <n v="103902.85"/>
    <n v="7089.11"/>
    <n v="62782"/>
    <n v="0"/>
    <n v="96813.74"/>
    <n v="34031.740000000005"/>
    <n v="34031.740000000005"/>
    <n v="0.35151766681051683"/>
    <x v="3"/>
    <s v="Q2"/>
    <n v="5"/>
  </r>
  <r>
    <d v="2019-05-01T00:00:00"/>
    <x v="0"/>
    <x v="2"/>
    <x v="0"/>
    <n v="38"/>
    <n v="17161.84"/>
    <n v="0"/>
    <n v="10548.58"/>
    <n v="0"/>
    <n v="17161.84"/>
    <n v="6613.26"/>
    <n v="6613.26"/>
    <n v="0.38534679265160382"/>
    <x v="3"/>
    <s v="Q2"/>
    <n v="5"/>
  </r>
  <r>
    <d v="2019-05-01T00:00:00"/>
    <x v="0"/>
    <x v="2"/>
    <x v="1"/>
    <n v="42"/>
    <n v="17571.45"/>
    <n v="1219.68"/>
    <n v="9258.75"/>
    <n v="0"/>
    <n v="16351.77"/>
    <n v="7093.02"/>
    <n v="7093.02"/>
    <n v="0.43377689387754353"/>
    <x v="3"/>
    <s v="Q2"/>
    <n v="5"/>
  </r>
  <r>
    <d v="2019-05-01T00:00:00"/>
    <x v="1"/>
    <x v="3"/>
    <x v="0"/>
    <n v="5"/>
    <n v="26864.48"/>
    <n v="0"/>
    <n v="23112.6"/>
    <n v="1343.23"/>
    <n v="26864.48"/>
    <n v="3751.880000000001"/>
    <n v="2408.650000000001"/>
    <n v="0.13965950578607891"/>
    <x v="3"/>
    <s v="Q2"/>
    <n v="5"/>
  </r>
  <r>
    <d v="2019-05-01T00:00:00"/>
    <x v="1"/>
    <x v="3"/>
    <x v="1"/>
    <n v="1"/>
    <n v="10621.63"/>
    <n v="743.51"/>
    <n v="8831.36"/>
    <n v="493.91"/>
    <n v="9878.119999999999"/>
    <n v="1046.7599999999984"/>
    <n v="552.84999999999832"/>
    <n v="0.10596753228347079"/>
    <x v="3"/>
    <s v="Q2"/>
    <n v="5"/>
  </r>
  <r>
    <d v="2019-05-01T00:00:00"/>
    <x v="1"/>
    <x v="0"/>
    <x v="0"/>
    <n v="4"/>
    <n v="30091.61"/>
    <n v="0"/>
    <n v="26663.24"/>
    <n v="0"/>
    <n v="30091.61"/>
    <n v="3428.369999999999"/>
    <n v="3428.369999999999"/>
    <n v="0.11393109242077772"/>
    <x v="3"/>
    <s v="Q2"/>
    <n v="5"/>
  </r>
  <r>
    <d v="2019-05-01T00:00:00"/>
    <x v="1"/>
    <x v="0"/>
    <x v="1"/>
    <n v="3"/>
    <n v="15543.52"/>
    <n v="1088.05"/>
    <n v="12517.39"/>
    <n v="0"/>
    <n v="14455.470000000001"/>
    <n v="1938.0800000000017"/>
    <n v="1938.0800000000017"/>
    <n v="0.13407243071307964"/>
    <x v="3"/>
    <s v="Q2"/>
    <n v="5"/>
  </r>
  <r>
    <d v="2019-05-01T00:00:00"/>
    <x v="1"/>
    <x v="1"/>
    <x v="0"/>
    <n v="101"/>
    <n v="583960.41"/>
    <n v="0"/>
    <n v="509892.38"/>
    <n v="0"/>
    <n v="583960.41"/>
    <n v="74068.030000000028"/>
    <n v="74068.030000000028"/>
    <n v="0.12683741694064504"/>
    <x v="3"/>
    <s v="Q2"/>
    <n v="5"/>
  </r>
  <r>
    <d v="2019-05-01T00:00:00"/>
    <x v="1"/>
    <x v="1"/>
    <x v="1"/>
    <n v="54"/>
    <n v="263642.27"/>
    <n v="17955.09"/>
    <n v="228651.25"/>
    <n v="0"/>
    <n v="245687.18000000002"/>
    <n v="17035.930000000022"/>
    <n v="17035.930000000022"/>
    <n v="6.9339922416790406E-2"/>
    <x v="3"/>
    <s v="Q2"/>
    <n v="5"/>
  </r>
  <r>
    <d v="2019-05-01T00:00:00"/>
    <x v="1"/>
    <x v="2"/>
    <x v="0"/>
    <n v="11"/>
    <n v="47625.95"/>
    <n v="0"/>
    <n v="39270.76"/>
    <n v="0"/>
    <n v="47625.95"/>
    <n v="8355.1899999999951"/>
    <n v="8355.1899999999951"/>
    <n v="0.17543356090534667"/>
    <x v="3"/>
    <s v="Q2"/>
    <n v="5"/>
  </r>
  <r>
    <d v="2019-05-01T00:00:00"/>
    <x v="1"/>
    <x v="2"/>
    <x v="1"/>
    <n v="14"/>
    <n v="96236.69"/>
    <n v="6555.77"/>
    <n v="85280.12"/>
    <n v="0"/>
    <n v="89680.92"/>
    <n v="4400.8000000000029"/>
    <n v="4400.8000000000029"/>
    <n v="4.9071753501190696E-2"/>
    <x v="3"/>
    <s v="Q2"/>
    <n v="5"/>
  </r>
  <r>
    <d v="2019-05-01T00:00:00"/>
    <x v="2"/>
    <x v="3"/>
    <x v="0"/>
    <n v="17"/>
    <n v="12504.21"/>
    <n v="0"/>
    <n v="5538.14"/>
    <n v="625.22"/>
    <n v="12504.21"/>
    <n v="6966.0699999999988"/>
    <n v="6340.8499999999985"/>
    <n v="0.55709796940390466"/>
    <x v="3"/>
    <s v="Q2"/>
    <n v="5"/>
  </r>
  <r>
    <d v="2019-05-01T00:00:00"/>
    <x v="2"/>
    <x v="3"/>
    <x v="1"/>
    <n v="12"/>
    <n v="7903.87"/>
    <n v="533.36"/>
    <n v="3693.19"/>
    <n v="368.53"/>
    <n v="7370.51"/>
    <n v="3677.32"/>
    <n v="3308.79"/>
    <n v="0.4989234123554544"/>
    <x v="3"/>
    <s v="Q2"/>
    <n v="5"/>
  </r>
  <r>
    <d v="2019-05-01T00:00:00"/>
    <x v="2"/>
    <x v="0"/>
    <x v="0"/>
    <n v="18"/>
    <n v="13553.75"/>
    <n v="0"/>
    <n v="5942.87"/>
    <n v="0"/>
    <n v="13553.75"/>
    <n v="7610.88"/>
    <n v="7610.88"/>
    <n v="0.56153315503089551"/>
    <x v="3"/>
    <s v="Q2"/>
    <n v="5"/>
  </r>
  <r>
    <d v="2019-05-01T00:00:00"/>
    <x v="2"/>
    <x v="0"/>
    <x v="1"/>
    <n v="33"/>
    <n v="29975.919999999998"/>
    <n v="2098.29"/>
    <n v="12802.77"/>
    <n v="0"/>
    <n v="27877.629999999997"/>
    <n v="15074.859999999997"/>
    <n v="15074.859999999997"/>
    <n v="0.54075113271824038"/>
    <x v="3"/>
    <s v="Q2"/>
    <n v="5"/>
  </r>
  <r>
    <d v="2019-05-01T00:00:00"/>
    <x v="2"/>
    <x v="1"/>
    <x v="0"/>
    <n v="475"/>
    <n v="347954.09"/>
    <n v="0"/>
    <n v="156343.76999999999"/>
    <n v="0"/>
    <n v="347954.09"/>
    <n v="191610.32000000004"/>
    <n v="191610.32000000004"/>
    <n v="0.55067701603967356"/>
    <x v="3"/>
    <s v="Q2"/>
    <n v="5"/>
  </r>
  <r>
    <d v="2019-05-01T00:00:00"/>
    <x v="2"/>
    <x v="1"/>
    <x v="1"/>
    <n v="188"/>
    <n v="125468.73"/>
    <n v="8558.89"/>
    <n v="56080"/>
    <n v="0"/>
    <n v="116909.84"/>
    <n v="60829.84"/>
    <n v="60829.84"/>
    <n v="0.52031411556118801"/>
    <x v="3"/>
    <s v="Q2"/>
    <n v="5"/>
  </r>
  <r>
    <d v="2019-05-01T00:00:00"/>
    <x v="2"/>
    <x v="2"/>
    <x v="0"/>
    <n v="24"/>
    <n v="20731.759999999998"/>
    <n v="0"/>
    <n v="9732.5300000000007"/>
    <n v="0"/>
    <n v="20731.759999999998"/>
    <n v="10999.229999999998"/>
    <n v="10999.229999999998"/>
    <n v="0.53054974589711623"/>
    <x v="3"/>
    <s v="Q2"/>
    <n v="5"/>
  </r>
  <r>
    <d v="2019-05-01T00:00:00"/>
    <x v="2"/>
    <x v="2"/>
    <x v="1"/>
    <n v="11"/>
    <n v="8552.27"/>
    <n v="582.75"/>
    <n v="3888.65"/>
    <n v="0"/>
    <n v="7969.52"/>
    <n v="4080.8700000000003"/>
    <n v="4080.8700000000003"/>
    <n v="0.51205969744727409"/>
    <x v="3"/>
    <s v="Q2"/>
    <n v="5"/>
  </r>
  <r>
    <d v="2019-05-01T00:00:00"/>
    <x v="3"/>
    <x v="3"/>
    <x v="0"/>
    <n v="60"/>
    <n v="5450.35"/>
    <n v="0"/>
    <n v="4493.01"/>
    <n v="272.45999999999998"/>
    <n v="5450.35"/>
    <n v="957.34000000000015"/>
    <n v="684.88000000000011"/>
    <n v="0.17564743548579451"/>
    <x v="3"/>
    <s v="Q2"/>
    <n v="5"/>
  </r>
  <r>
    <d v="2019-05-01T00:00:00"/>
    <x v="3"/>
    <x v="3"/>
    <x v="1"/>
    <n v="21"/>
    <n v="3474.42"/>
    <n v="243.21"/>
    <n v="2598.34"/>
    <n v="161.56"/>
    <n v="3231.21"/>
    <n v="632.86999999999989"/>
    <n v="471.30999999999989"/>
    <n v="0.19586161221338133"/>
    <x v="3"/>
    <s v="Q2"/>
    <n v="5"/>
  </r>
  <r>
    <d v="2019-05-01T00:00:00"/>
    <x v="3"/>
    <x v="0"/>
    <x v="0"/>
    <n v="57"/>
    <n v="6611.39"/>
    <n v="0"/>
    <n v="5717.18"/>
    <n v="0"/>
    <n v="6611.39"/>
    <n v="894.21"/>
    <n v="894.21"/>
    <n v="0.13525294983354483"/>
    <x v="3"/>
    <s v="Q2"/>
    <n v="5"/>
  </r>
  <r>
    <d v="2019-05-01T00:00:00"/>
    <x v="3"/>
    <x v="0"/>
    <x v="1"/>
    <n v="52"/>
    <n v="4467.7"/>
    <n v="282.66000000000003"/>
    <n v="3883.81"/>
    <n v="0"/>
    <n v="4185.04"/>
    <n v="301.23"/>
    <n v="301.23"/>
    <n v="7.19778066637356E-2"/>
    <x v="3"/>
    <s v="Q2"/>
    <n v="5"/>
  </r>
  <r>
    <d v="2019-05-01T00:00:00"/>
    <x v="3"/>
    <x v="1"/>
    <x v="0"/>
    <n v="1981"/>
    <n v="201663.16"/>
    <n v="0"/>
    <n v="166367.81"/>
    <n v="0"/>
    <n v="201663.16"/>
    <n v="35295.350000000006"/>
    <n v="35295.350000000006"/>
    <n v="0.1750213078085259"/>
    <x v="3"/>
    <s v="Q2"/>
    <n v="5"/>
  </r>
  <r>
    <d v="2019-05-01T00:00:00"/>
    <x v="3"/>
    <x v="1"/>
    <x v="1"/>
    <n v="829"/>
    <n v="79838.070000000007"/>
    <n v="5409.13"/>
    <n v="65723.039999999994"/>
    <n v="0"/>
    <n v="74428.94"/>
    <n v="8705.9000000000087"/>
    <n v="8705.9000000000087"/>
    <n v="0.11696928640929198"/>
    <x v="3"/>
    <s v="Q2"/>
    <n v="5"/>
  </r>
  <r>
    <d v="2019-05-01T00:00:00"/>
    <x v="3"/>
    <x v="2"/>
    <x v="0"/>
    <n v="80"/>
    <n v="9323.77"/>
    <n v="0"/>
    <n v="7945.17"/>
    <n v="0"/>
    <n v="9323.77"/>
    <n v="1378.6000000000004"/>
    <n v="1378.6000000000004"/>
    <n v="0.14785864516177472"/>
    <x v="3"/>
    <s v="Q2"/>
    <n v="5"/>
  </r>
  <r>
    <d v="2019-05-01T00:00:00"/>
    <x v="3"/>
    <x v="2"/>
    <x v="1"/>
    <n v="44"/>
    <n v="4755.34"/>
    <n v="332.88"/>
    <n v="3949.11"/>
    <n v="0"/>
    <n v="4422.46"/>
    <n v="473.34999999999991"/>
    <n v="473.34999999999991"/>
    <n v="0.10703318967271606"/>
    <x v="3"/>
    <s v="Q2"/>
    <n v="5"/>
  </r>
  <r>
    <d v="2019-05-01T00:00:00"/>
    <x v="4"/>
    <x v="3"/>
    <x v="0"/>
    <n v="10"/>
    <n v="4556.83"/>
    <n v="0"/>
    <n v="2394.58"/>
    <n v="227.52"/>
    <n v="4556.83"/>
    <n v="2162.25"/>
    <n v="1934.73"/>
    <n v="0.47450749753666477"/>
    <x v="3"/>
    <s v="Q2"/>
    <n v="5"/>
  </r>
  <r>
    <d v="2019-05-01T00:00:00"/>
    <x v="4"/>
    <x v="3"/>
    <x v="1"/>
    <n v="9"/>
    <n v="4935.68"/>
    <n v="341.49"/>
    <n v="2620.0300000000002"/>
    <n v="230.17"/>
    <n v="4594.1900000000005"/>
    <n v="1974.1600000000003"/>
    <n v="1743.9900000000002"/>
    <n v="0.42970795722423322"/>
    <x v="3"/>
    <s v="Q2"/>
    <n v="5"/>
  </r>
  <r>
    <d v="2019-05-01T00:00:00"/>
    <x v="4"/>
    <x v="0"/>
    <x v="0"/>
    <n v="28"/>
    <n v="12660.19"/>
    <n v="0"/>
    <n v="6956.04"/>
    <n v="0"/>
    <n v="12660.19"/>
    <n v="5704.1500000000005"/>
    <n v="5704.1500000000005"/>
    <n v="0.45055800900302445"/>
    <x v="3"/>
    <s v="Q2"/>
    <n v="5"/>
  </r>
  <r>
    <d v="2019-05-01T00:00:00"/>
    <x v="4"/>
    <x v="0"/>
    <x v="1"/>
    <n v="18"/>
    <n v="11664.79"/>
    <n v="816.51"/>
    <n v="6216.88"/>
    <n v="0"/>
    <n v="10848.28"/>
    <n v="4631.4000000000005"/>
    <n v="4631.4000000000005"/>
    <n v="0.42692482126198811"/>
    <x v="3"/>
    <s v="Q2"/>
    <n v="5"/>
  </r>
  <r>
    <d v="2019-05-01T00:00:00"/>
    <x v="4"/>
    <x v="1"/>
    <x v="0"/>
    <n v="560"/>
    <n v="311961.14"/>
    <n v="0"/>
    <n v="165297.95000000001"/>
    <n v="0"/>
    <n v="311961.14"/>
    <n v="146663.19"/>
    <n v="146663.19"/>
    <n v="0.47013288257633623"/>
    <x v="3"/>
    <s v="Q2"/>
    <n v="5"/>
  </r>
  <r>
    <d v="2019-05-01T00:00:00"/>
    <x v="4"/>
    <x v="1"/>
    <x v="1"/>
    <n v="236"/>
    <n v="124048.81"/>
    <n v="8305.92"/>
    <n v="65906.509999999995"/>
    <n v="0"/>
    <n v="115742.89"/>
    <n v="49836.380000000005"/>
    <n v="49836.380000000005"/>
    <n v="0.4305783275326891"/>
    <x v="3"/>
    <s v="Q2"/>
    <n v="5"/>
  </r>
  <r>
    <d v="2019-05-01T00:00:00"/>
    <x v="4"/>
    <x v="2"/>
    <x v="0"/>
    <n v="30"/>
    <n v="15981.76"/>
    <n v="0"/>
    <n v="8778.91"/>
    <n v="0"/>
    <n v="15981.76"/>
    <n v="7202.85"/>
    <n v="7202.85"/>
    <n v="0.45069191378171114"/>
    <x v="3"/>
    <s v="Q2"/>
    <n v="5"/>
  </r>
  <r>
    <d v="2019-05-01T00:00:00"/>
    <x v="4"/>
    <x v="2"/>
    <x v="1"/>
    <n v="24"/>
    <n v="11342.19"/>
    <n v="774.04"/>
    <n v="5975.97"/>
    <n v="0"/>
    <n v="10568.150000000001"/>
    <n v="4592.1800000000012"/>
    <n v="4592.1800000000012"/>
    <n v="0.43453016847792664"/>
    <x v="3"/>
    <s v="Q2"/>
    <n v="5"/>
  </r>
  <r>
    <d v="2019-05-01T00:00:00"/>
    <x v="5"/>
    <x v="3"/>
    <x v="0"/>
    <n v="6"/>
    <n v="26407.09"/>
    <n v="0"/>
    <n v="20354.939999999999"/>
    <n v="1320.35"/>
    <n v="26407.09"/>
    <n v="6052.1500000000015"/>
    <n v="4731.8000000000011"/>
    <n v="0.22918655558033851"/>
    <x v="3"/>
    <s v="Q2"/>
    <n v="5"/>
  </r>
  <r>
    <d v="2019-05-01T00:00:00"/>
    <x v="5"/>
    <x v="3"/>
    <x v="1"/>
    <n v="4"/>
    <n v="21379.1"/>
    <n v="1496.55"/>
    <n v="17356.240000000002"/>
    <n v="994.14"/>
    <n v="19882.55"/>
    <n v="2526.3099999999977"/>
    <n v="1532.1699999999978"/>
    <n v="0.12706166965504917"/>
    <x v="3"/>
    <s v="Q2"/>
    <n v="5"/>
  </r>
  <r>
    <d v="2019-05-01T00:00:00"/>
    <x v="5"/>
    <x v="0"/>
    <x v="0"/>
    <n v="8"/>
    <n v="30946.95"/>
    <n v="0"/>
    <n v="27085.759999999998"/>
    <n v="0"/>
    <n v="30946.95"/>
    <n v="3861.1900000000023"/>
    <n v="3861.1900000000023"/>
    <n v="0.12476803045211247"/>
    <x v="3"/>
    <s v="Q2"/>
    <n v="5"/>
  </r>
  <r>
    <d v="2019-05-01T00:00:00"/>
    <x v="5"/>
    <x v="0"/>
    <x v="1"/>
    <n v="8"/>
    <n v="23380.54"/>
    <n v="1636.63"/>
    <n v="19108.28"/>
    <n v="0"/>
    <n v="21743.91"/>
    <n v="2635.630000000001"/>
    <n v="2635.630000000001"/>
    <n v="0.12121233025706973"/>
    <x v="3"/>
    <s v="Q2"/>
    <n v="5"/>
  </r>
  <r>
    <d v="2019-05-01T00:00:00"/>
    <x v="5"/>
    <x v="1"/>
    <x v="0"/>
    <n v="169"/>
    <n v="688523.33"/>
    <n v="0"/>
    <n v="568619.51"/>
    <n v="0"/>
    <n v="688523.33"/>
    <n v="119903.81999999995"/>
    <n v="119903.81999999995"/>
    <n v="0.17414634301498536"/>
    <x v="3"/>
    <s v="Q2"/>
    <n v="5"/>
  </r>
  <r>
    <d v="2019-05-01T00:00:00"/>
    <x v="5"/>
    <x v="1"/>
    <x v="1"/>
    <n v="79"/>
    <n v="265950.37"/>
    <n v="17712.46"/>
    <n v="218721.07"/>
    <n v="0"/>
    <n v="248237.91"/>
    <n v="29516.839999999997"/>
    <n v="29516.839999999997"/>
    <n v="0.11890544840632922"/>
    <x v="3"/>
    <s v="Q2"/>
    <n v="5"/>
  </r>
  <r>
    <d v="2019-05-01T00:00:00"/>
    <x v="5"/>
    <x v="2"/>
    <x v="0"/>
    <n v="17"/>
    <n v="71326.97"/>
    <n v="0"/>
    <n v="60666.02"/>
    <n v="0"/>
    <n v="71326.97"/>
    <n v="10660.950000000004"/>
    <n v="10660.950000000004"/>
    <n v="0.14946590329015805"/>
    <x v="3"/>
    <s v="Q2"/>
    <n v="5"/>
  </r>
  <r>
    <d v="2019-05-01T00:00:00"/>
    <x v="5"/>
    <x v="2"/>
    <x v="1"/>
    <n v="12"/>
    <n v="48187.34"/>
    <n v="3373.12"/>
    <n v="38151.54"/>
    <n v="0"/>
    <n v="44814.219999999994"/>
    <n v="6662.679999999993"/>
    <n v="6662.679999999993"/>
    <n v="0.1486733452015899"/>
    <x v="3"/>
    <s v="Q2"/>
    <n v="5"/>
  </r>
  <r>
    <d v="2019-05-01T00:00:00"/>
    <x v="6"/>
    <x v="3"/>
    <x v="0"/>
    <n v="6"/>
    <n v="7910.26"/>
    <n v="0"/>
    <n v="4826.5600000000004"/>
    <n v="395.52"/>
    <n v="7910.26"/>
    <n v="3083.7"/>
    <n v="2688.18"/>
    <n v="0.3898354794911924"/>
    <x v="3"/>
    <s v="Q2"/>
    <n v="5"/>
  </r>
  <r>
    <d v="2019-05-01T00:00:00"/>
    <x v="6"/>
    <x v="3"/>
    <x v="1"/>
    <n v="3"/>
    <n v="3435.12"/>
    <n v="240.45"/>
    <n v="2186.08"/>
    <n v="159.74"/>
    <n v="3194.67"/>
    <n v="1008.5900000000001"/>
    <n v="848.85000000000014"/>
    <n v="0.31571022985159658"/>
    <x v="3"/>
    <s v="Q2"/>
    <n v="5"/>
  </r>
  <r>
    <d v="2019-05-01T00:00:00"/>
    <x v="6"/>
    <x v="0"/>
    <x v="0"/>
    <n v="7"/>
    <n v="6572.07"/>
    <n v="0"/>
    <n v="3356.43"/>
    <n v="0"/>
    <n v="6572.07"/>
    <n v="3215.64"/>
    <n v="3215.64"/>
    <n v="0.48928876290118639"/>
    <x v="3"/>
    <s v="Q2"/>
    <n v="5"/>
  </r>
  <r>
    <d v="2019-05-01T00:00:00"/>
    <x v="6"/>
    <x v="0"/>
    <x v="1"/>
    <n v="16"/>
    <n v="20559.86"/>
    <n v="1439.2"/>
    <n v="11251.61"/>
    <n v="0"/>
    <n v="19120.66"/>
    <n v="7869.0499999999993"/>
    <n v="7869.0499999999993"/>
    <n v="0.41154698634879755"/>
    <x v="3"/>
    <s v="Q2"/>
    <n v="5"/>
  </r>
  <r>
    <d v="2019-05-01T00:00:00"/>
    <x v="6"/>
    <x v="1"/>
    <x v="0"/>
    <n v="196"/>
    <n v="252465.85"/>
    <n v="0"/>
    <n v="137185.26999999999"/>
    <n v="0"/>
    <n v="252465.85"/>
    <n v="115280.58000000002"/>
    <n v="115280.58000000002"/>
    <n v="0.45661850899834577"/>
    <x v="3"/>
    <s v="Q2"/>
    <n v="5"/>
  </r>
  <r>
    <d v="2019-05-01T00:00:00"/>
    <x v="6"/>
    <x v="1"/>
    <x v="1"/>
    <n v="104"/>
    <n v="126948.18"/>
    <n v="8737.7999999999993"/>
    <n v="68210.37"/>
    <n v="0"/>
    <n v="118210.37999999999"/>
    <n v="50000.009999999995"/>
    <n v="50000.009999999995"/>
    <n v="0.42297478444786318"/>
    <x v="3"/>
    <s v="Q2"/>
    <n v="5"/>
  </r>
  <r>
    <d v="2019-05-01T00:00:00"/>
    <x v="6"/>
    <x v="2"/>
    <x v="0"/>
    <n v="18"/>
    <n v="27285.82"/>
    <n v="0"/>
    <n v="15335.55"/>
    <n v="0"/>
    <n v="27285.82"/>
    <n v="11950.27"/>
    <n v="11950.27"/>
    <n v="0.43796631363836602"/>
    <x v="3"/>
    <s v="Q2"/>
    <n v="5"/>
  </r>
  <r>
    <d v="2019-05-01T00:00:00"/>
    <x v="6"/>
    <x v="2"/>
    <x v="1"/>
    <n v="17"/>
    <n v="22426.52"/>
    <n v="1569.87"/>
    <n v="12029.68"/>
    <n v="0"/>
    <n v="20856.650000000001"/>
    <n v="8826.9700000000012"/>
    <n v="8826.9700000000012"/>
    <n v="0.42322089117859296"/>
    <x v="3"/>
    <s v="Q2"/>
    <n v="5"/>
  </r>
  <r>
    <d v="2019-06-01T00:00:00"/>
    <x v="0"/>
    <x v="3"/>
    <x v="0"/>
    <n v="19"/>
    <n v="7854.01"/>
    <n v="0"/>
    <n v="4651.96"/>
    <n v="392.7"/>
    <n v="7854.01"/>
    <n v="3202.05"/>
    <n v="2809.3500000000004"/>
    <n v="0.40769619595595119"/>
    <x v="3"/>
    <s v="Q2"/>
    <n v="6"/>
  </r>
  <r>
    <d v="2019-06-01T00:00:00"/>
    <x v="0"/>
    <x v="3"/>
    <x v="1"/>
    <n v="12"/>
    <n v="4136.59"/>
    <n v="413.65"/>
    <n v="2688.96"/>
    <n v="186.15"/>
    <n v="3722.94"/>
    <n v="1033.98"/>
    <n v="847.83"/>
    <n v="0.27773211494141725"/>
    <x v="3"/>
    <s v="Q2"/>
    <n v="6"/>
  </r>
  <r>
    <d v="2019-06-01T00:00:00"/>
    <x v="0"/>
    <x v="0"/>
    <x v="0"/>
    <n v="20"/>
    <n v="8075.79"/>
    <n v="0"/>
    <n v="5341.19"/>
    <n v="0"/>
    <n v="8075.79"/>
    <n v="2734.6000000000004"/>
    <n v="2734.6000000000004"/>
    <n v="0.33861702694101758"/>
    <x v="3"/>
    <s v="Q2"/>
    <n v="6"/>
  </r>
  <r>
    <d v="2019-06-01T00:00:00"/>
    <x v="0"/>
    <x v="0"/>
    <x v="1"/>
    <n v="12"/>
    <n v="4125.97"/>
    <n v="404.69"/>
    <n v="2568.19"/>
    <n v="0"/>
    <n v="3721.28"/>
    <n v="1153.0900000000001"/>
    <n v="1153.0900000000001"/>
    <n v="0.30986381030183163"/>
    <x v="3"/>
    <s v="Q2"/>
    <n v="6"/>
  </r>
  <r>
    <d v="2019-06-01T00:00:00"/>
    <x v="0"/>
    <x v="1"/>
    <x v="0"/>
    <n v="766"/>
    <n v="301863.82"/>
    <n v="0"/>
    <n v="186155.65"/>
    <n v="0"/>
    <n v="301863.82"/>
    <n v="115708.17000000001"/>
    <n v="115708.17000000001"/>
    <n v="0.3833124817674407"/>
    <x v="3"/>
    <s v="Q2"/>
    <n v="6"/>
  </r>
  <r>
    <d v="2019-06-01T00:00:00"/>
    <x v="0"/>
    <x v="1"/>
    <x v="1"/>
    <n v="252"/>
    <n v="101412.17"/>
    <n v="9120.9500000000007"/>
    <n v="58895.839999999997"/>
    <n v="0"/>
    <n v="92291.22"/>
    <n v="33395.380000000005"/>
    <n v="33395.380000000005"/>
    <n v="0.36184785508307293"/>
    <x v="3"/>
    <s v="Q2"/>
    <n v="6"/>
  </r>
  <r>
    <d v="2019-06-01T00:00:00"/>
    <x v="0"/>
    <x v="2"/>
    <x v="0"/>
    <n v="42"/>
    <n v="16722.5"/>
    <n v="0"/>
    <n v="11586.87"/>
    <n v="0"/>
    <n v="16722.5"/>
    <n v="5135.6299999999992"/>
    <n v="5135.6299999999992"/>
    <n v="0.30710898490058303"/>
    <x v="3"/>
    <s v="Q2"/>
    <n v="6"/>
  </r>
  <r>
    <d v="2019-06-01T00:00:00"/>
    <x v="0"/>
    <x v="2"/>
    <x v="1"/>
    <n v="17"/>
    <n v="5638.23"/>
    <n v="527.32000000000005"/>
    <n v="3696.58"/>
    <n v="0"/>
    <n v="5110.91"/>
    <n v="1414.33"/>
    <n v="1414.33"/>
    <n v="0.27672762776100535"/>
    <x v="3"/>
    <s v="Q2"/>
    <n v="6"/>
  </r>
  <r>
    <d v="2019-06-01T00:00:00"/>
    <x v="1"/>
    <x v="3"/>
    <x v="0"/>
    <n v="5"/>
    <n v="24805.74"/>
    <n v="0"/>
    <n v="22003.21"/>
    <n v="1240.3"/>
    <n v="24805.74"/>
    <n v="2802.5300000000025"/>
    <n v="1562.2300000000025"/>
    <n v="0.11297909274224442"/>
    <x v="3"/>
    <s v="Q2"/>
    <n v="6"/>
  </r>
  <r>
    <d v="2019-06-01T00:00:00"/>
    <x v="1"/>
    <x v="3"/>
    <x v="1"/>
    <n v="2"/>
    <n v="11522.59"/>
    <n v="1152.26"/>
    <n v="10946.45"/>
    <n v="518.52"/>
    <n v="10370.33"/>
    <n v="-576.1200000000008"/>
    <n v="-1094.6400000000008"/>
    <n v="-5.5554644837724626E-2"/>
    <x v="3"/>
    <s v="Q2"/>
    <n v="6"/>
  </r>
  <r>
    <d v="2019-06-01T00:00:00"/>
    <x v="1"/>
    <x v="0"/>
    <x v="0"/>
    <n v="7"/>
    <n v="40445.81"/>
    <n v="0"/>
    <n v="33969.54"/>
    <n v="0"/>
    <n v="40445.81"/>
    <n v="6476.2699999999968"/>
    <n v="6476.2699999999968"/>
    <n v="0.16012214862305879"/>
    <x v="3"/>
    <s v="Q2"/>
    <n v="6"/>
  </r>
  <r>
    <d v="2019-06-01T00:00:00"/>
    <x v="1"/>
    <x v="0"/>
    <x v="1"/>
    <n v="7"/>
    <n v="30300.67"/>
    <n v="3030.07"/>
    <n v="26437.96"/>
    <n v="0"/>
    <n v="27270.6"/>
    <n v="832.63999999999942"/>
    <n v="832.63999999999942"/>
    <n v="3.0532514869493134E-2"/>
    <x v="3"/>
    <s v="Q2"/>
    <n v="6"/>
  </r>
  <r>
    <d v="2019-06-01T00:00:00"/>
    <x v="1"/>
    <x v="1"/>
    <x v="0"/>
    <n v="150"/>
    <n v="865340.77"/>
    <n v="0"/>
    <n v="756430.72"/>
    <n v="0"/>
    <n v="865340.77"/>
    <n v="108910.05000000005"/>
    <n v="108910.05000000005"/>
    <n v="0.12585799002628761"/>
    <x v="3"/>
    <s v="Q2"/>
    <n v="6"/>
  </r>
  <r>
    <d v="2019-06-01T00:00:00"/>
    <x v="1"/>
    <x v="1"/>
    <x v="1"/>
    <n v="48"/>
    <n v="253641.46"/>
    <n v="23888.9"/>
    <n v="216549.7"/>
    <n v="0"/>
    <n v="229752.56"/>
    <n v="13202.859999999986"/>
    <n v="13202.859999999986"/>
    <n v="5.7465562081223324E-2"/>
    <x v="3"/>
    <s v="Q2"/>
    <n v="6"/>
  </r>
  <r>
    <d v="2019-06-01T00:00:00"/>
    <x v="1"/>
    <x v="2"/>
    <x v="0"/>
    <n v="19"/>
    <n v="121137.94"/>
    <n v="0"/>
    <n v="106414.57"/>
    <n v="0"/>
    <n v="121137.94"/>
    <n v="14723.369999999995"/>
    <n v="14723.369999999995"/>
    <n v="0.12154218570994352"/>
    <x v="3"/>
    <s v="Q2"/>
    <n v="6"/>
  </r>
  <r>
    <d v="2019-06-01T00:00:00"/>
    <x v="1"/>
    <x v="2"/>
    <x v="1"/>
    <n v="3"/>
    <n v="13495.37"/>
    <n v="1349.54"/>
    <n v="11863.29"/>
    <n v="0"/>
    <n v="12145.830000000002"/>
    <n v="282.54000000000087"/>
    <n v="282.54000000000087"/>
    <n v="2.3262304840426781E-2"/>
    <x v="3"/>
    <s v="Q2"/>
    <n v="6"/>
  </r>
  <r>
    <d v="2019-06-01T00:00:00"/>
    <x v="2"/>
    <x v="3"/>
    <x v="0"/>
    <n v="12"/>
    <n v="7054.91"/>
    <n v="0"/>
    <n v="3232.36"/>
    <n v="352.75"/>
    <n v="7054.91"/>
    <n v="3822.5499999999997"/>
    <n v="3469.7999999999997"/>
    <n v="0.5418283153151493"/>
    <x v="3"/>
    <s v="Q2"/>
    <n v="6"/>
  </r>
  <r>
    <d v="2019-06-01T00:00:00"/>
    <x v="2"/>
    <x v="3"/>
    <x v="1"/>
    <n v="5"/>
    <n v="2499.14"/>
    <n v="249.92"/>
    <n v="1275.76"/>
    <n v="112.47"/>
    <n v="2249.2199999999998"/>
    <n v="973.45999999999981"/>
    <n v="860.98999999999978"/>
    <n v="0.43279892584985014"/>
    <x v="3"/>
    <s v="Q2"/>
    <n v="6"/>
  </r>
  <r>
    <d v="2019-06-01T00:00:00"/>
    <x v="2"/>
    <x v="0"/>
    <x v="0"/>
    <n v="24"/>
    <n v="17940.78"/>
    <n v="0"/>
    <n v="7943.1"/>
    <n v="0"/>
    <n v="17940.78"/>
    <n v="9997.6799999999985"/>
    <n v="9997.6799999999985"/>
    <n v="0.55726005223853137"/>
    <x v="3"/>
    <s v="Q2"/>
    <n v="6"/>
  </r>
  <r>
    <d v="2019-06-01T00:00:00"/>
    <x v="2"/>
    <x v="0"/>
    <x v="1"/>
    <n v="16"/>
    <n v="14075.85"/>
    <n v="1407.58"/>
    <n v="6410.67"/>
    <n v="0"/>
    <n v="12668.27"/>
    <n v="6257.6"/>
    <n v="6257.6"/>
    <n v="0.49395852788107614"/>
    <x v="3"/>
    <s v="Q2"/>
    <n v="6"/>
  </r>
  <r>
    <d v="2019-06-01T00:00:00"/>
    <x v="2"/>
    <x v="1"/>
    <x v="0"/>
    <n v="505"/>
    <n v="361219.16"/>
    <n v="0"/>
    <n v="163091.22"/>
    <n v="0"/>
    <n v="361219.16"/>
    <n v="198127.93999999997"/>
    <n v="198127.93999999997"/>
    <n v="0.54849787037874731"/>
    <x v="3"/>
    <s v="Q2"/>
    <n v="6"/>
  </r>
  <r>
    <d v="2019-06-01T00:00:00"/>
    <x v="2"/>
    <x v="1"/>
    <x v="1"/>
    <n v="167"/>
    <n v="110602.26"/>
    <n v="10421.44"/>
    <n v="51542.54"/>
    <n v="0"/>
    <n v="100180.81999999999"/>
    <n v="48638.279999999992"/>
    <n v="48638.279999999992"/>
    <n v="0.48550491002169871"/>
    <x v="3"/>
    <s v="Q2"/>
    <n v="6"/>
  </r>
  <r>
    <d v="2019-06-01T00:00:00"/>
    <x v="2"/>
    <x v="2"/>
    <x v="0"/>
    <n v="35"/>
    <n v="30069.33"/>
    <n v="0"/>
    <n v="13398.45"/>
    <n v="0"/>
    <n v="30069.33"/>
    <n v="16670.88"/>
    <n v="16670.88"/>
    <n v="0.55441474751848474"/>
    <x v="3"/>
    <s v="Q2"/>
    <n v="6"/>
  </r>
  <r>
    <d v="2019-06-01T00:00:00"/>
    <x v="2"/>
    <x v="2"/>
    <x v="1"/>
    <n v="9"/>
    <n v="11186.19"/>
    <n v="814.15"/>
    <n v="5192.45"/>
    <n v="0"/>
    <n v="10372.040000000001"/>
    <n v="5179.5900000000011"/>
    <n v="5179.5900000000011"/>
    <n v="0.49938006409539498"/>
    <x v="3"/>
    <s v="Q2"/>
    <n v="6"/>
  </r>
  <r>
    <d v="2019-06-01T00:00:00"/>
    <x v="3"/>
    <x v="3"/>
    <x v="0"/>
    <n v="17"/>
    <n v="1747.83"/>
    <n v="0"/>
    <n v="1493.73"/>
    <n v="87.4"/>
    <n v="1747.83"/>
    <n v="254.09999999999991"/>
    <n v="166.6999999999999"/>
    <n v="0.14538027153670546"/>
    <x v="3"/>
    <s v="Q2"/>
    <n v="6"/>
  </r>
  <r>
    <d v="2019-06-01T00:00:00"/>
    <x v="3"/>
    <x v="3"/>
    <x v="1"/>
    <n v="15"/>
    <n v="1915.47"/>
    <n v="191.55"/>
    <n v="1536.37"/>
    <n v="86.2"/>
    <n v="1723.92"/>
    <n v="187.55000000000018"/>
    <n v="101.35000000000018"/>
    <n v="0.10879275140377753"/>
    <x v="3"/>
    <s v="Q2"/>
    <n v="6"/>
  </r>
  <r>
    <d v="2019-06-01T00:00:00"/>
    <x v="3"/>
    <x v="0"/>
    <x v="0"/>
    <n v="59"/>
    <n v="6288.67"/>
    <n v="0"/>
    <n v="5131.63"/>
    <n v="0"/>
    <n v="6288.67"/>
    <n v="1157.04"/>
    <n v="1157.04"/>
    <n v="0.18398802926532953"/>
    <x v="3"/>
    <s v="Q2"/>
    <n v="6"/>
  </r>
  <r>
    <d v="2019-06-01T00:00:00"/>
    <x v="3"/>
    <x v="0"/>
    <x v="1"/>
    <n v="21"/>
    <n v="2165.9299999999998"/>
    <n v="210.11"/>
    <n v="1810.33"/>
    <n v="0"/>
    <n v="1955.8199999999997"/>
    <n v="145.48999999999978"/>
    <n v="145.48999999999978"/>
    <n v="7.4388236136249661E-2"/>
    <x v="3"/>
    <s v="Q2"/>
    <n v="6"/>
  </r>
  <r>
    <d v="2019-06-01T00:00:00"/>
    <x v="3"/>
    <x v="1"/>
    <x v="0"/>
    <n v="2320"/>
    <n v="236091.73"/>
    <n v="0"/>
    <n v="194243.71"/>
    <n v="0"/>
    <n v="236091.73"/>
    <n v="41848.020000000019"/>
    <n v="41848.020000000019"/>
    <n v="0.17725322271983021"/>
    <x v="3"/>
    <s v="Q2"/>
    <n v="6"/>
  </r>
  <r>
    <d v="2019-06-01T00:00:00"/>
    <x v="3"/>
    <x v="1"/>
    <x v="1"/>
    <n v="684"/>
    <n v="71568.240000000005"/>
    <n v="6527.74"/>
    <n v="59144.11"/>
    <n v="0"/>
    <n v="65040.500000000007"/>
    <n v="5896.3900000000067"/>
    <n v="5896.3900000000067"/>
    <n v="9.065720589478872E-2"/>
    <x v="3"/>
    <s v="Q2"/>
    <n v="6"/>
  </r>
  <r>
    <d v="2019-06-01T00:00:00"/>
    <x v="3"/>
    <x v="2"/>
    <x v="0"/>
    <n v="103"/>
    <n v="12943.59"/>
    <n v="0"/>
    <n v="10530.16"/>
    <n v="0"/>
    <n v="12943.59"/>
    <n v="2413.4300000000003"/>
    <n v="2413.4300000000003"/>
    <n v="0.18645754384989019"/>
    <x v="3"/>
    <s v="Q2"/>
    <n v="6"/>
  </r>
  <r>
    <d v="2019-06-01T00:00:00"/>
    <x v="3"/>
    <x v="2"/>
    <x v="1"/>
    <n v="35"/>
    <n v="4513.34"/>
    <n v="435.04"/>
    <n v="3717.29"/>
    <n v="0"/>
    <n v="4078.3"/>
    <n v="361.01000000000022"/>
    <n v="361.01000000000022"/>
    <n v="8.8519726356570183E-2"/>
    <x v="3"/>
    <s v="Q2"/>
    <n v="6"/>
  </r>
  <r>
    <d v="2019-06-01T00:00:00"/>
    <x v="4"/>
    <x v="3"/>
    <x v="0"/>
    <n v="16"/>
    <n v="9729.16"/>
    <n v="0"/>
    <n v="5310.15"/>
    <n v="486.46"/>
    <n v="9729.16"/>
    <n v="4419.01"/>
    <n v="3932.55"/>
    <n v="0.45420262386475302"/>
    <x v="3"/>
    <s v="Q2"/>
    <n v="6"/>
  </r>
  <r>
    <d v="2019-06-01T00:00:00"/>
    <x v="4"/>
    <x v="3"/>
    <x v="1"/>
    <n v="9"/>
    <n v="4139.76"/>
    <n v="402.36"/>
    <n v="2295.23"/>
    <n v="186.87"/>
    <n v="3737.4"/>
    <n v="1442.17"/>
    <n v="1255.3000000000002"/>
    <n v="0.38587520736340775"/>
    <x v="3"/>
    <s v="Q2"/>
    <n v="6"/>
  </r>
  <r>
    <d v="2019-06-01T00:00:00"/>
    <x v="4"/>
    <x v="0"/>
    <x v="0"/>
    <n v="36"/>
    <n v="21986.1"/>
    <n v="0"/>
    <n v="11691.87"/>
    <n v="0"/>
    <n v="21986.1"/>
    <n v="10294.229999999998"/>
    <n v="10294.229999999998"/>
    <n v="0.46821537243985967"/>
    <x v="3"/>
    <s v="Q2"/>
    <n v="6"/>
  </r>
  <r>
    <d v="2019-06-01T00:00:00"/>
    <x v="4"/>
    <x v="0"/>
    <x v="1"/>
    <n v="8"/>
    <n v="3589"/>
    <n v="358.9"/>
    <n v="1795.16"/>
    <n v="0"/>
    <n v="3230.1"/>
    <n v="1434.9399999999998"/>
    <n v="1434.9399999999998"/>
    <n v="0.44424011640506483"/>
    <x v="3"/>
    <s v="Q2"/>
    <n v="6"/>
  </r>
  <r>
    <d v="2019-06-01T00:00:00"/>
    <x v="4"/>
    <x v="1"/>
    <x v="0"/>
    <n v="630"/>
    <n v="382433.77"/>
    <n v="0"/>
    <n v="207850.58"/>
    <n v="0"/>
    <n v="382433.77"/>
    <n v="174583.19000000003"/>
    <n v="174583.19000000003"/>
    <n v="0.45650568463135466"/>
    <x v="3"/>
    <s v="Q2"/>
    <n v="6"/>
  </r>
  <r>
    <d v="2019-06-01T00:00:00"/>
    <x v="4"/>
    <x v="1"/>
    <x v="1"/>
    <n v="194"/>
    <n v="109913.51"/>
    <n v="10387.98"/>
    <n v="59721.13"/>
    <n v="0"/>
    <n v="99525.53"/>
    <n v="39804.400000000001"/>
    <n v="39804.400000000001"/>
    <n v="0.39994160292339065"/>
    <x v="3"/>
    <s v="Q2"/>
    <n v="6"/>
  </r>
  <r>
    <d v="2019-06-01T00:00:00"/>
    <x v="4"/>
    <x v="2"/>
    <x v="0"/>
    <n v="35"/>
    <n v="19856.259999999998"/>
    <n v="0"/>
    <n v="10237.81"/>
    <n v="0"/>
    <n v="19856.259999999998"/>
    <n v="9618.4499999999989"/>
    <n v="9618.4499999999989"/>
    <n v="0.48440391090769358"/>
    <x v="3"/>
    <s v="Q2"/>
    <n v="6"/>
  </r>
  <r>
    <d v="2019-06-01T00:00:00"/>
    <x v="4"/>
    <x v="2"/>
    <x v="1"/>
    <n v="24"/>
    <n v="19978.3"/>
    <n v="1825.08"/>
    <n v="10946.84"/>
    <n v="0"/>
    <n v="18153.22"/>
    <n v="7206.380000000001"/>
    <n v="7206.380000000001"/>
    <n v="0.39697530245322871"/>
    <x v="3"/>
    <s v="Q2"/>
    <n v="6"/>
  </r>
  <r>
    <d v="2019-06-01T00:00:00"/>
    <x v="5"/>
    <x v="3"/>
    <x v="0"/>
    <n v="6"/>
    <n v="25016.91"/>
    <n v="0"/>
    <n v="19903.48"/>
    <n v="1250.8399999999999"/>
    <n v="25016.91"/>
    <n v="5113.43"/>
    <n v="3862.59"/>
    <n v="0.20439894455390376"/>
    <x v="3"/>
    <s v="Q2"/>
    <n v="6"/>
  </r>
  <r>
    <d v="2019-06-01T00:00:00"/>
    <x v="5"/>
    <x v="3"/>
    <x v="1"/>
    <n v="1"/>
    <n v="434.03"/>
    <n v="43.4"/>
    <n v="337.19"/>
    <n v="19.53"/>
    <n v="390.63"/>
    <n v="53.44"/>
    <n v="33.909999999999997"/>
    <n v="0.13680464890049407"/>
    <x v="3"/>
    <s v="Q2"/>
    <n v="6"/>
  </r>
  <r>
    <d v="2019-06-01T00:00:00"/>
    <x v="5"/>
    <x v="0"/>
    <x v="0"/>
    <n v="12"/>
    <n v="35463.440000000002"/>
    <n v="0"/>
    <n v="30363.55"/>
    <n v="0"/>
    <n v="35463.440000000002"/>
    <n v="5099.8900000000031"/>
    <n v="5099.8900000000031"/>
    <n v="0.14380697416832666"/>
    <x v="3"/>
    <s v="Q2"/>
    <n v="6"/>
  </r>
  <r>
    <d v="2019-06-01T00:00:00"/>
    <x v="5"/>
    <x v="0"/>
    <x v="1"/>
    <n v="3"/>
    <n v="12497.85"/>
    <n v="1249.79"/>
    <n v="11873.09"/>
    <n v="0"/>
    <n v="11248.060000000001"/>
    <n v="-625.02999999999884"/>
    <n v="-625.02999999999884"/>
    <n v="-5.5567804581412153E-2"/>
    <x v="3"/>
    <s v="Q2"/>
    <n v="6"/>
  </r>
  <r>
    <d v="2019-06-01T00:00:00"/>
    <x v="5"/>
    <x v="1"/>
    <x v="0"/>
    <n v="205"/>
    <n v="801970.76"/>
    <n v="0"/>
    <n v="664250.03"/>
    <n v="0"/>
    <n v="801970.76"/>
    <n v="137720.72999999998"/>
    <n v="137720.72999999998"/>
    <n v="0.17172786947992963"/>
    <x v="3"/>
    <s v="Q2"/>
    <n v="6"/>
  </r>
  <r>
    <d v="2019-06-01T00:00:00"/>
    <x v="5"/>
    <x v="1"/>
    <x v="1"/>
    <n v="77"/>
    <n v="301057.26"/>
    <n v="28606.29"/>
    <n v="250647.26"/>
    <n v="0"/>
    <n v="272450.97000000003"/>
    <n v="21803.710000000021"/>
    <n v="21803.710000000021"/>
    <n v="8.0028013847776053E-2"/>
    <x v="3"/>
    <s v="Q2"/>
    <n v="6"/>
  </r>
  <r>
    <d v="2019-06-01T00:00:00"/>
    <x v="5"/>
    <x v="2"/>
    <x v="0"/>
    <n v="23"/>
    <n v="83312.25"/>
    <n v="0"/>
    <n v="67069.009999999995"/>
    <n v="0"/>
    <n v="83312.25"/>
    <n v="16243.240000000005"/>
    <n v="16243.240000000005"/>
    <n v="0.19496820695636002"/>
    <x v="3"/>
    <s v="Q2"/>
    <n v="6"/>
  </r>
  <r>
    <d v="2019-06-01T00:00:00"/>
    <x v="5"/>
    <x v="2"/>
    <x v="1"/>
    <n v="4"/>
    <n v="15468.16"/>
    <n v="1546.82"/>
    <n v="13682.68"/>
    <n v="0"/>
    <n v="13921.34"/>
    <n v="238.65999999999985"/>
    <n v="238.65999999999985"/>
    <n v="1.7143464637743196E-2"/>
    <x v="3"/>
    <s v="Q2"/>
    <n v="6"/>
  </r>
  <r>
    <d v="2019-06-01T00:00:00"/>
    <x v="6"/>
    <x v="3"/>
    <x v="0"/>
    <n v="3"/>
    <n v="5133.07"/>
    <n v="0"/>
    <n v="3375.27"/>
    <n v="256.66000000000003"/>
    <n v="5133.07"/>
    <n v="1757.7999999999997"/>
    <n v="1501.1399999999996"/>
    <n v="0.34244613847073968"/>
    <x v="3"/>
    <s v="Q2"/>
    <n v="6"/>
  </r>
  <r>
    <d v="2019-06-01T00:00:00"/>
    <x v="6"/>
    <x v="0"/>
    <x v="0"/>
    <n v="6"/>
    <n v="4938.8599999999997"/>
    <n v="0"/>
    <n v="3086.76"/>
    <n v="0"/>
    <n v="4938.8599999999997"/>
    <n v="1852.0999999999995"/>
    <n v="1852.0999999999995"/>
    <n v="0.37500556808656238"/>
    <x v="3"/>
    <s v="Q2"/>
    <n v="6"/>
  </r>
  <r>
    <d v="2019-06-01T00:00:00"/>
    <x v="6"/>
    <x v="0"/>
    <x v="1"/>
    <n v="8"/>
    <n v="11792.16"/>
    <n v="1179.21"/>
    <n v="5761.6"/>
    <n v="0"/>
    <n v="10612.95"/>
    <n v="4851.3500000000004"/>
    <n v="4851.3500000000004"/>
    <n v="0.45711607046108765"/>
    <x v="3"/>
    <s v="Q2"/>
    <n v="6"/>
  </r>
  <r>
    <d v="2019-06-01T00:00:00"/>
    <x v="6"/>
    <x v="1"/>
    <x v="0"/>
    <n v="233"/>
    <n v="288305.98"/>
    <n v="0"/>
    <n v="158483.01"/>
    <n v="0"/>
    <n v="288305.98"/>
    <n v="129822.96999999997"/>
    <n v="129822.96999999997"/>
    <n v="0.45029579337896486"/>
    <x v="3"/>
    <s v="Q2"/>
    <n v="6"/>
  </r>
  <r>
    <d v="2019-06-01T00:00:00"/>
    <x v="6"/>
    <x v="1"/>
    <x v="1"/>
    <n v="71"/>
    <n v="92430.2"/>
    <n v="8561.74"/>
    <n v="52652.29"/>
    <n v="0"/>
    <n v="83868.459999999992"/>
    <n v="31216.169999999991"/>
    <n v="31216.169999999991"/>
    <n v="0.37220392505120509"/>
    <x v="3"/>
    <s v="Q2"/>
    <n v="6"/>
  </r>
  <r>
    <d v="2019-06-01T00:00:00"/>
    <x v="6"/>
    <x v="2"/>
    <x v="0"/>
    <n v="19"/>
    <n v="20461.169999999998"/>
    <n v="0"/>
    <n v="12077.17"/>
    <n v="0"/>
    <n v="20461.169999999998"/>
    <n v="8383.9999999999982"/>
    <n v="8383.9999999999982"/>
    <n v="0.40975173951440697"/>
    <x v="3"/>
    <s v="Q2"/>
    <n v="6"/>
  </r>
  <r>
    <d v="2019-06-01T00:00:00"/>
    <x v="6"/>
    <x v="2"/>
    <x v="1"/>
    <n v="12"/>
    <n v="11904.64"/>
    <n v="1144.8900000000001"/>
    <n v="7180.15"/>
    <n v="0"/>
    <n v="10759.75"/>
    <n v="3579.6000000000004"/>
    <n v="3579.6000000000004"/>
    <n v="0.33268430957968359"/>
    <x v="3"/>
    <s v="Q2"/>
    <n v="6"/>
  </r>
  <r>
    <d v="2019-07-01T00:00:00"/>
    <x v="0"/>
    <x v="3"/>
    <x v="0"/>
    <n v="32"/>
    <n v="10889.03"/>
    <n v="0"/>
    <n v="6292.53"/>
    <n v="543.25"/>
    <n v="10889.03"/>
    <n v="4596.5000000000009"/>
    <n v="4053.2500000000009"/>
    <n v="0.4221220806628323"/>
    <x v="3"/>
    <s v="Q3"/>
    <n v="7"/>
  </r>
  <r>
    <d v="2019-07-01T00:00:00"/>
    <x v="0"/>
    <x v="3"/>
    <x v="1"/>
    <n v="12"/>
    <n v="3644.18"/>
    <n v="364.42"/>
    <n v="1995.13"/>
    <n v="163.99"/>
    <n v="3279.7599999999998"/>
    <n v="1284.6299999999997"/>
    <n v="1120.6399999999996"/>
    <n v="0.39168414762055753"/>
    <x v="3"/>
    <s v="Q3"/>
    <n v="7"/>
  </r>
  <r>
    <d v="2019-07-01T00:00:00"/>
    <x v="0"/>
    <x v="0"/>
    <x v="0"/>
    <n v="38"/>
    <n v="16560.16"/>
    <n v="0"/>
    <n v="9649.9"/>
    <n v="0"/>
    <n v="16560.16"/>
    <n v="6910.26"/>
    <n v="6910.26"/>
    <n v="0.41728220017197903"/>
    <x v="3"/>
    <s v="Q3"/>
    <n v="7"/>
  </r>
  <r>
    <d v="2019-07-01T00:00:00"/>
    <x v="0"/>
    <x v="0"/>
    <x v="1"/>
    <n v="25"/>
    <n v="9902.1299999999992"/>
    <n v="990.21"/>
    <n v="6017.23"/>
    <n v="0"/>
    <n v="8911.9199999999983"/>
    <n v="2894.6899999999987"/>
    <n v="2894.6899999999987"/>
    <n v="0.32481103959640562"/>
    <x v="3"/>
    <s v="Q3"/>
    <n v="7"/>
  </r>
  <r>
    <d v="2019-07-01T00:00:00"/>
    <x v="0"/>
    <x v="1"/>
    <x v="0"/>
    <n v="781"/>
    <n v="303050.27"/>
    <n v="0"/>
    <n v="181112.55"/>
    <n v="0"/>
    <n v="303050.27"/>
    <n v="121937.72000000003"/>
    <n v="121937.72000000003"/>
    <n v="0.40236796357251231"/>
    <x v="3"/>
    <s v="Q3"/>
    <n v="7"/>
  </r>
  <r>
    <d v="2019-07-01T00:00:00"/>
    <x v="0"/>
    <x v="1"/>
    <x v="1"/>
    <n v="195"/>
    <n v="82050.490000000005"/>
    <n v="7449.43"/>
    <n v="48627.519999999997"/>
    <n v="0"/>
    <n v="74601.06"/>
    <n v="25973.54"/>
    <n v="25973.54"/>
    <n v="0.34816583035147225"/>
    <x v="3"/>
    <s v="Q3"/>
    <n v="7"/>
  </r>
  <r>
    <d v="2019-07-01T00:00:00"/>
    <x v="0"/>
    <x v="2"/>
    <x v="0"/>
    <n v="54"/>
    <n v="20271.169999999998"/>
    <n v="0"/>
    <n v="13318.19"/>
    <n v="0"/>
    <n v="20271.169999999998"/>
    <n v="6952.9799999999977"/>
    <n v="6952.9799999999977"/>
    <n v="0.34299845544189106"/>
    <x v="3"/>
    <s v="Q3"/>
    <n v="7"/>
  </r>
  <r>
    <d v="2019-07-01T00:00:00"/>
    <x v="0"/>
    <x v="2"/>
    <x v="1"/>
    <n v="25"/>
    <n v="11476.99"/>
    <n v="1053.98"/>
    <n v="5891.8"/>
    <n v="0"/>
    <n v="10423.01"/>
    <n v="4531.21"/>
    <n v="4531.21"/>
    <n v="0.43473142595085296"/>
    <x v="3"/>
    <s v="Q3"/>
    <n v="7"/>
  </r>
  <r>
    <d v="2019-07-01T00:00:00"/>
    <x v="1"/>
    <x v="3"/>
    <x v="0"/>
    <n v="10"/>
    <n v="51574.71"/>
    <n v="0"/>
    <n v="45661.37"/>
    <n v="2578.73"/>
    <n v="51574.71"/>
    <n v="5913.3399999999965"/>
    <n v="3334.6099999999965"/>
    <n v="0.11465580708064081"/>
    <x v="3"/>
    <s v="Q3"/>
    <n v="7"/>
  </r>
  <r>
    <d v="2019-07-01T00:00:00"/>
    <x v="1"/>
    <x v="3"/>
    <x v="1"/>
    <n v="3"/>
    <n v="18249.59"/>
    <n v="1726.32"/>
    <n v="15696.09"/>
    <n v="827.36"/>
    <n v="16523.27"/>
    <n v="827.18000000000029"/>
    <n v="-0.1799999999997226"/>
    <n v="5.0061519299751216E-2"/>
    <x v="3"/>
    <s v="Q3"/>
    <n v="7"/>
  </r>
  <r>
    <d v="2019-07-01T00:00:00"/>
    <x v="1"/>
    <x v="0"/>
    <x v="0"/>
    <n v="15"/>
    <n v="63444.32"/>
    <n v="0"/>
    <n v="57004.81"/>
    <n v="0"/>
    <n v="63444.32"/>
    <n v="6439.510000000002"/>
    <n v="6439.510000000002"/>
    <n v="0.10149860539131009"/>
    <x v="3"/>
    <s v="Q3"/>
    <n v="7"/>
  </r>
  <r>
    <d v="2019-07-01T00:00:00"/>
    <x v="1"/>
    <x v="0"/>
    <x v="1"/>
    <n v="11"/>
    <n v="66239.53"/>
    <n v="6011.75"/>
    <n v="55610.99"/>
    <n v="0"/>
    <n v="60227.78"/>
    <n v="4616.7900000000009"/>
    <n v="4616.7900000000009"/>
    <n v="7.6655490207342872E-2"/>
    <x v="3"/>
    <s v="Q3"/>
    <n v="7"/>
  </r>
  <r>
    <d v="2019-07-01T00:00:00"/>
    <x v="1"/>
    <x v="1"/>
    <x v="0"/>
    <n v="147"/>
    <n v="791876.52"/>
    <n v="0"/>
    <n v="693409.92"/>
    <n v="0"/>
    <n v="791876.52"/>
    <n v="98466.599999999977"/>
    <n v="98466.599999999977"/>
    <n v="0.12434590180802428"/>
    <x v="3"/>
    <s v="Q3"/>
    <n v="7"/>
  </r>
  <r>
    <d v="2019-07-01T00:00:00"/>
    <x v="1"/>
    <x v="1"/>
    <x v="1"/>
    <n v="35"/>
    <n v="199013.64"/>
    <n v="17754.36"/>
    <n v="173476.4"/>
    <n v="0"/>
    <n v="181259.28000000003"/>
    <n v="7782.8800000000338"/>
    <n v="7782.8800000000338"/>
    <n v="4.2937829169353604E-2"/>
    <x v="3"/>
    <s v="Q3"/>
    <n v="7"/>
  </r>
  <r>
    <d v="2019-07-01T00:00:00"/>
    <x v="1"/>
    <x v="2"/>
    <x v="0"/>
    <n v="27"/>
    <n v="142618.91"/>
    <n v="0"/>
    <n v="128812.11"/>
    <n v="0"/>
    <n v="142618.91"/>
    <n v="13806.800000000003"/>
    <n v="13806.800000000003"/>
    <n v="9.6809041662147058E-2"/>
    <x v="3"/>
    <s v="Q3"/>
    <n v="7"/>
  </r>
  <r>
    <d v="2019-07-01T00:00:00"/>
    <x v="1"/>
    <x v="2"/>
    <x v="1"/>
    <n v="6"/>
    <n v="28455.22"/>
    <n v="2676.32"/>
    <n v="25386.33"/>
    <n v="0"/>
    <n v="25778.9"/>
    <n v="392.56999999999971"/>
    <n v="392.56999999999971"/>
    <n v="1.5228345662537954E-2"/>
    <x v="3"/>
    <s v="Q3"/>
    <n v="7"/>
  </r>
  <r>
    <d v="2019-07-01T00:00:00"/>
    <x v="2"/>
    <x v="3"/>
    <x v="0"/>
    <n v="21"/>
    <n v="9454.27"/>
    <n v="0"/>
    <n v="4313.13"/>
    <n v="472.19"/>
    <n v="9454.27"/>
    <n v="5141.1400000000003"/>
    <n v="4668.9500000000007"/>
    <n v="0.54379026619717863"/>
    <x v="3"/>
    <s v="Q3"/>
    <n v="7"/>
  </r>
  <r>
    <d v="2019-07-01T00:00:00"/>
    <x v="2"/>
    <x v="3"/>
    <x v="1"/>
    <n v="11"/>
    <n v="7830.65"/>
    <n v="783.06"/>
    <n v="3432.28"/>
    <n v="352.38"/>
    <n v="7047.59"/>
    <n v="3615.31"/>
    <n v="3262.93"/>
    <n v="0.51298529000693849"/>
    <x v="3"/>
    <s v="Q3"/>
    <n v="7"/>
  </r>
  <r>
    <d v="2019-07-01T00:00:00"/>
    <x v="2"/>
    <x v="0"/>
    <x v="0"/>
    <n v="26"/>
    <n v="17938.669999999998"/>
    <n v="0"/>
    <n v="8302.94"/>
    <n v="0"/>
    <n v="17938.669999999998"/>
    <n v="9635.7299999999977"/>
    <n v="9635.7299999999977"/>
    <n v="0.53714851769947258"/>
    <x v="3"/>
    <s v="Q3"/>
    <n v="7"/>
  </r>
  <r>
    <d v="2019-07-01T00:00:00"/>
    <x v="2"/>
    <x v="0"/>
    <x v="1"/>
    <n v="7"/>
    <n v="5457.79"/>
    <n v="545.78"/>
    <n v="2377.77"/>
    <n v="0"/>
    <n v="4912.01"/>
    <n v="2534.2400000000002"/>
    <n v="2534.2400000000002"/>
    <n v="0.51592728842164415"/>
    <x v="3"/>
    <s v="Q3"/>
    <n v="7"/>
  </r>
  <r>
    <d v="2019-07-01T00:00:00"/>
    <x v="2"/>
    <x v="1"/>
    <x v="0"/>
    <n v="548"/>
    <n v="396511.81"/>
    <n v="0"/>
    <n v="177537.3"/>
    <n v="0"/>
    <n v="396511.81"/>
    <n v="218974.51"/>
    <n v="218974.51"/>
    <n v="0.55225217629709444"/>
    <x v="3"/>
    <s v="Q3"/>
    <n v="7"/>
  </r>
  <r>
    <d v="2019-07-01T00:00:00"/>
    <x v="2"/>
    <x v="1"/>
    <x v="1"/>
    <n v="143"/>
    <n v="100769.1"/>
    <n v="9364.7000000000007"/>
    <n v="45572.13"/>
    <n v="0"/>
    <n v="91404.400000000009"/>
    <n v="45832.270000000011"/>
    <n v="45832.270000000011"/>
    <n v="0.50142301683507584"/>
    <x v="3"/>
    <s v="Q3"/>
    <n v="7"/>
  </r>
  <r>
    <d v="2019-07-01T00:00:00"/>
    <x v="2"/>
    <x v="2"/>
    <x v="0"/>
    <n v="32"/>
    <n v="23259.56"/>
    <n v="0"/>
    <n v="10024.620000000001"/>
    <n v="0"/>
    <n v="23259.56"/>
    <n v="13234.94"/>
    <n v="13234.94"/>
    <n v="0.56901076374617576"/>
    <x v="3"/>
    <s v="Q3"/>
    <n v="7"/>
  </r>
  <r>
    <d v="2019-07-01T00:00:00"/>
    <x v="2"/>
    <x v="2"/>
    <x v="1"/>
    <n v="26"/>
    <n v="19116.61"/>
    <n v="1853.92"/>
    <n v="8647.5300000000007"/>
    <n v="0"/>
    <n v="17262.690000000002"/>
    <n v="8615.1600000000017"/>
    <n v="8615.1600000000017"/>
    <n v="0.49906242885668461"/>
    <x v="3"/>
    <s v="Q3"/>
    <n v="7"/>
  </r>
  <r>
    <d v="2019-07-01T00:00:00"/>
    <x v="3"/>
    <x v="3"/>
    <x v="0"/>
    <n v="58"/>
    <n v="4859.3100000000004"/>
    <n v="0"/>
    <n v="4151.93"/>
    <n v="242.75"/>
    <n v="4859.3100000000004"/>
    <n v="707.38000000000011"/>
    <n v="464.63000000000011"/>
    <n v="0.14557210797417741"/>
    <x v="3"/>
    <s v="Q3"/>
    <n v="7"/>
  </r>
  <r>
    <d v="2019-07-01T00:00:00"/>
    <x v="3"/>
    <x v="3"/>
    <x v="1"/>
    <n v="3"/>
    <n v="516.80999999999995"/>
    <n v="48.83"/>
    <n v="403.41"/>
    <n v="23.39"/>
    <n v="467.97999999999996"/>
    <n v="64.569999999999936"/>
    <n v="41.179999999999936"/>
    <n v="0.13797598187956739"/>
    <x v="3"/>
    <s v="Q3"/>
    <n v="7"/>
  </r>
  <r>
    <d v="2019-07-01T00:00:00"/>
    <x v="3"/>
    <x v="0"/>
    <x v="0"/>
    <n v="93"/>
    <n v="7739.4"/>
    <n v="0"/>
    <n v="6317.43"/>
    <n v="0"/>
    <n v="7739.4"/>
    <n v="1421.9699999999993"/>
    <n v="1421.9699999999993"/>
    <n v="0.18373129699976734"/>
    <x v="3"/>
    <s v="Q3"/>
    <n v="7"/>
  </r>
  <r>
    <d v="2019-07-01T00:00:00"/>
    <x v="3"/>
    <x v="0"/>
    <x v="1"/>
    <n v="44"/>
    <n v="4442.25"/>
    <n v="429.46"/>
    <n v="3608.79"/>
    <n v="0"/>
    <n v="4012.79"/>
    <n v="404"/>
    <n v="404"/>
    <n v="0.1006780818333379"/>
    <x v="3"/>
    <s v="Q3"/>
    <n v="7"/>
  </r>
  <r>
    <d v="2019-07-01T00:00:00"/>
    <x v="3"/>
    <x v="1"/>
    <x v="0"/>
    <n v="2454"/>
    <n v="252487.05"/>
    <n v="0"/>
    <n v="209147.82"/>
    <n v="0"/>
    <n v="252487.05"/>
    <n v="43339.229999999981"/>
    <n v="43339.229999999981"/>
    <n v="0.17164931825216376"/>
    <x v="3"/>
    <s v="Q3"/>
    <n v="7"/>
  </r>
  <r>
    <d v="2019-07-01T00:00:00"/>
    <x v="3"/>
    <x v="1"/>
    <x v="1"/>
    <n v="702"/>
    <n v="74100.91"/>
    <n v="6899.71"/>
    <n v="60498.080000000002"/>
    <n v="0"/>
    <n v="67201.2"/>
    <n v="6703.1199999999953"/>
    <n v="6703.1199999999953"/>
    <n v="9.9747028326875056E-2"/>
    <x v="3"/>
    <s v="Q3"/>
    <n v="7"/>
  </r>
  <r>
    <d v="2019-07-01T00:00:00"/>
    <x v="3"/>
    <x v="2"/>
    <x v="0"/>
    <n v="107"/>
    <n v="9180.4599999999991"/>
    <n v="0"/>
    <n v="7426.33"/>
    <n v="0"/>
    <n v="9180.4599999999991"/>
    <n v="1754.1299999999992"/>
    <n v="1754.1299999999992"/>
    <n v="0.19107212492620188"/>
    <x v="3"/>
    <s v="Q3"/>
    <n v="7"/>
  </r>
  <r>
    <d v="2019-07-01T00:00:00"/>
    <x v="3"/>
    <x v="2"/>
    <x v="1"/>
    <n v="41"/>
    <n v="4387.04"/>
    <n v="375.44"/>
    <n v="3615.15"/>
    <n v="0"/>
    <n v="4011.6"/>
    <n v="396.44999999999982"/>
    <n v="396.44999999999982"/>
    <n v="9.882590487585996E-2"/>
    <x v="3"/>
    <s v="Q3"/>
    <n v="7"/>
  </r>
  <r>
    <d v="2019-07-01T00:00:00"/>
    <x v="4"/>
    <x v="3"/>
    <x v="0"/>
    <n v="33"/>
    <n v="19225.91"/>
    <n v="0"/>
    <n v="10358.51"/>
    <n v="960.39"/>
    <n v="19225.91"/>
    <n v="8867.4"/>
    <n v="7907.0099999999993"/>
    <n v="0.46122134140854709"/>
    <x v="3"/>
    <s v="Q3"/>
    <n v="7"/>
  </r>
  <r>
    <d v="2019-07-01T00:00:00"/>
    <x v="4"/>
    <x v="3"/>
    <x v="1"/>
    <n v="8"/>
    <n v="4109.01"/>
    <n v="379.17"/>
    <n v="2213.58"/>
    <n v="186.49"/>
    <n v="3729.84"/>
    <n v="1516.2600000000002"/>
    <n v="1329.7700000000002"/>
    <n v="0.40652145936554923"/>
    <x v="3"/>
    <s v="Q3"/>
    <n v="7"/>
  </r>
  <r>
    <d v="2019-07-01T00:00:00"/>
    <x v="4"/>
    <x v="0"/>
    <x v="0"/>
    <n v="41"/>
    <n v="22687.54"/>
    <n v="0"/>
    <n v="11925.97"/>
    <n v="0"/>
    <n v="22687.54"/>
    <n v="10761.570000000002"/>
    <n v="10761.570000000002"/>
    <n v="0.47433833725472224"/>
    <x v="3"/>
    <s v="Q3"/>
    <n v="7"/>
  </r>
  <r>
    <d v="2019-07-01T00:00:00"/>
    <x v="4"/>
    <x v="0"/>
    <x v="1"/>
    <n v="12"/>
    <n v="6082.85"/>
    <n v="486.47"/>
    <n v="3160.58"/>
    <n v="0"/>
    <n v="5596.38"/>
    <n v="2435.8000000000002"/>
    <n v="2435.8000000000002"/>
    <n v="0.43524564093217405"/>
    <x v="3"/>
    <s v="Q3"/>
    <n v="7"/>
  </r>
  <r>
    <d v="2019-07-01T00:00:00"/>
    <x v="4"/>
    <x v="1"/>
    <x v="0"/>
    <n v="690"/>
    <n v="396993.47"/>
    <n v="0"/>
    <n v="212379.9"/>
    <n v="0"/>
    <n v="396993.47"/>
    <n v="184613.56999999998"/>
    <n v="184613.56999999998"/>
    <n v="0.4650292358713104"/>
    <x v="3"/>
    <s v="Q3"/>
    <n v="7"/>
  </r>
  <r>
    <d v="2019-07-01T00:00:00"/>
    <x v="4"/>
    <x v="1"/>
    <x v="1"/>
    <n v="169"/>
    <n v="95637.16"/>
    <n v="8928.56"/>
    <n v="51177.919999999998"/>
    <n v="0"/>
    <n v="86708.6"/>
    <n v="35530.680000000008"/>
    <n v="35530.680000000008"/>
    <n v="0.4097711184357723"/>
    <x v="3"/>
    <s v="Q3"/>
    <n v="7"/>
  </r>
  <r>
    <d v="2019-07-01T00:00:00"/>
    <x v="4"/>
    <x v="2"/>
    <x v="0"/>
    <n v="53"/>
    <n v="28165.5"/>
    <n v="0"/>
    <n v="15144.66"/>
    <n v="0"/>
    <n v="28165.5"/>
    <n v="13020.84"/>
    <n v="13020.84"/>
    <n v="0.46229749161207861"/>
    <x v="3"/>
    <s v="Q3"/>
    <n v="7"/>
  </r>
  <r>
    <d v="2019-07-01T00:00:00"/>
    <x v="4"/>
    <x v="2"/>
    <x v="1"/>
    <n v="19"/>
    <n v="8681.74"/>
    <n v="798.36"/>
    <n v="4684.91"/>
    <n v="0"/>
    <n v="7883.38"/>
    <n v="3198.4700000000003"/>
    <n v="3198.4700000000003"/>
    <n v="0.40572317965136784"/>
    <x v="3"/>
    <s v="Q3"/>
    <n v="7"/>
  </r>
  <r>
    <d v="2019-07-01T00:00:00"/>
    <x v="5"/>
    <x v="3"/>
    <x v="0"/>
    <n v="10"/>
    <n v="26084.49"/>
    <n v="0"/>
    <n v="20602.02"/>
    <n v="1304.22"/>
    <n v="26084.49"/>
    <n v="5482.4700000000012"/>
    <n v="4178.2500000000009"/>
    <n v="0.21018122263460012"/>
    <x v="3"/>
    <s v="Q3"/>
    <n v="7"/>
  </r>
  <r>
    <d v="2019-07-01T00:00:00"/>
    <x v="5"/>
    <x v="3"/>
    <x v="1"/>
    <n v="7"/>
    <n v="36858.94"/>
    <n v="3430.26"/>
    <n v="31450.82"/>
    <n v="1673.1"/>
    <n v="33428.68"/>
    <n v="1977.8600000000006"/>
    <n v="304.76000000000067"/>
    <n v="5.9166559971856519E-2"/>
    <x v="3"/>
    <s v="Q3"/>
    <n v="7"/>
  </r>
  <r>
    <d v="2019-07-01T00:00:00"/>
    <x v="5"/>
    <x v="0"/>
    <x v="0"/>
    <n v="21"/>
    <n v="88238.399999999994"/>
    <n v="0"/>
    <n v="72775.100000000006"/>
    <n v="0"/>
    <n v="88238.399999999994"/>
    <n v="15463.299999999988"/>
    <n v="15463.299999999988"/>
    <n v="0.17524456472465491"/>
    <x v="3"/>
    <s v="Q3"/>
    <n v="7"/>
  </r>
  <r>
    <d v="2019-07-01T00:00:00"/>
    <x v="5"/>
    <x v="0"/>
    <x v="1"/>
    <n v="7"/>
    <n v="32391.25"/>
    <n v="3239.13"/>
    <n v="27044.14"/>
    <n v="0"/>
    <n v="29152.12"/>
    <n v="2107.9799999999996"/>
    <n v="2107.9799999999996"/>
    <n v="7.2309663928386669E-2"/>
    <x v="3"/>
    <s v="Q3"/>
    <n v="7"/>
  </r>
  <r>
    <d v="2019-07-01T00:00:00"/>
    <x v="5"/>
    <x v="1"/>
    <x v="0"/>
    <n v="230"/>
    <n v="874116.96"/>
    <n v="0"/>
    <n v="713545.21"/>
    <n v="0"/>
    <n v="874116.96"/>
    <n v="160571.75"/>
    <n v="160571.75"/>
    <n v="0.18369595528726501"/>
    <x v="3"/>
    <s v="Q3"/>
    <n v="7"/>
  </r>
  <r>
    <d v="2019-07-01T00:00:00"/>
    <x v="5"/>
    <x v="1"/>
    <x v="1"/>
    <n v="57"/>
    <n v="214409.65"/>
    <n v="19846.439999999999"/>
    <n v="181729.31"/>
    <n v="0"/>
    <n v="194563.21"/>
    <n v="12833.899999999994"/>
    <n v="12833.899999999994"/>
    <n v="6.596262469148198E-2"/>
    <x v="3"/>
    <s v="Q3"/>
    <n v="7"/>
  </r>
  <r>
    <d v="2019-07-01T00:00:00"/>
    <x v="5"/>
    <x v="2"/>
    <x v="0"/>
    <n v="22"/>
    <n v="88141.82"/>
    <n v="0"/>
    <n v="73507.48"/>
    <n v="0"/>
    <n v="88141.82"/>
    <n v="14634.340000000011"/>
    <n v="14634.340000000011"/>
    <n v="0.16603174293428488"/>
    <x v="3"/>
    <s v="Q3"/>
    <n v="7"/>
  </r>
  <r>
    <d v="2019-07-01T00:00:00"/>
    <x v="5"/>
    <x v="2"/>
    <x v="1"/>
    <n v="4"/>
    <n v="10066.61"/>
    <n v="1006.67"/>
    <n v="8772.11"/>
    <n v="0"/>
    <n v="9059.94"/>
    <n v="287.82999999999993"/>
    <n v="287.82999999999993"/>
    <n v="3.1769526067501538E-2"/>
    <x v="3"/>
    <s v="Q3"/>
    <n v="7"/>
  </r>
  <r>
    <d v="2019-07-01T00:00:00"/>
    <x v="6"/>
    <x v="3"/>
    <x v="0"/>
    <n v="8"/>
    <n v="7515.47"/>
    <n v="0"/>
    <n v="4210.91"/>
    <n v="375.77"/>
    <n v="7515.47"/>
    <n v="3304.5600000000004"/>
    <n v="2928.7900000000004"/>
    <n v="0.43970104331465631"/>
    <x v="3"/>
    <s v="Q3"/>
    <n v="7"/>
  </r>
  <r>
    <d v="2019-07-01T00:00:00"/>
    <x v="6"/>
    <x v="3"/>
    <x v="1"/>
    <n v="1"/>
    <n v="2015.23"/>
    <n v="201.52"/>
    <n v="1161.6099999999999"/>
    <n v="90.69"/>
    <n v="1813.71"/>
    <n v="652.10000000000014"/>
    <n v="561.41000000000008"/>
    <n v="0.35953928687607178"/>
    <x v="3"/>
    <s v="Q3"/>
    <n v="7"/>
  </r>
  <r>
    <d v="2019-07-01T00:00:00"/>
    <x v="6"/>
    <x v="0"/>
    <x v="0"/>
    <n v="21"/>
    <n v="24502.240000000002"/>
    <n v="0"/>
    <n v="14009.72"/>
    <n v="0"/>
    <n v="24502.240000000002"/>
    <n v="10492.520000000002"/>
    <n v="10492.520000000002"/>
    <n v="0.42822697026884077"/>
    <x v="3"/>
    <s v="Q3"/>
    <n v="7"/>
  </r>
  <r>
    <d v="2019-07-01T00:00:00"/>
    <x v="6"/>
    <x v="0"/>
    <x v="1"/>
    <n v="12"/>
    <n v="15979.68"/>
    <n v="1597.96"/>
    <n v="8753.0499999999993"/>
    <n v="0"/>
    <n v="14381.720000000001"/>
    <n v="5628.6700000000019"/>
    <n v="5628.6700000000019"/>
    <n v="0.39137669207855535"/>
    <x v="3"/>
    <s v="Q3"/>
    <n v="7"/>
  </r>
  <r>
    <d v="2019-07-01T00:00:00"/>
    <x v="6"/>
    <x v="1"/>
    <x v="0"/>
    <n v="300"/>
    <n v="358020.04"/>
    <n v="0"/>
    <n v="198099.1"/>
    <n v="0"/>
    <n v="358020.04"/>
    <n v="159920.93999999997"/>
    <n v="159920.93999999997"/>
    <n v="0.44668153212876011"/>
    <x v="3"/>
    <s v="Q3"/>
    <n v="7"/>
  </r>
  <r>
    <d v="2019-07-01T00:00:00"/>
    <x v="6"/>
    <x v="1"/>
    <x v="1"/>
    <n v="60"/>
    <n v="82636.34"/>
    <n v="7596.15"/>
    <n v="47101.72"/>
    <n v="0"/>
    <n v="75040.19"/>
    <n v="27938.47"/>
    <n v="27938.47"/>
    <n v="0.3723134229804056"/>
    <x v="3"/>
    <s v="Q3"/>
    <n v="7"/>
  </r>
  <r>
    <d v="2019-07-01T00:00:00"/>
    <x v="6"/>
    <x v="2"/>
    <x v="0"/>
    <n v="20"/>
    <n v="22444.560000000001"/>
    <n v="0"/>
    <n v="13105.65"/>
    <n v="0"/>
    <n v="22444.560000000001"/>
    <n v="9338.9100000000017"/>
    <n v="9338.9100000000017"/>
    <n v="0.41608790727018047"/>
    <x v="3"/>
    <s v="Q3"/>
    <n v="7"/>
  </r>
  <r>
    <d v="2019-07-01T00:00:00"/>
    <x v="6"/>
    <x v="2"/>
    <x v="1"/>
    <n v="3"/>
    <n v="3965.74"/>
    <n v="396.57"/>
    <n v="2030.02"/>
    <n v="0"/>
    <n v="3569.1699999999996"/>
    <n v="1539.1499999999996"/>
    <n v="1539.1499999999996"/>
    <n v="0.43123471283239517"/>
    <x v="3"/>
    <s v="Q3"/>
    <n v="7"/>
  </r>
  <r>
    <d v="2019-08-01T00:00:00"/>
    <x v="0"/>
    <x v="3"/>
    <x v="0"/>
    <n v="28"/>
    <n v="12559.4"/>
    <n v="0"/>
    <n v="7245.38"/>
    <n v="627.80999999999995"/>
    <n v="12559.4"/>
    <n v="5314.0199999999995"/>
    <n v="4686.2099999999991"/>
    <n v="0.42311097663901137"/>
    <x v="3"/>
    <s v="Q3"/>
    <n v="8"/>
  </r>
  <r>
    <d v="2019-08-01T00:00:00"/>
    <x v="0"/>
    <x v="0"/>
    <x v="0"/>
    <n v="66"/>
    <n v="27775.99"/>
    <n v="0"/>
    <n v="16418.2"/>
    <n v="0"/>
    <n v="27775.99"/>
    <n v="11357.79"/>
    <n v="11357.79"/>
    <n v="0.40890675723889591"/>
    <x v="3"/>
    <s v="Q3"/>
    <n v="8"/>
  </r>
  <r>
    <d v="2019-08-01T00:00:00"/>
    <x v="0"/>
    <x v="0"/>
    <x v="1"/>
    <n v="2"/>
    <n v="889.3"/>
    <n v="44.46"/>
    <n v="805.75"/>
    <n v="0"/>
    <n v="844.83999999999992"/>
    <n v="39.089999999999918"/>
    <n v="39.089999999999918"/>
    <n v="4.6269116045641684E-2"/>
    <x v="3"/>
    <s v="Q3"/>
    <n v="8"/>
  </r>
  <r>
    <d v="2019-08-01T00:00:00"/>
    <x v="0"/>
    <x v="1"/>
    <x v="0"/>
    <n v="719"/>
    <n v="285840.42"/>
    <n v="0"/>
    <n v="171772.3"/>
    <n v="0"/>
    <n v="285840.42"/>
    <n v="114068.12"/>
    <n v="114068.12"/>
    <n v="0.39906224599026269"/>
    <x v="3"/>
    <s v="Q3"/>
    <n v="8"/>
  </r>
  <r>
    <d v="2019-08-01T00:00:00"/>
    <x v="0"/>
    <x v="1"/>
    <x v="1"/>
    <n v="368"/>
    <n v="145461.82"/>
    <n v="33337.72"/>
    <n v="86411.47"/>
    <n v="0"/>
    <n v="112124.1"/>
    <n v="25712.630000000005"/>
    <n v="25712.630000000005"/>
    <n v="0.22932295554657744"/>
    <x v="3"/>
    <s v="Q3"/>
    <n v="8"/>
  </r>
  <r>
    <d v="2019-08-01T00:00:00"/>
    <x v="0"/>
    <x v="2"/>
    <x v="0"/>
    <n v="86"/>
    <n v="30252.91"/>
    <n v="0"/>
    <n v="17878.48"/>
    <n v="0"/>
    <n v="30252.91"/>
    <n v="12374.43"/>
    <n v="12374.43"/>
    <n v="0.40903271784433298"/>
    <x v="3"/>
    <s v="Q3"/>
    <n v="8"/>
  </r>
  <r>
    <d v="2019-08-01T00:00:00"/>
    <x v="0"/>
    <x v="2"/>
    <x v="1"/>
    <n v="4"/>
    <n v="2478.98"/>
    <n v="123.95"/>
    <n v="1561.99"/>
    <n v="0"/>
    <n v="2355.0300000000002"/>
    <n v="793.04000000000019"/>
    <n v="793.04000000000019"/>
    <n v="0.3367430563517238"/>
    <x v="3"/>
    <s v="Q3"/>
    <n v="8"/>
  </r>
  <r>
    <d v="2019-08-01T00:00:00"/>
    <x v="1"/>
    <x v="3"/>
    <x v="0"/>
    <n v="6"/>
    <n v="33336.78"/>
    <n v="0"/>
    <n v="30313.63"/>
    <n v="1666.84"/>
    <n v="33336.78"/>
    <n v="3023.1499999999978"/>
    <n v="1356.3099999999979"/>
    <n v="9.0685123158265379E-2"/>
    <x v="3"/>
    <s v="Q3"/>
    <n v="8"/>
  </r>
  <r>
    <d v="2019-08-01T00:00:00"/>
    <x v="1"/>
    <x v="0"/>
    <x v="0"/>
    <n v="20"/>
    <n v="106460.4"/>
    <n v="0"/>
    <n v="92300.63"/>
    <n v="0"/>
    <n v="106460.4"/>
    <n v="14159.76999999999"/>
    <n v="14159.76999999999"/>
    <n v="0.13300504225045173"/>
    <x v="3"/>
    <s v="Q3"/>
    <n v="8"/>
  </r>
  <r>
    <d v="2019-08-01T00:00:00"/>
    <x v="1"/>
    <x v="0"/>
    <x v="1"/>
    <n v="1"/>
    <n v="3649.49"/>
    <n v="182.47"/>
    <n v="3220.98"/>
    <n v="0"/>
    <n v="3467.02"/>
    <n v="246.03999999999996"/>
    <n v="246.03999999999996"/>
    <n v="7.0965843865913661E-2"/>
    <x v="3"/>
    <s v="Q3"/>
    <n v="8"/>
  </r>
  <r>
    <d v="2019-08-01T00:00:00"/>
    <x v="1"/>
    <x v="1"/>
    <x v="0"/>
    <n v="131"/>
    <n v="737050.25"/>
    <n v="0"/>
    <n v="641676.62"/>
    <n v="0"/>
    <n v="737050.25"/>
    <n v="95373.63"/>
    <n v="95373.63"/>
    <n v="0.12939908778268511"/>
    <x v="3"/>
    <s v="Q3"/>
    <n v="8"/>
  </r>
  <r>
    <d v="2019-08-01T00:00:00"/>
    <x v="1"/>
    <x v="1"/>
    <x v="1"/>
    <n v="52"/>
    <n v="321267.98"/>
    <n v="74608.62"/>
    <n v="276766.46000000002"/>
    <n v="0"/>
    <n v="246659.36"/>
    <n v="-30107.100000000035"/>
    <n v="-30107.100000000035"/>
    <n v="-0.1220594264089554"/>
    <x v="3"/>
    <s v="Q3"/>
    <n v="8"/>
  </r>
  <r>
    <d v="2019-08-01T00:00:00"/>
    <x v="1"/>
    <x v="2"/>
    <x v="0"/>
    <n v="21"/>
    <n v="131047.49"/>
    <n v="0"/>
    <n v="114402.45"/>
    <n v="0"/>
    <n v="131047.49"/>
    <n v="16645.040000000008"/>
    <n v="16645.040000000008"/>
    <n v="0.12701532856524003"/>
    <x v="3"/>
    <s v="Q3"/>
    <n v="8"/>
  </r>
  <r>
    <d v="2019-08-01T00:00:00"/>
    <x v="2"/>
    <x v="3"/>
    <x v="0"/>
    <n v="44"/>
    <n v="29858.13"/>
    <n v="0"/>
    <n v="13087.38"/>
    <n v="1492.93"/>
    <n v="29858.13"/>
    <n v="16770.75"/>
    <n v="15277.82"/>
    <n v="0.5616811903491612"/>
    <x v="3"/>
    <s v="Q3"/>
    <n v="8"/>
  </r>
  <r>
    <d v="2019-08-01T00:00:00"/>
    <x v="2"/>
    <x v="0"/>
    <x v="0"/>
    <n v="35"/>
    <n v="24253.9"/>
    <n v="0"/>
    <n v="10728.24"/>
    <n v="0"/>
    <n v="24253.9"/>
    <n v="13525.660000000002"/>
    <n v="13525.660000000002"/>
    <n v="0.55766948820602047"/>
    <x v="3"/>
    <s v="Q3"/>
    <n v="8"/>
  </r>
  <r>
    <d v="2019-08-01T00:00:00"/>
    <x v="2"/>
    <x v="0"/>
    <x v="1"/>
    <n v="2"/>
    <n v="1663.98"/>
    <n v="83.2"/>
    <n v="786.73"/>
    <n v="0"/>
    <n v="1580.78"/>
    <n v="794.05"/>
    <n v="794.05"/>
    <n v="0.50231531269373342"/>
    <x v="3"/>
    <s v="Q3"/>
    <n v="8"/>
  </r>
  <r>
    <d v="2019-08-01T00:00:00"/>
    <x v="2"/>
    <x v="1"/>
    <x v="0"/>
    <n v="467"/>
    <n v="323713.94"/>
    <n v="0"/>
    <n v="149145.78"/>
    <n v="0"/>
    <n v="323713.94"/>
    <n v="174568.16"/>
    <n v="174568.16"/>
    <n v="0.53926673655141322"/>
    <x v="3"/>
    <s v="Q3"/>
    <n v="8"/>
  </r>
  <r>
    <d v="2019-08-01T00:00:00"/>
    <x v="2"/>
    <x v="1"/>
    <x v="1"/>
    <n v="255"/>
    <n v="196137.73"/>
    <n v="45420.14"/>
    <n v="88816.16"/>
    <n v="0"/>
    <n v="150717.59000000003"/>
    <n v="61901.430000000022"/>
    <n v="61901.430000000022"/>
    <n v="0.4107113841191331"/>
    <x v="3"/>
    <s v="Q3"/>
    <n v="8"/>
  </r>
  <r>
    <d v="2019-08-01T00:00:00"/>
    <x v="2"/>
    <x v="2"/>
    <x v="0"/>
    <n v="48"/>
    <n v="35955.86"/>
    <n v="0"/>
    <n v="16240.42"/>
    <n v="0"/>
    <n v="35955.86"/>
    <n v="19715.440000000002"/>
    <n v="19715.440000000002"/>
    <n v="0.54832341654461891"/>
    <x v="3"/>
    <s v="Q3"/>
    <n v="8"/>
  </r>
  <r>
    <d v="2019-08-01T00:00:00"/>
    <x v="3"/>
    <x v="3"/>
    <x v="0"/>
    <n v="70"/>
    <n v="7354.23"/>
    <n v="0"/>
    <n v="5927.17"/>
    <n v="367.26"/>
    <n v="7354.23"/>
    <n v="1427.0599999999995"/>
    <n v="1059.7999999999995"/>
    <n v="0.19404614759125013"/>
    <x v="3"/>
    <s v="Q3"/>
    <n v="8"/>
  </r>
  <r>
    <d v="2019-08-01T00:00:00"/>
    <x v="3"/>
    <x v="3"/>
    <x v="1"/>
    <n v="1"/>
    <n v="70.040000000000006"/>
    <n v="3.5"/>
    <n v="59.54"/>
    <n v="3.48"/>
    <n v="66.540000000000006"/>
    <n v="7.0000000000000071"/>
    <n v="3.5200000000000071"/>
    <n v="0.10519987977156607"/>
    <x v="3"/>
    <s v="Q3"/>
    <n v="8"/>
  </r>
  <r>
    <d v="2019-08-01T00:00:00"/>
    <x v="3"/>
    <x v="0"/>
    <x v="0"/>
    <n v="151"/>
    <n v="13186.57"/>
    <n v="0"/>
    <n v="10820.13"/>
    <n v="0"/>
    <n v="13186.57"/>
    <n v="2366.4400000000005"/>
    <n v="2366.4400000000005"/>
    <n v="0.17945834284427267"/>
    <x v="3"/>
    <s v="Q3"/>
    <n v="8"/>
  </r>
  <r>
    <d v="2019-08-01T00:00:00"/>
    <x v="3"/>
    <x v="1"/>
    <x v="0"/>
    <n v="2050"/>
    <n v="217207.92"/>
    <n v="0"/>
    <n v="181162.89"/>
    <n v="0"/>
    <n v="217207.92"/>
    <n v="36045.03"/>
    <n v="36045.03"/>
    <n v="0.16594712568491976"/>
    <x v="3"/>
    <s v="Q3"/>
    <n v="8"/>
  </r>
  <r>
    <d v="2019-08-01T00:00:00"/>
    <x v="3"/>
    <x v="1"/>
    <x v="1"/>
    <n v="1048"/>
    <n v="108612.79"/>
    <n v="25257.27"/>
    <n v="90110.82"/>
    <n v="0"/>
    <n v="83355.51999999999"/>
    <n v="-6755.3000000000175"/>
    <n v="-6755.3000000000175"/>
    <n v="-8.1042023371697733E-2"/>
    <x v="3"/>
    <s v="Q3"/>
    <n v="8"/>
  </r>
  <r>
    <d v="2019-08-01T00:00:00"/>
    <x v="3"/>
    <x v="2"/>
    <x v="0"/>
    <n v="175"/>
    <n v="15913.93"/>
    <n v="0"/>
    <n v="13614.21"/>
    <n v="0"/>
    <n v="15913.93"/>
    <n v="2299.7200000000012"/>
    <n v="2299.7200000000012"/>
    <n v="0.1445098727969773"/>
    <x v="3"/>
    <s v="Q3"/>
    <n v="8"/>
  </r>
  <r>
    <d v="2019-08-01T00:00:00"/>
    <x v="3"/>
    <x v="2"/>
    <x v="1"/>
    <n v="6"/>
    <n v="609.14"/>
    <n v="30.45"/>
    <n v="485.58"/>
    <n v="0"/>
    <n v="578.68999999999994"/>
    <n v="93.109999999999957"/>
    <n v="93.109999999999957"/>
    <n v="0.16089789006203661"/>
    <x v="3"/>
    <s v="Q3"/>
    <n v="8"/>
  </r>
  <r>
    <d v="2019-08-01T00:00:00"/>
    <x v="4"/>
    <x v="3"/>
    <x v="0"/>
    <n v="28"/>
    <n v="16656.71"/>
    <n v="0"/>
    <n v="8992.0499999999993"/>
    <n v="832.83"/>
    <n v="16656.71"/>
    <n v="7664.66"/>
    <n v="6831.83"/>
    <n v="0.46015449629608729"/>
    <x v="3"/>
    <s v="Q3"/>
    <n v="8"/>
  </r>
  <r>
    <d v="2019-08-01T00:00:00"/>
    <x v="4"/>
    <x v="3"/>
    <x v="1"/>
    <n v="2"/>
    <n v="740.72"/>
    <n v="37.04"/>
    <n v="357.39"/>
    <n v="35.630000000000003"/>
    <n v="703.68000000000006"/>
    <n v="346.29000000000008"/>
    <n v="310.66000000000008"/>
    <n v="0.49211289222373811"/>
    <x v="3"/>
    <s v="Q3"/>
    <n v="8"/>
  </r>
  <r>
    <d v="2019-08-01T00:00:00"/>
    <x v="4"/>
    <x v="0"/>
    <x v="0"/>
    <n v="44"/>
    <n v="30080.97"/>
    <n v="0"/>
    <n v="16118"/>
    <n v="0"/>
    <n v="30080.97"/>
    <n v="13962.970000000001"/>
    <n v="13962.970000000001"/>
    <n v="0.46417951282821002"/>
    <x v="3"/>
    <s v="Q3"/>
    <n v="8"/>
  </r>
  <r>
    <d v="2019-08-01T00:00:00"/>
    <x v="4"/>
    <x v="0"/>
    <x v="1"/>
    <n v="2"/>
    <n v="677.05"/>
    <n v="33.86"/>
    <n v="340.48"/>
    <n v="0"/>
    <n v="643.18999999999994"/>
    <n v="302.70999999999992"/>
    <n v="302.70999999999992"/>
    <n v="0.47063853604689121"/>
    <x v="3"/>
    <s v="Q3"/>
    <n v="8"/>
  </r>
  <r>
    <d v="2019-08-01T00:00:00"/>
    <x v="4"/>
    <x v="1"/>
    <x v="0"/>
    <n v="525"/>
    <n v="287148.95"/>
    <n v="0"/>
    <n v="153284.04"/>
    <n v="0"/>
    <n v="287148.95"/>
    <n v="133864.91"/>
    <n v="133864.91"/>
    <n v="0.46618631201681215"/>
    <x v="3"/>
    <s v="Q3"/>
    <n v="8"/>
  </r>
  <r>
    <d v="2019-08-01T00:00:00"/>
    <x v="4"/>
    <x v="1"/>
    <x v="1"/>
    <n v="256"/>
    <n v="154019.39000000001"/>
    <n v="34840.11"/>
    <n v="83601.88"/>
    <n v="0"/>
    <n v="119179.28000000001"/>
    <n v="35577.400000000009"/>
    <n v="35577.400000000009"/>
    <n v="0.29852001119657717"/>
    <x v="3"/>
    <s v="Q3"/>
    <n v="8"/>
  </r>
  <r>
    <d v="2019-08-01T00:00:00"/>
    <x v="4"/>
    <x v="2"/>
    <x v="0"/>
    <n v="54"/>
    <n v="29781.74"/>
    <n v="0"/>
    <n v="16012.09"/>
    <n v="0"/>
    <n v="29781.74"/>
    <n v="13769.650000000001"/>
    <n v="13769.650000000001"/>
    <n v="0.46235209897071161"/>
    <x v="3"/>
    <s v="Q3"/>
    <n v="8"/>
  </r>
  <r>
    <d v="2019-08-01T00:00:00"/>
    <x v="4"/>
    <x v="2"/>
    <x v="1"/>
    <n v="2"/>
    <n v="679.17"/>
    <n v="33.96"/>
    <n v="327.95"/>
    <n v="0"/>
    <n v="645.20999999999992"/>
    <n v="317.25999999999993"/>
    <n v="317.25999999999993"/>
    <n v="0.49171587545140338"/>
    <x v="3"/>
    <s v="Q3"/>
    <n v="8"/>
  </r>
  <r>
    <d v="2019-08-01T00:00:00"/>
    <x v="5"/>
    <x v="3"/>
    <x v="0"/>
    <n v="18"/>
    <n v="69797.77"/>
    <n v="0"/>
    <n v="57728.92"/>
    <n v="3489.89"/>
    <n v="69797.77"/>
    <n v="12068.850000000006"/>
    <n v="8578.9600000000064"/>
    <n v="0.1729116847142825"/>
    <x v="3"/>
    <s v="Q3"/>
    <n v="8"/>
  </r>
  <r>
    <d v="2019-08-01T00:00:00"/>
    <x v="5"/>
    <x v="0"/>
    <x v="0"/>
    <n v="19"/>
    <n v="79336.98"/>
    <n v="0"/>
    <n v="62850.67"/>
    <n v="0"/>
    <n v="79336.98"/>
    <n v="16486.309999999998"/>
    <n v="16486.309999999998"/>
    <n v="0.20780107838740519"/>
    <x v="3"/>
    <s v="Q3"/>
    <n v="8"/>
  </r>
  <r>
    <d v="2019-08-01T00:00:00"/>
    <x v="5"/>
    <x v="0"/>
    <x v="1"/>
    <n v="3"/>
    <n v="5748.57"/>
    <n v="287.43"/>
    <n v="4414.24"/>
    <n v="0"/>
    <n v="5461.1399999999994"/>
    <n v="1046.8999999999996"/>
    <n v="1046.8999999999996"/>
    <n v="0.19169990148577032"/>
    <x v="3"/>
    <s v="Q3"/>
    <n v="8"/>
  </r>
  <r>
    <d v="2019-08-01T00:00:00"/>
    <x v="5"/>
    <x v="1"/>
    <x v="0"/>
    <n v="177"/>
    <n v="640155.63"/>
    <n v="0"/>
    <n v="534280.21"/>
    <n v="0"/>
    <n v="640155.63"/>
    <n v="105875.42000000004"/>
    <n v="105875.42000000004"/>
    <n v="0.16539012552307014"/>
    <x v="3"/>
    <s v="Q3"/>
    <n v="8"/>
  </r>
  <r>
    <d v="2019-08-01T00:00:00"/>
    <x v="5"/>
    <x v="1"/>
    <x v="1"/>
    <n v="86"/>
    <n v="374684.98"/>
    <n v="87725.99"/>
    <n v="316789.74"/>
    <n v="0"/>
    <n v="286958.99"/>
    <n v="-29830.75"/>
    <n v="-29830.75"/>
    <n v="-0.10395474977103872"/>
    <x v="3"/>
    <s v="Q3"/>
    <n v="8"/>
  </r>
  <r>
    <d v="2019-08-01T00:00:00"/>
    <x v="5"/>
    <x v="2"/>
    <x v="0"/>
    <n v="23"/>
    <n v="92502.32"/>
    <n v="0"/>
    <n v="73919.320000000007"/>
    <n v="0"/>
    <n v="92502.32"/>
    <n v="18583"/>
    <n v="18583"/>
    <n v="0.20089225870226821"/>
    <x v="3"/>
    <s v="Q3"/>
    <n v="8"/>
  </r>
  <r>
    <d v="2019-08-01T00:00:00"/>
    <x v="5"/>
    <x v="2"/>
    <x v="1"/>
    <n v="3"/>
    <n v="11839.89"/>
    <n v="591.99"/>
    <n v="8723.4500000000007"/>
    <n v="0"/>
    <n v="11247.9"/>
    <n v="2524.4499999999989"/>
    <n v="2524.4499999999989"/>
    <n v="0.22443745054632411"/>
    <x v="3"/>
    <s v="Q3"/>
    <n v="8"/>
  </r>
  <r>
    <d v="2019-08-01T00:00:00"/>
    <x v="6"/>
    <x v="3"/>
    <x v="0"/>
    <n v="9"/>
    <n v="9923.36"/>
    <n v="0"/>
    <n v="5799.86"/>
    <n v="496.17"/>
    <n v="9923.36"/>
    <n v="4123.5000000000009"/>
    <n v="3627.3300000000008"/>
    <n v="0.41553465761596886"/>
    <x v="3"/>
    <s v="Q3"/>
    <n v="8"/>
  </r>
  <r>
    <d v="2019-08-01T00:00:00"/>
    <x v="6"/>
    <x v="0"/>
    <x v="0"/>
    <n v="17"/>
    <n v="17003.740000000002"/>
    <n v="0"/>
    <n v="9966.59"/>
    <n v="0"/>
    <n v="17003.740000000002"/>
    <n v="7037.1500000000015"/>
    <n v="7037.1500000000015"/>
    <n v="0.4138589510307733"/>
    <x v="3"/>
    <s v="Q3"/>
    <n v="8"/>
  </r>
  <r>
    <d v="2019-08-01T00:00:00"/>
    <x v="6"/>
    <x v="0"/>
    <x v="1"/>
    <n v="1"/>
    <n v="1537.69"/>
    <n v="76.88"/>
    <n v="965.41"/>
    <n v="0"/>
    <n v="1460.81"/>
    <n v="495.4"/>
    <n v="495.4"/>
    <n v="0.33912692273464723"/>
    <x v="3"/>
    <s v="Q3"/>
    <n v="8"/>
  </r>
  <r>
    <d v="2019-08-01T00:00:00"/>
    <x v="6"/>
    <x v="1"/>
    <x v="0"/>
    <n v="224"/>
    <n v="269648.84999999998"/>
    <n v="0"/>
    <n v="146671.97"/>
    <n v="0"/>
    <n v="269648.84999999998"/>
    <n v="122976.87999999998"/>
    <n v="122976.87999999998"/>
    <n v="0.45606306127394941"/>
    <x v="3"/>
    <s v="Q3"/>
    <n v="8"/>
  </r>
  <r>
    <d v="2019-08-01T00:00:00"/>
    <x v="6"/>
    <x v="1"/>
    <x v="1"/>
    <n v="104"/>
    <n v="133326.04999999999"/>
    <n v="28930.67"/>
    <n v="74435.39"/>
    <n v="0"/>
    <n v="104395.37999999999"/>
    <n v="29959.989999999991"/>
    <n v="29959.989999999991"/>
    <n v="0.28698578423681192"/>
    <x v="3"/>
    <s v="Q3"/>
    <n v="8"/>
  </r>
  <r>
    <d v="2019-08-01T00:00:00"/>
    <x v="6"/>
    <x v="2"/>
    <x v="0"/>
    <n v="17"/>
    <n v="23116.31"/>
    <n v="0"/>
    <n v="12132.57"/>
    <n v="0"/>
    <n v="23116.31"/>
    <n v="10983.740000000002"/>
    <n v="10983.740000000002"/>
    <n v="0.47515109461674465"/>
    <x v="3"/>
    <s v="Q3"/>
    <n v="8"/>
  </r>
  <r>
    <d v="2019-09-01T00:00:00"/>
    <x v="0"/>
    <x v="3"/>
    <x v="0"/>
    <n v="49"/>
    <n v="21830.13"/>
    <n v="0"/>
    <n v="13549.75"/>
    <n v="1091.22"/>
    <n v="21830.13"/>
    <n v="8280.380000000001"/>
    <n v="7189.1600000000008"/>
    <n v="0.37930969719374097"/>
    <x v="3"/>
    <s v="Q3"/>
    <n v="9"/>
  </r>
  <r>
    <d v="2019-09-01T00:00:00"/>
    <x v="0"/>
    <x v="3"/>
    <x v="1"/>
    <n v="10"/>
    <n v="4743.59"/>
    <n v="351.36"/>
    <n v="2281.25"/>
    <n v="223.44"/>
    <n v="4392.2300000000005"/>
    <n v="2110.9800000000005"/>
    <n v="1887.5400000000004"/>
    <n v="0.48061690758453002"/>
    <x v="3"/>
    <s v="Q3"/>
    <n v="9"/>
  </r>
  <r>
    <d v="2019-09-01T00:00:00"/>
    <x v="0"/>
    <x v="0"/>
    <x v="0"/>
    <n v="37"/>
    <n v="15539.26"/>
    <n v="0"/>
    <n v="9298.91"/>
    <n v="0"/>
    <n v="15539.26"/>
    <n v="6240.35"/>
    <n v="6240.35"/>
    <n v="0.4015860472120294"/>
    <x v="3"/>
    <s v="Q3"/>
    <n v="9"/>
  </r>
  <r>
    <d v="2019-09-01T00:00:00"/>
    <x v="0"/>
    <x v="0"/>
    <x v="1"/>
    <n v="17"/>
    <n v="6476.54"/>
    <n v="903.87"/>
    <n v="3916.32"/>
    <n v="0"/>
    <n v="5572.67"/>
    <n v="1656.35"/>
    <n v="1656.35"/>
    <n v="0.29722736139050038"/>
    <x v="3"/>
    <s v="Q3"/>
    <n v="9"/>
  </r>
  <r>
    <d v="2019-09-01T00:00:00"/>
    <x v="0"/>
    <x v="1"/>
    <x v="0"/>
    <n v="926"/>
    <n v="363714.21"/>
    <n v="0"/>
    <n v="218288.23"/>
    <n v="0"/>
    <n v="363714.21"/>
    <n v="145425.98000000001"/>
    <n v="145425.98000000001"/>
    <n v="0.39983584914100551"/>
    <x v="3"/>
    <s v="Q3"/>
    <n v="9"/>
  </r>
  <r>
    <d v="2019-09-01T00:00:00"/>
    <x v="0"/>
    <x v="1"/>
    <x v="1"/>
    <n v="43"/>
    <n v="16744.79"/>
    <n v="837.24"/>
    <n v="8861.08"/>
    <n v="0"/>
    <n v="15907.550000000001"/>
    <n v="7046.4700000000012"/>
    <n v="7046.4700000000012"/>
    <n v="0.44296387564395528"/>
    <x v="3"/>
    <s v="Q3"/>
    <n v="9"/>
  </r>
  <r>
    <d v="2019-09-01T00:00:00"/>
    <x v="0"/>
    <x v="2"/>
    <x v="0"/>
    <n v="71"/>
    <n v="27447.07"/>
    <n v="0"/>
    <n v="16774.28"/>
    <n v="0"/>
    <n v="27447.07"/>
    <n v="10672.79"/>
    <n v="10672.79"/>
    <n v="0.38884988452319325"/>
    <x v="3"/>
    <s v="Q3"/>
    <n v="9"/>
  </r>
  <r>
    <d v="2019-09-01T00:00:00"/>
    <x v="0"/>
    <x v="2"/>
    <x v="1"/>
    <n v="21"/>
    <n v="7427.42"/>
    <n v="1014.56"/>
    <n v="4923.66"/>
    <n v="0"/>
    <n v="6412.8600000000006"/>
    <n v="1489.2000000000007"/>
    <n v="1489.2000000000007"/>
    <n v="0.23222088116690534"/>
    <x v="3"/>
    <s v="Q3"/>
    <n v="9"/>
  </r>
  <r>
    <d v="2019-09-01T00:00:00"/>
    <x v="1"/>
    <x v="3"/>
    <x v="0"/>
    <n v="15"/>
    <n v="72676.83"/>
    <n v="0"/>
    <n v="63025.03"/>
    <n v="3631.8"/>
    <n v="72676.83"/>
    <n v="9651.8000000000029"/>
    <n v="6020.0000000000027"/>
    <n v="0.13280436144504379"/>
    <x v="3"/>
    <s v="Q3"/>
    <n v="9"/>
  </r>
  <r>
    <d v="2019-09-01T00:00:00"/>
    <x v="1"/>
    <x v="3"/>
    <x v="1"/>
    <n v="2"/>
    <n v="7107.97"/>
    <n v="1066.2"/>
    <n v="6529.3"/>
    <n v="302.08999999999997"/>
    <n v="6041.77"/>
    <n v="-487.52999999999975"/>
    <n v="-789.61999999999966"/>
    <n v="-8.0693240556989052E-2"/>
    <x v="3"/>
    <s v="Q3"/>
    <n v="9"/>
  </r>
  <r>
    <d v="2019-09-01T00:00:00"/>
    <x v="1"/>
    <x v="0"/>
    <x v="0"/>
    <n v="10"/>
    <n v="58122.36"/>
    <n v="0"/>
    <n v="52181.33"/>
    <n v="0"/>
    <n v="58122.36"/>
    <n v="5941.0299999999988"/>
    <n v="5941.0299999999988"/>
    <n v="0.10221591139795423"/>
    <x v="3"/>
    <s v="Q3"/>
    <n v="9"/>
  </r>
  <r>
    <d v="2019-09-01T00:00:00"/>
    <x v="1"/>
    <x v="0"/>
    <x v="1"/>
    <n v="2"/>
    <n v="3945.58"/>
    <n v="394.56"/>
    <n v="3557.57"/>
    <n v="0"/>
    <n v="3551.02"/>
    <n v="-6.5500000000001819"/>
    <n v="-6.5500000000001819"/>
    <n v="-1.8445404419012515E-3"/>
    <x v="3"/>
    <s v="Q3"/>
    <n v="9"/>
  </r>
  <r>
    <d v="2019-09-01T00:00:00"/>
    <x v="1"/>
    <x v="1"/>
    <x v="0"/>
    <n v="161"/>
    <n v="1021963.39"/>
    <n v="0"/>
    <n v="883749.99"/>
    <n v="0"/>
    <n v="1021963.39"/>
    <n v="138213.40000000002"/>
    <n v="138213.40000000002"/>
    <n v="0.13524300513348136"/>
    <x v="3"/>
    <s v="Q3"/>
    <n v="9"/>
  </r>
  <r>
    <d v="2019-09-01T00:00:00"/>
    <x v="1"/>
    <x v="1"/>
    <x v="1"/>
    <n v="6"/>
    <n v="27404.63"/>
    <n v="1370.24"/>
    <n v="24035.87"/>
    <n v="0"/>
    <n v="26034.39"/>
    <n v="1998.5200000000004"/>
    <n v="1998.5200000000004"/>
    <n v="7.6764617876585561E-2"/>
    <x v="3"/>
    <s v="Q3"/>
    <n v="9"/>
  </r>
  <r>
    <d v="2019-09-01T00:00:00"/>
    <x v="1"/>
    <x v="2"/>
    <x v="0"/>
    <n v="27"/>
    <n v="156786.03"/>
    <n v="0"/>
    <n v="134975.74"/>
    <n v="0"/>
    <n v="156786.03"/>
    <n v="21810.290000000008"/>
    <n v="21810.290000000008"/>
    <n v="0.13910863104321225"/>
    <x v="3"/>
    <s v="Q3"/>
    <n v="9"/>
  </r>
  <r>
    <d v="2019-09-01T00:00:00"/>
    <x v="1"/>
    <x v="2"/>
    <x v="1"/>
    <n v="3"/>
    <n v="6066.93"/>
    <n v="910.04"/>
    <n v="5430.87"/>
    <n v="0"/>
    <n v="5156.8900000000003"/>
    <n v="-273.97999999999956"/>
    <n v="-273.97999999999956"/>
    <n v="-5.3128920725475925E-2"/>
    <x v="3"/>
    <s v="Q3"/>
    <n v="9"/>
  </r>
  <r>
    <d v="2019-09-01T00:00:00"/>
    <x v="2"/>
    <x v="3"/>
    <x v="0"/>
    <n v="34"/>
    <n v="25931.67"/>
    <n v="0"/>
    <n v="11247.84"/>
    <n v="1296.46"/>
    <n v="25931.67"/>
    <n v="14683.829999999998"/>
    <n v="13387.369999999999"/>
    <n v="0.56625084308106644"/>
    <x v="3"/>
    <s v="Q3"/>
    <n v="9"/>
  </r>
  <r>
    <d v="2019-09-01T00:00:00"/>
    <x v="2"/>
    <x v="3"/>
    <x v="1"/>
    <n v="3"/>
    <n v="1790.26"/>
    <n v="218.78"/>
    <n v="751.71"/>
    <n v="78.88"/>
    <n v="1571.48"/>
    <n v="819.77"/>
    <n v="740.89"/>
    <n v="0.52165474584468141"/>
    <x v="3"/>
    <s v="Q3"/>
    <n v="9"/>
  </r>
  <r>
    <d v="2019-09-01T00:00:00"/>
    <x v="2"/>
    <x v="0"/>
    <x v="0"/>
    <n v="28"/>
    <n v="19114.490000000002"/>
    <n v="0"/>
    <n v="8453.5499999999993"/>
    <n v="0"/>
    <n v="19114.490000000002"/>
    <n v="10660.940000000002"/>
    <n v="10660.940000000002"/>
    <n v="0.55774127376665561"/>
    <x v="3"/>
    <s v="Q3"/>
    <n v="9"/>
  </r>
  <r>
    <d v="2019-09-01T00:00:00"/>
    <x v="2"/>
    <x v="0"/>
    <x v="1"/>
    <n v="10"/>
    <n v="5061.95"/>
    <n v="536.65"/>
    <n v="2482.1999999999998"/>
    <n v="0"/>
    <n v="4525.3"/>
    <n v="2043.1000000000004"/>
    <n v="2043.1000000000004"/>
    <n v="0.45148387952179975"/>
    <x v="3"/>
    <s v="Q3"/>
    <n v="9"/>
  </r>
  <r>
    <d v="2019-09-01T00:00:00"/>
    <x v="2"/>
    <x v="1"/>
    <x v="0"/>
    <n v="623"/>
    <n v="455361.08"/>
    <n v="0"/>
    <n v="206366.43"/>
    <n v="0"/>
    <n v="455361.08"/>
    <n v="248994.65000000002"/>
    <n v="248994.65000000002"/>
    <n v="0.54680705254827666"/>
    <x v="3"/>
    <s v="Q3"/>
    <n v="9"/>
  </r>
  <r>
    <d v="2019-09-01T00:00:00"/>
    <x v="2"/>
    <x v="1"/>
    <x v="1"/>
    <n v="14"/>
    <n v="12316.38"/>
    <n v="615.82000000000005"/>
    <n v="5865.11"/>
    <n v="0"/>
    <n v="11700.56"/>
    <n v="5835.45"/>
    <n v="5835.45"/>
    <n v="0.49873253929726441"/>
    <x v="3"/>
    <s v="Q3"/>
    <n v="9"/>
  </r>
  <r>
    <d v="2019-09-01T00:00:00"/>
    <x v="2"/>
    <x v="2"/>
    <x v="0"/>
    <n v="54"/>
    <n v="40703.69"/>
    <n v="0"/>
    <n v="18601.53"/>
    <n v="0"/>
    <n v="40703.69"/>
    <n v="22102.160000000003"/>
    <n v="22102.160000000003"/>
    <n v="0.54300138390401465"/>
    <x v="3"/>
    <s v="Q3"/>
    <n v="9"/>
  </r>
  <r>
    <d v="2019-09-01T00:00:00"/>
    <x v="2"/>
    <x v="2"/>
    <x v="1"/>
    <n v="7"/>
    <n v="3536.99"/>
    <n v="502.02"/>
    <n v="1501.5"/>
    <n v="0"/>
    <n v="3034.97"/>
    <n v="1533.4699999999998"/>
    <n v="1533.4699999999998"/>
    <n v="0.50526693838818837"/>
    <x v="3"/>
    <s v="Q3"/>
    <n v="9"/>
  </r>
  <r>
    <d v="2019-09-01T00:00:00"/>
    <x v="3"/>
    <x v="3"/>
    <x v="0"/>
    <n v="84"/>
    <n v="9238.98"/>
    <n v="0"/>
    <n v="7668.4"/>
    <n v="461.95"/>
    <n v="9238.98"/>
    <n v="1570.58"/>
    <n v="1108.6299999999999"/>
    <n v="0.16999495615316843"/>
    <x v="3"/>
    <s v="Q3"/>
    <n v="9"/>
  </r>
  <r>
    <d v="2019-09-01T00:00:00"/>
    <x v="3"/>
    <x v="3"/>
    <x v="1"/>
    <n v="11"/>
    <n v="1149.3"/>
    <n v="172.4"/>
    <n v="1029.54"/>
    <n v="48.85"/>
    <n v="976.9"/>
    <n v="-52.639999999999986"/>
    <n v="-101.48999999999998"/>
    <n v="-5.3884737434742543E-2"/>
    <x v="3"/>
    <s v="Q3"/>
    <n v="9"/>
  </r>
  <r>
    <d v="2019-09-01T00:00:00"/>
    <x v="3"/>
    <x v="0"/>
    <x v="0"/>
    <n v="72"/>
    <n v="8778.2999999999993"/>
    <n v="0"/>
    <n v="7185.3"/>
    <n v="0"/>
    <n v="8778.2999999999993"/>
    <n v="1592.9999999999991"/>
    <n v="1592.9999999999991"/>
    <n v="0.18147021632890187"/>
    <x v="3"/>
    <s v="Q3"/>
    <n v="9"/>
  </r>
  <r>
    <d v="2019-09-01T00:00:00"/>
    <x v="3"/>
    <x v="0"/>
    <x v="1"/>
    <n v="19"/>
    <n v="1748.84"/>
    <n v="232.81"/>
    <n v="1453.17"/>
    <n v="0"/>
    <n v="1516.03"/>
    <n v="62.8599999999999"/>
    <n v="62.8599999999999"/>
    <n v="4.1463559428243438E-2"/>
    <x v="3"/>
    <s v="Q3"/>
    <n v="9"/>
  </r>
  <r>
    <d v="2019-09-01T00:00:00"/>
    <x v="3"/>
    <x v="1"/>
    <x v="0"/>
    <n v="2661"/>
    <n v="273398.53999999998"/>
    <n v="0"/>
    <n v="225107.71"/>
    <n v="0"/>
    <n v="273398.53999999998"/>
    <n v="48290.829999999987"/>
    <n v="48290.829999999987"/>
    <n v="0.17663163087849698"/>
    <x v="3"/>
    <s v="Q3"/>
    <n v="9"/>
  </r>
  <r>
    <d v="2019-09-01T00:00:00"/>
    <x v="3"/>
    <x v="1"/>
    <x v="1"/>
    <n v="140"/>
    <n v="13843.62"/>
    <n v="692.21"/>
    <n v="11234.43"/>
    <n v="0"/>
    <n v="13151.41"/>
    <n v="1916.9799999999996"/>
    <n v="1916.9799999999996"/>
    <n v="0.14576231750055693"/>
    <x v="3"/>
    <s v="Q3"/>
    <n v="9"/>
  </r>
  <r>
    <d v="2019-09-01T00:00:00"/>
    <x v="3"/>
    <x v="2"/>
    <x v="0"/>
    <n v="120"/>
    <n v="9856.42"/>
    <n v="0"/>
    <n v="7841.33"/>
    <n v="0"/>
    <n v="9856.42"/>
    <n v="2015.0900000000001"/>
    <n v="2015.0900000000001"/>
    <n v="0.20444441288013296"/>
    <x v="3"/>
    <s v="Q3"/>
    <n v="9"/>
  </r>
  <r>
    <d v="2019-09-01T00:00:00"/>
    <x v="3"/>
    <x v="2"/>
    <x v="1"/>
    <n v="39"/>
    <n v="4377.49"/>
    <n v="528.44000000000005"/>
    <n v="3721.2"/>
    <n v="0"/>
    <n v="3849.0499999999997"/>
    <n v="127.84999999999991"/>
    <n v="127.84999999999991"/>
    <n v="3.3215988360764323E-2"/>
    <x v="3"/>
    <s v="Q3"/>
    <n v="9"/>
  </r>
  <r>
    <d v="2019-09-01T00:00:00"/>
    <x v="4"/>
    <x v="3"/>
    <x v="0"/>
    <n v="37"/>
    <n v="19607.97"/>
    <n v="0"/>
    <n v="9910.41"/>
    <n v="978.72"/>
    <n v="19607.97"/>
    <n v="9697.5600000000013"/>
    <n v="8718.840000000002"/>
    <n v="0.49457236011683009"/>
    <x v="3"/>
    <s v="Q3"/>
    <n v="9"/>
  </r>
  <r>
    <d v="2019-09-01T00:00:00"/>
    <x v="4"/>
    <x v="3"/>
    <x v="1"/>
    <n v="9"/>
    <n v="3057.34"/>
    <n v="458.61"/>
    <n v="1631.18"/>
    <n v="129.94"/>
    <n v="2598.73"/>
    <n v="967.55"/>
    <n v="837.6099999999999"/>
    <n v="0.37231647766408976"/>
    <x v="3"/>
    <s v="Q3"/>
    <n v="9"/>
  </r>
  <r>
    <d v="2019-09-01T00:00:00"/>
    <x v="4"/>
    <x v="0"/>
    <x v="0"/>
    <n v="30"/>
    <n v="25713.09"/>
    <n v="0"/>
    <n v="14342.89"/>
    <n v="0"/>
    <n v="25713.09"/>
    <n v="11370.2"/>
    <n v="11370.2"/>
    <n v="0.4421950065122473"/>
    <x v="3"/>
    <s v="Q3"/>
    <n v="9"/>
  </r>
  <r>
    <d v="2019-09-01T00:00:00"/>
    <x v="4"/>
    <x v="0"/>
    <x v="1"/>
    <n v="19"/>
    <n v="13902.89"/>
    <n v="1518.53"/>
    <n v="7610.47"/>
    <n v="0"/>
    <n v="12384.359999999999"/>
    <n v="4773.8899999999985"/>
    <n v="4773.8899999999985"/>
    <n v="0.3854773278554563"/>
    <x v="3"/>
    <s v="Q3"/>
    <n v="9"/>
  </r>
  <r>
    <d v="2019-09-01T00:00:00"/>
    <x v="4"/>
    <x v="1"/>
    <x v="0"/>
    <n v="809"/>
    <n v="475095.19"/>
    <n v="0"/>
    <n v="256653.62"/>
    <n v="0"/>
    <n v="475095.19"/>
    <n v="218441.57"/>
    <n v="218441.57"/>
    <n v="0.45978484859002677"/>
    <x v="3"/>
    <s v="Q3"/>
    <n v="9"/>
  </r>
  <r>
    <d v="2019-09-01T00:00:00"/>
    <x v="4"/>
    <x v="1"/>
    <x v="1"/>
    <n v="27"/>
    <n v="14870.67"/>
    <n v="743.57"/>
    <n v="8117.87"/>
    <n v="0"/>
    <n v="14127.1"/>
    <n v="6009.2300000000005"/>
    <n v="6009.2300000000005"/>
    <n v="0.4253689716927041"/>
    <x v="3"/>
    <s v="Q3"/>
    <n v="9"/>
  </r>
  <r>
    <d v="2019-09-01T00:00:00"/>
    <x v="4"/>
    <x v="2"/>
    <x v="0"/>
    <n v="48"/>
    <n v="32080.33"/>
    <n v="0"/>
    <n v="17253.61"/>
    <n v="0"/>
    <n v="32080.33"/>
    <n v="14826.720000000001"/>
    <n v="14826.720000000001"/>
    <n v="0.46217479683033186"/>
    <x v="3"/>
    <s v="Q3"/>
    <n v="9"/>
  </r>
  <r>
    <d v="2019-09-01T00:00:00"/>
    <x v="4"/>
    <x v="2"/>
    <x v="1"/>
    <n v="16"/>
    <n v="9007.51"/>
    <n v="1051.32"/>
    <n v="4575.87"/>
    <n v="0"/>
    <n v="7956.1900000000005"/>
    <n v="3380.3200000000006"/>
    <n v="3380.3200000000006"/>
    <n v="0.42486667613518536"/>
    <x v="3"/>
    <s v="Q3"/>
    <n v="9"/>
  </r>
  <r>
    <d v="2019-09-01T00:00:00"/>
    <x v="5"/>
    <x v="3"/>
    <x v="0"/>
    <n v="14"/>
    <n v="59434"/>
    <n v="0"/>
    <n v="50121.41"/>
    <n v="2971.7"/>
    <n v="59434"/>
    <n v="9312.5899999999965"/>
    <n v="6340.8899999999967"/>
    <n v="0.15668792273782678"/>
    <x v="3"/>
    <s v="Q3"/>
    <n v="9"/>
  </r>
  <r>
    <d v="2019-09-01T00:00:00"/>
    <x v="5"/>
    <x v="3"/>
    <x v="1"/>
    <n v="2"/>
    <n v="11989.53"/>
    <n v="1798.43"/>
    <n v="11328.56"/>
    <n v="509.56"/>
    <n v="10191.1"/>
    <n v="-1137.4599999999991"/>
    <n v="-1647.0199999999991"/>
    <n v="-0.11161307415293728"/>
    <x v="3"/>
    <s v="Q3"/>
    <n v="9"/>
  </r>
  <r>
    <d v="2019-09-01T00:00:00"/>
    <x v="5"/>
    <x v="0"/>
    <x v="0"/>
    <n v="24"/>
    <n v="96162.41"/>
    <n v="0"/>
    <n v="81640.92"/>
    <n v="0"/>
    <n v="96162.41"/>
    <n v="14521.490000000005"/>
    <n v="14521.490000000005"/>
    <n v="0.15101004644122382"/>
    <x v="3"/>
    <s v="Q3"/>
    <n v="9"/>
  </r>
  <r>
    <d v="2019-09-01T00:00:00"/>
    <x v="5"/>
    <x v="0"/>
    <x v="1"/>
    <n v="2"/>
    <n v="6641.04"/>
    <n v="996.16"/>
    <n v="5196.1400000000003"/>
    <n v="0"/>
    <n v="5644.88"/>
    <n v="448.73999999999978"/>
    <n v="448.73999999999978"/>
    <n v="7.9495046838905306E-2"/>
    <x v="3"/>
    <s v="Q3"/>
    <n v="9"/>
  </r>
  <r>
    <d v="2019-09-01T00:00:00"/>
    <x v="5"/>
    <x v="1"/>
    <x v="0"/>
    <n v="243"/>
    <n v="910905.89"/>
    <n v="0"/>
    <n v="760119.05"/>
    <n v="0"/>
    <n v="910905.89"/>
    <n v="150786.83999999997"/>
    <n v="150786.83999999997"/>
    <n v="0.16553503677531381"/>
    <x v="3"/>
    <s v="Q3"/>
    <n v="9"/>
  </r>
  <r>
    <d v="2019-09-01T00:00:00"/>
    <x v="5"/>
    <x v="1"/>
    <x v="1"/>
    <n v="9"/>
    <n v="18795.060000000001"/>
    <n v="939.76"/>
    <n v="14193.94"/>
    <n v="0"/>
    <n v="17855.300000000003"/>
    <n v="3661.3600000000024"/>
    <n v="3661.3600000000024"/>
    <n v="0.20505732191562179"/>
    <x v="3"/>
    <s v="Q3"/>
    <n v="9"/>
  </r>
  <r>
    <d v="2019-09-01T00:00:00"/>
    <x v="5"/>
    <x v="2"/>
    <x v="0"/>
    <n v="23"/>
    <n v="86633.83"/>
    <n v="0"/>
    <n v="72436.240000000005"/>
    <n v="0"/>
    <n v="86633.83"/>
    <n v="14197.589999999997"/>
    <n v="14197.589999999997"/>
    <n v="0.1638804379305405"/>
    <x v="3"/>
    <s v="Q3"/>
    <n v="9"/>
  </r>
  <r>
    <d v="2019-09-01T00:00:00"/>
    <x v="5"/>
    <x v="2"/>
    <x v="1"/>
    <n v="5"/>
    <n v="19191.96"/>
    <n v="2339.8000000000002"/>
    <n v="15731.36"/>
    <n v="0"/>
    <n v="16852.16"/>
    <n v="1120.7999999999993"/>
    <n v="1120.7999999999993"/>
    <n v="6.6507794846476606E-2"/>
    <x v="3"/>
    <s v="Q3"/>
    <n v="9"/>
  </r>
  <r>
    <d v="2019-09-01T00:00:00"/>
    <x v="6"/>
    <x v="3"/>
    <x v="0"/>
    <n v="14"/>
    <n v="14746.57"/>
    <n v="0"/>
    <n v="7653.23"/>
    <n v="737.33"/>
    <n v="14746.57"/>
    <n v="7093.34"/>
    <n v="6356.01"/>
    <n v="0.48101626344295656"/>
    <x v="3"/>
    <s v="Q3"/>
    <n v="9"/>
  </r>
  <r>
    <d v="2019-09-01T00:00:00"/>
    <x v="6"/>
    <x v="3"/>
    <x v="1"/>
    <n v="1"/>
    <n v="1972.79"/>
    <n v="295.92"/>
    <n v="843.3"/>
    <n v="83.84"/>
    <n v="1676.87"/>
    <n v="833.56999999999994"/>
    <n v="749.7299999999999"/>
    <n v="0.49709876138281439"/>
    <x v="3"/>
    <s v="Q3"/>
    <n v="9"/>
  </r>
  <r>
    <d v="2019-09-01T00:00:00"/>
    <x v="6"/>
    <x v="0"/>
    <x v="0"/>
    <n v="11"/>
    <n v="16606.86"/>
    <n v="0"/>
    <n v="9588.01"/>
    <n v="0"/>
    <n v="16606.86"/>
    <n v="7018.85"/>
    <n v="7018.85"/>
    <n v="0.42264762875101014"/>
    <x v="3"/>
    <s v="Q3"/>
    <n v="9"/>
  </r>
  <r>
    <d v="2019-09-01T00:00:00"/>
    <x v="6"/>
    <x v="0"/>
    <x v="1"/>
    <n v="3"/>
    <n v="8062"/>
    <n v="1209.3"/>
    <n v="4556.84"/>
    <n v="0"/>
    <n v="6852.7"/>
    <n v="2295.8599999999997"/>
    <n v="2295.8599999999997"/>
    <n v="0.33502998817984148"/>
    <x v="3"/>
    <s v="Q3"/>
    <n v="9"/>
  </r>
  <r>
    <d v="2019-09-01T00:00:00"/>
    <x v="6"/>
    <x v="1"/>
    <x v="0"/>
    <n v="317"/>
    <n v="374429.59"/>
    <n v="0"/>
    <n v="209087.42"/>
    <n v="0"/>
    <n v="374429.59"/>
    <n v="165342.17000000001"/>
    <n v="165342.17000000001"/>
    <n v="0.4415841440309245"/>
    <x v="3"/>
    <s v="Q3"/>
    <n v="9"/>
  </r>
  <r>
    <d v="2019-09-01T00:00:00"/>
    <x v="6"/>
    <x v="1"/>
    <x v="1"/>
    <n v="14"/>
    <n v="16646.099999999999"/>
    <n v="832.29"/>
    <n v="9238.33"/>
    <n v="0"/>
    <n v="15813.809999999998"/>
    <n v="6575.4799999999977"/>
    <n v="6575.4799999999977"/>
    <n v="0.41580618459435131"/>
    <x v="3"/>
    <s v="Q3"/>
    <n v="9"/>
  </r>
  <r>
    <d v="2019-09-01T00:00:00"/>
    <x v="6"/>
    <x v="2"/>
    <x v="0"/>
    <n v="25"/>
    <n v="37041.49"/>
    <n v="0"/>
    <n v="20808.919999999998"/>
    <n v="0"/>
    <n v="37041.49"/>
    <n v="16232.57"/>
    <n v="16232.57"/>
    <n v="0.43822670200361813"/>
    <x v="3"/>
    <s v="Q3"/>
    <n v="9"/>
  </r>
  <r>
    <d v="2019-09-01T00:00:00"/>
    <x v="6"/>
    <x v="2"/>
    <x v="1"/>
    <n v="7"/>
    <n v="6412.9"/>
    <n v="792.35"/>
    <n v="3379.67"/>
    <n v="0"/>
    <n v="5620.5499999999993"/>
    <n v="2240.8799999999992"/>
    <n v="2240.8799999999992"/>
    <n v="0.3986940779816921"/>
    <x v="3"/>
    <s v="Q3"/>
    <n v="9"/>
  </r>
  <r>
    <d v="2019-10-01T00:00:00"/>
    <x v="0"/>
    <x v="3"/>
    <x v="0"/>
    <n v="25"/>
    <n v="9428.83"/>
    <n v="0"/>
    <n v="5566.52"/>
    <n v="471.45"/>
    <n v="9428.83"/>
    <n v="3862.3099999999995"/>
    <n v="3390.8599999999997"/>
    <n v="0.40962770566443552"/>
    <x v="3"/>
    <s v="Q4"/>
    <n v="10"/>
  </r>
  <r>
    <d v="2019-10-01T00:00:00"/>
    <x v="0"/>
    <x v="3"/>
    <x v="1"/>
    <n v="1"/>
    <n v="423.42"/>
    <n v="21.17"/>
    <n v="391.99"/>
    <n v="20.61"/>
    <n v="402.25"/>
    <n v="10.259999999999991"/>
    <n v="-10.350000000000009"/>
    <n v="2.5506525792417627E-2"/>
    <x v="3"/>
    <s v="Q4"/>
    <n v="10"/>
  </r>
  <r>
    <d v="2019-10-01T00:00:00"/>
    <x v="0"/>
    <x v="0"/>
    <x v="0"/>
    <n v="74"/>
    <n v="27109.62"/>
    <n v="0"/>
    <n v="15630.3"/>
    <n v="0"/>
    <n v="27109.62"/>
    <n v="11479.32"/>
    <n v="11479.32"/>
    <n v="0.42344083022926915"/>
    <x v="3"/>
    <s v="Q4"/>
    <n v="10"/>
  </r>
  <r>
    <d v="2019-10-01T00:00:00"/>
    <x v="0"/>
    <x v="0"/>
    <x v="1"/>
    <n v="3"/>
    <n v="1227.83"/>
    <n v="61.39"/>
    <n v="975.6"/>
    <n v="0"/>
    <n v="1166.4399999999998"/>
    <n v="190.8399999999998"/>
    <n v="190.8399999999998"/>
    <n v="0.16360892973491978"/>
    <x v="3"/>
    <s v="Q4"/>
    <n v="10"/>
  </r>
  <r>
    <d v="2019-10-01T00:00:00"/>
    <x v="0"/>
    <x v="1"/>
    <x v="0"/>
    <n v="931"/>
    <n v="378541.36"/>
    <n v="0"/>
    <n v="226482.75"/>
    <n v="0"/>
    <n v="378541.36"/>
    <n v="152058.60999999999"/>
    <n v="152058.60999999999"/>
    <n v="0.40169615811598497"/>
    <x v="3"/>
    <s v="Q4"/>
    <n v="10"/>
  </r>
  <r>
    <d v="2019-10-01T00:00:00"/>
    <x v="0"/>
    <x v="1"/>
    <x v="1"/>
    <n v="47"/>
    <n v="17712.61"/>
    <n v="885.61"/>
    <n v="11685.88"/>
    <n v="0"/>
    <n v="16827"/>
    <n v="5141.1200000000008"/>
    <n v="5141.1200000000008"/>
    <n v="0.30552802044333516"/>
    <x v="3"/>
    <s v="Q4"/>
    <n v="10"/>
  </r>
  <r>
    <d v="2019-10-01T00:00:00"/>
    <x v="0"/>
    <x v="2"/>
    <x v="0"/>
    <n v="74"/>
    <n v="27033.17"/>
    <n v="0"/>
    <n v="16179.08"/>
    <n v="0"/>
    <n v="27033.17"/>
    <n v="10854.089999999998"/>
    <n v="10854.089999999998"/>
    <n v="0.40151007077601331"/>
    <x v="3"/>
    <s v="Q4"/>
    <n v="10"/>
  </r>
  <r>
    <d v="2019-10-01T00:00:00"/>
    <x v="0"/>
    <x v="2"/>
    <x v="1"/>
    <n v="2"/>
    <n v="708.88"/>
    <n v="35.44"/>
    <n v="533.27"/>
    <n v="0"/>
    <n v="673.44"/>
    <n v="140.17000000000007"/>
    <n v="140.17000000000007"/>
    <n v="0.20814029460679506"/>
    <x v="3"/>
    <s v="Q4"/>
    <n v="10"/>
  </r>
  <r>
    <d v="2019-10-01T00:00:00"/>
    <x v="1"/>
    <x v="3"/>
    <x v="0"/>
    <n v="5"/>
    <n v="24784.51"/>
    <n v="0"/>
    <n v="20648.39"/>
    <n v="1238.54"/>
    <n v="24784.51"/>
    <n v="4136.119999999999"/>
    <n v="2897.579999999999"/>
    <n v="0.16688326700830475"/>
    <x v="3"/>
    <s v="Q4"/>
    <n v="10"/>
  </r>
  <r>
    <d v="2019-10-01T00:00:00"/>
    <x v="1"/>
    <x v="0"/>
    <x v="0"/>
    <n v="16"/>
    <n v="106761.77"/>
    <n v="0"/>
    <n v="94031.54"/>
    <n v="0"/>
    <n v="106761.77"/>
    <n v="12730.23000000001"/>
    <n v="12730.23000000001"/>
    <n v="0.11923959297415179"/>
    <x v="3"/>
    <s v="Q4"/>
    <n v="10"/>
  </r>
  <r>
    <d v="2019-10-01T00:00:00"/>
    <x v="1"/>
    <x v="1"/>
    <x v="0"/>
    <n v="153"/>
    <n v="878517.79"/>
    <n v="0"/>
    <n v="759480.95"/>
    <n v="0"/>
    <n v="878517.79"/>
    <n v="119036.84000000008"/>
    <n v="119036.84000000008"/>
    <n v="0.1354973585680036"/>
    <x v="3"/>
    <s v="Q4"/>
    <n v="10"/>
  </r>
  <r>
    <d v="2019-10-01T00:00:00"/>
    <x v="1"/>
    <x v="1"/>
    <x v="1"/>
    <n v="7"/>
    <n v="57807.19"/>
    <n v="2890.37"/>
    <n v="51849.46"/>
    <n v="0"/>
    <n v="54916.82"/>
    <n v="3067.3600000000006"/>
    <n v="3067.3600000000006"/>
    <n v="5.5854654366367183E-2"/>
    <x v="3"/>
    <s v="Q4"/>
    <n v="10"/>
  </r>
  <r>
    <d v="2019-10-01T00:00:00"/>
    <x v="1"/>
    <x v="2"/>
    <x v="0"/>
    <n v="30"/>
    <n v="185711.4"/>
    <n v="0"/>
    <n v="160086.07999999999"/>
    <n v="0"/>
    <n v="185711.4"/>
    <n v="25625.320000000007"/>
    <n v="25625.320000000007"/>
    <n v="0.13798463637665759"/>
    <x v="3"/>
    <s v="Q4"/>
    <n v="10"/>
  </r>
  <r>
    <d v="2019-10-01T00:00:00"/>
    <x v="2"/>
    <x v="3"/>
    <x v="0"/>
    <n v="16"/>
    <n v="8005.75"/>
    <n v="0"/>
    <n v="3805.28"/>
    <n v="400.22"/>
    <n v="8005.75"/>
    <n v="4200.4699999999993"/>
    <n v="3800.2499999999991"/>
    <n v="0.52468163507478993"/>
    <x v="3"/>
    <s v="Q4"/>
    <n v="10"/>
  </r>
  <r>
    <d v="2019-10-01T00:00:00"/>
    <x v="2"/>
    <x v="3"/>
    <x v="1"/>
    <n v="2"/>
    <n v="910.52"/>
    <n v="45.53"/>
    <n v="467.64"/>
    <n v="44.44"/>
    <n v="864.99"/>
    <n v="397.35"/>
    <n v="352.91"/>
    <n v="0.45936947247945065"/>
    <x v="3"/>
    <s v="Q4"/>
    <n v="10"/>
  </r>
  <r>
    <d v="2019-10-01T00:00:00"/>
    <x v="2"/>
    <x v="0"/>
    <x v="0"/>
    <n v="37"/>
    <n v="25981.53"/>
    <n v="0"/>
    <n v="11546.79"/>
    <n v="0"/>
    <n v="25981.53"/>
    <n v="14434.739999999998"/>
    <n v="14434.739999999998"/>
    <n v="0.5555769810322948"/>
    <x v="3"/>
    <s v="Q4"/>
    <n v="10"/>
  </r>
  <r>
    <d v="2019-10-01T00:00:00"/>
    <x v="2"/>
    <x v="0"/>
    <x v="1"/>
    <n v="2"/>
    <n v="857.45"/>
    <n v="42.88"/>
    <n v="340.56"/>
    <n v="0"/>
    <n v="814.57"/>
    <n v="474.01000000000005"/>
    <n v="474.01000000000005"/>
    <n v="0.58191438427636666"/>
    <x v="3"/>
    <s v="Q4"/>
    <n v="10"/>
  </r>
  <r>
    <d v="2019-10-01T00:00:00"/>
    <x v="2"/>
    <x v="1"/>
    <x v="0"/>
    <n v="665"/>
    <n v="461673.1"/>
    <n v="0"/>
    <n v="208655.55"/>
    <n v="0"/>
    <n v="461673.1"/>
    <n v="253017.55"/>
    <n v="253017.55"/>
    <n v="0.54804481785921688"/>
    <x v="3"/>
    <s v="Q4"/>
    <n v="10"/>
  </r>
  <r>
    <d v="2019-10-01T00:00:00"/>
    <x v="2"/>
    <x v="1"/>
    <x v="1"/>
    <n v="23"/>
    <n v="18610.419999999998"/>
    <n v="930.51"/>
    <n v="8360.59"/>
    <n v="0"/>
    <n v="17679.91"/>
    <n v="9319.32"/>
    <n v="9319.32"/>
    <n v="0.52711354299880486"/>
    <x v="3"/>
    <s v="Q4"/>
    <n v="10"/>
  </r>
  <r>
    <d v="2019-10-01T00:00:00"/>
    <x v="2"/>
    <x v="2"/>
    <x v="0"/>
    <n v="48"/>
    <n v="35764.83"/>
    <n v="0"/>
    <n v="16106.47"/>
    <n v="0"/>
    <n v="35764.83"/>
    <n v="19658.36"/>
    <n v="19658.36"/>
    <n v="0.54965618458133314"/>
    <x v="3"/>
    <s v="Q4"/>
    <n v="10"/>
  </r>
  <r>
    <d v="2019-10-01T00:00:00"/>
    <x v="2"/>
    <x v="2"/>
    <x v="1"/>
    <n v="2"/>
    <n v="570.91999999999996"/>
    <n v="28.54"/>
    <n v="226.29"/>
    <n v="0"/>
    <n v="542.38"/>
    <n v="316.09000000000003"/>
    <n v="316.09000000000003"/>
    <n v="0.58278328846933891"/>
    <x v="3"/>
    <s v="Q4"/>
    <n v="10"/>
  </r>
  <r>
    <d v="2019-10-01T00:00:00"/>
    <x v="3"/>
    <x v="3"/>
    <x v="0"/>
    <n v="49"/>
    <n v="4692.66"/>
    <n v="0"/>
    <n v="3939.13"/>
    <n v="234.62"/>
    <n v="4692.66"/>
    <n v="753.52999999999975"/>
    <n v="518.90999999999974"/>
    <n v="0.16057630427092517"/>
    <x v="3"/>
    <s v="Q4"/>
    <n v="10"/>
  </r>
  <r>
    <d v="2019-10-01T00:00:00"/>
    <x v="3"/>
    <x v="3"/>
    <x v="1"/>
    <n v="4"/>
    <n v="590.04"/>
    <n v="29.5"/>
    <n v="573.55999999999995"/>
    <n v="29.42"/>
    <n v="560.54"/>
    <n v="-13.019999999999982"/>
    <n v="-42.439999999999984"/>
    <n v="-2.3227601955257398E-2"/>
    <x v="3"/>
    <s v="Q4"/>
    <n v="10"/>
  </r>
  <r>
    <d v="2019-10-01T00:00:00"/>
    <x v="3"/>
    <x v="0"/>
    <x v="0"/>
    <n v="69"/>
    <n v="5723.1"/>
    <n v="0"/>
    <n v="4764.6099999999997"/>
    <n v="0"/>
    <n v="5723.1"/>
    <n v="958.49000000000069"/>
    <n v="958.49000000000069"/>
    <n v="0.16747741608568795"/>
    <x v="3"/>
    <s v="Q4"/>
    <n v="10"/>
  </r>
  <r>
    <d v="2019-10-01T00:00:00"/>
    <x v="3"/>
    <x v="0"/>
    <x v="1"/>
    <n v="6"/>
    <n v="416"/>
    <n v="20.8"/>
    <n v="364.68"/>
    <n v="0"/>
    <n v="395.2"/>
    <n v="30.519999999999982"/>
    <n v="30.519999999999982"/>
    <n v="7.7226720647773237E-2"/>
    <x v="3"/>
    <s v="Q4"/>
    <n v="10"/>
  </r>
  <r>
    <d v="2019-10-01T00:00:00"/>
    <x v="3"/>
    <x v="1"/>
    <x v="0"/>
    <n v="2968"/>
    <n v="296770.78999999998"/>
    <n v="0"/>
    <n v="244827.76"/>
    <n v="0"/>
    <n v="296770.78999999998"/>
    <n v="51943.02999999997"/>
    <n v="51943.02999999997"/>
    <n v="0.17502743447224026"/>
    <x v="3"/>
    <s v="Q4"/>
    <n v="10"/>
  </r>
  <r>
    <d v="2019-10-01T00:00:00"/>
    <x v="3"/>
    <x v="1"/>
    <x v="1"/>
    <n v="135"/>
    <n v="13602.51"/>
    <n v="680.19"/>
    <n v="11047.93"/>
    <n v="0"/>
    <n v="12922.32"/>
    <n v="1874.3899999999994"/>
    <n v="1874.3899999999994"/>
    <n v="0.1450505791529694"/>
    <x v="3"/>
    <s v="Q4"/>
    <n v="10"/>
  </r>
  <r>
    <d v="2019-10-01T00:00:00"/>
    <x v="3"/>
    <x v="2"/>
    <x v="0"/>
    <n v="115"/>
    <n v="11904.58"/>
    <n v="0"/>
    <n v="9873.7800000000007"/>
    <n v="0"/>
    <n v="11904.58"/>
    <n v="2030.7999999999993"/>
    <n v="2030.7999999999993"/>
    <n v="0.17058980661224499"/>
    <x v="3"/>
    <s v="Q4"/>
    <n v="10"/>
  </r>
  <r>
    <d v="2019-10-01T00:00:00"/>
    <x v="3"/>
    <x v="2"/>
    <x v="1"/>
    <n v="3"/>
    <n v="124.17"/>
    <n v="6.21"/>
    <n v="94.68"/>
    <n v="0"/>
    <n v="117.96000000000001"/>
    <n v="23.28"/>
    <n v="23.28"/>
    <n v="0.19735503560528991"/>
    <x v="3"/>
    <s v="Q4"/>
    <n v="10"/>
  </r>
  <r>
    <d v="2019-10-01T00:00:00"/>
    <x v="4"/>
    <x v="3"/>
    <x v="0"/>
    <n v="15"/>
    <n v="7911.32"/>
    <n v="0"/>
    <n v="4129.96"/>
    <n v="393.9"/>
    <n v="7911.32"/>
    <n v="3781.3599999999997"/>
    <n v="3387.4599999999996"/>
    <n v="0.47796827836568356"/>
    <x v="3"/>
    <s v="Q4"/>
    <n v="10"/>
  </r>
  <r>
    <d v="2019-10-01T00:00:00"/>
    <x v="4"/>
    <x v="3"/>
    <x v="1"/>
    <n v="1"/>
    <n v="147.51"/>
    <n v="7.38"/>
    <n v="89.16"/>
    <n v="7.01"/>
    <n v="140.13"/>
    <n v="50.97"/>
    <n v="43.96"/>
    <n v="0.36373367587240418"/>
    <x v="3"/>
    <s v="Q4"/>
    <n v="10"/>
  </r>
  <r>
    <d v="2019-10-01T00:00:00"/>
    <x v="4"/>
    <x v="0"/>
    <x v="0"/>
    <n v="51"/>
    <n v="27626.43"/>
    <n v="0"/>
    <n v="14883.23"/>
    <n v="0"/>
    <n v="27626.43"/>
    <n v="12743.2"/>
    <n v="12743.2"/>
    <n v="0.46126843026768211"/>
    <x v="3"/>
    <s v="Q4"/>
    <n v="10"/>
  </r>
  <r>
    <d v="2019-10-01T00:00:00"/>
    <x v="4"/>
    <x v="0"/>
    <x v="1"/>
    <n v="1"/>
    <n v="582.6"/>
    <n v="29.13"/>
    <n v="266.45999999999998"/>
    <n v="0"/>
    <n v="553.47"/>
    <n v="287.01000000000005"/>
    <n v="287.01000000000005"/>
    <n v="0.51856469185321707"/>
    <x v="3"/>
    <s v="Q4"/>
    <n v="10"/>
  </r>
  <r>
    <d v="2019-10-01T00:00:00"/>
    <x v="4"/>
    <x v="1"/>
    <x v="0"/>
    <n v="785"/>
    <n v="445245.44"/>
    <n v="0"/>
    <n v="237976.58"/>
    <n v="0"/>
    <n v="445245.44"/>
    <n v="207268.86000000002"/>
    <n v="207268.86000000002"/>
    <n v="0.46551596350992391"/>
    <x v="3"/>
    <s v="Q4"/>
    <n v="10"/>
  </r>
  <r>
    <d v="2019-10-01T00:00:00"/>
    <x v="4"/>
    <x v="1"/>
    <x v="1"/>
    <n v="30"/>
    <n v="21415.17"/>
    <n v="1070.8"/>
    <n v="11761.02"/>
    <n v="0"/>
    <n v="20344.37"/>
    <n v="8583.3499999999985"/>
    <n v="8583.3499999999985"/>
    <n v="0.42190296381750819"/>
    <x v="3"/>
    <s v="Q4"/>
    <n v="10"/>
  </r>
  <r>
    <d v="2019-10-01T00:00:00"/>
    <x v="4"/>
    <x v="2"/>
    <x v="0"/>
    <n v="57"/>
    <n v="32709.64"/>
    <n v="0"/>
    <n v="17742.57"/>
    <n v="0"/>
    <n v="32709.64"/>
    <n v="14967.07"/>
    <n v="14967.07"/>
    <n v="0.45757366941366523"/>
    <x v="3"/>
    <s v="Q4"/>
    <n v="10"/>
  </r>
  <r>
    <d v="2019-10-01T00:00:00"/>
    <x v="4"/>
    <x v="2"/>
    <x v="1"/>
    <n v="4"/>
    <n v="1810.42"/>
    <n v="90.53"/>
    <n v="950.8"/>
    <n v="0"/>
    <n v="1719.89"/>
    <n v="769.09000000000015"/>
    <n v="769.09000000000015"/>
    <n v="0.44717394717104009"/>
    <x v="3"/>
    <s v="Q4"/>
    <n v="10"/>
  </r>
  <r>
    <d v="2019-10-01T00:00:00"/>
    <x v="5"/>
    <x v="3"/>
    <x v="0"/>
    <n v="4"/>
    <n v="14513.08"/>
    <n v="0"/>
    <n v="12174.64"/>
    <n v="725"/>
    <n v="14513.08"/>
    <n v="2338.4400000000005"/>
    <n v="1613.4400000000005"/>
    <n v="0.16112637703368277"/>
    <x v="3"/>
    <s v="Q4"/>
    <n v="10"/>
  </r>
  <r>
    <d v="2019-10-01T00:00:00"/>
    <x v="5"/>
    <x v="0"/>
    <x v="0"/>
    <n v="29"/>
    <n v="100465.62"/>
    <n v="0"/>
    <n v="87090.34"/>
    <n v="0"/>
    <n v="100465.62"/>
    <n v="13375.279999999999"/>
    <n v="13375.279999999999"/>
    <n v="0.13313290656047311"/>
    <x v="3"/>
    <s v="Q4"/>
    <n v="10"/>
  </r>
  <r>
    <d v="2019-10-01T00:00:00"/>
    <x v="5"/>
    <x v="0"/>
    <x v="1"/>
    <n v="1"/>
    <n v="2025.85"/>
    <n v="101.29"/>
    <n v="1328.14"/>
    <n v="0"/>
    <n v="1924.56"/>
    <n v="596.41999999999985"/>
    <n v="596.41999999999985"/>
    <n v="0.30989940557841783"/>
    <x v="3"/>
    <s v="Q4"/>
    <n v="10"/>
  </r>
  <r>
    <d v="2019-10-01T00:00:00"/>
    <x v="5"/>
    <x v="1"/>
    <x v="0"/>
    <n v="256"/>
    <n v="1039245.2"/>
    <n v="0"/>
    <n v="869919.48"/>
    <n v="0"/>
    <n v="1039245.2"/>
    <n v="169325.71999999997"/>
    <n v="169325.71999999997"/>
    <n v="0.16293144293569986"/>
    <x v="3"/>
    <s v="Q4"/>
    <n v="10"/>
  </r>
  <r>
    <d v="2019-10-01T00:00:00"/>
    <x v="5"/>
    <x v="1"/>
    <x v="1"/>
    <n v="6"/>
    <n v="21737.79"/>
    <n v="1086.8800000000001"/>
    <n v="18321.37"/>
    <n v="0"/>
    <n v="20650.91"/>
    <n v="2329.5400000000009"/>
    <n v="2329.5400000000009"/>
    <n v="0.11280568265514695"/>
    <x v="3"/>
    <s v="Q4"/>
    <n v="10"/>
  </r>
  <r>
    <d v="2019-10-01T00:00:00"/>
    <x v="5"/>
    <x v="2"/>
    <x v="0"/>
    <n v="24"/>
    <n v="93732.26"/>
    <n v="0"/>
    <n v="79672.11"/>
    <n v="0"/>
    <n v="93732.26"/>
    <n v="14060.149999999994"/>
    <n v="14060.149999999994"/>
    <n v="0.15000331796118002"/>
    <x v="3"/>
    <s v="Q4"/>
    <n v="10"/>
  </r>
  <r>
    <d v="2019-10-01T00:00:00"/>
    <x v="5"/>
    <x v="2"/>
    <x v="1"/>
    <n v="1"/>
    <n v="529.54"/>
    <n v="26.48"/>
    <n v="330.32"/>
    <n v="0"/>
    <n v="503.05999999999995"/>
    <n v="172.73999999999995"/>
    <n v="172.73999999999995"/>
    <n v="0.34337852343656816"/>
    <x v="3"/>
    <s v="Q4"/>
    <n v="10"/>
  </r>
  <r>
    <d v="2019-10-01T00:00:00"/>
    <x v="6"/>
    <x v="3"/>
    <x v="0"/>
    <n v="5"/>
    <n v="3878.72"/>
    <n v="0"/>
    <n v="2511.7600000000002"/>
    <n v="193.93"/>
    <n v="3878.72"/>
    <n v="1366.9599999999996"/>
    <n v="1173.0299999999995"/>
    <n v="0.35242554244699276"/>
    <x v="3"/>
    <s v="Q4"/>
    <n v="10"/>
  </r>
  <r>
    <d v="2019-10-01T00:00:00"/>
    <x v="6"/>
    <x v="0"/>
    <x v="0"/>
    <n v="18"/>
    <n v="24187.09"/>
    <n v="0"/>
    <n v="13559.85"/>
    <n v="0"/>
    <n v="24187.09"/>
    <n v="10627.24"/>
    <n v="10627.24"/>
    <n v="0.43937654343701538"/>
    <x v="3"/>
    <s v="Q4"/>
    <n v="10"/>
  </r>
  <r>
    <d v="2019-10-01T00:00:00"/>
    <x v="6"/>
    <x v="0"/>
    <x v="1"/>
    <n v="3"/>
    <n v="2522.5"/>
    <n v="126.13"/>
    <n v="1421.69"/>
    <n v="0"/>
    <n v="2396.37"/>
    <n v="974.67999999999984"/>
    <n v="974.67999999999984"/>
    <n v="0.40673184858765543"/>
    <x v="3"/>
    <s v="Q4"/>
    <n v="10"/>
  </r>
  <r>
    <d v="2019-10-01T00:00:00"/>
    <x v="6"/>
    <x v="1"/>
    <x v="0"/>
    <n v="289"/>
    <n v="378162.96"/>
    <n v="0"/>
    <n v="206127.13"/>
    <n v="0"/>
    <n v="378162.96"/>
    <n v="172035.83000000002"/>
    <n v="172035.83000000002"/>
    <n v="0.45492512011223946"/>
    <x v="3"/>
    <s v="Q4"/>
    <n v="10"/>
  </r>
  <r>
    <d v="2019-10-01T00:00:00"/>
    <x v="6"/>
    <x v="1"/>
    <x v="1"/>
    <n v="7"/>
    <n v="9140.19"/>
    <n v="457"/>
    <n v="4763.2700000000004"/>
    <n v="0"/>
    <n v="8683.19"/>
    <n v="3919.92"/>
    <n v="3919.92"/>
    <n v="0.45143777805161467"/>
    <x v="3"/>
    <s v="Q4"/>
    <n v="10"/>
  </r>
  <r>
    <d v="2019-10-01T00:00:00"/>
    <x v="6"/>
    <x v="2"/>
    <x v="0"/>
    <n v="30"/>
    <n v="40389.629999999997"/>
    <n v="0"/>
    <n v="21268.86"/>
    <n v="0"/>
    <n v="40389.629999999997"/>
    <n v="19120.769999999997"/>
    <n v="19120.769999999997"/>
    <n v="0.47340790197879995"/>
    <x v="3"/>
    <s v="Q4"/>
    <n v="10"/>
  </r>
  <r>
    <d v="2019-10-01T00:00:00"/>
    <x v="6"/>
    <x v="2"/>
    <x v="1"/>
    <n v="5"/>
    <n v="1809.36"/>
    <n v="90.47"/>
    <n v="1149.6199999999999"/>
    <n v="0"/>
    <n v="1718.8899999999999"/>
    <n v="569.27"/>
    <n v="569.27"/>
    <n v="0.33118465986770534"/>
    <x v="3"/>
    <s v="Q4"/>
    <n v="10"/>
  </r>
  <r>
    <d v="2019-11-01T00:00:00"/>
    <x v="0"/>
    <x v="3"/>
    <x v="0"/>
    <n v="23"/>
    <n v="9282.39"/>
    <n v="0"/>
    <n v="5304.18"/>
    <n v="462.55"/>
    <n v="9282.39"/>
    <n v="3978.2099999999991"/>
    <n v="3515.6599999999989"/>
    <n v="0.4285760456089433"/>
    <x v="3"/>
    <s v="Q4"/>
    <n v="11"/>
  </r>
  <r>
    <d v="2019-11-01T00:00:00"/>
    <x v="0"/>
    <x v="3"/>
    <x v="1"/>
    <n v="18"/>
    <n v="6942.4"/>
    <n v="720.99"/>
    <n v="4685.7299999999996"/>
    <n v="311.39"/>
    <n v="6221.41"/>
    <n v="1535.6800000000003"/>
    <n v="1224.2900000000004"/>
    <n v="0.24683793545193136"/>
    <x v="3"/>
    <s v="Q4"/>
    <n v="11"/>
  </r>
  <r>
    <d v="2019-11-01T00:00:00"/>
    <x v="0"/>
    <x v="0"/>
    <x v="0"/>
    <n v="61"/>
    <n v="24329.279999999999"/>
    <n v="0"/>
    <n v="15903.5"/>
    <n v="0"/>
    <n v="24329.279999999999"/>
    <n v="8425.7799999999988"/>
    <n v="8425.7799999999988"/>
    <n v="0.34632262031593203"/>
    <x v="3"/>
    <s v="Q4"/>
    <n v="11"/>
  </r>
  <r>
    <d v="2019-11-01T00:00:00"/>
    <x v="0"/>
    <x v="0"/>
    <x v="1"/>
    <n v="25"/>
    <n v="8883.3700000000008"/>
    <n v="1092.4000000000001"/>
    <n v="5355.58"/>
    <n v="0"/>
    <n v="7790.9700000000012"/>
    <n v="2435.3900000000012"/>
    <n v="2435.3900000000012"/>
    <n v="0.31259137180607816"/>
    <x v="3"/>
    <s v="Q4"/>
    <n v="11"/>
  </r>
  <r>
    <d v="2019-11-01T00:00:00"/>
    <x v="0"/>
    <x v="1"/>
    <x v="0"/>
    <n v="1076"/>
    <n v="436979.88"/>
    <n v="0"/>
    <n v="262840.68"/>
    <n v="0"/>
    <n v="436979.88"/>
    <n v="174139.2"/>
    <n v="174139.2"/>
    <n v="0.39850621955409027"/>
    <x v="3"/>
    <s v="Q4"/>
    <n v="11"/>
  </r>
  <r>
    <d v="2019-11-01T00:00:00"/>
    <x v="0"/>
    <x v="1"/>
    <x v="1"/>
    <n v="120"/>
    <n v="51185.26"/>
    <n v="4813.72"/>
    <n v="30048.26"/>
    <n v="0"/>
    <n v="46371.54"/>
    <n v="16323.280000000002"/>
    <n v="16323.280000000002"/>
    <n v="0.35201073762053198"/>
    <x v="3"/>
    <s v="Q4"/>
    <n v="11"/>
  </r>
  <r>
    <d v="2019-11-01T00:00:00"/>
    <x v="0"/>
    <x v="2"/>
    <x v="0"/>
    <n v="80"/>
    <n v="31981.599999999999"/>
    <n v="0"/>
    <n v="19243.11"/>
    <n v="0"/>
    <n v="31981.599999999999"/>
    <n v="12738.489999999998"/>
    <n v="12738.489999999998"/>
    <n v="0.39830683893238605"/>
    <x v="3"/>
    <s v="Q4"/>
    <n v="11"/>
  </r>
  <r>
    <d v="2019-11-01T00:00:00"/>
    <x v="0"/>
    <x v="2"/>
    <x v="1"/>
    <n v="27"/>
    <n v="9501.01"/>
    <n v="1020.83"/>
    <n v="6416.63"/>
    <n v="0"/>
    <n v="8480.18"/>
    <n v="2063.5500000000002"/>
    <n v="2063.5500000000002"/>
    <n v="0.24333799518406452"/>
    <x v="3"/>
    <s v="Q4"/>
    <n v="11"/>
  </r>
  <r>
    <d v="2019-11-01T00:00:00"/>
    <x v="1"/>
    <x v="3"/>
    <x v="0"/>
    <n v="8"/>
    <n v="29195.94"/>
    <n v="0"/>
    <n v="25729.29"/>
    <n v="1459.8"/>
    <n v="29195.94"/>
    <n v="3466.6499999999978"/>
    <n v="2006.8499999999979"/>
    <n v="0.1187373997891487"/>
    <x v="3"/>
    <s v="Q4"/>
    <n v="11"/>
  </r>
  <r>
    <d v="2019-11-01T00:00:00"/>
    <x v="1"/>
    <x v="3"/>
    <x v="1"/>
    <n v="7"/>
    <n v="84050.86"/>
    <n v="10349.450000000001"/>
    <n v="73216.91"/>
    <n v="3686.54"/>
    <n v="73701.41"/>
    <n v="484.5"/>
    <n v="-3202.04"/>
    <n v="6.5738226717779206E-3"/>
    <x v="3"/>
    <s v="Q4"/>
    <n v="11"/>
  </r>
  <r>
    <d v="2019-11-01T00:00:00"/>
    <x v="1"/>
    <x v="0"/>
    <x v="0"/>
    <n v="24"/>
    <n v="108143.46"/>
    <n v="0"/>
    <n v="96094.5"/>
    <n v="0"/>
    <n v="108143.46"/>
    <n v="12048.960000000006"/>
    <n v="12048.960000000006"/>
    <n v="0.11141644626498917"/>
    <x v="3"/>
    <s v="Q4"/>
    <n v="11"/>
  </r>
  <r>
    <d v="2019-11-01T00:00:00"/>
    <x v="1"/>
    <x v="0"/>
    <x v="1"/>
    <n v="4"/>
    <n v="21389.72"/>
    <n v="2859.44"/>
    <n v="18270.28"/>
    <n v="0"/>
    <n v="18530.280000000002"/>
    <n v="260.00000000000364"/>
    <n v="260.00000000000364"/>
    <n v="1.4031088575024424E-2"/>
    <x v="3"/>
    <s v="Q4"/>
    <n v="11"/>
  </r>
  <r>
    <d v="2019-11-01T00:00:00"/>
    <x v="1"/>
    <x v="1"/>
    <x v="0"/>
    <n v="187"/>
    <n v="1077150.43"/>
    <n v="0"/>
    <n v="943588.44"/>
    <n v="0"/>
    <n v="1077150.43"/>
    <n v="133561.99"/>
    <n v="133561.99"/>
    <n v="0.12399567068826217"/>
    <x v="3"/>
    <s v="Q4"/>
    <n v="11"/>
  </r>
  <r>
    <d v="2019-11-01T00:00:00"/>
    <x v="1"/>
    <x v="1"/>
    <x v="1"/>
    <n v="22"/>
    <n v="140501.79999999999"/>
    <n v="12067.36"/>
    <n v="120488.86"/>
    <n v="0"/>
    <n v="128434.43999999999"/>
    <n v="7945.5799999999872"/>
    <n v="7945.5799999999872"/>
    <n v="6.1864870512924636E-2"/>
    <x v="3"/>
    <s v="Q4"/>
    <n v="11"/>
  </r>
  <r>
    <d v="2019-11-01T00:00:00"/>
    <x v="1"/>
    <x v="2"/>
    <x v="0"/>
    <n v="15"/>
    <n v="75106.98"/>
    <n v="0"/>
    <n v="64835.31"/>
    <n v="0"/>
    <n v="75106.98"/>
    <n v="10271.669999999998"/>
    <n v="10271.669999999998"/>
    <n v="0.13676052478744319"/>
    <x v="3"/>
    <s v="Q4"/>
    <n v="11"/>
  </r>
  <r>
    <d v="2019-11-01T00:00:00"/>
    <x v="1"/>
    <x v="2"/>
    <x v="1"/>
    <n v="15"/>
    <n v="87109.26"/>
    <n v="10027.85"/>
    <n v="76269.259999999995"/>
    <n v="0"/>
    <n v="77081.409999999989"/>
    <n v="812.14999999999418"/>
    <n v="812.14999999999418"/>
    <n v="1.0536262893997325E-2"/>
    <x v="3"/>
    <s v="Q4"/>
    <n v="11"/>
  </r>
  <r>
    <d v="2019-11-01T00:00:00"/>
    <x v="2"/>
    <x v="3"/>
    <x v="0"/>
    <n v="24"/>
    <n v="17717.919999999998"/>
    <n v="0"/>
    <n v="8201.7199999999993"/>
    <n v="884.5"/>
    <n v="17717.919999999998"/>
    <n v="9516.1999999999989"/>
    <n v="8631.6999999999989"/>
    <n v="0.53709464767873427"/>
    <x v="3"/>
    <s v="Q4"/>
    <n v="11"/>
  </r>
  <r>
    <d v="2019-11-01T00:00:00"/>
    <x v="2"/>
    <x v="3"/>
    <x v="1"/>
    <n v="14"/>
    <n v="13844.54"/>
    <n v="1665.53"/>
    <n v="6361.47"/>
    <n v="609.15"/>
    <n v="12179.01"/>
    <n v="5817.54"/>
    <n v="5208.3900000000003"/>
    <n v="0.47766936721457653"/>
    <x v="3"/>
    <s v="Q4"/>
    <n v="11"/>
  </r>
  <r>
    <d v="2019-11-01T00:00:00"/>
    <x v="2"/>
    <x v="0"/>
    <x v="0"/>
    <n v="25"/>
    <n v="16761.75"/>
    <n v="0"/>
    <n v="7655.93"/>
    <n v="0"/>
    <n v="16761.75"/>
    <n v="9105.82"/>
    <n v="9105.82"/>
    <n v="0.54324995898399631"/>
    <x v="3"/>
    <s v="Q4"/>
    <n v="11"/>
  </r>
  <r>
    <d v="2019-11-01T00:00:00"/>
    <x v="2"/>
    <x v="0"/>
    <x v="1"/>
    <n v="7"/>
    <n v="8078.97"/>
    <n v="935.73"/>
    <n v="3638.03"/>
    <n v="0"/>
    <n v="7143.24"/>
    <n v="3505.2099999999996"/>
    <n v="3505.2099999999996"/>
    <n v="0.49070309831393033"/>
    <x v="3"/>
    <s v="Q4"/>
    <n v="11"/>
  </r>
  <r>
    <d v="2019-11-01T00:00:00"/>
    <x v="2"/>
    <x v="1"/>
    <x v="0"/>
    <n v="772"/>
    <n v="556983.19999999995"/>
    <n v="0"/>
    <n v="251667.98"/>
    <n v="0"/>
    <n v="556983.19999999995"/>
    <n v="305315.21999999997"/>
    <n v="305315.21999999997"/>
    <n v="0.54815875954606885"/>
    <x v="3"/>
    <s v="Q4"/>
    <n v="11"/>
  </r>
  <r>
    <d v="2019-11-01T00:00:00"/>
    <x v="2"/>
    <x v="1"/>
    <x v="1"/>
    <n v="75"/>
    <n v="60281.9"/>
    <n v="5856.4"/>
    <n v="26942.38"/>
    <n v="0"/>
    <n v="54425.5"/>
    <n v="27483.119999999999"/>
    <n v="27483.119999999999"/>
    <n v="0.50496770815150982"/>
    <x v="3"/>
    <s v="Q4"/>
    <n v="11"/>
  </r>
  <r>
    <d v="2019-11-01T00:00:00"/>
    <x v="2"/>
    <x v="2"/>
    <x v="0"/>
    <n v="50"/>
    <n v="33364.39"/>
    <n v="0"/>
    <n v="14928.45"/>
    <n v="0"/>
    <n v="33364.39"/>
    <n v="18435.939999999999"/>
    <n v="18435.939999999999"/>
    <n v="0.55256337670192679"/>
    <x v="3"/>
    <s v="Q4"/>
    <n v="11"/>
  </r>
  <r>
    <d v="2019-11-01T00:00:00"/>
    <x v="2"/>
    <x v="2"/>
    <x v="1"/>
    <n v="19"/>
    <n v="13669.42"/>
    <n v="1554.32"/>
    <n v="6482.75"/>
    <n v="0"/>
    <n v="12115.1"/>
    <n v="5632.35"/>
    <n v="5632.35"/>
    <n v="0.46490330249028072"/>
    <x v="3"/>
    <s v="Q4"/>
    <n v="11"/>
  </r>
  <r>
    <d v="2019-11-01T00:00:00"/>
    <x v="3"/>
    <x v="3"/>
    <x v="0"/>
    <n v="61"/>
    <n v="7309.65"/>
    <n v="0"/>
    <n v="6070.51"/>
    <n v="365.3"/>
    <n v="7309.65"/>
    <n v="1239.1399999999994"/>
    <n v="873.83999999999946"/>
    <n v="0.1695211125019665"/>
    <x v="3"/>
    <s v="Q4"/>
    <n v="11"/>
  </r>
  <r>
    <d v="2019-11-01T00:00:00"/>
    <x v="3"/>
    <x v="3"/>
    <x v="1"/>
    <n v="48"/>
    <n v="5632.86"/>
    <n v="690.12"/>
    <n v="4678.87"/>
    <n v="248.25"/>
    <n v="4942.74"/>
    <n v="263.86999999999989"/>
    <n v="15.619999999999891"/>
    <n v="5.338536924863535E-2"/>
    <x v="3"/>
    <s v="Q4"/>
    <n v="11"/>
  </r>
  <r>
    <d v="2019-11-01T00:00:00"/>
    <x v="3"/>
    <x v="0"/>
    <x v="0"/>
    <n v="93"/>
    <n v="8429.14"/>
    <n v="0"/>
    <n v="7035.09"/>
    <n v="0"/>
    <n v="8429.14"/>
    <n v="1394.0499999999993"/>
    <n v="1394.0499999999993"/>
    <n v="0.16538460625876417"/>
    <x v="3"/>
    <s v="Q4"/>
    <n v="11"/>
  </r>
  <r>
    <d v="2019-11-01T00:00:00"/>
    <x v="3"/>
    <x v="0"/>
    <x v="1"/>
    <n v="43"/>
    <n v="4008.24"/>
    <n v="476.71"/>
    <n v="3172.26"/>
    <n v="0"/>
    <n v="3531.5299999999997"/>
    <n v="359.26999999999953"/>
    <n v="359.26999999999953"/>
    <n v="0.10173211044504778"/>
    <x v="3"/>
    <s v="Q4"/>
    <n v="11"/>
  </r>
  <r>
    <d v="2019-11-01T00:00:00"/>
    <x v="3"/>
    <x v="1"/>
    <x v="0"/>
    <n v="2975"/>
    <n v="313846.74"/>
    <n v="0"/>
    <n v="258269.23"/>
    <n v="0"/>
    <n v="313846.74"/>
    <n v="55577.50999999998"/>
    <n v="55577.50999999998"/>
    <n v="0.17708487269933082"/>
    <x v="3"/>
    <s v="Q4"/>
    <n v="11"/>
  </r>
  <r>
    <d v="2019-11-01T00:00:00"/>
    <x v="3"/>
    <x v="1"/>
    <x v="1"/>
    <n v="345"/>
    <n v="35117.589999999997"/>
    <n v="3228.42"/>
    <n v="28644.45"/>
    <n v="0"/>
    <n v="31889.17"/>
    <n v="3244.7199999999975"/>
    <n v="3244.7199999999975"/>
    <n v="0.10174990443464028"/>
    <x v="3"/>
    <s v="Q4"/>
    <n v="11"/>
  </r>
  <r>
    <d v="2019-11-01T00:00:00"/>
    <x v="3"/>
    <x v="2"/>
    <x v="0"/>
    <n v="169"/>
    <n v="18430.09"/>
    <n v="0"/>
    <n v="15312.04"/>
    <n v="0"/>
    <n v="18430.09"/>
    <n v="3118.0499999999993"/>
    <n v="3118.0499999999993"/>
    <n v="0.16918257045950397"/>
    <x v="3"/>
    <s v="Q4"/>
    <n v="11"/>
  </r>
  <r>
    <d v="2019-11-01T00:00:00"/>
    <x v="3"/>
    <x v="2"/>
    <x v="1"/>
    <n v="63"/>
    <n v="5798.45"/>
    <n v="722.67"/>
    <n v="4731.33"/>
    <n v="0"/>
    <n v="5075.78"/>
    <n v="344.44999999999982"/>
    <n v="344.44999999999982"/>
    <n v="6.7861491238784946E-2"/>
    <x v="3"/>
    <s v="Q4"/>
    <n v="11"/>
  </r>
  <r>
    <d v="2019-11-01T00:00:00"/>
    <x v="4"/>
    <x v="3"/>
    <x v="0"/>
    <n v="34"/>
    <n v="19400.97"/>
    <n v="0"/>
    <n v="10412.67"/>
    <n v="968.85"/>
    <n v="19400.97"/>
    <n v="8988.3000000000011"/>
    <n v="8019.4500000000007"/>
    <n v="0.46329126842626944"/>
    <x v="3"/>
    <s v="Q4"/>
    <n v="11"/>
  </r>
  <r>
    <d v="2019-11-01T00:00:00"/>
    <x v="4"/>
    <x v="3"/>
    <x v="1"/>
    <n v="10"/>
    <n v="4945.2299999999996"/>
    <n v="578.54"/>
    <n v="2425.67"/>
    <n v="219.67"/>
    <n v="4366.6899999999996"/>
    <n v="1941.0199999999995"/>
    <n v="1721.3499999999995"/>
    <n v="0.44450602172354797"/>
    <x v="3"/>
    <s v="Q4"/>
    <n v="11"/>
  </r>
  <r>
    <d v="2019-11-01T00:00:00"/>
    <x v="4"/>
    <x v="0"/>
    <x v="0"/>
    <n v="49"/>
    <n v="26662.799999999999"/>
    <n v="0"/>
    <n v="14298.12"/>
    <n v="0"/>
    <n v="26662.799999999999"/>
    <n v="12364.679999999998"/>
    <n v="12364.679999999998"/>
    <n v="0.46374274269769111"/>
    <x v="3"/>
    <s v="Q4"/>
    <n v="11"/>
  </r>
  <r>
    <d v="2019-11-01T00:00:00"/>
    <x v="4"/>
    <x v="0"/>
    <x v="1"/>
    <n v="17"/>
    <n v="8471.6299999999992"/>
    <n v="1058.1500000000001"/>
    <n v="4626.4399999999996"/>
    <n v="0"/>
    <n v="7413.48"/>
    <n v="2787.04"/>
    <n v="2787.04"/>
    <n v="0.37594220258232303"/>
    <x v="3"/>
    <s v="Q4"/>
    <n v="11"/>
  </r>
  <r>
    <d v="2019-11-01T00:00:00"/>
    <x v="4"/>
    <x v="1"/>
    <x v="0"/>
    <n v="833"/>
    <n v="481101.74"/>
    <n v="0"/>
    <n v="261695.89"/>
    <n v="0"/>
    <n v="481101.74"/>
    <n v="219405.84999999998"/>
    <n v="219405.84999999998"/>
    <n v="0.45604875592426664"/>
    <x v="3"/>
    <s v="Q4"/>
    <n v="11"/>
  </r>
  <r>
    <d v="2019-11-01T00:00:00"/>
    <x v="4"/>
    <x v="1"/>
    <x v="1"/>
    <n v="96"/>
    <n v="50154.75"/>
    <n v="4937.53"/>
    <n v="26059.759999999998"/>
    <n v="0"/>
    <n v="45217.22"/>
    <n v="19157.460000000003"/>
    <n v="19157.460000000003"/>
    <n v="0.42367620123483934"/>
    <x v="3"/>
    <s v="Q4"/>
    <n v="11"/>
  </r>
  <r>
    <d v="2019-11-01T00:00:00"/>
    <x v="4"/>
    <x v="2"/>
    <x v="0"/>
    <n v="75"/>
    <n v="40715.360000000001"/>
    <n v="0"/>
    <n v="22329.5"/>
    <n v="0"/>
    <n v="40715.360000000001"/>
    <n v="18385.86"/>
    <n v="18385.86"/>
    <n v="0.45157061118948721"/>
    <x v="3"/>
    <s v="Q4"/>
    <n v="11"/>
  </r>
  <r>
    <d v="2019-11-01T00:00:00"/>
    <x v="4"/>
    <x v="2"/>
    <x v="1"/>
    <n v="22"/>
    <n v="15803.51"/>
    <n v="1873.49"/>
    <n v="8738.17"/>
    <n v="0"/>
    <n v="13930.02"/>
    <n v="5191.8500000000004"/>
    <n v="5191.8500000000004"/>
    <n v="0.37270944334609712"/>
    <x v="3"/>
    <s v="Q4"/>
    <n v="11"/>
  </r>
  <r>
    <d v="2019-11-01T00:00:00"/>
    <x v="5"/>
    <x v="3"/>
    <x v="0"/>
    <n v="6"/>
    <n v="23478.17"/>
    <n v="0"/>
    <n v="21235.24"/>
    <n v="1187.01"/>
    <n v="23478.17"/>
    <n v="2242.9299999999967"/>
    <n v="1055.9199999999967"/>
    <n v="9.553257345014525E-2"/>
    <x v="3"/>
    <s v="Q4"/>
    <n v="11"/>
  </r>
  <r>
    <d v="2019-11-01T00:00:00"/>
    <x v="5"/>
    <x v="3"/>
    <x v="1"/>
    <n v="6"/>
    <n v="29495.22"/>
    <n v="3842.07"/>
    <n v="26620.27"/>
    <n v="1283.01"/>
    <n v="25653.15"/>
    <n v="-967.11999999999898"/>
    <n v="-2250.1299999999992"/>
    <n v="-3.7699853624213749E-2"/>
    <x v="3"/>
    <s v="Q4"/>
    <n v="11"/>
  </r>
  <r>
    <d v="2019-11-01T00:00:00"/>
    <x v="5"/>
    <x v="0"/>
    <x v="0"/>
    <n v="25"/>
    <n v="119306.3"/>
    <n v="0"/>
    <n v="99733.34"/>
    <n v="0"/>
    <n v="119306.3"/>
    <n v="19572.960000000006"/>
    <n v="19572.960000000006"/>
    <n v="0.16405638260510977"/>
    <x v="3"/>
    <s v="Q4"/>
    <n v="11"/>
  </r>
  <r>
    <d v="2019-11-01T00:00:00"/>
    <x v="5"/>
    <x v="0"/>
    <x v="1"/>
    <n v="7"/>
    <n v="43268.639999999999"/>
    <n v="5265.86"/>
    <n v="35578.720000000001"/>
    <n v="0"/>
    <n v="38002.78"/>
    <n v="2424.0599999999977"/>
    <n v="2424.0599999999977"/>
    <n v="6.3786386153854999E-2"/>
    <x v="3"/>
    <s v="Q4"/>
    <n v="11"/>
  </r>
  <r>
    <d v="2019-11-01T00:00:00"/>
    <x v="5"/>
    <x v="1"/>
    <x v="0"/>
    <n v="262"/>
    <n v="966811.37"/>
    <n v="0"/>
    <n v="809719.99"/>
    <n v="0"/>
    <n v="966811.37"/>
    <n v="157091.38"/>
    <n v="157091.38"/>
    <n v="0.16248400140350025"/>
    <x v="3"/>
    <s v="Q4"/>
    <n v="11"/>
  </r>
  <r>
    <d v="2019-11-01T00:00:00"/>
    <x v="5"/>
    <x v="1"/>
    <x v="1"/>
    <n v="32"/>
    <n v="139674.09"/>
    <n v="14120.05"/>
    <n v="117528.45"/>
    <n v="0"/>
    <n v="125554.04"/>
    <n v="8025.5899999999965"/>
    <n v="8025.5899999999965"/>
    <n v="6.3921399900791695E-2"/>
    <x v="3"/>
    <s v="Q4"/>
    <n v="11"/>
  </r>
  <r>
    <d v="2019-11-01T00:00:00"/>
    <x v="5"/>
    <x v="2"/>
    <x v="0"/>
    <n v="33"/>
    <n v="119265.98"/>
    <n v="0"/>
    <n v="100601.27"/>
    <n v="0"/>
    <n v="119265.98"/>
    <n v="18664.709999999992"/>
    <n v="18664.709999999992"/>
    <n v="0.15649651308780588"/>
    <x v="3"/>
    <s v="Q4"/>
    <n v="11"/>
  </r>
  <r>
    <d v="2019-11-01T00:00:00"/>
    <x v="5"/>
    <x v="2"/>
    <x v="1"/>
    <n v="10"/>
    <n v="40856.51"/>
    <n v="5248.7"/>
    <n v="32298.76"/>
    <n v="0"/>
    <n v="35607.810000000005"/>
    <n v="3309.0500000000065"/>
    <n v="3309.0500000000065"/>
    <n v="9.293045542536893E-2"/>
    <x v="3"/>
    <s v="Q4"/>
    <n v="11"/>
  </r>
  <r>
    <d v="2019-11-01T00:00:00"/>
    <x v="6"/>
    <x v="3"/>
    <x v="0"/>
    <n v="5"/>
    <n v="5385.62"/>
    <n v="0"/>
    <n v="3378.95"/>
    <n v="269.27999999999997"/>
    <n v="5385.62"/>
    <n v="2006.67"/>
    <n v="1737.39"/>
    <n v="0.37259776961612595"/>
    <x v="3"/>
    <s v="Q4"/>
    <n v="11"/>
  </r>
  <r>
    <d v="2019-11-01T00:00:00"/>
    <x v="6"/>
    <x v="3"/>
    <x v="1"/>
    <n v="4"/>
    <n v="6554.03"/>
    <n v="891.35"/>
    <n v="2874.28"/>
    <n v="283.13"/>
    <n v="5662.6799999999994"/>
    <n v="2788.3999999999992"/>
    <n v="2505.2699999999991"/>
    <n v="0.49241701809037408"/>
    <x v="3"/>
    <s v="Q4"/>
    <n v="11"/>
  </r>
  <r>
    <d v="2019-11-01T00:00:00"/>
    <x v="6"/>
    <x v="0"/>
    <x v="0"/>
    <n v="11"/>
    <n v="15970.14"/>
    <n v="0"/>
    <n v="8172.35"/>
    <n v="0"/>
    <n v="15970.14"/>
    <n v="7797.7899999999991"/>
    <n v="7797.7899999999991"/>
    <n v="0.48827311470030943"/>
    <x v="3"/>
    <s v="Q4"/>
    <n v="11"/>
  </r>
  <r>
    <d v="2019-11-01T00:00:00"/>
    <x v="6"/>
    <x v="0"/>
    <x v="1"/>
    <n v="2"/>
    <n v="4932.5"/>
    <n v="670.82"/>
    <n v="3061.43"/>
    <n v="0"/>
    <n v="4261.68"/>
    <n v="1200.2500000000005"/>
    <n v="1200.2500000000005"/>
    <n v="0.28163775787952178"/>
    <x v="3"/>
    <s v="Q4"/>
    <n v="11"/>
  </r>
  <r>
    <d v="2019-11-01T00:00:00"/>
    <x v="6"/>
    <x v="1"/>
    <x v="0"/>
    <n v="320"/>
    <n v="418360.41"/>
    <n v="0"/>
    <n v="227265.69"/>
    <n v="0"/>
    <n v="418360.41"/>
    <n v="191094.71999999997"/>
    <n v="191094.71999999997"/>
    <n v="0.45677056296985652"/>
    <x v="3"/>
    <s v="Q4"/>
    <n v="11"/>
  </r>
  <r>
    <d v="2019-11-01T00:00:00"/>
    <x v="6"/>
    <x v="1"/>
    <x v="1"/>
    <n v="30"/>
    <n v="29841.19"/>
    <n v="3049.65"/>
    <n v="16666.47"/>
    <n v="0"/>
    <n v="26791.539999999997"/>
    <n v="10125.069999999996"/>
    <n v="10125.069999999996"/>
    <n v="0.37792041816185246"/>
    <x v="3"/>
    <s v="Q4"/>
    <n v="11"/>
  </r>
  <r>
    <d v="2019-11-01T00:00:00"/>
    <x v="6"/>
    <x v="2"/>
    <x v="0"/>
    <n v="24"/>
    <n v="31227.13"/>
    <n v="0"/>
    <n v="17622.62"/>
    <n v="0"/>
    <n v="31227.13"/>
    <n v="13604.510000000002"/>
    <n v="13604.510000000002"/>
    <n v="0.43566315572388503"/>
    <x v="3"/>
    <s v="Q4"/>
    <n v="11"/>
  </r>
  <r>
    <d v="2019-11-01T00:00:00"/>
    <x v="6"/>
    <x v="2"/>
    <x v="1"/>
    <n v="7"/>
    <n v="11411.18"/>
    <n v="1507.64"/>
    <n v="6539.46"/>
    <n v="0"/>
    <n v="9903.5400000000009"/>
    <n v="3364.0800000000008"/>
    <n v="3364.0800000000008"/>
    <n v="0.33968459762872677"/>
    <x v="3"/>
    <s v="Q4"/>
    <n v="11"/>
  </r>
  <r>
    <d v="2019-12-01T00:00:00"/>
    <x v="0"/>
    <x v="3"/>
    <x v="0"/>
    <n v="49"/>
    <n v="22668.49"/>
    <n v="0"/>
    <n v="15245.38"/>
    <n v="1132.07"/>
    <n v="22668.49"/>
    <n v="7423.1100000000024"/>
    <n v="6291.0400000000027"/>
    <n v="0.32746380548505888"/>
    <x v="3"/>
    <s v="Q4"/>
    <n v="12"/>
  </r>
  <r>
    <d v="2019-12-01T00:00:00"/>
    <x v="0"/>
    <x v="3"/>
    <x v="1"/>
    <n v="23"/>
    <n v="6926.49"/>
    <n v="872.14"/>
    <n v="4159.91"/>
    <n v="302.72000000000003"/>
    <n v="6054.3499999999995"/>
    <n v="1894.4399999999996"/>
    <n v="1591.7199999999996"/>
    <n v="0.31290559680229912"/>
    <x v="3"/>
    <s v="Q4"/>
    <n v="12"/>
  </r>
  <r>
    <d v="2019-12-01T00:00:00"/>
    <x v="0"/>
    <x v="0"/>
    <x v="0"/>
    <n v="60"/>
    <n v="28266.32"/>
    <n v="0"/>
    <n v="16490.25"/>
    <n v="0"/>
    <n v="28266.32"/>
    <n v="11776.07"/>
    <n v="11776.07"/>
    <n v="0.4166113593845962"/>
    <x v="3"/>
    <s v="Q4"/>
    <n v="12"/>
  </r>
  <r>
    <d v="2019-12-01T00:00:00"/>
    <x v="0"/>
    <x v="0"/>
    <x v="1"/>
    <n v="52"/>
    <n v="19334.169999999998"/>
    <n v="2229.88"/>
    <n v="11870.45"/>
    <n v="0"/>
    <n v="17104.289999999997"/>
    <n v="5233.8399999999965"/>
    <n v="5233.8399999999965"/>
    <n v="0.3059957472657443"/>
    <x v="3"/>
    <s v="Q4"/>
    <n v="12"/>
  </r>
  <r>
    <d v="2019-12-01T00:00:00"/>
    <x v="0"/>
    <x v="1"/>
    <x v="0"/>
    <n v="1305"/>
    <n v="527731.31999999995"/>
    <n v="0"/>
    <n v="314657.83"/>
    <n v="0"/>
    <n v="527731.31999999995"/>
    <n v="213073.48999999993"/>
    <n v="213073.48999999993"/>
    <n v="0.40375373210746701"/>
    <x v="3"/>
    <s v="Q4"/>
    <n v="12"/>
  </r>
  <r>
    <d v="2019-12-01T00:00:00"/>
    <x v="0"/>
    <x v="1"/>
    <x v="1"/>
    <n v="349"/>
    <n v="150618.26999999999"/>
    <n v="16499.25"/>
    <n v="85352.25"/>
    <n v="0"/>
    <n v="134119.01999999999"/>
    <n v="48766.76999999999"/>
    <n v="48766.76999999999"/>
    <n v="0.36360815937963159"/>
    <x v="3"/>
    <s v="Q4"/>
    <n v="12"/>
  </r>
  <r>
    <d v="2019-12-01T00:00:00"/>
    <x v="0"/>
    <x v="2"/>
    <x v="0"/>
    <n v="79"/>
    <n v="30351.599999999999"/>
    <n v="0"/>
    <n v="17928.830000000002"/>
    <n v="0"/>
    <n v="30351.599999999999"/>
    <n v="12422.769999999997"/>
    <n v="12422.769999999997"/>
    <n v="0.40929539134674936"/>
    <x v="3"/>
    <s v="Q4"/>
    <n v="12"/>
  </r>
  <r>
    <d v="2019-12-01T00:00:00"/>
    <x v="0"/>
    <x v="2"/>
    <x v="1"/>
    <n v="71"/>
    <n v="27123.49"/>
    <n v="3284.65"/>
    <n v="16639.25"/>
    <n v="0"/>
    <n v="23838.84"/>
    <n v="7199.59"/>
    <n v="7199.59"/>
    <n v="0.30201091999442925"/>
    <x v="3"/>
    <s v="Q4"/>
    <n v="12"/>
  </r>
  <r>
    <d v="2019-12-01T00:00:00"/>
    <x v="1"/>
    <x v="3"/>
    <x v="0"/>
    <n v="12"/>
    <n v="70536.37"/>
    <n v="0"/>
    <n v="61577.24"/>
    <n v="3526.83"/>
    <n v="70536.37"/>
    <n v="8959.1299999999974"/>
    <n v="5432.2999999999975"/>
    <n v="0.127014333173085"/>
    <x v="3"/>
    <s v="Q4"/>
    <n v="12"/>
  </r>
  <r>
    <d v="2019-12-01T00:00:00"/>
    <x v="1"/>
    <x v="3"/>
    <x v="1"/>
    <n v="10"/>
    <n v="49993.5"/>
    <n v="5541.81"/>
    <n v="45474.49"/>
    <n v="2223.9299999999998"/>
    <n v="44451.69"/>
    <n v="-1022.7999999999956"/>
    <n v="-3246.7299999999955"/>
    <n v="-2.3009248917195173E-2"/>
    <x v="3"/>
    <s v="Q4"/>
    <n v="12"/>
  </r>
  <r>
    <d v="2019-12-01T00:00:00"/>
    <x v="1"/>
    <x v="0"/>
    <x v="0"/>
    <n v="17"/>
    <n v="94450.69"/>
    <n v="0"/>
    <n v="82980.41"/>
    <n v="0"/>
    <n v="94450.69"/>
    <n v="11470.279999999999"/>
    <n v="11470.279999999999"/>
    <n v="0.1214419926418748"/>
    <x v="3"/>
    <s v="Q4"/>
    <n v="12"/>
  </r>
  <r>
    <d v="2019-12-01T00:00:00"/>
    <x v="1"/>
    <x v="0"/>
    <x v="1"/>
    <n v="17"/>
    <n v="77184.850000000006"/>
    <n v="9516.35"/>
    <n v="65550.95"/>
    <n v="0"/>
    <n v="67668.5"/>
    <n v="2117.5500000000029"/>
    <n v="2117.5500000000029"/>
    <n v="3.1292994524778926E-2"/>
    <x v="3"/>
    <s v="Q4"/>
    <n v="12"/>
  </r>
  <r>
    <d v="2019-12-01T00:00:00"/>
    <x v="1"/>
    <x v="1"/>
    <x v="0"/>
    <n v="224"/>
    <n v="1345862.16"/>
    <n v="0"/>
    <n v="1171397.43"/>
    <n v="0"/>
    <n v="1345862.16"/>
    <n v="174464.72999999998"/>
    <n v="174464.72999999998"/>
    <n v="0.12963045933322026"/>
    <x v="3"/>
    <s v="Q4"/>
    <n v="12"/>
  </r>
  <r>
    <d v="2019-12-01T00:00:00"/>
    <x v="1"/>
    <x v="1"/>
    <x v="1"/>
    <n v="50"/>
    <n v="303887.5"/>
    <n v="32001.16"/>
    <n v="261229.32"/>
    <n v="0"/>
    <n v="271886.34000000003"/>
    <n v="10657.020000000019"/>
    <n v="10657.020000000019"/>
    <n v="3.9196599579074176E-2"/>
    <x v="3"/>
    <s v="Q4"/>
    <n v="12"/>
  </r>
  <r>
    <d v="2019-12-01T00:00:00"/>
    <x v="1"/>
    <x v="2"/>
    <x v="0"/>
    <n v="28"/>
    <n v="164797.1"/>
    <n v="0"/>
    <n v="140370.19"/>
    <n v="0"/>
    <n v="164797.1"/>
    <n v="24426.910000000003"/>
    <n v="24426.910000000003"/>
    <n v="0.14822414957544763"/>
    <x v="3"/>
    <s v="Q4"/>
    <n v="12"/>
  </r>
  <r>
    <d v="2019-12-01T00:00:00"/>
    <x v="1"/>
    <x v="2"/>
    <x v="1"/>
    <n v="24"/>
    <n v="165056.04"/>
    <n v="19710.53"/>
    <n v="139108.37"/>
    <n v="0"/>
    <n v="145345.51"/>
    <n v="6237.140000000014"/>
    <n v="6237.140000000014"/>
    <n v="4.2912505518746424E-2"/>
    <x v="3"/>
    <s v="Q4"/>
    <n v="12"/>
  </r>
  <r>
    <d v="2019-12-01T00:00:00"/>
    <x v="2"/>
    <x v="3"/>
    <x v="0"/>
    <n v="23"/>
    <n v="17655.36"/>
    <n v="0"/>
    <n v="8164.97"/>
    <n v="882.69"/>
    <n v="17655.36"/>
    <n v="9490.39"/>
    <n v="8607.6999999999989"/>
    <n v="0.53753590977470855"/>
    <x v="3"/>
    <s v="Q4"/>
    <n v="12"/>
  </r>
  <r>
    <d v="2019-12-01T00:00:00"/>
    <x v="2"/>
    <x v="3"/>
    <x v="1"/>
    <n v="15"/>
    <n v="8930.06"/>
    <n v="1054.47"/>
    <n v="3910.83"/>
    <n v="395.23"/>
    <n v="7875.5899999999992"/>
    <n v="3964.7599999999993"/>
    <n v="3569.5299999999993"/>
    <n v="0.50342387046557779"/>
    <x v="3"/>
    <s v="Q4"/>
    <n v="12"/>
  </r>
  <r>
    <d v="2019-12-01T00:00:00"/>
    <x v="2"/>
    <x v="0"/>
    <x v="0"/>
    <n v="44"/>
    <n v="32925.03"/>
    <n v="0"/>
    <n v="14899.59"/>
    <n v="0"/>
    <n v="32925.03"/>
    <n v="18025.439999999999"/>
    <n v="18025.439999999999"/>
    <n v="0.54746920503944874"/>
    <x v="3"/>
    <s v="Q4"/>
    <n v="12"/>
  </r>
  <r>
    <d v="2019-12-01T00:00:00"/>
    <x v="2"/>
    <x v="0"/>
    <x v="1"/>
    <n v="27"/>
    <n v="17470.61"/>
    <n v="2168.66"/>
    <n v="7619.68"/>
    <n v="0"/>
    <n v="15301.95"/>
    <n v="7682.27"/>
    <n v="7682.27"/>
    <n v="0.50204516417842171"/>
    <x v="3"/>
    <s v="Q4"/>
    <n v="12"/>
  </r>
  <r>
    <d v="2019-12-01T00:00:00"/>
    <x v="2"/>
    <x v="1"/>
    <x v="0"/>
    <n v="767"/>
    <n v="552457.61"/>
    <n v="0"/>
    <n v="248076.88"/>
    <n v="0"/>
    <n v="552457.61"/>
    <n v="304380.73"/>
    <n v="304380.73"/>
    <n v="0.55095762007876037"/>
    <x v="3"/>
    <s v="Q4"/>
    <n v="12"/>
  </r>
  <r>
    <d v="2019-12-01T00:00:00"/>
    <x v="2"/>
    <x v="1"/>
    <x v="1"/>
    <n v="253"/>
    <n v="190398.71"/>
    <n v="20701.400000000001"/>
    <n v="85117.57"/>
    <n v="0"/>
    <n v="169697.31"/>
    <n v="84579.739999999991"/>
    <n v="84579.739999999991"/>
    <n v="0.49841532549926687"/>
    <x v="3"/>
    <s v="Q4"/>
    <n v="12"/>
  </r>
  <r>
    <d v="2019-12-01T00:00:00"/>
    <x v="2"/>
    <x v="2"/>
    <x v="0"/>
    <n v="58"/>
    <n v="35478.33"/>
    <n v="0"/>
    <n v="16519.810000000001"/>
    <n v="0"/>
    <n v="35478.33"/>
    <n v="18958.52"/>
    <n v="18958.52"/>
    <n v="0.53436900778587937"/>
    <x v="3"/>
    <s v="Q4"/>
    <n v="12"/>
  </r>
  <r>
    <d v="2019-12-01T00:00:00"/>
    <x v="2"/>
    <x v="2"/>
    <x v="1"/>
    <n v="38"/>
    <n v="38248.06"/>
    <n v="4732.7700000000004"/>
    <n v="16986.64"/>
    <n v="0"/>
    <n v="33515.289999999994"/>
    <n v="16528.649999999994"/>
    <n v="16528.649999999994"/>
    <n v="0.49316744685783703"/>
    <x v="3"/>
    <s v="Q4"/>
    <n v="12"/>
  </r>
  <r>
    <d v="2019-12-01T00:00:00"/>
    <x v="3"/>
    <x v="3"/>
    <x v="0"/>
    <n v="51"/>
    <n v="3398.01"/>
    <n v="0"/>
    <n v="2857.3"/>
    <n v="169.59"/>
    <n v="3398.01"/>
    <n v="540.71"/>
    <n v="371.12"/>
    <n v="0.15912548815336036"/>
    <x v="3"/>
    <s v="Q4"/>
    <n v="12"/>
  </r>
  <r>
    <d v="2019-12-01T00:00:00"/>
    <x v="3"/>
    <x v="3"/>
    <x v="1"/>
    <n v="13"/>
    <n v="1746.74"/>
    <n v="216.32"/>
    <n v="1473.37"/>
    <n v="76.52"/>
    <n v="1530.42"/>
    <n v="57.050000000000182"/>
    <n v="-19.469999999999814"/>
    <n v="3.7277348701663715E-2"/>
    <x v="3"/>
    <s v="Q4"/>
    <n v="12"/>
  </r>
  <r>
    <d v="2019-12-01T00:00:00"/>
    <x v="3"/>
    <x v="0"/>
    <x v="0"/>
    <n v="135"/>
    <n v="13638.68"/>
    <n v="0"/>
    <n v="11509.6"/>
    <n v="0"/>
    <n v="13638.68"/>
    <n v="2129.08"/>
    <n v="2129.08"/>
    <n v="0.1561060161247276"/>
    <x v="3"/>
    <s v="Q4"/>
    <n v="12"/>
  </r>
  <r>
    <d v="2019-12-01T00:00:00"/>
    <x v="3"/>
    <x v="0"/>
    <x v="1"/>
    <n v="73"/>
    <n v="9580.65"/>
    <n v="1183.6600000000001"/>
    <n v="7679.34"/>
    <n v="0"/>
    <n v="8396.99"/>
    <n v="717.64999999999964"/>
    <n v="717.64999999999964"/>
    <n v="8.5465148821184694E-2"/>
    <x v="3"/>
    <s v="Q4"/>
    <n v="12"/>
  </r>
  <r>
    <d v="2019-12-01T00:00:00"/>
    <x v="3"/>
    <x v="1"/>
    <x v="0"/>
    <n v="3436"/>
    <n v="351461.33"/>
    <n v="0"/>
    <n v="290707.84999999998"/>
    <n v="0"/>
    <n v="351461.33"/>
    <n v="60753.48000000004"/>
    <n v="60753.48000000004"/>
    <n v="0.17285964290865238"/>
    <x v="3"/>
    <s v="Q4"/>
    <n v="12"/>
  </r>
  <r>
    <d v="2019-12-01T00:00:00"/>
    <x v="3"/>
    <x v="1"/>
    <x v="1"/>
    <n v="1075"/>
    <n v="107213.3"/>
    <n v="11712.28"/>
    <n v="88481.82"/>
    <n v="0"/>
    <n v="95501.02"/>
    <n v="7019.1999999999971"/>
    <n v="7019.1999999999971"/>
    <n v="7.3498691427588914E-2"/>
    <x v="3"/>
    <s v="Q4"/>
    <n v="12"/>
  </r>
  <r>
    <d v="2019-12-01T00:00:00"/>
    <x v="3"/>
    <x v="2"/>
    <x v="0"/>
    <n v="152"/>
    <n v="16321.46"/>
    <n v="0"/>
    <n v="13192.77"/>
    <n v="0"/>
    <n v="16321.46"/>
    <n v="3128.6899999999987"/>
    <n v="3128.6899999999987"/>
    <n v="0.19169179717990908"/>
    <x v="3"/>
    <s v="Q4"/>
    <n v="12"/>
  </r>
  <r>
    <d v="2019-12-01T00:00:00"/>
    <x v="3"/>
    <x v="2"/>
    <x v="1"/>
    <n v="126"/>
    <n v="14663.8"/>
    <n v="1757.57"/>
    <n v="11790.83"/>
    <n v="0"/>
    <n v="12906.23"/>
    <n v="1115.3999999999996"/>
    <n v="1115.3999999999996"/>
    <n v="8.6423378476906093E-2"/>
    <x v="3"/>
    <s v="Q4"/>
    <n v="12"/>
  </r>
  <r>
    <d v="2019-12-01T00:00:00"/>
    <x v="4"/>
    <x v="3"/>
    <x v="0"/>
    <n v="33"/>
    <n v="17825.12"/>
    <n v="0"/>
    <n v="9637.07"/>
    <n v="891.26"/>
    <n v="17825.12"/>
    <n v="8188.0499999999993"/>
    <n v="7296.7899999999991"/>
    <n v="0.45935455132980868"/>
    <x v="3"/>
    <s v="Q4"/>
    <n v="12"/>
  </r>
  <r>
    <d v="2019-12-01T00:00:00"/>
    <x v="4"/>
    <x v="3"/>
    <x v="1"/>
    <n v="21"/>
    <n v="14643.58"/>
    <n v="1826.23"/>
    <n v="7888.07"/>
    <n v="640.86"/>
    <n v="12817.35"/>
    <n v="4929.2800000000007"/>
    <n v="4288.420000000001"/>
    <n v="0.38457871556913092"/>
    <x v="3"/>
    <s v="Q4"/>
    <n v="12"/>
  </r>
  <r>
    <d v="2019-12-01T00:00:00"/>
    <x v="4"/>
    <x v="0"/>
    <x v="0"/>
    <n v="57"/>
    <n v="33110.769999999997"/>
    <n v="0"/>
    <n v="17998.580000000002"/>
    <n v="0"/>
    <n v="33110.769999999997"/>
    <n v="15112.189999999995"/>
    <n v="15112.189999999995"/>
    <n v="0.45641312479292978"/>
    <x v="3"/>
    <s v="Q4"/>
    <n v="12"/>
  </r>
  <r>
    <d v="2019-12-01T00:00:00"/>
    <x v="4"/>
    <x v="0"/>
    <x v="1"/>
    <n v="45"/>
    <n v="22333.119999999999"/>
    <n v="2745.36"/>
    <n v="11803.5"/>
    <n v="0"/>
    <n v="19587.759999999998"/>
    <n v="7784.2599999999984"/>
    <n v="7784.2599999999984"/>
    <n v="0.3974042973775459"/>
    <x v="3"/>
    <s v="Q4"/>
    <n v="12"/>
  </r>
  <r>
    <d v="2019-12-01T00:00:00"/>
    <x v="4"/>
    <x v="1"/>
    <x v="0"/>
    <n v="908"/>
    <n v="517398.09"/>
    <n v="0"/>
    <n v="277526.78999999998"/>
    <n v="0"/>
    <n v="517398.09"/>
    <n v="239871.30000000005"/>
    <n v="239871.30000000005"/>
    <n v="0.46361071800632281"/>
    <x v="3"/>
    <s v="Q4"/>
    <n v="12"/>
  </r>
  <r>
    <d v="2019-12-01T00:00:00"/>
    <x v="4"/>
    <x v="1"/>
    <x v="1"/>
    <n v="278"/>
    <n v="168207.65"/>
    <n v="18258.810000000001"/>
    <n v="90585.2"/>
    <n v="0"/>
    <n v="149948.84"/>
    <n v="59363.64"/>
    <n v="59363.64"/>
    <n v="0.39589262577823209"/>
    <x v="3"/>
    <s v="Q4"/>
    <n v="12"/>
  </r>
  <r>
    <d v="2019-12-01T00:00:00"/>
    <x v="4"/>
    <x v="2"/>
    <x v="0"/>
    <n v="53"/>
    <n v="38677.86"/>
    <n v="0"/>
    <n v="21515.51"/>
    <n v="0"/>
    <n v="38677.86"/>
    <n v="17162.350000000002"/>
    <n v="17162.350000000002"/>
    <n v="0.44372542844924723"/>
    <x v="3"/>
    <s v="Q4"/>
    <n v="12"/>
  </r>
  <r>
    <d v="2019-12-01T00:00:00"/>
    <x v="4"/>
    <x v="2"/>
    <x v="1"/>
    <n v="45"/>
    <n v="25924.21"/>
    <n v="3216.66"/>
    <n v="13816.57"/>
    <n v="0"/>
    <n v="22707.55"/>
    <n v="8890.98"/>
    <n v="8890.98"/>
    <n v="0.39154290092942656"/>
    <x v="3"/>
    <s v="Q4"/>
    <n v="12"/>
  </r>
  <r>
    <d v="2019-12-01T00:00:00"/>
    <x v="5"/>
    <x v="3"/>
    <x v="0"/>
    <n v="11"/>
    <n v="37120"/>
    <n v="0"/>
    <n v="31668.94"/>
    <n v="1854.93"/>
    <n v="37120"/>
    <n v="5451.0600000000013"/>
    <n v="3596.130000000001"/>
    <n v="0.14684967672413796"/>
    <x v="3"/>
    <s v="Q4"/>
    <n v="12"/>
  </r>
  <r>
    <d v="2019-12-01T00:00:00"/>
    <x v="5"/>
    <x v="3"/>
    <x v="1"/>
    <n v="11"/>
    <n v="28343.81"/>
    <n v="3675.29"/>
    <n v="22420.639999999999"/>
    <n v="1233.42"/>
    <n v="24668.52"/>
    <n v="2247.880000000001"/>
    <n v="1014.4600000000009"/>
    <n v="9.1123423699516676E-2"/>
    <x v="3"/>
    <s v="Q4"/>
    <n v="12"/>
  </r>
  <r>
    <d v="2019-12-01T00:00:00"/>
    <x v="5"/>
    <x v="0"/>
    <x v="0"/>
    <n v="21"/>
    <n v="73540.639999999999"/>
    <n v="0"/>
    <n v="62653.3"/>
    <n v="0"/>
    <n v="73540.639999999999"/>
    <n v="10887.339999999997"/>
    <n v="10887.339999999997"/>
    <n v="0.14804521690319797"/>
    <x v="3"/>
    <s v="Q4"/>
    <n v="12"/>
  </r>
  <r>
    <d v="2019-12-01T00:00:00"/>
    <x v="5"/>
    <x v="0"/>
    <x v="1"/>
    <n v="20"/>
    <n v="79144.86"/>
    <n v="9789.16"/>
    <n v="63936.76"/>
    <n v="0"/>
    <n v="69355.7"/>
    <n v="5418.9399999999951"/>
    <n v="5418.9399999999951"/>
    <n v="7.8132583190711008E-2"/>
    <x v="3"/>
    <s v="Q4"/>
    <n v="12"/>
  </r>
  <r>
    <d v="2019-12-01T00:00:00"/>
    <x v="5"/>
    <x v="1"/>
    <x v="0"/>
    <n v="319"/>
    <n v="1272007.3999999999"/>
    <n v="0"/>
    <n v="1038620.94"/>
    <n v="0"/>
    <n v="1272007.3999999999"/>
    <n v="233386.45999999996"/>
    <n v="233386.45999999996"/>
    <n v="0.18347885397522057"/>
    <x v="3"/>
    <s v="Q4"/>
    <n v="12"/>
  </r>
  <r>
    <d v="2019-12-01T00:00:00"/>
    <x v="5"/>
    <x v="1"/>
    <x v="1"/>
    <n v="81"/>
    <n v="312206.33"/>
    <n v="33390.550000000003"/>
    <n v="264608.93"/>
    <n v="0"/>
    <n v="278815.78000000003"/>
    <n v="14206.850000000035"/>
    <n v="14206.850000000035"/>
    <n v="5.0954253737001666E-2"/>
    <x v="3"/>
    <s v="Q4"/>
    <n v="12"/>
  </r>
  <r>
    <d v="2019-12-01T00:00:00"/>
    <x v="5"/>
    <x v="2"/>
    <x v="0"/>
    <n v="32"/>
    <n v="122100.5"/>
    <n v="0"/>
    <n v="106651.25"/>
    <n v="0"/>
    <n v="122100.5"/>
    <n v="15449.25"/>
    <n v="15449.25"/>
    <n v="0.12652896589285056"/>
    <x v="3"/>
    <s v="Q4"/>
    <n v="12"/>
  </r>
  <r>
    <d v="2019-12-01T00:00:00"/>
    <x v="5"/>
    <x v="2"/>
    <x v="1"/>
    <n v="31"/>
    <n v="117432.23"/>
    <n v="14215.76"/>
    <n v="100328.13"/>
    <n v="0"/>
    <n v="103216.47"/>
    <n v="2888.3399999999965"/>
    <n v="2888.3399999999965"/>
    <n v="2.79833247542761E-2"/>
    <x v="3"/>
    <s v="Q4"/>
    <n v="12"/>
  </r>
  <r>
    <d v="2019-12-01T00:00:00"/>
    <x v="6"/>
    <x v="3"/>
    <x v="0"/>
    <n v="13"/>
    <n v="16880.66"/>
    <n v="0"/>
    <n v="9442.06"/>
    <n v="844.03"/>
    <n v="16880.66"/>
    <n v="7438.6"/>
    <n v="6594.5700000000006"/>
    <n v="0.440658125926356"/>
    <x v="3"/>
    <s v="Q4"/>
    <n v="12"/>
  </r>
  <r>
    <d v="2019-12-01T00:00:00"/>
    <x v="6"/>
    <x v="3"/>
    <x v="1"/>
    <n v="12"/>
    <n v="13931.56"/>
    <n v="1709.42"/>
    <n v="8278.39"/>
    <n v="611.1"/>
    <n v="12222.14"/>
    <n v="3943.75"/>
    <n v="3332.65"/>
    <n v="0.32267262525220625"/>
    <x v="3"/>
    <s v="Q4"/>
    <n v="12"/>
  </r>
  <r>
    <d v="2019-12-01T00:00:00"/>
    <x v="6"/>
    <x v="0"/>
    <x v="0"/>
    <n v="19"/>
    <n v="14889.82"/>
    <n v="0"/>
    <n v="8157.45"/>
    <n v="0"/>
    <n v="14889.82"/>
    <n v="6732.37"/>
    <n v="6732.37"/>
    <n v="0.45214582849221818"/>
    <x v="3"/>
    <s v="Q4"/>
    <n v="12"/>
  </r>
  <r>
    <d v="2019-12-01T00:00:00"/>
    <x v="6"/>
    <x v="0"/>
    <x v="1"/>
    <n v="12"/>
    <n v="14409.08"/>
    <n v="1764.07"/>
    <n v="8090.76"/>
    <n v="0"/>
    <n v="12645.01"/>
    <n v="4554.25"/>
    <n v="4554.25"/>
    <n v="0.36016183458929646"/>
    <x v="3"/>
    <s v="Q4"/>
    <n v="12"/>
  </r>
  <r>
    <d v="2019-12-01T00:00:00"/>
    <x v="6"/>
    <x v="1"/>
    <x v="0"/>
    <n v="378"/>
    <n v="486195.01"/>
    <n v="0"/>
    <n v="262997.90000000002"/>
    <n v="0"/>
    <n v="486195.01"/>
    <n v="223197.11"/>
    <n v="223197.11"/>
    <n v="0.45906910891578256"/>
    <x v="3"/>
    <s v="Q4"/>
    <n v="12"/>
  </r>
  <r>
    <d v="2019-12-01T00:00:00"/>
    <x v="6"/>
    <x v="1"/>
    <x v="1"/>
    <n v="108"/>
    <n v="119727.75"/>
    <n v="13770.76"/>
    <n v="65576.570000000007"/>
    <n v="0"/>
    <n v="105956.99"/>
    <n v="40380.42"/>
    <n v="40380.42"/>
    <n v="0.381101992421642"/>
    <x v="3"/>
    <s v="Q4"/>
    <n v="12"/>
  </r>
  <r>
    <d v="2019-12-01T00:00:00"/>
    <x v="6"/>
    <x v="2"/>
    <x v="0"/>
    <n v="24"/>
    <n v="24477.87"/>
    <n v="0"/>
    <n v="13318.73"/>
    <n v="0"/>
    <n v="24477.87"/>
    <n v="11159.14"/>
    <n v="11159.14"/>
    <n v="0.45588688885103157"/>
    <x v="3"/>
    <s v="Q4"/>
    <n v="12"/>
  </r>
  <r>
    <d v="2019-12-01T00:00:00"/>
    <x v="6"/>
    <x v="2"/>
    <x v="1"/>
    <n v="22"/>
    <n v="18834.37"/>
    <n v="2260.98"/>
    <n v="11123.51"/>
    <n v="0"/>
    <n v="16573.39"/>
    <n v="5449.8799999999992"/>
    <n v="5449.8799999999992"/>
    <n v="0.32883314759382354"/>
    <x v="3"/>
    <s v="Q4"/>
    <n v="12"/>
  </r>
  <r>
    <d v="2020-01-01T00:00:00"/>
    <x v="0"/>
    <x v="3"/>
    <x v="0"/>
    <n v="59"/>
    <n v="24305.98"/>
    <n v="0"/>
    <n v="13739.51"/>
    <n v="1336.3"/>
    <n v="24305.98"/>
    <n v="10566.47"/>
    <n v="9230.17"/>
    <n v="0.43472717413574763"/>
    <x v="4"/>
    <s v="Q1"/>
    <n v="1"/>
  </r>
  <r>
    <d v="2020-01-01T00:00:00"/>
    <x v="0"/>
    <x v="3"/>
    <x v="1"/>
    <n v="9"/>
    <n v="3475.68"/>
    <n v="284.89"/>
    <n v="1927.4"/>
    <n v="178.14"/>
    <n v="3190.79"/>
    <n v="1263.3899999999999"/>
    <n v="1085.25"/>
    <n v="0.39594896561666543"/>
    <x v="4"/>
    <s v="Q1"/>
    <n v="1"/>
  </r>
  <r>
    <d v="2020-01-01T00:00:00"/>
    <x v="0"/>
    <x v="0"/>
    <x v="0"/>
    <n v="110"/>
    <n v="40435.370000000003"/>
    <n v="0"/>
    <n v="25094.34"/>
    <n v="0"/>
    <n v="40435.370000000003"/>
    <n v="15341.030000000002"/>
    <n v="15341.030000000002"/>
    <n v="0.37939630575904221"/>
    <x v="4"/>
    <s v="Q1"/>
    <n v="1"/>
  </r>
  <r>
    <d v="2020-01-01T00:00:00"/>
    <x v="0"/>
    <x v="0"/>
    <x v="1"/>
    <n v="27"/>
    <n v="11065.69"/>
    <n v="1045.6400000000001"/>
    <n v="6651.2"/>
    <n v="0"/>
    <n v="10020.050000000001"/>
    <n v="3368.8500000000013"/>
    <n v="3368.8500000000013"/>
    <n v="0.33621089715121188"/>
    <x v="4"/>
    <s v="Q1"/>
    <n v="1"/>
  </r>
  <r>
    <d v="2020-01-01T00:00:00"/>
    <x v="0"/>
    <x v="1"/>
    <x v="0"/>
    <n v="806"/>
    <n v="336971.79"/>
    <n v="0"/>
    <n v="206403.61"/>
    <n v="0"/>
    <n v="336971.79"/>
    <n v="130568.18"/>
    <n v="130568.18"/>
    <n v="0.38747510585381645"/>
    <x v="4"/>
    <s v="Q1"/>
    <n v="1"/>
  </r>
  <r>
    <d v="2020-01-01T00:00:00"/>
    <x v="0"/>
    <x v="1"/>
    <x v="1"/>
    <n v="68"/>
    <n v="26619.16"/>
    <n v="2310.56"/>
    <n v="16667.38"/>
    <n v="0"/>
    <n v="24308.6"/>
    <n v="7641.2199999999975"/>
    <n v="7641.2199999999975"/>
    <n v="0.31434224924512305"/>
    <x v="4"/>
    <s v="Q1"/>
    <n v="1"/>
  </r>
  <r>
    <d v="2020-01-01T00:00:00"/>
    <x v="0"/>
    <x v="2"/>
    <x v="0"/>
    <n v="122"/>
    <n v="53527.29"/>
    <n v="0"/>
    <n v="30227.74"/>
    <n v="0"/>
    <n v="53527.29"/>
    <n v="23299.55"/>
    <n v="23299.55"/>
    <n v="0.435283572174119"/>
    <x v="4"/>
    <s v="Q1"/>
    <n v="1"/>
  </r>
  <r>
    <d v="2020-01-01T00:00:00"/>
    <x v="0"/>
    <x v="2"/>
    <x v="1"/>
    <n v="12"/>
    <n v="3559.04"/>
    <n v="296.06"/>
    <n v="2130.39"/>
    <n v="0"/>
    <n v="3262.98"/>
    <n v="1132.5900000000001"/>
    <n v="1132.5900000000001"/>
    <n v="0.34710295496754506"/>
    <x v="4"/>
    <s v="Q1"/>
    <n v="1"/>
  </r>
  <r>
    <d v="2020-01-01T00:00:00"/>
    <x v="1"/>
    <x v="3"/>
    <x v="0"/>
    <n v="17"/>
    <n v="112251.45"/>
    <n v="0"/>
    <n v="96987.96"/>
    <n v="6171.95"/>
    <n v="112251.45"/>
    <n v="15263.489999999991"/>
    <n v="9091.53999999999"/>
    <n v="0.13597588271688241"/>
    <x v="4"/>
    <s v="Q1"/>
    <n v="1"/>
  </r>
  <r>
    <d v="2020-01-01T00:00:00"/>
    <x v="1"/>
    <x v="3"/>
    <x v="1"/>
    <n v="1"/>
    <n v="9221.24"/>
    <n v="461.06"/>
    <n v="8391.75"/>
    <n v="483.67"/>
    <n v="8760.18"/>
    <n v="368.43000000000029"/>
    <n v="-115.23999999999972"/>
    <n v="4.2057354985856485E-2"/>
    <x v="4"/>
    <s v="Q1"/>
    <n v="1"/>
  </r>
  <r>
    <d v="2020-01-01T00:00:00"/>
    <x v="1"/>
    <x v="0"/>
    <x v="0"/>
    <n v="26"/>
    <n v="165205.12"/>
    <n v="0"/>
    <n v="143270.75"/>
    <n v="0"/>
    <n v="165205.12"/>
    <n v="21934.369999999995"/>
    <n v="21934.369999999995"/>
    <n v="0.13277052188213051"/>
    <x v="4"/>
    <s v="Q1"/>
    <n v="1"/>
  </r>
  <r>
    <d v="2020-01-01T00:00:00"/>
    <x v="1"/>
    <x v="0"/>
    <x v="1"/>
    <n v="7"/>
    <n v="26273.88"/>
    <n v="2428.86"/>
    <n v="23605.19"/>
    <n v="0"/>
    <n v="23845.02"/>
    <n v="239.83000000000175"/>
    <n v="239.83000000000175"/>
    <n v="1.0057865332048442E-2"/>
    <x v="4"/>
    <s v="Q1"/>
    <n v="1"/>
  </r>
  <r>
    <d v="2020-01-01T00:00:00"/>
    <x v="1"/>
    <x v="1"/>
    <x v="0"/>
    <n v="141"/>
    <n v="773288.36"/>
    <n v="0"/>
    <n v="681964.47"/>
    <n v="0"/>
    <n v="773288.36"/>
    <n v="91323.890000000014"/>
    <n v="91323.890000000014"/>
    <n v="0.11809810508462848"/>
    <x v="4"/>
    <s v="Q1"/>
    <n v="1"/>
  </r>
  <r>
    <d v="2020-01-01T00:00:00"/>
    <x v="1"/>
    <x v="1"/>
    <x v="1"/>
    <n v="15"/>
    <n v="101699.9"/>
    <n v="8036.29"/>
    <n v="86712.15"/>
    <n v="0"/>
    <n v="93663.61"/>
    <n v="6951.4600000000064"/>
    <n v="6951.4600000000064"/>
    <n v="7.4217297411449404E-2"/>
    <x v="4"/>
    <s v="Q1"/>
    <n v="1"/>
  </r>
  <r>
    <d v="2020-01-01T00:00:00"/>
    <x v="1"/>
    <x v="2"/>
    <x v="0"/>
    <n v="23"/>
    <n v="142271.62"/>
    <n v="0"/>
    <n v="122531.56"/>
    <n v="0"/>
    <n v="142271.62"/>
    <n v="19740.059999999998"/>
    <n v="19740.059999999998"/>
    <n v="0.13874910540837307"/>
    <x v="4"/>
    <s v="Q1"/>
    <n v="1"/>
  </r>
  <r>
    <d v="2020-01-01T00:00:00"/>
    <x v="1"/>
    <x v="2"/>
    <x v="1"/>
    <n v="5"/>
    <n v="20679.87"/>
    <n v="1727.13"/>
    <n v="17937.080000000002"/>
    <n v="0"/>
    <n v="18952.739999999998"/>
    <n v="1015.6599999999962"/>
    <n v="1015.6599999999962"/>
    <n v="5.3589085272102946E-2"/>
    <x v="4"/>
    <s v="Q1"/>
    <n v="1"/>
  </r>
  <r>
    <d v="2020-01-01T00:00:00"/>
    <x v="2"/>
    <x v="3"/>
    <x v="0"/>
    <n v="49"/>
    <n v="33134.25"/>
    <n v="0"/>
    <n v="15147.6"/>
    <n v="1869.54"/>
    <n v="33134.25"/>
    <n v="17986.650000000001"/>
    <n v="16117.11"/>
    <n v="0.542841621584916"/>
    <x v="4"/>
    <s v="Q1"/>
    <n v="1"/>
  </r>
  <r>
    <d v="2020-01-01T00:00:00"/>
    <x v="2"/>
    <x v="3"/>
    <x v="1"/>
    <n v="8"/>
    <n v="6247.8"/>
    <n v="572.92999999999995"/>
    <n v="2916.53"/>
    <n v="314"/>
    <n v="5674.87"/>
    <n v="2758.3399999999997"/>
    <n v="2444.3399999999997"/>
    <n v="0.48606223578689906"/>
    <x v="4"/>
    <s v="Q1"/>
    <n v="1"/>
  </r>
  <r>
    <d v="2020-01-01T00:00:00"/>
    <x v="2"/>
    <x v="0"/>
    <x v="0"/>
    <n v="60"/>
    <n v="42420.45"/>
    <n v="0"/>
    <n v="19658.259999999998"/>
    <n v="0"/>
    <n v="42420.45"/>
    <n v="22762.19"/>
    <n v="22762.19"/>
    <n v="0.53658530260758663"/>
    <x v="4"/>
    <s v="Q1"/>
    <n v="1"/>
  </r>
  <r>
    <d v="2020-01-01T00:00:00"/>
    <x v="2"/>
    <x v="0"/>
    <x v="1"/>
    <n v="20"/>
    <n v="17329.7"/>
    <n v="1617.37"/>
    <n v="7733.26"/>
    <n v="0"/>
    <n v="15712.330000000002"/>
    <n v="7979.0700000000015"/>
    <n v="7979.0700000000015"/>
    <n v="0.50782220078117002"/>
    <x v="4"/>
    <s v="Q1"/>
    <n v="1"/>
  </r>
  <r>
    <d v="2020-01-01T00:00:00"/>
    <x v="2"/>
    <x v="1"/>
    <x v="0"/>
    <n v="527"/>
    <n v="379784.73"/>
    <n v="0"/>
    <n v="170543.98"/>
    <n v="0"/>
    <n v="379784.73"/>
    <n v="209240.74999999997"/>
    <n v="209240.74999999997"/>
    <n v="0.55094566334986661"/>
    <x v="4"/>
    <s v="Q1"/>
    <n v="1"/>
  </r>
  <r>
    <d v="2020-01-01T00:00:00"/>
    <x v="2"/>
    <x v="1"/>
    <x v="1"/>
    <n v="56"/>
    <n v="43160.86"/>
    <n v="3646.07"/>
    <n v="19464.099999999999"/>
    <n v="0"/>
    <n v="39514.79"/>
    <n v="20050.690000000002"/>
    <n v="20050.690000000002"/>
    <n v="0.50742241069736171"/>
    <x v="4"/>
    <s v="Q1"/>
    <n v="1"/>
  </r>
  <r>
    <d v="2020-01-01T00:00:00"/>
    <x v="2"/>
    <x v="2"/>
    <x v="0"/>
    <n v="58"/>
    <n v="48354.38"/>
    <n v="0"/>
    <n v="22399.06"/>
    <n v="0"/>
    <n v="48354.38"/>
    <n v="25955.319999999996"/>
    <n v="25955.319999999996"/>
    <n v="0.53677288386284749"/>
    <x v="4"/>
    <s v="Q1"/>
    <n v="1"/>
  </r>
  <r>
    <d v="2020-01-01T00:00:00"/>
    <x v="2"/>
    <x v="2"/>
    <x v="1"/>
    <n v="11"/>
    <n v="7694.99"/>
    <n v="769.5"/>
    <n v="3834.75"/>
    <n v="0"/>
    <n v="6925.49"/>
    <n v="3090.74"/>
    <n v="3090.74"/>
    <n v="0.44628466722210269"/>
    <x v="4"/>
    <s v="Q1"/>
    <n v="1"/>
  </r>
  <r>
    <d v="2020-01-01T00:00:00"/>
    <x v="3"/>
    <x v="3"/>
    <x v="0"/>
    <n v="96"/>
    <n v="10008.11"/>
    <n v="0"/>
    <n v="8570.81"/>
    <n v="546.20000000000005"/>
    <n v="10008.11"/>
    <n v="1437.3000000000011"/>
    <n v="891.10000000000105"/>
    <n v="0.14361352942763428"/>
    <x v="4"/>
    <s v="Q1"/>
    <n v="1"/>
  </r>
  <r>
    <d v="2020-01-01T00:00:00"/>
    <x v="3"/>
    <x v="3"/>
    <x v="1"/>
    <n v="25"/>
    <n v="3344.76"/>
    <n v="259.68"/>
    <n v="2726.75"/>
    <n v="170.68"/>
    <n v="3085.0800000000004"/>
    <n v="358.33000000000038"/>
    <n v="187.65000000000038"/>
    <n v="0.11614933810468459"/>
    <x v="4"/>
    <s v="Q1"/>
    <n v="1"/>
  </r>
  <r>
    <d v="2020-01-01T00:00:00"/>
    <x v="3"/>
    <x v="0"/>
    <x v="0"/>
    <n v="168"/>
    <n v="18142.62"/>
    <n v="0"/>
    <n v="14919.9"/>
    <n v="0"/>
    <n v="18142.62"/>
    <n v="3222.7199999999993"/>
    <n v="3222.7199999999993"/>
    <n v="0.17763255803186087"/>
    <x v="4"/>
    <s v="Q1"/>
    <n v="1"/>
  </r>
  <r>
    <d v="2020-01-01T00:00:00"/>
    <x v="3"/>
    <x v="0"/>
    <x v="1"/>
    <n v="28"/>
    <n v="3354.44"/>
    <n v="255.93"/>
    <n v="2747.47"/>
    <n v="0"/>
    <n v="3098.51"/>
    <n v="351.04000000000042"/>
    <n v="351.04000000000042"/>
    <n v="0.11329316348825738"/>
    <x v="4"/>
    <s v="Q1"/>
    <n v="1"/>
  </r>
  <r>
    <d v="2020-01-01T00:00:00"/>
    <x v="3"/>
    <x v="1"/>
    <x v="0"/>
    <n v="2196"/>
    <n v="219935.29"/>
    <n v="0"/>
    <n v="181133.46"/>
    <n v="0"/>
    <n v="219935.29"/>
    <n v="38801.830000000016"/>
    <n v="38801.830000000016"/>
    <n v="0.17642384721433296"/>
    <x v="4"/>
    <s v="Q1"/>
    <n v="1"/>
  </r>
  <r>
    <d v="2020-01-01T00:00:00"/>
    <x v="3"/>
    <x v="1"/>
    <x v="1"/>
    <n v="282"/>
    <n v="26536.880000000001"/>
    <n v="2152.2199999999998"/>
    <n v="22076.38"/>
    <n v="0"/>
    <n v="24384.66"/>
    <n v="2308.2799999999988"/>
    <n v="2308.2799999999988"/>
    <n v="9.4661151724075659E-2"/>
    <x v="4"/>
    <s v="Q1"/>
    <n v="1"/>
  </r>
  <r>
    <d v="2020-01-01T00:00:00"/>
    <x v="3"/>
    <x v="2"/>
    <x v="0"/>
    <n v="199"/>
    <n v="19082.18"/>
    <n v="0"/>
    <n v="15537.41"/>
    <n v="0"/>
    <n v="19082.18"/>
    <n v="3544.7700000000004"/>
    <n v="3544.7700000000004"/>
    <n v="0.18576336665936494"/>
    <x v="4"/>
    <s v="Q1"/>
    <n v="1"/>
  </r>
  <r>
    <d v="2020-01-01T00:00:00"/>
    <x v="3"/>
    <x v="2"/>
    <x v="1"/>
    <n v="25"/>
    <n v="2180"/>
    <n v="174.05"/>
    <n v="1812.41"/>
    <n v="0"/>
    <n v="2005.95"/>
    <n v="193.53999999999996"/>
    <n v="193.53999999999996"/>
    <n v="9.6482963184526011E-2"/>
    <x v="4"/>
    <s v="Q1"/>
    <n v="1"/>
  </r>
  <r>
    <d v="2020-01-01T00:00:00"/>
    <x v="4"/>
    <x v="3"/>
    <x v="0"/>
    <n v="51"/>
    <n v="36087.22"/>
    <n v="0"/>
    <n v="19604.509999999998"/>
    <n v="1981.96"/>
    <n v="36087.22"/>
    <n v="16482.710000000003"/>
    <n v="14500.750000000004"/>
    <n v="0.45674646038126521"/>
    <x v="4"/>
    <s v="Q1"/>
    <n v="1"/>
  </r>
  <r>
    <d v="2020-01-01T00:00:00"/>
    <x v="4"/>
    <x v="3"/>
    <x v="1"/>
    <n v="8"/>
    <n v="7059.62"/>
    <n v="593.49"/>
    <n v="3807.37"/>
    <n v="357.93"/>
    <n v="6466.13"/>
    <n v="2658.76"/>
    <n v="2300.8300000000004"/>
    <n v="0.41118257752318621"/>
    <x v="4"/>
    <s v="Q1"/>
    <n v="1"/>
  </r>
  <r>
    <d v="2020-01-01T00:00:00"/>
    <x v="4"/>
    <x v="0"/>
    <x v="0"/>
    <n v="83"/>
    <n v="53613.95"/>
    <n v="0"/>
    <n v="29036.61"/>
    <n v="0"/>
    <n v="53613.95"/>
    <n v="24577.339999999997"/>
    <n v="24577.339999999997"/>
    <n v="0.45841315553134954"/>
    <x v="4"/>
    <s v="Q1"/>
    <n v="1"/>
  </r>
  <r>
    <d v="2020-01-01T00:00:00"/>
    <x v="4"/>
    <x v="0"/>
    <x v="1"/>
    <n v="12"/>
    <n v="8711.39"/>
    <n v="817.74"/>
    <n v="4777.6099999999997"/>
    <n v="0"/>
    <n v="7893.65"/>
    <n v="3116.04"/>
    <n v="3116.04"/>
    <n v="0.39475274429446455"/>
    <x v="4"/>
    <s v="Q1"/>
    <n v="1"/>
  </r>
  <r>
    <d v="2020-01-01T00:00:00"/>
    <x v="4"/>
    <x v="1"/>
    <x v="0"/>
    <n v="605"/>
    <n v="364451.79"/>
    <n v="0"/>
    <n v="197477.42"/>
    <n v="0"/>
    <n v="364451.79"/>
    <n v="166974.36999999997"/>
    <n v="166974.36999999997"/>
    <n v="0.45815214681755295"/>
    <x v="4"/>
    <s v="Q1"/>
    <n v="1"/>
  </r>
  <r>
    <d v="2020-01-01T00:00:00"/>
    <x v="4"/>
    <x v="1"/>
    <x v="1"/>
    <n v="63"/>
    <n v="41763.51"/>
    <n v="3166.48"/>
    <n v="23267.61"/>
    <n v="0"/>
    <n v="38597.03"/>
    <n v="15329.419999999998"/>
    <n v="15329.419999999998"/>
    <n v="0.3971657922902358"/>
    <x v="4"/>
    <s v="Q1"/>
    <n v="1"/>
  </r>
  <r>
    <d v="2020-01-01T00:00:00"/>
    <x v="4"/>
    <x v="2"/>
    <x v="0"/>
    <n v="92"/>
    <n v="52662.49"/>
    <n v="0"/>
    <n v="28229.200000000001"/>
    <n v="0"/>
    <n v="52662.49"/>
    <n v="24433.289999999997"/>
    <n v="24433.289999999997"/>
    <n v="0.46396002163969075"/>
    <x v="4"/>
    <s v="Q1"/>
    <n v="1"/>
  </r>
  <r>
    <d v="2020-01-01T00:00:00"/>
    <x v="4"/>
    <x v="2"/>
    <x v="1"/>
    <n v="11"/>
    <n v="6915.65"/>
    <n v="564.65"/>
    <n v="3675.19"/>
    <n v="0"/>
    <n v="6351"/>
    <n v="2675.81"/>
    <n v="2675.81"/>
    <n v="0.42132105180286566"/>
    <x v="4"/>
    <s v="Q1"/>
    <n v="1"/>
  </r>
  <r>
    <d v="2020-01-01T00:00:00"/>
    <x v="5"/>
    <x v="3"/>
    <x v="0"/>
    <n v="18"/>
    <n v="54838.17"/>
    <n v="0"/>
    <n v="48405.01"/>
    <n v="3014.2"/>
    <n v="54838.17"/>
    <n v="6433.1599999999962"/>
    <n v="3418.9599999999964"/>
    <n v="0.11731171919121292"/>
    <x v="4"/>
    <s v="Q1"/>
    <n v="1"/>
  </r>
  <r>
    <d v="2020-01-01T00:00:00"/>
    <x v="5"/>
    <x v="3"/>
    <x v="1"/>
    <n v="5"/>
    <n v="27185.29"/>
    <n v="2087.63"/>
    <n v="25488.720000000001"/>
    <n v="1386.59"/>
    <n v="25097.66"/>
    <n v="-391.06000000000131"/>
    <n v="-1777.6500000000012"/>
    <n v="-1.5581532302214681E-2"/>
    <x v="4"/>
    <s v="Q1"/>
    <n v="1"/>
  </r>
  <r>
    <d v="2020-01-01T00:00:00"/>
    <x v="5"/>
    <x v="0"/>
    <x v="0"/>
    <n v="41"/>
    <n v="208626.9"/>
    <n v="0"/>
    <n v="171428.26"/>
    <n v="0"/>
    <n v="208626.9"/>
    <n v="37198.639999999985"/>
    <n v="37198.639999999985"/>
    <n v="0.17830222277184768"/>
    <x v="4"/>
    <s v="Q1"/>
    <n v="1"/>
  </r>
  <r>
    <d v="2020-01-01T00:00:00"/>
    <x v="5"/>
    <x v="0"/>
    <x v="1"/>
    <n v="3"/>
    <n v="13159.13"/>
    <n v="1315.91"/>
    <n v="10641.91"/>
    <n v="0"/>
    <n v="11843.22"/>
    <n v="1201.3099999999995"/>
    <n v="1201.3099999999995"/>
    <n v="0.1014344071966914"/>
    <x v="4"/>
    <s v="Q1"/>
    <n v="1"/>
  </r>
  <r>
    <d v="2020-01-01T00:00:00"/>
    <x v="5"/>
    <x v="1"/>
    <x v="0"/>
    <n v="208"/>
    <n v="851400.09"/>
    <n v="0"/>
    <n v="716659.76"/>
    <n v="0"/>
    <n v="851400.09"/>
    <n v="134740.32999999996"/>
    <n v="134740.32999999996"/>
    <n v="0.15825735935733806"/>
    <x v="4"/>
    <s v="Q1"/>
    <n v="1"/>
  </r>
  <r>
    <d v="2020-01-01T00:00:00"/>
    <x v="5"/>
    <x v="1"/>
    <x v="1"/>
    <n v="28"/>
    <n v="116883.21"/>
    <n v="10165.219999999999"/>
    <n v="92643.6"/>
    <n v="0"/>
    <n v="106717.99"/>
    <n v="14074.39"/>
    <n v="14074.39"/>
    <n v="0.13188394946344098"/>
    <x v="4"/>
    <s v="Q1"/>
    <n v="1"/>
  </r>
  <r>
    <d v="2020-01-01T00:00:00"/>
    <x v="5"/>
    <x v="2"/>
    <x v="0"/>
    <n v="34"/>
    <n v="124020.72"/>
    <n v="0"/>
    <n v="100296.58"/>
    <n v="0"/>
    <n v="124020.72"/>
    <n v="23724.14"/>
    <n v="23724.14"/>
    <n v="0.19129174544382582"/>
    <x v="4"/>
    <s v="Q1"/>
    <n v="1"/>
  </r>
  <r>
    <d v="2020-01-01T00:00:00"/>
    <x v="5"/>
    <x v="2"/>
    <x v="1"/>
    <n v="9"/>
    <n v="46729.67"/>
    <n v="4672.97"/>
    <n v="37634.32"/>
    <n v="0"/>
    <n v="42056.7"/>
    <n v="4422.3799999999974"/>
    <n v="4422.3799999999974"/>
    <n v="0.10515280561717866"/>
    <x v="4"/>
    <s v="Q1"/>
    <n v="1"/>
  </r>
  <r>
    <d v="2020-01-01T00:00:00"/>
    <x v="6"/>
    <x v="3"/>
    <x v="0"/>
    <n v="15"/>
    <n v="14499.18"/>
    <n v="0"/>
    <n v="8821.6"/>
    <n v="793.97"/>
    <n v="14499.18"/>
    <n v="5677.58"/>
    <n v="4883.6099999999997"/>
    <n v="0.3915793858687181"/>
    <x v="4"/>
    <s v="Q1"/>
    <n v="1"/>
  </r>
  <r>
    <d v="2020-01-01T00:00:00"/>
    <x v="6"/>
    <x v="3"/>
    <x v="1"/>
    <n v="1"/>
    <n v="702.5"/>
    <n v="70.25"/>
    <n v="413.12"/>
    <n v="34.770000000000003"/>
    <n v="632.25"/>
    <n v="219.13"/>
    <n v="184.35999999999999"/>
    <n v="0.34658758402530643"/>
    <x v="4"/>
    <s v="Q1"/>
    <n v="1"/>
  </r>
  <r>
    <d v="2020-01-01T00:00:00"/>
    <x v="6"/>
    <x v="0"/>
    <x v="0"/>
    <n v="23"/>
    <n v="27533.83"/>
    <n v="0"/>
    <n v="15302.4"/>
    <n v="0"/>
    <n v="27533.83"/>
    <n v="12231.430000000002"/>
    <n v="12231.430000000002"/>
    <n v="0.44423278563134883"/>
    <x v="4"/>
    <s v="Q1"/>
    <n v="1"/>
  </r>
  <r>
    <d v="2020-01-01T00:00:00"/>
    <x v="6"/>
    <x v="0"/>
    <x v="1"/>
    <n v="8"/>
    <n v="8499.25"/>
    <n v="821.3"/>
    <n v="5460.76"/>
    <n v="0"/>
    <n v="7677.95"/>
    <n v="2217.1899999999996"/>
    <n v="2217.1899999999996"/>
    <n v="0.28877369610377768"/>
    <x v="4"/>
    <s v="Q1"/>
    <n v="1"/>
  </r>
  <r>
    <d v="2020-01-01T00:00:00"/>
    <x v="6"/>
    <x v="1"/>
    <x v="0"/>
    <n v="254"/>
    <n v="359752.61"/>
    <n v="0"/>
    <n v="195571.13"/>
    <n v="0"/>
    <n v="359752.61"/>
    <n v="164181.47999999998"/>
    <n v="164181.47999999998"/>
    <n v="0.45637328385192255"/>
    <x v="4"/>
    <s v="Q1"/>
    <n v="1"/>
  </r>
  <r>
    <d v="2020-01-01T00:00:00"/>
    <x v="6"/>
    <x v="1"/>
    <x v="1"/>
    <n v="30"/>
    <n v="42636.95"/>
    <n v="3627.16"/>
    <n v="23510.99"/>
    <n v="0"/>
    <n v="39009.789999999994"/>
    <n v="15498.799999999992"/>
    <n v="15498.799999999992"/>
    <n v="0.39730539436382495"/>
    <x v="4"/>
    <s v="Q1"/>
    <n v="1"/>
  </r>
  <r>
    <d v="2020-01-01T00:00:00"/>
    <x v="6"/>
    <x v="2"/>
    <x v="0"/>
    <n v="30"/>
    <n v="40926.74"/>
    <n v="0"/>
    <n v="22648.76"/>
    <n v="0"/>
    <n v="40926.74"/>
    <n v="18277.98"/>
    <n v="18277.98"/>
    <n v="0.44660239247005751"/>
    <x v="4"/>
    <s v="Q1"/>
    <n v="1"/>
  </r>
  <r>
    <d v="2020-01-01T00:00:00"/>
    <x v="6"/>
    <x v="2"/>
    <x v="1"/>
    <n v="3"/>
    <n v="4337.3"/>
    <n v="333.12"/>
    <n v="2121.35"/>
    <n v="0"/>
    <n v="4004.1800000000003"/>
    <n v="1882.8300000000004"/>
    <n v="1882.8300000000004"/>
    <n v="0.47021612415026304"/>
    <x v="4"/>
    <s v="Q1"/>
    <n v="1"/>
  </r>
  <r>
    <d v="2020-02-01T00:00:00"/>
    <x v="0"/>
    <x v="3"/>
    <x v="0"/>
    <n v="57"/>
    <n v="25959.919999999998"/>
    <n v="0"/>
    <n v="15554.15"/>
    <n v="1427.35"/>
    <n v="25959.919999999998"/>
    <n v="10405.769999999999"/>
    <n v="8978.4199999999983"/>
    <n v="0.40083983309655807"/>
    <x v="4"/>
    <s v="Q1"/>
    <n v="2"/>
  </r>
  <r>
    <d v="2020-02-01T00:00:00"/>
    <x v="0"/>
    <x v="0"/>
    <x v="0"/>
    <n v="114"/>
    <n v="47226.49"/>
    <n v="0"/>
    <n v="32040.85"/>
    <n v="0"/>
    <n v="47226.49"/>
    <n v="15185.64"/>
    <n v="15185.64"/>
    <n v="0.3215491983418628"/>
    <x v="4"/>
    <s v="Q1"/>
    <n v="2"/>
  </r>
  <r>
    <d v="2020-02-01T00:00:00"/>
    <x v="0"/>
    <x v="0"/>
    <x v="1"/>
    <n v="2"/>
    <n v="1394.17"/>
    <n v="69.709999999999994"/>
    <n v="519.85"/>
    <n v="0"/>
    <n v="1324.46"/>
    <n v="804.61"/>
    <n v="804.61"/>
    <n v="0.60750041526357912"/>
    <x v="4"/>
    <s v="Q1"/>
    <n v="2"/>
  </r>
  <r>
    <d v="2020-02-01T00:00:00"/>
    <x v="0"/>
    <x v="1"/>
    <x v="0"/>
    <n v="763"/>
    <n v="326647.7"/>
    <n v="0"/>
    <n v="191200.61"/>
    <n v="0"/>
    <n v="326647.7"/>
    <n v="135447.09000000003"/>
    <n v="135447.09000000003"/>
    <n v="0.41465802453224077"/>
    <x v="4"/>
    <s v="Q1"/>
    <n v="2"/>
  </r>
  <r>
    <d v="2020-02-01T00:00:00"/>
    <x v="0"/>
    <x v="1"/>
    <x v="1"/>
    <n v="25"/>
    <n v="9862.0300000000007"/>
    <n v="493.09"/>
    <n v="6315.67"/>
    <n v="0"/>
    <n v="9368.94"/>
    <n v="3053.2700000000004"/>
    <n v="3053.2700000000004"/>
    <n v="0.32589279043306929"/>
    <x v="4"/>
    <s v="Q1"/>
    <n v="2"/>
  </r>
  <r>
    <d v="2020-02-01T00:00:00"/>
    <x v="0"/>
    <x v="2"/>
    <x v="0"/>
    <n v="73"/>
    <n v="29958.44"/>
    <n v="0"/>
    <n v="18733.650000000001"/>
    <n v="0"/>
    <n v="29958.44"/>
    <n v="11224.789999999997"/>
    <n v="11224.789999999997"/>
    <n v="0.37467872158897453"/>
    <x v="4"/>
    <s v="Q1"/>
    <n v="2"/>
  </r>
  <r>
    <d v="2020-02-01T00:00:00"/>
    <x v="1"/>
    <x v="3"/>
    <x v="0"/>
    <n v="21"/>
    <n v="131503.6"/>
    <n v="0"/>
    <n v="113337.77"/>
    <n v="7231.53"/>
    <n v="131503.6"/>
    <n v="18165.830000000002"/>
    <n v="10934.300000000003"/>
    <n v="0.13813941215297529"/>
    <x v="4"/>
    <s v="Q1"/>
    <n v="2"/>
  </r>
  <r>
    <d v="2020-02-01T00:00:00"/>
    <x v="1"/>
    <x v="0"/>
    <x v="0"/>
    <n v="28"/>
    <n v="128497.67"/>
    <n v="0"/>
    <n v="112729.77"/>
    <n v="0"/>
    <n v="128497.67"/>
    <n v="15767.899999999994"/>
    <n v="15767.899999999994"/>
    <n v="0.1227096180031902"/>
    <x v="4"/>
    <s v="Q1"/>
    <n v="2"/>
  </r>
  <r>
    <d v="2020-02-01T00:00:00"/>
    <x v="1"/>
    <x v="1"/>
    <x v="0"/>
    <n v="150"/>
    <n v="847879.87"/>
    <n v="0"/>
    <n v="733912.18"/>
    <n v="0"/>
    <n v="847879.87"/>
    <n v="113967.68999999994"/>
    <n v="113967.68999999994"/>
    <n v="0.13441490243187393"/>
    <x v="4"/>
    <s v="Q1"/>
    <n v="2"/>
  </r>
  <r>
    <d v="2020-02-01T00:00:00"/>
    <x v="1"/>
    <x v="1"/>
    <x v="1"/>
    <n v="3"/>
    <n v="23821.08"/>
    <n v="1191.06"/>
    <n v="20409.919999999998"/>
    <n v="0"/>
    <n v="22630.02"/>
    <n v="2220.1000000000022"/>
    <n v="2220.1000000000022"/>
    <n v="9.8104199642775489E-2"/>
    <x v="4"/>
    <s v="Q1"/>
    <n v="2"/>
  </r>
  <r>
    <d v="2020-02-01T00:00:00"/>
    <x v="1"/>
    <x v="2"/>
    <x v="0"/>
    <n v="25"/>
    <n v="167403.57"/>
    <n v="0"/>
    <n v="145600.84"/>
    <n v="0"/>
    <n v="167403.57"/>
    <n v="21802.73000000001"/>
    <n v="21802.73000000001"/>
    <n v="0.13024053190741397"/>
    <x v="4"/>
    <s v="Q1"/>
    <n v="2"/>
  </r>
  <r>
    <d v="2020-02-01T00:00:00"/>
    <x v="1"/>
    <x v="2"/>
    <x v="1"/>
    <n v="1"/>
    <n v="2423.5700000000002"/>
    <n v="121.18"/>
    <n v="2041.11"/>
    <n v="0"/>
    <n v="2302.3900000000003"/>
    <n v="261.28000000000043"/>
    <n v="261.28000000000043"/>
    <n v="0.11348207731965497"/>
    <x v="4"/>
    <s v="Q1"/>
    <n v="2"/>
  </r>
  <r>
    <d v="2020-02-01T00:00:00"/>
    <x v="2"/>
    <x v="3"/>
    <x v="0"/>
    <n v="41"/>
    <n v="27784.91"/>
    <n v="0"/>
    <n v="12033.48"/>
    <n v="1528.17"/>
    <n v="27784.91"/>
    <n v="15751.43"/>
    <n v="14223.26"/>
    <n v="0.56690592123566352"/>
    <x v="4"/>
    <s v="Q1"/>
    <n v="2"/>
  </r>
  <r>
    <d v="2020-02-01T00:00:00"/>
    <x v="2"/>
    <x v="3"/>
    <x v="1"/>
    <n v="2"/>
    <n v="777.18"/>
    <n v="38.86"/>
    <n v="352.25"/>
    <n v="42.38"/>
    <n v="738.31999999999994"/>
    <n v="386.06999999999994"/>
    <n v="343.68999999999994"/>
    <n v="0.52290334814172712"/>
    <x v="4"/>
    <s v="Q1"/>
    <n v="2"/>
  </r>
  <r>
    <d v="2020-02-01T00:00:00"/>
    <x v="2"/>
    <x v="0"/>
    <x v="0"/>
    <n v="70"/>
    <n v="59598.64"/>
    <n v="0"/>
    <n v="27251.47"/>
    <n v="0"/>
    <n v="59598.64"/>
    <n v="32347.17"/>
    <n v="32347.17"/>
    <n v="0.5427501365802978"/>
    <x v="4"/>
    <s v="Q1"/>
    <n v="2"/>
  </r>
  <r>
    <d v="2020-02-01T00:00:00"/>
    <x v="2"/>
    <x v="0"/>
    <x v="1"/>
    <n v="1"/>
    <n v="821.57"/>
    <n v="41.08"/>
    <n v="383.28"/>
    <n v="0"/>
    <n v="780.49"/>
    <n v="397.21000000000004"/>
    <n v="397.21000000000004"/>
    <n v="0.50892388115158427"/>
    <x v="4"/>
    <s v="Q1"/>
    <n v="2"/>
  </r>
  <r>
    <d v="2020-02-01T00:00:00"/>
    <x v="2"/>
    <x v="1"/>
    <x v="0"/>
    <n v="472"/>
    <n v="332195.69"/>
    <n v="0"/>
    <n v="149642.32999999999"/>
    <n v="0"/>
    <n v="332195.69"/>
    <n v="182553.36000000002"/>
    <n v="182553.36000000002"/>
    <n v="0.54953560655768896"/>
    <x v="4"/>
    <s v="Q1"/>
    <n v="2"/>
  </r>
  <r>
    <d v="2020-02-01T00:00:00"/>
    <x v="2"/>
    <x v="1"/>
    <x v="1"/>
    <n v="28"/>
    <n v="16898.89"/>
    <n v="844.96"/>
    <n v="7453.97"/>
    <n v="0"/>
    <n v="16053.93"/>
    <n v="8599.9599999999991"/>
    <n v="8599.9599999999991"/>
    <n v="0.53569188354502595"/>
    <x v="4"/>
    <s v="Q1"/>
    <n v="2"/>
  </r>
  <r>
    <d v="2020-02-01T00:00:00"/>
    <x v="2"/>
    <x v="2"/>
    <x v="0"/>
    <n v="60"/>
    <n v="50776.85"/>
    <n v="0"/>
    <n v="23406.82"/>
    <n v="0"/>
    <n v="50776.85"/>
    <n v="27370.03"/>
    <n v="27370.03"/>
    <n v="0.53902575681634446"/>
    <x v="4"/>
    <s v="Q1"/>
    <n v="2"/>
  </r>
  <r>
    <d v="2020-02-01T00:00:00"/>
    <x v="2"/>
    <x v="2"/>
    <x v="1"/>
    <n v="2"/>
    <n v="2065.2800000000002"/>
    <n v="103.27"/>
    <n v="934.65"/>
    <n v="0"/>
    <n v="1962.0100000000002"/>
    <n v="1027.3600000000001"/>
    <n v="1027.3600000000001"/>
    <n v="0.52362628121161459"/>
    <x v="4"/>
    <s v="Q1"/>
    <n v="2"/>
  </r>
  <r>
    <d v="2020-02-01T00:00:00"/>
    <x v="3"/>
    <x v="3"/>
    <x v="0"/>
    <n v="96"/>
    <n v="9295.9599999999991"/>
    <n v="0"/>
    <n v="7690.92"/>
    <n v="510.73"/>
    <n v="9295.9599999999991"/>
    <n v="1605.0399999999991"/>
    <n v="1094.309999999999"/>
    <n v="0.17265995120460922"/>
    <x v="4"/>
    <s v="Q1"/>
    <n v="2"/>
  </r>
  <r>
    <d v="2020-02-01T00:00:00"/>
    <x v="3"/>
    <x v="3"/>
    <x v="1"/>
    <n v="6"/>
    <n v="902.76"/>
    <n v="45.14"/>
    <n v="831.14"/>
    <n v="47.69"/>
    <n v="857.62"/>
    <n v="26.480000000000018"/>
    <n v="-21.20999999999998"/>
    <n v="3.0876145612275856E-2"/>
    <x v="4"/>
    <s v="Q1"/>
    <n v="2"/>
  </r>
  <r>
    <d v="2020-02-01T00:00:00"/>
    <x v="3"/>
    <x v="0"/>
    <x v="0"/>
    <n v="156"/>
    <n v="15884.64"/>
    <n v="0"/>
    <n v="13030.83"/>
    <n v="0"/>
    <n v="15884.64"/>
    <n v="2853.8099999999995"/>
    <n v="2853.8099999999995"/>
    <n v="0.17965846251473119"/>
    <x v="4"/>
    <s v="Q1"/>
    <n v="2"/>
  </r>
  <r>
    <d v="2020-02-01T00:00:00"/>
    <x v="3"/>
    <x v="0"/>
    <x v="1"/>
    <n v="5"/>
    <n v="397.25"/>
    <n v="19.87"/>
    <n v="303.14999999999998"/>
    <n v="0"/>
    <n v="377.38"/>
    <n v="74.230000000000018"/>
    <n v="74.230000000000018"/>
    <n v="0.19669828819757279"/>
    <x v="4"/>
    <s v="Q1"/>
    <n v="2"/>
  </r>
  <r>
    <d v="2020-02-01T00:00:00"/>
    <x v="3"/>
    <x v="1"/>
    <x v="0"/>
    <n v="2312"/>
    <n v="243772.41"/>
    <n v="0"/>
    <n v="201087.79"/>
    <n v="0"/>
    <n v="243772.41"/>
    <n v="42684.619999999995"/>
    <n v="42684.619999999995"/>
    <n v="0.17510029129219337"/>
    <x v="4"/>
    <s v="Q1"/>
    <n v="2"/>
  </r>
  <r>
    <d v="2020-02-01T00:00:00"/>
    <x v="3"/>
    <x v="1"/>
    <x v="1"/>
    <n v="75"/>
    <n v="10835.13"/>
    <n v="541.77"/>
    <n v="8942.9500000000007"/>
    <n v="0"/>
    <n v="10293.359999999999"/>
    <n v="1350.409999999998"/>
    <n v="1350.409999999998"/>
    <n v="0.13119234147061778"/>
    <x v="4"/>
    <s v="Q1"/>
    <n v="2"/>
  </r>
  <r>
    <d v="2020-02-01T00:00:00"/>
    <x v="3"/>
    <x v="2"/>
    <x v="0"/>
    <n v="168"/>
    <n v="17220.46"/>
    <n v="0"/>
    <n v="14190.77"/>
    <n v="0"/>
    <n v="17220.46"/>
    <n v="3029.6899999999987"/>
    <n v="3029.6899999999987"/>
    <n v="0.17593548604392675"/>
    <x v="4"/>
    <s v="Q1"/>
    <n v="2"/>
  </r>
  <r>
    <d v="2020-02-01T00:00:00"/>
    <x v="3"/>
    <x v="2"/>
    <x v="1"/>
    <n v="8"/>
    <n v="1222.07"/>
    <n v="61.1"/>
    <n v="1050.49"/>
    <n v="0"/>
    <n v="1160.97"/>
    <n v="110.48000000000002"/>
    <n v="110.48000000000002"/>
    <n v="9.5161804353256343E-2"/>
    <x v="4"/>
    <s v="Q1"/>
    <n v="2"/>
  </r>
  <r>
    <d v="2020-02-01T00:00:00"/>
    <x v="4"/>
    <x v="3"/>
    <x v="0"/>
    <n v="51"/>
    <n v="27399.63"/>
    <n v="0"/>
    <n v="14513.22"/>
    <n v="1506.39"/>
    <n v="27399.63"/>
    <n v="12886.410000000002"/>
    <n v="11380.020000000002"/>
    <n v="0.47031328525239213"/>
    <x v="4"/>
    <s v="Q1"/>
    <n v="2"/>
  </r>
  <r>
    <d v="2020-02-01T00:00:00"/>
    <x v="4"/>
    <x v="0"/>
    <x v="0"/>
    <n v="69"/>
    <n v="40458.07"/>
    <n v="0"/>
    <n v="21967.94"/>
    <n v="0"/>
    <n v="40458.07"/>
    <n v="18490.13"/>
    <n v="18490.13"/>
    <n v="0.45701957606974336"/>
    <x v="4"/>
    <s v="Q1"/>
    <n v="2"/>
  </r>
  <r>
    <d v="2020-02-01T00:00:00"/>
    <x v="4"/>
    <x v="0"/>
    <x v="1"/>
    <n v="2"/>
    <n v="1101.92"/>
    <n v="55.09"/>
    <n v="553.64"/>
    <n v="0"/>
    <n v="1046.8300000000002"/>
    <n v="493.19000000000017"/>
    <n v="493.19000000000017"/>
    <n v="0.47112711710592942"/>
    <x v="4"/>
    <s v="Q1"/>
    <n v="2"/>
  </r>
  <r>
    <d v="2020-02-01T00:00:00"/>
    <x v="4"/>
    <x v="1"/>
    <x v="0"/>
    <n v="573"/>
    <n v="342998.07"/>
    <n v="0"/>
    <n v="183967.77"/>
    <n v="0"/>
    <n v="342998.07"/>
    <n v="159030.30000000002"/>
    <n v="159030.30000000002"/>
    <n v="0.46364779836807835"/>
    <x v="4"/>
    <s v="Q1"/>
    <n v="2"/>
  </r>
  <r>
    <d v="2020-02-01T00:00:00"/>
    <x v="4"/>
    <x v="1"/>
    <x v="1"/>
    <n v="15"/>
    <n v="7582.44"/>
    <n v="379.11"/>
    <n v="3890.78"/>
    <n v="0"/>
    <n v="7203.33"/>
    <n v="3312.5499999999997"/>
    <n v="3312.5499999999997"/>
    <n v="0.45986370192674775"/>
    <x v="4"/>
    <s v="Q1"/>
    <n v="2"/>
  </r>
  <r>
    <d v="2020-02-01T00:00:00"/>
    <x v="4"/>
    <x v="2"/>
    <x v="0"/>
    <n v="63"/>
    <n v="33963.5"/>
    <n v="0"/>
    <n v="17869.830000000002"/>
    <n v="0"/>
    <n v="33963.5"/>
    <n v="16093.669999999998"/>
    <n v="16093.669999999998"/>
    <n v="0.47385192927701791"/>
    <x v="4"/>
    <s v="Q1"/>
    <n v="2"/>
  </r>
  <r>
    <d v="2020-02-01T00:00:00"/>
    <x v="4"/>
    <x v="2"/>
    <x v="1"/>
    <n v="3"/>
    <n v="1263.2"/>
    <n v="63.16"/>
    <n v="620.94000000000005"/>
    <n v="0"/>
    <n v="1200.04"/>
    <n v="579.09999999999991"/>
    <n v="579.09999999999991"/>
    <n v="0.48256724775840798"/>
    <x v="4"/>
    <s v="Q1"/>
    <n v="2"/>
  </r>
  <r>
    <d v="2020-02-01T00:00:00"/>
    <x v="5"/>
    <x v="3"/>
    <x v="0"/>
    <n v="27"/>
    <n v="92009.98"/>
    <n v="0"/>
    <n v="75650.5"/>
    <n v="5060.57"/>
    <n v="92009.98"/>
    <n v="16359.479999999996"/>
    <n v="11298.909999999996"/>
    <n v="0.17780114722337725"/>
    <x v="4"/>
    <s v="Q1"/>
    <n v="2"/>
  </r>
  <r>
    <d v="2020-02-01T00:00:00"/>
    <x v="5"/>
    <x v="3"/>
    <x v="1"/>
    <n v="1"/>
    <n v="7337.81"/>
    <n v="366.89"/>
    <n v="5128.08"/>
    <n v="383.83"/>
    <n v="6970.92"/>
    <n v="1842.8400000000001"/>
    <n v="1459.0100000000002"/>
    <n v="0.26436108863679403"/>
    <x v="4"/>
    <s v="Q1"/>
    <n v="2"/>
  </r>
  <r>
    <d v="2020-02-01T00:00:00"/>
    <x v="5"/>
    <x v="0"/>
    <x v="0"/>
    <n v="33"/>
    <n v="120936.87"/>
    <n v="0"/>
    <n v="101459.67"/>
    <n v="0"/>
    <n v="120936.87"/>
    <n v="19477.199999999997"/>
    <n v="19477.199999999997"/>
    <n v="0.16105262191753431"/>
    <x v="4"/>
    <s v="Q1"/>
    <n v="2"/>
  </r>
  <r>
    <d v="2020-02-01T00:00:00"/>
    <x v="5"/>
    <x v="0"/>
    <x v="1"/>
    <n v="2"/>
    <n v="6210.99"/>
    <n v="310.55"/>
    <n v="4469.13"/>
    <n v="0"/>
    <n v="5900.44"/>
    <n v="1431.3099999999995"/>
    <n v="1431.3099999999995"/>
    <n v="0.24257682477916895"/>
    <x v="4"/>
    <s v="Q1"/>
    <n v="2"/>
  </r>
  <r>
    <d v="2020-02-01T00:00:00"/>
    <x v="5"/>
    <x v="1"/>
    <x v="0"/>
    <n v="210"/>
    <n v="800924.04"/>
    <n v="0"/>
    <n v="671641.58"/>
    <n v="0"/>
    <n v="800924.04"/>
    <n v="129282.46000000008"/>
    <n v="129282.46000000008"/>
    <n v="0.16141663072068616"/>
    <x v="4"/>
    <s v="Q1"/>
    <n v="2"/>
  </r>
  <r>
    <d v="2020-02-01T00:00:00"/>
    <x v="5"/>
    <x v="1"/>
    <x v="1"/>
    <n v="13"/>
    <n v="49106.71"/>
    <n v="2455.3200000000002"/>
    <n v="41351.86"/>
    <n v="0"/>
    <n v="46651.39"/>
    <n v="5299.5299999999988"/>
    <n v="5299.5299999999988"/>
    <n v="0.113598544437797"/>
    <x v="4"/>
    <s v="Q1"/>
    <n v="2"/>
  </r>
  <r>
    <d v="2020-02-01T00:00:00"/>
    <x v="5"/>
    <x v="2"/>
    <x v="0"/>
    <n v="41"/>
    <n v="153942.44"/>
    <n v="0"/>
    <n v="127663.02"/>
    <n v="0"/>
    <n v="153942.44"/>
    <n v="26279.42"/>
    <n v="26279.42"/>
    <n v="0.17070938982128644"/>
    <x v="4"/>
    <s v="Q1"/>
    <n v="2"/>
  </r>
  <r>
    <d v="2020-02-01T00:00:00"/>
    <x v="5"/>
    <x v="2"/>
    <x v="1"/>
    <n v="3"/>
    <n v="10940.13"/>
    <n v="547"/>
    <n v="7902.68"/>
    <n v="0"/>
    <n v="10393.129999999999"/>
    <n v="2490.4499999999989"/>
    <n v="2490.4499999999989"/>
    <n v="0.2396246366590237"/>
    <x v="4"/>
    <s v="Q1"/>
    <n v="2"/>
  </r>
  <r>
    <d v="2020-02-01T00:00:00"/>
    <x v="6"/>
    <x v="3"/>
    <x v="0"/>
    <n v="24"/>
    <n v="29351.23"/>
    <n v="0"/>
    <n v="16169.09"/>
    <n v="1614.32"/>
    <n v="29351.23"/>
    <n v="13182.14"/>
    <n v="11567.82"/>
    <n v="0.44911712388203151"/>
    <x v="4"/>
    <s v="Q1"/>
    <n v="2"/>
  </r>
  <r>
    <d v="2020-02-01T00:00:00"/>
    <x v="6"/>
    <x v="0"/>
    <x v="0"/>
    <n v="26"/>
    <n v="31297.42"/>
    <n v="0"/>
    <n v="16137.92"/>
    <n v="0"/>
    <n v="31297.42"/>
    <n v="15159.499999999998"/>
    <n v="15159.499999999998"/>
    <n v="0.48436899910599657"/>
    <x v="4"/>
    <s v="Q1"/>
    <n v="2"/>
  </r>
  <r>
    <d v="2020-02-01T00:00:00"/>
    <x v="6"/>
    <x v="1"/>
    <x v="0"/>
    <n v="221"/>
    <n v="278324.56"/>
    <n v="0"/>
    <n v="154976.9"/>
    <n v="0"/>
    <n v="278324.56"/>
    <n v="123347.66"/>
    <n v="123347.66"/>
    <n v="0.44317921494243989"/>
    <x v="4"/>
    <s v="Q1"/>
    <n v="2"/>
  </r>
  <r>
    <d v="2020-02-01T00:00:00"/>
    <x v="6"/>
    <x v="1"/>
    <x v="1"/>
    <n v="9"/>
    <n v="10489.83"/>
    <n v="524.49"/>
    <n v="6946.08"/>
    <n v="0"/>
    <n v="9965.34"/>
    <n v="3019.26"/>
    <n v="3019.26"/>
    <n v="0.30297611521533635"/>
    <x v="4"/>
    <s v="Q1"/>
    <n v="2"/>
  </r>
  <r>
    <d v="2020-02-01T00:00:00"/>
    <x v="6"/>
    <x v="2"/>
    <x v="0"/>
    <n v="19"/>
    <n v="22115.17"/>
    <n v="0"/>
    <n v="11665.05"/>
    <n v="0"/>
    <n v="22115.17"/>
    <n v="10450.119999999999"/>
    <n v="10450.119999999999"/>
    <n v="0.47253175082986021"/>
    <x v="4"/>
    <s v="Q1"/>
    <n v="2"/>
  </r>
  <r>
    <d v="2020-03-01T00:00:00"/>
    <x v="0"/>
    <x v="3"/>
    <x v="0"/>
    <n v="120"/>
    <n v="50636.160000000003"/>
    <n v="0"/>
    <n v="32024.639999999999"/>
    <n v="2819.24"/>
    <n v="50636.160000000003"/>
    <n v="18611.520000000004"/>
    <n v="15792.280000000004"/>
    <n v="0.36755393773935469"/>
    <x v="4"/>
    <s v="Q1"/>
    <n v="3"/>
  </r>
  <r>
    <d v="2020-03-01T00:00:00"/>
    <x v="0"/>
    <x v="3"/>
    <x v="1"/>
    <n v="6"/>
    <n v="3260.27"/>
    <n v="163.01"/>
    <n v="1453.12"/>
    <n v="172.42"/>
    <n v="3097.26"/>
    <n v="1644.1400000000003"/>
    <n v="1471.7200000000003"/>
    <n v="0.53083693328942361"/>
    <x v="4"/>
    <s v="Q1"/>
    <n v="3"/>
  </r>
  <r>
    <d v="2020-03-01T00:00:00"/>
    <x v="0"/>
    <x v="0"/>
    <x v="0"/>
    <n v="128"/>
    <n v="58575.8"/>
    <n v="0"/>
    <n v="33965.33"/>
    <n v="0"/>
    <n v="58575.8"/>
    <n v="24610.47"/>
    <n v="24610.47"/>
    <n v="0.42014739875511731"/>
    <x v="4"/>
    <s v="Q1"/>
    <n v="3"/>
  </r>
  <r>
    <d v="2020-03-01T00:00:00"/>
    <x v="0"/>
    <x v="0"/>
    <x v="1"/>
    <n v="7"/>
    <n v="2629.24"/>
    <n v="131.47"/>
    <n v="1072"/>
    <n v="0"/>
    <n v="2497.77"/>
    <n v="1425.77"/>
    <n v="1425.77"/>
    <n v="0.57081716891467194"/>
    <x v="4"/>
    <s v="Q1"/>
    <n v="3"/>
  </r>
  <r>
    <d v="2020-03-01T00:00:00"/>
    <x v="0"/>
    <x v="1"/>
    <x v="0"/>
    <n v="701"/>
    <n v="290317.83"/>
    <n v="0"/>
    <n v="171571.91"/>
    <n v="0"/>
    <n v="290317.83"/>
    <n v="118745.92000000001"/>
    <n v="118745.92000000001"/>
    <n v="0.40902041738187422"/>
    <x v="4"/>
    <s v="Q1"/>
    <n v="3"/>
  </r>
  <r>
    <d v="2020-03-01T00:00:00"/>
    <x v="0"/>
    <x v="1"/>
    <x v="1"/>
    <n v="24"/>
    <n v="10816.75"/>
    <n v="540.80999999999995"/>
    <n v="6371.44"/>
    <n v="0"/>
    <n v="10275.94"/>
    <n v="3904.5000000000009"/>
    <n v="3904.5000000000009"/>
    <n v="0.3799652391897968"/>
    <x v="4"/>
    <s v="Q1"/>
    <n v="3"/>
  </r>
  <r>
    <d v="2020-03-01T00:00:00"/>
    <x v="0"/>
    <x v="2"/>
    <x v="0"/>
    <n v="140"/>
    <n v="62961.8"/>
    <n v="0"/>
    <n v="38105.769999999997"/>
    <n v="0"/>
    <n v="62961.8"/>
    <n v="24856.030000000006"/>
    <n v="24856.030000000006"/>
    <n v="0.39477953298666818"/>
    <x v="4"/>
    <s v="Q1"/>
    <n v="3"/>
  </r>
  <r>
    <d v="2020-03-01T00:00:00"/>
    <x v="0"/>
    <x v="2"/>
    <x v="1"/>
    <n v="2"/>
    <n v="647.29"/>
    <n v="32.36"/>
    <n v="498.13"/>
    <n v="0"/>
    <n v="614.92999999999995"/>
    <n v="116.79999999999995"/>
    <n v="116.79999999999995"/>
    <n v="0.18994031841022549"/>
    <x v="4"/>
    <s v="Q1"/>
    <n v="3"/>
  </r>
  <r>
    <d v="2020-03-01T00:00:00"/>
    <x v="1"/>
    <x v="3"/>
    <x v="0"/>
    <n v="33"/>
    <n v="192463.99"/>
    <n v="0"/>
    <n v="172250.21"/>
    <n v="10584.83"/>
    <n v="192463.99"/>
    <n v="20213.78"/>
    <n v="9628.9499999999989"/>
    <n v="0.10502629608790714"/>
    <x v="4"/>
    <s v="Q1"/>
    <n v="3"/>
  </r>
  <r>
    <d v="2020-03-01T00:00:00"/>
    <x v="1"/>
    <x v="3"/>
    <x v="1"/>
    <n v="1"/>
    <n v="5497.67"/>
    <n v="274.88"/>
    <n v="4302.2"/>
    <n v="293.54000000000002"/>
    <n v="5222.79"/>
    <n v="920.59000000000015"/>
    <n v="627.05000000000018"/>
    <n v="0.17626402746424807"/>
    <x v="4"/>
    <s v="Q1"/>
    <n v="3"/>
  </r>
  <r>
    <d v="2020-03-01T00:00:00"/>
    <x v="1"/>
    <x v="0"/>
    <x v="0"/>
    <n v="25"/>
    <n v="157412.67000000001"/>
    <n v="0"/>
    <n v="139987.19"/>
    <n v="0"/>
    <n v="157412.67000000001"/>
    <n v="17425.48000000001"/>
    <n v="17425.48000000001"/>
    <n v="0.1106993484069612"/>
    <x v="4"/>
    <s v="Q1"/>
    <n v="3"/>
  </r>
  <r>
    <d v="2020-03-01T00:00:00"/>
    <x v="1"/>
    <x v="1"/>
    <x v="0"/>
    <n v="109"/>
    <n v="638614.32999999996"/>
    <n v="0"/>
    <n v="552315.85"/>
    <n v="0"/>
    <n v="638614.32999999996"/>
    <n v="86298.479999999981"/>
    <n v="86298.479999999981"/>
    <n v="0.13513395479240184"/>
    <x v="4"/>
    <s v="Q1"/>
    <n v="3"/>
  </r>
  <r>
    <d v="2020-03-01T00:00:00"/>
    <x v="1"/>
    <x v="1"/>
    <x v="1"/>
    <n v="4"/>
    <n v="26591.03"/>
    <n v="1329.56"/>
    <n v="22502.89"/>
    <n v="0"/>
    <n v="25261.469999999998"/>
    <n v="2758.5799999999981"/>
    <n v="2758.5799999999981"/>
    <n v="0.10920108766433617"/>
    <x v="4"/>
    <s v="Q1"/>
    <n v="3"/>
  </r>
  <r>
    <d v="2020-03-01T00:00:00"/>
    <x v="1"/>
    <x v="2"/>
    <x v="0"/>
    <n v="35"/>
    <n v="234849.9"/>
    <n v="0"/>
    <n v="201862.29"/>
    <n v="0"/>
    <n v="234849.9"/>
    <n v="32987.609999999986"/>
    <n v="32987.609999999986"/>
    <n v="0.14046252521291253"/>
    <x v="4"/>
    <s v="Q1"/>
    <n v="3"/>
  </r>
  <r>
    <d v="2020-03-01T00:00:00"/>
    <x v="1"/>
    <x v="2"/>
    <x v="1"/>
    <n v="4"/>
    <n v="23863.3"/>
    <n v="1193.17"/>
    <n v="21694.65"/>
    <n v="0"/>
    <n v="22670.129999999997"/>
    <n v="975.47999999999593"/>
    <n v="975.47999999999593"/>
    <n v="4.3029307727833761E-2"/>
    <x v="4"/>
    <s v="Q1"/>
    <n v="3"/>
  </r>
  <r>
    <d v="2020-03-01T00:00:00"/>
    <x v="2"/>
    <x v="3"/>
    <x v="0"/>
    <n v="73"/>
    <n v="53263.12"/>
    <n v="0"/>
    <n v="24282.080000000002"/>
    <n v="2924.92"/>
    <n v="53263.12"/>
    <n v="28981.040000000001"/>
    <n v="26056.120000000003"/>
    <n v="0.54411082189702742"/>
    <x v="4"/>
    <s v="Q1"/>
    <n v="3"/>
  </r>
  <r>
    <d v="2020-03-01T00:00:00"/>
    <x v="2"/>
    <x v="3"/>
    <x v="1"/>
    <n v="3"/>
    <n v="1728.64"/>
    <n v="86.44"/>
    <n v="873.38"/>
    <n v="93.38"/>
    <n v="1642.2"/>
    <n v="768.82"/>
    <n v="675.44"/>
    <n v="0.46816465716721473"/>
    <x v="4"/>
    <s v="Q1"/>
    <n v="3"/>
  </r>
  <r>
    <d v="2020-03-01T00:00:00"/>
    <x v="2"/>
    <x v="0"/>
    <x v="0"/>
    <n v="71"/>
    <n v="48708.31"/>
    <n v="0"/>
    <n v="21972.54"/>
    <n v="0"/>
    <n v="48708.31"/>
    <n v="26735.769999999997"/>
    <n v="26735.769999999997"/>
    <n v="0.54889545541612916"/>
    <x v="4"/>
    <s v="Q1"/>
    <n v="3"/>
  </r>
  <r>
    <d v="2020-03-01T00:00:00"/>
    <x v="2"/>
    <x v="0"/>
    <x v="1"/>
    <n v="8"/>
    <n v="4829.8100000000004"/>
    <n v="241.49"/>
    <n v="2240.54"/>
    <n v="0"/>
    <n v="4588.3200000000006"/>
    <n v="2347.7800000000007"/>
    <n v="2347.7800000000007"/>
    <n v="0.51168619451128095"/>
    <x v="4"/>
    <s v="Q1"/>
    <n v="3"/>
  </r>
  <r>
    <d v="2020-03-01T00:00:00"/>
    <x v="2"/>
    <x v="1"/>
    <x v="0"/>
    <n v="403"/>
    <n v="286007.40000000002"/>
    <n v="0"/>
    <n v="130916.84"/>
    <n v="0"/>
    <n v="286007.40000000002"/>
    <n v="155090.56000000003"/>
    <n v="155090.56000000003"/>
    <n v="0.54226065479424668"/>
    <x v="4"/>
    <s v="Q1"/>
    <n v="3"/>
  </r>
  <r>
    <d v="2020-03-01T00:00:00"/>
    <x v="2"/>
    <x v="1"/>
    <x v="1"/>
    <n v="11"/>
    <n v="7943.97"/>
    <n v="397.22"/>
    <n v="3565.92"/>
    <n v="0"/>
    <n v="7546.75"/>
    <n v="3980.83"/>
    <n v="3980.83"/>
    <n v="0.5274893165932355"/>
    <x v="4"/>
    <s v="Q1"/>
    <n v="3"/>
  </r>
  <r>
    <d v="2020-03-01T00:00:00"/>
    <x v="2"/>
    <x v="2"/>
    <x v="0"/>
    <n v="119"/>
    <n v="93631.38"/>
    <n v="0"/>
    <n v="42967.11"/>
    <n v="0"/>
    <n v="93631.38"/>
    <n v="50664.270000000004"/>
    <n v="50664.270000000004"/>
    <n v="0.5411035274712388"/>
    <x v="4"/>
    <s v="Q1"/>
    <n v="3"/>
  </r>
  <r>
    <d v="2020-03-01T00:00:00"/>
    <x v="2"/>
    <x v="2"/>
    <x v="1"/>
    <n v="4"/>
    <n v="2561.0300000000002"/>
    <n v="128.06"/>
    <n v="1184.75"/>
    <n v="0"/>
    <n v="2432.9700000000003"/>
    <n v="1248.2200000000003"/>
    <n v="1248.2200000000003"/>
    <n v="0.51304372844712431"/>
    <x v="4"/>
    <s v="Q1"/>
    <n v="3"/>
  </r>
  <r>
    <d v="2020-03-01T00:00:00"/>
    <x v="3"/>
    <x v="3"/>
    <x v="0"/>
    <n v="223"/>
    <n v="24351.51"/>
    <n v="0"/>
    <n v="20624.84"/>
    <n v="1337.52"/>
    <n v="24351.51"/>
    <n v="3726.6699999999983"/>
    <n v="2389.1499999999983"/>
    <n v="0.15303650574440758"/>
    <x v="4"/>
    <s v="Q1"/>
    <n v="3"/>
  </r>
  <r>
    <d v="2020-03-01T00:00:00"/>
    <x v="3"/>
    <x v="3"/>
    <x v="1"/>
    <n v="8"/>
    <n v="653.78"/>
    <n v="32.69"/>
    <n v="591.15"/>
    <n v="35.64"/>
    <n v="621.08999999999992"/>
    <n v="29.939999999999941"/>
    <n v="-5.7000000000000597"/>
    <n v="4.8205574071390533E-2"/>
    <x v="4"/>
    <s v="Q1"/>
    <n v="3"/>
  </r>
  <r>
    <d v="2020-03-01T00:00:00"/>
    <x v="3"/>
    <x v="0"/>
    <x v="0"/>
    <n v="244"/>
    <n v="24134.9"/>
    <n v="0"/>
    <n v="19447.04"/>
    <n v="0"/>
    <n v="24134.9"/>
    <n v="4687.8600000000006"/>
    <n v="4687.8600000000006"/>
    <n v="0.19423573331565494"/>
    <x v="4"/>
    <s v="Q1"/>
    <n v="3"/>
  </r>
  <r>
    <d v="2020-03-01T00:00:00"/>
    <x v="3"/>
    <x v="0"/>
    <x v="1"/>
    <n v="12"/>
    <n v="1038.03"/>
    <n v="51.9"/>
    <n v="810.85"/>
    <n v="0"/>
    <n v="986.13"/>
    <n v="175.27999999999997"/>
    <n v="175.27999999999997"/>
    <n v="0.17774532769513143"/>
    <x v="4"/>
    <s v="Q1"/>
    <n v="3"/>
  </r>
  <r>
    <d v="2020-03-01T00:00:00"/>
    <x v="3"/>
    <x v="1"/>
    <x v="0"/>
    <n v="1888"/>
    <n v="200789.22"/>
    <n v="0"/>
    <n v="164912.65"/>
    <n v="0"/>
    <n v="200789.22"/>
    <n v="35876.570000000007"/>
    <n v="35876.570000000007"/>
    <n v="0.17867776965317164"/>
    <x v="4"/>
    <s v="Q1"/>
    <n v="3"/>
  </r>
  <r>
    <d v="2020-03-01T00:00:00"/>
    <x v="3"/>
    <x v="1"/>
    <x v="1"/>
    <n v="65"/>
    <n v="6468.64"/>
    <n v="323.45999999999998"/>
    <n v="5385.28"/>
    <n v="0"/>
    <n v="6145.18"/>
    <n v="759.90000000000055"/>
    <n v="759.90000000000055"/>
    <n v="0.12365789122531813"/>
    <x v="4"/>
    <s v="Q1"/>
    <n v="3"/>
  </r>
  <r>
    <d v="2020-03-01T00:00:00"/>
    <x v="3"/>
    <x v="2"/>
    <x v="0"/>
    <n v="322"/>
    <n v="33475.35"/>
    <n v="0"/>
    <n v="27592.31"/>
    <n v="0"/>
    <n v="33475.35"/>
    <n v="5883.0399999999972"/>
    <n v="5883.0399999999972"/>
    <n v="0.17574244929477953"/>
    <x v="4"/>
    <s v="Q1"/>
    <n v="3"/>
  </r>
  <r>
    <d v="2020-03-01T00:00:00"/>
    <x v="3"/>
    <x v="2"/>
    <x v="1"/>
    <n v="13"/>
    <n v="1119.25"/>
    <n v="55.96"/>
    <n v="898.48"/>
    <n v="0"/>
    <n v="1063.29"/>
    <n v="164.80999999999995"/>
    <n v="164.80999999999995"/>
    <n v="0.15500004702385986"/>
    <x v="4"/>
    <s v="Q1"/>
    <n v="3"/>
  </r>
  <r>
    <d v="2020-03-01T00:00:00"/>
    <x v="4"/>
    <x v="3"/>
    <x v="0"/>
    <n v="110"/>
    <n v="62084.02"/>
    <n v="0"/>
    <n v="32677.68"/>
    <n v="3413.05"/>
    <n v="62084.02"/>
    <n v="29406.339999999997"/>
    <n v="25993.289999999997"/>
    <n v="0.47365392898204722"/>
    <x v="4"/>
    <s v="Q1"/>
    <n v="3"/>
  </r>
  <r>
    <d v="2020-03-01T00:00:00"/>
    <x v="4"/>
    <x v="3"/>
    <x v="1"/>
    <n v="4"/>
    <n v="1944.05"/>
    <n v="97.19"/>
    <n v="1006.57"/>
    <n v="104.53"/>
    <n v="1846.86"/>
    <n v="840.28999999999985"/>
    <n v="735.75999999999988"/>
    <n v="0.45498305231582248"/>
    <x v="4"/>
    <s v="Q1"/>
    <n v="3"/>
  </r>
  <r>
    <d v="2020-03-01T00:00:00"/>
    <x v="4"/>
    <x v="0"/>
    <x v="0"/>
    <n v="96"/>
    <n v="53480.84"/>
    <n v="0"/>
    <n v="28277.040000000001"/>
    <n v="0"/>
    <n v="53480.84"/>
    <n v="25203.799999999996"/>
    <n v="25203.799999999996"/>
    <n v="0.47126784096884039"/>
    <x v="4"/>
    <s v="Q1"/>
    <n v="3"/>
  </r>
  <r>
    <d v="2020-03-01T00:00:00"/>
    <x v="4"/>
    <x v="0"/>
    <x v="1"/>
    <n v="5"/>
    <n v="4984.6099999999997"/>
    <n v="249.22"/>
    <n v="2774.01"/>
    <n v="0"/>
    <n v="4735.3899999999994"/>
    <n v="1961.3799999999992"/>
    <n v="1961.3799999999992"/>
    <n v="0.4141960852221252"/>
    <x v="4"/>
    <s v="Q1"/>
    <n v="3"/>
  </r>
  <r>
    <d v="2020-03-01T00:00:00"/>
    <x v="4"/>
    <x v="1"/>
    <x v="0"/>
    <n v="536"/>
    <n v="321826.52"/>
    <n v="0"/>
    <n v="173812.17"/>
    <n v="0"/>
    <n v="321826.52"/>
    <n v="148014.35"/>
    <n v="148014.35"/>
    <n v="0.45991967970818565"/>
    <x v="4"/>
    <s v="Q1"/>
    <n v="3"/>
  </r>
  <r>
    <d v="2020-03-01T00:00:00"/>
    <x v="4"/>
    <x v="1"/>
    <x v="1"/>
    <n v="11"/>
    <n v="6136.32"/>
    <n v="306.82"/>
    <n v="3163.85"/>
    <n v="0"/>
    <n v="5829.5"/>
    <n v="2665.65"/>
    <n v="2665.65"/>
    <n v="0.45726906252680333"/>
    <x v="4"/>
    <s v="Q1"/>
    <n v="3"/>
  </r>
  <r>
    <d v="2020-03-01T00:00:00"/>
    <x v="4"/>
    <x v="2"/>
    <x v="0"/>
    <n v="125"/>
    <n v="81196.479999999996"/>
    <n v="0"/>
    <n v="43660.71"/>
    <n v="0"/>
    <n v="81196.479999999996"/>
    <n v="37535.769999999997"/>
    <n v="37535.769999999997"/>
    <n v="0.46228321720350435"/>
    <x v="4"/>
    <s v="Q1"/>
    <n v="3"/>
  </r>
  <r>
    <d v="2020-03-01T00:00:00"/>
    <x v="4"/>
    <x v="2"/>
    <x v="1"/>
    <n v="2"/>
    <n v="2011.16"/>
    <n v="100.56"/>
    <n v="1133.93"/>
    <n v="0"/>
    <n v="1910.6000000000001"/>
    <n v="776.67000000000007"/>
    <n v="776.67000000000007"/>
    <n v="0.40650580969329009"/>
    <x v="4"/>
    <s v="Q1"/>
    <n v="3"/>
  </r>
  <r>
    <d v="2020-03-01T00:00:00"/>
    <x v="5"/>
    <x v="3"/>
    <x v="0"/>
    <n v="37"/>
    <n v="147149.07999999999"/>
    <n v="0"/>
    <n v="124940.31"/>
    <n v="8090.75"/>
    <n v="147149.07999999999"/>
    <n v="22208.76999999999"/>
    <n v="14118.01999999999"/>
    <n v="0.15092700545596338"/>
    <x v="4"/>
    <s v="Q1"/>
    <n v="3"/>
  </r>
  <r>
    <d v="2020-03-01T00:00:00"/>
    <x v="5"/>
    <x v="3"/>
    <x v="1"/>
    <n v="1"/>
    <n v="1904"/>
    <n v="95.2"/>
    <n v="1615.62"/>
    <n v="101.85"/>
    <n v="1808.8"/>
    <n v="193.18000000000006"/>
    <n v="91.330000000000069"/>
    <n v="0.10680008845643524"/>
    <x v="4"/>
    <s v="Q1"/>
    <n v="3"/>
  </r>
  <r>
    <d v="2020-03-01T00:00:00"/>
    <x v="5"/>
    <x v="0"/>
    <x v="0"/>
    <n v="46"/>
    <n v="177934.52"/>
    <n v="0"/>
    <n v="143531.79"/>
    <n v="0"/>
    <n v="177934.52"/>
    <n v="34402.729999999981"/>
    <n v="34402.729999999981"/>
    <n v="0.19334488889508333"/>
    <x v="4"/>
    <s v="Q1"/>
    <n v="3"/>
  </r>
  <r>
    <d v="2020-03-01T00:00:00"/>
    <x v="5"/>
    <x v="0"/>
    <x v="1"/>
    <n v="5"/>
    <n v="25518.35"/>
    <n v="1275.92"/>
    <n v="23035.72"/>
    <n v="0"/>
    <n v="24242.43"/>
    <n v="1206.7099999999991"/>
    <n v="1206.7099999999991"/>
    <n v="4.9776775678015743E-2"/>
    <x v="4"/>
    <s v="Q1"/>
    <n v="3"/>
  </r>
  <r>
    <d v="2020-03-01T00:00:00"/>
    <x v="5"/>
    <x v="1"/>
    <x v="0"/>
    <n v="156"/>
    <n v="621959.09"/>
    <n v="0"/>
    <n v="515921.79"/>
    <n v="0"/>
    <n v="621959.09"/>
    <n v="106037.29999999999"/>
    <n v="106037.29999999999"/>
    <n v="0.17048918764094273"/>
    <x v="4"/>
    <s v="Q1"/>
    <n v="3"/>
  </r>
  <r>
    <d v="2020-03-01T00:00:00"/>
    <x v="5"/>
    <x v="1"/>
    <x v="1"/>
    <n v="9"/>
    <n v="34963.64"/>
    <n v="1748.17"/>
    <n v="28496.57"/>
    <n v="0"/>
    <n v="33215.47"/>
    <n v="4718.9000000000015"/>
    <n v="4718.9000000000015"/>
    <n v="0.14206934298987794"/>
    <x v="4"/>
    <s v="Q1"/>
    <n v="3"/>
  </r>
  <r>
    <d v="2020-03-01T00:00:00"/>
    <x v="5"/>
    <x v="2"/>
    <x v="0"/>
    <n v="65"/>
    <n v="231678.43"/>
    <n v="0"/>
    <n v="196013.45"/>
    <n v="0"/>
    <n v="231678.43"/>
    <n v="35664.979999999981"/>
    <n v="35664.979999999981"/>
    <n v="0.15394173726056407"/>
    <x v="4"/>
    <s v="Q1"/>
    <n v="3"/>
  </r>
  <r>
    <d v="2020-03-01T00:00:00"/>
    <x v="5"/>
    <x v="2"/>
    <x v="1"/>
    <n v="5"/>
    <n v="17475.86"/>
    <n v="873.79"/>
    <n v="14660.82"/>
    <n v="0"/>
    <n v="16602.07"/>
    <n v="1941.25"/>
    <n v="1941.25"/>
    <n v="0.11692819027988678"/>
    <x v="4"/>
    <s v="Q1"/>
    <n v="3"/>
  </r>
  <r>
    <d v="2020-03-01T00:00:00"/>
    <x v="6"/>
    <x v="3"/>
    <x v="0"/>
    <n v="39"/>
    <n v="61678.06"/>
    <n v="0"/>
    <n v="35805.65"/>
    <n v="3385.95"/>
    <n v="61678.06"/>
    <n v="25872.409999999996"/>
    <n v="22486.459999999995"/>
    <n v="0.41947509373673553"/>
    <x v="4"/>
    <s v="Q1"/>
    <n v="3"/>
  </r>
  <r>
    <d v="2020-03-01T00:00:00"/>
    <x v="6"/>
    <x v="3"/>
    <x v="1"/>
    <n v="4"/>
    <n v="6035.64"/>
    <n v="301.77999999999997"/>
    <n v="3038.36"/>
    <n v="319.55"/>
    <n v="5733.8600000000006"/>
    <n v="2695.5000000000005"/>
    <n v="2375.9500000000003"/>
    <n v="0.47010216503367719"/>
    <x v="4"/>
    <s v="Q1"/>
    <n v="3"/>
  </r>
  <r>
    <d v="2020-03-01T00:00:00"/>
    <x v="6"/>
    <x v="0"/>
    <x v="0"/>
    <n v="32"/>
    <n v="42645.63"/>
    <n v="0"/>
    <n v="23290.49"/>
    <n v="0"/>
    <n v="42645.63"/>
    <n v="19355.139999999996"/>
    <n v="19355.139999999996"/>
    <n v="0.45385986793957545"/>
    <x v="4"/>
    <s v="Q1"/>
    <n v="3"/>
  </r>
  <r>
    <d v="2020-03-01T00:00:00"/>
    <x v="6"/>
    <x v="1"/>
    <x v="0"/>
    <n v="225"/>
    <n v="273124.57"/>
    <n v="0"/>
    <n v="149032.21"/>
    <n v="0"/>
    <n v="273124.57"/>
    <n v="124092.36000000002"/>
    <n v="124092.36000000002"/>
    <n v="0.45434345214712835"/>
    <x v="4"/>
    <s v="Q1"/>
    <n v="3"/>
  </r>
  <r>
    <d v="2020-03-01T00:00:00"/>
    <x v="6"/>
    <x v="1"/>
    <x v="1"/>
    <n v="9"/>
    <n v="15458.21"/>
    <n v="772.91"/>
    <n v="8539.56"/>
    <n v="0"/>
    <n v="14685.3"/>
    <n v="6145.74"/>
    <n v="6145.74"/>
    <n v="0.41849604706747562"/>
    <x v="4"/>
    <s v="Q1"/>
    <n v="3"/>
  </r>
  <r>
    <d v="2020-03-01T00:00:00"/>
    <x v="6"/>
    <x v="2"/>
    <x v="0"/>
    <n v="35"/>
    <n v="46073.69"/>
    <n v="0"/>
    <n v="25207.360000000001"/>
    <n v="0"/>
    <n v="46073.69"/>
    <n v="20866.330000000002"/>
    <n v="20866.330000000002"/>
    <n v="0.45289035890114293"/>
    <x v="4"/>
    <s v="Q1"/>
    <n v="3"/>
  </r>
  <r>
    <d v="2020-03-01T00:00:00"/>
    <x v="6"/>
    <x v="2"/>
    <x v="1"/>
    <n v="2"/>
    <n v="2541.5500000000002"/>
    <n v="127.08"/>
    <n v="1147.79"/>
    <n v="0"/>
    <n v="2414.4700000000003"/>
    <n v="1266.6800000000003"/>
    <n v="1266.6800000000003"/>
    <n v="0.52462031004733967"/>
    <x v="4"/>
    <s v="Q1"/>
    <n v="3"/>
  </r>
  <r>
    <d v="2020-04-01T00:00:00"/>
    <x v="0"/>
    <x v="3"/>
    <x v="0"/>
    <n v="132"/>
    <n v="54677.94"/>
    <n v="0"/>
    <n v="33195.64"/>
    <n v="3004.3"/>
    <n v="54677.94"/>
    <n v="21482.300000000003"/>
    <n v="18478.000000000004"/>
    <n v="0.39288788129179708"/>
    <x v="4"/>
    <s v="Q2"/>
    <n v="4"/>
  </r>
  <r>
    <d v="2020-04-01T00:00:00"/>
    <x v="0"/>
    <x v="3"/>
    <x v="1"/>
    <n v="56"/>
    <n v="21209.13"/>
    <n v="1650.77"/>
    <n v="15369.51"/>
    <n v="1076.67"/>
    <n v="19558.36"/>
    <n v="4188.8500000000004"/>
    <n v="3112.1800000000003"/>
    <n v="0.2141718426289321"/>
    <x v="4"/>
    <s v="Q2"/>
    <n v="4"/>
  </r>
  <r>
    <d v="2020-04-01T00:00:00"/>
    <x v="0"/>
    <x v="0"/>
    <x v="0"/>
    <n v="158"/>
    <n v="64182.720000000001"/>
    <n v="0"/>
    <n v="38172.68"/>
    <n v="0"/>
    <n v="64182.720000000001"/>
    <n v="26010.04"/>
    <n v="26010.04"/>
    <n v="0.40524988657383171"/>
    <x v="4"/>
    <s v="Q2"/>
    <n v="4"/>
  </r>
  <r>
    <d v="2020-04-01T00:00:00"/>
    <x v="0"/>
    <x v="0"/>
    <x v="1"/>
    <n v="46"/>
    <n v="14204.73"/>
    <n v="1106.6099999999999"/>
    <n v="8967.1299999999992"/>
    <n v="0"/>
    <n v="13098.119999999999"/>
    <n v="4130.99"/>
    <n v="4130.99"/>
    <n v="0.31538800988233429"/>
    <x v="4"/>
    <s v="Q2"/>
    <n v="4"/>
  </r>
  <r>
    <d v="2020-04-01T00:00:00"/>
    <x v="0"/>
    <x v="1"/>
    <x v="0"/>
    <n v="254"/>
    <n v="97831.16"/>
    <n v="0"/>
    <n v="59569.97"/>
    <n v="0"/>
    <n v="97831.16"/>
    <n v="38261.19"/>
    <n v="38261.19"/>
    <n v="0.39109410539545886"/>
    <x v="4"/>
    <s v="Q2"/>
    <n v="4"/>
  </r>
  <r>
    <d v="2020-04-01T00:00:00"/>
    <x v="0"/>
    <x v="1"/>
    <x v="1"/>
    <n v="74"/>
    <n v="30231.279999999999"/>
    <n v="2297.33"/>
    <n v="15849.24"/>
    <n v="0"/>
    <n v="27933.949999999997"/>
    <n v="12084.709999999997"/>
    <n v="12084.709999999997"/>
    <n v="0.43261729902144158"/>
    <x v="4"/>
    <s v="Q2"/>
    <n v="4"/>
  </r>
  <r>
    <d v="2020-04-01T00:00:00"/>
    <x v="0"/>
    <x v="2"/>
    <x v="0"/>
    <n v="162"/>
    <n v="68563.38"/>
    <n v="0"/>
    <n v="43364.95"/>
    <n v="0"/>
    <n v="68563.38"/>
    <n v="25198.430000000008"/>
    <n v="25198.430000000008"/>
    <n v="0.3675202418550545"/>
    <x v="4"/>
    <s v="Q2"/>
    <n v="4"/>
  </r>
  <r>
    <d v="2020-04-01T00:00:00"/>
    <x v="0"/>
    <x v="2"/>
    <x v="1"/>
    <n v="39"/>
    <n v="14938.62"/>
    <n v="1078.17"/>
    <n v="8413"/>
    <n v="0"/>
    <n v="13860.45"/>
    <n v="5447.4500000000007"/>
    <n v="5447.4500000000007"/>
    <n v="0.39302115010695904"/>
    <x v="4"/>
    <s v="Q2"/>
    <n v="4"/>
  </r>
  <r>
    <d v="2020-04-01T00:00:00"/>
    <x v="1"/>
    <x v="3"/>
    <x v="0"/>
    <n v="37"/>
    <n v="221945.13"/>
    <n v="0"/>
    <n v="192062.58"/>
    <n v="12196.29"/>
    <n v="221945.13"/>
    <n v="29882.550000000017"/>
    <n v="17686.260000000017"/>
    <n v="0.13463935883612321"/>
    <x v="4"/>
    <s v="Q2"/>
    <n v="4"/>
  </r>
  <r>
    <d v="2020-04-01T00:00:00"/>
    <x v="1"/>
    <x v="3"/>
    <x v="1"/>
    <n v="17"/>
    <n v="131042.48"/>
    <n v="10483.41"/>
    <n v="117562.9"/>
    <n v="6630.75"/>
    <n v="120559.06999999999"/>
    <n v="2996.1699999999983"/>
    <n v="-3634.5800000000017"/>
    <n v="2.4852298545435018E-2"/>
    <x v="4"/>
    <s v="Q2"/>
    <n v="4"/>
  </r>
  <r>
    <d v="2020-04-01T00:00:00"/>
    <x v="1"/>
    <x v="0"/>
    <x v="0"/>
    <n v="53"/>
    <n v="401102.78"/>
    <n v="0"/>
    <n v="340425.51"/>
    <n v="0"/>
    <n v="401102.78"/>
    <n v="60677.270000000019"/>
    <n v="60677.270000000019"/>
    <n v="0.15127611431663479"/>
    <x v="4"/>
    <s v="Q2"/>
    <n v="4"/>
  </r>
  <r>
    <d v="2020-04-01T00:00:00"/>
    <x v="1"/>
    <x v="0"/>
    <x v="1"/>
    <n v="23"/>
    <n v="104364.86"/>
    <n v="8028.79"/>
    <n v="94078.720000000001"/>
    <n v="0"/>
    <n v="96336.07"/>
    <n v="2257.3500000000058"/>
    <n v="2257.3500000000058"/>
    <n v="2.3432033297600845E-2"/>
    <x v="4"/>
    <s v="Q2"/>
    <n v="4"/>
  </r>
  <r>
    <d v="2020-04-01T00:00:00"/>
    <x v="1"/>
    <x v="1"/>
    <x v="0"/>
    <n v="48"/>
    <n v="314708.45"/>
    <n v="0"/>
    <n v="273566.52"/>
    <n v="0"/>
    <n v="314708.45"/>
    <n v="41141.929999999993"/>
    <n v="41141.929999999993"/>
    <n v="0.13073029974250769"/>
    <x v="4"/>
    <s v="Q2"/>
    <n v="4"/>
  </r>
  <r>
    <d v="2020-04-01T00:00:00"/>
    <x v="1"/>
    <x v="1"/>
    <x v="1"/>
    <n v="18"/>
    <n v="105777.43"/>
    <n v="7207.57"/>
    <n v="92022.2"/>
    <n v="0"/>
    <n v="98569.859999999986"/>
    <n v="6547.6599999999889"/>
    <n v="6547.6599999999889"/>
    <n v="6.6426593281150956E-2"/>
    <x v="4"/>
    <s v="Q2"/>
    <n v="4"/>
  </r>
  <r>
    <d v="2020-04-01T00:00:00"/>
    <x v="1"/>
    <x v="2"/>
    <x v="0"/>
    <n v="52"/>
    <n v="299441.83"/>
    <n v="0"/>
    <n v="260615.18"/>
    <n v="0"/>
    <n v="299441.83"/>
    <n v="38826.650000000023"/>
    <n v="38826.650000000023"/>
    <n v="0.12966341409281401"/>
    <x v="4"/>
    <s v="Q2"/>
    <n v="4"/>
  </r>
  <r>
    <d v="2020-04-01T00:00:00"/>
    <x v="1"/>
    <x v="2"/>
    <x v="1"/>
    <n v="20"/>
    <n v="159518.04"/>
    <n v="12354.3"/>
    <n v="136913.16"/>
    <n v="0"/>
    <n v="147163.74000000002"/>
    <n v="10250.580000000016"/>
    <n v="10250.580000000016"/>
    <n v="6.965425042880817E-2"/>
    <x v="4"/>
    <s v="Q2"/>
    <n v="4"/>
  </r>
  <r>
    <d v="2020-04-01T00:00:00"/>
    <x v="2"/>
    <x v="3"/>
    <x v="0"/>
    <n v="80"/>
    <n v="63029.91"/>
    <n v="0"/>
    <n v="28085.87"/>
    <n v="3465.16"/>
    <n v="63029.91"/>
    <n v="34944.040000000008"/>
    <n v="31478.880000000008"/>
    <n v="0.55440409164474458"/>
    <x v="4"/>
    <s v="Q2"/>
    <n v="4"/>
  </r>
  <r>
    <d v="2020-04-01T00:00:00"/>
    <x v="2"/>
    <x v="3"/>
    <x v="1"/>
    <n v="31"/>
    <n v="21387.78"/>
    <n v="1468.1"/>
    <n v="9696.15"/>
    <n v="1107.42"/>
    <n v="19919.68"/>
    <n v="10223.530000000001"/>
    <n v="9116.11"/>
    <n v="0.51323766245240887"/>
    <x v="4"/>
    <s v="Q2"/>
    <n v="4"/>
  </r>
  <r>
    <d v="2020-04-01T00:00:00"/>
    <x v="2"/>
    <x v="0"/>
    <x v="0"/>
    <n v="93"/>
    <n v="71978.38"/>
    <n v="0"/>
    <n v="33819.61"/>
    <n v="0"/>
    <n v="71978.38"/>
    <n v="38158.770000000004"/>
    <n v="38158.770000000004"/>
    <n v="0.53014210656033101"/>
    <x v="4"/>
    <s v="Q2"/>
    <n v="4"/>
  </r>
  <r>
    <d v="2020-04-01T00:00:00"/>
    <x v="2"/>
    <x v="0"/>
    <x v="1"/>
    <n v="30"/>
    <n v="24484.57"/>
    <n v="1882.87"/>
    <n v="11088.89"/>
    <n v="0"/>
    <n v="22601.7"/>
    <n v="11512.810000000001"/>
    <n v="11512.810000000001"/>
    <n v="0.50937805563298344"/>
    <x v="4"/>
    <s v="Q2"/>
    <n v="4"/>
  </r>
  <r>
    <d v="2020-04-01T00:00:00"/>
    <x v="2"/>
    <x v="1"/>
    <x v="0"/>
    <n v="186"/>
    <n v="128910.94"/>
    <n v="0"/>
    <n v="59499.46"/>
    <n v="0"/>
    <n v="128910.94"/>
    <n v="69411.48000000001"/>
    <n v="69411.48000000001"/>
    <n v="0.53844522427654329"/>
    <x v="4"/>
    <s v="Q2"/>
    <n v="4"/>
  </r>
  <r>
    <d v="2020-04-01T00:00:00"/>
    <x v="2"/>
    <x v="1"/>
    <x v="1"/>
    <n v="52"/>
    <n v="40166.83"/>
    <n v="2948.91"/>
    <n v="18924.189999999999"/>
    <n v="0"/>
    <n v="37217.919999999998"/>
    <n v="18293.73"/>
    <n v="18293.73"/>
    <n v="0.49153015536601724"/>
    <x v="4"/>
    <s v="Q2"/>
    <n v="4"/>
  </r>
  <r>
    <d v="2020-04-01T00:00:00"/>
    <x v="2"/>
    <x v="2"/>
    <x v="0"/>
    <n v="119"/>
    <n v="84647.14"/>
    <n v="0"/>
    <n v="37916.949999999997"/>
    <n v="0"/>
    <n v="84647.14"/>
    <n v="46730.19"/>
    <n v="46730.19"/>
    <n v="0.55205869920708484"/>
    <x v="4"/>
    <s v="Q2"/>
    <n v="4"/>
  </r>
  <r>
    <d v="2020-04-01T00:00:00"/>
    <x v="2"/>
    <x v="2"/>
    <x v="1"/>
    <n v="42"/>
    <n v="33185.160000000003"/>
    <n v="2551.0300000000002"/>
    <n v="14165.93"/>
    <n v="0"/>
    <n v="30634.130000000005"/>
    <n v="16468.200000000004"/>
    <n v="16468.200000000004"/>
    <n v="0.53757687912142438"/>
    <x v="4"/>
    <s v="Q2"/>
    <n v="4"/>
  </r>
  <r>
    <d v="2020-04-01T00:00:00"/>
    <x v="3"/>
    <x v="3"/>
    <x v="0"/>
    <n v="213"/>
    <n v="21493.82"/>
    <n v="0"/>
    <n v="17655.189999999999"/>
    <n v="1181.0899999999999"/>
    <n v="21493.82"/>
    <n v="3838.630000000001"/>
    <n v="2657.5400000000009"/>
    <n v="0.17859226512551055"/>
    <x v="4"/>
    <s v="Q2"/>
    <n v="4"/>
  </r>
  <r>
    <d v="2020-04-01T00:00:00"/>
    <x v="3"/>
    <x v="3"/>
    <x v="1"/>
    <n v="51"/>
    <n v="6121.15"/>
    <n v="474.28"/>
    <n v="4973.41"/>
    <n v="311.86"/>
    <n v="5646.87"/>
    <n v="673.46"/>
    <n v="361.6"/>
    <n v="0.11926252950749708"/>
    <x v="4"/>
    <s v="Q2"/>
    <n v="4"/>
  </r>
  <r>
    <d v="2020-04-01T00:00:00"/>
    <x v="3"/>
    <x v="0"/>
    <x v="0"/>
    <n v="328"/>
    <n v="33907.29"/>
    <n v="0"/>
    <n v="27914.1"/>
    <n v="0"/>
    <n v="33907.29"/>
    <n v="5993.1900000000023"/>
    <n v="5993.1900000000023"/>
    <n v="0.17675225593080432"/>
    <x v="4"/>
    <s v="Q2"/>
    <n v="4"/>
  </r>
  <r>
    <d v="2020-04-01T00:00:00"/>
    <x v="3"/>
    <x v="0"/>
    <x v="1"/>
    <n v="77"/>
    <n v="6722.89"/>
    <n v="500.98"/>
    <n v="5321.03"/>
    <n v="0"/>
    <n v="6221.91"/>
    <n v="900.88000000000011"/>
    <n v="900.88000000000011"/>
    <n v="0.14479155114747724"/>
    <x v="4"/>
    <s v="Q2"/>
    <n v="4"/>
  </r>
  <r>
    <d v="2020-04-01T00:00:00"/>
    <x v="3"/>
    <x v="1"/>
    <x v="0"/>
    <n v="804"/>
    <n v="80621.429999999993"/>
    <n v="0"/>
    <n v="65785.990000000005"/>
    <n v="0"/>
    <n v="80621.429999999993"/>
    <n v="14835.439999999988"/>
    <n v="14835.439999999988"/>
    <n v="0.18401360531560887"/>
    <x v="4"/>
    <s v="Q2"/>
    <n v="4"/>
  </r>
  <r>
    <d v="2020-04-01T00:00:00"/>
    <x v="3"/>
    <x v="1"/>
    <x v="1"/>
    <n v="164"/>
    <n v="16754.98"/>
    <n v="1197.22"/>
    <n v="14063.44"/>
    <n v="0"/>
    <n v="15557.76"/>
    <n v="1494.3199999999997"/>
    <n v="1494.3199999999997"/>
    <n v="9.6049816940227878E-2"/>
    <x v="4"/>
    <s v="Q2"/>
    <n v="4"/>
  </r>
  <r>
    <d v="2020-04-01T00:00:00"/>
    <x v="3"/>
    <x v="2"/>
    <x v="0"/>
    <n v="321"/>
    <n v="31420.94"/>
    <n v="0"/>
    <n v="26130.66"/>
    <n v="0"/>
    <n v="31420.94"/>
    <n v="5290.2799999999988"/>
    <n v="5290.2799999999988"/>
    <n v="0.16836797371434462"/>
    <x v="4"/>
    <s v="Q2"/>
    <n v="4"/>
  </r>
  <r>
    <d v="2020-04-01T00:00:00"/>
    <x v="3"/>
    <x v="2"/>
    <x v="1"/>
    <n v="63"/>
    <n v="6105.95"/>
    <n v="448.03"/>
    <n v="4998.67"/>
    <n v="0"/>
    <n v="5657.92"/>
    <n v="659.25"/>
    <n v="659.25"/>
    <n v="0.11651808438436739"/>
    <x v="4"/>
    <s v="Q2"/>
    <n v="4"/>
  </r>
  <r>
    <d v="2020-04-01T00:00:00"/>
    <x v="4"/>
    <x v="3"/>
    <x v="0"/>
    <n v="112"/>
    <n v="66686.5"/>
    <n v="0"/>
    <n v="36048.28"/>
    <n v="3665.68"/>
    <n v="66686.5"/>
    <n v="30638.22"/>
    <n v="26972.54"/>
    <n v="0.45943661760626214"/>
    <x v="4"/>
    <s v="Q2"/>
    <n v="4"/>
  </r>
  <r>
    <d v="2020-04-01T00:00:00"/>
    <x v="4"/>
    <x v="3"/>
    <x v="1"/>
    <n v="27"/>
    <n v="16741.98"/>
    <n v="1326.72"/>
    <n v="9053.92"/>
    <n v="848.87"/>
    <n v="15415.26"/>
    <n v="6361.34"/>
    <n v="5512.47"/>
    <n v="0.41266511236268477"/>
    <x v="4"/>
    <s v="Q2"/>
    <n v="4"/>
  </r>
  <r>
    <d v="2020-04-01T00:00:00"/>
    <x v="4"/>
    <x v="0"/>
    <x v="0"/>
    <n v="129"/>
    <n v="82081.89"/>
    <n v="0"/>
    <n v="45343.98"/>
    <n v="0"/>
    <n v="82081.89"/>
    <n v="36737.909999999996"/>
    <n v="36737.909999999996"/>
    <n v="0.44757631677340759"/>
    <x v="4"/>
    <s v="Q2"/>
    <n v="4"/>
  </r>
  <r>
    <d v="2020-04-01T00:00:00"/>
    <x v="4"/>
    <x v="0"/>
    <x v="1"/>
    <n v="38"/>
    <n v="19895.09"/>
    <n v="1480.06"/>
    <n v="10409.33"/>
    <n v="0"/>
    <n v="18415.03"/>
    <n v="8005.6999999999989"/>
    <n v="8005.6999999999989"/>
    <n v="0.4347372771046259"/>
    <x v="4"/>
    <s v="Q2"/>
    <n v="4"/>
  </r>
  <r>
    <d v="2020-04-01T00:00:00"/>
    <x v="4"/>
    <x v="1"/>
    <x v="0"/>
    <n v="216"/>
    <n v="135890.76999999999"/>
    <n v="0"/>
    <n v="72205.649999999994"/>
    <n v="0"/>
    <n v="135890.76999999999"/>
    <n v="63685.119999999995"/>
    <n v="63685.119999999995"/>
    <n v="0.46864934240934836"/>
    <x v="4"/>
    <s v="Q2"/>
    <n v="4"/>
  </r>
  <r>
    <d v="2020-04-01T00:00:00"/>
    <x v="4"/>
    <x v="1"/>
    <x v="1"/>
    <n v="34"/>
    <n v="16730.09"/>
    <n v="1247.03"/>
    <n v="8984.8700000000008"/>
    <n v="0"/>
    <n v="15483.06"/>
    <n v="6498.1899999999987"/>
    <n v="6498.1899999999987"/>
    <n v="0.41969675245074289"/>
    <x v="4"/>
    <s v="Q2"/>
    <n v="4"/>
  </r>
  <r>
    <d v="2020-04-01T00:00:00"/>
    <x v="4"/>
    <x v="2"/>
    <x v="0"/>
    <n v="125"/>
    <n v="72781.73"/>
    <n v="0"/>
    <n v="38836.04"/>
    <n v="0"/>
    <n v="72781.73"/>
    <n v="33945.689999999995"/>
    <n v="33945.689999999995"/>
    <n v="0.46640400001483884"/>
    <x v="4"/>
    <s v="Q2"/>
    <n v="4"/>
  </r>
  <r>
    <d v="2020-04-01T00:00:00"/>
    <x v="4"/>
    <x v="2"/>
    <x v="1"/>
    <n v="51"/>
    <n v="31335.32"/>
    <n v="2386.88"/>
    <n v="16898.169999999998"/>
    <n v="0"/>
    <n v="28948.44"/>
    <n v="12050.27"/>
    <n v="12050.27"/>
    <n v="0.41626664511110101"/>
    <x v="4"/>
    <s v="Q2"/>
    <n v="4"/>
  </r>
  <r>
    <d v="2020-04-01T00:00:00"/>
    <x v="5"/>
    <x v="3"/>
    <x v="0"/>
    <n v="44"/>
    <n v="160195.62"/>
    <n v="0"/>
    <n v="134660.72"/>
    <n v="8805.0400000000009"/>
    <n v="160195.62"/>
    <n v="25534.899999999994"/>
    <n v="16729.859999999993"/>
    <n v="0.15939824072593242"/>
    <x v="4"/>
    <s v="Q2"/>
    <n v="4"/>
  </r>
  <r>
    <d v="2020-04-01T00:00:00"/>
    <x v="5"/>
    <x v="3"/>
    <x v="1"/>
    <n v="18"/>
    <n v="78998.080000000002"/>
    <n v="6081.93"/>
    <n v="68602.899999999994"/>
    <n v="4019.86"/>
    <n v="72916.149999999994"/>
    <n v="4313.25"/>
    <n v="293.38999999999987"/>
    <n v="5.9153562002382191E-2"/>
    <x v="4"/>
    <s v="Q2"/>
    <n v="4"/>
  </r>
  <r>
    <d v="2020-04-01T00:00:00"/>
    <x v="5"/>
    <x v="0"/>
    <x v="0"/>
    <n v="60"/>
    <n v="250031.01"/>
    <n v="0"/>
    <n v="211745.85"/>
    <n v="0"/>
    <n v="250031.01"/>
    <n v="38285.160000000003"/>
    <n v="38285.160000000003"/>
    <n v="0.15312164679093207"/>
    <x v="4"/>
    <s v="Q2"/>
    <n v="4"/>
  </r>
  <r>
    <d v="2020-04-01T00:00:00"/>
    <x v="5"/>
    <x v="0"/>
    <x v="1"/>
    <n v="18"/>
    <n v="75512.639999999999"/>
    <n v="5674.12"/>
    <n v="62564.160000000003"/>
    <n v="0"/>
    <n v="69838.52"/>
    <n v="7274.3600000000006"/>
    <n v="7274.3600000000006"/>
    <n v="0.10415971014276935"/>
    <x v="4"/>
    <s v="Q2"/>
    <n v="4"/>
  </r>
  <r>
    <d v="2020-04-01T00:00:00"/>
    <x v="5"/>
    <x v="1"/>
    <x v="0"/>
    <n v="78"/>
    <n v="330035.74"/>
    <n v="0"/>
    <n v="269860.02"/>
    <n v="0"/>
    <n v="330035.74"/>
    <n v="60175.719999999972"/>
    <n v="60175.719999999972"/>
    <n v="0.18233091967554779"/>
    <x v="4"/>
    <s v="Q2"/>
    <n v="4"/>
  </r>
  <r>
    <d v="2020-04-01T00:00:00"/>
    <x v="5"/>
    <x v="1"/>
    <x v="1"/>
    <n v="26"/>
    <n v="95940.3"/>
    <n v="7287.3"/>
    <n v="80887.31"/>
    <n v="0"/>
    <n v="88653"/>
    <n v="7765.6900000000023"/>
    <n v="7765.6900000000023"/>
    <n v="8.7596471636605666E-2"/>
    <x v="4"/>
    <s v="Q2"/>
    <n v="4"/>
  </r>
  <r>
    <d v="2020-04-01T00:00:00"/>
    <x v="5"/>
    <x v="2"/>
    <x v="0"/>
    <n v="59"/>
    <n v="239402.62"/>
    <n v="0"/>
    <n v="202830.43"/>
    <n v="0"/>
    <n v="239402.62"/>
    <n v="36572.19"/>
    <n v="36572.19"/>
    <n v="0.15276436824292067"/>
    <x v="4"/>
    <s v="Q2"/>
    <n v="4"/>
  </r>
  <r>
    <d v="2020-04-01T00:00:00"/>
    <x v="5"/>
    <x v="2"/>
    <x v="1"/>
    <n v="17"/>
    <n v="85905.07"/>
    <n v="6755.57"/>
    <n v="69899.179999999993"/>
    <n v="0"/>
    <n v="79149.5"/>
    <n v="9250.320000000007"/>
    <n v="9250.320000000007"/>
    <n v="0.11687149002836414"/>
    <x v="4"/>
    <s v="Q2"/>
    <n v="4"/>
  </r>
  <r>
    <d v="2020-04-01T00:00:00"/>
    <x v="6"/>
    <x v="3"/>
    <x v="0"/>
    <n v="42"/>
    <n v="37525.730000000003"/>
    <n v="0"/>
    <n v="20240.64"/>
    <n v="2063.34"/>
    <n v="37525.730000000003"/>
    <n v="17285.090000000004"/>
    <n v="15221.750000000004"/>
    <n v="0.46061968681222198"/>
    <x v="4"/>
    <s v="Q2"/>
    <n v="4"/>
  </r>
  <r>
    <d v="2020-04-01T00:00:00"/>
    <x v="6"/>
    <x v="3"/>
    <x v="1"/>
    <n v="5"/>
    <n v="5850.54"/>
    <n v="468.04"/>
    <n v="2805.44"/>
    <n v="296.04000000000002"/>
    <n v="5382.5"/>
    <n v="2577.06"/>
    <n v="2281.02"/>
    <n v="0.47878495123084069"/>
    <x v="4"/>
    <s v="Q2"/>
    <n v="4"/>
  </r>
  <r>
    <d v="2020-04-01T00:00:00"/>
    <x v="6"/>
    <x v="0"/>
    <x v="0"/>
    <n v="51"/>
    <n v="62963.97"/>
    <n v="0"/>
    <n v="34131.83"/>
    <n v="0"/>
    <n v="62963.97"/>
    <n v="28832.14"/>
    <n v="28832.14"/>
    <n v="0.45791489958463544"/>
    <x v="4"/>
    <s v="Q2"/>
    <n v="4"/>
  </r>
  <r>
    <d v="2020-04-01T00:00:00"/>
    <x v="6"/>
    <x v="0"/>
    <x v="1"/>
    <n v="26"/>
    <n v="32704.6"/>
    <n v="2520.66"/>
    <n v="17435.18"/>
    <n v="0"/>
    <n v="30183.94"/>
    <n v="12748.759999999998"/>
    <n v="12748.759999999998"/>
    <n v="0.42236898165050685"/>
    <x v="4"/>
    <s v="Q2"/>
    <n v="4"/>
  </r>
  <r>
    <d v="2020-04-01T00:00:00"/>
    <x v="6"/>
    <x v="1"/>
    <x v="0"/>
    <n v="111"/>
    <n v="152318.65"/>
    <n v="0"/>
    <n v="82147.149999999994"/>
    <n v="0"/>
    <n v="152318.65"/>
    <n v="70171.5"/>
    <n v="70171.5"/>
    <n v="0.46068882569534331"/>
    <x v="4"/>
    <s v="Q2"/>
    <n v="4"/>
  </r>
  <r>
    <d v="2020-04-01T00:00:00"/>
    <x v="6"/>
    <x v="1"/>
    <x v="1"/>
    <n v="21"/>
    <n v="25436.07"/>
    <n v="1761.72"/>
    <n v="13880.33"/>
    <n v="0"/>
    <n v="23674.35"/>
    <n v="9794.0199999999986"/>
    <n v="9794.0199999999986"/>
    <n v="0.41369752495844658"/>
    <x v="4"/>
    <s v="Q2"/>
    <n v="4"/>
  </r>
  <r>
    <d v="2020-04-01T00:00:00"/>
    <x v="6"/>
    <x v="2"/>
    <x v="0"/>
    <n v="50"/>
    <n v="70769.37"/>
    <n v="0"/>
    <n v="41194.54"/>
    <n v="0"/>
    <n v="70769.37"/>
    <n v="29574.829999999994"/>
    <n v="29574.829999999994"/>
    <n v="0.41790438434028726"/>
    <x v="4"/>
    <s v="Q2"/>
    <n v="4"/>
  </r>
  <r>
    <d v="2020-04-01T00:00:00"/>
    <x v="6"/>
    <x v="2"/>
    <x v="1"/>
    <n v="23"/>
    <n v="36074.199999999997"/>
    <n v="2797.69"/>
    <n v="19366.57"/>
    <n v="0"/>
    <n v="33276.509999999995"/>
    <n v="13909.939999999995"/>
    <n v="13909.939999999995"/>
    <n v="0.41801078298174893"/>
    <x v="4"/>
    <s v="Q2"/>
    <n v="4"/>
  </r>
  <r>
    <d v="2020-05-01T00:00:00"/>
    <x v="0"/>
    <x v="3"/>
    <x v="0"/>
    <n v="92"/>
    <n v="35541.629999999997"/>
    <n v="0"/>
    <n v="20601.099999999999"/>
    <n v="1950.51"/>
    <n v="35541.629999999997"/>
    <n v="14940.529999999999"/>
    <n v="12990.019999999999"/>
    <n v="0.42036704563071531"/>
    <x v="4"/>
    <s v="Q2"/>
    <n v="5"/>
  </r>
  <r>
    <d v="2020-05-01T00:00:00"/>
    <x v="0"/>
    <x v="3"/>
    <x v="1"/>
    <n v="53"/>
    <n v="21976.57"/>
    <n v="1519.36"/>
    <n v="13273.89"/>
    <n v="1126.8599999999999"/>
    <n v="20457.21"/>
    <n v="7183.32"/>
    <n v="6056.46"/>
    <n v="0.35113879165340728"/>
    <x v="4"/>
    <s v="Q2"/>
    <n v="5"/>
  </r>
  <r>
    <d v="2020-05-01T00:00:00"/>
    <x v="0"/>
    <x v="0"/>
    <x v="0"/>
    <n v="145"/>
    <n v="59038.03"/>
    <n v="0"/>
    <n v="34968.68"/>
    <n v="0"/>
    <n v="59038.03"/>
    <n v="24069.35"/>
    <n v="24069.35"/>
    <n v="0.40769229596583761"/>
    <x v="4"/>
    <s v="Q2"/>
    <n v="5"/>
  </r>
  <r>
    <d v="2020-05-01T00:00:00"/>
    <x v="0"/>
    <x v="0"/>
    <x v="1"/>
    <n v="89"/>
    <n v="36738.76"/>
    <n v="2506.0700000000002"/>
    <n v="20551.169999999998"/>
    <n v="0"/>
    <n v="34232.69"/>
    <n v="13681.520000000004"/>
    <n v="13681.520000000004"/>
    <n v="0.39966242793072948"/>
    <x v="4"/>
    <s v="Q2"/>
    <n v="5"/>
  </r>
  <r>
    <d v="2020-05-01T00:00:00"/>
    <x v="0"/>
    <x v="1"/>
    <x v="0"/>
    <n v="218"/>
    <n v="88936.81"/>
    <n v="0"/>
    <n v="51914.93"/>
    <n v="0"/>
    <n v="88936.81"/>
    <n v="37021.879999999997"/>
    <n v="37021.879999999997"/>
    <n v="0.41627173270550177"/>
    <x v="4"/>
    <s v="Q2"/>
    <n v="5"/>
  </r>
  <r>
    <d v="2020-05-01T00:00:00"/>
    <x v="0"/>
    <x v="1"/>
    <x v="1"/>
    <n v="93"/>
    <n v="42049.18"/>
    <n v="2812.91"/>
    <n v="23358.43"/>
    <n v="0"/>
    <n v="39236.270000000004"/>
    <n v="15877.840000000004"/>
    <n v="15877.840000000004"/>
    <n v="0.4046725134677685"/>
    <x v="4"/>
    <s v="Q2"/>
    <n v="5"/>
  </r>
  <r>
    <d v="2020-05-01T00:00:00"/>
    <x v="0"/>
    <x v="2"/>
    <x v="0"/>
    <n v="119"/>
    <n v="46697.19"/>
    <n v="0"/>
    <n v="30629.26"/>
    <n v="0"/>
    <n v="46697.19"/>
    <n v="16067.930000000004"/>
    <n v="16067.930000000004"/>
    <n v="0.34408772776263419"/>
    <x v="4"/>
    <s v="Q2"/>
    <n v="5"/>
  </r>
  <r>
    <d v="2020-05-01T00:00:00"/>
    <x v="0"/>
    <x v="2"/>
    <x v="1"/>
    <n v="84"/>
    <n v="33702.559999999998"/>
    <n v="2352.75"/>
    <n v="17836.189999999999"/>
    <n v="0"/>
    <n v="31349.809999999998"/>
    <n v="13513.619999999999"/>
    <n v="13513.619999999999"/>
    <n v="0.43105907180936665"/>
    <x v="4"/>
    <s v="Q2"/>
    <n v="5"/>
  </r>
  <r>
    <d v="2020-05-01T00:00:00"/>
    <x v="1"/>
    <x v="3"/>
    <x v="0"/>
    <n v="23"/>
    <n v="112948.55"/>
    <n v="0"/>
    <n v="99508.38"/>
    <n v="6200.02"/>
    <n v="112948.55"/>
    <n v="13440.169999999998"/>
    <n v="7240.1499999999978"/>
    <n v="0.11899373652871151"/>
    <x v="4"/>
    <s v="Q2"/>
    <n v="5"/>
  </r>
  <r>
    <d v="2020-05-01T00:00:00"/>
    <x v="1"/>
    <x v="3"/>
    <x v="1"/>
    <n v="24"/>
    <n v="139672.71"/>
    <n v="9489.6"/>
    <n v="123722.82"/>
    <n v="7173.3"/>
    <n v="130183.10999999999"/>
    <n v="6460.289999999979"/>
    <n v="-713.01000000002114"/>
    <n v="4.962464024711024E-2"/>
    <x v="4"/>
    <s v="Q2"/>
    <n v="5"/>
  </r>
  <r>
    <d v="2020-05-01T00:00:00"/>
    <x v="1"/>
    <x v="0"/>
    <x v="0"/>
    <n v="46"/>
    <n v="289360.07"/>
    <n v="0"/>
    <n v="252789.68"/>
    <n v="0"/>
    <n v="289360.07"/>
    <n v="36570.390000000014"/>
    <n v="36570.390000000014"/>
    <n v="0.12638367830087963"/>
    <x v="4"/>
    <s v="Q2"/>
    <n v="5"/>
  </r>
  <r>
    <d v="2020-05-01T00:00:00"/>
    <x v="1"/>
    <x v="0"/>
    <x v="1"/>
    <n v="27"/>
    <n v="143793.54"/>
    <n v="9939.1200000000008"/>
    <n v="127340.71"/>
    <n v="0"/>
    <n v="133854.42000000001"/>
    <n v="6513.7100000000064"/>
    <n v="6513.7100000000064"/>
    <n v="4.8662644087509442E-2"/>
    <x v="4"/>
    <s v="Q2"/>
    <n v="5"/>
  </r>
  <r>
    <d v="2020-05-01T00:00:00"/>
    <x v="1"/>
    <x v="1"/>
    <x v="0"/>
    <n v="31"/>
    <n v="176132.27"/>
    <n v="0"/>
    <n v="154350.63"/>
    <n v="0"/>
    <n v="176132.27"/>
    <n v="21781.639999999985"/>
    <n v="21781.639999999985"/>
    <n v="0.12366637868233905"/>
    <x v="4"/>
    <s v="Q2"/>
    <n v="5"/>
  </r>
  <r>
    <d v="2020-05-01T00:00:00"/>
    <x v="1"/>
    <x v="1"/>
    <x v="1"/>
    <n v="24"/>
    <n v="178131.54"/>
    <n v="11828.93"/>
    <n v="156052.72"/>
    <n v="0"/>
    <n v="166302.61000000002"/>
    <n v="10249.890000000014"/>
    <n v="10249.890000000014"/>
    <n v="6.1633969545036082E-2"/>
    <x v="4"/>
    <s v="Q2"/>
    <n v="5"/>
  </r>
  <r>
    <d v="2020-05-01T00:00:00"/>
    <x v="1"/>
    <x v="2"/>
    <x v="0"/>
    <n v="36"/>
    <n v="183963.66"/>
    <n v="0"/>
    <n v="159048.78"/>
    <n v="0"/>
    <n v="183963.66"/>
    <n v="24914.880000000005"/>
    <n v="24914.880000000005"/>
    <n v="0.13543370467841315"/>
    <x v="4"/>
    <s v="Q2"/>
    <n v="5"/>
  </r>
  <r>
    <d v="2020-05-01T00:00:00"/>
    <x v="1"/>
    <x v="2"/>
    <x v="1"/>
    <n v="48"/>
    <n v="250780"/>
    <n v="16912.82"/>
    <n v="218598.82"/>
    <n v="0"/>
    <n v="233867.18"/>
    <n v="15268.359999999986"/>
    <n v="15268.359999999986"/>
    <n v="6.5286458749791165E-2"/>
    <x v="4"/>
    <s v="Q2"/>
    <n v="5"/>
  </r>
  <r>
    <d v="2020-05-01T00:00:00"/>
    <x v="2"/>
    <x v="3"/>
    <x v="0"/>
    <n v="68"/>
    <n v="43548.3"/>
    <n v="0"/>
    <n v="19387.53"/>
    <n v="2394.23"/>
    <n v="43548.3"/>
    <n v="24160.770000000004"/>
    <n v="21766.540000000005"/>
    <n v="0.5548039762746193"/>
    <x v="4"/>
    <s v="Q2"/>
    <n v="5"/>
  </r>
  <r>
    <d v="2020-05-01T00:00:00"/>
    <x v="2"/>
    <x v="3"/>
    <x v="1"/>
    <n v="34"/>
    <n v="23614.32"/>
    <n v="1598.89"/>
    <n v="10413.700000000001"/>
    <n v="1213.22"/>
    <n v="22015.43"/>
    <n v="11601.73"/>
    <n v="10388.51"/>
    <n v="0.52698175779441958"/>
    <x v="4"/>
    <s v="Q2"/>
    <n v="5"/>
  </r>
  <r>
    <d v="2020-05-01T00:00:00"/>
    <x v="2"/>
    <x v="0"/>
    <x v="0"/>
    <n v="88"/>
    <n v="59903.87"/>
    <n v="0"/>
    <n v="27504.23"/>
    <n v="0"/>
    <n v="59903.87"/>
    <n v="32399.640000000003"/>
    <n v="32399.640000000003"/>
    <n v="0.54086054874251033"/>
    <x v="4"/>
    <s v="Q2"/>
    <n v="5"/>
  </r>
  <r>
    <d v="2020-05-01T00:00:00"/>
    <x v="2"/>
    <x v="0"/>
    <x v="1"/>
    <n v="47"/>
    <n v="35030.74"/>
    <n v="2422.77"/>
    <n v="15421.23"/>
    <n v="0"/>
    <n v="32607.969999999998"/>
    <n v="17186.739999999998"/>
    <n v="17186.739999999998"/>
    <n v="0.52707175577013843"/>
    <x v="4"/>
    <s v="Q2"/>
    <n v="5"/>
  </r>
  <r>
    <d v="2020-05-01T00:00:00"/>
    <x v="2"/>
    <x v="1"/>
    <x v="0"/>
    <n v="120"/>
    <n v="88867.55"/>
    <n v="0"/>
    <n v="39968.870000000003"/>
    <n v="0"/>
    <n v="88867.55"/>
    <n v="48898.68"/>
    <n v="48898.68"/>
    <n v="0.55024224252834697"/>
    <x v="4"/>
    <s v="Q2"/>
    <n v="5"/>
  </r>
  <r>
    <d v="2020-05-01T00:00:00"/>
    <x v="2"/>
    <x v="1"/>
    <x v="1"/>
    <n v="79"/>
    <n v="60314.16"/>
    <n v="4026.17"/>
    <n v="27358.1"/>
    <n v="0"/>
    <n v="56287.990000000005"/>
    <n v="28929.890000000007"/>
    <n v="28929.890000000007"/>
    <n v="0.51396203701713283"/>
    <x v="4"/>
    <s v="Q2"/>
    <n v="5"/>
  </r>
  <r>
    <d v="2020-05-01T00:00:00"/>
    <x v="2"/>
    <x v="2"/>
    <x v="0"/>
    <n v="75"/>
    <n v="53401.72"/>
    <n v="0"/>
    <n v="23799.47"/>
    <n v="0"/>
    <n v="53401.72"/>
    <n v="29602.25"/>
    <n v="29602.25"/>
    <n v="0.55433139606739257"/>
    <x v="4"/>
    <s v="Q2"/>
    <n v="5"/>
  </r>
  <r>
    <d v="2020-05-01T00:00:00"/>
    <x v="2"/>
    <x v="2"/>
    <x v="1"/>
    <n v="59"/>
    <n v="41284.980000000003"/>
    <n v="2821.61"/>
    <n v="18564.169999999998"/>
    <n v="0"/>
    <n v="38463.370000000003"/>
    <n v="19899.200000000004"/>
    <n v="19899.200000000004"/>
    <n v="0.51735456357568266"/>
    <x v="4"/>
    <s v="Q2"/>
    <n v="5"/>
  </r>
  <r>
    <d v="2020-05-01T00:00:00"/>
    <x v="3"/>
    <x v="3"/>
    <x v="0"/>
    <n v="191"/>
    <n v="20473.169999999998"/>
    <n v="0"/>
    <n v="17060.79"/>
    <n v="1125.6099999999999"/>
    <n v="20473.169999999998"/>
    <n v="3412.3799999999974"/>
    <n v="2286.7699999999977"/>
    <n v="0.16667570288333453"/>
    <x v="4"/>
    <s v="Q2"/>
    <n v="5"/>
  </r>
  <r>
    <d v="2020-05-01T00:00:00"/>
    <x v="3"/>
    <x v="3"/>
    <x v="1"/>
    <n v="116"/>
    <n v="11839.68"/>
    <n v="824.81"/>
    <n v="9671.4599999999991"/>
    <n v="606.27"/>
    <n v="11014.87"/>
    <n v="1343.4100000000017"/>
    <n v="737.14000000000169"/>
    <n v="0.12196330959875165"/>
    <x v="4"/>
    <s v="Q2"/>
    <n v="5"/>
  </r>
  <r>
    <d v="2020-05-01T00:00:00"/>
    <x v="3"/>
    <x v="0"/>
    <x v="0"/>
    <n v="228"/>
    <n v="26503.42"/>
    <n v="0"/>
    <n v="22186.75"/>
    <n v="0"/>
    <n v="26503.42"/>
    <n v="4316.6699999999983"/>
    <n v="4316.6699999999983"/>
    <n v="0.16287218781576107"/>
    <x v="4"/>
    <s v="Q2"/>
    <n v="5"/>
  </r>
  <r>
    <d v="2020-05-01T00:00:00"/>
    <x v="3"/>
    <x v="0"/>
    <x v="1"/>
    <n v="198"/>
    <n v="23631.67"/>
    <n v="1623.79"/>
    <n v="19759.439999999999"/>
    <n v="0"/>
    <n v="22007.879999999997"/>
    <n v="2248.4399999999987"/>
    <n v="2248.4399999999987"/>
    <n v="0.10216522445596754"/>
    <x v="4"/>
    <s v="Q2"/>
    <n v="5"/>
  </r>
  <r>
    <d v="2020-05-01T00:00:00"/>
    <x v="3"/>
    <x v="1"/>
    <x v="0"/>
    <n v="638"/>
    <n v="64085.43"/>
    <n v="0"/>
    <n v="52650.11"/>
    <n v="0"/>
    <n v="64085.43"/>
    <n v="11435.32"/>
    <n v="11435.32"/>
    <n v="0.17843868723358802"/>
    <x v="4"/>
    <s v="Q2"/>
    <n v="5"/>
  </r>
  <r>
    <d v="2020-05-01T00:00:00"/>
    <x v="3"/>
    <x v="1"/>
    <x v="1"/>
    <n v="263"/>
    <n v="30478.27"/>
    <n v="2081.69"/>
    <n v="25591.26"/>
    <n v="0"/>
    <n v="28396.58"/>
    <n v="2805.3200000000033"/>
    <n v="2805.3200000000033"/>
    <n v="9.8790769874400483E-2"/>
    <x v="4"/>
    <s v="Q2"/>
    <n v="5"/>
  </r>
  <r>
    <d v="2020-05-01T00:00:00"/>
    <x v="3"/>
    <x v="2"/>
    <x v="0"/>
    <n v="202"/>
    <n v="21795.8"/>
    <n v="0"/>
    <n v="17869.37"/>
    <n v="0"/>
    <n v="21795.8"/>
    <n v="3926.4300000000003"/>
    <n v="3926.4300000000003"/>
    <n v="0.18014617495113738"/>
    <x v="4"/>
    <s v="Q2"/>
    <n v="5"/>
  </r>
  <r>
    <d v="2020-05-01T00:00:00"/>
    <x v="3"/>
    <x v="2"/>
    <x v="1"/>
    <n v="173"/>
    <n v="18197.73"/>
    <n v="1260.01"/>
    <n v="14800.86"/>
    <n v="0"/>
    <n v="16937.72"/>
    <n v="2136.8600000000006"/>
    <n v="2136.8600000000006"/>
    <n v="0.12615983733347821"/>
    <x v="4"/>
    <s v="Q2"/>
    <n v="5"/>
  </r>
  <r>
    <d v="2020-05-01T00:00:00"/>
    <x v="4"/>
    <x v="3"/>
    <x v="0"/>
    <n v="77"/>
    <n v="43759.54"/>
    <n v="0"/>
    <n v="23263"/>
    <n v="2401.81"/>
    <n v="43759.54"/>
    <n v="20496.54"/>
    <n v="18094.73"/>
    <n v="0.46839020702685635"/>
    <x v="4"/>
    <s v="Q2"/>
    <n v="5"/>
  </r>
  <r>
    <d v="2020-05-01T00:00:00"/>
    <x v="4"/>
    <x v="3"/>
    <x v="1"/>
    <n v="58"/>
    <n v="45531.44"/>
    <n v="3126.71"/>
    <n v="24829.15"/>
    <n v="2337.17"/>
    <n v="42404.73"/>
    <n v="17575.580000000002"/>
    <n v="15238.410000000002"/>
    <n v="0.41447215911998497"/>
    <x v="4"/>
    <s v="Q2"/>
    <n v="5"/>
  </r>
  <r>
    <d v="2020-05-01T00:00:00"/>
    <x v="4"/>
    <x v="0"/>
    <x v="0"/>
    <n v="91"/>
    <n v="53159.28"/>
    <n v="0"/>
    <n v="28577.96"/>
    <n v="0"/>
    <n v="53159.28"/>
    <n v="24581.32"/>
    <n v="24581.32"/>
    <n v="0.46240882118794685"/>
    <x v="4"/>
    <s v="Q2"/>
    <n v="5"/>
  </r>
  <r>
    <d v="2020-05-01T00:00:00"/>
    <x v="4"/>
    <x v="0"/>
    <x v="1"/>
    <n v="77"/>
    <n v="49576.480000000003"/>
    <n v="3404.11"/>
    <n v="26647.96"/>
    <n v="0"/>
    <n v="46172.37"/>
    <n v="19524.410000000003"/>
    <n v="19524.410000000003"/>
    <n v="0.42285916880593311"/>
    <x v="4"/>
    <s v="Q2"/>
    <n v="5"/>
  </r>
  <r>
    <d v="2020-05-01T00:00:00"/>
    <x v="4"/>
    <x v="1"/>
    <x v="0"/>
    <n v="145"/>
    <n v="86000.28"/>
    <n v="0"/>
    <n v="46793.37"/>
    <n v="0"/>
    <n v="86000.28"/>
    <n v="39206.909999999996"/>
    <n v="39206.909999999996"/>
    <n v="0.45589281802338316"/>
    <x v="4"/>
    <s v="Q2"/>
    <n v="5"/>
  </r>
  <r>
    <d v="2020-05-01T00:00:00"/>
    <x v="4"/>
    <x v="1"/>
    <x v="1"/>
    <n v="70"/>
    <n v="36627.32"/>
    <n v="2530.89"/>
    <n v="19286.2"/>
    <n v="0"/>
    <n v="34096.43"/>
    <n v="14810.23"/>
    <n v="14810.23"/>
    <n v="0.43436306968207522"/>
    <x v="4"/>
    <s v="Q2"/>
    <n v="5"/>
  </r>
  <r>
    <d v="2020-05-01T00:00:00"/>
    <x v="4"/>
    <x v="2"/>
    <x v="0"/>
    <n v="99"/>
    <n v="56573.35"/>
    <n v="0"/>
    <n v="30314.92"/>
    <n v="0"/>
    <n v="56573.35"/>
    <n v="26258.43"/>
    <n v="26258.43"/>
    <n v="0.46414840203028457"/>
    <x v="4"/>
    <s v="Q2"/>
    <n v="5"/>
  </r>
  <r>
    <d v="2020-05-01T00:00:00"/>
    <x v="4"/>
    <x v="2"/>
    <x v="1"/>
    <n v="78"/>
    <n v="41197.360000000001"/>
    <n v="2852.98"/>
    <n v="22370.78"/>
    <n v="0"/>
    <n v="38344.379999999997"/>
    <n v="15973.599999999999"/>
    <n v="15973.599999999999"/>
    <n v="0.41658256046909609"/>
    <x v="4"/>
    <s v="Q2"/>
    <n v="5"/>
  </r>
  <r>
    <d v="2020-05-01T00:00:00"/>
    <x v="5"/>
    <x v="3"/>
    <x v="0"/>
    <n v="48"/>
    <n v="160083.04999999999"/>
    <n v="0"/>
    <n v="133741.35999999999"/>
    <n v="8802.43"/>
    <n v="160083.04999999999"/>
    <n v="26341.690000000002"/>
    <n v="17539.260000000002"/>
    <n v="0.16455015068740883"/>
    <x v="4"/>
    <s v="Q2"/>
    <n v="5"/>
  </r>
  <r>
    <d v="2020-05-01T00:00:00"/>
    <x v="5"/>
    <x v="3"/>
    <x v="1"/>
    <n v="21"/>
    <n v="87167.18"/>
    <n v="6101.71"/>
    <n v="73739.47"/>
    <n v="4458.6099999999997"/>
    <n v="81065.469999999987"/>
    <n v="7325.9999999999854"/>
    <n v="2867.3899999999858"/>
    <n v="9.0371399808080885E-2"/>
    <x v="4"/>
    <s v="Q2"/>
    <n v="5"/>
  </r>
  <r>
    <d v="2020-05-01T00:00:00"/>
    <x v="5"/>
    <x v="0"/>
    <x v="0"/>
    <n v="52"/>
    <n v="214221.96"/>
    <n v="0"/>
    <n v="179791.24"/>
    <n v="0"/>
    <n v="214221.96"/>
    <n v="34430.720000000001"/>
    <n v="34430.720000000001"/>
    <n v="0.16072451209017041"/>
    <x v="4"/>
    <s v="Q2"/>
    <n v="5"/>
  </r>
  <r>
    <d v="2020-05-01T00:00:00"/>
    <x v="5"/>
    <x v="0"/>
    <x v="1"/>
    <n v="43"/>
    <n v="170295.81"/>
    <n v="11717.27"/>
    <n v="143415.21"/>
    <n v="0"/>
    <n v="158578.54"/>
    <n v="15163.330000000016"/>
    <n v="15163.330000000016"/>
    <n v="9.5620315333966477E-2"/>
    <x v="4"/>
    <s v="Q2"/>
    <n v="5"/>
  </r>
  <r>
    <d v="2020-05-01T00:00:00"/>
    <x v="5"/>
    <x v="1"/>
    <x v="0"/>
    <n v="63"/>
    <n v="244972.83"/>
    <n v="0"/>
    <n v="201438.56"/>
    <n v="0"/>
    <n v="244972.83"/>
    <n v="43534.26999999999"/>
    <n v="43534.26999999999"/>
    <n v="0.17771060570268135"/>
    <x v="4"/>
    <s v="Q2"/>
    <n v="5"/>
  </r>
  <r>
    <d v="2020-05-01T00:00:00"/>
    <x v="5"/>
    <x v="1"/>
    <x v="1"/>
    <n v="28"/>
    <n v="132470.24"/>
    <n v="8768.14"/>
    <n v="118335.02"/>
    <n v="0"/>
    <n v="123702.09999999999"/>
    <n v="5367.0799999999872"/>
    <n v="5367.0799999999872"/>
    <n v="4.3387137324265211E-2"/>
    <x v="4"/>
    <s v="Q2"/>
    <n v="5"/>
  </r>
  <r>
    <d v="2020-05-01T00:00:00"/>
    <x v="5"/>
    <x v="2"/>
    <x v="0"/>
    <n v="45"/>
    <n v="193089.64"/>
    <n v="0"/>
    <n v="161576.35999999999"/>
    <n v="0"/>
    <n v="193089.64"/>
    <n v="31513.280000000028"/>
    <n v="31513.280000000028"/>
    <n v="0.16320544178341223"/>
    <x v="4"/>
    <s v="Q2"/>
    <n v="5"/>
  </r>
  <r>
    <d v="2020-05-01T00:00:00"/>
    <x v="5"/>
    <x v="2"/>
    <x v="1"/>
    <n v="29"/>
    <n v="107627.33"/>
    <n v="7419.01"/>
    <n v="90530.35"/>
    <n v="0"/>
    <n v="100208.32000000001"/>
    <n v="9677.9700000000012"/>
    <n v="9677.9700000000012"/>
    <n v="9.6578507652857568E-2"/>
    <x v="4"/>
    <s v="Q2"/>
    <n v="5"/>
  </r>
  <r>
    <d v="2020-05-01T00:00:00"/>
    <x v="6"/>
    <x v="3"/>
    <x v="0"/>
    <n v="42"/>
    <n v="52311.76"/>
    <n v="0"/>
    <n v="28082.26"/>
    <n v="2874.88"/>
    <n v="52311.76"/>
    <n v="24229.500000000004"/>
    <n v="21354.620000000003"/>
    <n v="0.46317501074328227"/>
    <x v="4"/>
    <s v="Q2"/>
    <n v="5"/>
  </r>
  <r>
    <d v="2020-05-01T00:00:00"/>
    <x v="6"/>
    <x v="3"/>
    <x v="1"/>
    <n v="17"/>
    <n v="19855.060000000001"/>
    <n v="1334.07"/>
    <n v="11945.43"/>
    <n v="1023.13"/>
    <n v="18520.990000000002"/>
    <n v="6575.5600000000013"/>
    <n v="5552.4300000000012"/>
    <n v="0.35503285731486278"/>
    <x v="4"/>
    <s v="Q2"/>
    <n v="5"/>
  </r>
  <r>
    <d v="2020-05-01T00:00:00"/>
    <x v="6"/>
    <x v="0"/>
    <x v="0"/>
    <n v="48"/>
    <n v="49447.62"/>
    <n v="0"/>
    <n v="28289.64"/>
    <n v="0"/>
    <n v="49447.62"/>
    <n v="21157.980000000003"/>
    <n v="21157.980000000003"/>
    <n v="0.42788672134270572"/>
    <x v="4"/>
    <s v="Q2"/>
    <n v="5"/>
  </r>
  <r>
    <d v="2020-05-01T00:00:00"/>
    <x v="6"/>
    <x v="0"/>
    <x v="1"/>
    <n v="38"/>
    <n v="43396.81"/>
    <n v="3010.58"/>
    <n v="24716.48"/>
    <n v="0"/>
    <n v="40386.229999999996"/>
    <n v="15669.749999999996"/>
    <n v="15669.749999999996"/>
    <n v="0.38799734463949714"/>
    <x v="4"/>
    <s v="Q2"/>
    <n v="5"/>
  </r>
  <r>
    <d v="2020-05-01T00:00:00"/>
    <x v="6"/>
    <x v="1"/>
    <x v="0"/>
    <n v="81"/>
    <n v="86214.58"/>
    <n v="0"/>
    <n v="47571.06"/>
    <n v="0"/>
    <n v="86214.58"/>
    <n v="38643.520000000004"/>
    <n v="38643.520000000004"/>
    <n v="0.44822488261266252"/>
    <x v="4"/>
    <s v="Q2"/>
    <n v="5"/>
  </r>
  <r>
    <d v="2020-05-01T00:00:00"/>
    <x v="6"/>
    <x v="1"/>
    <x v="1"/>
    <n v="30"/>
    <n v="31163.22"/>
    <n v="2134.75"/>
    <n v="16286.1"/>
    <n v="0"/>
    <n v="29028.47"/>
    <n v="12742.37"/>
    <n v="12742.37"/>
    <n v="0.43896113022835859"/>
    <x v="4"/>
    <s v="Q2"/>
    <n v="5"/>
  </r>
  <r>
    <d v="2020-05-01T00:00:00"/>
    <x v="6"/>
    <x v="2"/>
    <x v="0"/>
    <n v="30"/>
    <n v="39844.31"/>
    <n v="0"/>
    <n v="21428.94"/>
    <n v="0"/>
    <n v="39844.31"/>
    <n v="18415.37"/>
    <n v="18415.37"/>
    <n v="0.4621831824920547"/>
    <x v="4"/>
    <s v="Q2"/>
    <n v="5"/>
  </r>
  <r>
    <d v="2020-05-01T00:00:00"/>
    <x v="6"/>
    <x v="2"/>
    <x v="1"/>
    <n v="31"/>
    <n v="30252.880000000001"/>
    <n v="2039.89"/>
    <n v="17681.61"/>
    <n v="0"/>
    <n v="28212.99"/>
    <n v="10531.380000000001"/>
    <n v="10531.380000000001"/>
    <n v="0.37328124385256578"/>
    <x v="4"/>
    <s v="Q2"/>
    <n v="5"/>
  </r>
  <r>
    <d v="2020-06-01T00:00:00"/>
    <x v="0"/>
    <x v="3"/>
    <x v="0"/>
    <n v="59"/>
    <n v="21662.69"/>
    <n v="0"/>
    <n v="14746.36"/>
    <n v="1191.31"/>
    <n v="21662.69"/>
    <n v="6916.3299999999981"/>
    <n v="5725.0199999999986"/>
    <n v="0.31927382979676111"/>
    <x v="4"/>
    <s v="Q2"/>
    <n v="6"/>
  </r>
  <r>
    <d v="2020-06-01T00:00:00"/>
    <x v="0"/>
    <x v="3"/>
    <x v="1"/>
    <n v="35"/>
    <n v="16685.689999999999"/>
    <n v="1646.96"/>
    <n v="8930.4699999999993"/>
    <n v="828.27"/>
    <n v="15038.73"/>
    <n v="6108.26"/>
    <n v="5279.99"/>
    <n v="0.4061686059926603"/>
    <x v="4"/>
    <s v="Q2"/>
    <n v="6"/>
  </r>
  <r>
    <d v="2020-06-01T00:00:00"/>
    <x v="0"/>
    <x v="0"/>
    <x v="0"/>
    <n v="79"/>
    <n v="31855.95"/>
    <n v="0"/>
    <n v="17794.88"/>
    <n v="0"/>
    <n v="31855.95"/>
    <n v="14061.07"/>
    <n v="14061.07"/>
    <n v="0.44139540650961595"/>
    <x v="4"/>
    <s v="Q2"/>
    <n v="6"/>
  </r>
  <r>
    <d v="2020-06-01T00:00:00"/>
    <x v="0"/>
    <x v="0"/>
    <x v="1"/>
    <n v="23"/>
    <n v="11178.28"/>
    <n v="1117.83"/>
    <n v="6422.67"/>
    <n v="0"/>
    <n v="10060.450000000001"/>
    <n v="3637.7800000000007"/>
    <n v="3637.7800000000007"/>
    <n v="0.36159217530030968"/>
    <x v="4"/>
    <s v="Q2"/>
    <n v="6"/>
  </r>
  <r>
    <d v="2020-06-01T00:00:00"/>
    <x v="0"/>
    <x v="1"/>
    <x v="0"/>
    <n v="675"/>
    <n v="275458.06"/>
    <n v="0"/>
    <n v="166375.93"/>
    <n v="0"/>
    <n v="275458.06"/>
    <n v="109082.13"/>
    <n v="109082.13"/>
    <n v="0.39600268004501304"/>
    <x v="4"/>
    <s v="Q2"/>
    <n v="6"/>
  </r>
  <r>
    <d v="2020-06-01T00:00:00"/>
    <x v="0"/>
    <x v="1"/>
    <x v="1"/>
    <n v="196"/>
    <n v="85570.55"/>
    <n v="8016.69"/>
    <n v="54314.42"/>
    <n v="0"/>
    <n v="77553.86"/>
    <n v="23239.440000000002"/>
    <n v="23239.440000000002"/>
    <n v="0.29965549103552036"/>
    <x v="4"/>
    <s v="Q2"/>
    <n v="6"/>
  </r>
  <r>
    <d v="2020-06-01T00:00:00"/>
    <x v="0"/>
    <x v="2"/>
    <x v="0"/>
    <n v="74"/>
    <n v="28407.32"/>
    <n v="0"/>
    <n v="17266.96"/>
    <n v="0"/>
    <n v="28407.32"/>
    <n v="11140.36"/>
    <n v="11140.36"/>
    <n v="0.39216511800479598"/>
    <x v="4"/>
    <s v="Q2"/>
    <n v="6"/>
  </r>
  <r>
    <d v="2020-06-01T00:00:00"/>
    <x v="0"/>
    <x v="2"/>
    <x v="1"/>
    <n v="52"/>
    <n v="23313.439999999999"/>
    <n v="2331.36"/>
    <n v="13033.54"/>
    <n v="0"/>
    <n v="20982.079999999998"/>
    <n v="7948.5399999999972"/>
    <n v="7948.5399999999972"/>
    <n v="0.37882516890603779"/>
    <x v="4"/>
    <s v="Q2"/>
    <n v="6"/>
  </r>
  <r>
    <d v="2020-06-01T00:00:00"/>
    <x v="1"/>
    <x v="3"/>
    <x v="0"/>
    <n v="23"/>
    <n v="142910.28"/>
    <n v="0"/>
    <n v="124221.95"/>
    <n v="7858.4"/>
    <n v="142910.28"/>
    <n v="18688.330000000002"/>
    <n v="10829.930000000002"/>
    <n v="0.13076966891395078"/>
    <x v="4"/>
    <s v="Q2"/>
    <n v="6"/>
  </r>
  <r>
    <d v="2020-06-01T00:00:00"/>
    <x v="1"/>
    <x v="3"/>
    <x v="1"/>
    <n v="5"/>
    <n v="41635.75"/>
    <n v="4163.58"/>
    <n v="36542.480000000003"/>
    <n v="2060.9699999999998"/>
    <n v="37472.17"/>
    <n v="929.68999999999505"/>
    <n v="-1131.2800000000047"/>
    <n v="2.4810145769513618E-2"/>
    <x v="4"/>
    <s v="Q2"/>
    <n v="6"/>
  </r>
  <r>
    <d v="2020-06-01T00:00:00"/>
    <x v="1"/>
    <x v="0"/>
    <x v="0"/>
    <n v="14"/>
    <n v="104980.77"/>
    <n v="0"/>
    <n v="91494.62"/>
    <n v="0"/>
    <n v="104980.77"/>
    <n v="13486.150000000009"/>
    <n v="13486.150000000009"/>
    <n v="0.12846305089970295"/>
    <x v="4"/>
    <s v="Q2"/>
    <n v="6"/>
  </r>
  <r>
    <d v="2020-06-01T00:00:00"/>
    <x v="1"/>
    <x v="0"/>
    <x v="1"/>
    <n v="11"/>
    <n v="48816.61"/>
    <n v="4700.93"/>
    <n v="42490.18"/>
    <n v="0"/>
    <n v="44115.68"/>
    <n v="1625.5"/>
    <n v="1625.5"/>
    <n v="3.6846309520787164E-2"/>
    <x v="4"/>
    <s v="Q2"/>
    <n v="6"/>
  </r>
  <r>
    <d v="2020-06-01T00:00:00"/>
    <x v="1"/>
    <x v="1"/>
    <x v="0"/>
    <n v="118"/>
    <n v="735244.15"/>
    <n v="0"/>
    <n v="643373.52"/>
    <n v="0"/>
    <n v="735244.15"/>
    <n v="91870.63"/>
    <n v="91870.63"/>
    <n v="0.12495254807535701"/>
    <x v="4"/>
    <s v="Q2"/>
    <n v="6"/>
  </r>
  <r>
    <d v="2020-06-01T00:00:00"/>
    <x v="1"/>
    <x v="1"/>
    <x v="1"/>
    <n v="25"/>
    <n v="132711.59"/>
    <n v="12697.54"/>
    <n v="115033.64"/>
    <n v="0"/>
    <n v="120014.04999999999"/>
    <n v="4980.4099999999889"/>
    <n v="4980.4099999999889"/>
    <n v="4.1498557877181791E-2"/>
    <x v="4"/>
    <s v="Q2"/>
    <n v="6"/>
  </r>
  <r>
    <d v="2020-06-01T00:00:00"/>
    <x v="1"/>
    <x v="2"/>
    <x v="0"/>
    <n v="23"/>
    <n v="102578.82"/>
    <n v="0"/>
    <n v="88684.27"/>
    <n v="0"/>
    <n v="102578.82"/>
    <n v="13894.550000000003"/>
    <n v="13894.550000000003"/>
    <n v="0.13545242575416641"/>
    <x v="4"/>
    <s v="Q2"/>
    <n v="6"/>
  </r>
  <r>
    <d v="2020-06-01T00:00:00"/>
    <x v="1"/>
    <x v="2"/>
    <x v="1"/>
    <n v="22"/>
    <n v="147403.41"/>
    <n v="14740.32"/>
    <n v="130158.64"/>
    <n v="0"/>
    <n v="132663.09"/>
    <n v="2504.4499999999971"/>
    <n v="2504.4499999999971"/>
    <n v="1.8878272773534804E-2"/>
    <x v="4"/>
    <s v="Q2"/>
    <n v="6"/>
  </r>
  <r>
    <d v="2020-06-01T00:00:00"/>
    <x v="2"/>
    <x v="3"/>
    <x v="0"/>
    <n v="52"/>
    <n v="37179.35"/>
    <n v="0"/>
    <n v="16831.830000000002"/>
    <n v="2043.05"/>
    <n v="37179.35"/>
    <n v="20347.519999999997"/>
    <n v="18304.469999999998"/>
    <n v="0.54728014341294284"/>
    <x v="4"/>
    <s v="Q2"/>
    <n v="6"/>
  </r>
  <r>
    <d v="2020-06-01T00:00:00"/>
    <x v="2"/>
    <x v="3"/>
    <x v="1"/>
    <n v="21"/>
    <n v="17761.64"/>
    <n v="1758.89"/>
    <n v="8260.2800000000007"/>
    <n v="880.89"/>
    <n v="16002.75"/>
    <n v="7742.4699999999993"/>
    <n v="6861.579999999999"/>
    <n v="0.48382121822811702"/>
    <x v="4"/>
    <s v="Q2"/>
    <n v="6"/>
  </r>
  <r>
    <d v="2020-06-01T00:00:00"/>
    <x v="2"/>
    <x v="0"/>
    <x v="0"/>
    <n v="47"/>
    <n v="32270.5"/>
    <n v="0"/>
    <n v="14028.6"/>
    <n v="0"/>
    <n v="32270.5"/>
    <n v="18241.900000000001"/>
    <n v="18241.900000000001"/>
    <n v="0.56528098418059847"/>
    <x v="4"/>
    <s v="Q2"/>
    <n v="6"/>
  </r>
  <r>
    <d v="2020-06-01T00:00:00"/>
    <x v="2"/>
    <x v="0"/>
    <x v="1"/>
    <n v="26"/>
    <n v="17853.63"/>
    <n v="1722.14"/>
    <n v="8207.01"/>
    <n v="0"/>
    <n v="16131.490000000002"/>
    <n v="7924.4800000000014"/>
    <n v="7924.4800000000014"/>
    <n v="0.49124290440622664"/>
    <x v="4"/>
    <s v="Q2"/>
    <n v="6"/>
  </r>
  <r>
    <d v="2020-06-01T00:00:00"/>
    <x v="2"/>
    <x v="1"/>
    <x v="0"/>
    <n v="443"/>
    <n v="345270.47"/>
    <n v="0"/>
    <n v="154749.92000000001"/>
    <n v="0"/>
    <n v="345270.47"/>
    <n v="190520.54999999996"/>
    <n v="190520.54999999996"/>
    <n v="0.55180088236332514"/>
    <x v="4"/>
    <s v="Q2"/>
    <n v="6"/>
  </r>
  <r>
    <d v="2020-06-01T00:00:00"/>
    <x v="2"/>
    <x v="1"/>
    <x v="1"/>
    <n v="156"/>
    <n v="118433.17"/>
    <n v="11202.91"/>
    <n v="53160.49"/>
    <n v="0"/>
    <n v="107230.26"/>
    <n v="54069.77"/>
    <n v="54069.77"/>
    <n v="0.50423984796828802"/>
    <x v="4"/>
    <s v="Q2"/>
    <n v="6"/>
  </r>
  <r>
    <d v="2020-06-01T00:00:00"/>
    <x v="2"/>
    <x v="2"/>
    <x v="0"/>
    <n v="48"/>
    <n v="35754.86"/>
    <n v="0"/>
    <n v="16749.5"/>
    <n v="0"/>
    <n v="35754.86"/>
    <n v="19005.36"/>
    <n v="19005.36"/>
    <n v="0.53154620099197702"/>
    <x v="4"/>
    <s v="Q2"/>
    <n v="6"/>
  </r>
  <r>
    <d v="2020-06-01T00:00:00"/>
    <x v="2"/>
    <x v="2"/>
    <x v="1"/>
    <n v="37"/>
    <n v="21727.58"/>
    <n v="2111.7399999999998"/>
    <n v="10116.24"/>
    <n v="0"/>
    <n v="19615.840000000004"/>
    <n v="9499.600000000004"/>
    <n v="9499.600000000004"/>
    <n v="0.48428209039225456"/>
    <x v="4"/>
    <s v="Q2"/>
    <n v="6"/>
  </r>
  <r>
    <d v="2020-06-01T00:00:00"/>
    <x v="3"/>
    <x v="3"/>
    <x v="0"/>
    <n v="104"/>
    <n v="10802.67"/>
    <n v="0"/>
    <n v="9067.3700000000008"/>
    <n v="611.74"/>
    <n v="10802.67"/>
    <n v="1735.2999999999993"/>
    <n v="1123.5599999999993"/>
    <n v="0.16063621308435777"/>
    <x v="4"/>
    <s v="Q2"/>
    <n v="6"/>
  </r>
  <r>
    <d v="2020-06-01T00:00:00"/>
    <x v="3"/>
    <x v="3"/>
    <x v="1"/>
    <n v="53"/>
    <n v="5841.97"/>
    <n v="549.82000000000005"/>
    <n v="5049.7299999999996"/>
    <n v="292.69"/>
    <n v="5292.1500000000005"/>
    <n v="242.42000000000098"/>
    <n v="-50.269999999999015"/>
    <n v="4.5807469553962178E-2"/>
    <x v="4"/>
    <s v="Q2"/>
    <n v="6"/>
  </r>
  <r>
    <d v="2020-06-01T00:00:00"/>
    <x v="3"/>
    <x v="0"/>
    <x v="0"/>
    <n v="149"/>
    <n v="16120.75"/>
    <n v="0"/>
    <n v="13650.23"/>
    <n v="0"/>
    <n v="16120.75"/>
    <n v="2470.5200000000004"/>
    <n v="2470.5200000000004"/>
    <n v="0.1532509343547912"/>
    <x v="4"/>
    <s v="Q2"/>
    <n v="6"/>
  </r>
  <r>
    <d v="2020-06-01T00:00:00"/>
    <x v="3"/>
    <x v="0"/>
    <x v="1"/>
    <n v="100"/>
    <n v="8494.93"/>
    <n v="791.58"/>
    <n v="6965.09"/>
    <n v="0"/>
    <n v="7703.35"/>
    <n v="738.26000000000022"/>
    <n v="738.26000000000022"/>
    <n v="9.5836227096003715E-2"/>
    <x v="4"/>
    <s v="Q2"/>
    <n v="6"/>
  </r>
  <r>
    <d v="2020-06-01T00:00:00"/>
    <x v="3"/>
    <x v="1"/>
    <x v="0"/>
    <n v="1856"/>
    <n v="191159.94"/>
    <n v="0"/>
    <n v="158180.01"/>
    <n v="0"/>
    <n v="191159.94"/>
    <n v="32979.929999999993"/>
    <n v="32979.929999999993"/>
    <n v="0.17252532094328965"/>
    <x v="4"/>
    <s v="Q2"/>
    <n v="6"/>
  </r>
  <r>
    <d v="2020-06-01T00:00:00"/>
    <x v="3"/>
    <x v="1"/>
    <x v="1"/>
    <n v="602"/>
    <n v="61829.71"/>
    <n v="5631.17"/>
    <n v="51597.51"/>
    <n v="0"/>
    <n v="56198.54"/>
    <n v="4601.0299999999988"/>
    <n v="4601.0299999999988"/>
    <n v="8.1870988107520207E-2"/>
    <x v="4"/>
    <s v="Q2"/>
    <n v="6"/>
  </r>
  <r>
    <d v="2020-06-01T00:00:00"/>
    <x v="3"/>
    <x v="2"/>
    <x v="0"/>
    <n v="159"/>
    <n v="16224.53"/>
    <n v="0"/>
    <n v="12918.14"/>
    <n v="0"/>
    <n v="16224.53"/>
    <n v="3306.3900000000012"/>
    <n v="3306.3900000000012"/>
    <n v="0.20378957048370591"/>
    <x v="4"/>
    <s v="Q2"/>
    <n v="6"/>
  </r>
  <r>
    <d v="2020-06-01T00:00:00"/>
    <x v="3"/>
    <x v="2"/>
    <x v="1"/>
    <n v="95"/>
    <n v="10502.88"/>
    <n v="1035.26"/>
    <n v="8632.56"/>
    <n v="0"/>
    <n v="9467.619999999999"/>
    <n v="835.05999999999949"/>
    <n v="835.05999999999949"/>
    <n v="8.820168109831189E-2"/>
    <x v="4"/>
    <s v="Q2"/>
    <n v="6"/>
  </r>
  <r>
    <d v="2020-06-01T00:00:00"/>
    <x v="4"/>
    <x v="3"/>
    <x v="0"/>
    <n v="62"/>
    <n v="33159.269999999997"/>
    <n v="0"/>
    <n v="17301.32"/>
    <n v="1822.41"/>
    <n v="33159.269999999997"/>
    <n v="15857.949999999997"/>
    <n v="14035.539999999997"/>
    <n v="0.4782357995215214"/>
    <x v="4"/>
    <s v="Q2"/>
    <n v="6"/>
  </r>
  <r>
    <d v="2020-06-01T00:00:00"/>
    <x v="4"/>
    <x v="3"/>
    <x v="1"/>
    <n v="20"/>
    <n v="12170.89"/>
    <n v="1183.1500000000001"/>
    <n v="6785.66"/>
    <n v="605.97"/>
    <n v="10987.74"/>
    <n v="4202.08"/>
    <n v="3596.1099999999997"/>
    <n v="0.38243351226002797"/>
    <x v="4"/>
    <s v="Q2"/>
    <n v="6"/>
  </r>
  <r>
    <d v="2020-06-01T00:00:00"/>
    <x v="4"/>
    <x v="0"/>
    <x v="0"/>
    <n v="64"/>
    <n v="38400.379999999997"/>
    <n v="0"/>
    <n v="20103.740000000002"/>
    <n v="0"/>
    <n v="38400.379999999997"/>
    <n v="18296.639999999996"/>
    <n v="18296.639999999996"/>
    <n v="0.47647028492947197"/>
    <x v="4"/>
    <s v="Q2"/>
    <n v="6"/>
  </r>
  <r>
    <d v="2020-06-01T00:00:00"/>
    <x v="4"/>
    <x v="0"/>
    <x v="1"/>
    <n v="41"/>
    <n v="29711.69"/>
    <n v="2971.21"/>
    <n v="15912.63"/>
    <n v="0"/>
    <n v="26740.48"/>
    <n v="10827.85"/>
    <n v="10827.85"/>
    <n v="0.40492354662294772"/>
    <x v="4"/>
    <s v="Q2"/>
    <n v="6"/>
  </r>
  <r>
    <d v="2020-06-01T00:00:00"/>
    <x v="4"/>
    <x v="1"/>
    <x v="0"/>
    <n v="509"/>
    <n v="311733.07"/>
    <n v="0"/>
    <n v="166619.79999999999"/>
    <n v="0"/>
    <n v="311733.07"/>
    <n v="145113.27000000002"/>
    <n v="145113.27000000002"/>
    <n v="0.46550489494104691"/>
    <x v="4"/>
    <s v="Q2"/>
    <n v="6"/>
  </r>
  <r>
    <d v="2020-06-01T00:00:00"/>
    <x v="4"/>
    <x v="1"/>
    <x v="1"/>
    <n v="178"/>
    <n v="97618.15"/>
    <n v="9096.59"/>
    <n v="51583.82"/>
    <n v="0"/>
    <n v="88521.56"/>
    <n v="36937.74"/>
    <n v="36937.74"/>
    <n v="0.41727393868793095"/>
    <x v="4"/>
    <s v="Q2"/>
    <n v="6"/>
  </r>
  <r>
    <d v="2020-06-01T00:00:00"/>
    <x v="4"/>
    <x v="2"/>
    <x v="0"/>
    <n v="73"/>
    <n v="43110.06"/>
    <n v="0"/>
    <n v="23293.43"/>
    <n v="0"/>
    <n v="43110.06"/>
    <n v="19816.629999999997"/>
    <n v="19816.629999999997"/>
    <n v="0.45967530548554092"/>
    <x v="4"/>
    <s v="Q2"/>
    <n v="6"/>
  </r>
  <r>
    <d v="2020-06-01T00:00:00"/>
    <x v="4"/>
    <x v="2"/>
    <x v="1"/>
    <n v="39"/>
    <n v="28317.52"/>
    <n v="2831.75"/>
    <n v="15198.39"/>
    <n v="0"/>
    <n v="25485.77"/>
    <n v="10287.380000000001"/>
    <n v="10287.380000000001"/>
    <n v="0.40365192026766311"/>
    <x v="4"/>
    <s v="Q2"/>
    <n v="6"/>
  </r>
  <r>
    <d v="2020-06-01T00:00:00"/>
    <x v="5"/>
    <x v="3"/>
    <x v="0"/>
    <n v="26"/>
    <n v="94576.43"/>
    <n v="0"/>
    <n v="78799.600000000006"/>
    <n v="5189.57"/>
    <n v="94576.43"/>
    <n v="15776.829999999987"/>
    <n v="10587.259999999987"/>
    <n v="0.1668156643256675"/>
    <x v="4"/>
    <s v="Q2"/>
    <n v="6"/>
  </r>
  <r>
    <d v="2020-06-01T00:00:00"/>
    <x v="5"/>
    <x v="3"/>
    <x v="1"/>
    <n v="11"/>
    <n v="41293.72"/>
    <n v="3765.19"/>
    <n v="36239.86"/>
    <n v="2075.7199999999998"/>
    <n v="37528.53"/>
    <n v="1288.6699999999983"/>
    <n v="-787.05000000000155"/>
    <n v="3.4338408672015618E-2"/>
    <x v="4"/>
    <s v="Q2"/>
    <n v="6"/>
  </r>
  <r>
    <d v="2020-06-01T00:00:00"/>
    <x v="5"/>
    <x v="0"/>
    <x v="0"/>
    <n v="26"/>
    <n v="118942"/>
    <n v="0"/>
    <n v="103893.01"/>
    <n v="0"/>
    <n v="118942"/>
    <n v="15048.990000000005"/>
    <n v="15048.990000000005"/>
    <n v="0.12652376788686928"/>
    <x v="4"/>
    <s v="Q2"/>
    <n v="6"/>
  </r>
  <r>
    <d v="2020-06-01T00:00:00"/>
    <x v="5"/>
    <x v="0"/>
    <x v="1"/>
    <n v="13"/>
    <n v="48922.68"/>
    <n v="4528.0600000000004"/>
    <n v="42541.599999999999"/>
    <n v="0"/>
    <n v="44394.62"/>
    <n v="1853.0200000000041"/>
    <n v="1853.0200000000041"/>
    <n v="4.173974233814827E-2"/>
    <x v="4"/>
    <s v="Q2"/>
    <n v="6"/>
  </r>
  <r>
    <d v="2020-06-01T00:00:00"/>
    <x v="5"/>
    <x v="1"/>
    <x v="0"/>
    <n v="178"/>
    <n v="716507.31"/>
    <n v="0"/>
    <n v="598155.06999999995"/>
    <n v="0"/>
    <n v="716507.31"/>
    <n v="118352.24000000011"/>
    <n v="118352.24000000011"/>
    <n v="0.16517938944684332"/>
    <x v="4"/>
    <s v="Q2"/>
    <n v="6"/>
  </r>
  <r>
    <d v="2020-06-01T00:00:00"/>
    <x v="5"/>
    <x v="1"/>
    <x v="1"/>
    <n v="59"/>
    <n v="226597.43"/>
    <n v="21493.01"/>
    <n v="187211.9"/>
    <n v="0"/>
    <n v="205104.41999999998"/>
    <n v="17892.51999999999"/>
    <n v="17892.51999999999"/>
    <n v="8.7236150249711791E-2"/>
    <x v="4"/>
    <s v="Q2"/>
    <n v="6"/>
  </r>
  <r>
    <d v="2020-06-01T00:00:00"/>
    <x v="5"/>
    <x v="2"/>
    <x v="0"/>
    <n v="26"/>
    <n v="73187.539999999994"/>
    <n v="0"/>
    <n v="57493.95"/>
    <n v="0"/>
    <n v="73187.539999999994"/>
    <n v="15693.589999999997"/>
    <n v="15693.589999999997"/>
    <n v="0.214429805947843"/>
    <x v="4"/>
    <s v="Q2"/>
    <n v="6"/>
  </r>
  <r>
    <d v="2020-06-01T00:00:00"/>
    <x v="5"/>
    <x v="2"/>
    <x v="1"/>
    <n v="9"/>
    <n v="28447.4"/>
    <n v="2844.72"/>
    <n v="22125.79"/>
    <n v="0"/>
    <n v="25602.68"/>
    <n v="3476.8899999999994"/>
    <n v="3476.8899999999994"/>
    <n v="0.13580179887418034"/>
    <x v="4"/>
    <s v="Q2"/>
    <n v="6"/>
  </r>
  <r>
    <d v="2020-06-01T00:00:00"/>
    <x v="6"/>
    <x v="3"/>
    <x v="0"/>
    <n v="21"/>
    <n v="20954.82"/>
    <n v="0"/>
    <n v="11860.98"/>
    <n v="1152.45"/>
    <n v="20954.82"/>
    <n v="9093.84"/>
    <n v="7941.39"/>
    <n v="0.43397366333855408"/>
    <x v="4"/>
    <s v="Q2"/>
    <n v="6"/>
  </r>
  <r>
    <d v="2020-06-01T00:00:00"/>
    <x v="6"/>
    <x v="3"/>
    <x v="1"/>
    <n v="6"/>
    <n v="4777.8500000000004"/>
    <n v="466.48"/>
    <n v="2441.42"/>
    <n v="237.71"/>
    <n v="4311.3700000000008"/>
    <n v="1869.9500000000007"/>
    <n v="1632.2400000000007"/>
    <n v="0.43372524278825531"/>
    <x v="4"/>
    <s v="Q2"/>
    <n v="6"/>
  </r>
  <r>
    <d v="2020-06-01T00:00:00"/>
    <x v="6"/>
    <x v="0"/>
    <x v="0"/>
    <n v="17"/>
    <n v="16759.27"/>
    <n v="0"/>
    <n v="9315.74"/>
    <n v="0"/>
    <n v="16759.27"/>
    <n v="7443.5300000000007"/>
    <n v="7443.5300000000007"/>
    <n v="0.44414404684690922"/>
    <x v="4"/>
    <s v="Q2"/>
    <n v="6"/>
  </r>
  <r>
    <d v="2020-06-01T00:00:00"/>
    <x v="6"/>
    <x v="0"/>
    <x v="1"/>
    <n v="15"/>
    <n v="13470.85"/>
    <n v="1299.57"/>
    <n v="7760.1"/>
    <n v="0"/>
    <n v="12171.28"/>
    <n v="4411.18"/>
    <n v="4411.18"/>
    <n v="0.36242531598977262"/>
    <x v="4"/>
    <s v="Q2"/>
    <n v="6"/>
  </r>
  <r>
    <d v="2020-06-01T00:00:00"/>
    <x v="6"/>
    <x v="1"/>
    <x v="0"/>
    <n v="194"/>
    <n v="252537.81"/>
    <n v="0"/>
    <n v="136075.82"/>
    <n v="0"/>
    <n v="252537.81"/>
    <n v="116461.98999999999"/>
    <n v="116461.98999999999"/>
    <n v="0.46116654769438287"/>
    <x v="4"/>
    <s v="Q2"/>
    <n v="6"/>
  </r>
  <r>
    <d v="2020-06-01T00:00:00"/>
    <x v="6"/>
    <x v="1"/>
    <x v="1"/>
    <n v="57"/>
    <n v="66302.19"/>
    <n v="6599.95"/>
    <n v="35626.370000000003"/>
    <n v="0"/>
    <n v="59702.240000000005"/>
    <n v="24075.870000000003"/>
    <n v="24075.870000000003"/>
    <n v="0.40326577361251437"/>
    <x v="4"/>
    <s v="Q2"/>
    <n v="6"/>
  </r>
  <r>
    <d v="2020-06-01T00:00:00"/>
    <x v="6"/>
    <x v="2"/>
    <x v="0"/>
    <n v="19"/>
    <n v="26379.95"/>
    <n v="0"/>
    <n v="14894.6"/>
    <n v="0"/>
    <n v="26379.95"/>
    <n v="11485.35"/>
    <n v="11485.35"/>
    <n v="0.43538179564404028"/>
    <x v="4"/>
    <s v="Q2"/>
    <n v="6"/>
  </r>
  <r>
    <d v="2020-06-01T00:00:00"/>
    <x v="6"/>
    <x v="2"/>
    <x v="1"/>
    <n v="10"/>
    <n v="18650.3"/>
    <n v="1797.97"/>
    <n v="9758.39"/>
    <n v="0"/>
    <n v="16852.329999999998"/>
    <n v="7093.9399999999987"/>
    <n v="7093.9399999999987"/>
    <n v="0.42094713312639853"/>
    <x v="4"/>
    <s v="Q2"/>
    <n v="6"/>
  </r>
  <r>
    <d v="2020-07-01T00:00:00"/>
    <x v="0"/>
    <x v="3"/>
    <x v="0"/>
    <n v="67"/>
    <n v="26143.97"/>
    <n v="0"/>
    <n v="15756.74"/>
    <n v="1435.48"/>
    <n v="26143.97"/>
    <n v="10387.230000000001"/>
    <n v="8951.7500000000018"/>
    <n v="0.39730882494127712"/>
    <x v="4"/>
    <s v="Q3"/>
    <n v="7"/>
  </r>
  <r>
    <d v="2020-07-01T00:00:00"/>
    <x v="0"/>
    <x v="3"/>
    <x v="1"/>
    <n v="30"/>
    <n v="12426.28"/>
    <n v="1132.51"/>
    <n v="7433.48"/>
    <n v="625.82000000000005"/>
    <n v="11293.77"/>
    <n v="3860.2900000000009"/>
    <n v="3234.4700000000007"/>
    <n v="0.34180703166436016"/>
    <x v="4"/>
    <s v="Q3"/>
    <n v="7"/>
  </r>
  <r>
    <d v="2020-07-01T00:00:00"/>
    <x v="0"/>
    <x v="0"/>
    <x v="0"/>
    <n v="98"/>
    <n v="42844.79"/>
    <n v="0"/>
    <n v="26886.83"/>
    <n v="0"/>
    <n v="42844.79"/>
    <n v="15957.96"/>
    <n v="15957.96"/>
    <n v="0.37245975531680747"/>
    <x v="4"/>
    <s v="Q3"/>
    <n v="7"/>
  </r>
  <r>
    <d v="2020-07-01T00:00:00"/>
    <x v="0"/>
    <x v="0"/>
    <x v="1"/>
    <n v="21"/>
    <n v="8441.8700000000008"/>
    <n v="792.42"/>
    <n v="5954.3"/>
    <n v="0"/>
    <n v="7649.4500000000007"/>
    <n v="1695.1500000000005"/>
    <n v="1695.1500000000005"/>
    <n v="0.22160416761989429"/>
    <x v="4"/>
    <s v="Q3"/>
    <n v="7"/>
  </r>
  <r>
    <d v="2020-07-01T00:00:00"/>
    <x v="0"/>
    <x v="1"/>
    <x v="0"/>
    <n v="716"/>
    <n v="298219.45"/>
    <n v="0"/>
    <n v="183955.48"/>
    <n v="0"/>
    <n v="298219.45"/>
    <n v="114263.97"/>
    <n v="114263.97"/>
    <n v="0.38315398274659818"/>
    <x v="4"/>
    <s v="Q3"/>
    <n v="7"/>
  </r>
  <r>
    <d v="2020-07-01T00:00:00"/>
    <x v="0"/>
    <x v="1"/>
    <x v="1"/>
    <n v="197"/>
    <n v="80107.47"/>
    <n v="7331.08"/>
    <n v="46593.63"/>
    <n v="0"/>
    <n v="72776.39"/>
    <n v="26182.760000000002"/>
    <n v="26182.760000000002"/>
    <n v="0.35976997485036016"/>
    <x v="4"/>
    <s v="Q3"/>
    <n v="7"/>
  </r>
  <r>
    <d v="2020-07-01T00:00:00"/>
    <x v="0"/>
    <x v="2"/>
    <x v="0"/>
    <n v="111"/>
    <n v="44042.03"/>
    <n v="0"/>
    <n v="26552.69"/>
    <n v="0"/>
    <n v="44042.03"/>
    <n v="17489.34"/>
    <n v="17489.34"/>
    <n v="0.39710567383020268"/>
    <x v="4"/>
    <s v="Q3"/>
    <n v="7"/>
  </r>
  <r>
    <d v="2020-07-01T00:00:00"/>
    <x v="0"/>
    <x v="2"/>
    <x v="1"/>
    <n v="38"/>
    <n v="15112.92"/>
    <n v="1465.95"/>
    <n v="9085.4599999999991"/>
    <n v="0"/>
    <n v="13646.97"/>
    <n v="4561.51"/>
    <n v="4561.51"/>
    <n v="0.33425075309757407"/>
    <x v="4"/>
    <s v="Q3"/>
    <n v="7"/>
  </r>
  <r>
    <d v="2020-07-01T00:00:00"/>
    <x v="1"/>
    <x v="3"/>
    <x v="0"/>
    <n v="24"/>
    <n v="106322.98"/>
    <n v="0"/>
    <n v="93418.68"/>
    <n v="5837.53"/>
    <n v="106322.98"/>
    <n v="12904.300000000003"/>
    <n v="7066.7700000000032"/>
    <n v="0.12136887058658442"/>
    <x v="4"/>
    <s v="Q3"/>
    <n v="7"/>
  </r>
  <r>
    <d v="2020-07-01T00:00:00"/>
    <x v="1"/>
    <x v="3"/>
    <x v="1"/>
    <n v="7"/>
    <n v="35063.22"/>
    <n v="3190.3"/>
    <n v="31248.74"/>
    <n v="1761.6"/>
    <n v="31872.920000000002"/>
    <n v="624.18000000000029"/>
    <n v="-1137.4199999999996"/>
    <n v="1.9583395559616135E-2"/>
    <x v="4"/>
    <s v="Q3"/>
    <n v="7"/>
  </r>
  <r>
    <d v="2020-07-01T00:00:00"/>
    <x v="1"/>
    <x v="0"/>
    <x v="0"/>
    <n v="38"/>
    <n v="246547.71"/>
    <n v="0"/>
    <n v="213642.7"/>
    <n v="0"/>
    <n v="246547.71"/>
    <n v="32905.00999999998"/>
    <n v="32905.00999999998"/>
    <n v="0.13346305264810604"/>
    <x v="4"/>
    <s v="Q3"/>
    <n v="7"/>
  </r>
  <r>
    <d v="2020-07-01T00:00:00"/>
    <x v="1"/>
    <x v="0"/>
    <x v="1"/>
    <n v="11"/>
    <n v="77814.960000000006"/>
    <n v="6850.22"/>
    <n v="68320.990000000005"/>
    <n v="0"/>
    <n v="70964.740000000005"/>
    <n v="2643.75"/>
    <n v="2643.75"/>
    <n v="3.7254416770920319E-2"/>
    <x v="4"/>
    <s v="Q3"/>
    <n v="7"/>
  </r>
  <r>
    <d v="2020-07-01T00:00:00"/>
    <x v="1"/>
    <x v="1"/>
    <x v="0"/>
    <n v="103"/>
    <n v="559635.77"/>
    <n v="0"/>
    <n v="482940.58"/>
    <n v="0"/>
    <n v="559635.77"/>
    <n v="76695.19"/>
    <n v="76695.19"/>
    <n v="0.13704483185554775"/>
    <x v="4"/>
    <s v="Q3"/>
    <n v="7"/>
  </r>
  <r>
    <d v="2020-07-01T00:00:00"/>
    <x v="1"/>
    <x v="1"/>
    <x v="1"/>
    <n v="44"/>
    <n v="234439.62"/>
    <n v="23103.07"/>
    <n v="200644.33"/>
    <n v="0"/>
    <n v="211336.55"/>
    <n v="10692.220000000001"/>
    <n v="10692.220000000001"/>
    <n v="5.0593330874380234E-2"/>
    <x v="4"/>
    <s v="Q3"/>
    <n v="7"/>
  </r>
  <r>
    <d v="2020-07-01T00:00:00"/>
    <x v="1"/>
    <x v="2"/>
    <x v="0"/>
    <n v="22"/>
    <n v="127800.58"/>
    <n v="0"/>
    <n v="108875.75"/>
    <n v="0"/>
    <n v="127800.58"/>
    <n v="18924.830000000002"/>
    <n v="18924.830000000002"/>
    <n v="0.14808093985175969"/>
    <x v="4"/>
    <s v="Q3"/>
    <n v="7"/>
  </r>
  <r>
    <d v="2020-07-01T00:00:00"/>
    <x v="1"/>
    <x v="2"/>
    <x v="1"/>
    <n v="14"/>
    <n v="79770.91"/>
    <n v="7617.27"/>
    <n v="71846"/>
    <n v="0"/>
    <n v="72153.64"/>
    <n v="307.63999999999942"/>
    <n v="307.63999999999942"/>
    <n v="4.2636795593403104E-3"/>
    <x v="4"/>
    <s v="Q3"/>
    <n v="7"/>
  </r>
  <r>
    <d v="2020-07-01T00:00:00"/>
    <x v="2"/>
    <x v="3"/>
    <x v="0"/>
    <n v="40"/>
    <n v="29409.62"/>
    <n v="0"/>
    <n v="12953.6"/>
    <n v="1614.8"/>
    <n v="29409.62"/>
    <n v="16456.019999999997"/>
    <n v="14841.219999999998"/>
    <n v="0.55954548205655152"/>
    <x v="4"/>
    <s v="Q3"/>
    <n v="7"/>
  </r>
  <r>
    <d v="2020-07-01T00:00:00"/>
    <x v="2"/>
    <x v="3"/>
    <x v="1"/>
    <n v="21"/>
    <n v="20630.05"/>
    <n v="1977.66"/>
    <n v="9460.06"/>
    <n v="1029.4100000000001"/>
    <n v="18652.39"/>
    <n v="9192.33"/>
    <n v="8162.92"/>
    <n v="0.49282317172222972"/>
    <x v="4"/>
    <s v="Q3"/>
    <n v="7"/>
  </r>
  <r>
    <d v="2020-07-01T00:00:00"/>
    <x v="2"/>
    <x v="0"/>
    <x v="0"/>
    <n v="51"/>
    <n v="38057.19"/>
    <n v="0"/>
    <n v="16940.490000000002"/>
    <n v="0"/>
    <n v="38057.19"/>
    <n v="21116.7"/>
    <n v="21116.7"/>
    <n v="0.55486755590730685"/>
    <x v="4"/>
    <s v="Q3"/>
    <n v="7"/>
  </r>
  <r>
    <d v="2020-07-01T00:00:00"/>
    <x v="2"/>
    <x v="0"/>
    <x v="1"/>
    <n v="16"/>
    <n v="11835.3"/>
    <n v="1183.52"/>
    <n v="4960.1000000000004"/>
    <n v="0"/>
    <n v="10651.779999999999"/>
    <n v="5691.6799999999985"/>
    <n v="5691.6799999999985"/>
    <n v="0.5343407392942775"/>
    <x v="4"/>
    <s v="Q3"/>
    <n v="7"/>
  </r>
  <r>
    <d v="2020-07-01T00:00:00"/>
    <x v="2"/>
    <x v="1"/>
    <x v="0"/>
    <n v="455"/>
    <n v="334941.89"/>
    <n v="0"/>
    <n v="153343.32"/>
    <n v="0"/>
    <n v="334941.89"/>
    <n v="181598.57"/>
    <n v="181598.57"/>
    <n v="0.54217933146552677"/>
    <x v="4"/>
    <s v="Q3"/>
    <n v="7"/>
  </r>
  <r>
    <d v="2020-07-01T00:00:00"/>
    <x v="2"/>
    <x v="1"/>
    <x v="1"/>
    <n v="126"/>
    <n v="96914.35"/>
    <n v="9321.44"/>
    <n v="44481"/>
    <n v="0"/>
    <n v="87592.91"/>
    <n v="43111.91"/>
    <n v="43111.91"/>
    <n v="0.4921849268393983"/>
    <x v="4"/>
    <s v="Q3"/>
    <n v="7"/>
  </r>
  <r>
    <d v="2020-07-01T00:00:00"/>
    <x v="2"/>
    <x v="2"/>
    <x v="0"/>
    <n v="72"/>
    <n v="54433.25"/>
    <n v="0"/>
    <n v="25204"/>
    <n v="0"/>
    <n v="54433.25"/>
    <n v="29229.25"/>
    <n v="29229.25"/>
    <n v="0.53697418397762398"/>
    <x v="4"/>
    <s v="Q3"/>
    <n v="7"/>
  </r>
  <r>
    <d v="2020-07-01T00:00:00"/>
    <x v="2"/>
    <x v="2"/>
    <x v="1"/>
    <n v="30"/>
    <n v="23315.54"/>
    <n v="2190.56"/>
    <n v="10632.02"/>
    <n v="0"/>
    <n v="21124.98"/>
    <n v="10492.96"/>
    <n v="10492.96"/>
    <n v="0.49670863593717007"/>
    <x v="4"/>
    <s v="Q3"/>
    <n v="7"/>
  </r>
  <r>
    <d v="2020-07-01T00:00:00"/>
    <x v="3"/>
    <x v="3"/>
    <x v="0"/>
    <n v="133"/>
    <n v="13879.98"/>
    <n v="0"/>
    <n v="11661.99"/>
    <n v="763.4"/>
    <n v="13879.98"/>
    <n v="2217.9899999999998"/>
    <n v="1454.5899999999997"/>
    <n v="0.15979778068844477"/>
    <x v="4"/>
    <s v="Q3"/>
    <n v="7"/>
  </r>
  <r>
    <d v="2020-07-01T00:00:00"/>
    <x v="3"/>
    <x v="3"/>
    <x v="1"/>
    <n v="60"/>
    <n v="6175.26"/>
    <n v="583.77"/>
    <n v="5030.75"/>
    <n v="308.83"/>
    <n v="5591.49"/>
    <n v="560.73999999999978"/>
    <n v="251.9099999999998"/>
    <n v="0.10028453954133867"/>
    <x v="4"/>
    <s v="Q3"/>
    <n v="7"/>
  </r>
  <r>
    <d v="2020-07-01T00:00:00"/>
    <x v="3"/>
    <x v="0"/>
    <x v="0"/>
    <n v="175"/>
    <n v="16346.91"/>
    <n v="0"/>
    <n v="13236.87"/>
    <n v="0"/>
    <n v="16346.91"/>
    <n v="3110.0399999999991"/>
    <n v="3110.0399999999991"/>
    <n v="0.19025246973281185"/>
    <x v="4"/>
    <s v="Q3"/>
    <n v="7"/>
  </r>
  <r>
    <d v="2020-07-01T00:00:00"/>
    <x v="3"/>
    <x v="0"/>
    <x v="1"/>
    <n v="51"/>
    <n v="5602.7"/>
    <n v="519.52"/>
    <n v="4489.1400000000003"/>
    <n v="0"/>
    <n v="5083.18"/>
    <n v="594.04"/>
    <n v="594.04"/>
    <n v="0.1168638529424494"/>
    <x v="4"/>
    <s v="Q3"/>
    <n v="7"/>
  </r>
  <r>
    <d v="2020-07-01T00:00:00"/>
    <x v="3"/>
    <x v="1"/>
    <x v="0"/>
    <n v="2049"/>
    <n v="221799.18"/>
    <n v="0"/>
    <n v="183590.09"/>
    <n v="0"/>
    <n v="221799.18"/>
    <n v="38209.089999999997"/>
    <n v="38209.089999999997"/>
    <n v="0.17226885148989279"/>
    <x v="4"/>
    <s v="Q3"/>
    <n v="7"/>
  </r>
  <r>
    <d v="2020-07-01T00:00:00"/>
    <x v="3"/>
    <x v="1"/>
    <x v="1"/>
    <n v="554"/>
    <n v="58146.05"/>
    <n v="5358.93"/>
    <n v="48114.16"/>
    <n v="0"/>
    <n v="52787.12"/>
    <n v="4672.9599999999991"/>
    <n v="4672.9599999999991"/>
    <n v="8.8524624946388422E-2"/>
    <x v="4"/>
    <s v="Q3"/>
    <n v="7"/>
  </r>
  <r>
    <d v="2020-07-01T00:00:00"/>
    <x v="3"/>
    <x v="2"/>
    <x v="0"/>
    <n v="124"/>
    <n v="12639.58"/>
    <n v="0"/>
    <n v="10457.27"/>
    <n v="0"/>
    <n v="12639.58"/>
    <n v="2182.3099999999995"/>
    <n v="2182.3099999999995"/>
    <n v="0.17265684461034303"/>
    <x v="4"/>
    <s v="Q3"/>
    <n v="7"/>
  </r>
  <r>
    <d v="2020-07-01T00:00:00"/>
    <x v="3"/>
    <x v="2"/>
    <x v="1"/>
    <n v="72"/>
    <n v="10015.75"/>
    <n v="960.41"/>
    <n v="8137.31"/>
    <n v="0"/>
    <n v="9055.34"/>
    <n v="918.02999999999975"/>
    <n v="918.02999999999975"/>
    <n v="0.10137995922847731"/>
    <x v="4"/>
    <s v="Q3"/>
    <n v="7"/>
  </r>
  <r>
    <d v="2020-07-01T00:00:00"/>
    <x v="4"/>
    <x v="3"/>
    <x v="0"/>
    <n v="45"/>
    <n v="26234.92"/>
    <n v="0"/>
    <n v="14053.41"/>
    <n v="1441.35"/>
    <n v="26234.92"/>
    <n v="12181.509999999998"/>
    <n v="10740.159999999998"/>
    <n v="0.46432426704560181"/>
    <x v="4"/>
    <s v="Q3"/>
    <n v="7"/>
  </r>
  <r>
    <d v="2020-07-01T00:00:00"/>
    <x v="4"/>
    <x v="3"/>
    <x v="1"/>
    <n v="22"/>
    <n v="9020.99"/>
    <n v="902.11"/>
    <n v="4971.9399999999996"/>
    <n v="446.54"/>
    <n v="8118.88"/>
    <n v="3146.9400000000005"/>
    <n v="2700.4000000000005"/>
    <n v="0.38760765031629985"/>
    <x v="4"/>
    <s v="Q3"/>
    <n v="7"/>
  </r>
  <r>
    <d v="2020-07-01T00:00:00"/>
    <x v="4"/>
    <x v="0"/>
    <x v="0"/>
    <n v="88"/>
    <n v="46609.57"/>
    <n v="0"/>
    <n v="24339.09"/>
    <n v="0"/>
    <n v="46609.57"/>
    <n v="22270.48"/>
    <n v="22270.48"/>
    <n v="0.47780917094922781"/>
    <x v="4"/>
    <s v="Q3"/>
    <n v="7"/>
  </r>
  <r>
    <d v="2020-07-01T00:00:00"/>
    <x v="4"/>
    <x v="0"/>
    <x v="1"/>
    <n v="31"/>
    <n v="14449.4"/>
    <n v="1413.13"/>
    <n v="7987.65"/>
    <n v="0"/>
    <n v="13036.27"/>
    <n v="5048.6200000000008"/>
    <n v="5048.6200000000008"/>
    <n v="0.38727488767876095"/>
    <x v="4"/>
    <s v="Q3"/>
    <n v="7"/>
  </r>
  <r>
    <d v="2020-07-01T00:00:00"/>
    <x v="4"/>
    <x v="1"/>
    <x v="0"/>
    <n v="590"/>
    <n v="336755.55"/>
    <n v="0"/>
    <n v="179565.55"/>
    <n v="0"/>
    <n v="336755.55"/>
    <n v="157190"/>
    <n v="157190"/>
    <n v="0.46677775614982442"/>
    <x v="4"/>
    <s v="Q3"/>
    <n v="7"/>
  </r>
  <r>
    <d v="2020-07-01T00:00:00"/>
    <x v="4"/>
    <x v="1"/>
    <x v="1"/>
    <n v="134"/>
    <n v="80515.63"/>
    <n v="7525.63"/>
    <n v="43343.3"/>
    <n v="0"/>
    <n v="72990"/>
    <n v="29646.699999999997"/>
    <n v="29646.699999999997"/>
    <n v="0.40617481846828329"/>
    <x v="4"/>
    <s v="Q3"/>
    <n v="7"/>
  </r>
  <r>
    <d v="2020-07-01T00:00:00"/>
    <x v="4"/>
    <x v="2"/>
    <x v="0"/>
    <n v="61"/>
    <n v="38083.21"/>
    <n v="0"/>
    <n v="20817.14"/>
    <n v="0"/>
    <n v="38083.21"/>
    <n v="17266.07"/>
    <n v="17266.07"/>
    <n v="0.45337748577391457"/>
    <x v="4"/>
    <s v="Q3"/>
    <n v="7"/>
  </r>
  <r>
    <d v="2020-07-01T00:00:00"/>
    <x v="4"/>
    <x v="2"/>
    <x v="1"/>
    <n v="30"/>
    <n v="17253.97"/>
    <n v="1643.84"/>
    <n v="9239.4"/>
    <n v="0"/>
    <n v="15610.130000000001"/>
    <n v="6370.7300000000014"/>
    <n v="6370.7300000000014"/>
    <n v="0.40811511499263625"/>
    <x v="4"/>
    <s v="Q3"/>
    <n v="7"/>
  </r>
  <r>
    <d v="2020-07-01T00:00:00"/>
    <x v="5"/>
    <x v="3"/>
    <x v="0"/>
    <n v="17"/>
    <n v="73164.84"/>
    <n v="0"/>
    <n v="61765.41"/>
    <n v="4022"/>
    <n v="73164.84"/>
    <n v="11399.429999999993"/>
    <n v="7377.429999999993"/>
    <n v="0.15580475539890462"/>
    <x v="4"/>
    <s v="Q3"/>
    <n v="7"/>
  </r>
  <r>
    <d v="2020-07-01T00:00:00"/>
    <x v="5"/>
    <x v="3"/>
    <x v="1"/>
    <n v="7"/>
    <n v="24845.05"/>
    <n v="2484.5100000000002"/>
    <n v="20265.849999999999"/>
    <n v="1229.83"/>
    <n v="22360.54"/>
    <n v="2094.6900000000023"/>
    <n v="864.8600000000024"/>
    <n v="9.367797021002186E-2"/>
    <x v="4"/>
    <s v="Q3"/>
    <n v="7"/>
  </r>
  <r>
    <d v="2020-07-01T00:00:00"/>
    <x v="5"/>
    <x v="0"/>
    <x v="0"/>
    <n v="36"/>
    <n v="158970.32999999999"/>
    <n v="0"/>
    <n v="133040.64000000001"/>
    <n v="0"/>
    <n v="158970.32999999999"/>
    <n v="25929.689999999973"/>
    <n v="25929.689999999973"/>
    <n v="0.16311024830859933"/>
    <x v="4"/>
    <s v="Q3"/>
    <n v="7"/>
  </r>
  <r>
    <d v="2020-07-01T00:00:00"/>
    <x v="5"/>
    <x v="0"/>
    <x v="1"/>
    <n v="14"/>
    <n v="64335.45"/>
    <n v="6250.13"/>
    <n v="53666.92"/>
    <n v="0"/>
    <n v="58085.32"/>
    <n v="4418.4000000000015"/>
    <n v="4418.4000000000015"/>
    <n v="7.6067412557940653E-2"/>
    <x v="4"/>
    <s v="Q3"/>
    <n v="7"/>
  </r>
  <r>
    <d v="2020-07-01T00:00:00"/>
    <x v="5"/>
    <x v="1"/>
    <x v="0"/>
    <n v="197"/>
    <n v="834168.82"/>
    <n v="0"/>
    <n v="694872.99"/>
    <n v="0"/>
    <n v="834168.82"/>
    <n v="139295.82999999996"/>
    <n v="139295.82999999996"/>
    <n v="0.166987576927174"/>
    <x v="4"/>
    <s v="Q3"/>
    <n v="7"/>
  </r>
  <r>
    <d v="2020-07-01T00:00:00"/>
    <x v="5"/>
    <x v="1"/>
    <x v="1"/>
    <n v="45"/>
    <n v="185371.93"/>
    <n v="17335.439999999999"/>
    <n v="154857.95000000001"/>
    <n v="0"/>
    <n v="168036.49"/>
    <n v="13178.539999999979"/>
    <n v="13178.539999999979"/>
    <n v="7.8426656019772722E-2"/>
    <x v="4"/>
    <s v="Q3"/>
    <n v="7"/>
  </r>
  <r>
    <d v="2020-07-01T00:00:00"/>
    <x v="5"/>
    <x v="2"/>
    <x v="0"/>
    <n v="44"/>
    <n v="161494.57999999999"/>
    <n v="0"/>
    <n v="129316.7"/>
    <n v="0"/>
    <n v="161494.57999999999"/>
    <n v="32177.87999999999"/>
    <n v="32177.87999999999"/>
    <n v="0.1992505259309631"/>
    <x v="4"/>
    <s v="Q3"/>
    <n v="7"/>
  </r>
  <r>
    <d v="2020-07-01T00:00:00"/>
    <x v="5"/>
    <x v="2"/>
    <x v="1"/>
    <n v="19"/>
    <n v="71571.490000000005"/>
    <n v="6785.98"/>
    <n v="57504.63"/>
    <n v="0"/>
    <n v="64785.510000000009"/>
    <n v="7280.8800000000119"/>
    <n v="7280.8800000000119"/>
    <n v="0.11238438965750229"/>
    <x v="4"/>
    <s v="Q3"/>
    <n v="7"/>
  </r>
  <r>
    <d v="2020-07-01T00:00:00"/>
    <x v="6"/>
    <x v="3"/>
    <x v="0"/>
    <n v="24"/>
    <n v="37004.03"/>
    <n v="0"/>
    <n v="20166.82"/>
    <n v="2034.08"/>
    <n v="37004.03"/>
    <n v="16837.21"/>
    <n v="14803.13"/>
    <n v="0.45501017051386022"/>
    <x v="4"/>
    <s v="Q3"/>
    <n v="7"/>
  </r>
  <r>
    <d v="2020-07-01T00:00:00"/>
    <x v="6"/>
    <x v="3"/>
    <x v="1"/>
    <n v="8"/>
    <n v="10057.950000000001"/>
    <n v="919.84"/>
    <n v="4945.37"/>
    <n v="504.7"/>
    <n v="9138.11"/>
    <n v="4192.7400000000007"/>
    <n v="3688.0400000000009"/>
    <n v="0.45881916501333431"/>
    <x v="4"/>
    <s v="Q3"/>
    <n v="7"/>
  </r>
  <r>
    <d v="2020-07-01T00:00:00"/>
    <x v="6"/>
    <x v="0"/>
    <x v="0"/>
    <n v="31"/>
    <n v="43685.87"/>
    <n v="0"/>
    <n v="23377.42"/>
    <n v="0"/>
    <n v="43685.87"/>
    <n v="20308.450000000004"/>
    <n v="20308.450000000004"/>
    <n v="0.46487456928292842"/>
    <x v="4"/>
    <s v="Q3"/>
    <n v="7"/>
  </r>
  <r>
    <d v="2020-07-01T00:00:00"/>
    <x v="6"/>
    <x v="0"/>
    <x v="1"/>
    <n v="18"/>
    <n v="19983.87"/>
    <n v="1905.4"/>
    <n v="11088.22"/>
    <n v="0"/>
    <n v="18078.469999999998"/>
    <n v="6990.2499999999982"/>
    <n v="6990.2499999999982"/>
    <n v="0.38666159249095744"/>
    <x v="4"/>
    <s v="Q3"/>
    <n v="7"/>
  </r>
  <r>
    <d v="2020-07-01T00:00:00"/>
    <x v="6"/>
    <x v="1"/>
    <x v="0"/>
    <n v="238"/>
    <n v="278371.08"/>
    <n v="0"/>
    <n v="154063.67999999999"/>
    <n v="0"/>
    <n v="278371.08"/>
    <n v="124307.40000000002"/>
    <n v="124307.40000000002"/>
    <n v="0.44655285311965603"/>
    <x v="4"/>
    <s v="Q3"/>
    <n v="7"/>
  </r>
  <r>
    <d v="2020-07-01T00:00:00"/>
    <x v="6"/>
    <x v="1"/>
    <x v="1"/>
    <n v="68"/>
    <n v="98005.51"/>
    <n v="8749.09"/>
    <n v="52984.37"/>
    <n v="0"/>
    <n v="89256.42"/>
    <n v="36272.049999999996"/>
    <n v="36272.049999999996"/>
    <n v="0.40638029174820139"/>
    <x v="4"/>
    <s v="Q3"/>
    <n v="7"/>
  </r>
  <r>
    <d v="2020-07-01T00:00:00"/>
    <x v="6"/>
    <x v="2"/>
    <x v="0"/>
    <n v="32"/>
    <n v="42494.080000000002"/>
    <n v="0"/>
    <n v="22035.599999999999"/>
    <n v="0"/>
    <n v="42494.080000000002"/>
    <n v="20458.480000000003"/>
    <n v="20458.480000000003"/>
    <n v="0.48144306218654465"/>
    <x v="4"/>
    <s v="Q3"/>
    <n v="7"/>
  </r>
  <r>
    <d v="2020-07-01T00:00:00"/>
    <x v="6"/>
    <x v="2"/>
    <x v="1"/>
    <n v="17"/>
    <n v="19995.75"/>
    <n v="1824.37"/>
    <n v="10953.79"/>
    <n v="0"/>
    <n v="18171.38"/>
    <n v="7217.59"/>
    <n v="7217.59"/>
    <n v="0.39719547992502496"/>
    <x v="4"/>
    <s v="Q3"/>
    <n v="7"/>
  </r>
  <r>
    <d v="2020-08-01T00:00:00"/>
    <x v="0"/>
    <x v="3"/>
    <x v="0"/>
    <n v="115"/>
    <n v="49572.17"/>
    <n v="0"/>
    <n v="30596.9"/>
    <n v="2723.83"/>
    <n v="49572.17"/>
    <n v="18975.269999999997"/>
    <n v="16251.439999999997"/>
    <n v="0.3827807013491642"/>
    <x v="4"/>
    <s v="Q3"/>
    <n v="8"/>
  </r>
  <r>
    <d v="2020-08-01T00:00:00"/>
    <x v="0"/>
    <x v="3"/>
    <x v="1"/>
    <n v="3"/>
    <n v="776.11"/>
    <n v="38.799999999999997"/>
    <n v="441.43"/>
    <n v="42.17"/>
    <n v="737.31000000000006"/>
    <n v="295.88000000000005"/>
    <n v="253.71000000000004"/>
    <n v="0.40129660522710942"/>
    <x v="4"/>
    <s v="Q3"/>
    <n v="8"/>
  </r>
  <r>
    <d v="2020-08-01T00:00:00"/>
    <x v="0"/>
    <x v="0"/>
    <x v="0"/>
    <n v="137"/>
    <n v="57598.38"/>
    <n v="0"/>
    <n v="34991.360000000001"/>
    <n v="0"/>
    <n v="57598.38"/>
    <n v="22607.019999999997"/>
    <n v="22607.019999999997"/>
    <n v="0.39249402500556435"/>
    <x v="4"/>
    <s v="Q3"/>
    <n v="8"/>
  </r>
  <r>
    <d v="2020-08-01T00:00:00"/>
    <x v="0"/>
    <x v="0"/>
    <x v="1"/>
    <n v="2"/>
    <n v="679.77"/>
    <n v="33.979999999999997"/>
    <n v="497.96"/>
    <n v="0"/>
    <n v="645.79"/>
    <n v="147.82999999999998"/>
    <n v="147.82999999999998"/>
    <n v="0.22891342386844019"/>
    <x v="4"/>
    <s v="Q3"/>
    <n v="8"/>
  </r>
  <r>
    <d v="2020-08-01T00:00:00"/>
    <x v="0"/>
    <x v="1"/>
    <x v="0"/>
    <n v="604"/>
    <n v="245227.95"/>
    <n v="0"/>
    <n v="144566.87"/>
    <n v="0"/>
    <n v="245227.95"/>
    <n v="100661.08000000002"/>
    <n v="100661.08000000002"/>
    <n v="0.41047963741490318"/>
    <x v="4"/>
    <s v="Q3"/>
    <n v="8"/>
  </r>
  <r>
    <d v="2020-08-01T00:00:00"/>
    <x v="0"/>
    <x v="1"/>
    <x v="1"/>
    <n v="307"/>
    <n v="117328"/>
    <n v="27245.02"/>
    <n v="70166.92"/>
    <n v="0"/>
    <n v="90082.98"/>
    <n v="19916.059999999998"/>
    <n v="19916.059999999998"/>
    <n v="0.22108571452676187"/>
    <x v="4"/>
    <s v="Q3"/>
    <n v="8"/>
  </r>
  <r>
    <d v="2020-08-01T00:00:00"/>
    <x v="0"/>
    <x v="2"/>
    <x v="0"/>
    <n v="153"/>
    <n v="64409.99"/>
    <n v="0"/>
    <n v="37533.07"/>
    <n v="0"/>
    <n v="64409.99"/>
    <n v="26876.92"/>
    <n v="26876.92"/>
    <n v="0.41727874821902627"/>
    <x v="4"/>
    <s v="Q3"/>
    <n v="8"/>
  </r>
  <r>
    <d v="2020-08-01T00:00:00"/>
    <x v="0"/>
    <x v="2"/>
    <x v="1"/>
    <n v="7"/>
    <n v="3553.63"/>
    <n v="177.67"/>
    <n v="1840.28"/>
    <n v="0"/>
    <n v="3375.96"/>
    <n v="1535.68"/>
    <n v="1535.68"/>
    <n v="0.45488690624296496"/>
    <x v="4"/>
    <s v="Q3"/>
    <n v="8"/>
  </r>
  <r>
    <d v="2020-08-01T00:00:00"/>
    <x v="1"/>
    <x v="3"/>
    <x v="0"/>
    <n v="23"/>
    <n v="155953.54999999999"/>
    <n v="0"/>
    <n v="131310.85999999999"/>
    <n v="8577.44"/>
    <n v="155953.54999999999"/>
    <n v="24642.690000000002"/>
    <n v="16065.250000000002"/>
    <n v="0.15801301092536851"/>
    <x v="4"/>
    <s v="Q3"/>
    <n v="8"/>
  </r>
  <r>
    <d v="2020-08-01T00:00:00"/>
    <x v="1"/>
    <x v="0"/>
    <x v="0"/>
    <n v="43"/>
    <n v="216320.8"/>
    <n v="0"/>
    <n v="187367.1"/>
    <n v="0"/>
    <n v="216320.8"/>
    <n v="28953.699999999983"/>
    <n v="28953.699999999983"/>
    <n v="0.13384612113120875"/>
    <x v="4"/>
    <s v="Q3"/>
    <n v="8"/>
  </r>
  <r>
    <d v="2020-08-01T00:00:00"/>
    <x v="1"/>
    <x v="0"/>
    <x v="1"/>
    <n v="1"/>
    <n v="6320.32"/>
    <n v="316.02"/>
    <n v="5912.51"/>
    <n v="0"/>
    <n v="6004.2999999999993"/>
    <n v="91.789999999999054"/>
    <n v="91.789999999999054"/>
    <n v="1.5287377379544505E-2"/>
    <x v="4"/>
    <s v="Q3"/>
    <n v="8"/>
  </r>
  <r>
    <d v="2020-08-01T00:00:00"/>
    <x v="1"/>
    <x v="1"/>
    <x v="0"/>
    <n v="97"/>
    <n v="499740.47"/>
    <n v="0"/>
    <n v="436084.47"/>
    <n v="0"/>
    <n v="499740.47"/>
    <n v="63656"/>
    <n v="63656"/>
    <n v="0.12737811688535053"/>
    <x v="4"/>
    <s v="Q3"/>
    <n v="8"/>
  </r>
  <r>
    <d v="2020-08-01T00:00:00"/>
    <x v="1"/>
    <x v="1"/>
    <x v="1"/>
    <n v="55"/>
    <n v="353354.58"/>
    <n v="79946.559999999998"/>
    <n v="304963.53999999998"/>
    <n v="0"/>
    <n v="273408.02"/>
    <n v="-31555.51999999996"/>
    <n v="-31555.51999999996"/>
    <n v="-0.11541548781195211"/>
    <x v="4"/>
    <s v="Q3"/>
    <n v="8"/>
  </r>
  <r>
    <d v="2020-08-01T00:00:00"/>
    <x v="1"/>
    <x v="2"/>
    <x v="0"/>
    <n v="50"/>
    <n v="355427.39"/>
    <n v="0"/>
    <n v="306602.14"/>
    <n v="0"/>
    <n v="355427.39"/>
    <n v="48825.25"/>
    <n v="48825.25"/>
    <n v="0.13737053298002722"/>
    <x v="4"/>
    <s v="Q3"/>
    <n v="8"/>
  </r>
  <r>
    <d v="2020-08-01T00:00:00"/>
    <x v="1"/>
    <x v="2"/>
    <x v="1"/>
    <n v="3"/>
    <n v="23821.08"/>
    <n v="1191.06"/>
    <n v="20623.900000000001"/>
    <n v="0"/>
    <n v="22630.02"/>
    <n v="2006.119999999999"/>
    <n v="2006.119999999999"/>
    <n v="8.8648618074575233E-2"/>
    <x v="4"/>
    <s v="Q3"/>
    <n v="8"/>
  </r>
  <r>
    <d v="2020-08-01T00:00:00"/>
    <x v="2"/>
    <x v="3"/>
    <x v="0"/>
    <n v="72"/>
    <n v="51402.46"/>
    <n v="0"/>
    <n v="22874.57"/>
    <n v="2824.36"/>
    <n v="51402.46"/>
    <n v="28527.89"/>
    <n v="25703.53"/>
    <n v="0.55499075336083137"/>
    <x v="4"/>
    <s v="Q3"/>
    <n v="8"/>
  </r>
  <r>
    <d v="2020-08-01T00:00:00"/>
    <x v="2"/>
    <x v="3"/>
    <x v="1"/>
    <n v="3"/>
    <n v="4348.12"/>
    <n v="217.41"/>
    <n v="2218.7399999999998"/>
    <n v="229.04"/>
    <n v="4130.71"/>
    <n v="1911.9700000000003"/>
    <n v="1682.9300000000003"/>
    <n v="0.46286715843039095"/>
    <x v="4"/>
    <s v="Q3"/>
    <n v="8"/>
  </r>
  <r>
    <d v="2020-08-01T00:00:00"/>
    <x v="2"/>
    <x v="0"/>
    <x v="0"/>
    <n v="87"/>
    <n v="66973.25"/>
    <n v="0"/>
    <n v="30847.53"/>
    <n v="0"/>
    <n v="66973.25"/>
    <n v="36125.72"/>
    <n v="36125.72"/>
    <n v="0.53940521028918265"/>
    <x v="4"/>
    <s v="Q3"/>
    <n v="8"/>
  </r>
  <r>
    <d v="2020-08-01T00:00:00"/>
    <x v="2"/>
    <x v="0"/>
    <x v="1"/>
    <n v="10"/>
    <n v="6602.83"/>
    <n v="330.15"/>
    <n v="2946.59"/>
    <n v="0"/>
    <n v="6272.68"/>
    <n v="3326.09"/>
    <n v="3326.09"/>
    <n v="0.53025022797273258"/>
    <x v="4"/>
    <s v="Q3"/>
    <n v="8"/>
  </r>
  <r>
    <d v="2020-08-01T00:00:00"/>
    <x v="2"/>
    <x v="1"/>
    <x v="0"/>
    <n v="432"/>
    <n v="329976.71999999997"/>
    <n v="0"/>
    <n v="151398.60999999999"/>
    <n v="0"/>
    <n v="329976.71999999997"/>
    <n v="178578.11"/>
    <n v="178578.11"/>
    <n v="0.54118396594765839"/>
    <x v="4"/>
    <s v="Q3"/>
    <n v="8"/>
  </r>
  <r>
    <d v="2020-08-01T00:00:00"/>
    <x v="2"/>
    <x v="1"/>
    <x v="1"/>
    <n v="209"/>
    <n v="156931.87"/>
    <n v="35557.81"/>
    <n v="73040.91"/>
    <n v="0"/>
    <n v="121374.06"/>
    <n v="48333.149999999994"/>
    <n v="48333.149999999994"/>
    <n v="0.39821647228411072"/>
    <x v="4"/>
    <s v="Q3"/>
    <n v="8"/>
  </r>
  <r>
    <d v="2020-08-01T00:00:00"/>
    <x v="2"/>
    <x v="2"/>
    <x v="0"/>
    <n v="97"/>
    <n v="82376.210000000006"/>
    <n v="0"/>
    <n v="37480.43"/>
    <n v="0"/>
    <n v="82376.210000000006"/>
    <n v="44895.780000000006"/>
    <n v="44895.780000000006"/>
    <n v="0.54500905054991"/>
    <x v="4"/>
    <s v="Q3"/>
    <n v="8"/>
  </r>
  <r>
    <d v="2020-08-01T00:00:00"/>
    <x v="2"/>
    <x v="2"/>
    <x v="1"/>
    <n v="7"/>
    <n v="6930.81"/>
    <n v="346.54"/>
    <n v="3176.34"/>
    <n v="0"/>
    <n v="6584.27"/>
    <n v="3407.9300000000003"/>
    <n v="3407.9300000000003"/>
    <n v="0.51758661172764786"/>
    <x v="4"/>
    <s v="Q3"/>
    <n v="8"/>
  </r>
  <r>
    <d v="2020-08-01T00:00:00"/>
    <x v="3"/>
    <x v="3"/>
    <x v="0"/>
    <n v="195"/>
    <n v="20735.14"/>
    <n v="0"/>
    <n v="17386.32"/>
    <n v="1137.47"/>
    <n v="20735.14"/>
    <n v="3348.8199999999997"/>
    <n v="2211.3499999999995"/>
    <n v="0.16150457628933299"/>
    <x v="4"/>
    <s v="Q3"/>
    <n v="8"/>
  </r>
  <r>
    <d v="2020-08-01T00:00:00"/>
    <x v="3"/>
    <x v="3"/>
    <x v="1"/>
    <n v="10"/>
    <n v="1290.24"/>
    <n v="64.510000000000005"/>
    <n v="1014.96"/>
    <n v="70.34"/>
    <n v="1225.73"/>
    <n v="210.76999999999998"/>
    <n v="140.42999999999998"/>
    <n v="0.17195467190980068"/>
    <x v="4"/>
    <s v="Q3"/>
    <n v="8"/>
  </r>
  <r>
    <d v="2020-08-01T00:00:00"/>
    <x v="3"/>
    <x v="0"/>
    <x v="0"/>
    <n v="200"/>
    <n v="20468.650000000001"/>
    <n v="0"/>
    <n v="16926.25"/>
    <n v="0"/>
    <n v="20468.650000000001"/>
    <n v="3542.4000000000015"/>
    <n v="3542.4000000000015"/>
    <n v="0.1730646623006403"/>
    <x v="4"/>
    <s v="Q3"/>
    <n v="8"/>
  </r>
  <r>
    <d v="2020-08-01T00:00:00"/>
    <x v="3"/>
    <x v="0"/>
    <x v="1"/>
    <n v="11"/>
    <n v="925.47"/>
    <n v="46.27"/>
    <n v="733.12"/>
    <n v="0"/>
    <n v="879.2"/>
    <n v="146.08000000000004"/>
    <n v="146.08000000000004"/>
    <n v="0.16615104640582351"/>
    <x v="4"/>
    <s v="Q3"/>
    <n v="8"/>
  </r>
  <r>
    <d v="2020-08-01T00:00:00"/>
    <x v="3"/>
    <x v="1"/>
    <x v="0"/>
    <n v="1747"/>
    <n v="189749.57"/>
    <n v="0"/>
    <n v="156294.96"/>
    <n v="0"/>
    <n v="189749.57"/>
    <n v="33454.610000000015"/>
    <n v="33454.610000000015"/>
    <n v="0.1763092796468525"/>
    <x v="4"/>
    <s v="Q3"/>
    <n v="8"/>
  </r>
  <r>
    <d v="2020-08-01T00:00:00"/>
    <x v="3"/>
    <x v="1"/>
    <x v="1"/>
    <n v="1002"/>
    <n v="105624.11"/>
    <n v="25058.03"/>
    <n v="87332.04"/>
    <n v="0"/>
    <n v="80566.080000000002"/>
    <n v="-6765.9599999999919"/>
    <n v="-6765.9599999999919"/>
    <n v="-8.3980255710591756E-2"/>
    <x v="4"/>
    <s v="Q3"/>
    <n v="8"/>
  </r>
  <r>
    <d v="2020-08-01T00:00:00"/>
    <x v="3"/>
    <x v="2"/>
    <x v="0"/>
    <n v="264"/>
    <n v="27942.89"/>
    <n v="0"/>
    <n v="22767.05"/>
    <n v="0"/>
    <n v="27942.89"/>
    <n v="5175.84"/>
    <n v="5175.84"/>
    <n v="0.18522923004742889"/>
    <x v="4"/>
    <s v="Q3"/>
    <n v="8"/>
  </r>
  <r>
    <d v="2020-08-01T00:00:00"/>
    <x v="3"/>
    <x v="2"/>
    <x v="1"/>
    <n v="14"/>
    <n v="1088.95"/>
    <n v="54.44"/>
    <n v="874.87"/>
    <n v="0"/>
    <n v="1034.51"/>
    <n v="159.63999999999999"/>
    <n v="159.63999999999999"/>
    <n v="0.15431460304878636"/>
    <x v="4"/>
    <s v="Q3"/>
    <n v="8"/>
  </r>
  <r>
    <d v="2020-08-01T00:00:00"/>
    <x v="4"/>
    <x v="3"/>
    <x v="0"/>
    <n v="71"/>
    <n v="35074.06"/>
    <n v="0"/>
    <n v="18582.91"/>
    <n v="1927.06"/>
    <n v="35074.06"/>
    <n v="16491.149999999998"/>
    <n v="14564.089999999998"/>
    <n v="0.47018081168818204"/>
    <x v="4"/>
    <s v="Q3"/>
    <n v="8"/>
  </r>
  <r>
    <d v="2020-08-01T00:00:00"/>
    <x v="4"/>
    <x v="3"/>
    <x v="1"/>
    <n v="8"/>
    <n v="3740.88"/>
    <n v="187.04"/>
    <n v="2080.44"/>
    <n v="200.43"/>
    <n v="3553.84"/>
    <n v="1473.4"/>
    <n v="1272.97"/>
    <n v="0.4145937915044009"/>
    <x v="4"/>
    <s v="Q3"/>
    <n v="8"/>
  </r>
  <r>
    <d v="2020-08-01T00:00:00"/>
    <x v="4"/>
    <x v="0"/>
    <x v="0"/>
    <n v="106"/>
    <n v="55284.11"/>
    <n v="0"/>
    <n v="29277.360000000001"/>
    <n v="0"/>
    <n v="55284.11"/>
    <n v="26006.75"/>
    <n v="26006.75"/>
    <n v="0.47041998143770425"/>
    <x v="4"/>
    <s v="Q3"/>
    <n v="8"/>
  </r>
  <r>
    <d v="2020-08-01T00:00:00"/>
    <x v="4"/>
    <x v="0"/>
    <x v="1"/>
    <n v="6"/>
    <n v="4215"/>
    <n v="210.75"/>
    <n v="2211.4"/>
    <n v="0"/>
    <n v="4004.25"/>
    <n v="1792.85"/>
    <n v="1792.85"/>
    <n v="0.44773677967159892"/>
    <x v="4"/>
    <s v="Q3"/>
    <n v="8"/>
  </r>
  <r>
    <d v="2020-08-01T00:00:00"/>
    <x v="4"/>
    <x v="1"/>
    <x v="0"/>
    <n v="464"/>
    <n v="259439.55"/>
    <n v="0"/>
    <n v="140002.04999999999"/>
    <n v="0"/>
    <n v="259439.55"/>
    <n v="119437.5"/>
    <n v="119437.5"/>
    <n v="0.46036735725142913"/>
    <x v="4"/>
    <s v="Q3"/>
    <n v="8"/>
  </r>
  <r>
    <d v="2020-08-01T00:00:00"/>
    <x v="4"/>
    <x v="1"/>
    <x v="1"/>
    <n v="248"/>
    <n v="143898.54"/>
    <n v="34084.04"/>
    <n v="76944.33"/>
    <n v="0"/>
    <n v="109814.5"/>
    <n v="32870.17"/>
    <n v="32870.17"/>
    <n v="0.2993244972203124"/>
    <x v="4"/>
    <s v="Q3"/>
    <n v="8"/>
  </r>
  <r>
    <d v="2020-08-01T00:00:00"/>
    <x v="4"/>
    <x v="2"/>
    <x v="0"/>
    <n v="113"/>
    <n v="61045.98"/>
    <n v="0"/>
    <n v="32067.919999999998"/>
    <n v="0"/>
    <n v="61045.98"/>
    <n v="28978.060000000005"/>
    <n v="28978.060000000005"/>
    <n v="0.47469235484465977"/>
    <x v="4"/>
    <s v="Q3"/>
    <n v="8"/>
  </r>
  <r>
    <d v="2020-08-01T00:00:00"/>
    <x v="4"/>
    <x v="2"/>
    <x v="1"/>
    <n v="2"/>
    <n v="701.42"/>
    <n v="35.07"/>
    <n v="393.78"/>
    <n v="0"/>
    <n v="666.34999999999991"/>
    <n v="272.56999999999994"/>
    <n v="272.56999999999994"/>
    <n v="0.40904929841674792"/>
    <x v="4"/>
    <s v="Q3"/>
    <n v="8"/>
  </r>
  <r>
    <d v="2020-08-01T00:00:00"/>
    <x v="5"/>
    <x v="3"/>
    <x v="0"/>
    <n v="35"/>
    <n v="140331.9"/>
    <n v="0"/>
    <n v="115684.99"/>
    <n v="7716"/>
    <n v="140331.9"/>
    <n v="24646.909999999989"/>
    <n v="16930.909999999989"/>
    <n v="0.17563298152451431"/>
    <x v="4"/>
    <s v="Q3"/>
    <n v="8"/>
  </r>
  <r>
    <d v="2020-08-01T00:00:00"/>
    <x v="5"/>
    <x v="3"/>
    <x v="1"/>
    <n v="2"/>
    <n v="7217.66"/>
    <n v="360.88"/>
    <n v="6321.22"/>
    <n v="378.91"/>
    <n v="6856.78"/>
    <n v="535.55999999999949"/>
    <n v="156.64999999999947"/>
    <n v="7.8106633142670398E-2"/>
    <x v="4"/>
    <s v="Q3"/>
    <n v="8"/>
  </r>
  <r>
    <d v="2020-08-01T00:00:00"/>
    <x v="5"/>
    <x v="0"/>
    <x v="0"/>
    <n v="52"/>
    <n v="200107.08"/>
    <n v="0"/>
    <n v="164308.51999999999"/>
    <n v="0"/>
    <n v="200107.08"/>
    <n v="35798.559999999998"/>
    <n v="35798.559999999998"/>
    <n v="0.17889701853627568"/>
    <x v="4"/>
    <s v="Q3"/>
    <n v="8"/>
  </r>
  <r>
    <d v="2020-08-01T00:00:00"/>
    <x v="5"/>
    <x v="0"/>
    <x v="1"/>
    <n v="2"/>
    <n v="15032.82"/>
    <n v="751.64"/>
    <n v="12647.37"/>
    <n v="0"/>
    <n v="14281.18"/>
    <n v="1633.8099999999995"/>
    <n v="1633.8099999999995"/>
    <n v="0.11440301151585509"/>
    <x v="4"/>
    <s v="Q3"/>
    <n v="8"/>
  </r>
  <r>
    <d v="2020-08-01T00:00:00"/>
    <x v="5"/>
    <x v="1"/>
    <x v="0"/>
    <n v="166"/>
    <n v="653317.12"/>
    <n v="0"/>
    <n v="538781.22"/>
    <n v="0"/>
    <n v="653317.12"/>
    <n v="114535.90000000002"/>
    <n v="114535.90000000002"/>
    <n v="0.1753144016798458"/>
    <x v="4"/>
    <s v="Q3"/>
    <n v="8"/>
  </r>
  <r>
    <d v="2020-08-01T00:00:00"/>
    <x v="5"/>
    <x v="1"/>
    <x v="1"/>
    <n v="78"/>
    <n v="320012.43"/>
    <n v="71319.12"/>
    <n v="264681.14"/>
    <n v="0"/>
    <n v="248693.31"/>
    <n v="-15987.830000000016"/>
    <n v="-15987.830000000016"/>
    <n v="-6.4287334468305632E-2"/>
    <x v="4"/>
    <s v="Q3"/>
    <n v="8"/>
  </r>
  <r>
    <d v="2020-08-01T00:00:00"/>
    <x v="5"/>
    <x v="2"/>
    <x v="0"/>
    <n v="52"/>
    <n v="234658.32"/>
    <n v="0"/>
    <n v="189620.79"/>
    <n v="0"/>
    <n v="234658.32"/>
    <n v="45037.53"/>
    <n v="45037.53"/>
    <n v="0.19192811914787422"/>
    <x v="4"/>
    <s v="Q3"/>
    <n v="8"/>
  </r>
  <r>
    <d v="2020-08-01T00:00:00"/>
    <x v="5"/>
    <x v="2"/>
    <x v="1"/>
    <n v="2"/>
    <n v="10226.82"/>
    <n v="511.34"/>
    <n v="9608.52"/>
    <n v="0"/>
    <n v="9715.48"/>
    <n v="106.95999999999913"/>
    <n v="106.95999999999913"/>
    <n v="1.1009234747022189E-2"/>
    <x v="4"/>
    <s v="Q3"/>
    <n v="8"/>
  </r>
  <r>
    <d v="2020-08-01T00:00:00"/>
    <x v="6"/>
    <x v="3"/>
    <x v="0"/>
    <n v="43"/>
    <n v="51747.81"/>
    <n v="0"/>
    <n v="27621.99"/>
    <n v="2844.74"/>
    <n v="51747.81"/>
    <n v="24125.819999999996"/>
    <n v="21281.079999999994"/>
    <n v="0.46621915014374515"/>
    <x v="4"/>
    <s v="Q3"/>
    <n v="8"/>
  </r>
  <r>
    <d v="2020-08-01T00:00:00"/>
    <x v="6"/>
    <x v="3"/>
    <x v="1"/>
    <n v="2"/>
    <n v="928.72"/>
    <n v="46.44"/>
    <n v="573.17999999999995"/>
    <n v="49.39"/>
    <n v="882.28"/>
    <n v="309.10000000000002"/>
    <n v="259.71000000000004"/>
    <n v="0.3503422949630503"/>
    <x v="4"/>
    <s v="Q3"/>
    <n v="8"/>
  </r>
  <r>
    <d v="2020-08-01T00:00:00"/>
    <x v="6"/>
    <x v="0"/>
    <x v="0"/>
    <n v="44"/>
    <n v="60774.21"/>
    <n v="0"/>
    <n v="31228.28"/>
    <n v="0"/>
    <n v="60774.21"/>
    <n v="29545.93"/>
    <n v="29545.93"/>
    <n v="0.48615901383168947"/>
    <x v="4"/>
    <s v="Q3"/>
    <n v="8"/>
  </r>
  <r>
    <d v="2020-08-01T00:00:00"/>
    <x v="6"/>
    <x v="0"/>
    <x v="1"/>
    <n v="2"/>
    <n v="2942.05"/>
    <n v="147.1"/>
    <n v="1465.9"/>
    <n v="0"/>
    <n v="2794.9500000000003"/>
    <n v="1329.0500000000002"/>
    <n v="1329.0500000000002"/>
    <n v="0.47551834558757761"/>
    <x v="4"/>
    <s v="Q3"/>
    <n v="8"/>
  </r>
  <r>
    <d v="2020-08-01T00:00:00"/>
    <x v="6"/>
    <x v="1"/>
    <x v="0"/>
    <n v="180"/>
    <n v="233004.21"/>
    <n v="0"/>
    <n v="124739.44"/>
    <n v="0"/>
    <n v="233004.21"/>
    <n v="108264.76999999999"/>
    <n v="108264.76999999999"/>
    <n v="0.46464726967808861"/>
    <x v="4"/>
    <s v="Q3"/>
    <n v="8"/>
  </r>
  <r>
    <d v="2020-08-01T00:00:00"/>
    <x v="6"/>
    <x v="1"/>
    <x v="1"/>
    <n v="86"/>
    <n v="100692.12"/>
    <n v="24143.85"/>
    <n v="54210.239999999998"/>
    <n v="0"/>
    <n v="76548.26999999999"/>
    <n v="22338.029999999992"/>
    <n v="22338.029999999992"/>
    <n v="0.29181626181754328"/>
    <x v="4"/>
    <s v="Q3"/>
    <n v="8"/>
  </r>
  <r>
    <d v="2020-08-01T00:00:00"/>
    <x v="6"/>
    <x v="2"/>
    <x v="0"/>
    <n v="46"/>
    <n v="51051.8"/>
    <n v="0"/>
    <n v="27507.439999999999"/>
    <n v="0"/>
    <n v="51051.8"/>
    <n v="23544.360000000004"/>
    <n v="23544.360000000004"/>
    <n v="0.46118569766394141"/>
    <x v="4"/>
    <s v="Q3"/>
    <n v="8"/>
  </r>
  <r>
    <d v="2020-08-01T00:00:00"/>
    <x v="6"/>
    <x v="2"/>
    <x v="1"/>
    <n v="1"/>
    <n v="2564.2800000000002"/>
    <n v="128.21"/>
    <n v="1322.75"/>
    <n v="0"/>
    <n v="2436.0700000000002"/>
    <n v="1113.3200000000002"/>
    <n v="1113.3200000000002"/>
    <n v="0.45701478200544321"/>
    <x v="4"/>
    <s v="Q3"/>
    <n v="8"/>
  </r>
  <r>
    <d v="2020-09-01T00:00:00"/>
    <x v="0"/>
    <x v="3"/>
    <x v="0"/>
    <n v="96"/>
    <n v="43920.69"/>
    <n v="0"/>
    <n v="25184.66"/>
    <n v="2412.31"/>
    <n v="43920.69"/>
    <n v="18736.030000000002"/>
    <n v="16323.720000000003"/>
    <n v="0.42658778812445802"/>
    <x v="4"/>
    <s v="Q3"/>
    <n v="9"/>
  </r>
  <r>
    <d v="2020-09-01T00:00:00"/>
    <x v="0"/>
    <x v="3"/>
    <x v="1"/>
    <n v="14"/>
    <n v="5570.21"/>
    <n v="741.58"/>
    <n v="3384.99"/>
    <n v="266.55"/>
    <n v="4828.63"/>
    <n v="1443.6400000000003"/>
    <n v="1177.0900000000004"/>
    <n v="0.29897507160416109"/>
    <x v="4"/>
    <s v="Q3"/>
    <n v="9"/>
  </r>
  <r>
    <d v="2020-09-01T00:00:00"/>
    <x v="0"/>
    <x v="0"/>
    <x v="0"/>
    <n v="145"/>
    <n v="61184.37"/>
    <n v="0"/>
    <n v="37458.17"/>
    <n v="0"/>
    <n v="61184.37"/>
    <n v="23726.200000000004"/>
    <n v="23726.200000000004"/>
    <n v="0.38778204302830943"/>
    <x v="4"/>
    <s v="Q3"/>
    <n v="9"/>
  </r>
  <r>
    <d v="2020-09-01T00:00:00"/>
    <x v="0"/>
    <x v="0"/>
    <x v="1"/>
    <n v="19"/>
    <n v="5192.4399999999996"/>
    <n v="666.96"/>
    <n v="3557.53"/>
    <n v="0"/>
    <n v="4525.4799999999996"/>
    <n v="967.94999999999936"/>
    <n v="967.94999999999936"/>
    <n v="0.21388891344122601"/>
    <x v="4"/>
    <s v="Q3"/>
    <n v="9"/>
  </r>
  <r>
    <d v="2020-09-01T00:00:00"/>
    <x v="0"/>
    <x v="1"/>
    <x v="0"/>
    <n v="874"/>
    <n v="353085.75"/>
    <n v="0"/>
    <n v="209118.14"/>
    <n v="0"/>
    <n v="353085.75"/>
    <n v="143967.60999999999"/>
    <n v="143967.60999999999"/>
    <n v="0.40774120734127611"/>
    <x v="4"/>
    <s v="Q3"/>
    <n v="9"/>
  </r>
  <r>
    <d v="2020-09-01T00:00:00"/>
    <x v="0"/>
    <x v="1"/>
    <x v="1"/>
    <n v="34"/>
    <n v="14430.98"/>
    <n v="721.55"/>
    <n v="7632.42"/>
    <n v="0"/>
    <n v="13709.43"/>
    <n v="6077.01"/>
    <n v="6077.01"/>
    <n v="0.44327225858405495"/>
    <x v="4"/>
    <s v="Q3"/>
    <n v="9"/>
  </r>
  <r>
    <d v="2020-09-01T00:00:00"/>
    <x v="0"/>
    <x v="2"/>
    <x v="0"/>
    <n v="150"/>
    <n v="57364.51"/>
    <n v="0"/>
    <n v="34022.75"/>
    <n v="0"/>
    <n v="57364.51"/>
    <n v="23341.760000000002"/>
    <n v="23341.760000000002"/>
    <n v="0.40690245589128193"/>
    <x v="4"/>
    <s v="Q3"/>
    <n v="9"/>
  </r>
  <r>
    <d v="2020-09-01T00:00:00"/>
    <x v="0"/>
    <x v="2"/>
    <x v="1"/>
    <n v="27"/>
    <n v="13944.97"/>
    <n v="1982.8"/>
    <n v="7549.02"/>
    <n v="0"/>
    <n v="11962.17"/>
    <n v="4413.1499999999996"/>
    <n v="4413.1499999999996"/>
    <n v="0.36892553775778136"/>
    <x v="4"/>
    <s v="Q3"/>
    <n v="9"/>
  </r>
  <r>
    <d v="2020-09-01T00:00:00"/>
    <x v="1"/>
    <x v="3"/>
    <x v="0"/>
    <n v="25"/>
    <n v="142799.82999999999"/>
    <n v="0"/>
    <n v="125451.95"/>
    <n v="7842.88"/>
    <n v="142799.82999999999"/>
    <n v="17347.87999999999"/>
    <n v="9504.9999999999891"/>
    <n v="0.12148389812508875"/>
    <x v="4"/>
    <s v="Q3"/>
    <n v="9"/>
  </r>
  <r>
    <d v="2020-09-01T00:00:00"/>
    <x v="1"/>
    <x v="3"/>
    <x v="1"/>
    <n v="7"/>
    <n v="56333.01"/>
    <n v="7622.82"/>
    <n v="48730.39"/>
    <n v="2694.65"/>
    <n v="48710.19"/>
    <n v="-20.19999999999709"/>
    <n v="-2714.8499999999972"/>
    <n v="-4.1469762281767098E-4"/>
    <x v="4"/>
    <s v="Q3"/>
    <n v="9"/>
  </r>
  <r>
    <d v="2020-09-01T00:00:00"/>
    <x v="1"/>
    <x v="0"/>
    <x v="0"/>
    <n v="32"/>
    <n v="175947.16"/>
    <n v="0"/>
    <n v="152347.07999999999"/>
    <n v="0"/>
    <n v="175947.16"/>
    <n v="23600.080000000016"/>
    <n v="23600.080000000016"/>
    <n v="0.13413163361090918"/>
    <x v="4"/>
    <s v="Q3"/>
    <n v="9"/>
  </r>
  <r>
    <d v="2020-09-01T00:00:00"/>
    <x v="1"/>
    <x v="0"/>
    <x v="1"/>
    <n v="7"/>
    <n v="31112.35"/>
    <n v="4461.46"/>
    <n v="27339.63"/>
    <n v="0"/>
    <n v="26650.89"/>
    <n v="-688.7400000000016"/>
    <n v="-688.7400000000016"/>
    <n v="-2.5843039388178092E-2"/>
    <x v="4"/>
    <s v="Q3"/>
    <n v="9"/>
  </r>
  <r>
    <d v="2020-09-01T00:00:00"/>
    <x v="1"/>
    <x v="1"/>
    <x v="0"/>
    <n v="137"/>
    <n v="785394.29"/>
    <n v="0"/>
    <n v="679234.05"/>
    <n v="0"/>
    <n v="785394.29"/>
    <n v="106160.23999999999"/>
    <n v="106160.23999999999"/>
    <n v="0.13516808226349594"/>
    <x v="4"/>
    <s v="Q3"/>
    <n v="9"/>
  </r>
  <r>
    <d v="2020-09-01T00:00:00"/>
    <x v="1"/>
    <x v="1"/>
    <x v="1"/>
    <n v="3"/>
    <n v="26473.040000000001"/>
    <n v="1323.65"/>
    <n v="21851.15"/>
    <n v="0"/>
    <n v="25149.39"/>
    <n v="3298.239999999998"/>
    <n v="3298.239999999998"/>
    <n v="0.13114592441407119"/>
    <x v="4"/>
    <s v="Q3"/>
    <n v="9"/>
  </r>
  <r>
    <d v="2020-09-01T00:00:00"/>
    <x v="1"/>
    <x v="2"/>
    <x v="0"/>
    <n v="37"/>
    <n v="221241.54"/>
    <n v="0"/>
    <n v="192846.81"/>
    <n v="0"/>
    <n v="221241.54"/>
    <n v="28394.73000000001"/>
    <n v="28394.73000000001"/>
    <n v="0.12834267018752449"/>
    <x v="4"/>
    <s v="Q3"/>
    <n v="9"/>
  </r>
  <r>
    <d v="2020-09-01T00:00:00"/>
    <x v="1"/>
    <x v="2"/>
    <x v="1"/>
    <n v="6"/>
    <n v="31373.21"/>
    <n v="4917.43"/>
    <n v="28577.74"/>
    <n v="0"/>
    <n v="26455.78"/>
    <n v="-2121.9600000000028"/>
    <n v="-2121.9600000000028"/>
    <n v="-8.020780336092917E-2"/>
    <x v="4"/>
    <s v="Q3"/>
    <n v="9"/>
  </r>
  <r>
    <d v="2020-09-01T00:00:00"/>
    <x v="2"/>
    <x v="3"/>
    <x v="0"/>
    <n v="56"/>
    <n v="40259.949999999997"/>
    <n v="0"/>
    <n v="18848.97"/>
    <n v="2211.6999999999998"/>
    <n v="40259.949999999997"/>
    <n v="21410.979999999996"/>
    <n v="19199.279999999995"/>
    <n v="0.53181834552700635"/>
    <x v="4"/>
    <s v="Q3"/>
    <n v="9"/>
  </r>
  <r>
    <d v="2020-09-01T00:00:00"/>
    <x v="2"/>
    <x v="3"/>
    <x v="1"/>
    <n v="6"/>
    <n v="3543.88"/>
    <n v="353.06"/>
    <n v="1666.66"/>
    <n v="178.53"/>
    <n v="3190.82"/>
    <n v="1524.16"/>
    <n v="1345.63"/>
    <n v="0.47767031672109361"/>
    <x v="4"/>
    <s v="Q3"/>
    <n v="9"/>
  </r>
  <r>
    <d v="2020-09-01T00:00:00"/>
    <x v="2"/>
    <x v="0"/>
    <x v="0"/>
    <n v="76"/>
    <n v="62839.44"/>
    <n v="0"/>
    <n v="28434.67"/>
    <n v="0"/>
    <n v="62839.44"/>
    <n v="34404.770000000004"/>
    <n v="34404.770000000004"/>
    <n v="0.5475028103369477"/>
    <x v="4"/>
    <s v="Q3"/>
    <n v="9"/>
  </r>
  <r>
    <d v="2020-09-01T00:00:00"/>
    <x v="2"/>
    <x v="0"/>
    <x v="1"/>
    <n v="18"/>
    <n v="12493.42"/>
    <n v="1613.77"/>
    <n v="5806.27"/>
    <n v="0"/>
    <n v="10879.65"/>
    <n v="5073.3799999999992"/>
    <n v="5073.3799999999992"/>
    <n v="0.4663183098721006"/>
    <x v="4"/>
    <s v="Q3"/>
    <n v="9"/>
  </r>
  <r>
    <d v="2020-09-01T00:00:00"/>
    <x v="2"/>
    <x v="1"/>
    <x v="0"/>
    <n v="603"/>
    <n v="437244.53"/>
    <n v="0"/>
    <n v="199178.78"/>
    <n v="0"/>
    <n v="437244.53"/>
    <n v="238065.75000000003"/>
    <n v="238065.75000000003"/>
    <n v="0.54446821781852828"/>
    <x v="4"/>
    <s v="Q3"/>
    <n v="9"/>
  </r>
  <r>
    <d v="2020-09-01T00:00:00"/>
    <x v="2"/>
    <x v="1"/>
    <x v="1"/>
    <n v="18"/>
    <n v="12082.08"/>
    <n v="604.1"/>
    <n v="5388.2"/>
    <n v="0"/>
    <n v="11477.98"/>
    <n v="6089.78"/>
    <n v="6089.78"/>
    <n v="0.53056199784282598"/>
    <x v="4"/>
    <s v="Q3"/>
    <n v="9"/>
  </r>
  <r>
    <d v="2020-09-01T00:00:00"/>
    <x v="2"/>
    <x v="2"/>
    <x v="0"/>
    <n v="79"/>
    <n v="56482.31"/>
    <n v="0"/>
    <n v="26151.03"/>
    <n v="0"/>
    <n v="56482.31"/>
    <n v="30331.279999999999"/>
    <n v="30331.279999999999"/>
    <n v="0.53700494898314177"/>
    <x v="4"/>
    <s v="Q3"/>
    <n v="9"/>
  </r>
  <r>
    <d v="2020-09-01T00:00:00"/>
    <x v="2"/>
    <x v="2"/>
    <x v="1"/>
    <n v="14"/>
    <n v="7799.97"/>
    <n v="1156.57"/>
    <n v="3297.27"/>
    <n v="0"/>
    <n v="6643.4000000000005"/>
    <n v="3346.1300000000006"/>
    <n v="3346.1300000000006"/>
    <n v="0.50367733389529468"/>
    <x v="4"/>
    <s v="Q3"/>
    <n v="9"/>
  </r>
  <r>
    <d v="2020-09-01T00:00:00"/>
    <x v="3"/>
    <x v="3"/>
    <x v="0"/>
    <n v="203"/>
    <n v="21447.25"/>
    <n v="0"/>
    <n v="17749.63"/>
    <n v="1176.4000000000001"/>
    <n v="21447.25"/>
    <n v="3697.619999999999"/>
    <n v="2521.2199999999989"/>
    <n v="0.17240532002937434"/>
    <x v="4"/>
    <s v="Q3"/>
    <n v="9"/>
  </r>
  <r>
    <d v="2020-09-01T00:00:00"/>
    <x v="3"/>
    <x v="3"/>
    <x v="1"/>
    <n v="25"/>
    <n v="2815.39"/>
    <n v="389.36"/>
    <n v="2253.39"/>
    <n v="134.80000000000001"/>
    <n v="2426.0299999999997"/>
    <n v="172.63999999999987"/>
    <n v="37.839999999999861"/>
    <n v="7.1161527268830099E-2"/>
    <x v="4"/>
    <s v="Q3"/>
    <n v="9"/>
  </r>
  <r>
    <d v="2020-09-01T00:00:00"/>
    <x v="3"/>
    <x v="0"/>
    <x v="0"/>
    <n v="215"/>
    <n v="25307.360000000001"/>
    <n v="0"/>
    <n v="20771.98"/>
    <n v="0"/>
    <n v="25307.360000000001"/>
    <n v="4535.380000000001"/>
    <n v="4535.380000000001"/>
    <n v="0.17921189725044417"/>
    <x v="4"/>
    <s v="Q3"/>
    <n v="9"/>
  </r>
  <r>
    <d v="2020-09-01T00:00:00"/>
    <x v="3"/>
    <x v="0"/>
    <x v="1"/>
    <n v="52"/>
    <n v="4481.25"/>
    <n v="532.57000000000005"/>
    <n v="3827.87"/>
    <n v="0"/>
    <n v="3948.68"/>
    <n v="120.80999999999995"/>
    <n v="120.80999999999995"/>
    <n v="3.0595034289939916E-2"/>
    <x v="4"/>
    <s v="Q3"/>
    <n v="9"/>
  </r>
  <r>
    <d v="2020-09-01T00:00:00"/>
    <x v="3"/>
    <x v="1"/>
    <x v="0"/>
    <n v="2408"/>
    <n v="263310.59999999998"/>
    <n v="0"/>
    <n v="217920.42"/>
    <n v="0"/>
    <n v="263310.59999999998"/>
    <n v="45390.179999999964"/>
    <n v="45390.179999999964"/>
    <n v="0.1723826537936565"/>
    <x v="4"/>
    <s v="Q3"/>
    <n v="9"/>
  </r>
  <r>
    <d v="2020-09-01T00:00:00"/>
    <x v="3"/>
    <x v="1"/>
    <x v="1"/>
    <n v="90"/>
    <n v="8436.5"/>
    <n v="421.79"/>
    <n v="7169.19"/>
    <n v="0"/>
    <n v="8014.71"/>
    <n v="845.52000000000044"/>
    <n v="845.52000000000044"/>
    <n v="0.10549601919470579"/>
    <x v="4"/>
    <s v="Q3"/>
    <n v="9"/>
  </r>
  <r>
    <d v="2020-09-01T00:00:00"/>
    <x v="3"/>
    <x v="2"/>
    <x v="0"/>
    <n v="233"/>
    <n v="23678.32"/>
    <n v="0"/>
    <n v="19698.68"/>
    <n v="0"/>
    <n v="23678.32"/>
    <n v="3979.6399999999994"/>
    <n v="3979.6399999999994"/>
    <n v="0.16807104558093647"/>
    <x v="4"/>
    <s v="Q3"/>
    <n v="9"/>
  </r>
  <r>
    <d v="2020-09-01T00:00:00"/>
    <x v="3"/>
    <x v="2"/>
    <x v="1"/>
    <n v="37"/>
    <n v="5384.03"/>
    <n v="699.28"/>
    <n v="4446.53"/>
    <n v="0"/>
    <n v="4684.75"/>
    <n v="238.22000000000025"/>
    <n v="238.22000000000025"/>
    <n v="5.0850098724585145E-2"/>
    <x v="4"/>
    <s v="Q3"/>
    <n v="9"/>
  </r>
  <r>
    <d v="2020-09-01T00:00:00"/>
    <x v="4"/>
    <x v="3"/>
    <x v="0"/>
    <n v="50"/>
    <n v="29695.41"/>
    <n v="0"/>
    <n v="16161.26"/>
    <n v="1630.96"/>
    <n v="29695.41"/>
    <n v="13534.15"/>
    <n v="11903.189999999999"/>
    <n v="0.45576572271606958"/>
    <x v="4"/>
    <s v="Q3"/>
    <n v="9"/>
  </r>
  <r>
    <d v="2020-09-01T00:00:00"/>
    <x v="4"/>
    <x v="3"/>
    <x v="1"/>
    <n v="14"/>
    <n v="6403.68"/>
    <n v="801.2"/>
    <n v="3480.02"/>
    <n v="310.94"/>
    <n v="5602.4800000000005"/>
    <n v="2122.4600000000005"/>
    <n v="1811.5200000000004"/>
    <n v="0.37884294098327886"/>
    <x v="4"/>
    <s v="Q3"/>
    <n v="9"/>
  </r>
  <r>
    <d v="2020-09-01T00:00:00"/>
    <x v="4"/>
    <x v="0"/>
    <x v="0"/>
    <n v="89"/>
    <n v="58564.97"/>
    <n v="0"/>
    <n v="31926.639999999999"/>
    <n v="0"/>
    <n v="58564.97"/>
    <n v="26638.33"/>
    <n v="26638.33"/>
    <n v="0.45485091173102282"/>
    <x v="4"/>
    <s v="Q3"/>
    <n v="9"/>
  </r>
  <r>
    <d v="2020-09-01T00:00:00"/>
    <x v="4"/>
    <x v="0"/>
    <x v="1"/>
    <n v="13"/>
    <n v="7757.79"/>
    <n v="840.62"/>
    <n v="4287.1000000000004"/>
    <n v="0"/>
    <n v="6917.17"/>
    <n v="2630.0699999999997"/>
    <n v="2630.0699999999997"/>
    <n v="0.38022341506714447"/>
    <x v="4"/>
    <s v="Q3"/>
    <n v="9"/>
  </r>
  <r>
    <d v="2020-09-01T00:00:00"/>
    <x v="4"/>
    <x v="1"/>
    <x v="0"/>
    <n v="758"/>
    <n v="456182.35"/>
    <n v="0"/>
    <n v="243816.2"/>
    <n v="0"/>
    <n v="456182.35"/>
    <n v="212366.14999999997"/>
    <n v="212366.14999999997"/>
    <n v="0.46552908064066917"/>
    <x v="4"/>
    <s v="Q3"/>
    <n v="9"/>
  </r>
  <r>
    <d v="2020-09-01T00:00:00"/>
    <x v="4"/>
    <x v="1"/>
    <x v="1"/>
    <n v="31"/>
    <n v="17252.900000000001"/>
    <n v="862.65"/>
    <n v="9122.77"/>
    <n v="0"/>
    <n v="16390.25"/>
    <n v="7267.48"/>
    <n v="7267.48"/>
    <n v="0.44340263266271102"/>
    <x v="4"/>
    <s v="Q3"/>
    <n v="9"/>
  </r>
  <r>
    <d v="2020-09-01T00:00:00"/>
    <x v="4"/>
    <x v="2"/>
    <x v="0"/>
    <n v="89"/>
    <n v="53120.37"/>
    <n v="0"/>
    <n v="28599.43"/>
    <n v="0"/>
    <n v="53120.37"/>
    <n v="24520.940000000002"/>
    <n v="24520.940000000002"/>
    <n v="0.46161086603877194"/>
    <x v="4"/>
    <s v="Q3"/>
    <n v="9"/>
  </r>
  <r>
    <d v="2020-09-01T00:00:00"/>
    <x v="4"/>
    <x v="2"/>
    <x v="1"/>
    <n v="27"/>
    <n v="15449.55"/>
    <n v="2003.28"/>
    <n v="8228.2900000000009"/>
    <n v="0"/>
    <n v="13446.269999999999"/>
    <n v="5217.9799999999977"/>
    <n v="5217.9799999999977"/>
    <n v="0.38806152189417575"/>
    <x v="4"/>
    <s v="Q3"/>
    <n v="9"/>
  </r>
  <r>
    <d v="2020-09-01T00:00:00"/>
    <x v="5"/>
    <x v="3"/>
    <x v="0"/>
    <n v="32"/>
    <n v="127345.98"/>
    <n v="0"/>
    <n v="108736.84"/>
    <n v="7001.71"/>
    <n v="127345.98"/>
    <n v="18609.14"/>
    <n v="11607.43"/>
    <n v="0.14613056493813154"/>
    <x v="4"/>
    <s v="Q3"/>
    <n v="9"/>
  </r>
  <r>
    <d v="2020-09-01T00:00:00"/>
    <x v="5"/>
    <x v="3"/>
    <x v="1"/>
    <n v="5"/>
    <n v="11641.55"/>
    <n v="1862.65"/>
    <n v="9575.91"/>
    <n v="537.84"/>
    <n v="9778.9"/>
    <n v="202.98999999999978"/>
    <n v="-334.85000000000025"/>
    <n v="2.0757958461585638E-2"/>
    <x v="4"/>
    <s v="Q3"/>
    <n v="9"/>
  </r>
  <r>
    <d v="2020-09-01T00:00:00"/>
    <x v="5"/>
    <x v="0"/>
    <x v="0"/>
    <n v="47"/>
    <n v="176060.87"/>
    <n v="0"/>
    <n v="148792.99"/>
    <n v="0"/>
    <n v="176060.87"/>
    <n v="27267.880000000005"/>
    <n v="27267.880000000005"/>
    <n v="0.15487757160350285"/>
    <x v="4"/>
    <s v="Q3"/>
    <n v="9"/>
  </r>
  <r>
    <d v="2020-09-01T00:00:00"/>
    <x v="5"/>
    <x v="0"/>
    <x v="1"/>
    <n v="3"/>
    <n v="8688.69"/>
    <n v="1390.19"/>
    <n v="6413.18"/>
    <n v="0"/>
    <n v="7298.5"/>
    <n v="885.31999999999971"/>
    <n v="885.31999999999971"/>
    <n v="0.12130163732273751"/>
    <x v="4"/>
    <s v="Q3"/>
    <n v="9"/>
  </r>
  <r>
    <d v="2020-09-01T00:00:00"/>
    <x v="5"/>
    <x v="1"/>
    <x v="0"/>
    <n v="250"/>
    <n v="1026102.45"/>
    <n v="0"/>
    <n v="856861.18"/>
    <n v="0"/>
    <n v="1026102.45"/>
    <n v="169241.2699999999"/>
    <n v="169241.2699999999"/>
    <n v="0.16493603538321142"/>
    <x v="4"/>
    <s v="Q3"/>
    <n v="9"/>
  </r>
  <r>
    <d v="2020-09-01T00:00:00"/>
    <x v="5"/>
    <x v="1"/>
    <x v="1"/>
    <n v="6"/>
    <n v="30691.29"/>
    <n v="1534.55"/>
    <n v="26759.93"/>
    <n v="0"/>
    <n v="29156.74"/>
    <n v="2396.8100000000013"/>
    <n v="2396.8100000000013"/>
    <n v="8.2204320510454912E-2"/>
    <x v="4"/>
    <s v="Q3"/>
    <n v="9"/>
  </r>
  <r>
    <d v="2020-09-01T00:00:00"/>
    <x v="5"/>
    <x v="2"/>
    <x v="0"/>
    <n v="39"/>
    <n v="149917.96"/>
    <n v="0"/>
    <n v="127353.89"/>
    <n v="0"/>
    <n v="149917.96"/>
    <n v="22564.069999999992"/>
    <n v="22564.069999999992"/>
    <n v="0.1505094519695972"/>
    <x v="4"/>
    <s v="Q3"/>
    <n v="9"/>
  </r>
  <r>
    <d v="2020-09-01T00:00:00"/>
    <x v="5"/>
    <x v="2"/>
    <x v="1"/>
    <n v="9"/>
    <n v="31543.15"/>
    <n v="4096.9799999999996"/>
    <n v="25570.36"/>
    <n v="0"/>
    <n v="27446.170000000002"/>
    <n v="1875.8100000000013"/>
    <n v="1875.8100000000013"/>
    <n v="6.8345055065970994E-2"/>
    <x v="4"/>
    <s v="Q3"/>
    <n v="9"/>
  </r>
  <r>
    <d v="2020-09-01T00:00:00"/>
    <x v="6"/>
    <x v="3"/>
    <x v="0"/>
    <n v="28"/>
    <n v="34564.17"/>
    <n v="0"/>
    <n v="19081.14"/>
    <n v="1897.89"/>
    <n v="34564.17"/>
    <n v="15483.029999999999"/>
    <n v="13585.14"/>
    <n v="0.4479502907201301"/>
    <x v="4"/>
    <s v="Q3"/>
    <n v="9"/>
  </r>
  <r>
    <d v="2020-09-01T00:00:00"/>
    <x v="6"/>
    <x v="3"/>
    <x v="1"/>
    <n v="12"/>
    <n v="12954.54"/>
    <n v="1668.25"/>
    <n v="7816.68"/>
    <n v="624.94000000000005"/>
    <n v="11286.29"/>
    <n v="3469.6100000000006"/>
    <n v="2844.6700000000005"/>
    <n v="0.30741811525310803"/>
    <x v="4"/>
    <s v="Q3"/>
    <n v="9"/>
  </r>
  <r>
    <d v="2020-09-01T00:00:00"/>
    <x v="6"/>
    <x v="0"/>
    <x v="0"/>
    <n v="50"/>
    <n v="63906.75"/>
    <n v="0"/>
    <n v="36043.29"/>
    <n v="0"/>
    <n v="63906.75"/>
    <n v="27863.46"/>
    <n v="27863.46"/>
    <n v="0.43600183079252192"/>
    <x v="4"/>
    <s v="Q3"/>
    <n v="9"/>
  </r>
  <r>
    <d v="2020-09-01T00:00:00"/>
    <x v="6"/>
    <x v="0"/>
    <x v="1"/>
    <n v="6"/>
    <n v="5470.6"/>
    <n v="746.83"/>
    <n v="2933.5"/>
    <n v="0"/>
    <n v="4723.7700000000004"/>
    <n v="1790.2700000000004"/>
    <n v="1790.2700000000004"/>
    <n v="0.3789917798707389"/>
    <x v="4"/>
    <s v="Q3"/>
    <n v="9"/>
  </r>
  <r>
    <d v="2020-09-01T00:00:00"/>
    <x v="6"/>
    <x v="1"/>
    <x v="0"/>
    <n v="295"/>
    <n v="357002.1"/>
    <n v="0"/>
    <n v="196794.23"/>
    <n v="0"/>
    <n v="357002.1"/>
    <n v="160207.86999999997"/>
    <n v="160207.86999999997"/>
    <n v="0.44875890085800607"/>
    <x v="4"/>
    <s v="Q3"/>
    <n v="9"/>
  </r>
  <r>
    <d v="2020-09-01T00:00:00"/>
    <x v="6"/>
    <x v="1"/>
    <x v="1"/>
    <n v="9"/>
    <n v="9331.6299999999992"/>
    <n v="466.6"/>
    <n v="5640.95"/>
    <n v="0"/>
    <n v="8865.0299999999988"/>
    <n v="3224.079999999999"/>
    <n v="3224.079999999999"/>
    <n v="0.36368517647430404"/>
    <x v="4"/>
    <s v="Q3"/>
    <n v="9"/>
  </r>
  <r>
    <d v="2020-09-01T00:00:00"/>
    <x v="6"/>
    <x v="2"/>
    <x v="0"/>
    <n v="30"/>
    <n v="40547.919999999998"/>
    <n v="0"/>
    <n v="20209.740000000002"/>
    <n v="0"/>
    <n v="40547.919999999998"/>
    <n v="20338.179999999997"/>
    <n v="20338.179999999997"/>
    <n v="0.50158380503858147"/>
    <x v="4"/>
    <s v="Q3"/>
    <n v="9"/>
  </r>
  <r>
    <d v="2020-09-01T00:00:00"/>
    <x v="6"/>
    <x v="2"/>
    <x v="1"/>
    <n v="12"/>
    <n v="15065.27"/>
    <n v="2410.4499999999998"/>
    <n v="7254.64"/>
    <n v="0"/>
    <n v="12654.82"/>
    <n v="5400.1799999999994"/>
    <n v="5400.1799999999994"/>
    <n v="0.42672910400938135"/>
    <x v="4"/>
    <s v="Q3"/>
    <n v="9"/>
  </r>
  <r>
    <d v="2020-10-01T00:00:00"/>
    <x v="0"/>
    <x v="3"/>
    <x v="0"/>
    <n v="139"/>
    <n v="63221.54"/>
    <n v="0"/>
    <n v="39010.06"/>
    <n v="3474.65"/>
    <n v="63221.54"/>
    <n v="24211.480000000003"/>
    <n v="20736.830000000002"/>
    <n v="0.38296251562363087"/>
    <x v="4"/>
    <s v="Q4"/>
    <n v="10"/>
  </r>
  <r>
    <d v="2020-10-01T00:00:00"/>
    <x v="0"/>
    <x v="3"/>
    <x v="1"/>
    <n v="4"/>
    <n v="2366.1999999999998"/>
    <n v="118.31"/>
    <n v="1000.51"/>
    <n v="128.86000000000001"/>
    <n v="2247.89"/>
    <n v="1247.3799999999999"/>
    <n v="1118.52"/>
    <n v="0.55491149477954882"/>
    <x v="4"/>
    <s v="Q4"/>
    <n v="10"/>
  </r>
  <r>
    <d v="2020-10-01T00:00:00"/>
    <x v="0"/>
    <x v="0"/>
    <x v="0"/>
    <n v="154"/>
    <n v="62611.07"/>
    <n v="0"/>
    <n v="39831.94"/>
    <n v="0"/>
    <n v="62611.07"/>
    <n v="22779.129999999997"/>
    <n v="22779.129999999997"/>
    <n v="0.36381952903855497"/>
    <x v="4"/>
    <s v="Q4"/>
    <n v="10"/>
  </r>
  <r>
    <d v="2020-10-01T00:00:00"/>
    <x v="0"/>
    <x v="0"/>
    <x v="1"/>
    <n v="4"/>
    <n v="1316.23"/>
    <n v="65.81"/>
    <n v="800.61"/>
    <n v="0"/>
    <n v="1250.42"/>
    <n v="449.81000000000006"/>
    <n v="449.81000000000006"/>
    <n v="0.35972713168375431"/>
    <x v="4"/>
    <s v="Q4"/>
    <n v="10"/>
  </r>
  <r>
    <d v="2020-10-01T00:00:00"/>
    <x v="0"/>
    <x v="1"/>
    <x v="0"/>
    <n v="950"/>
    <n v="396974.09"/>
    <n v="0"/>
    <n v="240731.14"/>
    <n v="0"/>
    <n v="396974.09"/>
    <n v="156242.95000000001"/>
    <n v="156242.95000000001"/>
    <n v="0.39358475511588176"/>
    <x v="4"/>
    <s v="Q4"/>
    <n v="10"/>
  </r>
  <r>
    <d v="2020-10-01T00:00:00"/>
    <x v="0"/>
    <x v="1"/>
    <x v="1"/>
    <n v="28"/>
    <n v="10664.1"/>
    <n v="533.19000000000005"/>
    <n v="6717.25"/>
    <n v="0"/>
    <n v="10130.91"/>
    <n v="3413.66"/>
    <n v="3413.66"/>
    <n v="0.33695492310167596"/>
    <x v="4"/>
    <s v="Q4"/>
    <n v="10"/>
  </r>
  <r>
    <d v="2020-10-01T00:00:00"/>
    <x v="0"/>
    <x v="2"/>
    <x v="0"/>
    <n v="135"/>
    <n v="61114.12"/>
    <n v="0"/>
    <n v="37940.31"/>
    <n v="0"/>
    <n v="61114.12"/>
    <n v="23173.810000000005"/>
    <n v="23173.810000000005"/>
    <n v="0.37918913010610322"/>
    <x v="4"/>
    <s v="Q4"/>
    <n v="10"/>
  </r>
  <r>
    <d v="2020-10-01T00:00:00"/>
    <x v="0"/>
    <x v="2"/>
    <x v="1"/>
    <n v="7"/>
    <n v="3542.81"/>
    <n v="177.15"/>
    <n v="1707.78"/>
    <n v="0"/>
    <n v="3365.66"/>
    <n v="1657.8799999999999"/>
    <n v="1657.8799999999999"/>
    <n v="0.49258689231829716"/>
    <x v="4"/>
    <s v="Q4"/>
    <n v="10"/>
  </r>
  <r>
    <d v="2020-10-01T00:00:00"/>
    <x v="1"/>
    <x v="3"/>
    <x v="0"/>
    <n v="44"/>
    <n v="266035.83"/>
    <n v="0"/>
    <n v="230463.97"/>
    <n v="14630.43"/>
    <n v="266035.83"/>
    <n v="35571.860000000015"/>
    <n v="20941.430000000015"/>
    <n v="0.13371078625010779"/>
    <x v="4"/>
    <s v="Q4"/>
    <n v="10"/>
  </r>
  <r>
    <d v="2020-10-01T00:00:00"/>
    <x v="1"/>
    <x v="3"/>
    <x v="1"/>
    <n v="1"/>
    <n v="10282.02"/>
    <n v="514.1"/>
    <n v="8164.82"/>
    <n v="544.28"/>
    <n v="9767.92"/>
    <n v="1603.1000000000004"/>
    <n v="1058.8200000000004"/>
    <n v="0.16411887075242226"/>
    <x v="4"/>
    <s v="Q4"/>
    <n v="10"/>
  </r>
  <r>
    <d v="2020-10-01T00:00:00"/>
    <x v="1"/>
    <x v="0"/>
    <x v="0"/>
    <n v="43"/>
    <n v="272455.71000000002"/>
    <n v="0"/>
    <n v="239865.19"/>
    <n v="0"/>
    <n v="272455.71000000002"/>
    <n v="32590.520000000019"/>
    <n v="32590.520000000019"/>
    <n v="0.11961768024608482"/>
    <x v="4"/>
    <s v="Q4"/>
    <n v="10"/>
  </r>
  <r>
    <d v="2020-10-01T00:00:00"/>
    <x v="1"/>
    <x v="0"/>
    <x v="1"/>
    <n v="1"/>
    <n v="6320.32"/>
    <n v="316.02"/>
    <n v="5949.9"/>
    <n v="0"/>
    <n v="6004.2999999999993"/>
    <n v="54.399999999999636"/>
    <n v="54.399999999999636"/>
    <n v="9.0601735422946288E-3"/>
    <x v="4"/>
    <s v="Q4"/>
    <n v="10"/>
  </r>
  <r>
    <d v="2020-10-01T00:00:00"/>
    <x v="1"/>
    <x v="1"/>
    <x v="0"/>
    <n v="155"/>
    <n v="922150.92"/>
    <n v="0"/>
    <n v="805676.92"/>
    <n v="0"/>
    <n v="922150.92"/>
    <n v="116474"/>
    <n v="116474"/>
    <n v="0.12630687393339041"/>
    <x v="4"/>
    <s v="Q4"/>
    <n v="10"/>
  </r>
  <r>
    <d v="2020-10-01T00:00:00"/>
    <x v="1"/>
    <x v="1"/>
    <x v="1"/>
    <n v="9"/>
    <n v="48937.82"/>
    <n v="2446.89"/>
    <n v="43243.92"/>
    <n v="0"/>
    <n v="46490.93"/>
    <n v="3247.010000000002"/>
    <n v="3247.010000000002"/>
    <n v="6.9841794947960861E-2"/>
    <x v="4"/>
    <s v="Q4"/>
    <n v="10"/>
  </r>
  <r>
    <d v="2020-10-01T00:00:00"/>
    <x v="1"/>
    <x v="2"/>
    <x v="0"/>
    <n v="53"/>
    <n v="294753.86"/>
    <n v="0"/>
    <n v="254646.01"/>
    <n v="0"/>
    <n v="294753.86"/>
    <n v="40107.849999999977"/>
    <n v="40107.849999999977"/>
    <n v="0.13607234863692702"/>
    <x v="4"/>
    <s v="Q4"/>
    <n v="10"/>
  </r>
  <r>
    <d v="2020-10-01T00:00:00"/>
    <x v="1"/>
    <x v="2"/>
    <x v="1"/>
    <n v="1"/>
    <n v="17361.13"/>
    <n v="868.06"/>
    <n v="15030.85"/>
    <n v="0"/>
    <n v="16493.07"/>
    <n v="1462.2199999999993"/>
    <n v="1462.2199999999993"/>
    <n v="8.8656629723877931E-2"/>
    <x v="4"/>
    <s v="Q4"/>
    <n v="10"/>
  </r>
  <r>
    <d v="2020-10-01T00:00:00"/>
    <x v="2"/>
    <x v="3"/>
    <x v="0"/>
    <n v="77"/>
    <n v="59266.34"/>
    <n v="0"/>
    <n v="27074.01"/>
    <n v="3257.04"/>
    <n v="59266.34"/>
    <n v="32192.329999999998"/>
    <n v="28935.289999999997"/>
    <n v="0.54318066545023702"/>
    <x v="4"/>
    <s v="Q4"/>
    <n v="10"/>
  </r>
  <r>
    <d v="2020-10-01T00:00:00"/>
    <x v="2"/>
    <x v="3"/>
    <x v="1"/>
    <n v="2"/>
    <n v="1285.93"/>
    <n v="64.3"/>
    <n v="653.26"/>
    <n v="69.650000000000006"/>
    <n v="1221.6300000000001"/>
    <n v="568.37000000000012"/>
    <n v="498.72000000000014"/>
    <n v="0.46525543740739839"/>
    <x v="4"/>
    <s v="Q4"/>
    <n v="10"/>
  </r>
  <r>
    <d v="2020-10-01T00:00:00"/>
    <x v="2"/>
    <x v="0"/>
    <x v="0"/>
    <n v="92"/>
    <n v="64889.54"/>
    <n v="0"/>
    <n v="29114.92"/>
    <n v="0"/>
    <n v="64889.54"/>
    <n v="35774.620000000003"/>
    <n v="35774.620000000003"/>
    <n v="0.55131566659279763"/>
    <x v="4"/>
    <s v="Q4"/>
    <n v="10"/>
  </r>
  <r>
    <d v="2020-10-01T00:00:00"/>
    <x v="2"/>
    <x v="0"/>
    <x v="1"/>
    <n v="2"/>
    <n v="1285.93"/>
    <n v="64.3"/>
    <n v="657.47"/>
    <n v="0"/>
    <n v="1221.6300000000001"/>
    <n v="564.16000000000008"/>
    <n v="564.16000000000008"/>
    <n v="0.46180922210489267"/>
    <x v="4"/>
    <s v="Q4"/>
    <n v="10"/>
  </r>
  <r>
    <d v="2020-10-01T00:00:00"/>
    <x v="2"/>
    <x v="1"/>
    <x v="0"/>
    <n v="548"/>
    <n v="398672.06"/>
    <n v="0"/>
    <n v="178757.89"/>
    <n v="0"/>
    <n v="398672.06"/>
    <n v="219914.16999999998"/>
    <n v="219914.16999999998"/>
    <n v="0.55161670973380972"/>
    <x v="4"/>
    <s v="Q4"/>
    <n v="10"/>
  </r>
  <r>
    <d v="2020-10-01T00:00:00"/>
    <x v="2"/>
    <x v="1"/>
    <x v="1"/>
    <n v="27"/>
    <n v="14670.16"/>
    <n v="733.53"/>
    <n v="6637.74"/>
    <n v="0"/>
    <n v="13936.63"/>
    <n v="7298.8899999999994"/>
    <n v="7298.8899999999994"/>
    <n v="0.5237198662804422"/>
    <x v="4"/>
    <s v="Q4"/>
    <n v="10"/>
  </r>
  <r>
    <d v="2020-10-01T00:00:00"/>
    <x v="2"/>
    <x v="2"/>
    <x v="0"/>
    <n v="94"/>
    <n v="66575.990000000005"/>
    <n v="0"/>
    <n v="30671.17"/>
    <n v="0"/>
    <n v="66575.990000000005"/>
    <n v="35904.820000000007"/>
    <n v="35904.820000000007"/>
    <n v="0.53930583683396982"/>
    <x v="4"/>
    <s v="Q4"/>
    <n v="10"/>
  </r>
  <r>
    <d v="2020-10-01T00:00:00"/>
    <x v="2"/>
    <x v="2"/>
    <x v="1"/>
    <n v="8"/>
    <n v="5327.72"/>
    <n v="266.39999999999998"/>
    <n v="2375.3000000000002"/>
    <n v="0"/>
    <n v="5061.3200000000006"/>
    <n v="2686.0200000000004"/>
    <n v="2686.0200000000004"/>
    <n v="0.53069554977752842"/>
    <x v="4"/>
    <s v="Q4"/>
    <n v="10"/>
  </r>
  <r>
    <d v="2020-10-01T00:00:00"/>
    <x v="3"/>
    <x v="3"/>
    <x v="0"/>
    <n v="200"/>
    <n v="21904.14"/>
    <n v="0"/>
    <n v="18038.900000000001"/>
    <n v="1224.0899999999999"/>
    <n v="21904.14"/>
    <n v="3865.239999999998"/>
    <n v="2641.1499999999978"/>
    <n v="0.17646161867117349"/>
    <x v="4"/>
    <s v="Q4"/>
    <n v="10"/>
  </r>
  <r>
    <d v="2020-10-01T00:00:00"/>
    <x v="3"/>
    <x v="3"/>
    <x v="1"/>
    <n v="5"/>
    <n v="548.78"/>
    <n v="27.44"/>
    <n v="426.01"/>
    <n v="29.96"/>
    <n v="521.33999999999992"/>
    <n v="95.329999999999927"/>
    <n v="65.369999999999919"/>
    <n v="0.18285571795757077"/>
    <x v="4"/>
    <s v="Q4"/>
    <n v="10"/>
  </r>
  <r>
    <d v="2020-10-01T00:00:00"/>
    <x v="3"/>
    <x v="0"/>
    <x v="0"/>
    <n v="294"/>
    <n v="37144.82"/>
    <n v="0"/>
    <n v="30539.8"/>
    <n v="0"/>
    <n v="37144.82"/>
    <n v="6605.02"/>
    <n v="6605.02"/>
    <n v="0.17781806453766638"/>
    <x v="4"/>
    <s v="Q4"/>
    <n v="10"/>
  </r>
  <r>
    <d v="2020-10-01T00:00:00"/>
    <x v="3"/>
    <x v="0"/>
    <x v="1"/>
    <n v="15"/>
    <n v="1619.31"/>
    <n v="80.959999999999994"/>
    <n v="1299.6600000000001"/>
    <n v="0"/>
    <n v="1538.35"/>
    <n v="238.68999999999983"/>
    <n v="238.68999999999983"/>
    <n v="0.15515974908180832"/>
    <x v="4"/>
    <s v="Q4"/>
    <n v="10"/>
  </r>
  <r>
    <d v="2020-10-01T00:00:00"/>
    <x v="3"/>
    <x v="1"/>
    <x v="0"/>
    <n v="2686"/>
    <n v="279546.96999999997"/>
    <n v="0"/>
    <n v="228864.68"/>
    <n v="0"/>
    <n v="279546.96999999997"/>
    <n v="50682.289999999979"/>
    <n v="50682.289999999979"/>
    <n v="0.18130151795242133"/>
    <x v="4"/>
    <s v="Q4"/>
    <n v="10"/>
  </r>
  <r>
    <d v="2020-10-01T00:00:00"/>
    <x v="3"/>
    <x v="1"/>
    <x v="1"/>
    <n v="121"/>
    <n v="12861.45"/>
    <n v="643.1"/>
    <n v="11007.67"/>
    <n v="0"/>
    <n v="12218.35"/>
    <n v="1210.6800000000003"/>
    <n v="1210.6800000000003"/>
    <n v="9.9087028935985644E-2"/>
    <x v="4"/>
    <s v="Q4"/>
    <n v="10"/>
  </r>
  <r>
    <d v="2020-10-01T00:00:00"/>
    <x v="3"/>
    <x v="2"/>
    <x v="0"/>
    <n v="276"/>
    <n v="28028.59"/>
    <n v="0"/>
    <n v="22748.06"/>
    <n v="0"/>
    <n v="28028.59"/>
    <n v="5280.5299999999988"/>
    <n v="5280.5299999999988"/>
    <n v="0.18839798933874299"/>
    <x v="4"/>
    <s v="Q4"/>
    <n v="10"/>
  </r>
  <r>
    <d v="2020-10-01T00:00:00"/>
    <x v="3"/>
    <x v="2"/>
    <x v="1"/>
    <n v="14"/>
    <n v="3437.8"/>
    <n v="171.9"/>
    <n v="2808.08"/>
    <n v="0"/>
    <n v="3265.9"/>
    <n v="457.82000000000016"/>
    <n v="457.82000000000016"/>
    <n v="0.14018187942068042"/>
    <x v="4"/>
    <s v="Q4"/>
    <n v="10"/>
  </r>
  <r>
    <d v="2020-10-01T00:00:00"/>
    <x v="4"/>
    <x v="3"/>
    <x v="0"/>
    <n v="99"/>
    <n v="51947"/>
    <n v="0"/>
    <n v="27689.119999999999"/>
    <n v="3636.56"/>
    <n v="51947"/>
    <n v="24257.88"/>
    <n v="20621.32"/>
    <n v="0.46697364621633591"/>
    <x v="4"/>
    <s v="Q4"/>
    <n v="10"/>
  </r>
  <r>
    <d v="2020-10-01T00:00:00"/>
    <x v="4"/>
    <x v="3"/>
    <x v="1"/>
    <n v="8"/>
    <n v="4927.24"/>
    <n v="246.36"/>
    <n v="2339.2199999999998"/>
    <n v="265.73"/>
    <n v="4680.88"/>
    <n v="2341.6600000000003"/>
    <n v="2075.9300000000003"/>
    <n v="0.50026063475243976"/>
    <x v="4"/>
    <s v="Q4"/>
    <n v="10"/>
  </r>
  <r>
    <d v="2020-10-01T00:00:00"/>
    <x v="4"/>
    <x v="0"/>
    <x v="0"/>
    <n v="105"/>
    <n v="55228.95"/>
    <n v="0"/>
    <n v="29468.21"/>
    <n v="0"/>
    <n v="55228.95"/>
    <n v="25760.739999999998"/>
    <n v="25760.739999999998"/>
    <n v="0.46643544735143433"/>
    <x v="4"/>
    <s v="Q4"/>
    <n v="10"/>
  </r>
  <r>
    <d v="2020-10-01T00:00:00"/>
    <x v="4"/>
    <x v="0"/>
    <x v="1"/>
    <n v="7"/>
    <n v="6054.06"/>
    <n v="302.7"/>
    <n v="3320.69"/>
    <n v="0"/>
    <n v="5751.3600000000006"/>
    <n v="2430.6700000000005"/>
    <n v="2430.6700000000005"/>
    <n v="0.42262525733044015"/>
    <x v="4"/>
    <s v="Q4"/>
    <n v="10"/>
  </r>
  <r>
    <d v="2020-10-01T00:00:00"/>
    <x v="4"/>
    <x v="1"/>
    <x v="0"/>
    <n v="718"/>
    <n v="415528.45"/>
    <n v="0"/>
    <n v="224624.38"/>
    <n v="0"/>
    <n v="415528.45"/>
    <n v="190904.07"/>
    <n v="190904.07"/>
    <n v="0.45942478788155178"/>
    <x v="4"/>
    <s v="Q4"/>
    <n v="10"/>
  </r>
  <r>
    <d v="2020-10-01T00:00:00"/>
    <x v="4"/>
    <x v="1"/>
    <x v="1"/>
    <n v="29"/>
    <n v="20686.38"/>
    <n v="1034.3"/>
    <n v="11213.32"/>
    <n v="0"/>
    <n v="19652.080000000002"/>
    <n v="8438.760000000002"/>
    <n v="8438.760000000002"/>
    <n v="0.42940798124168034"/>
    <x v="4"/>
    <s v="Q4"/>
    <n v="10"/>
  </r>
  <r>
    <d v="2020-10-01T00:00:00"/>
    <x v="4"/>
    <x v="2"/>
    <x v="0"/>
    <n v="89"/>
    <n v="53419.13"/>
    <n v="0"/>
    <n v="28673.35"/>
    <n v="0"/>
    <n v="53419.13"/>
    <n v="24745.78"/>
    <n v="24745.78"/>
    <n v="0.46323816954712665"/>
    <x v="4"/>
    <s v="Q4"/>
    <n v="10"/>
  </r>
  <r>
    <d v="2020-10-01T00:00:00"/>
    <x v="4"/>
    <x v="2"/>
    <x v="1"/>
    <n v="1"/>
    <n v="410.24"/>
    <n v="20.51"/>
    <n v="238.38"/>
    <n v="0"/>
    <n v="389.73"/>
    <n v="151.35000000000002"/>
    <n v="151.35000000000002"/>
    <n v="0.38834577784620128"/>
    <x v="4"/>
    <s v="Q4"/>
    <n v="10"/>
  </r>
  <r>
    <d v="2020-10-01T00:00:00"/>
    <x v="5"/>
    <x v="3"/>
    <x v="0"/>
    <n v="41"/>
    <n v="178795.09"/>
    <n v="0"/>
    <n v="148293.47"/>
    <n v="9820.51"/>
    <n v="178795.09"/>
    <n v="30501.619999999995"/>
    <n v="20681.109999999993"/>
    <n v="0.17059540057839392"/>
    <x v="4"/>
    <s v="Q4"/>
    <n v="10"/>
  </r>
  <r>
    <d v="2020-10-01T00:00:00"/>
    <x v="5"/>
    <x v="3"/>
    <x v="1"/>
    <n v="2"/>
    <n v="6643.97"/>
    <n v="332.2"/>
    <n v="4748.88"/>
    <n v="350.73"/>
    <n v="6311.77"/>
    <n v="1562.8900000000003"/>
    <n v="1212.1600000000003"/>
    <n v="0.24761516975428449"/>
    <x v="4"/>
    <s v="Q4"/>
    <n v="10"/>
  </r>
  <r>
    <d v="2020-10-01T00:00:00"/>
    <x v="5"/>
    <x v="0"/>
    <x v="0"/>
    <n v="61"/>
    <n v="244574.43"/>
    <n v="0"/>
    <n v="204345.9"/>
    <n v="0"/>
    <n v="244574.43"/>
    <n v="40228.53"/>
    <n v="40228.53"/>
    <n v="0.16448379333849414"/>
    <x v="4"/>
    <s v="Q4"/>
    <n v="10"/>
  </r>
  <r>
    <d v="2020-10-01T00:00:00"/>
    <x v="5"/>
    <x v="0"/>
    <x v="1"/>
    <n v="5"/>
    <n v="14358.45"/>
    <n v="717.93"/>
    <n v="12415.68"/>
    <n v="0"/>
    <n v="13640.52"/>
    <n v="1224.8400000000001"/>
    <n v="1224.8400000000001"/>
    <n v="8.9794230718477017E-2"/>
    <x v="4"/>
    <s v="Q4"/>
    <n v="10"/>
  </r>
  <r>
    <d v="2020-10-01T00:00:00"/>
    <x v="5"/>
    <x v="1"/>
    <x v="0"/>
    <n v="235"/>
    <n v="1029365.92"/>
    <n v="0"/>
    <n v="855346.74"/>
    <n v="0"/>
    <n v="1029365.92"/>
    <n v="174019.18000000005"/>
    <n v="174019.18000000005"/>
    <n v="0.16905473225692186"/>
    <x v="4"/>
    <s v="Q4"/>
    <n v="10"/>
  </r>
  <r>
    <d v="2020-10-01T00:00:00"/>
    <x v="5"/>
    <x v="1"/>
    <x v="1"/>
    <n v="15"/>
    <n v="48314.37"/>
    <n v="2415.6999999999998"/>
    <n v="39067.31"/>
    <n v="0"/>
    <n v="45898.670000000006"/>
    <n v="6831.3600000000079"/>
    <n v="6831.3600000000079"/>
    <n v="0.14883568521702278"/>
    <x v="4"/>
    <s v="Q4"/>
    <n v="10"/>
  </r>
  <r>
    <d v="2020-10-01T00:00:00"/>
    <x v="5"/>
    <x v="2"/>
    <x v="0"/>
    <n v="63"/>
    <n v="218637.19"/>
    <n v="0"/>
    <n v="185548.15"/>
    <n v="0"/>
    <n v="218637.19"/>
    <n v="33089.040000000008"/>
    <n v="33089.040000000008"/>
    <n v="0.15134223047780668"/>
    <x v="4"/>
    <s v="Q4"/>
    <n v="10"/>
  </r>
  <r>
    <d v="2020-10-01T00:00:00"/>
    <x v="5"/>
    <x v="2"/>
    <x v="1"/>
    <n v="2"/>
    <n v="5691.43"/>
    <n v="284.57"/>
    <n v="4542.05"/>
    <n v="0"/>
    <n v="5406.8600000000006"/>
    <n v="864.8100000000004"/>
    <n v="864.8100000000004"/>
    <n v="0.1599468083138828"/>
    <x v="4"/>
    <s v="Q4"/>
    <n v="10"/>
  </r>
  <r>
    <d v="2020-10-01T00:00:00"/>
    <x v="6"/>
    <x v="3"/>
    <x v="0"/>
    <n v="37"/>
    <n v="47954.96"/>
    <n v="0"/>
    <n v="25228.71"/>
    <n v="2637.2"/>
    <n v="47954.96"/>
    <n v="22726.25"/>
    <n v="20089.05"/>
    <n v="0.47390822555164264"/>
    <x v="4"/>
    <s v="Q4"/>
    <n v="10"/>
  </r>
  <r>
    <d v="2020-10-01T00:00:00"/>
    <x v="6"/>
    <x v="3"/>
    <x v="1"/>
    <n v="1"/>
    <n v="3408.58"/>
    <n v="170.43"/>
    <n v="1844.25"/>
    <n v="178.78"/>
    <n v="3238.15"/>
    <n v="1393.9"/>
    <n v="1215.1200000000001"/>
    <n v="0.43046183777774349"/>
    <x v="4"/>
    <s v="Q4"/>
    <n v="10"/>
  </r>
  <r>
    <d v="2020-10-01T00:00:00"/>
    <x v="6"/>
    <x v="0"/>
    <x v="0"/>
    <n v="43"/>
    <n v="55557.93"/>
    <n v="0"/>
    <n v="30216.91"/>
    <n v="0"/>
    <n v="55557.93"/>
    <n v="25341.02"/>
    <n v="25341.02"/>
    <n v="0.45611886547968938"/>
    <x v="4"/>
    <s v="Q4"/>
    <n v="10"/>
  </r>
  <r>
    <d v="2020-10-01T00:00:00"/>
    <x v="6"/>
    <x v="0"/>
    <x v="1"/>
    <n v="3"/>
    <n v="4954.3"/>
    <n v="247.71"/>
    <n v="2915.73"/>
    <n v="0"/>
    <n v="4706.59"/>
    <n v="1790.8600000000001"/>
    <n v="1790.8600000000001"/>
    <n v="0.38050053223246555"/>
    <x v="4"/>
    <s v="Q4"/>
    <n v="10"/>
  </r>
  <r>
    <d v="2020-10-01T00:00:00"/>
    <x v="6"/>
    <x v="1"/>
    <x v="0"/>
    <n v="281"/>
    <n v="361314.52"/>
    <n v="0"/>
    <n v="195614.94"/>
    <n v="0"/>
    <n v="361314.52"/>
    <n v="165699.58000000002"/>
    <n v="165699.58000000002"/>
    <n v="0.45860205119904951"/>
    <x v="4"/>
    <s v="Q4"/>
    <n v="10"/>
  </r>
  <r>
    <d v="2020-10-01T00:00:00"/>
    <x v="6"/>
    <x v="1"/>
    <x v="1"/>
    <n v="19"/>
    <n v="24355.759999999998"/>
    <n v="1217.77"/>
    <n v="12652.47"/>
    <n v="0"/>
    <n v="23137.989999999998"/>
    <n v="10485.519999999999"/>
    <n v="10485.519999999999"/>
    <n v="0.45317333095917145"/>
    <x v="4"/>
    <s v="Q4"/>
    <n v="10"/>
  </r>
  <r>
    <d v="2020-10-01T00:00:00"/>
    <x v="6"/>
    <x v="2"/>
    <x v="0"/>
    <n v="44"/>
    <n v="56671.81"/>
    <n v="0"/>
    <n v="31011.48"/>
    <n v="0"/>
    <n v="56671.81"/>
    <n v="25660.329999999998"/>
    <n v="25660.329999999998"/>
    <n v="0.45278825574831649"/>
    <x v="4"/>
    <s v="Q4"/>
    <n v="10"/>
  </r>
  <r>
    <d v="2020-10-01T00:00:00"/>
    <x v="6"/>
    <x v="2"/>
    <x v="1"/>
    <n v="9"/>
    <n v="11658.87"/>
    <n v="582.92999999999995"/>
    <n v="6917.91"/>
    <n v="0"/>
    <n v="11075.94"/>
    <n v="4158.0300000000007"/>
    <n v="4158.0300000000007"/>
    <n v="0.37541102606189636"/>
    <x v="4"/>
    <s v="Q4"/>
    <n v="10"/>
  </r>
  <r>
    <d v="2020-11-01T00:00:00"/>
    <x v="0"/>
    <x v="3"/>
    <x v="0"/>
    <n v="115"/>
    <n v="49909.85"/>
    <n v="0"/>
    <n v="29178.240000000002"/>
    <n v="2741.48"/>
    <n v="49909.85"/>
    <n v="20731.609999999997"/>
    <n v="17990.129999999997"/>
    <n v="0.41538113218132289"/>
    <x v="4"/>
    <s v="Q4"/>
    <n v="11"/>
  </r>
  <r>
    <d v="2020-11-01T00:00:00"/>
    <x v="0"/>
    <x v="3"/>
    <x v="1"/>
    <n v="23"/>
    <n v="11005.09"/>
    <n v="1464.01"/>
    <n v="5704.3"/>
    <n v="526.04999999999995"/>
    <n v="9541.08"/>
    <n v="3836.7799999999997"/>
    <n v="3310.7299999999996"/>
    <n v="0.40213267261148633"/>
    <x v="4"/>
    <s v="Q4"/>
    <n v="11"/>
  </r>
  <r>
    <d v="2020-11-01T00:00:00"/>
    <x v="0"/>
    <x v="0"/>
    <x v="0"/>
    <n v="132"/>
    <n v="53093.32"/>
    <n v="0"/>
    <n v="33346.620000000003"/>
    <n v="0"/>
    <n v="53093.32"/>
    <n v="19746.699999999997"/>
    <n v="19746.699999999997"/>
    <n v="0.37192437768065734"/>
    <x v="4"/>
    <s v="Q4"/>
    <n v="11"/>
  </r>
  <r>
    <d v="2020-11-01T00:00:00"/>
    <x v="0"/>
    <x v="0"/>
    <x v="1"/>
    <n v="52"/>
    <n v="19882.099999999999"/>
    <n v="2591.65"/>
    <n v="12358.19"/>
    <n v="0"/>
    <n v="17290.449999999997"/>
    <n v="4932.2599999999966"/>
    <n v="4932.2599999999966"/>
    <n v="0.28525920378012126"/>
    <x v="4"/>
    <s v="Q4"/>
    <n v="11"/>
  </r>
  <r>
    <d v="2020-11-01T00:00:00"/>
    <x v="0"/>
    <x v="1"/>
    <x v="0"/>
    <n v="947"/>
    <n v="385445.16"/>
    <n v="0"/>
    <n v="237659.01"/>
    <n v="0"/>
    <n v="385445.16"/>
    <n v="147786.14999999997"/>
    <n v="147786.14999999997"/>
    <n v="0.38341680046001869"/>
    <x v="4"/>
    <s v="Q4"/>
    <n v="11"/>
  </r>
  <r>
    <d v="2020-11-01T00:00:00"/>
    <x v="0"/>
    <x v="1"/>
    <x v="1"/>
    <n v="103"/>
    <n v="37091.68"/>
    <n v="3189.34"/>
    <n v="23362.11"/>
    <n v="0"/>
    <n v="33902.339999999997"/>
    <n v="10540.229999999996"/>
    <n v="10540.229999999996"/>
    <n v="0.31089977859935325"/>
    <x v="4"/>
    <s v="Q4"/>
    <n v="11"/>
  </r>
  <r>
    <d v="2020-11-01T00:00:00"/>
    <x v="0"/>
    <x v="2"/>
    <x v="0"/>
    <n v="151"/>
    <n v="66406.009999999995"/>
    <n v="0"/>
    <n v="38969.35"/>
    <n v="0"/>
    <n v="66406.009999999995"/>
    <n v="27436.659999999996"/>
    <n v="27436.659999999996"/>
    <n v="0.41316531440452453"/>
    <x v="4"/>
    <s v="Q4"/>
    <n v="11"/>
  </r>
  <r>
    <d v="2020-11-01T00:00:00"/>
    <x v="0"/>
    <x v="2"/>
    <x v="1"/>
    <n v="42"/>
    <n v="17111.099999999999"/>
    <n v="2088.6999999999998"/>
    <n v="9677.85"/>
    <n v="0"/>
    <n v="15022.399999999998"/>
    <n v="5344.5499999999975"/>
    <n v="5344.5499999999975"/>
    <n v="0.35577204707636584"/>
    <x v="4"/>
    <s v="Q4"/>
    <n v="11"/>
  </r>
  <r>
    <d v="2020-11-01T00:00:00"/>
    <x v="1"/>
    <x v="3"/>
    <x v="0"/>
    <n v="34"/>
    <n v="187202.29"/>
    <n v="0"/>
    <n v="161467.56"/>
    <n v="10294.620000000001"/>
    <n v="187202.29"/>
    <n v="25734.73000000001"/>
    <n v="15440.11000000001"/>
    <n v="0.1374701666309745"/>
    <x v="4"/>
    <s v="Q4"/>
    <n v="11"/>
  </r>
  <r>
    <d v="2020-11-01T00:00:00"/>
    <x v="1"/>
    <x v="3"/>
    <x v="1"/>
    <n v="8"/>
    <n v="42563.4"/>
    <n v="5602.13"/>
    <n v="36765.64"/>
    <n v="2032.87"/>
    <n v="36961.270000000004"/>
    <n v="195.63000000000466"/>
    <n v="-1837.2399999999952"/>
    <n v="5.2928376108289741E-3"/>
    <x v="4"/>
    <s v="Q4"/>
    <n v="11"/>
  </r>
  <r>
    <d v="2020-11-01T00:00:00"/>
    <x v="1"/>
    <x v="0"/>
    <x v="0"/>
    <n v="52"/>
    <n v="313600.08"/>
    <n v="0"/>
    <n v="277707.31"/>
    <n v="0"/>
    <n v="313600.08"/>
    <n v="35892.770000000019"/>
    <n v="35892.770000000019"/>
    <n v="0.11445395677194986"/>
    <x v="4"/>
    <s v="Q4"/>
    <n v="11"/>
  </r>
  <r>
    <d v="2020-11-01T00:00:00"/>
    <x v="1"/>
    <x v="0"/>
    <x v="1"/>
    <n v="17"/>
    <n v="114037.48"/>
    <n v="10312.26"/>
    <n v="99786.57"/>
    <n v="0"/>
    <n v="103725.22"/>
    <n v="3938.6499999999942"/>
    <n v="3938.6499999999942"/>
    <n v="3.7971960917508721E-2"/>
    <x v="4"/>
    <s v="Q4"/>
    <n v="11"/>
  </r>
  <r>
    <d v="2020-11-01T00:00:00"/>
    <x v="1"/>
    <x v="1"/>
    <x v="0"/>
    <n v="179"/>
    <n v="1017162.54"/>
    <n v="0"/>
    <n v="884188.46"/>
    <n v="0"/>
    <n v="1017162.54"/>
    <n v="132974.08000000007"/>
    <n v="132974.08000000007"/>
    <n v="0.13073041403982502"/>
    <x v="4"/>
    <s v="Q4"/>
    <n v="11"/>
  </r>
  <r>
    <d v="2020-11-01T00:00:00"/>
    <x v="1"/>
    <x v="1"/>
    <x v="1"/>
    <n v="20"/>
    <n v="95210.74"/>
    <n v="8675.66"/>
    <n v="82308.62"/>
    <n v="0"/>
    <n v="86535.08"/>
    <n v="4226.4600000000064"/>
    <n v="4226.4600000000064"/>
    <n v="4.8841001822613514E-2"/>
    <x v="4"/>
    <s v="Q4"/>
    <n v="11"/>
  </r>
  <r>
    <d v="2020-11-01T00:00:00"/>
    <x v="1"/>
    <x v="2"/>
    <x v="0"/>
    <n v="47"/>
    <n v="286371.5"/>
    <n v="0"/>
    <n v="248293.65"/>
    <n v="0"/>
    <n v="286371.5"/>
    <n v="38077.850000000006"/>
    <n v="38077.850000000006"/>
    <n v="0.13296661853571323"/>
    <x v="4"/>
    <s v="Q4"/>
    <n v="11"/>
  </r>
  <r>
    <d v="2020-11-01T00:00:00"/>
    <x v="1"/>
    <x v="2"/>
    <x v="1"/>
    <n v="7"/>
    <n v="36481.21"/>
    <n v="4116.25"/>
    <n v="32164.55"/>
    <n v="0"/>
    <n v="32364.959999999999"/>
    <n v="200.40999999999985"/>
    <n v="200.40999999999985"/>
    <n v="6.1921905665880588E-3"/>
    <x v="4"/>
    <s v="Q4"/>
    <n v="11"/>
  </r>
  <r>
    <d v="2020-11-01T00:00:00"/>
    <x v="2"/>
    <x v="3"/>
    <x v="0"/>
    <n v="66"/>
    <n v="45217.43"/>
    <n v="0"/>
    <n v="20699.169999999998"/>
    <n v="2486.9299999999998"/>
    <n v="45217.43"/>
    <n v="24518.260000000002"/>
    <n v="22031.33"/>
    <n v="0.54223028597600531"/>
    <x v="4"/>
    <s v="Q4"/>
    <n v="11"/>
  </r>
  <r>
    <d v="2020-11-01T00:00:00"/>
    <x v="2"/>
    <x v="3"/>
    <x v="1"/>
    <n v="15"/>
    <n v="11901.33"/>
    <n v="1251.1099999999999"/>
    <n v="5443.3"/>
    <n v="589.46"/>
    <n v="10650.22"/>
    <n v="5206.9199999999992"/>
    <n v="4617.4599999999991"/>
    <n v="0.48890257666038817"/>
    <x v="4"/>
    <s v="Q4"/>
    <n v="11"/>
  </r>
  <r>
    <d v="2020-11-01T00:00:00"/>
    <x v="2"/>
    <x v="0"/>
    <x v="0"/>
    <n v="107"/>
    <n v="70848.3"/>
    <n v="0"/>
    <n v="32670.31"/>
    <n v="0"/>
    <n v="70848.3"/>
    <n v="38177.990000000005"/>
    <n v="38177.990000000005"/>
    <n v="0.53886952827379064"/>
    <x v="4"/>
    <s v="Q4"/>
    <n v="11"/>
  </r>
  <r>
    <d v="2020-11-01T00:00:00"/>
    <x v="2"/>
    <x v="0"/>
    <x v="1"/>
    <n v="53"/>
    <n v="41486.35"/>
    <n v="5241.84"/>
    <n v="18643.25"/>
    <n v="0"/>
    <n v="36244.509999999995"/>
    <n v="17601.259999999995"/>
    <n v="17601.259999999995"/>
    <n v="0.48562554715183065"/>
    <x v="4"/>
    <s v="Q4"/>
    <n v="11"/>
  </r>
  <r>
    <d v="2020-11-01T00:00:00"/>
    <x v="2"/>
    <x v="1"/>
    <x v="0"/>
    <n v="616"/>
    <n v="442112.17"/>
    <n v="0"/>
    <n v="201924.46"/>
    <n v="0"/>
    <n v="442112.17"/>
    <n v="240187.71"/>
    <n v="240187.71"/>
    <n v="0.54327323764916946"/>
    <x v="4"/>
    <s v="Q4"/>
    <n v="11"/>
  </r>
  <r>
    <d v="2020-11-01T00:00:00"/>
    <x v="2"/>
    <x v="1"/>
    <x v="1"/>
    <n v="59"/>
    <n v="45701.32"/>
    <n v="4229.57"/>
    <n v="20355.36"/>
    <n v="0"/>
    <n v="41471.75"/>
    <n v="21116.39"/>
    <n v="21116.39"/>
    <n v="0.50917528196905115"/>
    <x v="4"/>
    <s v="Q4"/>
    <n v="11"/>
  </r>
  <r>
    <d v="2020-11-01T00:00:00"/>
    <x v="2"/>
    <x v="2"/>
    <x v="0"/>
    <n v="75"/>
    <n v="48476.59"/>
    <n v="0"/>
    <n v="22668.27"/>
    <n v="0"/>
    <n v="48476.59"/>
    <n v="25808.319999999996"/>
    <n v="25808.319999999996"/>
    <n v="0.53238728219125975"/>
    <x v="4"/>
    <s v="Q4"/>
    <n v="11"/>
  </r>
  <r>
    <d v="2020-11-01T00:00:00"/>
    <x v="2"/>
    <x v="2"/>
    <x v="1"/>
    <n v="30"/>
    <n v="19278.07"/>
    <n v="2437.12"/>
    <n v="8417.7199999999993"/>
    <n v="0"/>
    <n v="16840.95"/>
    <n v="8423.2300000000014"/>
    <n v="8423.2300000000014"/>
    <n v="0.50016358934620675"/>
    <x v="4"/>
    <s v="Q4"/>
    <n v="11"/>
  </r>
  <r>
    <d v="2020-11-01T00:00:00"/>
    <x v="3"/>
    <x v="3"/>
    <x v="0"/>
    <n v="197"/>
    <n v="20527.3"/>
    <n v="0"/>
    <n v="17176.64"/>
    <n v="1127.3800000000001"/>
    <n v="20527.3"/>
    <n v="3350.66"/>
    <n v="2223.2799999999997"/>
    <n v="0.16322945540816375"/>
    <x v="4"/>
    <s v="Q4"/>
    <n v="11"/>
  </r>
  <r>
    <d v="2020-11-01T00:00:00"/>
    <x v="3"/>
    <x v="3"/>
    <x v="1"/>
    <n v="28"/>
    <n v="3235.39"/>
    <n v="464.09"/>
    <n v="2524.7199999999998"/>
    <n v="152.41999999999999"/>
    <n v="2771.2999999999997"/>
    <n v="246.57999999999993"/>
    <n v="94.15999999999994"/>
    <n v="8.8976292714610453E-2"/>
    <x v="4"/>
    <s v="Q4"/>
    <n v="11"/>
  </r>
  <r>
    <d v="2020-11-01T00:00:00"/>
    <x v="3"/>
    <x v="0"/>
    <x v="0"/>
    <n v="284"/>
    <n v="29039.51"/>
    <n v="0"/>
    <n v="24089.68"/>
    <n v="0"/>
    <n v="29039.51"/>
    <n v="4949.8299999999981"/>
    <n v="4949.8299999999981"/>
    <n v="0.17045156753678001"/>
    <x v="4"/>
    <s v="Q4"/>
    <n v="11"/>
  </r>
  <r>
    <d v="2020-11-01T00:00:00"/>
    <x v="3"/>
    <x v="0"/>
    <x v="1"/>
    <n v="61"/>
    <n v="4818.9799999999996"/>
    <n v="594.54999999999995"/>
    <n v="3912.17"/>
    <n v="0"/>
    <n v="4224.4299999999994"/>
    <n v="312.25999999999931"/>
    <n v="312.25999999999931"/>
    <n v="7.3917664631677968E-2"/>
    <x v="4"/>
    <s v="Q4"/>
    <n v="11"/>
  </r>
  <r>
    <d v="2020-11-01T00:00:00"/>
    <x v="3"/>
    <x v="1"/>
    <x v="0"/>
    <n v="2799"/>
    <n v="289506.56"/>
    <n v="0"/>
    <n v="237678.33"/>
    <n v="0"/>
    <n v="289506.56"/>
    <n v="51828.23000000001"/>
    <n v="51828.23000000001"/>
    <n v="0.17902264459914141"/>
    <x v="4"/>
    <s v="Q4"/>
    <n v="11"/>
  </r>
  <r>
    <d v="2020-11-01T00:00:00"/>
    <x v="3"/>
    <x v="1"/>
    <x v="1"/>
    <n v="266"/>
    <n v="27160.400000000001"/>
    <n v="2618.65"/>
    <n v="22062.03"/>
    <n v="0"/>
    <n v="24541.75"/>
    <n v="2479.7200000000012"/>
    <n v="2479.7200000000012"/>
    <n v="0.1010408793178971"/>
    <x v="4"/>
    <s v="Q4"/>
    <n v="11"/>
  </r>
  <r>
    <d v="2020-11-01T00:00:00"/>
    <x v="3"/>
    <x v="2"/>
    <x v="0"/>
    <n v="227"/>
    <n v="22728.9"/>
    <n v="0"/>
    <n v="18739.37"/>
    <n v="0"/>
    <n v="22728.9"/>
    <n v="3989.5300000000025"/>
    <n v="3989.5300000000025"/>
    <n v="0.17552675228453651"/>
    <x v="4"/>
    <s v="Q4"/>
    <n v="11"/>
  </r>
  <r>
    <d v="2020-11-01T00:00:00"/>
    <x v="3"/>
    <x v="2"/>
    <x v="1"/>
    <n v="83"/>
    <n v="9265.61"/>
    <n v="1079.04"/>
    <n v="7513.63"/>
    <n v="0"/>
    <n v="8186.5700000000006"/>
    <n v="672.94000000000051"/>
    <n v="672.94000000000051"/>
    <n v="8.2200482008948861E-2"/>
    <x v="4"/>
    <s v="Q4"/>
    <n v="11"/>
  </r>
  <r>
    <d v="2020-11-01T00:00:00"/>
    <x v="4"/>
    <x v="3"/>
    <x v="0"/>
    <n v="75"/>
    <n v="39986.15"/>
    <n v="0"/>
    <n v="21462.240000000002"/>
    <n v="2198.41"/>
    <n v="39986.15"/>
    <n v="18523.91"/>
    <n v="16325.5"/>
    <n v="0.46325815313552315"/>
    <x v="4"/>
    <s v="Q4"/>
    <n v="11"/>
  </r>
  <r>
    <d v="2020-11-01T00:00:00"/>
    <x v="4"/>
    <x v="3"/>
    <x v="1"/>
    <n v="35"/>
    <n v="16869.71"/>
    <n v="1989.18"/>
    <n v="8516.35"/>
    <n v="823.4"/>
    <n v="14880.529999999999"/>
    <n v="6364.1799999999985"/>
    <n v="5540.7799999999988"/>
    <n v="0.42768503541204506"/>
    <x v="4"/>
    <s v="Q4"/>
    <n v="11"/>
  </r>
  <r>
    <d v="2020-11-01T00:00:00"/>
    <x v="4"/>
    <x v="0"/>
    <x v="0"/>
    <n v="100"/>
    <n v="60027.37"/>
    <n v="0"/>
    <n v="32287.85"/>
    <n v="0"/>
    <n v="60027.37"/>
    <n v="27739.520000000004"/>
    <n v="27739.520000000004"/>
    <n v="0.46211453208761277"/>
    <x v="4"/>
    <s v="Q4"/>
    <n v="11"/>
  </r>
  <r>
    <d v="2020-11-01T00:00:00"/>
    <x v="4"/>
    <x v="0"/>
    <x v="1"/>
    <n v="54"/>
    <n v="26192.65"/>
    <n v="3537.23"/>
    <n v="13961.17"/>
    <n v="0"/>
    <n v="22655.420000000002"/>
    <n v="8694.2500000000018"/>
    <n v="8694.2500000000018"/>
    <n v="0.38376026575539102"/>
    <x v="4"/>
    <s v="Q4"/>
    <n v="11"/>
  </r>
  <r>
    <d v="2020-11-01T00:00:00"/>
    <x v="4"/>
    <x v="1"/>
    <x v="0"/>
    <n v="748"/>
    <n v="455979.01"/>
    <n v="0"/>
    <n v="245214.79"/>
    <n v="0"/>
    <n v="455979.01"/>
    <n v="210764.22"/>
    <n v="210764.22"/>
    <n v="0.4622235133147905"/>
    <x v="4"/>
    <s v="Q4"/>
    <n v="11"/>
  </r>
  <r>
    <d v="2020-11-01T00:00:00"/>
    <x v="4"/>
    <x v="1"/>
    <x v="1"/>
    <n v="91"/>
    <n v="59677.74"/>
    <n v="5310.78"/>
    <n v="31805.63"/>
    <n v="0"/>
    <n v="54366.96"/>
    <n v="22561.329999999998"/>
    <n v="22561.329999999998"/>
    <n v="0.41498237164630869"/>
    <x v="4"/>
    <s v="Q4"/>
    <n v="11"/>
  </r>
  <r>
    <d v="2020-11-01T00:00:00"/>
    <x v="4"/>
    <x v="2"/>
    <x v="0"/>
    <n v="102"/>
    <n v="62060.21"/>
    <n v="0"/>
    <n v="33006.81"/>
    <n v="0"/>
    <n v="62060.21"/>
    <n v="29053.4"/>
    <n v="29053.4"/>
    <n v="0.46814859311626567"/>
    <x v="4"/>
    <s v="Q4"/>
    <n v="11"/>
  </r>
  <r>
    <d v="2020-11-01T00:00:00"/>
    <x v="4"/>
    <x v="2"/>
    <x v="1"/>
    <n v="29"/>
    <n v="14841.23"/>
    <n v="1714"/>
    <n v="7937.83"/>
    <n v="0"/>
    <n v="13127.23"/>
    <n v="5189.3999999999996"/>
    <n v="5189.3999999999996"/>
    <n v="0.3953156911244794"/>
    <x v="4"/>
    <s v="Q4"/>
    <n v="11"/>
  </r>
  <r>
    <d v="2020-11-01T00:00:00"/>
    <x v="5"/>
    <x v="3"/>
    <x v="0"/>
    <n v="45"/>
    <n v="157607.51999999999"/>
    <n v="0"/>
    <n v="132576.76"/>
    <n v="8667.23"/>
    <n v="157607.51999999999"/>
    <n v="25030.75999999998"/>
    <n v="16363.529999999981"/>
    <n v="0.15881704121732251"/>
    <x v="4"/>
    <s v="Q4"/>
    <n v="11"/>
  </r>
  <r>
    <d v="2020-11-01T00:00:00"/>
    <x v="5"/>
    <x v="3"/>
    <x v="1"/>
    <n v="15"/>
    <n v="54462.559999999998"/>
    <n v="7190.43"/>
    <n v="44492.1"/>
    <n v="2601.9899999999998"/>
    <n v="47272.13"/>
    <n v="2780.0299999999988"/>
    <n v="178.03999999999905"/>
    <n v="5.8809069953056889E-2"/>
    <x v="4"/>
    <s v="Q4"/>
    <n v="11"/>
  </r>
  <r>
    <d v="2020-11-01T00:00:00"/>
    <x v="5"/>
    <x v="0"/>
    <x v="0"/>
    <n v="56"/>
    <n v="226373.37"/>
    <n v="0"/>
    <n v="186303.06"/>
    <n v="0"/>
    <n v="226373.37"/>
    <n v="40070.31"/>
    <n v="40070.31"/>
    <n v="0.17700982231258031"/>
    <x v="4"/>
    <s v="Q4"/>
    <n v="11"/>
  </r>
  <r>
    <d v="2020-11-01T00:00:00"/>
    <x v="5"/>
    <x v="0"/>
    <x v="1"/>
    <n v="22"/>
    <n v="78831.38"/>
    <n v="9033.35"/>
    <n v="62657.87"/>
    <n v="0"/>
    <n v="69798.03"/>
    <n v="7140.1599999999962"/>
    <n v="7140.1599999999962"/>
    <n v="0.10229744306537013"/>
    <x v="4"/>
    <s v="Q4"/>
    <n v="11"/>
  </r>
  <r>
    <d v="2020-11-01T00:00:00"/>
    <x v="5"/>
    <x v="1"/>
    <x v="0"/>
    <n v="245"/>
    <n v="1025317.71"/>
    <n v="0"/>
    <n v="858612.61"/>
    <n v="0"/>
    <n v="1025317.71"/>
    <n v="166705.09999999998"/>
    <n v="166705.09999999998"/>
    <n v="0.16258872579115013"/>
    <x v="4"/>
    <s v="Q4"/>
    <n v="11"/>
  </r>
  <r>
    <d v="2020-11-01T00:00:00"/>
    <x v="5"/>
    <x v="1"/>
    <x v="1"/>
    <n v="23"/>
    <n v="89243.27"/>
    <n v="8218.66"/>
    <n v="71918.62"/>
    <n v="0"/>
    <n v="81024.61"/>
    <n v="9105.9900000000052"/>
    <n v="9105.9900000000052"/>
    <n v="0.1123854838671856"/>
    <x v="4"/>
    <s v="Q4"/>
    <n v="11"/>
  </r>
  <r>
    <d v="2020-11-01T00:00:00"/>
    <x v="5"/>
    <x v="2"/>
    <x v="0"/>
    <n v="56"/>
    <n v="200091.91"/>
    <n v="0"/>
    <n v="165990.84"/>
    <n v="0"/>
    <n v="200091.91"/>
    <n v="34101.070000000007"/>
    <n v="34101.070000000007"/>
    <n v="0.17042703025824485"/>
    <x v="4"/>
    <s v="Q4"/>
    <n v="11"/>
  </r>
  <r>
    <d v="2020-11-01T00:00:00"/>
    <x v="5"/>
    <x v="2"/>
    <x v="1"/>
    <n v="13"/>
    <n v="53880.23"/>
    <n v="6468.78"/>
    <n v="47046.62"/>
    <n v="0"/>
    <n v="47411.450000000004"/>
    <n v="364.83000000000175"/>
    <n v="364.83000000000175"/>
    <n v="7.6949766353908546E-3"/>
    <x v="4"/>
    <s v="Q4"/>
    <n v="11"/>
  </r>
  <r>
    <d v="2020-11-01T00:00:00"/>
    <x v="6"/>
    <x v="3"/>
    <x v="0"/>
    <n v="28"/>
    <n v="41502.6"/>
    <n v="0"/>
    <n v="21480.12"/>
    <n v="2279.35"/>
    <n v="41502.6"/>
    <n v="20022.48"/>
    <n v="17743.13"/>
    <n v="0.48243917248557922"/>
    <x v="4"/>
    <s v="Q4"/>
    <n v="11"/>
  </r>
  <r>
    <d v="2020-11-01T00:00:00"/>
    <x v="6"/>
    <x v="3"/>
    <x v="1"/>
    <n v="7"/>
    <n v="10578.6"/>
    <n v="1357.58"/>
    <n v="6476.43"/>
    <n v="507.16"/>
    <n v="9221.02"/>
    <n v="2744.59"/>
    <n v="2237.4300000000003"/>
    <n v="0.29764494600380437"/>
    <x v="4"/>
    <s v="Q4"/>
    <n v="11"/>
  </r>
  <r>
    <d v="2020-11-01T00:00:00"/>
    <x v="6"/>
    <x v="0"/>
    <x v="0"/>
    <n v="40"/>
    <n v="52097.45"/>
    <n v="0"/>
    <n v="29290.23"/>
    <n v="0"/>
    <n v="52097.45"/>
    <n v="22807.219999999998"/>
    <n v="22807.219999999998"/>
    <n v="0.43777996811744141"/>
    <x v="4"/>
    <s v="Q4"/>
    <n v="11"/>
  </r>
  <r>
    <d v="2020-11-01T00:00:00"/>
    <x v="6"/>
    <x v="0"/>
    <x v="1"/>
    <n v="9"/>
    <n v="7318.32"/>
    <n v="954.16"/>
    <n v="4669.62"/>
    <n v="0"/>
    <n v="6364.16"/>
    <n v="1694.54"/>
    <n v="1694.54"/>
    <n v="0.2662629475060338"/>
    <x v="4"/>
    <s v="Q4"/>
    <n v="11"/>
  </r>
  <r>
    <d v="2020-11-01T00:00:00"/>
    <x v="6"/>
    <x v="1"/>
    <x v="0"/>
    <n v="298"/>
    <n v="399451.88"/>
    <n v="0"/>
    <n v="217978.72"/>
    <n v="0"/>
    <n v="399451.88"/>
    <n v="181473.16"/>
    <n v="181473.16"/>
    <n v="0.4543054347372204"/>
    <x v="4"/>
    <s v="Q4"/>
    <n v="11"/>
  </r>
  <r>
    <d v="2020-11-01T00:00:00"/>
    <x v="6"/>
    <x v="1"/>
    <x v="1"/>
    <n v="25"/>
    <n v="29436.720000000001"/>
    <n v="2281.8000000000002"/>
    <n v="16427.349999999999"/>
    <n v="0"/>
    <n v="27154.920000000002"/>
    <n v="10727.570000000003"/>
    <n v="10727.570000000003"/>
    <n v="0.39505069431248563"/>
    <x v="4"/>
    <s v="Q4"/>
    <n v="11"/>
  </r>
  <r>
    <d v="2020-11-01T00:00:00"/>
    <x v="6"/>
    <x v="2"/>
    <x v="0"/>
    <n v="48"/>
    <n v="65142.91"/>
    <n v="0"/>
    <n v="35971.71"/>
    <n v="0"/>
    <n v="65142.91"/>
    <n v="29171.200000000004"/>
    <n v="29171.200000000004"/>
    <n v="0.44780314542288641"/>
    <x v="4"/>
    <s v="Q4"/>
    <n v="11"/>
  </r>
  <r>
    <d v="2020-11-01T00:00:00"/>
    <x v="6"/>
    <x v="2"/>
    <x v="1"/>
    <n v="24"/>
    <n v="35001.519999999997"/>
    <n v="4603.13"/>
    <n v="19584.62"/>
    <n v="0"/>
    <n v="30398.389999999996"/>
    <n v="10813.769999999997"/>
    <n v="10813.769999999997"/>
    <n v="0.35573495833167473"/>
    <x v="4"/>
    <s v="Q4"/>
    <n v="11"/>
  </r>
  <r>
    <d v="2020-12-01T00:00:00"/>
    <x v="0"/>
    <x v="3"/>
    <x v="0"/>
    <n v="139"/>
    <n v="57823.47"/>
    <n v="0"/>
    <n v="33543.08"/>
    <n v="3178.4"/>
    <n v="57823.47"/>
    <n v="24280.39"/>
    <n v="21101.989999999998"/>
    <n v="0.41990544669837349"/>
    <x v="4"/>
    <s v="Q4"/>
    <n v="12"/>
  </r>
  <r>
    <d v="2020-12-01T00:00:00"/>
    <x v="0"/>
    <x v="3"/>
    <x v="1"/>
    <n v="102"/>
    <n v="35785.199999999997"/>
    <n v="4430.0600000000004"/>
    <n v="24484.11"/>
    <n v="1728.75"/>
    <n v="31355.139999999996"/>
    <n v="6871.0299999999952"/>
    <n v="5142.2799999999952"/>
    <n v="0.21913568237934822"/>
    <x v="4"/>
    <s v="Q4"/>
    <n v="12"/>
  </r>
  <r>
    <d v="2020-12-01T00:00:00"/>
    <x v="0"/>
    <x v="0"/>
    <x v="0"/>
    <n v="161"/>
    <n v="67131.360000000001"/>
    <n v="0"/>
    <n v="41640.160000000003"/>
    <n v="0"/>
    <n v="67131.360000000001"/>
    <n v="25491.199999999997"/>
    <n v="25491.199999999997"/>
    <n v="0.37972119140741373"/>
    <x v="4"/>
    <s v="Q4"/>
    <n v="12"/>
  </r>
  <r>
    <d v="2020-12-01T00:00:00"/>
    <x v="0"/>
    <x v="0"/>
    <x v="1"/>
    <n v="106"/>
    <n v="45083.18"/>
    <n v="5438.42"/>
    <n v="25945.34"/>
    <n v="0"/>
    <n v="39644.76"/>
    <n v="13699.420000000002"/>
    <n v="13699.420000000002"/>
    <n v="0.34555436834527442"/>
    <x v="4"/>
    <s v="Q4"/>
    <n v="12"/>
  </r>
  <r>
    <d v="2020-12-01T00:00:00"/>
    <x v="0"/>
    <x v="1"/>
    <x v="0"/>
    <n v="1130"/>
    <n v="459982.46"/>
    <n v="0"/>
    <n v="278766.68"/>
    <n v="0"/>
    <n v="459982.46"/>
    <n v="181215.78000000003"/>
    <n v="181215.78000000003"/>
    <n v="0.39396236978253479"/>
    <x v="4"/>
    <s v="Q4"/>
    <n v="12"/>
  </r>
  <r>
    <d v="2020-12-01T00:00:00"/>
    <x v="0"/>
    <x v="1"/>
    <x v="1"/>
    <n v="354"/>
    <n v="154979.26"/>
    <n v="16759.150000000001"/>
    <n v="95464.91"/>
    <n v="0"/>
    <n v="138220.11000000002"/>
    <n v="42755.200000000012"/>
    <n v="42755.200000000012"/>
    <n v="0.3093269134281546"/>
    <x v="4"/>
    <s v="Q4"/>
    <n v="12"/>
  </r>
  <r>
    <d v="2020-12-01T00:00:00"/>
    <x v="0"/>
    <x v="2"/>
    <x v="0"/>
    <n v="158"/>
    <n v="58467.47"/>
    <n v="0"/>
    <n v="35020.28"/>
    <n v="0"/>
    <n v="58467.47"/>
    <n v="23447.190000000002"/>
    <n v="23447.190000000002"/>
    <n v="0.40102966658211825"/>
    <x v="4"/>
    <s v="Q4"/>
    <n v="12"/>
  </r>
  <r>
    <d v="2020-12-01T00:00:00"/>
    <x v="0"/>
    <x v="2"/>
    <x v="1"/>
    <n v="101"/>
    <n v="43624.2"/>
    <n v="5379.14"/>
    <n v="24632.35"/>
    <n v="0"/>
    <n v="38245.06"/>
    <n v="13612.71"/>
    <n v="13612.71"/>
    <n v="0.35593381210540653"/>
    <x v="4"/>
    <s v="Q4"/>
    <n v="12"/>
  </r>
  <r>
    <d v="2020-12-01T00:00:00"/>
    <x v="1"/>
    <x v="3"/>
    <x v="0"/>
    <n v="40"/>
    <n v="198756.17"/>
    <n v="0"/>
    <n v="177841.67"/>
    <n v="10925.79"/>
    <n v="198756.17"/>
    <n v="20914.5"/>
    <n v="9988.7099999999991"/>
    <n v="0.10522692201203111"/>
    <x v="4"/>
    <s v="Q4"/>
    <n v="12"/>
  </r>
  <r>
    <d v="2020-12-01T00:00:00"/>
    <x v="1"/>
    <x v="3"/>
    <x v="1"/>
    <n v="28"/>
    <n v="246699.27"/>
    <n v="32053.81"/>
    <n v="211630.21"/>
    <n v="11808.85"/>
    <n v="214645.46"/>
    <n v="3015.25"/>
    <n v="-8793.6"/>
    <n v="1.4047583396359746E-2"/>
    <x v="4"/>
    <s v="Q4"/>
    <n v="12"/>
  </r>
  <r>
    <d v="2020-12-01T00:00:00"/>
    <x v="1"/>
    <x v="0"/>
    <x v="0"/>
    <n v="49"/>
    <n v="299434.26"/>
    <n v="0"/>
    <n v="257934.71"/>
    <n v="0"/>
    <n v="299434.26"/>
    <n v="41499.550000000017"/>
    <n v="41499.550000000017"/>
    <n v="0.13859319237551512"/>
    <x v="4"/>
    <s v="Q4"/>
    <n v="12"/>
  </r>
  <r>
    <d v="2020-12-01T00:00:00"/>
    <x v="1"/>
    <x v="0"/>
    <x v="1"/>
    <n v="32"/>
    <n v="198461.76"/>
    <n v="24540.7"/>
    <n v="170131.54"/>
    <n v="0"/>
    <n v="173921.06"/>
    <n v="3789.5199999999895"/>
    <n v="3789.5199999999895"/>
    <n v="2.1788735648230233E-2"/>
    <x v="4"/>
    <s v="Q4"/>
    <n v="12"/>
  </r>
  <r>
    <d v="2020-12-01T00:00:00"/>
    <x v="1"/>
    <x v="1"/>
    <x v="0"/>
    <n v="193"/>
    <n v="1118484.6000000001"/>
    <n v="0"/>
    <n v="965566.38"/>
    <n v="0"/>
    <n v="1118484.6000000001"/>
    <n v="152918.22000000009"/>
    <n v="152918.22000000009"/>
    <n v="0.13671911083979169"/>
    <x v="4"/>
    <s v="Q4"/>
    <n v="12"/>
  </r>
  <r>
    <d v="2020-12-01T00:00:00"/>
    <x v="1"/>
    <x v="1"/>
    <x v="1"/>
    <n v="55"/>
    <n v="297652.58"/>
    <n v="33399.64"/>
    <n v="256088.51"/>
    <n v="0"/>
    <n v="264252.94"/>
    <n v="8164.429999999993"/>
    <n v="8164.429999999993"/>
    <n v="3.0896269309245879E-2"/>
    <x v="4"/>
    <s v="Q4"/>
    <n v="12"/>
  </r>
  <r>
    <d v="2020-12-01T00:00:00"/>
    <x v="1"/>
    <x v="2"/>
    <x v="0"/>
    <n v="36"/>
    <n v="197061.11"/>
    <n v="0"/>
    <n v="172714.73"/>
    <n v="0"/>
    <n v="197061.11"/>
    <n v="24346.379999999976"/>
    <n v="24346.379999999976"/>
    <n v="0.1235473605116706"/>
    <x v="4"/>
    <s v="Q4"/>
    <n v="12"/>
  </r>
  <r>
    <d v="2020-12-01T00:00:00"/>
    <x v="1"/>
    <x v="2"/>
    <x v="1"/>
    <n v="25"/>
    <n v="122525.9"/>
    <n v="14550.46"/>
    <n v="106568.29"/>
    <n v="0"/>
    <n v="107975.44"/>
    <n v="1407.1500000000087"/>
    <n v="1407.1500000000087"/>
    <n v="1.3032130269624359E-2"/>
    <x v="4"/>
    <s v="Q4"/>
    <n v="12"/>
  </r>
  <r>
    <d v="2020-12-01T00:00:00"/>
    <x v="2"/>
    <x v="3"/>
    <x v="0"/>
    <n v="90"/>
    <n v="66396.23"/>
    <n v="0"/>
    <n v="29475"/>
    <n v="3650.21"/>
    <n v="66396.23"/>
    <n v="36921.229999999996"/>
    <n v="33271.019999999997"/>
    <n v="0.55607419276666759"/>
    <x v="4"/>
    <s v="Q4"/>
    <n v="12"/>
  </r>
  <r>
    <d v="2020-12-01T00:00:00"/>
    <x v="2"/>
    <x v="3"/>
    <x v="1"/>
    <n v="62"/>
    <n v="49194.31"/>
    <n v="6350.82"/>
    <n v="21752.89"/>
    <n v="2360.9299999999998"/>
    <n v="42843.49"/>
    <n v="21090.6"/>
    <n v="18729.669999999998"/>
    <n v="0.49227082107456699"/>
    <x v="4"/>
    <s v="Q4"/>
    <n v="12"/>
  </r>
  <r>
    <d v="2020-12-01T00:00:00"/>
    <x v="2"/>
    <x v="0"/>
    <x v="0"/>
    <n v="93"/>
    <n v="70419.66"/>
    <n v="0"/>
    <n v="31738.080000000002"/>
    <n v="0"/>
    <n v="70419.66"/>
    <n v="38681.58"/>
    <n v="38681.58"/>
    <n v="0.54930086285562862"/>
    <x v="4"/>
    <s v="Q4"/>
    <n v="12"/>
  </r>
  <r>
    <d v="2020-12-01T00:00:00"/>
    <x v="2"/>
    <x v="0"/>
    <x v="1"/>
    <n v="69"/>
    <n v="50712.959999999999"/>
    <n v="6537.81"/>
    <n v="22884.28"/>
    <n v="0"/>
    <n v="44175.15"/>
    <n v="21290.870000000003"/>
    <n v="21290.870000000003"/>
    <n v="0.48196486033437358"/>
    <x v="4"/>
    <s v="Q4"/>
    <n v="12"/>
  </r>
  <r>
    <d v="2020-12-01T00:00:00"/>
    <x v="2"/>
    <x v="1"/>
    <x v="0"/>
    <n v="694"/>
    <n v="515362.58"/>
    <n v="0"/>
    <n v="231435.56"/>
    <n v="0"/>
    <n v="515362.58"/>
    <n v="283927.02"/>
    <n v="283927.02"/>
    <n v="0.55092672812993138"/>
    <x v="4"/>
    <s v="Q4"/>
    <n v="12"/>
  </r>
  <r>
    <d v="2020-12-01T00:00:00"/>
    <x v="2"/>
    <x v="1"/>
    <x v="1"/>
    <n v="190"/>
    <n v="131569.4"/>
    <n v="13667.84"/>
    <n v="59549.56"/>
    <n v="0"/>
    <n v="117901.56"/>
    <n v="58352"/>
    <n v="58352"/>
    <n v="0.49492135642649682"/>
    <x v="4"/>
    <s v="Q4"/>
    <n v="12"/>
  </r>
  <r>
    <d v="2020-12-01T00:00:00"/>
    <x v="2"/>
    <x v="2"/>
    <x v="0"/>
    <n v="121"/>
    <n v="85770.7"/>
    <n v="0"/>
    <n v="39866.69"/>
    <n v="0"/>
    <n v="85770.7"/>
    <n v="45904.009999999995"/>
    <n v="45904.009999999995"/>
    <n v="0.53519453612947077"/>
    <x v="4"/>
    <s v="Q4"/>
    <n v="12"/>
  </r>
  <r>
    <d v="2020-12-01T00:00:00"/>
    <x v="2"/>
    <x v="2"/>
    <x v="1"/>
    <n v="60"/>
    <n v="42041.599999999999"/>
    <n v="5038.43"/>
    <n v="18802.400000000001"/>
    <n v="0"/>
    <n v="37003.17"/>
    <n v="18200.769999999997"/>
    <n v="18200.769999999997"/>
    <n v="0.49187056136001317"/>
    <x v="4"/>
    <s v="Q4"/>
    <n v="12"/>
  </r>
  <r>
    <d v="2020-12-01T00:00:00"/>
    <x v="3"/>
    <x v="3"/>
    <x v="0"/>
    <n v="205"/>
    <n v="20883.419999999998"/>
    <n v="0"/>
    <n v="17367.5"/>
    <n v="1147.1400000000001"/>
    <n v="20883.419999999998"/>
    <n v="3515.9199999999983"/>
    <n v="2368.7799999999979"/>
    <n v="0.16835939707193548"/>
    <x v="4"/>
    <s v="Q4"/>
    <n v="12"/>
  </r>
  <r>
    <d v="2020-12-01T00:00:00"/>
    <x v="3"/>
    <x v="3"/>
    <x v="1"/>
    <n v="186"/>
    <n v="18873.28"/>
    <n v="2383.29"/>
    <n v="15349.22"/>
    <n v="906.95"/>
    <n v="16489.989999999998"/>
    <n v="1140.7699999999986"/>
    <n v="233.81999999999857"/>
    <n v="6.9179544681349028E-2"/>
    <x v="4"/>
    <s v="Q4"/>
    <n v="12"/>
  </r>
  <r>
    <d v="2020-12-01T00:00:00"/>
    <x v="3"/>
    <x v="0"/>
    <x v="0"/>
    <n v="309"/>
    <n v="29493.01"/>
    <n v="0"/>
    <n v="24251.919999999998"/>
    <n v="0"/>
    <n v="29493.01"/>
    <n v="5241.09"/>
    <n v="5241.09"/>
    <n v="0.17770617512420742"/>
    <x v="4"/>
    <s v="Q4"/>
    <n v="12"/>
  </r>
  <r>
    <d v="2020-12-01T00:00:00"/>
    <x v="3"/>
    <x v="0"/>
    <x v="1"/>
    <n v="234"/>
    <n v="25472.95"/>
    <n v="3081.44"/>
    <n v="21401.37"/>
    <n v="0"/>
    <n v="22391.510000000002"/>
    <n v="990.14000000000306"/>
    <n v="990.14000000000306"/>
    <n v="4.4219438528263745E-2"/>
    <x v="4"/>
    <s v="Q4"/>
    <n v="12"/>
  </r>
  <r>
    <d v="2020-12-01T00:00:00"/>
    <x v="3"/>
    <x v="1"/>
    <x v="0"/>
    <n v="3062"/>
    <n v="315324.45"/>
    <n v="0"/>
    <n v="260980.82"/>
    <n v="0"/>
    <n v="315324.45"/>
    <n v="54343.630000000005"/>
    <n v="54343.630000000005"/>
    <n v="0.17234194811090608"/>
    <x v="4"/>
    <s v="Q4"/>
    <n v="12"/>
  </r>
  <r>
    <d v="2020-12-01T00:00:00"/>
    <x v="3"/>
    <x v="1"/>
    <x v="1"/>
    <n v="883"/>
    <n v="93023.21"/>
    <n v="10135.58"/>
    <n v="76869.320000000007"/>
    <n v="0"/>
    <n v="82887.63"/>
    <n v="6018.3099999999977"/>
    <n v="6018.3099999999977"/>
    <n v="7.2608059851632836E-2"/>
    <x v="4"/>
    <s v="Q4"/>
    <n v="12"/>
  </r>
  <r>
    <d v="2020-12-01T00:00:00"/>
    <x v="3"/>
    <x v="2"/>
    <x v="0"/>
    <n v="287"/>
    <n v="28280.77"/>
    <n v="0"/>
    <n v="23277.09"/>
    <n v="0"/>
    <n v="28280.77"/>
    <n v="5003.68"/>
    <n v="5003.68"/>
    <n v="0.17692870455790277"/>
    <x v="4"/>
    <s v="Q4"/>
    <n v="12"/>
  </r>
  <r>
    <d v="2020-12-01T00:00:00"/>
    <x v="3"/>
    <x v="2"/>
    <x v="1"/>
    <n v="189"/>
    <n v="18150.400000000001"/>
    <n v="2225.83"/>
    <n v="14598.3"/>
    <n v="0"/>
    <n v="15924.570000000002"/>
    <n v="1326.2700000000023"/>
    <n v="1326.2700000000023"/>
    <n v="8.3284509409045401E-2"/>
    <x v="4"/>
    <s v="Q4"/>
    <n v="12"/>
  </r>
  <r>
    <d v="2020-12-01T00:00:00"/>
    <x v="4"/>
    <x v="3"/>
    <x v="0"/>
    <n v="75"/>
    <n v="39228.42"/>
    <n v="0"/>
    <n v="20386.099999999999"/>
    <n v="2153.9"/>
    <n v="39228.42"/>
    <n v="18842.32"/>
    <n v="16688.419999999998"/>
    <n v="0.48032319425559328"/>
    <x v="4"/>
    <s v="Q4"/>
    <n v="12"/>
  </r>
  <r>
    <d v="2020-12-01T00:00:00"/>
    <x v="4"/>
    <x v="3"/>
    <x v="1"/>
    <n v="70"/>
    <n v="35471.32"/>
    <n v="4666.6400000000003"/>
    <n v="19055.73"/>
    <n v="1694.54"/>
    <n v="30804.68"/>
    <n v="11748.95"/>
    <n v="10054.41"/>
    <n v="0.38140146237519756"/>
    <x v="4"/>
    <s v="Q4"/>
    <n v="12"/>
  </r>
  <r>
    <d v="2020-12-01T00:00:00"/>
    <x v="4"/>
    <x v="0"/>
    <x v="0"/>
    <n v="92"/>
    <n v="66011.08"/>
    <n v="0"/>
    <n v="35536.07"/>
    <n v="0"/>
    <n v="66011.08"/>
    <n v="30475.010000000002"/>
    <n v="30475.010000000002"/>
    <n v="0.46166507198488499"/>
    <x v="4"/>
    <s v="Q4"/>
    <n v="12"/>
  </r>
  <r>
    <d v="2020-12-01T00:00:00"/>
    <x v="4"/>
    <x v="0"/>
    <x v="1"/>
    <n v="114"/>
    <n v="65264.21"/>
    <n v="8025.14"/>
    <n v="35969.93"/>
    <n v="0"/>
    <n v="57239.07"/>
    <n v="21269.14"/>
    <n v="21269.14"/>
    <n v="0.37158430421738159"/>
    <x v="4"/>
    <s v="Q4"/>
    <n v="12"/>
  </r>
  <r>
    <d v="2020-12-01T00:00:00"/>
    <x v="4"/>
    <x v="1"/>
    <x v="0"/>
    <n v="913"/>
    <n v="559443.49"/>
    <n v="0"/>
    <n v="298204.62"/>
    <n v="0"/>
    <n v="559443.49"/>
    <n v="261238.87"/>
    <n v="261238.87"/>
    <n v="0.46696203400275516"/>
    <x v="4"/>
    <s v="Q4"/>
    <n v="12"/>
  </r>
  <r>
    <d v="2020-12-01T00:00:00"/>
    <x v="4"/>
    <x v="1"/>
    <x v="1"/>
    <n v="216"/>
    <n v="128465.25"/>
    <n v="13956.81"/>
    <n v="69329.179999999993"/>
    <n v="0"/>
    <n v="114508.44"/>
    <n v="45179.260000000009"/>
    <n v="45179.260000000009"/>
    <n v="0.39454960699840125"/>
    <x v="4"/>
    <s v="Q4"/>
    <n v="12"/>
  </r>
  <r>
    <d v="2020-12-01T00:00:00"/>
    <x v="4"/>
    <x v="2"/>
    <x v="0"/>
    <n v="161"/>
    <n v="87563.34"/>
    <n v="0"/>
    <n v="46723.95"/>
    <n v="0"/>
    <n v="87563.34"/>
    <n v="40839.39"/>
    <n v="40839.39"/>
    <n v="0.46639826667187434"/>
    <x v="4"/>
    <s v="Q4"/>
    <n v="12"/>
  </r>
  <r>
    <d v="2020-12-01T00:00:00"/>
    <x v="4"/>
    <x v="2"/>
    <x v="1"/>
    <n v="90"/>
    <n v="57022.559999999998"/>
    <n v="6940.23"/>
    <n v="31139.03"/>
    <n v="0"/>
    <n v="50082.33"/>
    <n v="18943.300000000003"/>
    <n v="18943.300000000003"/>
    <n v="0.37824318477195457"/>
    <x v="4"/>
    <s v="Q4"/>
    <n v="12"/>
  </r>
  <r>
    <d v="2020-12-01T00:00:00"/>
    <x v="5"/>
    <x v="3"/>
    <x v="0"/>
    <n v="50"/>
    <n v="198983.52"/>
    <n v="0"/>
    <n v="160594.10999999999"/>
    <n v="10938.96"/>
    <n v="198983.52"/>
    <n v="38389.410000000003"/>
    <n v="27450.450000000004"/>
    <n v="0.19292758515881117"/>
    <x v="4"/>
    <s v="Q4"/>
    <n v="12"/>
  </r>
  <r>
    <d v="2020-12-01T00:00:00"/>
    <x v="5"/>
    <x v="3"/>
    <x v="1"/>
    <n v="31"/>
    <n v="77143.839999999997"/>
    <n v="9470.43"/>
    <n v="57554.53"/>
    <n v="3723.55"/>
    <n v="67673.41"/>
    <n v="10118.880000000005"/>
    <n v="6395.3300000000045"/>
    <n v="0.14952519756282423"/>
    <x v="4"/>
    <s v="Q4"/>
    <n v="12"/>
  </r>
  <r>
    <d v="2020-12-01T00:00:00"/>
    <x v="5"/>
    <x v="0"/>
    <x v="0"/>
    <n v="52"/>
    <n v="197639.12"/>
    <n v="0"/>
    <n v="161191.46"/>
    <n v="0"/>
    <n v="197639.12"/>
    <n v="36447.660000000003"/>
    <n v="36447.660000000003"/>
    <n v="0.18441521091573371"/>
    <x v="4"/>
    <s v="Q4"/>
    <n v="12"/>
  </r>
  <r>
    <d v="2020-12-01T00:00:00"/>
    <x v="5"/>
    <x v="0"/>
    <x v="1"/>
    <n v="49"/>
    <n v="218782.29"/>
    <n v="27234.73"/>
    <n v="178038.98"/>
    <n v="0"/>
    <n v="191547.56"/>
    <n v="13508.579999999987"/>
    <n v="13508.579999999987"/>
    <n v="7.052337288974074E-2"/>
    <x v="4"/>
    <s v="Q4"/>
    <n v="12"/>
  </r>
  <r>
    <d v="2020-12-01T00:00:00"/>
    <x v="5"/>
    <x v="1"/>
    <x v="0"/>
    <n v="295"/>
    <n v="1213022.25"/>
    <n v="0"/>
    <n v="1019668.28"/>
    <n v="0"/>
    <n v="1213022.25"/>
    <n v="193353.96999999997"/>
    <n v="193353.96999999997"/>
    <n v="0.15939853535250484"/>
    <x v="4"/>
    <s v="Q4"/>
    <n v="12"/>
  </r>
  <r>
    <d v="2020-12-01T00:00:00"/>
    <x v="5"/>
    <x v="1"/>
    <x v="1"/>
    <n v="71"/>
    <n v="307766.88"/>
    <n v="34942.129999999997"/>
    <n v="249392.77"/>
    <n v="0"/>
    <n v="272824.75"/>
    <n v="23431.98000000001"/>
    <n v="23431.98000000001"/>
    <n v="8.5886562711044404E-2"/>
    <x v="4"/>
    <s v="Q4"/>
    <n v="12"/>
  </r>
  <r>
    <d v="2020-12-01T00:00:00"/>
    <x v="5"/>
    <x v="2"/>
    <x v="0"/>
    <n v="61"/>
    <n v="222384.66"/>
    <n v="0"/>
    <n v="184336.53"/>
    <n v="0"/>
    <n v="222384.66"/>
    <n v="38048.130000000005"/>
    <n v="38048.130000000005"/>
    <n v="0.17109152222999555"/>
    <x v="4"/>
    <s v="Q4"/>
    <n v="12"/>
  </r>
  <r>
    <d v="2020-12-01T00:00:00"/>
    <x v="5"/>
    <x v="2"/>
    <x v="1"/>
    <n v="39"/>
    <n v="176188.61"/>
    <n v="22470.83"/>
    <n v="148565.57999999999"/>
    <n v="0"/>
    <n v="153717.77999999997"/>
    <n v="5152.1999999999825"/>
    <n v="5152.1999999999825"/>
    <n v="3.3517267813781747E-2"/>
    <x v="4"/>
    <s v="Q4"/>
    <n v="12"/>
  </r>
  <r>
    <d v="2020-12-01T00:00:00"/>
    <x v="6"/>
    <x v="3"/>
    <x v="0"/>
    <n v="50"/>
    <n v="70780.210000000006"/>
    <n v="0"/>
    <n v="40244.15"/>
    <n v="3892.1"/>
    <n v="70780.210000000006"/>
    <n v="30536.060000000005"/>
    <n v="26643.960000000006"/>
    <n v="0.4314208731508426"/>
    <x v="4"/>
    <s v="Q4"/>
    <n v="12"/>
  </r>
  <r>
    <d v="2020-12-01T00:00:00"/>
    <x v="6"/>
    <x v="3"/>
    <x v="1"/>
    <n v="31"/>
    <n v="36195.43"/>
    <n v="4293.74"/>
    <n v="18764.55"/>
    <n v="1761.05"/>
    <n v="31901.690000000002"/>
    <n v="13137.140000000003"/>
    <n v="11376.090000000004"/>
    <n v="0.41180075412932676"/>
    <x v="4"/>
    <s v="Q4"/>
    <n v="12"/>
  </r>
  <r>
    <d v="2020-12-01T00:00:00"/>
    <x v="6"/>
    <x v="0"/>
    <x v="0"/>
    <n v="52"/>
    <n v="68093.63"/>
    <n v="0"/>
    <n v="39248.57"/>
    <n v="0"/>
    <n v="68093.63"/>
    <n v="28845.060000000005"/>
    <n v="28845.060000000005"/>
    <n v="0.4236087869012124"/>
    <x v="4"/>
    <s v="Q4"/>
    <n v="12"/>
  </r>
  <r>
    <d v="2020-12-01T00:00:00"/>
    <x v="6"/>
    <x v="0"/>
    <x v="1"/>
    <n v="39"/>
    <n v="52293.31"/>
    <n v="6526.61"/>
    <n v="27597.41"/>
    <n v="0"/>
    <n v="45766.7"/>
    <n v="18169.289999999997"/>
    <n v="18169.289999999997"/>
    <n v="0.39699803568970449"/>
    <x v="4"/>
    <s v="Q4"/>
    <n v="12"/>
  </r>
  <r>
    <d v="2020-12-01T00:00:00"/>
    <x v="6"/>
    <x v="1"/>
    <x v="0"/>
    <n v="383"/>
    <n v="470053.53"/>
    <n v="0"/>
    <n v="260520.47"/>
    <n v="0"/>
    <n v="470053.53"/>
    <n v="209533.06000000003"/>
    <n v="209533.06000000003"/>
    <n v="0.4457642515736453"/>
    <x v="4"/>
    <s v="Q4"/>
    <n v="12"/>
  </r>
  <r>
    <d v="2020-12-01T00:00:00"/>
    <x v="6"/>
    <x v="1"/>
    <x v="1"/>
    <n v="82"/>
    <n v="104571.54"/>
    <n v="11734.93"/>
    <n v="56733.32"/>
    <n v="0"/>
    <n v="92836.609999999986"/>
    <n v="36103.289999999986"/>
    <n v="36103.289999999986"/>
    <n v="0.38889065423651287"/>
    <x v="4"/>
    <s v="Q4"/>
    <n v="12"/>
  </r>
  <r>
    <d v="2020-12-01T00:00:00"/>
    <x v="6"/>
    <x v="2"/>
    <x v="0"/>
    <n v="57"/>
    <n v="76249.710000000006"/>
    <n v="0"/>
    <n v="41780.32"/>
    <n v="0"/>
    <n v="76249.710000000006"/>
    <n v="34469.390000000007"/>
    <n v="34469.390000000007"/>
    <n v="0.45205929307796716"/>
    <x v="4"/>
    <s v="Q4"/>
    <n v="12"/>
  </r>
  <r>
    <d v="2020-12-01T00:00:00"/>
    <x v="6"/>
    <x v="2"/>
    <x v="1"/>
    <n v="23"/>
    <n v="29882.68"/>
    <n v="3290.57"/>
    <n v="16304.13"/>
    <n v="0"/>
    <n v="26592.11"/>
    <n v="10287.980000000001"/>
    <n v="10287.980000000001"/>
    <n v="0.38688092069414581"/>
    <x v="4"/>
    <s v="Q4"/>
    <n v="12"/>
  </r>
  <r>
    <d v="2021-01-01T00:00:00"/>
    <x v="0"/>
    <x v="3"/>
    <x v="0"/>
    <n v="130"/>
    <n v="55941.5"/>
    <n v="0"/>
    <n v="32032.63"/>
    <n v="3634.64"/>
    <n v="55941.5"/>
    <n v="23908.87"/>
    <n v="20274.23"/>
    <n v="0.42739057765701671"/>
    <x v="5"/>
    <s v="Q1"/>
    <n v="1"/>
  </r>
  <r>
    <d v="2021-01-01T00:00:00"/>
    <x v="0"/>
    <x v="3"/>
    <x v="1"/>
    <n v="26"/>
    <n v="11431.64"/>
    <n v="1117.83"/>
    <n v="6543.08"/>
    <n v="671.98"/>
    <n v="10313.81"/>
    <n v="3770.7299999999996"/>
    <n v="3098.7499999999995"/>
    <n v="0.36560010316265279"/>
    <x v="5"/>
    <s v="Q1"/>
    <n v="1"/>
  </r>
  <r>
    <d v="2021-01-01T00:00:00"/>
    <x v="0"/>
    <x v="0"/>
    <x v="0"/>
    <n v="155"/>
    <n v="65336.25"/>
    <n v="0"/>
    <n v="40565.14"/>
    <n v="0"/>
    <n v="65336.25"/>
    <n v="24771.11"/>
    <n v="24771.11"/>
    <n v="0.37913271728940673"/>
    <x v="5"/>
    <s v="Q1"/>
    <n v="1"/>
  </r>
  <r>
    <d v="2021-01-01T00:00:00"/>
    <x v="0"/>
    <x v="0"/>
    <x v="1"/>
    <n v="30"/>
    <n v="11338.9"/>
    <n v="990.9"/>
    <n v="6849.21"/>
    <n v="0"/>
    <n v="10348"/>
    <n v="3498.79"/>
    <n v="3498.79"/>
    <n v="0.33811267877850792"/>
    <x v="5"/>
    <s v="Q1"/>
    <n v="1"/>
  </r>
  <r>
    <d v="2021-01-01T00:00:00"/>
    <x v="0"/>
    <x v="1"/>
    <x v="0"/>
    <n v="756"/>
    <n v="308902.09999999998"/>
    <n v="0"/>
    <n v="188877.36"/>
    <n v="0"/>
    <n v="308902.09999999998"/>
    <n v="120024.73999999999"/>
    <n v="120024.73999999999"/>
    <n v="0.38855268384384567"/>
    <x v="5"/>
    <s v="Q1"/>
    <n v="1"/>
  </r>
  <r>
    <d v="2021-01-01T00:00:00"/>
    <x v="0"/>
    <x v="1"/>
    <x v="1"/>
    <n v="102"/>
    <n v="45158.04"/>
    <n v="3286.79"/>
    <n v="27907.24"/>
    <n v="0"/>
    <n v="41871.25"/>
    <n v="13964.009999999998"/>
    <n v="13964.009999999998"/>
    <n v="0.33349876108308202"/>
    <x v="5"/>
    <s v="Q1"/>
    <n v="1"/>
  </r>
  <r>
    <d v="2021-01-01T00:00:00"/>
    <x v="0"/>
    <x v="2"/>
    <x v="0"/>
    <n v="95"/>
    <n v="39348.42"/>
    <n v="0"/>
    <n v="26124.23"/>
    <n v="0"/>
    <n v="39348.42"/>
    <n v="13224.189999999999"/>
    <n v="13224.189999999999"/>
    <n v="0.33607931398516128"/>
    <x v="5"/>
    <s v="Q1"/>
    <n v="1"/>
  </r>
  <r>
    <d v="2021-01-01T00:00:00"/>
    <x v="0"/>
    <x v="2"/>
    <x v="1"/>
    <n v="20"/>
    <n v="7320.07"/>
    <n v="633.36"/>
    <n v="3837.75"/>
    <n v="0"/>
    <n v="6686.71"/>
    <n v="2848.96"/>
    <n v="2848.96"/>
    <n v="0.42606304146583296"/>
    <x v="5"/>
    <s v="Q1"/>
    <n v="1"/>
  </r>
  <r>
    <d v="2021-01-01T00:00:00"/>
    <x v="1"/>
    <x v="3"/>
    <x v="0"/>
    <n v="50"/>
    <n v="307928.14"/>
    <n v="0"/>
    <n v="268523.28999999998"/>
    <n v="20005.849999999999"/>
    <n v="307928.14"/>
    <n v="39404.850000000035"/>
    <n v="19399.000000000036"/>
    <n v="0.12796768103103545"/>
    <x v="5"/>
    <s v="Q1"/>
    <n v="1"/>
  </r>
  <r>
    <d v="2021-01-01T00:00:00"/>
    <x v="1"/>
    <x v="3"/>
    <x v="1"/>
    <n v="6"/>
    <n v="32585.84"/>
    <n v="2981.53"/>
    <n v="27256.33"/>
    <n v="1928.87"/>
    <n v="29604.31"/>
    <n v="2347.9799999999996"/>
    <n v="419.10999999999967"/>
    <n v="7.9312100163793697E-2"/>
    <x v="5"/>
    <s v="Q1"/>
    <n v="1"/>
  </r>
  <r>
    <d v="2021-01-01T00:00:00"/>
    <x v="1"/>
    <x v="0"/>
    <x v="0"/>
    <n v="55"/>
    <n v="331064.15000000002"/>
    <n v="0"/>
    <n v="289591.48"/>
    <n v="0"/>
    <n v="331064.15000000002"/>
    <n v="41472.670000000042"/>
    <n v="41472.670000000042"/>
    <n v="0.12527079721558507"/>
    <x v="5"/>
    <s v="Q1"/>
    <n v="1"/>
  </r>
  <r>
    <d v="2021-01-01T00:00:00"/>
    <x v="1"/>
    <x v="0"/>
    <x v="1"/>
    <n v="7"/>
    <n v="36250.29"/>
    <n v="3059.36"/>
    <n v="32416.91"/>
    <n v="0"/>
    <n v="33190.93"/>
    <n v="774.02000000000044"/>
    <n v="774.02000000000044"/>
    <n v="2.332022633894261E-2"/>
    <x v="5"/>
    <s v="Q1"/>
    <n v="1"/>
  </r>
  <r>
    <d v="2021-01-01T00:00:00"/>
    <x v="1"/>
    <x v="1"/>
    <x v="0"/>
    <n v="141"/>
    <n v="836726.53"/>
    <n v="0"/>
    <n v="737711.55"/>
    <n v="0"/>
    <n v="836726.53"/>
    <n v="99014.979999999981"/>
    <n v="99014.979999999981"/>
    <n v="0.11833613068298429"/>
    <x v="5"/>
    <s v="Q1"/>
    <n v="1"/>
  </r>
  <r>
    <d v="2021-01-01T00:00:00"/>
    <x v="1"/>
    <x v="1"/>
    <x v="1"/>
    <n v="16"/>
    <n v="91720.38"/>
    <n v="7318"/>
    <n v="76895.37"/>
    <n v="0"/>
    <n v="84402.38"/>
    <n v="7507.0100000000093"/>
    <n v="7507.0100000000093"/>
    <n v="8.8943108002404778E-2"/>
    <x v="5"/>
    <s v="Q1"/>
    <n v="1"/>
  </r>
  <r>
    <d v="2021-01-01T00:00:00"/>
    <x v="1"/>
    <x v="2"/>
    <x v="0"/>
    <n v="25"/>
    <n v="134714.44"/>
    <n v="0"/>
    <n v="121974.81"/>
    <n v="0"/>
    <n v="134714.44"/>
    <n v="12739.630000000005"/>
    <n v="12739.630000000005"/>
    <n v="9.4567664758135841E-2"/>
    <x v="5"/>
    <s v="Q1"/>
    <n v="1"/>
  </r>
  <r>
    <d v="2021-01-01T00:00:00"/>
    <x v="1"/>
    <x v="2"/>
    <x v="1"/>
    <n v="7"/>
    <n v="33468"/>
    <n v="2729.79"/>
    <n v="28081.09"/>
    <n v="0"/>
    <n v="30738.21"/>
    <n v="2657.119999999999"/>
    <n v="2657.119999999999"/>
    <n v="8.6443550226249319E-2"/>
    <x v="5"/>
    <s v="Q1"/>
    <n v="1"/>
  </r>
  <r>
    <d v="2021-01-01T00:00:00"/>
    <x v="2"/>
    <x v="3"/>
    <x v="0"/>
    <n v="78"/>
    <n v="52236.37"/>
    <n v="0"/>
    <n v="23565.11"/>
    <n v="3394.11"/>
    <n v="52236.37"/>
    <n v="28671.260000000002"/>
    <n v="25277.15"/>
    <n v="0.54887542913108245"/>
    <x v="5"/>
    <s v="Q1"/>
    <n v="1"/>
  </r>
  <r>
    <d v="2021-01-01T00:00:00"/>
    <x v="2"/>
    <x v="3"/>
    <x v="1"/>
    <n v="16"/>
    <n v="11564.16"/>
    <n v="1042.3699999999999"/>
    <n v="5242.08"/>
    <n v="685.36"/>
    <n v="10521.79"/>
    <n v="5279.7100000000009"/>
    <n v="4594.3500000000013"/>
    <n v="0.50178819383393891"/>
    <x v="5"/>
    <s v="Q1"/>
    <n v="1"/>
  </r>
  <r>
    <d v="2021-01-01T00:00:00"/>
    <x v="2"/>
    <x v="0"/>
    <x v="0"/>
    <n v="94"/>
    <n v="74112.63"/>
    <n v="0"/>
    <n v="33827.71"/>
    <n v="0"/>
    <n v="74112.63"/>
    <n v="40284.920000000006"/>
    <n v="40284.920000000006"/>
    <n v="0.54356349248434443"/>
    <x v="5"/>
    <s v="Q1"/>
    <n v="1"/>
  </r>
  <r>
    <d v="2021-01-01T00:00:00"/>
    <x v="2"/>
    <x v="0"/>
    <x v="1"/>
    <n v="11"/>
    <n v="11381.99"/>
    <n v="1047.78"/>
    <n v="5301.97"/>
    <n v="0"/>
    <n v="10334.209999999999"/>
    <n v="5032.2399999999989"/>
    <n v="5032.2399999999989"/>
    <n v="0.48694965556147973"/>
    <x v="5"/>
    <s v="Q1"/>
    <n v="1"/>
  </r>
  <r>
    <d v="2021-01-01T00:00:00"/>
    <x v="2"/>
    <x v="1"/>
    <x v="0"/>
    <n v="495"/>
    <n v="379732.51"/>
    <n v="0"/>
    <n v="170013.77"/>
    <n v="0"/>
    <n v="379732.51"/>
    <n v="209718.74000000002"/>
    <n v="209718.74000000002"/>
    <n v="0.55228018270018553"/>
    <x v="5"/>
    <s v="Q1"/>
    <n v="1"/>
  </r>
  <r>
    <d v="2021-01-01T00:00:00"/>
    <x v="2"/>
    <x v="1"/>
    <x v="1"/>
    <n v="61"/>
    <n v="50002.76"/>
    <n v="4029.23"/>
    <n v="23347.42"/>
    <n v="0"/>
    <n v="45973.53"/>
    <n v="22626.11"/>
    <n v="22626.11"/>
    <n v="0.49215515971908186"/>
    <x v="5"/>
    <s v="Q1"/>
    <n v="1"/>
  </r>
  <r>
    <d v="2021-01-01T00:00:00"/>
    <x v="2"/>
    <x v="2"/>
    <x v="0"/>
    <n v="79"/>
    <n v="54156.33"/>
    <n v="0"/>
    <n v="24469.29"/>
    <n v="0"/>
    <n v="54156.33"/>
    <n v="29687.040000000001"/>
    <n v="29687.040000000001"/>
    <n v="0.54817303905194459"/>
    <x v="5"/>
    <s v="Q1"/>
    <n v="1"/>
  </r>
  <r>
    <d v="2021-01-01T00:00:00"/>
    <x v="2"/>
    <x v="2"/>
    <x v="1"/>
    <n v="15"/>
    <n v="11002.18"/>
    <n v="964.75"/>
    <n v="4915.68"/>
    <n v="0"/>
    <n v="10037.43"/>
    <n v="5121.75"/>
    <n v="5121.75"/>
    <n v="0.5102650778137432"/>
    <x v="5"/>
    <s v="Q1"/>
    <n v="1"/>
  </r>
  <r>
    <d v="2021-01-01T00:00:00"/>
    <x v="3"/>
    <x v="3"/>
    <x v="0"/>
    <n v="234"/>
    <n v="25794.71"/>
    <n v="0"/>
    <n v="21270.37"/>
    <n v="1675.61"/>
    <n v="25794.71"/>
    <n v="4524.34"/>
    <n v="2848.7300000000005"/>
    <n v="0.17539797888791928"/>
    <x v="5"/>
    <s v="Q1"/>
    <n v="1"/>
  </r>
  <r>
    <d v="2021-01-01T00:00:00"/>
    <x v="3"/>
    <x v="3"/>
    <x v="1"/>
    <n v="46"/>
    <n v="4406.46"/>
    <n v="364.68"/>
    <n v="3719.6"/>
    <n v="266.55"/>
    <n v="4041.78"/>
    <n v="322.18000000000029"/>
    <n v="55.63000000000028"/>
    <n v="7.971240394083802E-2"/>
    <x v="5"/>
    <s v="Q1"/>
    <n v="1"/>
  </r>
  <r>
    <d v="2021-01-01T00:00:00"/>
    <x v="3"/>
    <x v="0"/>
    <x v="0"/>
    <n v="365"/>
    <n v="35717.29"/>
    <n v="0"/>
    <n v="29972.02"/>
    <n v="0"/>
    <n v="35717.29"/>
    <n v="5745.27"/>
    <n v="5745.27"/>
    <n v="0.16085402895908396"/>
    <x v="5"/>
    <s v="Q1"/>
    <n v="1"/>
  </r>
  <r>
    <d v="2021-01-01T00:00:00"/>
    <x v="3"/>
    <x v="0"/>
    <x v="1"/>
    <n v="54"/>
    <n v="6744.84"/>
    <n v="517.48"/>
    <n v="5378.92"/>
    <n v="0"/>
    <n v="6227.3600000000006"/>
    <n v="848.44000000000051"/>
    <n v="848.44000000000051"/>
    <n v="0.13624393001207583"/>
    <x v="5"/>
    <s v="Q1"/>
    <n v="1"/>
  </r>
  <r>
    <d v="2021-01-01T00:00:00"/>
    <x v="3"/>
    <x v="1"/>
    <x v="0"/>
    <n v="2221"/>
    <n v="230248.84"/>
    <n v="0"/>
    <n v="188929.25"/>
    <n v="0"/>
    <n v="230248.84"/>
    <n v="41319.589999999997"/>
    <n v="41319.589999999997"/>
    <n v="0.17945623526268362"/>
    <x v="5"/>
    <s v="Q1"/>
    <n v="1"/>
  </r>
  <r>
    <d v="2021-01-01T00:00:00"/>
    <x v="3"/>
    <x v="1"/>
    <x v="1"/>
    <n v="256"/>
    <n v="27381.46"/>
    <n v="2285.0100000000002"/>
    <n v="22824.48"/>
    <n v="0"/>
    <n v="25096.449999999997"/>
    <n v="2271.9699999999975"/>
    <n v="2271.9699999999975"/>
    <n v="9.052953704607615E-2"/>
    <x v="5"/>
    <s v="Q1"/>
    <n v="1"/>
  </r>
  <r>
    <d v="2021-01-01T00:00:00"/>
    <x v="3"/>
    <x v="2"/>
    <x v="0"/>
    <n v="184"/>
    <n v="19886.849999999999"/>
    <n v="0"/>
    <n v="16612.73"/>
    <n v="0"/>
    <n v="19886.849999999999"/>
    <n v="3274.119999999999"/>
    <n v="3274.119999999999"/>
    <n v="0.16463743629584371"/>
    <x v="5"/>
    <s v="Q1"/>
    <n v="1"/>
  </r>
  <r>
    <d v="2021-01-01T00:00:00"/>
    <x v="3"/>
    <x v="2"/>
    <x v="1"/>
    <n v="26"/>
    <n v="2281.09"/>
    <n v="212.92"/>
    <n v="1782.3"/>
    <n v="0"/>
    <n v="2068.17"/>
    <n v="285.87000000000012"/>
    <n v="285.87000000000012"/>
    <n v="0.13822364699226858"/>
    <x v="5"/>
    <s v="Q1"/>
    <n v="1"/>
  </r>
  <r>
    <d v="2021-01-01T00:00:00"/>
    <x v="4"/>
    <x v="3"/>
    <x v="0"/>
    <n v="105"/>
    <n v="66786.86"/>
    <n v="0"/>
    <n v="36171.78"/>
    <n v="4337.3"/>
    <n v="66786.86"/>
    <n v="30615.08"/>
    <n v="26277.780000000002"/>
    <n v="0.45839975108876208"/>
    <x v="5"/>
    <s v="Q1"/>
    <n v="1"/>
  </r>
  <r>
    <d v="2021-01-01T00:00:00"/>
    <x v="4"/>
    <x v="3"/>
    <x v="1"/>
    <n v="15"/>
    <n v="12084.17"/>
    <n v="1024.31"/>
    <n v="6137.94"/>
    <n v="722.97"/>
    <n v="11059.86"/>
    <n v="4921.920000000001"/>
    <n v="4198.9500000000007"/>
    <n v="0.44502552473539453"/>
    <x v="5"/>
    <s v="Q1"/>
    <n v="1"/>
  </r>
  <r>
    <d v="2021-01-01T00:00:00"/>
    <x v="4"/>
    <x v="0"/>
    <x v="0"/>
    <n v="106"/>
    <n v="68395.55"/>
    <n v="0"/>
    <n v="36140.78"/>
    <n v="0"/>
    <n v="68395.55"/>
    <n v="32254.770000000004"/>
    <n v="32254.770000000004"/>
    <n v="0.47159164594772618"/>
    <x v="5"/>
    <s v="Q1"/>
    <n v="1"/>
  </r>
  <r>
    <d v="2021-01-01T00:00:00"/>
    <x v="4"/>
    <x v="0"/>
    <x v="1"/>
    <n v="11"/>
    <n v="8445.1"/>
    <n v="743.09"/>
    <n v="4608.54"/>
    <n v="0"/>
    <n v="7702.01"/>
    <n v="3093.4700000000003"/>
    <n v="3093.4700000000003"/>
    <n v="0.40164450578485361"/>
    <x v="5"/>
    <s v="Q1"/>
    <n v="1"/>
  </r>
  <r>
    <d v="2021-01-01T00:00:00"/>
    <x v="4"/>
    <x v="1"/>
    <x v="0"/>
    <n v="558"/>
    <n v="349858.78"/>
    <n v="0"/>
    <n v="188411.47"/>
    <n v="0"/>
    <n v="349858.78"/>
    <n v="161447.31000000003"/>
    <n v="161447.31000000003"/>
    <n v="0.46146422279297955"/>
    <x v="5"/>
    <s v="Q1"/>
    <n v="1"/>
  </r>
  <r>
    <d v="2021-01-01T00:00:00"/>
    <x v="4"/>
    <x v="1"/>
    <x v="1"/>
    <n v="81"/>
    <n v="52003.27"/>
    <n v="4234.32"/>
    <n v="27291.54"/>
    <n v="0"/>
    <n v="47768.95"/>
    <n v="20477.409999999996"/>
    <n v="20477.409999999996"/>
    <n v="0.42867615888563593"/>
    <x v="5"/>
    <s v="Q1"/>
    <n v="1"/>
  </r>
  <r>
    <d v="2021-01-01T00:00:00"/>
    <x v="4"/>
    <x v="2"/>
    <x v="0"/>
    <n v="82"/>
    <n v="40753.75"/>
    <n v="0"/>
    <n v="21519.89"/>
    <n v="0"/>
    <n v="40753.75"/>
    <n v="19233.86"/>
    <n v="19233.86"/>
    <n v="0.4719531331472564"/>
    <x v="5"/>
    <s v="Q1"/>
    <n v="1"/>
  </r>
  <r>
    <d v="2021-01-01T00:00:00"/>
    <x v="4"/>
    <x v="2"/>
    <x v="1"/>
    <n v="17"/>
    <n v="12965.21"/>
    <n v="1209.96"/>
    <n v="7112.07"/>
    <n v="0"/>
    <n v="11755.25"/>
    <n v="4643.18"/>
    <n v="4643.18"/>
    <n v="0.39498777142127989"/>
    <x v="5"/>
    <s v="Q1"/>
    <n v="1"/>
  </r>
  <r>
    <d v="2021-01-01T00:00:00"/>
    <x v="5"/>
    <x v="3"/>
    <x v="0"/>
    <n v="57"/>
    <n v="209039.05"/>
    <n v="0"/>
    <n v="173313.91"/>
    <n v="13584.89"/>
    <n v="209039.05"/>
    <n v="35725.139999999985"/>
    <n v="22140.249999999985"/>
    <n v="0.1709017525672834"/>
    <x v="5"/>
    <s v="Q1"/>
    <n v="1"/>
  </r>
  <r>
    <d v="2021-01-01T00:00:00"/>
    <x v="5"/>
    <x v="3"/>
    <x v="1"/>
    <n v="12"/>
    <n v="65613.320000000007"/>
    <n v="5668.32"/>
    <n v="55485.440000000002"/>
    <n v="3908.49"/>
    <n v="59945.000000000007"/>
    <n v="4459.5600000000049"/>
    <n v="551.07000000000517"/>
    <n v="7.439419467845533E-2"/>
    <x v="5"/>
    <s v="Q1"/>
    <n v="1"/>
  </r>
  <r>
    <d v="2021-01-01T00:00:00"/>
    <x v="5"/>
    <x v="0"/>
    <x v="0"/>
    <n v="56"/>
    <n v="222145.55"/>
    <n v="0"/>
    <n v="190884.99"/>
    <n v="0"/>
    <n v="222145.55"/>
    <n v="31260.559999999998"/>
    <n v="31260.559999999998"/>
    <n v="0.14072107228796615"/>
    <x v="5"/>
    <s v="Q1"/>
    <n v="1"/>
  </r>
  <r>
    <d v="2021-01-01T00:00:00"/>
    <x v="5"/>
    <x v="0"/>
    <x v="1"/>
    <n v="15"/>
    <n v="46917.93"/>
    <n v="4078.15"/>
    <n v="38977.879999999997"/>
    <n v="0"/>
    <n v="42839.78"/>
    <n v="3861.9000000000015"/>
    <n v="3861.9000000000015"/>
    <n v="9.0147521765984825E-2"/>
    <x v="5"/>
    <s v="Q1"/>
    <n v="1"/>
  </r>
  <r>
    <d v="2021-01-01T00:00:00"/>
    <x v="5"/>
    <x v="1"/>
    <x v="0"/>
    <n v="185"/>
    <n v="739993.9"/>
    <n v="0"/>
    <n v="627379.46"/>
    <n v="0"/>
    <n v="739993.9"/>
    <n v="112614.44000000006"/>
    <n v="112614.44000000006"/>
    <n v="0.15218293015658652"/>
    <x v="5"/>
    <s v="Q1"/>
    <n v="1"/>
  </r>
  <r>
    <d v="2021-01-01T00:00:00"/>
    <x v="5"/>
    <x v="1"/>
    <x v="1"/>
    <n v="25"/>
    <n v="100863.35"/>
    <n v="8918.1"/>
    <n v="86766.38"/>
    <n v="0"/>
    <n v="91945.25"/>
    <n v="5178.8699999999953"/>
    <n v="5178.8699999999953"/>
    <n v="5.6325585062849855E-2"/>
    <x v="5"/>
    <s v="Q1"/>
    <n v="1"/>
  </r>
  <r>
    <d v="2021-01-01T00:00:00"/>
    <x v="5"/>
    <x v="2"/>
    <x v="0"/>
    <n v="43"/>
    <n v="176296.36"/>
    <n v="0"/>
    <n v="141532.20000000001"/>
    <n v="0"/>
    <n v="176296.36"/>
    <n v="34764.159999999974"/>
    <n v="34764.159999999974"/>
    <n v="0.1971915926114412"/>
    <x v="5"/>
    <s v="Q1"/>
    <n v="1"/>
  </r>
  <r>
    <d v="2021-01-01T00:00:00"/>
    <x v="5"/>
    <x v="2"/>
    <x v="1"/>
    <n v="8"/>
    <n v="29425.97"/>
    <n v="2445.38"/>
    <n v="23870.95"/>
    <n v="0"/>
    <n v="26980.59"/>
    <n v="3109.6399999999994"/>
    <n v="3109.6399999999994"/>
    <n v="0.11525470718023584"/>
    <x v="5"/>
    <s v="Q1"/>
    <n v="1"/>
  </r>
  <r>
    <d v="2021-01-01T00:00:00"/>
    <x v="6"/>
    <x v="3"/>
    <x v="0"/>
    <n v="33"/>
    <n v="39368.21"/>
    <n v="0"/>
    <n v="20891.189999999999"/>
    <n v="2551.14"/>
    <n v="39368.21"/>
    <n v="18477.02"/>
    <n v="15925.880000000001"/>
    <n v="0.46933858562530534"/>
    <x v="5"/>
    <s v="Q1"/>
    <n v="1"/>
  </r>
  <r>
    <d v="2021-01-01T00:00:00"/>
    <x v="6"/>
    <x v="3"/>
    <x v="1"/>
    <n v="7"/>
    <n v="5457.46"/>
    <n v="545.75"/>
    <n v="3268.22"/>
    <n v="319.27"/>
    <n v="4911.71"/>
    <n v="1643.4900000000002"/>
    <n v="1324.2200000000003"/>
    <n v="0.33460648124583908"/>
    <x v="5"/>
    <s v="Q1"/>
    <n v="1"/>
  </r>
  <r>
    <d v="2021-01-01T00:00:00"/>
    <x v="6"/>
    <x v="0"/>
    <x v="0"/>
    <n v="54"/>
    <n v="56634.94"/>
    <n v="0"/>
    <n v="31348"/>
    <n v="0"/>
    <n v="56634.94"/>
    <n v="25286.940000000002"/>
    <n v="25286.940000000002"/>
    <n v="0.44649009957457358"/>
    <x v="5"/>
    <s v="Q1"/>
    <n v="1"/>
  </r>
  <r>
    <d v="2021-01-01T00:00:00"/>
    <x v="6"/>
    <x v="0"/>
    <x v="1"/>
    <n v="8"/>
    <n v="11727.57"/>
    <n v="1032.71"/>
    <n v="5228.55"/>
    <n v="0"/>
    <n v="10694.86"/>
    <n v="5466.31"/>
    <n v="5466.31"/>
    <n v="0.51111562002681665"/>
    <x v="5"/>
    <s v="Q1"/>
    <n v="1"/>
  </r>
  <r>
    <d v="2021-01-01T00:00:00"/>
    <x v="6"/>
    <x v="1"/>
    <x v="0"/>
    <n v="240"/>
    <n v="311925.14"/>
    <n v="0"/>
    <n v="174640.77"/>
    <n v="0"/>
    <n v="311925.14"/>
    <n v="137284.37000000002"/>
    <n v="137284.37000000002"/>
    <n v="0.44011960690311791"/>
    <x v="5"/>
    <s v="Q1"/>
    <n v="1"/>
  </r>
  <r>
    <d v="2021-01-01T00:00:00"/>
    <x v="6"/>
    <x v="1"/>
    <x v="1"/>
    <n v="32"/>
    <n v="43355.08"/>
    <n v="3794.88"/>
    <n v="23557.62"/>
    <n v="0"/>
    <n v="39560.200000000004"/>
    <n v="16002.580000000005"/>
    <n v="16002.580000000005"/>
    <n v="0.4045121106566702"/>
    <x v="5"/>
    <s v="Q1"/>
    <n v="1"/>
  </r>
  <r>
    <d v="2021-01-01T00:00:00"/>
    <x v="6"/>
    <x v="2"/>
    <x v="0"/>
    <n v="39"/>
    <n v="42651.81"/>
    <n v="0"/>
    <n v="23077.4"/>
    <n v="0"/>
    <n v="42651.81"/>
    <n v="19574.409999999996"/>
    <n v="19574.409999999996"/>
    <n v="0.45893503698905153"/>
    <x v="5"/>
    <s v="Q1"/>
    <n v="1"/>
  </r>
  <r>
    <d v="2021-01-01T00:00:00"/>
    <x v="6"/>
    <x v="2"/>
    <x v="1"/>
    <n v="5"/>
    <n v="3384.01"/>
    <n v="310.86"/>
    <n v="1982.87"/>
    <n v="0"/>
    <n v="3073.15"/>
    <n v="1090.2800000000002"/>
    <n v="1090.2800000000002"/>
    <n v="0.35477604412410724"/>
    <x v="5"/>
    <s v="Q1"/>
    <n v="1"/>
  </r>
  <r>
    <d v="2021-02-01T00:00:00"/>
    <x v="0"/>
    <x v="3"/>
    <x v="0"/>
    <n v="120"/>
    <n v="53550.2"/>
    <n v="0"/>
    <n v="33950.51"/>
    <n v="3476.83"/>
    <n v="53550.2"/>
    <n v="19599.689999999995"/>
    <n v="16122.859999999995"/>
    <n v="0.36600591594429144"/>
    <x v="5"/>
    <s v="Q1"/>
    <n v="2"/>
  </r>
  <r>
    <d v="2021-02-01T00:00:00"/>
    <x v="0"/>
    <x v="0"/>
    <x v="0"/>
    <n v="143"/>
    <n v="62767"/>
    <n v="0"/>
    <n v="35585.620000000003"/>
    <n v="0"/>
    <n v="62767"/>
    <n v="27181.379999999997"/>
    <n v="27181.379999999997"/>
    <n v="0.43305208150779867"/>
    <x v="5"/>
    <s v="Q1"/>
    <n v="2"/>
  </r>
  <r>
    <d v="2021-02-01T00:00:00"/>
    <x v="0"/>
    <x v="0"/>
    <x v="1"/>
    <n v="10"/>
    <n v="3047.26"/>
    <n v="152.38"/>
    <n v="1760.92"/>
    <n v="0"/>
    <n v="2894.88"/>
    <n v="1133.96"/>
    <n v="1133.96"/>
    <n v="0.39171226441165091"/>
    <x v="5"/>
    <s v="Q1"/>
    <n v="2"/>
  </r>
  <r>
    <d v="2021-02-01T00:00:00"/>
    <x v="0"/>
    <x v="1"/>
    <x v="0"/>
    <n v="612"/>
    <n v="257652.8"/>
    <n v="0"/>
    <n v="153638.26"/>
    <n v="0"/>
    <n v="257652.8"/>
    <n v="104014.53999999998"/>
    <n v="104014.53999999998"/>
    <n v="0.40370040612793645"/>
    <x v="5"/>
    <s v="Q1"/>
    <n v="2"/>
  </r>
  <r>
    <d v="2021-02-01T00:00:00"/>
    <x v="0"/>
    <x v="1"/>
    <x v="1"/>
    <n v="25"/>
    <n v="10030.56"/>
    <n v="501.54"/>
    <n v="6507.43"/>
    <n v="0"/>
    <n v="9529.0199999999986"/>
    <n v="3021.5899999999983"/>
    <n v="3021.5899999999983"/>
    <n v="0.31709346816356759"/>
    <x v="5"/>
    <s v="Q1"/>
    <n v="2"/>
  </r>
  <r>
    <d v="2021-02-01T00:00:00"/>
    <x v="0"/>
    <x v="2"/>
    <x v="0"/>
    <n v="119"/>
    <n v="51437.98"/>
    <n v="0"/>
    <n v="30950.9"/>
    <n v="0"/>
    <n v="51437.98"/>
    <n v="20487.080000000002"/>
    <n v="20487.080000000002"/>
    <n v="0.39828702449046405"/>
    <x v="5"/>
    <s v="Q1"/>
    <n v="2"/>
  </r>
  <r>
    <d v="2021-02-01T00:00:00"/>
    <x v="0"/>
    <x v="2"/>
    <x v="1"/>
    <n v="7"/>
    <n v="3955.91"/>
    <n v="197.79"/>
    <n v="1888.62"/>
    <n v="0"/>
    <n v="3758.12"/>
    <n v="1869.5"/>
    <n v="1869.5"/>
    <n v="0.49745617489595861"/>
    <x v="5"/>
    <s v="Q1"/>
    <n v="2"/>
  </r>
  <r>
    <d v="2021-02-01T00:00:00"/>
    <x v="1"/>
    <x v="3"/>
    <x v="0"/>
    <n v="48"/>
    <n v="317182.52"/>
    <n v="0"/>
    <n v="277383.75"/>
    <n v="20616.349999999999"/>
    <n v="317182.52"/>
    <n v="39798.770000000019"/>
    <n v="19182.42000000002"/>
    <n v="0.12547592471363181"/>
    <x v="5"/>
    <s v="Q1"/>
    <n v="2"/>
  </r>
  <r>
    <d v="2021-02-01T00:00:00"/>
    <x v="1"/>
    <x v="3"/>
    <x v="1"/>
    <n v="2"/>
    <n v="12694.72"/>
    <n v="634.74"/>
    <n v="10874.58"/>
    <n v="797"/>
    <n v="12059.98"/>
    <n v="1185.3999999999996"/>
    <n v="388.39999999999964"/>
    <n v="9.8292036968552154E-2"/>
    <x v="5"/>
    <s v="Q1"/>
    <n v="2"/>
  </r>
  <r>
    <d v="2021-02-01T00:00:00"/>
    <x v="1"/>
    <x v="0"/>
    <x v="0"/>
    <n v="50"/>
    <n v="290825.96000000002"/>
    <n v="0"/>
    <n v="255400.2"/>
    <n v="0"/>
    <n v="290825.96000000002"/>
    <n v="35425.760000000009"/>
    <n v="35425.760000000009"/>
    <n v="0.12181085897558803"/>
    <x v="5"/>
    <s v="Q1"/>
    <n v="2"/>
  </r>
  <r>
    <d v="2021-02-01T00:00:00"/>
    <x v="1"/>
    <x v="0"/>
    <x v="1"/>
    <n v="4"/>
    <n v="20288.59"/>
    <n v="1014.42"/>
    <n v="16593.68"/>
    <n v="0"/>
    <n v="19274.170000000002"/>
    <n v="2680.4900000000016"/>
    <n v="2680.4900000000016"/>
    <n v="0.13907161761051196"/>
    <x v="5"/>
    <s v="Q1"/>
    <n v="2"/>
  </r>
  <r>
    <d v="2021-02-01T00:00:00"/>
    <x v="1"/>
    <x v="1"/>
    <x v="0"/>
    <n v="93"/>
    <n v="510700.25"/>
    <n v="0"/>
    <n v="438792.16"/>
    <n v="0"/>
    <n v="510700.25"/>
    <n v="71908.090000000026"/>
    <n v="71908.090000000026"/>
    <n v="0.14080292696155922"/>
    <x v="5"/>
    <s v="Q1"/>
    <n v="2"/>
  </r>
  <r>
    <d v="2021-02-01T00:00:00"/>
    <x v="1"/>
    <x v="1"/>
    <x v="1"/>
    <n v="2"/>
    <n v="3354.2"/>
    <n v="167.71"/>
    <n v="3026.54"/>
    <n v="0"/>
    <n v="3186.49"/>
    <n v="159.94999999999982"/>
    <n v="159.94999999999982"/>
    <n v="5.0196297493480237E-2"/>
    <x v="5"/>
    <s v="Q1"/>
    <n v="2"/>
  </r>
  <r>
    <d v="2021-02-01T00:00:00"/>
    <x v="1"/>
    <x v="2"/>
    <x v="0"/>
    <n v="38"/>
    <n v="218113.33"/>
    <n v="0"/>
    <n v="187036.52"/>
    <n v="0"/>
    <n v="218113.33"/>
    <n v="31076.809999999998"/>
    <n v="31076.809999999998"/>
    <n v="0.14248010426506258"/>
    <x v="5"/>
    <s v="Q1"/>
    <n v="2"/>
  </r>
  <r>
    <d v="2021-02-01T00:00:00"/>
    <x v="2"/>
    <x v="3"/>
    <x v="0"/>
    <n v="77"/>
    <n v="51663.34"/>
    <n v="0"/>
    <n v="23492.02"/>
    <n v="3356.4"/>
    <n v="51663.34"/>
    <n v="28171.319999999996"/>
    <n v="24814.919999999995"/>
    <n v="0.54528646425105298"/>
    <x v="5"/>
    <s v="Q1"/>
    <n v="2"/>
  </r>
  <r>
    <d v="2021-02-01T00:00:00"/>
    <x v="2"/>
    <x v="0"/>
    <x v="0"/>
    <n v="69"/>
    <n v="51175.34"/>
    <n v="0"/>
    <n v="23047.85"/>
    <n v="0"/>
    <n v="51175.34"/>
    <n v="28127.489999999998"/>
    <n v="28127.489999999998"/>
    <n v="0.54962976308511091"/>
    <x v="5"/>
    <s v="Q1"/>
    <n v="2"/>
  </r>
  <r>
    <d v="2021-02-01T00:00:00"/>
    <x v="2"/>
    <x v="0"/>
    <x v="1"/>
    <n v="4"/>
    <n v="2656.42"/>
    <n v="132.82"/>
    <n v="1081.58"/>
    <n v="0"/>
    <n v="2523.6"/>
    <n v="1442.02"/>
    <n v="1442.02"/>
    <n v="0.57141385322555083"/>
    <x v="5"/>
    <s v="Q1"/>
    <n v="2"/>
  </r>
  <r>
    <d v="2021-02-01T00:00:00"/>
    <x v="2"/>
    <x v="1"/>
    <x v="0"/>
    <n v="471"/>
    <n v="369689.74"/>
    <n v="0"/>
    <n v="170330.3"/>
    <n v="0"/>
    <n v="369689.74"/>
    <n v="199359.44"/>
    <n v="199359.44"/>
    <n v="0.53926148991854628"/>
    <x v="5"/>
    <s v="Q1"/>
    <n v="2"/>
  </r>
  <r>
    <d v="2021-02-01T00:00:00"/>
    <x v="2"/>
    <x v="1"/>
    <x v="1"/>
    <n v="18"/>
    <n v="9994.14"/>
    <n v="499.71"/>
    <n v="4347.91"/>
    <n v="0"/>
    <n v="9494.43"/>
    <n v="5146.5200000000004"/>
    <n v="5146.5200000000004"/>
    <n v="0.54205676380783263"/>
    <x v="5"/>
    <s v="Q1"/>
    <n v="2"/>
  </r>
  <r>
    <d v="2021-02-01T00:00:00"/>
    <x v="2"/>
    <x v="2"/>
    <x v="0"/>
    <n v="80"/>
    <n v="51593.81"/>
    <n v="0"/>
    <n v="23185.62"/>
    <n v="0"/>
    <n v="51593.81"/>
    <n v="28408.19"/>
    <n v="28408.19"/>
    <n v="0.55061236997228935"/>
    <x v="5"/>
    <s v="Q1"/>
    <n v="2"/>
  </r>
  <r>
    <d v="2021-02-01T00:00:00"/>
    <x v="2"/>
    <x v="2"/>
    <x v="1"/>
    <n v="2"/>
    <n v="2504.06"/>
    <n v="125.21"/>
    <n v="1168.1400000000001"/>
    <n v="0"/>
    <n v="2378.85"/>
    <n v="1210.7099999999998"/>
    <n v="1210.7099999999998"/>
    <n v="0.50894760073144585"/>
    <x v="5"/>
    <s v="Q1"/>
    <n v="2"/>
  </r>
  <r>
    <d v="2021-02-01T00:00:00"/>
    <x v="3"/>
    <x v="3"/>
    <x v="0"/>
    <n v="212"/>
    <n v="22402.99"/>
    <n v="0"/>
    <n v="18330"/>
    <n v="1456.11"/>
    <n v="22402.99"/>
    <n v="4072.9900000000016"/>
    <n v="2616.8800000000019"/>
    <n v="0.18180564290748696"/>
    <x v="5"/>
    <s v="Q1"/>
    <n v="2"/>
  </r>
  <r>
    <d v="2021-02-01T00:00:00"/>
    <x v="3"/>
    <x v="3"/>
    <x v="1"/>
    <n v="12"/>
    <n v="1121.78"/>
    <n v="56.08"/>
    <n v="877.48"/>
    <n v="70.510000000000005"/>
    <n v="1065.7"/>
    <n v="188.22000000000003"/>
    <n v="117.71000000000002"/>
    <n v="0.17661630852960497"/>
    <x v="5"/>
    <s v="Q1"/>
    <n v="2"/>
  </r>
  <r>
    <d v="2021-02-01T00:00:00"/>
    <x v="3"/>
    <x v="0"/>
    <x v="0"/>
    <n v="281"/>
    <n v="29200.880000000001"/>
    <n v="0"/>
    <n v="24311.7"/>
    <n v="0"/>
    <n v="29200.880000000001"/>
    <n v="4889.18"/>
    <n v="4889.18"/>
    <n v="0.1674326253181411"/>
    <x v="5"/>
    <s v="Q1"/>
    <n v="2"/>
  </r>
  <r>
    <d v="2021-02-01T00:00:00"/>
    <x v="3"/>
    <x v="0"/>
    <x v="1"/>
    <n v="14"/>
    <n v="1576.63"/>
    <n v="78.84"/>
    <n v="1332.75"/>
    <n v="0"/>
    <n v="1497.7900000000002"/>
    <n v="165.04000000000019"/>
    <n v="165.04000000000019"/>
    <n v="0.11018901181073459"/>
    <x v="5"/>
    <s v="Q1"/>
    <n v="2"/>
  </r>
  <r>
    <d v="2021-02-01T00:00:00"/>
    <x v="3"/>
    <x v="1"/>
    <x v="0"/>
    <n v="1793"/>
    <n v="193022.33"/>
    <n v="0"/>
    <n v="159572.71"/>
    <n v="0"/>
    <n v="193022.33"/>
    <n v="33449.619999999995"/>
    <n v="33449.619999999995"/>
    <n v="0.17329404323323627"/>
    <x v="5"/>
    <s v="Q1"/>
    <n v="2"/>
  </r>
  <r>
    <d v="2021-02-01T00:00:00"/>
    <x v="3"/>
    <x v="1"/>
    <x v="1"/>
    <n v="74"/>
    <n v="7601.7"/>
    <n v="380.09"/>
    <n v="6536.46"/>
    <n v="0"/>
    <n v="7221.61"/>
    <n v="685.14999999999964"/>
    <n v="685.14999999999964"/>
    <n v="9.4874965554772372E-2"/>
    <x v="5"/>
    <s v="Q1"/>
    <n v="2"/>
  </r>
  <r>
    <d v="2021-02-01T00:00:00"/>
    <x v="3"/>
    <x v="2"/>
    <x v="0"/>
    <n v="241"/>
    <n v="25582.89"/>
    <n v="0"/>
    <n v="21083.99"/>
    <n v="0"/>
    <n v="25582.89"/>
    <n v="4498.8999999999978"/>
    <n v="4498.8999999999978"/>
    <n v="0.17585581613336093"/>
    <x v="5"/>
    <s v="Q1"/>
    <n v="2"/>
  </r>
  <r>
    <d v="2021-02-01T00:00:00"/>
    <x v="4"/>
    <x v="3"/>
    <x v="0"/>
    <n v="112"/>
    <n v="69961.05"/>
    <n v="0"/>
    <n v="37420.39"/>
    <n v="4546.25"/>
    <n v="69961.05"/>
    <n v="32540.660000000003"/>
    <n v="27994.410000000003"/>
    <n v="0.46512538047956686"/>
    <x v="5"/>
    <s v="Q1"/>
    <n v="2"/>
  </r>
  <r>
    <d v="2021-02-01T00:00:00"/>
    <x v="4"/>
    <x v="3"/>
    <x v="1"/>
    <n v="1"/>
    <n v="561.98"/>
    <n v="28.1"/>
    <n v="309.85000000000002"/>
    <n v="35.74"/>
    <n v="533.88"/>
    <n v="224.02999999999997"/>
    <n v="188.28999999999996"/>
    <n v="0.41962613321345615"/>
    <x v="5"/>
    <s v="Q1"/>
    <n v="2"/>
  </r>
  <r>
    <d v="2021-02-01T00:00:00"/>
    <x v="4"/>
    <x v="0"/>
    <x v="0"/>
    <n v="101"/>
    <n v="64095.15"/>
    <n v="0"/>
    <n v="34592.28"/>
    <n v="0"/>
    <n v="64095.15"/>
    <n v="29502.870000000003"/>
    <n v="29502.870000000003"/>
    <n v="0.46029801006784449"/>
    <x v="5"/>
    <s v="Q1"/>
    <n v="2"/>
  </r>
  <r>
    <d v="2021-02-01T00:00:00"/>
    <x v="4"/>
    <x v="0"/>
    <x v="1"/>
    <n v="3"/>
    <n v="1354.71"/>
    <n v="67.739999999999995"/>
    <n v="686.57"/>
    <n v="0"/>
    <n v="1286.97"/>
    <n v="600.4"/>
    <n v="600.4"/>
    <n v="0.46652214115325141"/>
    <x v="5"/>
    <s v="Q1"/>
    <n v="2"/>
  </r>
  <r>
    <d v="2021-02-01T00:00:00"/>
    <x v="4"/>
    <x v="1"/>
    <x v="0"/>
    <n v="493"/>
    <n v="305330.01"/>
    <n v="0"/>
    <n v="164451.29"/>
    <n v="0"/>
    <n v="305330.01"/>
    <n v="140878.72"/>
    <n v="140878.72"/>
    <n v="0.46139820975999052"/>
    <x v="5"/>
    <s v="Q1"/>
    <n v="2"/>
  </r>
  <r>
    <d v="2021-02-01T00:00:00"/>
    <x v="4"/>
    <x v="1"/>
    <x v="1"/>
    <n v="18"/>
    <n v="11120.3"/>
    <n v="556.02"/>
    <n v="6020.07"/>
    <n v="0"/>
    <n v="10564.279999999999"/>
    <n v="4544.2099999999991"/>
    <n v="4544.2099999999991"/>
    <n v="0.43014857614527441"/>
    <x v="5"/>
    <s v="Q1"/>
    <n v="2"/>
  </r>
  <r>
    <d v="2021-02-01T00:00:00"/>
    <x v="4"/>
    <x v="2"/>
    <x v="0"/>
    <n v="86"/>
    <n v="44132.3"/>
    <n v="0"/>
    <n v="23580.84"/>
    <n v="0"/>
    <n v="44132.3"/>
    <n v="20551.460000000003"/>
    <n v="20551.460000000003"/>
    <n v="0.46567842600544274"/>
    <x v="5"/>
    <s v="Q1"/>
    <n v="2"/>
  </r>
  <r>
    <d v="2021-02-01T00:00:00"/>
    <x v="4"/>
    <x v="2"/>
    <x v="1"/>
    <n v="4"/>
    <n v="2833.07"/>
    <n v="141.66"/>
    <n v="1419.5"/>
    <n v="0"/>
    <n v="2691.4100000000003"/>
    <n v="1271.9100000000003"/>
    <n v="1271.9100000000003"/>
    <n v="0.47258128638891889"/>
    <x v="5"/>
    <s v="Q1"/>
    <n v="2"/>
  </r>
  <r>
    <d v="2021-02-01T00:00:00"/>
    <x v="5"/>
    <x v="3"/>
    <x v="0"/>
    <n v="42"/>
    <n v="172389.04"/>
    <n v="0"/>
    <n v="143580.16"/>
    <n v="11195.55"/>
    <n v="172389.04"/>
    <n v="28808.880000000005"/>
    <n v="17613.330000000005"/>
    <n v="0.16711549643759258"/>
    <x v="5"/>
    <s v="Q1"/>
    <n v="2"/>
  </r>
  <r>
    <d v="2021-02-01T00:00:00"/>
    <x v="5"/>
    <x v="3"/>
    <x v="1"/>
    <n v="1"/>
    <n v="7429.36"/>
    <n v="371.47"/>
    <n v="7090.28"/>
    <n v="463.51"/>
    <n v="7057.8899999999994"/>
    <n v="-32.390000000000327"/>
    <n v="-495.90000000000032"/>
    <n v="-4.5891902537444377E-3"/>
    <x v="5"/>
    <s v="Q1"/>
    <n v="2"/>
  </r>
  <r>
    <d v="2021-02-01T00:00:00"/>
    <x v="5"/>
    <x v="0"/>
    <x v="0"/>
    <n v="50"/>
    <n v="205314.95"/>
    <n v="0"/>
    <n v="164127.49"/>
    <n v="0"/>
    <n v="205314.95"/>
    <n v="41187.460000000021"/>
    <n v="41187.460000000021"/>
    <n v="0.20060623934107097"/>
    <x v="5"/>
    <s v="Q1"/>
    <n v="2"/>
  </r>
  <r>
    <d v="2021-02-01T00:00:00"/>
    <x v="5"/>
    <x v="1"/>
    <x v="0"/>
    <n v="183"/>
    <n v="781531.53"/>
    <n v="0"/>
    <n v="653154.61"/>
    <n v="0"/>
    <n v="781531.53"/>
    <n v="128376.92000000004"/>
    <n v="128376.92000000004"/>
    <n v="0.16426326395302315"/>
    <x v="5"/>
    <s v="Q1"/>
    <n v="2"/>
  </r>
  <r>
    <d v="2021-02-01T00:00:00"/>
    <x v="5"/>
    <x v="1"/>
    <x v="1"/>
    <n v="9"/>
    <n v="26256.17"/>
    <n v="1312.82"/>
    <n v="23088.81"/>
    <n v="0"/>
    <n v="24943.35"/>
    <n v="1854.5399999999972"/>
    <n v="1854.5399999999972"/>
    <n v="7.4350077275105286E-2"/>
    <x v="5"/>
    <s v="Q1"/>
    <n v="2"/>
  </r>
  <r>
    <d v="2021-02-01T00:00:00"/>
    <x v="5"/>
    <x v="2"/>
    <x v="0"/>
    <n v="41"/>
    <n v="182779.53"/>
    <n v="0"/>
    <n v="152123.96"/>
    <n v="0"/>
    <n v="182779.53"/>
    <n v="30655.570000000007"/>
    <n v="30655.570000000007"/>
    <n v="0.16771883591122053"/>
    <x v="5"/>
    <s v="Q1"/>
    <n v="2"/>
  </r>
  <r>
    <d v="2021-02-01T00:00:00"/>
    <x v="5"/>
    <x v="2"/>
    <x v="1"/>
    <n v="2"/>
    <n v="4999.28"/>
    <n v="249.96"/>
    <n v="4327"/>
    <n v="0"/>
    <n v="4749.32"/>
    <n v="422.31999999999971"/>
    <n v="422.31999999999971"/>
    <n v="8.8922203599673164E-2"/>
    <x v="5"/>
    <s v="Q1"/>
    <n v="2"/>
  </r>
  <r>
    <d v="2021-02-01T00:00:00"/>
    <x v="6"/>
    <x v="3"/>
    <x v="0"/>
    <n v="41"/>
    <n v="54054.76"/>
    <n v="0"/>
    <n v="30190.18"/>
    <n v="3510.68"/>
    <n v="54054.76"/>
    <n v="23864.58"/>
    <n v="20353.900000000001"/>
    <n v="0.44148896415412814"/>
    <x v="5"/>
    <s v="Q1"/>
    <n v="2"/>
  </r>
  <r>
    <d v="2021-02-01T00:00:00"/>
    <x v="6"/>
    <x v="0"/>
    <x v="0"/>
    <n v="31"/>
    <n v="35925.699999999997"/>
    <n v="0"/>
    <n v="20367.310000000001"/>
    <n v="0"/>
    <n v="35925.699999999997"/>
    <n v="15558.389999999996"/>
    <n v="15558.389999999996"/>
    <n v="0.43307131106700764"/>
    <x v="5"/>
    <s v="Q1"/>
    <n v="2"/>
  </r>
  <r>
    <d v="2021-02-01T00:00:00"/>
    <x v="6"/>
    <x v="0"/>
    <x v="1"/>
    <n v="3"/>
    <n v="5815.2"/>
    <n v="290.76"/>
    <n v="3488.17"/>
    <n v="0"/>
    <n v="5524.44"/>
    <n v="2036.2699999999995"/>
    <n v="2036.2699999999995"/>
    <n v="0.36859301576268361"/>
    <x v="5"/>
    <s v="Q1"/>
    <n v="2"/>
  </r>
  <r>
    <d v="2021-02-01T00:00:00"/>
    <x v="6"/>
    <x v="1"/>
    <x v="0"/>
    <n v="190"/>
    <n v="270411.65000000002"/>
    <n v="0"/>
    <n v="145233.64000000001"/>
    <n v="0"/>
    <n v="270411.65000000002"/>
    <n v="125178.01000000001"/>
    <n v="125178.01000000001"/>
    <n v="0.46291648307312205"/>
    <x v="5"/>
    <s v="Q1"/>
    <n v="2"/>
  </r>
  <r>
    <d v="2021-02-01T00:00:00"/>
    <x v="6"/>
    <x v="1"/>
    <x v="1"/>
    <n v="4"/>
    <n v="6995.47"/>
    <n v="349.78"/>
    <n v="3814.01"/>
    <n v="0"/>
    <n v="6645.6900000000005"/>
    <n v="2831.6800000000003"/>
    <n v="2831.6800000000003"/>
    <n v="0.42609270068269811"/>
    <x v="5"/>
    <s v="Q1"/>
    <n v="2"/>
  </r>
  <r>
    <d v="2021-02-01T00:00:00"/>
    <x v="6"/>
    <x v="2"/>
    <x v="0"/>
    <n v="40"/>
    <n v="57412.25"/>
    <n v="0"/>
    <n v="31201.84"/>
    <n v="0"/>
    <n v="57412.25"/>
    <n v="26210.41"/>
    <n v="26210.41"/>
    <n v="0.45652992175014911"/>
    <x v="5"/>
    <s v="Q1"/>
    <n v="2"/>
  </r>
  <r>
    <d v="2021-02-01T00:00:00"/>
    <x v="6"/>
    <x v="2"/>
    <x v="1"/>
    <n v="3"/>
    <n v="3198.53"/>
    <n v="159.93"/>
    <n v="1789.73"/>
    <n v="0"/>
    <n v="3038.6000000000004"/>
    <n v="1248.8700000000003"/>
    <n v="1248.8700000000003"/>
    <n v="0.4110017771342066"/>
    <x v="5"/>
    <s v="Q1"/>
    <n v="2"/>
  </r>
  <r>
    <d v="2021-03-01T00:00:00"/>
    <x v="0"/>
    <x v="3"/>
    <x v="0"/>
    <n v="156"/>
    <n v="63875.58"/>
    <n v="0"/>
    <n v="40637.14"/>
    <n v="4149.8100000000004"/>
    <n v="63875.58"/>
    <n v="23238.440000000002"/>
    <n v="19088.63"/>
    <n v="0.36380789027669108"/>
    <x v="5"/>
    <s v="Q1"/>
    <n v="3"/>
  </r>
  <r>
    <d v="2021-03-01T00:00:00"/>
    <x v="0"/>
    <x v="3"/>
    <x v="1"/>
    <n v="1"/>
    <n v="1390.04"/>
    <n v="69.5"/>
    <n v="587.44000000000005"/>
    <n v="89.69"/>
    <n v="1320.54"/>
    <n v="733.09999999999991"/>
    <n v="643.40999999999985"/>
    <n v="0.55515168037318063"/>
    <x v="5"/>
    <s v="Q1"/>
    <n v="3"/>
  </r>
  <r>
    <d v="2021-03-01T00:00:00"/>
    <x v="0"/>
    <x v="0"/>
    <x v="0"/>
    <n v="142"/>
    <n v="64155.99"/>
    <n v="0"/>
    <n v="37184.61"/>
    <n v="0"/>
    <n v="64155.99"/>
    <n v="26971.379999999997"/>
    <n v="26971.379999999997"/>
    <n v="0.42040314552078456"/>
    <x v="5"/>
    <s v="Q1"/>
    <n v="3"/>
  </r>
  <r>
    <d v="2021-03-01T00:00:00"/>
    <x v="0"/>
    <x v="0"/>
    <x v="1"/>
    <n v="4"/>
    <n v="2424.56"/>
    <n v="121.23"/>
    <n v="1340.2"/>
    <n v="0"/>
    <n v="2303.33"/>
    <n v="963.12999999999988"/>
    <n v="963.12999999999988"/>
    <n v="0.41814677011109996"/>
    <x v="5"/>
    <s v="Q1"/>
    <n v="3"/>
  </r>
  <r>
    <d v="2021-03-01T00:00:00"/>
    <x v="0"/>
    <x v="1"/>
    <x v="0"/>
    <n v="770"/>
    <n v="317108.61"/>
    <n v="0"/>
    <n v="190285.59"/>
    <n v="0"/>
    <n v="317108.61"/>
    <n v="126823.01999999999"/>
    <n v="126823.01999999999"/>
    <n v="0.39993559304491921"/>
    <x v="5"/>
    <s v="Q1"/>
    <n v="3"/>
  </r>
  <r>
    <d v="2021-03-01T00:00:00"/>
    <x v="0"/>
    <x v="1"/>
    <x v="1"/>
    <n v="43"/>
    <n v="16513.759999999998"/>
    <n v="825.69"/>
    <n v="10004.75"/>
    <n v="0"/>
    <n v="15688.069999999998"/>
    <n v="5683.3199999999979"/>
    <n v="5683.3199999999979"/>
    <n v="0.36227018364910396"/>
    <x v="5"/>
    <s v="Q1"/>
    <n v="3"/>
  </r>
  <r>
    <d v="2021-03-01T00:00:00"/>
    <x v="0"/>
    <x v="2"/>
    <x v="0"/>
    <n v="141"/>
    <n v="57563.47"/>
    <n v="0"/>
    <n v="35562.29"/>
    <n v="0"/>
    <n v="57563.47"/>
    <n v="22001.18"/>
    <n v="22001.18"/>
    <n v="0.38220732697316545"/>
    <x v="5"/>
    <s v="Q1"/>
    <n v="3"/>
  </r>
  <r>
    <d v="2021-03-01T00:00:00"/>
    <x v="0"/>
    <x v="2"/>
    <x v="1"/>
    <n v="7"/>
    <n v="2432.29"/>
    <n v="121.63"/>
    <n v="1415.09"/>
    <n v="0"/>
    <n v="2310.66"/>
    <n v="895.56999999999994"/>
    <n v="895.56999999999994"/>
    <n v="0.38758190300606754"/>
    <x v="5"/>
    <s v="Q1"/>
    <n v="3"/>
  </r>
  <r>
    <d v="2021-03-01T00:00:00"/>
    <x v="1"/>
    <x v="3"/>
    <x v="0"/>
    <n v="42"/>
    <n v="226720.78"/>
    <n v="0"/>
    <n v="195942.53"/>
    <n v="14731.84"/>
    <n v="226720.78"/>
    <n v="30778.25"/>
    <n v="16046.41"/>
    <n v="0.1357539877906207"/>
    <x v="5"/>
    <s v="Q1"/>
    <n v="3"/>
  </r>
  <r>
    <d v="2021-03-01T00:00:00"/>
    <x v="1"/>
    <x v="0"/>
    <x v="0"/>
    <n v="44"/>
    <n v="271422.8"/>
    <n v="0"/>
    <n v="231687.54"/>
    <n v="0"/>
    <n v="271422.8"/>
    <n v="39735.25999999998"/>
    <n v="39735.25999999998"/>
    <n v="0.1463961760029002"/>
    <x v="5"/>
    <s v="Q1"/>
    <n v="3"/>
  </r>
  <r>
    <d v="2021-03-01T00:00:00"/>
    <x v="1"/>
    <x v="1"/>
    <x v="0"/>
    <n v="159"/>
    <n v="952005.78"/>
    <n v="0"/>
    <n v="821526.4"/>
    <n v="0"/>
    <n v="952005.78"/>
    <n v="130479.38"/>
    <n v="130479.38"/>
    <n v="0.13705734013505674"/>
    <x v="5"/>
    <s v="Q1"/>
    <n v="3"/>
  </r>
  <r>
    <d v="2021-03-01T00:00:00"/>
    <x v="1"/>
    <x v="1"/>
    <x v="1"/>
    <n v="3"/>
    <n v="14537.44"/>
    <n v="726.88"/>
    <n v="13457.54"/>
    <n v="0"/>
    <n v="13810.560000000001"/>
    <n v="353.02000000000044"/>
    <n v="353.02000000000044"/>
    <n v="2.5561599240001884E-2"/>
    <x v="5"/>
    <s v="Q1"/>
    <n v="3"/>
  </r>
  <r>
    <d v="2021-03-01T00:00:00"/>
    <x v="1"/>
    <x v="2"/>
    <x v="0"/>
    <n v="30"/>
    <n v="207688.59"/>
    <n v="0"/>
    <n v="175543.62"/>
    <n v="0"/>
    <n v="207688.59"/>
    <n v="32144.97"/>
    <n v="32144.97"/>
    <n v="0.15477484824756141"/>
    <x v="5"/>
    <s v="Q1"/>
    <n v="3"/>
  </r>
  <r>
    <d v="2021-03-01T00:00:00"/>
    <x v="1"/>
    <x v="2"/>
    <x v="1"/>
    <n v="3"/>
    <n v="22862.19"/>
    <n v="1143.1099999999999"/>
    <n v="19954.13"/>
    <n v="0"/>
    <n v="21719.079999999998"/>
    <n v="1764.9499999999971"/>
    <n v="1764.9499999999971"/>
    <n v="8.1262650167502365E-2"/>
    <x v="5"/>
    <s v="Q1"/>
    <n v="3"/>
  </r>
  <r>
    <d v="2021-03-01T00:00:00"/>
    <x v="2"/>
    <x v="3"/>
    <x v="0"/>
    <n v="99"/>
    <n v="70154.53"/>
    <n v="0"/>
    <n v="31490.62"/>
    <n v="4559.9799999999996"/>
    <n v="70154.53"/>
    <n v="38663.910000000003"/>
    <n v="34103.930000000008"/>
    <n v="0.55112492379323197"/>
    <x v="5"/>
    <s v="Q1"/>
    <n v="3"/>
  </r>
  <r>
    <d v="2021-03-01T00:00:00"/>
    <x v="2"/>
    <x v="3"/>
    <x v="1"/>
    <n v="4"/>
    <n v="2446.65"/>
    <n v="122.33"/>
    <n v="1115.6099999999999"/>
    <n v="152.87"/>
    <n v="2324.3200000000002"/>
    <n v="1208.7100000000003"/>
    <n v="1055.8400000000001"/>
    <n v="0.52002736284160533"/>
    <x v="5"/>
    <s v="Q1"/>
    <n v="3"/>
  </r>
  <r>
    <d v="2021-03-01T00:00:00"/>
    <x v="2"/>
    <x v="0"/>
    <x v="0"/>
    <n v="106"/>
    <n v="74364.36"/>
    <n v="0"/>
    <n v="33804.28"/>
    <n v="0"/>
    <n v="74364.36"/>
    <n v="40560.080000000002"/>
    <n v="40560.080000000002"/>
    <n v="0.54542364110980046"/>
    <x v="5"/>
    <s v="Q1"/>
    <n v="3"/>
  </r>
  <r>
    <d v="2021-03-01T00:00:00"/>
    <x v="2"/>
    <x v="0"/>
    <x v="1"/>
    <n v="4"/>
    <n v="3087.01"/>
    <n v="154.36000000000001"/>
    <n v="1385.36"/>
    <n v="0"/>
    <n v="2932.65"/>
    <n v="1547.2900000000002"/>
    <n v="1547.2900000000002"/>
    <n v="0.52760813598622414"/>
    <x v="5"/>
    <s v="Q1"/>
    <n v="3"/>
  </r>
  <r>
    <d v="2021-03-01T00:00:00"/>
    <x v="2"/>
    <x v="1"/>
    <x v="0"/>
    <n v="492"/>
    <n v="358868.83"/>
    <n v="0"/>
    <n v="162976.39000000001"/>
    <n v="0"/>
    <n v="358868.83"/>
    <n v="195892.44"/>
    <n v="195892.44"/>
    <n v="0.54586083723125245"/>
    <x v="5"/>
    <s v="Q1"/>
    <n v="3"/>
  </r>
  <r>
    <d v="2021-03-01T00:00:00"/>
    <x v="2"/>
    <x v="1"/>
    <x v="1"/>
    <n v="15"/>
    <n v="12658.31"/>
    <n v="632.92999999999995"/>
    <n v="5636.21"/>
    <n v="0"/>
    <n v="12025.38"/>
    <n v="6389.1699999999992"/>
    <n v="6389.1699999999992"/>
    <n v="0.53130711877711967"/>
    <x v="5"/>
    <s v="Q1"/>
    <n v="3"/>
  </r>
  <r>
    <d v="2021-03-01T00:00:00"/>
    <x v="2"/>
    <x v="2"/>
    <x v="0"/>
    <n v="104"/>
    <n v="89348.93"/>
    <n v="0"/>
    <n v="40505.269999999997"/>
    <n v="0"/>
    <n v="89348.93"/>
    <n v="48843.659999999996"/>
    <n v="48843.659999999996"/>
    <n v="0.54666194659521949"/>
    <x v="5"/>
    <s v="Q1"/>
    <n v="3"/>
  </r>
  <r>
    <d v="2021-03-01T00:00:00"/>
    <x v="2"/>
    <x v="2"/>
    <x v="1"/>
    <n v="2"/>
    <n v="1201.24"/>
    <n v="60.07"/>
    <n v="539.4"/>
    <n v="0"/>
    <n v="1141.17"/>
    <n v="601.7700000000001"/>
    <n v="601.7700000000001"/>
    <n v="0.52732721680380668"/>
    <x v="5"/>
    <s v="Q1"/>
    <n v="3"/>
  </r>
  <r>
    <d v="2021-03-01T00:00:00"/>
    <x v="3"/>
    <x v="3"/>
    <x v="0"/>
    <n v="264"/>
    <n v="26331.27"/>
    <n v="0"/>
    <n v="21239.81"/>
    <n v="1711.34"/>
    <n v="26331.27"/>
    <n v="5091.4599999999991"/>
    <n v="3380.119999999999"/>
    <n v="0.19336173302692955"/>
    <x v="5"/>
    <s v="Q1"/>
    <n v="3"/>
  </r>
  <r>
    <d v="2021-03-01T00:00:00"/>
    <x v="3"/>
    <x v="3"/>
    <x v="1"/>
    <n v="10"/>
    <n v="1055.52"/>
    <n v="52.78"/>
    <n v="848.09"/>
    <n v="66.59"/>
    <n v="1002.74"/>
    <n v="154.64999999999998"/>
    <n v="88.059999999999974"/>
    <n v="0.15422741687775493"/>
    <x v="5"/>
    <s v="Q1"/>
    <n v="3"/>
  </r>
  <r>
    <d v="2021-03-01T00:00:00"/>
    <x v="3"/>
    <x v="0"/>
    <x v="0"/>
    <n v="280"/>
    <n v="32504.39"/>
    <n v="0"/>
    <n v="26741.119999999999"/>
    <n v="0"/>
    <n v="32504.39"/>
    <n v="5763.27"/>
    <n v="5763.27"/>
    <n v="0.17730743447269739"/>
    <x v="5"/>
    <s v="Q1"/>
    <n v="3"/>
  </r>
  <r>
    <d v="2021-03-01T00:00:00"/>
    <x v="3"/>
    <x v="0"/>
    <x v="1"/>
    <n v="13"/>
    <n v="1373.49"/>
    <n v="68.680000000000007"/>
    <n v="1220.6600000000001"/>
    <n v="0"/>
    <n v="1304.81"/>
    <n v="84.149999999999864"/>
    <n v="84.149999999999864"/>
    <n v="6.4492148282125267E-2"/>
    <x v="5"/>
    <s v="Q1"/>
    <n v="3"/>
  </r>
  <r>
    <d v="2021-03-01T00:00:00"/>
    <x v="3"/>
    <x v="1"/>
    <x v="0"/>
    <n v="2141"/>
    <n v="230937.31"/>
    <n v="0"/>
    <n v="189750.14"/>
    <n v="0"/>
    <n v="230937.31"/>
    <n v="41187.169999999984"/>
    <n v="41187.169999999984"/>
    <n v="0.17834783820769362"/>
    <x v="5"/>
    <s v="Q1"/>
    <n v="3"/>
  </r>
  <r>
    <d v="2021-03-01T00:00:00"/>
    <x v="3"/>
    <x v="1"/>
    <x v="1"/>
    <n v="107"/>
    <n v="11500.14"/>
    <n v="575.02"/>
    <n v="9690.18"/>
    <n v="0"/>
    <n v="10925.119999999999"/>
    <n v="1234.9399999999987"/>
    <n v="1234.9399999999987"/>
    <n v="0.11303674467648857"/>
    <x v="5"/>
    <s v="Q1"/>
    <n v="3"/>
  </r>
  <r>
    <d v="2021-03-01T00:00:00"/>
    <x v="3"/>
    <x v="2"/>
    <x v="0"/>
    <n v="213"/>
    <n v="20318.43"/>
    <n v="0"/>
    <n v="16682.09"/>
    <n v="0"/>
    <n v="20318.43"/>
    <n v="3636.34"/>
    <n v="3636.34"/>
    <n v="0.17896756786818668"/>
    <x v="5"/>
    <s v="Q1"/>
    <n v="3"/>
  </r>
  <r>
    <d v="2021-03-01T00:00:00"/>
    <x v="3"/>
    <x v="2"/>
    <x v="1"/>
    <n v="14"/>
    <n v="1120.6400000000001"/>
    <n v="56.03"/>
    <n v="982.38"/>
    <n v="0"/>
    <n v="1064.6100000000001"/>
    <n v="82.230000000000132"/>
    <n v="82.230000000000132"/>
    <n v="7.723955251218767E-2"/>
    <x v="5"/>
    <s v="Q1"/>
    <n v="3"/>
  </r>
  <r>
    <d v="2021-03-01T00:00:00"/>
    <x v="4"/>
    <x v="3"/>
    <x v="0"/>
    <n v="135"/>
    <n v="98727.95"/>
    <n v="0"/>
    <n v="53144.5"/>
    <n v="6413.62"/>
    <n v="98727.95"/>
    <n v="45583.45"/>
    <n v="39169.829999999994"/>
    <n v="0.4617076521896788"/>
    <x v="5"/>
    <s v="Q1"/>
    <n v="3"/>
  </r>
  <r>
    <d v="2021-03-01T00:00:00"/>
    <x v="4"/>
    <x v="3"/>
    <x v="1"/>
    <n v="8"/>
    <n v="3943.76"/>
    <n v="197.19"/>
    <n v="2138.83"/>
    <n v="250.68"/>
    <n v="3746.57"/>
    <n v="1607.7400000000002"/>
    <n v="1357.0600000000002"/>
    <n v="0.42912317132737415"/>
    <x v="5"/>
    <s v="Q1"/>
    <n v="3"/>
  </r>
  <r>
    <d v="2021-03-01T00:00:00"/>
    <x v="4"/>
    <x v="0"/>
    <x v="0"/>
    <n v="128"/>
    <n v="85970.29"/>
    <n v="0"/>
    <n v="47146.16"/>
    <n v="0"/>
    <n v="85970.29"/>
    <n v="38824.12999999999"/>
    <n v="38824.12999999999"/>
    <n v="0.45159938392670296"/>
    <x v="5"/>
    <s v="Q1"/>
    <n v="3"/>
  </r>
  <r>
    <d v="2021-03-01T00:00:00"/>
    <x v="4"/>
    <x v="0"/>
    <x v="1"/>
    <n v="7"/>
    <n v="2929.14"/>
    <n v="146.44999999999999"/>
    <n v="1495.9"/>
    <n v="0"/>
    <n v="2782.69"/>
    <n v="1286.79"/>
    <n v="1286.79"/>
    <n v="0.46242664472147454"/>
    <x v="5"/>
    <s v="Q1"/>
    <n v="3"/>
  </r>
  <r>
    <d v="2021-03-01T00:00:00"/>
    <x v="4"/>
    <x v="1"/>
    <x v="0"/>
    <n v="634"/>
    <n v="379059.25"/>
    <n v="0"/>
    <n v="203711.39"/>
    <n v="0"/>
    <n v="379059.25"/>
    <n v="175347.86"/>
    <n v="175347.86"/>
    <n v="0.46258694386167859"/>
    <x v="5"/>
    <s v="Q1"/>
    <n v="3"/>
  </r>
  <r>
    <d v="2021-03-01T00:00:00"/>
    <x v="4"/>
    <x v="1"/>
    <x v="1"/>
    <n v="29"/>
    <n v="18748.39"/>
    <n v="937.44"/>
    <n v="9601.35"/>
    <n v="0"/>
    <n v="17810.95"/>
    <n v="8209.6"/>
    <n v="8209.6"/>
    <n v="0.46092993355211259"/>
    <x v="5"/>
    <s v="Q1"/>
    <n v="3"/>
  </r>
  <r>
    <d v="2021-03-01T00:00:00"/>
    <x v="4"/>
    <x v="2"/>
    <x v="0"/>
    <n v="98"/>
    <n v="64619.57"/>
    <n v="0"/>
    <n v="35467.339999999997"/>
    <n v="0"/>
    <n v="64619.57"/>
    <n v="29152.230000000003"/>
    <n v="29152.230000000003"/>
    <n v="0.45113624247267514"/>
    <x v="5"/>
    <s v="Q1"/>
    <n v="3"/>
  </r>
  <r>
    <d v="2021-03-01T00:00:00"/>
    <x v="4"/>
    <x v="2"/>
    <x v="1"/>
    <n v="3"/>
    <n v="1608.64"/>
    <n v="80.44"/>
    <n v="819.68"/>
    <n v="0"/>
    <n v="1528.2"/>
    <n v="708.5200000000001"/>
    <n v="708.5200000000001"/>
    <n v="0.46363041486716405"/>
    <x v="5"/>
    <s v="Q1"/>
    <n v="3"/>
  </r>
  <r>
    <d v="2021-03-01T00:00:00"/>
    <x v="5"/>
    <x v="3"/>
    <x v="0"/>
    <n v="56"/>
    <n v="211612.66"/>
    <n v="0"/>
    <n v="176868.82"/>
    <n v="13753.44"/>
    <n v="211612.66"/>
    <n v="34743.839999999997"/>
    <n v="20990.399999999994"/>
    <n v="0.16418601798209992"/>
    <x v="5"/>
    <s v="Q1"/>
    <n v="3"/>
  </r>
  <r>
    <d v="2021-03-01T00:00:00"/>
    <x v="5"/>
    <x v="0"/>
    <x v="0"/>
    <n v="59"/>
    <n v="239145.11"/>
    <n v="0"/>
    <n v="199901.25"/>
    <n v="0"/>
    <n v="239145.11"/>
    <n v="39243.859999999986"/>
    <n v="39243.859999999986"/>
    <n v="0.16410061656707089"/>
    <x v="5"/>
    <s v="Q1"/>
    <n v="3"/>
  </r>
  <r>
    <d v="2021-03-01T00:00:00"/>
    <x v="5"/>
    <x v="0"/>
    <x v="1"/>
    <n v="3"/>
    <n v="4766.32"/>
    <n v="238.32"/>
    <n v="3856.07"/>
    <n v="0"/>
    <n v="4528"/>
    <n v="671.92999999999984"/>
    <n v="671.92999999999984"/>
    <n v="0.14839443462897522"/>
    <x v="5"/>
    <s v="Q1"/>
    <n v="3"/>
  </r>
  <r>
    <d v="2021-03-01T00:00:00"/>
    <x v="5"/>
    <x v="1"/>
    <x v="0"/>
    <n v="214"/>
    <n v="882752.65"/>
    <n v="0"/>
    <n v="737801"/>
    <n v="0"/>
    <n v="882752.65"/>
    <n v="144951.65000000002"/>
    <n v="144951.65000000002"/>
    <n v="0.16420415163862723"/>
    <x v="5"/>
    <s v="Q1"/>
    <n v="3"/>
  </r>
  <r>
    <d v="2021-03-01T00:00:00"/>
    <x v="5"/>
    <x v="1"/>
    <x v="1"/>
    <n v="3"/>
    <n v="5881.44"/>
    <n v="294.07"/>
    <n v="4297.66"/>
    <n v="0"/>
    <n v="5587.37"/>
    <n v="1289.71"/>
    <n v="1289.71"/>
    <n v="0.23082595210268875"/>
    <x v="5"/>
    <s v="Q1"/>
    <n v="3"/>
  </r>
  <r>
    <d v="2021-03-01T00:00:00"/>
    <x v="5"/>
    <x v="2"/>
    <x v="0"/>
    <n v="52"/>
    <n v="210656.47"/>
    <n v="0"/>
    <n v="178867.20000000001"/>
    <n v="0"/>
    <n v="210656.47"/>
    <n v="31789.26999999999"/>
    <n v="31789.26999999999"/>
    <n v="0.15090573766853679"/>
    <x v="5"/>
    <s v="Q1"/>
    <n v="3"/>
  </r>
  <r>
    <d v="2021-03-01T00:00:00"/>
    <x v="5"/>
    <x v="2"/>
    <x v="1"/>
    <n v="2"/>
    <n v="4800.55"/>
    <n v="240.03"/>
    <n v="3536.55"/>
    <n v="0"/>
    <n v="4560.5200000000004"/>
    <n v="1023.9700000000003"/>
    <n v="1023.9700000000003"/>
    <n v="0.22452922035206516"/>
    <x v="5"/>
    <s v="Q1"/>
    <n v="3"/>
  </r>
  <r>
    <d v="2021-03-01T00:00:00"/>
    <x v="6"/>
    <x v="3"/>
    <x v="0"/>
    <n v="37"/>
    <n v="53385.67"/>
    <n v="0"/>
    <n v="27835.05"/>
    <n v="3466.73"/>
    <n v="53385.67"/>
    <n v="25550.62"/>
    <n v="22083.89"/>
    <n v="0.47860446445647303"/>
    <x v="5"/>
    <s v="Q1"/>
    <n v="3"/>
  </r>
  <r>
    <d v="2021-03-01T00:00:00"/>
    <x v="6"/>
    <x v="3"/>
    <x v="1"/>
    <n v="2"/>
    <n v="1090.83"/>
    <n v="54.54"/>
    <n v="606.85"/>
    <n v="68.91"/>
    <n v="1036.29"/>
    <n v="429.43999999999994"/>
    <n v="360.53"/>
    <n v="0.41440137413272343"/>
    <x v="5"/>
    <s v="Q1"/>
    <n v="3"/>
  </r>
  <r>
    <d v="2021-03-01T00:00:00"/>
    <x v="6"/>
    <x v="0"/>
    <x v="0"/>
    <n v="62"/>
    <n v="88357.47"/>
    <n v="0"/>
    <n v="48274.879999999997"/>
    <n v="0"/>
    <n v="88357.47"/>
    <n v="40082.590000000004"/>
    <n v="40082.590000000004"/>
    <n v="0.45364121448927863"/>
    <x v="5"/>
    <s v="Q1"/>
    <n v="3"/>
  </r>
  <r>
    <d v="2021-03-01T00:00:00"/>
    <x v="6"/>
    <x v="0"/>
    <x v="1"/>
    <n v="4"/>
    <n v="8342.4500000000007"/>
    <n v="417.12"/>
    <n v="4500.67"/>
    <n v="0"/>
    <n v="7925.3300000000008"/>
    <n v="3424.6600000000008"/>
    <n v="3424.6600000000008"/>
    <n v="0.43211576047937439"/>
    <x v="5"/>
    <s v="Q1"/>
    <n v="3"/>
  </r>
  <r>
    <d v="2021-03-01T00:00:00"/>
    <x v="6"/>
    <x v="1"/>
    <x v="0"/>
    <n v="237"/>
    <n v="305160.46999999997"/>
    <n v="0"/>
    <n v="167455.97"/>
    <n v="0"/>
    <n v="305160.46999999997"/>
    <n v="137704.49999999997"/>
    <n v="137704.49999999997"/>
    <n v="0.45125274580944241"/>
    <x v="5"/>
    <s v="Q1"/>
    <n v="3"/>
  </r>
  <r>
    <d v="2021-03-01T00:00:00"/>
    <x v="6"/>
    <x v="1"/>
    <x v="1"/>
    <n v="15"/>
    <n v="20729.13"/>
    <n v="1036.45"/>
    <n v="11283.26"/>
    <n v="0"/>
    <n v="19692.68"/>
    <n v="8409.42"/>
    <n v="8409.42"/>
    <n v="0.4270327857863937"/>
    <x v="5"/>
    <s v="Q1"/>
    <n v="3"/>
  </r>
  <r>
    <d v="2021-03-01T00:00:00"/>
    <x v="6"/>
    <x v="2"/>
    <x v="0"/>
    <n v="43"/>
    <n v="55830.06"/>
    <n v="0"/>
    <n v="30167.21"/>
    <n v="0"/>
    <n v="55830.06"/>
    <n v="25662.85"/>
    <n v="25662.85"/>
    <n v="0.45966008275828468"/>
    <x v="5"/>
    <s v="Q1"/>
    <n v="3"/>
  </r>
  <r>
    <d v="2021-03-01T00:00:00"/>
    <x v="6"/>
    <x v="2"/>
    <x v="1"/>
    <n v="2"/>
    <n v="2724.87"/>
    <n v="136.24"/>
    <n v="1532.15"/>
    <n v="0"/>
    <n v="2588.63"/>
    <n v="1056.48"/>
    <n v="1056.48"/>
    <n v="0.40812321575505189"/>
    <x v="5"/>
    <s v="Q1"/>
    <n v="3"/>
  </r>
  <r>
    <d v="2021-04-01T00:00:00"/>
    <x v="0"/>
    <x v="3"/>
    <x v="0"/>
    <n v="113"/>
    <n v="48452.55"/>
    <n v="0"/>
    <n v="28230.58"/>
    <n v="3147.97"/>
    <n v="48452.55"/>
    <n v="20221.97"/>
    <n v="17074"/>
    <n v="0.41735615566156992"/>
    <x v="5"/>
    <s v="Q2"/>
    <n v="4"/>
  </r>
  <r>
    <d v="2021-04-01T00:00:00"/>
    <x v="0"/>
    <x v="3"/>
    <x v="1"/>
    <n v="39"/>
    <n v="19496.97"/>
    <n v="1533.95"/>
    <n v="10802.97"/>
    <n v="1169.32"/>
    <n v="17963.02"/>
    <n v="7160.0500000000011"/>
    <n v="5990.7300000000014"/>
    <n v="0.39859945599348001"/>
    <x v="5"/>
    <s v="Q2"/>
    <n v="4"/>
  </r>
  <r>
    <d v="2021-04-01T00:00:00"/>
    <x v="0"/>
    <x v="0"/>
    <x v="0"/>
    <n v="124"/>
    <n v="56657.05"/>
    <n v="0"/>
    <n v="34236.949999999997"/>
    <n v="0"/>
    <n v="56657.05"/>
    <n v="22420.100000000006"/>
    <n v="22420.100000000006"/>
    <n v="0.39571597885876525"/>
    <x v="5"/>
    <s v="Q2"/>
    <n v="4"/>
  </r>
  <r>
    <d v="2021-04-01T00:00:00"/>
    <x v="0"/>
    <x v="0"/>
    <x v="1"/>
    <n v="43"/>
    <n v="14714.03"/>
    <n v="1059.1099999999999"/>
    <n v="9007.11"/>
    <n v="0"/>
    <n v="13654.92"/>
    <n v="4647.8099999999995"/>
    <n v="4647.8099999999995"/>
    <n v="0.34037621604520563"/>
    <x v="5"/>
    <s v="Q2"/>
    <n v="4"/>
  </r>
  <r>
    <d v="2021-04-01T00:00:00"/>
    <x v="0"/>
    <x v="1"/>
    <x v="0"/>
    <n v="709"/>
    <n v="288001.89"/>
    <n v="0"/>
    <n v="178857.14"/>
    <n v="0"/>
    <n v="288001.89"/>
    <n v="109144.75"/>
    <n v="109144.75"/>
    <n v="0.37897233938291169"/>
    <x v="5"/>
    <s v="Q2"/>
    <n v="4"/>
  </r>
  <r>
    <d v="2021-04-01T00:00:00"/>
    <x v="0"/>
    <x v="1"/>
    <x v="1"/>
    <n v="144"/>
    <n v="62809"/>
    <n v="4658.97"/>
    <n v="38249.71"/>
    <n v="0"/>
    <n v="58150.03"/>
    <n v="19900.32"/>
    <n v="19900.32"/>
    <n v="0.34222372714167132"/>
    <x v="5"/>
    <s v="Q2"/>
    <n v="4"/>
  </r>
  <r>
    <d v="2021-04-01T00:00:00"/>
    <x v="0"/>
    <x v="2"/>
    <x v="0"/>
    <n v="110"/>
    <n v="48431.66"/>
    <n v="0"/>
    <n v="28976.76"/>
    <n v="0"/>
    <n v="48431.66"/>
    <n v="19454.900000000005"/>
    <n v="19454.900000000005"/>
    <n v="0.40169798020551029"/>
    <x v="5"/>
    <s v="Q2"/>
    <n v="4"/>
  </r>
  <r>
    <d v="2021-04-01T00:00:00"/>
    <x v="0"/>
    <x v="2"/>
    <x v="1"/>
    <n v="58"/>
    <n v="26875.54"/>
    <n v="2111.6799999999998"/>
    <n v="15908.56"/>
    <n v="0"/>
    <n v="24763.86"/>
    <n v="8855.3000000000011"/>
    <n v="8855.3000000000011"/>
    <n v="0.35758964878657856"/>
    <x v="5"/>
    <s v="Q2"/>
    <n v="4"/>
  </r>
  <r>
    <d v="2021-04-01T00:00:00"/>
    <x v="1"/>
    <x v="3"/>
    <x v="0"/>
    <n v="47"/>
    <n v="284900.34000000003"/>
    <n v="0"/>
    <n v="247451.51999999999"/>
    <n v="18513.03"/>
    <n v="284900.34000000003"/>
    <n v="37448.820000000036"/>
    <n v="18935.790000000037"/>
    <n v="0.13144533277847276"/>
    <x v="5"/>
    <s v="Q2"/>
    <n v="4"/>
  </r>
  <r>
    <d v="2021-04-01T00:00:00"/>
    <x v="1"/>
    <x v="3"/>
    <x v="1"/>
    <n v="13"/>
    <n v="84215.97"/>
    <n v="6675.7"/>
    <n v="72491.11"/>
    <n v="5045.62"/>
    <n v="77540.27"/>
    <n v="5049.1600000000035"/>
    <n v="3.5400000000036016"/>
    <n v="6.5116616178922296E-2"/>
    <x v="5"/>
    <s v="Q2"/>
    <n v="4"/>
  </r>
  <r>
    <d v="2021-04-01T00:00:00"/>
    <x v="1"/>
    <x v="0"/>
    <x v="0"/>
    <n v="31"/>
    <n v="160609.54999999999"/>
    <n v="0"/>
    <n v="142389.14000000001"/>
    <n v="0"/>
    <n v="160609.54999999999"/>
    <n v="18220.409999999974"/>
    <n v="18220.409999999974"/>
    <n v="0.11344537108783366"/>
    <x v="5"/>
    <s v="Q2"/>
    <n v="4"/>
  </r>
  <r>
    <d v="2021-04-01T00:00:00"/>
    <x v="1"/>
    <x v="0"/>
    <x v="1"/>
    <n v="16"/>
    <n v="102739.13"/>
    <n v="7890.96"/>
    <n v="88884.45"/>
    <n v="0"/>
    <n v="94848.17"/>
    <n v="5963.7200000000012"/>
    <n v="5963.7200000000012"/>
    <n v="6.2876489867964777E-2"/>
    <x v="5"/>
    <s v="Q2"/>
    <n v="4"/>
  </r>
  <r>
    <d v="2021-04-01T00:00:00"/>
    <x v="1"/>
    <x v="1"/>
    <x v="0"/>
    <n v="125"/>
    <n v="705756.01"/>
    <n v="0"/>
    <n v="610360.48"/>
    <n v="0"/>
    <n v="705756.01"/>
    <n v="95395.530000000028"/>
    <n v="95395.530000000028"/>
    <n v="0.13516786063217517"/>
    <x v="5"/>
    <s v="Q2"/>
    <n v="4"/>
  </r>
  <r>
    <d v="2021-04-01T00:00:00"/>
    <x v="1"/>
    <x v="1"/>
    <x v="1"/>
    <n v="22"/>
    <n v="116864.74"/>
    <n v="8833.31"/>
    <n v="100980.23"/>
    <n v="0"/>
    <n v="108031.43000000001"/>
    <n v="7051.2000000000116"/>
    <n v="7051.2000000000116"/>
    <n v="6.5269894140992227E-2"/>
    <x v="5"/>
    <s v="Q2"/>
    <n v="4"/>
  </r>
  <r>
    <d v="2021-04-01T00:00:00"/>
    <x v="1"/>
    <x v="2"/>
    <x v="0"/>
    <n v="36"/>
    <n v="240141.98"/>
    <n v="0"/>
    <n v="205460.88"/>
    <n v="0"/>
    <n v="240141.98"/>
    <n v="34681.100000000006"/>
    <n v="34681.100000000006"/>
    <n v="0.14441914737273343"/>
    <x v="5"/>
    <s v="Q2"/>
    <n v="4"/>
  </r>
  <r>
    <d v="2021-04-01T00:00:00"/>
    <x v="1"/>
    <x v="2"/>
    <x v="1"/>
    <n v="19"/>
    <n v="108697.84"/>
    <n v="7858.98"/>
    <n v="94969.31"/>
    <n v="0"/>
    <n v="100838.86"/>
    <n v="5869.5500000000029"/>
    <n v="5869.5500000000029"/>
    <n v="5.8207222890064435E-2"/>
    <x v="5"/>
    <s v="Q2"/>
    <n v="4"/>
  </r>
  <r>
    <d v="2021-04-01T00:00:00"/>
    <x v="2"/>
    <x v="3"/>
    <x v="0"/>
    <n v="95"/>
    <n v="69253.600000000006"/>
    <n v="0"/>
    <n v="31856.98"/>
    <n v="4499.0200000000004"/>
    <n v="69253.600000000006"/>
    <n v="37396.62000000001"/>
    <n v="32897.600000000006"/>
    <n v="0.53999532154285135"/>
    <x v="5"/>
    <s v="Q2"/>
    <n v="4"/>
  </r>
  <r>
    <d v="2021-04-01T00:00:00"/>
    <x v="2"/>
    <x v="3"/>
    <x v="1"/>
    <n v="39"/>
    <n v="30760.86"/>
    <n v="2352.69"/>
    <n v="13346.65"/>
    <n v="1848.41"/>
    <n v="28408.170000000002"/>
    <n v="15061.520000000002"/>
    <n v="13213.110000000002"/>
    <n v="0.53018269040209209"/>
    <x v="5"/>
    <s v="Q2"/>
    <n v="4"/>
  </r>
  <r>
    <d v="2021-04-01T00:00:00"/>
    <x v="2"/>
    <x v="0"/>
    <x v="0"/>
    <n v="82"/>
    <n v="61252.3"/>
    <n v="0"/>
    <n v="27690.02"/>
    <n v="0"/>
    <n v="61252.3"/>
    <n v="33562.28"/>
    <n v="33562.28"/>
    <n v="0.54793501631775454"/>
    <x v="5"/>
    <s v="Q2"/>
    <n v="4"/>
  </r>
  <r>
    <d v="2021-04-01T00:00:00"/>
    <x v="2"/>
    <x v="0"/>
    <x v="1"/>
    <n v="29"/>
    <n v="23805.13"/>
    <n v="1711.49"/>
    <n v="10568.37"/>
    <n v="0"/>
    <n v="22093.64"/>
    <n v="11525.269999999999"/>
    <n v="11525.269999999999"/>
    <n v="0.52165555336286817"/>
    <x v="5"/>
    <s v="Q2"/>
    <n v="4"/>
  </r>
  <r>
    <d v="2021-04-01T00:00:00"/>
    <x v="2"/>
    <x v="1"/>
    <x v="0"/>
    <n v="403"/>
    <n v="295184.12"/>
    <n v="0"/>
    <n v="132903.51"/>
    <n v="0"/>
    <n v="295184.12"/>
    <n v="162280.60999999999"/>
    <n v="162280.60999999999"/>
    <n v="0.5497606375302303"/>
    <x v="5"/>
    <s v="Q2"/>
    <n v="4"/>
  </r>
  <r>
    <d v="2021-04-01T00:00:00"/>
    <x v="2"/>
    <x v="1"/>
    <x v="1"/>
    <n v="112"/>
    <n v="86403.3"/>
    <n v="6337.36"/>
    <n v="40028.589999999997"/>
    <n v="0"/>
    <n v="80065.94"/>
    <n v="40037.350000000006"/>
    <n v="40037.350000000006"/>
    <n v="0.50005470490947845"/>
    <x v="5"/>
    <s v="Q2"/>
    <n v="4"/>
  </r>
  <r>
    <d v="2021-04-01T00:00:00"/>
    <x v="2"/>
    <x v="2"/>
    <x v="0"/>
    <n v="76"/>
    <n v="60121.72"/>
    <n v="0"/>
    <n v="26937.98"/>
    <n v="0"/>
    <n v="60121.72"/>
    <n v="33183.740000000005"/>
    <n v="33183.740000000005"/>
    <n v="0.55194262572660935"/>
    <x v="5"/>
    <s v="Q2"/>
    <n v="4"/>
  </r>
  <r>
    <d v="2021-04-01T00:00:00"/>
    <x v="2"/>
    <x v="2"/>
    <x v="1"/>
    <n v="24"/>
    <n v="19140.39"/>
    <n v="1522.33"/>
    <n v="8426.31"/>
    <n v="0"/>
    <n v="17618.059999999998"/>
    <n v="9191.7499999999982"/>
    <n v="9191.7499999999982"/>
    <n v="0.52172316361733351"/>
    <x v="5"/>
    <s v="Q2"/>
    <n v="4"/>
  </r>
  <r>
    <d v="2021-04-01T00:00:00"/>
    <x v="3"/>
    <x v="3"/>
    <x v="0"/>
    <n v="234"/>
    <n v="24425.68"/>
    <n v="0"/>
    <n v="19799.900000000001"/>
    <n v="1585.95"/>
    <n v="24425.68"/>
    <n v="4625.7799999999988"/>
    <n v="3039.829999999999"/>
    <n v="0.18938183092548494"/>
    <x v="5"/>
    <s v="Q2"/>
    <n v="4"/>
  </r>
  <r>
    <d v="2021-04-01T00:00:00"/>
    <x v="3"/>
    <x v="3"/>
    <x v="1"/>
    <n v="66"/>
    <n v="7097.14"/>
    <n v="530.82000000000005"/>
    <n v="6065.95"/>
    <n v="429.33"/>
    <n v="6566.3200000000006"/>
    <n v="500.3700000000008"/>
    <n v="71.040000000000816"/>
    <n v="7.6202500030458573E-2"/>
    <x v="5"/>
    <s v="Q2"/>
    <n v="4"/>
  </r>
  <r>
    <d v="2021-04-01T00:00:00"/>
    <x v="3"/>
    <x v="0"/>
    <x v="0"/>
    <n v="186"/>
    <n v="20078.939999999999"/>
    <n v="0"/>
    <n v="16766.63"/>
    <n v="0"/>
    <n v="20078.939999999999"/>
    <n v="3312.3099999999977"/>
    <n v="3312.3099999999977"/>
    <n v="0.1649643855701545"/>
    <x v="5"/>
    <s v="Q2"/>
    <n v="4"/>
  </r>
  <r>
    <d v="2021-04-01T00:00:00"/>
    <x v="3"/>
    <x v="0"/>
    <x v="1"/>
    <n v="83"/>
    <n v="8911.02"/>
    <n v="652.08000000000004"/>
    <n v="7203.15"/>
    <n v="0"/>
    <n v="8258.94"/>
    <n v="1055.7900000000009"/>
    <n v="1055.7900000000009"/>
    <n v="0.12783601769718642"/>
    <x v="5"/>
    <s v="Q2"/>
    <n v="4"/>
  </r>
  <r>
    <d v="2021-04-01T00:00:00"/>
    <x v="3"/>
    <x v="1"/>
    <x v="0"/>
    <n v="1995"/>
    <n v="210270.31"/>
    <n v="0"/>
    <n v="172384.69"/>
    <n v="0"/>
    <n v="210270.31"/>
    <n v="37885.619999999995"/>
    <n v="37885.619999999995"/>
    <n v="0.18017579371999781"/>
    <x v="5"/>
    <s v="Q2"/>
    <n v="4"/>
  </r>
  <r>
    <d v="2021-04-01T00:00:00"/>
    <x v="3"/>
    <x v="1"/>
    <x v="1"/>
    <n v="474"/>
    <n v="46470.879999999997"/>
    <n v="3543.72"/>
    <n v="38319.120000000003"/>
    <n v="0"/>
    <n v="42927.159999999996"/>
    <n v="4608.0399999999936"/>
    <n v="4608.0399999999936"/>
    <n v="0.10734555931489514"/>
    <x v="5"/>
    <s v="Q2"/>
    <n v="4"/>
  </r>
  <r>
    <d v="2021-04-01T00:00:00"/>
    <x v="3"/>
    <x v="2"/>
    <x v="0"/>
    <n v="211"/>
    <n v="24074.73"/>
    <n v="0"/>
    <n v="19948.099999999999"/>
    <n v="0"/>
    <n v="24074.73"/>
    <n v="4126.630000000001"/>
    <n v="4126.630000000001"/>
    <n v="0.17140919129726484"/>
    <x v="5"/>
    <s v="Q2"/>
    <n v="4"/>
  </r>
  <r>
    <d v="2021-04-01T00:00:00"/>
    <x v="3"/>
    <x v="2"/>
    <x v="1"/>
    <n v="90"/>
    <n v="10924.95"/>
    <n v="852.26"/>
    <n v="8996.7900000000009"/>
    <n v="0"/>
    <n v="10072.69"/>
    <n v="1075.8999999999996"/>
    <n v="1075.8999999999996"/>
    <n v="0.1068135721440846"/>
    <x v="5"/>
    <s v="Q2"/>
    <n v="4"/>
  </r>
  <r>
    <d v="2021-04-01T00:00:00"/>
    <x v="4"/>
    <x v="3"/>
    <x v="0"/>
    <n v="101"/>
    <n v="64360.15"/>
    <n v="0"/>
    <n v="34445.78"/>
    <n v="4179"/>
    <n v="64360.15"/>
    <n v="29914.370000000003"/>
    <n v="25735.370000000003"/>
    <n v="0.46479646178574791"/>
    <x v="5"/>
    <s v="Q2"/>
    <n v="4"/>
  </r>
  <r>
    <d v="2021-04-01T00:00:00"/>
    <x v="4"/>
    <x v="3"/>
    <x v="1"/>
    <n v="33"/>
    <n v="20373.59"/>
    <n v="1565.68"/>
    <n v="10944.21"/>
    <n v="1227.45"/>
    <n v="18807.91"/>
    <n v="7863.7000000000007"/>
    <n v="6636.2500000000009"/>
    <n v="0.4181059990184981"/>
    <x v="5"/>
    <s v="Q2"/>
    <n v="4"/>
  </r>
  <r>
    <d v="2021-04-01T00:00:00"/>
    <x v="4"/>
    <x v="0"/>
    <x v="0"/>
    <n v="107"/>
    <n v="56439.46"/>
    <n v="0"/>
    <n v="29593.919999999998"/>
    <n v="0"/>
    <n v="56439.46"/>
    <n v="26845.54"/>
    <n v="26845.54"/>
    <n v="0.47565196406911053"/>
    <x v="5"/>
    <s v="Q2"/>
    <n v="4"/>
  </r>
  <r>
    <d v="2021-04-01T00:00:00"/>
    <x v="4"/>
    <x v="0"/>
    <x v="1"/>
    <n v="38"/>
    <n v="19864.61"/>
    <n v="1524.02"/>
    <n v="10644.87"/>
    <n v="0"/>
    <n v="18340.59"/>
    <n v="7695.7199999999993"/>
    <n v="7695.7199999999993"/>
    <n v="0.41960045996339262"/>
    <x v="5"/>
    <s v="Q2"/>
    <n v="4"/>
  </r>
  <r>
    <d v="2021-04-01T00:00:00"/>
    <x v="4"/>
    <x v="1"/>
    <x v="0"/>
    <n v="531"/>
    <n v="315889.46999999997"/>
    <n v="0"/>
    <n v="170199.04000000001"/>
    <n v="0"/>
    <n v="315889.46999999997"/>
    <n v="145690.42999999996"/>
    <n v="145690.42999999996"/>
    <n v="0.46120698483555017"/>
    <x v="5"/>
    <s v="Q2"/>
    <n v="4"/>
  </r>
  <r>
    <d v="2021-04-01T00:00:00"/>
    <x v="4"/>
    <x v="1"/>
    <x v="1"/>
    <n v="151"/>
    <n v="97016.65"/>
    <n v="7372.51"/>
    <n v="51674.55"/>
    <n v="0"/>
    <n v="89644.14"/>
    <n v="37969.589999999997"/>
    <n v="37969.589999999997"/>
    <n v="0.42355908595921604"/>
    <x v="5"/>
    <s v="Q2"/>
    <n v="4"/>
  </r>
  <r>
    <d v="2021-04-01T00:00:00"/>
    <x v="4"/>
    <x v="2"/>
    <x v="0"/>
    <n v="78"/>
    <n v="38576.53"/>
    <n v="0"/>
    <n v="20515.490000000002"/>
    <n v="0"/>
    <n v="38576.53"/>
    <n v="18061.039999999997"/>
    <n v="18061.039999999997"/>
    <n v="0.46818726308457492"/>
    <x v="5"/>
    <s v="Q2"/>
    <n v="4"/>
  </r>
  <r>
    <d v="2021-04-01T00:00:00"/>
    <x v="4"/>
    <x v="2"/>
    <x v="1"/>
    <n v="42"/>
    <n v="24475.24"/>
    <n v="1791.35"/>
    <n v="12807.74"/>
    <n v="0"/>
    <n v="22683.890000000003"/>
    <n v="9876.1500000000033"/>
    <n v="9876.1500000000033"/>
    <n v="0.43538167395451144"/>
    <x v="5"/>
    <s v="Q2"/>
    <n v="4"/>
  </r>
  <r>
    <d v="2021-04-01T00:00:00"/>
    <x v="5"/>
    <x v="3"/>
    <x v="0"/>
    <n v="49"/>
    <n v="189395.20000000001"/>
    <n v="0"/>
    <n v="158439.07"/>
    <n v="12310.67"/>
    <n v="189395.20000000001"/>
    <n v="30956.130000000005"/>
    <n v="18645.460000000006"/>
    <n v="0.16344727849491436"/>
    <x v="5"/>
    <s v="Q2"/>
    <n v="4"/>
  </r>
  <r>
    <d v="2021-04-01T00:00:00"/>
    <x v="5"/>
    <x v="3"/>
    <x v="1"/>
    <n v="24"/>
    <n v="105545.77"/>
    <n v="8443.65"/>
    <n v="90241.39"/>
    <n v="6311.63"/>
    <n v="97102.12000000001"/>
    <n v="6860.7300000000105"/>
    <n v="549.10000000001037"/>
    <n v="7.065479105914485E-2"/>
    <x v="5"/>
    <s v="Q2"/>
    <n v="4"/>
  </r>
  <r>
    <d v="2021-04-01T00:00:00"/>
    <x v="5"/>
    <x v="0"/>
    <x v="0"/>
    <n v="43"/>
    <n v="165222.41"/>
    <n v="0"/>
    <n v="133123.12"/>
    <n v="0"/>
    <n v="165222.41"/>
    <n v="32099.290000000008"/>
    <n v="32099.290000000008"/>
    <n v="0.19427927482718602"/>
    <x v="5"/>
    <s v="Q2"/>
    <n v="4"/>
  </r>
  <r>
    <d v="2021-04-01T00:00:00"/>
    <x v="5"/>
    <x v="0"/>
    <x v="1"/>
    <n v="26"/>
    <n v="115535.46"/>
    <n v="8760.3799999999992"/>
    <n v="98363.69"/>
    <n v="0"/>
    <n v="106775.08"/>
    <n v="8411.39"/>
    <n v="8411.39"/>
    <n v="7.8776714566732228E-2"/>
    <x v="5"/>
    <s v="Q2"/>
    <n v="4"/>
  </r>
  <r>
    <d v="2021-04-01T00:00:00"/>
    <x v="5"/>
    <x v="1"/>
    <x v="0"/>
    <n v="181"/>
    <n v="746236.31"/>
    <n v="0"/>
    <n v="606857.63"/>
    <n v="0"/>
    <n v="746236.31"/>
    <n v="139378.68000000005"/>
    <n v="139378.68000000005"/>
    <n v="0.18677552691050378"/>
    <x v="5"/>
    <s v="Q2"/>
    <n v="4"/>
  </r>
  <r>
    <d v="2021-04-01T00:00:00"/>
    <x v="5"/>
    <x v="1"/>
    <x v="1"/>
    <n v="42"/>
    <n v="193189.91"/>
    <n v="14950.52"/>
    <n v="168041.93"/>
    <n v="0"/>
    <n v="178239.39"/>
    <n v="10197.460000000021"/>
    <n v="10197.460000000021"/>
    <n v="5.7212157200493226E-2"/>
    <x v="5"/>
    <s v="Q2"/>
    <n v="4"/>
  </r>
  <r>
    <d v="2021-04-01T00:00:00"/>
    <x v="5"/>
    <x v="2"/>
    <x v="0"/>
    <n v="51"/>
    <n v="208339"/>
    <n v="0"/>
    <n v="168238.66"/>
    <n v="0"/>
    <n v="208339"/>
    <n v="40100.339999999997"/>
    <n v="40100.339999999997"/>
    <n v="0.19247639664201133"/>
    <x v="5"/>
    <s v="Q2"/>
    <n v="4"/>
  </r>
  <r>
    <d v="2021-04-01T00:00:00"/>
    <x v="5"/>
    <x v="2"/>
    <x v="1"/>
    <n v="25"/>
    <n v="92593.79"/>
    <n v="7056.81"/>
    <n v="75867.69"/>
    <n v="0"/>
    <n v="85536.98"/>
    <n v="9669.2899999999936"/>
    <n v="9669.2899999999936"/>
    <n v="0.11304221869885978"/>
    <x v="5"/>
    <s v="Q2"/>
    <n v="4"/>
  </r>
  <r>
    <d v="2021-04-01T00:00:00"/>
    <x v="6"/>
    <x v="3"/>
    <x v="0"/>
    <n v="40"/>
    <n v="59819.15"/>
    <n v="0"/>
    <n v="31193.33"/>
    <n v="3903.84"/>
    <n v="59819.15"/>
    <n v="28625.82"/>
    <n v="24721.98"/>
    <n v="0.47853939750063312"/>
    <x v="5"/>
    <s v="Q2"/>
    <n v="4"/>
  </r>
  <r>
    <d v="2021-04-01T00:00:00"/>
    <x v="6"/>
    <x v="3"/>
    <x v="1"/>
    <n v="14"/>
    <n v="17638.830000000002"/>
    <n v="1394.59"/>
    <n v="10043.84"/>
    <n v="1057.1099999999999"/>
    <n v="16244.240000000002"/>
    <n v="6200.4000000000015"/>
    <n v="5143.2900000000018"/>
    <n v="0.38169837431606529"/>
    <x v="5"/>
    <s v="Q2"/>
    <n v="4"/>
  </r>
  <r>
    <d v="2021-04-01T00:00:00"/>
    <x v="6"/>
    <x v="0"/>
    <x v="0"/>
    <n v="36"/>
    <n v="52017.71"/>
    <n v="0"/>
    <n v="28131.88"/>
    <n v="0"/>
    <n v="52017.71"/>
    <n v="23885.829999999998"/>
    <n v="23885.829999999998"/>
    <n v="0.45918649629135921"/>
    <x v="5"/>
    <s v="Q2"/>
    <n v="4"/>
  </r>
  <r>
    <d v="2021-04-01T00:00:00"/>
    <x v="6"/>
    <x v="0"/>
    <x v="1"/>
    <n v="10"/>
    <n v="12928.79"/>
    <n v="930.01"/>
    <n v="7020.04"/>
    <n v="0"/>
    <n v="11998.78"/>
    <n v="4978.7400000000007"/>
    <n v="4978.7400000000007"/>
    <n v="0.41493718528050355"/>
    <x v="5"/>
    <s v="Q2"/>
    <n v="4"/>
  </r>
  <r>
    <d v="2021-04-01T00:00:00"/>
    <x v="6"/>
    <x v="1"/>
    <x v="0"/>
    <n v="228"/>
    <n v="295090.2"/>
    <n v="0"/>
    <n v="160221.74"/>
    <n v="0"/>
    <n v="295090.2"/>
    <n v="134868.46000000002"/>
    <n v="134868.46000000002"/>
    <n v="0.45704147409842827"/>
    <x v="5"/>
    <s v="Q2"/>
    <n v="4"/>
  </r>
  <r>
    <d v="2021-04-01T00:00:00"/>
    <x v="6"/>
    <x v="1"/>
    <x v="1"/>
    <n v="65"/>
    <n v="88563.95"/>
    <n v="6618.27"/>
    <n v="48028.3"/>
    <n v="0"/>
    <n v="81945.679999999993"/>
    <n v="33917.37999999999"/>
    <n v="33917.37999999999"/>
    <n v="0.41390076938772113"/>
    <x v="5"/>
    <s v="Q2"/>
    <n v="4"/>
  </r>
  <r>
    <d v="2021-04-01T00:00:00"/>
    <x v="6"/>
    <x v="2"/>
    <x v="0"/>
    <n v="31"/>
    <n v="38332.61"/>
    <n v="0"/>
    <n v="21690.99"/>
    <n v="0"/>
    <n v="38332.61"/>
    <n v="16641.62"/>
    <n v="16641.62"/>
    <n v="0.43413740937546386"/>
    <x v="5"/>
    <s v="Q2"/>
    <n v="4"/>
  </r>
  <r>
    <d v="2021-04-01T00:00:00"/>
    <x v="6"/>
    <x v="2"/>
    <x v="1"/>
    <n v="8"/>
    <n v="11131.35"/>
    <n v="871.99"/>
    <n v="7113.36"/>
    <n v="0"/>
    <n v="10259.36"/>
    <n v="3146.0000000000009"/>
    <n v="3146.0000000000009"/>
    <n v="0.30664680837791058"/>
    <x v="5"/>
    <s v="Q2"/>
    <n v="4"/>
  </r>
  <r>
    <d v="2021-05-01T00:00:00"/>
    <x v="0"/>
    <x v="3"/>
    <x v="0"/>
    <n v="91"/>
    <n v="32218.21"/>
    <n v="0"/>
    <n v="19967.47"/>
    <n v="2090.62"/>
    <n v="32218.21"/>
    <n v="12250.739999999998"/>
    <n v="10160.119999999999"/>
    <n v="0.38024272608565152"/>
    <x v="5"/>
    <s v="Q2"/>
    <n v="5"/>
  </r>
  <r>
    <d v="2021-05-01T00:00:00"/>
    <x v="0"/>
    <x v="3"/>
    <x v="1"/>
    <n v="46"/>
    <n v="16587.689999999999"/>
    <n v="1144"/>
    <n v="9207.7000000000007"/>
    <n v="1005.75"/>
    <n v="15443.689999999999"/>
    <n v="6235.989999999998"/>
    <n v="5230.239999999998"/>
    <n v="0.40378886134078051"/>
    <x v="5"/>
    <s v="Q2"/>
    <n v="5"/>
  </r>
  <r>
    <d v="2021-05-01T00:00:00"/>
    <x v="0"/>
    <x v="0"/>
    <x v="0"/>
    <n v="118"/>
    <n v="50017.11"/>
    <n v="0"/>
    <n v="28665.919999999998"/>
    <n v="0"/>
    <n v="50017.11"/>
    <n v="21351.190000000002"/>
    <n v="21351.190000000002"/>
    <n v="0.4268777224433799"/>
    <x v="5"/>
    <s v="Q2"/>
    <n v="5"/>
  </r>
  <r>
    <d v="2021-05-01T00:00:00"/>
    <x v="0"/>
    <x v="0"/>
    <x v="1"/>
    <n v="73"/>
    <n v="30780.7"/>
    <n v="2149.81"/>
    <n v="19442.16"/>
    <n v="0"/>
    <n v="28630.89"/>
    <n v="9188.73"/>
    <n v="9188.73"/>
    <n v="0.32093763064997283"/>
    <x v="5"/>
    <s v="Q2"/>
    <n v="5"/>
  </r>
  <r>
    <d v="2021-05-01T00:00:00"/>
    <x v="0"/>
    <x v="1"/>
    <x v="0"/>
    <n v="601"/>
    <n v="256738.61"/>
    <n v="0"/>
    <n v="154066.51999999999"/>
    <n v="0"/>
    <n v="256738.61"/>
    <n v="102672.09"/>
    <n v="102672.09"/>
    <n v="0.39990903588673321"/>
    <x v="5"/>
    <s v="Q2"/>
    <n v="5"/>
  </r>
  <r>
    <d v="2021-05-01T00:00:00"/>
    <x v="0"/>
    <x v="1"/>
    <x v="1"/>
    <n v="224"/>
    <n v="101791.84"/>
    <n v="7038.7"/>
    <n v="62014.879999999997"/>
    <n v="0"/>
    <n v="94753.14"/>
    <n v="32738.260000000002"/>
    <n v="32738.260000000002"/>
    <n v="0.34551108279894471"/>
    <x v="5"/>
    <s v="Q2"/>
    <n v="5"/>
  </r>
  <r>
    <d v="2021-05-01T00:00:00"/>
    <x v="0"/>
    <x v="2"/>
    <x v="0"/>
    <n v="92"/>
    <n v="39810.949999999997"/>
    <n v="0"/>
    <n v="24070.93"/>
    <n v="0"/>
    <n v="39810.949999999997"/>
    <n v="15740.019999999997"/>
    <n v="15740.019999999997"/>
    <n v="0.39536911327159985"/>
    <x v="5"/>
    <s v="Q2"/>
    <n v="5"/>
  </r>
  <r>
    <d v="2021-05-01T00:00:00"/>
    <x v="0"/>
    <x v="2"/>
    <x v="1"/>
    <n v="51"/>
    <n v="22113.65"/>
    <n v="1547.97"/>
    <n v="14226.89"/>
    <n v="0"/>
    <n v="20565.68"/>
    <n v="6338.7900000000009"/>
    <n v="6338.7900000000009"/>
    <n v="0.3082217558573313"/>
    <x v="5"/>
    <s v="Q2"/>
    <n v="5"/>
  </r>
  <r>
    <d v="2021-05-01T00:00:00"/>
    <x v="1"/>
    <x v="3"/>
    <x v="0"/>
    <n v="18"/>
    <n v="117829.7"/>
    <n v="0"/>
    <n v="101483.04"/>
    <n v="7652.9"/>
    <n v="117829.7"/>
    <n v="16346.660000000003"/>
    <n v="8693.7600000000039"/>
    <n v="0.13873123669159818"/>
    <x v="5"/>
    <s v="Q2"/>
    <n v="5"/>
  </r>
  <r>
    <d v="2021-05-01T00:00:00"/>
    <x v="1"/>
    <x v="3"/>
    <x v="1"/>
    <n v="13"/>
    <n v="82979.38"/>
    <n v="5808.55"/>
    <n v="72015.87"/>
    <n v="5016.1099999999997"/>
    <n v="77170.83"/>
    <n v="5154.9600000000064"/>
    <n v="138.85000000000673"/>
    <n v="6.6799333375059028E-2"/>
    <x v="5"/>
    <s v="Q2"/>
    <n v="5"/>
  </r>
  <r>
    <d v="2021-05-01T00:00:00"/>
    <x v="1"/>
    <x v="0"/>
    <x v="0"/>
    <n v="45"/>
    <n v="290345.67"/>
    <n v="0"/>
    <n v="255137.48"/>
    <n v="0"/>
    <n v="290345.67"/>
    <n v="35208.189999999973"/>
    <n v="35208.189999999973"/>
    <n v="0.12126301039722746"/>
    <x v="5"/>
    <s v="Q2"/>
    <n v="5"/>
  </r>
  <r>
    <d v="2021-05-01T00:00:00"/>
    <x v="1"/>
    <x v="0"/>
    <x v="1"/>
    <n v="24"/>
    <n v="138171.31"/>
    <n v="9561.17"/>
    <n v="119877.74"/>
    <n v="0"/>
    <n v="128610.14"/>
    <n v="8732.3999999999942"/>
    <n v="8732.3999999999942"/>
    <n v="6.7898223266065913E-2"/>
    <x v="5"/>
    <s v="Q2"/>
    <n v="5"/>
  </r>
  <r>
    <d v="2021-05-01T00:00:00"/>
    <x v="1"/>
    <x v="1"/>
    <x v="0"/>
    <n v="92"/>
    <n v="501206.32"/>
    <n v="0"/>
    <n v="439470.86"/>
    <n v="0"/>
    <n v="501206.32"/>
    <n v="61735.460000000021"/>
    <n v="61735.460000000021"/>
    <n v="0.12317374609322568"/>
    <x v="5"/>
    <s v="Q2"/>
    <n v="5"/>
  </r>
  <r>
    <d v="2021-05-01T00:00:00"/>
    <x v="1"/>
    <x v="1"/>
    <x v="1"/>
    <n v="44"/>
    <n v="264698.96000000002"/>
    <n v="17956.490000000002"/>
    <n v="231813.14"/>
    <n v="0"/>
    <n v="246742.47000000003"/>
    <n v="14929.330000000016"/>
    <n v="14929.330000000016"/>
    <n v="6.0505716749937759E-2"/>
    <x v="5"/>
    <s v="Q2"/>
    <n v="5"/>
  </r>
  <r>
    <d v="2021-05-01T00:00:00"/>
    <x v="1"/>
    <x v="2"/>
    <x v="0"/>
    <n v="20"/>
    <n v="97258.49"/>
    <n v="0"/>
    <n v="84726.98"/>
    <n v="0"/>
    <n v="97258.49"/>
    <n v="12531.510000000009"/>
    <n v="12531.510000000009"/>
    <n v="0.12884746616979154"/>
    <x v="5"/>
    <s v="Q2"/>
    <n v="5"/>
  </r>
  <r>
    <d v="2021-05-01T00:00:00"/>
    <x v="1"/>
    <x v="2"/>
    <x v="1"/>
    <n v="17"/>
    <n v="91343.91"/>
    <n v="6361.2"/>
    <n v="79209.31"/>
    <n v="0"/>
    <n v="84982.71"/>
    <n v="5773.4000000000087"/>
    <n v="5773.4000000000087"/>
    <n v="6.7936171957801869E-2"/>
    <x v="5"/>
    <s v="Q2"/>
    <n v="5"/>
  </r>
  <r>
    <d v="2021-05-01T00:00:00"/>
    <x v="2"/>
    <x v="3"/>
    <x v="0"/>
    <n v="60"/>
    <n v="39592.410000000003"/>
    <n v="0"/>
    <n v="18444.3"/>
    <n v="2559.98"/>
    <n v="39592.410000000003"/>
    <n v="21148.110000000004"/>
    <n v="18588.130000000005"/>
    <n v="0.53414555971712763"/>
    <x v="5"/>
    <s v="Q2"/>
    <n v="5"/>
  </r>
  <r>
    <d v="2021-05-01T00:00:00"/>
    <x v="2"/>
    <x v="3"/>
    <x v="1"/>
    <n v="44"/>
    <n v="32444.59"/>
    <n v="2212.2600000000002"/>
    <n v="14729.7"/>
    <n v="1971.01"/>
    <n v="30232.33"/>
    <n v="15502.630000000001"/>
    <n v="13531.62"/>
    <n v="0.51278316954068703"/>
    <x v="5"/>
    <s v="Q2"/>
    <n v="5"/>
  </r>
  <r>
    <d v="2021-05-01T00:00:00"/>
    <x v="2"/>
    <x v="0"/>
    <x v="0"/>
    <n v="83"/>
    <n v="61240.11"/>
    <n v="0"/>
    <n v="27478.62"/>
    <n v="0"/>
    <n v="61240.11"/>
    <n v="33761.490000000005"/>
    <n v="33761.490000000005"/>
    <n v="0.55129701759190186"/>
    <x v="5"/>
    <s v="Q2"/>
    <n v="5"/>
  </r>
  <r>
    <d v="2021-05-01T00:00:00"/>
    <x v="2"/>
    <x v="0"/>
    <x v="1"/>
    <n v="64"/>
    <n v="48851.31"/>
    <n v="3409"/>
    <n v="21958.61"/>
    <n v="0"/>
    <n v="45442.31"/>
    <n v="23483.699999999997"/>
    <n v="23483.699999999997"/>
    <n v="0.51678050697686795"/>
    <x v="5"/>
    <s v="Q2"/>
    <n v="5"/>
  </r>
  <r>
    <d v="2021-05-01T00:00:00"/>
    <x v="2"/>
    <x v="1"/>
    <x v="0"/>
    <n v="383"/>
    <n v="287543.98"/>
    <n v="0"/>
    <n v="130025.75"/>
    <n v="0"/>
    <n v="287543.98"/>
    <n v="157518.22999999998"/>
    <n v="157518.22999999998"/>
    <n v="0.54780569567131954"/>
    <x v="5"/>
    <s v="Q2"/>
    <n v="5"/>
  </r>
  <r>
    <d v="2021-05-01T00:00:00"/>
    <x v="2"/>
    <x v="1"/>
    <x v="1"/>
    <n v="124"/>
    <n v="91954.58"/>
    <n v="6315.11"/>
    <n v="41118.43"/>
    <n v="0"/>
    <n v="85639.47"/>
    <n v="44521.04"/>
    <n v="44521.04"/>
    <n v="0.5198658982826494"/>
    <x v="5"/>
    <s v="Q2"/>
    <n v="5"/>
  </r>
  <r>
    <d v="2021-05-01T00:00:00"/>
    <x v="2"/>
    <x v="2"/>
    <x v="0"/>
    <n v="46"/>
    <n v="26447.21"/>
    <n v="0"/>
    <n v="11568.27"/>
    <n v="0"/>
    <n v="26447.21"/>
    <n v="14878.939999999999"/>
    <n v="14878.939999999999"/>
    <n v="0.56259015601267581"/>
    <x v="5"/>
    <s v="Q2"/>
    <n v="5"/>
  </r>
  <r>
    <d v="2021-05-01T00:00:00"/>
    <x v="2"/>
    <x v="2"/>
    <x v="1"/>
    <n v="41"/>
    <n v="27402.2"/>
    <n v="1864.8"/>
    <n v="12543.83"/>
    <n v="0"/>
    <n v="25537.4"/>
    <n v="12993.570000000002"/>
    <n v="12993.570000000002"/>
    <n v="0.5088055166148473"/>
    <x v="5"/>
    <s v="Q2"/>
    <n v="5"/>
  </r>
  <r>
    <d v="2021-05-01T00:00:00"/>
    <x v="3"/>
    <x v="3"/>
    <x v="0"/>
    <n v="159"/>
    <n v="16956.57"/>
    <n v="0"/>
    <n v="14302.32"/>
    <n v="1099.49"/>
    <n v="16956.57"/>
    <n v="2654.25"/>
    <n v="1554.76"/>
    <n v="0.15653224679283606"/>
    <x v="5"/>
    <s v="Q2"/>
    <n v="5"/>
  </r>
  <r>
    <d v="2021-05-01T00:00:00"/>
    <x v="3"/>
    <x v="3"/>
    <x v="1"/>
    <n v="145"/>
    <n v="16599.96"/>
    <n v="1133.06"/>
    <n v="13688.08"/>
    <n v="1007.88"/>
    <n v="15466.9"/>
    <n v="1778.8199999999997"/>
    <n v="770.93999999999971"/>
    <n v="0.11500817875592392"/>
    <x v="5"/>
    <s v="Q2"/>
    <n v="5"/>
  </r>
  <r>
    <d v="2021-05-01T00:00:00"/>
    <x v="3"/>
    <x v="0"/>
    <x v="0"/>
    <n v="160"/>
    <n v="18802.740000000002"/>
    <n v="0"/>
    <n v="15706.91"/>
    <n v="0"/>
    <n v="18802.740000000002"/>
    <n v="3095.8300000000017"/>
    <n v="3095.8300000000017"/>
    <n v="0.16464781196783029"/>
    <x v="5"/>
    <s v="Q2"/>
    <n v="5"/>
  </r>
  <r>
    <d v="2021-05-01T00:00:00"/>
    <x v="3"/>
    <x v="0"/>
    <x v="1"/>
    <n v="168"/>
    <n v="23472.94"/>
    <n v="1641.04"/>
    <n v="19465.490000000002"/>
    <n v="0"/>
    <n v="21831.899999999998"/>
    <n v="2366.4099999999962"/>
    <n v="2366.4099999999962"/>
    <n v="0.10839230667051408"/>
    <x v="5"/>
    <s v="Q2"/>
    <n v="5"/>
  </r>
  <r>
    <d v="2021-05-01T00:00:00"/>
    <x v="3"/>
    <x v="1"/>
    <x v="0"/>
    <n v="1715"/>
    <n v="186063.33"/>
    <n v="0"/>
    <n v="154249.78"/>
    <n v="0"/>
    <n v="186063.33"/>
    <n v="31813.549999999988"/>
    <n v="31813.549999999988"/>
    <n v="0.17098237465705893"/>
    <x v="5"/>
    <s v="Q2"/>
    <n v="5"/>
  </r>
  <r>
    <d v="2021-05-01T00:00:00"/>
    <x v="3"/>
    <x v="1"/>
    <x v="1"/>
    <n v="745"/>
    <n v="81160.37"/>
    <n v="5492.76"/>
    <n v="66608.52"/>
    <n v="0"/>
    <n v="75667.61"/>
    <n v="9059.0899999999965"/>
    <n v="9059.0899999999965"/>
    <n v="0.11972216381619555"/>
    <x v="5"/>
    <s v="Q2"/>
    <n v="5"/>
  </r>
  <r>
    <d v="2021-05-01T00:00:00"/>
    <x v="3"/>
    <x v="2"/>
    <x v="0"/>
    <n v="145"/>
    <n v="13191.73"/>
    <n v="0"/>
    <n v="10969.4"/>
    <n v="0"/>
    <n v="13191.73"/>
    <n v="2222.33"/>
    <n v="2222.33"/>
    <n v="0.16846387850570016"/>
    <x v="5"/>
    <s v="Q2"/>
    <n v="5"/>
  </r>
  <r>
    <d v="2021-05-01T00:00:00"/>
    <x v="3"/>
    <x v="2"/>
    <x v="1"/>
    <n v="160"/>
    <n v="14757.17"/>
    <n v="1002.87"/>
    <n v="12094.53"/>
    <n v="0"/>
    <n v="13754.3"/>
    <n v="1659.7699999999986"/>
    <n v="1659.7699999999986"/>
    <n v="0.12067280777647708"/>
    <x v="5"/>
    <s v="Q2"/>
    <n v="5"/>
  </r>
  <r>
    <d v="2021-05-01T00:00:00"/>
    <x v="4"/>
    <x v="3"/>
    <x v="0"/>
    <n v="63"/>
    <n v="44550.73"/>
    <n v="0"/>
    <n v="23836.34"/>
    <n v="2888.33"/>
    <n v="44550.73"/>
    <n v="20714.390000000003"/>
    <n v="17826.060000000005"/>
    <n v="0.46496185359925646"/>
    <x v="5"/>
    <s v="Q2"/>
    <n v="5"/>
  </r>
  <r>
    <d v="2021-05-01T00:00:00"/>
    <x v="4"/>
    <x v="3"/>
    <x v="1"/>
    <n v="40"/>
    <n v="28407.97"/>
    <n v="1948.27"/>
    <n v="14927.99"/>
    <n v="1723.24"/>
    <n v="26459.7"/>
    <n v="11531.710000000001"/>
    <n v="9808.4700000000012"/>
    <n v="0.43582164574806215"/>
    <x v="5"/>
    <s v="Q2"/>
    <n v="5"/>
  </r>
  <r>
    <d v="2021-05-01T00:00:00"/>
    <x v="4"/>
    <x v="0"/>
    <x v="0"/>
    <n v="76"/>
    <n v="39733.629999999997"/>
    <n v="0"/>
    <n v="20800.43"/>
    <n v="0"/>
    <n v="39733.629999999997"/>
    <n v="18933.199999999997"/>
    <n v="18933.199999999997"/>
    <n v="0.47650315362578244"/>
    <x v="5"/>
    <s v="Q2"/>
    <n v="5"/>
  </r>
  <r>
    <d v="2021-05-01T00:00:00"/>
    <x v="4"/>
    <x v="0"/>
    <x v="1"/>
    <n v="65"/>
    <n v="45559.89"/>
    <n v="3130.6"/>
    <n v="24707.68"/>
    <n v="0"/>
    <n v="42429.29"/>
    <n v="17721.61"/>
    <n v="17721.61"/>
    <n v="0.41767397003343681"/>
    <x v="5"/>
    <s v="Q2"/>
    <n v="5"/>
  </r>
  <r>
    <d v="2021-05-01T00:00:00"/>
    <x v="4"/>
    <x v="1"/>
    <x v="0"/>
    <n v="490"/>
    <n v="303864.78000000003"/>
    <n v="0"/>
    <n v="164785.04"/>
    <n v="0"/>
    <n v="303864.78000000003"/>
    <n v="139079.74000000002"/>
    <n v="139079.74000000002"/>
    <n v="0.45770273211656848"/>
    <x v="5"/>
    <s v="Q2"/>
    <n v="5"/>
  </r>
  <r>
    <d v="2021-05-01T00:00:00"/>
    <x v="4"/>
    <x v="1"/>
    <x v="1"/>
    <n v="184"/>
    <n v="111567.2"/>
    <n v="7572.07"/>
    <n v="60485.85"/>
    <n v="0"/>
    <n v="103995.13"/>
    <n v="43509.280000000006"/>
    <n v="43509.280000000006"/>
    <n v="0.41837805289536156"/>
    <x v="5"/>
    <s v="Q2"/>
    <n v="5"/>
  </r>
  <r>
    <d v="2021-05-01T00:00:00"/>
    <x v="4"/>
    <x v="2"/>
    <x v="0"/>
    <n v="56"/>
    <n v="34718.89"/>
    <n v="0"/>
    <n v="18212.439999999999"/>
    <n v="0"/>
    <n v="34718.89"/>
    <n v="16506.45"/>
    <n v="16506.45"/>
    <n v="0.47543138619927078"/>
    <x v="5"/>
    <s v="Q2"/>
    <n v="5"/>
  </r>
  <r>
    <d v="2021-05-01T00:00:00"/>
    <x v="4"/>
    <x v="2"/>
    <x v="1"/>
    <n v="56"/>
    <n v="30514.55"/>
    <n v="2108.3200000000002"/>
    <n v="16743.599999999999"/>
    <n v="0"/>
    <n v="28406.23"/>
    <n v="11662.630000000001"/>
    <n v="11662.630000000001"/>
    <n v="0.41056592163057193"/>
    <x v="5"/>
    <s v="Q2"/>
    <n v="5"/>
  </r>
  <r>
    <d v="2021-05-01T00:00:00"/>
    <x v="5"/>
    <x v="3"/>
    <x v="0"/>
    <n v="22"/>
    <n v="81534.210000000006"/>
    <n v="0"/>
    <n v="69418.929999999993"/>
    <n v="5286.41"/>
    <n v="81534.210000000006"/>
    <n v="12115.280000000013"/>
    <n v="6828.8700000000135"/>
    <n v="0.14859137041985213"/>
    <x v="5"/>
    <s v="Q2"/>
    <n v="5"/>
  </r>
  <r>
    <d v="2021-05-01T00:00:00"/>
    <x v="5"/>
    <x v="3"/>
    <x v="1"/>
    <n v="29"/>
    <n v="108466.02"/>
    <n v="7165.69"/>
    <n v="92409.99"/>
    <n v="6610.82"/>
    <n v="101300.33"/>
    <n v="8890.3399999999965"/>
    <n v="2279.5199999999968"/>
    <n v="8.7762201761830361E-2"/>
    <x v="5"/>
    <s v="Q2"/>
    <n v="5"/>
  </r>
  <r>
    <d v="2021-05-01T00:00:00"/>
    <x v="5"/>
    <x v="0"/>
    <x v="0"/>
    <n v="32"/>
    <n v="124162.75"/>
    <n v="0"/>
    <n v="101382.75"/>
    <n v="0"/>
    <n v="124162.75"/>
    <n v="22780"/>
    <n v="22780"/>
    <n v="0.18346887452154531"/>
    <x v="5"/>
    <s v="Q2"/>
    <n v="5"/>
  </r>
  <r>
    <d v="2021-05-01T00:00:00"/>
    <x v="5"/>
    <x v="0"/>
    <x v="1"/>
    <n v="39"/>
    <n v="173485.36"/>
    <n v="12144.03"/>
    <n v="147936.42000000001"/>
    <n v="0"/>
    <n v="161341.32999999999"/>
    <n v="13404.909999999974"/>
    <n v="13404.909999999974"/>
    <n v="8.3084166964533981E-2"/>
    <x v="5"/>
    <s v="Q2"/>
    <n v="5"/>
  </r>
  <r>
    <d v="2021-05-01T00:00:00"/>
    <x v="5"/>
    <x v="1"/>
    <x v="0"/>
    <n v="131"/>
    <n v="518055.84"/>
    <n v="0"/>
    <n v="424373.72"/>
    <n v="0"/>
    <n v="518055.84"/>
    <n v="93682.120000000054"/>
    <n v="93682.120000000054"/>
    <n v="0.18083401974582516"/>
    <x v="5"/>
    <s v="Q2"/>
    <n v="5"/>
  </r>
  <r>
    <d v="2021-05-01T00:00:00"/>
    <x v="5"/>
    <x v="1"/>
    <x v="1"/>
    <n v="61"/>
    <n v="263686.61"/>
    <n v="18406.03"/>
    <n v="223042.94"/>
    <n v="0"/>
    <n v="245280.58"/>
    <n v="22237.639999999985"/>
    <n v="22237.639999999985"/>
    <n v="9.0662049152036364E-2"/>
    <x v="5"/>
    <s v="Q2"/>
    <n v="5"/>
  </r>
  <r>
    <d v="2021-05-01T00:00:00"/>
    <x v="5"/>
    <x v="2"/>
    <x v="0"/>
    <n v="27"/>
    <n v="106823.18"/>
    <n v="0"/>
    <n v="88648.320000000007"/>
    <n v="0"/>
    <n v="106823.18"/>
    <n v="18174.859999999986"/>
    <n v="18174.859999999986"/>
    <n v="0.17013966444361595"/>
    <x v="5"/>
    <s v="Q2"/>
    <n v="5"/>
  </r>
  <r>
    <d v="2021-05-01T00:00:00"/>
    <x v="5"/>
    <x v="2"/>
    <x v="1"/>
    <n v="28"/>
    <n v="115047.44"/>
    <n v="7720.65"/>
    <n v="92312.01"/>
    <n v="0"/>
    <n v="107326.79000000001"/>
    <n v="15014.780000000013"/>
    <n v="15014.780000000013"/>
    <n v="0.13989778320957902"/>
    <x v="5"/>
    <s v="Q2"/>
    <n v="5"/>
  </r>
  <r>
    <d v="2021-05-01T00:00:00"/>
    <x v="6"/>
    <x v="3"/>
    <x v="0"/>
    <n v="22"/>
    <n v="22675.64"/>
    <n v="0"/>
    <n v="11972.44"/>
    <n v="1473.9"/>
    <n v="22675.64"/>
    <n v="10703.199999999999"/>
    <n v="9229.2999999999993"/>
    <n v="0.47201313832817948"/>
    <x v="5"/>
    <s v="Q2"/>
    <n v="5"/>
  </r>
  <r>
    <d v="2021-05-01T00:00:00"/>
    <x v="6"/>
    <x v="3"/>
    <x v="1"/>
    <n v="28"/>
    <n v="37276.03"/>
    <n v="2544.48"/>
    <n v="21163.79"/>
    <n v="2264.11"/>
    <n v="34731.549999999996"/>
    <n v="13567.759999999995"/>
    <n v="11303.649999999994"/>
    <n v="0.39064654471222843"/>
    <x v="5"/>
    <s v="Q2"/>
    <n v="5"/>
  </r>
  <r>
    <d v="2021-05-01T00:00:00"/>
    <x v="6"/>
    <x v="0"/>
    <x v="0"/>
    <n v="33"/>
    <n v="41477.019999999997"/>
    <n v="0"/>
    <n v="22354.26"/>
    <n v="0"/>
    <n v="41477.019999999997"/>
    <n v="19122.759999999998"/>
    <n v="19122.759999999998"/>
    <n v="0.46104469414630078"/>
    <x v="5"/>
    <s v="Q2"/>
    <n v="5"/>
  </r>
  <r>
    <d v="2021-05-01T00:00:00"/>
    <x v="6"/>
    <x v="0"/>
    <x v="1"/>
    <n v="30"/>
    <n v="43313.11"/>
    <n v="3003.69"/>
    <n v="22701.99"/>
    <n v="0"/>
    <n v="40309.42"/>
    <n v="17607.429999999997"/>
    <n v="17607.429999999997"/>
    <n v="0.43680683076065091"/>
    <x v="5"/>
    <s v="Q2"/>
    <n v="5"/>
  </r>
  <r>
    <d v="2021-05-01T00:00:00"/>
    <x v="6"/>
    <x v="1"/>
    <x v="0"/>
    <n v="172"/>
    <n v="219014.47"/>
    <n v="0"/>
    <n v="120312.25"/>
    <n v="0"/>
    <n v="219014.47"/>
    <n v="98702.22"/>
    <n v="98702.22"/>
    <n v="0.4506652916585831"/>
    <x v="5"/>
    <s v="Q2"/>
    <n v="5"/>
  </r>
  <r>
    <d v="2021-05-01T00:00:00"/>
    <x v="6"/>
    <x v="1"/>
    <x v="1"/>
    <n v="64"/>
    <n v="81410.59"/>
    <n v="5347.39"/>
    <n v="43800.89"/>
    <n v="0"/>
    <n v="76063.199999999997"/>
    <n v="32262.309999999998"/>
    <n v="32262.309999999998"/>
    <n v="0.42415136360289862"/>
    <x v="5"/>
    <s v="Q2"/>
    <n v="5"/>
  </r>
  <r>
    <d v="2021-05-01T00:00:00"/>
    <x v="6"/>
    <x v="2"/>
    <x v="0"/>
    <n v="23"/>
    <n v="27631.85"/>
    <n v="0"/>
    <n v="13748"/>
    <n v="0"/>
    <n v="27631.85"/>
    <n v="13883.849999999999"/>
    <n v="13883.849999999999"/>
    <n v="0.5024582139813295"/>
    <x v="5"/>
    <s v="Q2"/>
    <n v="5"/>
  </r>
  <r>
    <d v="2021-05-01T00:00:00"/>
    <x v="6"/>
    <x v="2"/>
    <x v="1"/>
    <n v="21"/>
    <n v="24962.2"/>
    <n v="1706.28"/>
    <n v="12971.47"/>
    <n v="0"/>
    <n v="23255.920000000002"/>
    <n v="10284.450000000003"/>
    <n v="10284.450000000003"/>
    <n v="0.44222933343423959"/>
    <x v="5"/>
    <s v="Q2"/>
    <n v="5"/>
  </r>
  <r>
    <d v="2021-06-01T00:00:00"/>
    <x v="0"/>
    <x v="3"/>
    <x v="0"/>
    <n v="119"/>
    <n v="50300.83"/>
    <n v="0"/>
    <n v="30729.54"/>
    <n v="3266.6"/>
    <n v="50300.83"/>
    <n v="19571.29"/>
    <n v="16304.69"/>
    <n v="0.38908483219859397"/>
    <x v="5"/>
    <s v="Q2"/>
    <n v="6"/>
  </r>
  <r>
    <d v="2021-06-01T00:00:00"/>
    <x v="0"/>
    <x v="3"/>
    <x v="1"/>
    <n v="55"/>
    <n v="25962.44"/>
    <n v="2550.5700000000002"/>
    <n v="14792.32"/>
    <n v="1524.02"/>
    <n v="23411.87"/>
    <n v="8619.5499999999993"/>
    <n v="7095.5299999999988"/>
    <n v="0.3681700778280419"/>
    <x v="5"/>
    <s v="Q2"/>
    <n v="6"/>
  </r>
  <r>
    <d v="2021-06-01T00:00:00"/>
    <x v="0"/>
    <x v="0"/>
    <x v="0"/>
    <n v="139"/>
    <n v="55820.12"/>
    <n v="0"/>
    <n v="35061.68"/>
    <n v="0"/>
    <n v="55820.12"/>
    <n v="20758.440000000002"/>
    <n v="20758.440000000002"/>
    <n v="0.37188096335156573"/>
    <x v="5"/>
    <s v="Q2"/>
    <n v="6"/>
  </r>
  <r>
    <d v="2021-06-01T00:00:00"/>
    <x v="0"/>
    <x v="0"/>
    <x v="1"/>
    <n v="58"/>
    <n v="23368.97"/>
    <n v="2232.91"/>
    <n v="13156.93"/>
    <n v="0"/>
    <n v="21136.06"/>
    <n v="7979.130000000001"/>
    <n v="7979.130000000001"/>
    <n v="0.37751264899891468"/>
    <x v="5"/>
    <s v="Q2"/>
    <n v="6"/>
  </r>
  <r>
    <d v="2021-06-01T00:00:00"/>
    <x v="0"/>
    <x v="1"/>
    <x v="0"/>
    <n v="616"/>
    <n v="260406.46"/>
    <n v="0"/>
    <n v="158275.57999999999"/>
    <n v="0"/>
    <n v="260406.46"/>
    <n v="102130.88"/>
    <n v="102130.88"/>
    <n v="0.39219795084960646"/>
    <x v="5"/>
    <s v="Q2"/>
    <n v="6"/>
  </r>
  <r>
    <d v="2021-06-01T00:00:00"/>
    <x v="0"/>
    <x v="1"/>
    <x v="1"/>
    <n v="189"/>
    <n v="80573.600000000006"/>
    <n v="7660.87"/>
    <n v="47529.57"/>
    <n v="0"/>
    <n v="72912.73000000001"/>
    <n v="25383.160000000011"/>
    <n v="25383.160000000011"/>
    <n v="0.34813070365078919"/>
    <x v="5"/>
    <s v="Q2"/>
    <n v="6"/>
  </r>
  <r>
    <d v="2021-06-01T00:00:00"/>
    <x v="0"/>
    <x v="2"/>
    <x v="0"/>
    <n v="78"/>
    <n v="34582.03"/>
    <n v="0"/>
    <n v="21056.17"/>
    <n v="0"/>
    <n v="34582.03"/>
    <n v="13525.86"/>
    <n v="13525.86"/>
    <n v="0.39112394500843362"/>
    <x v="5"/>
    <s v="Q2"/>
    <n v="6"/>
  </r>
  <r>
    <d v="2021-06-01T00:00:00"/>
    <x v="0"/>
    <x v="2"/>
    <x v="1"/>
    <n v="54"/>
    <n v="27089.759999999998"/>
    <n v="2640.69"/>
    <n v="17385.400000000001"/>
    <n v="0"/>
    <n v="24449.07"/>
    <n v="7063.6699999999983"/>
    <n v="7063.6699999999983"/>
    <n v="0.28891364784018364"/>
    <x v="5"/>
    <s v="Q2"/>
    <n v="6"/>
  </r>
  <r>
    <d v="2021-06-01T00:00:00"/>
    <x v="1"/>
    <x v="3"/>
    <x v="0"/>
    <n v="36"/>
    <n v="212252.87"/>
    <n v="0"/>
    <n v="185381.64"/>
    <n v="13793.63"/>
    <n v="212252.87"/>
    <n v="26871.229999999981"/>
    <n v="13077.599999999982"/>
    <n v="0.12660007848185978"/>
    <x v="5"/>
    <s v="Q2"/>
    <n v="6"/>
  </r>
  <r>
    <d v="2021-06-01T00:00:00"/>
    <x v="1"/>
    <x v="3"/>
    <x v="1"/>
    <n v="20"/>
    <n v="142327.04999999999"/>
    <n v="13955.63"/>
    <n v="122166.03"/>
    <n v="8348.0400000000009"/>
    <n v="128371.41999999998"/>
    <n v="6205.3899999999849"/>
    <n v="-2142.650000000016"/>
    <n v="4.8339342199377286E-2"/>
    <x v="5"/>
    <s v="Q2"/>
    <n v="6"/>
  </r>
  <r>
    <d v="2021-06-01T00:00:00"/>
    <x v="1"/>
    <x v="0"/>
    <x v="0"/>
    <n v="42"/>
    <n v="301853.46999999997"/>
    <n v="0"/>
    <n v="255790.63"/>
    <n v="0"/>
    <n v="301853.46999999997"/>
    <n v="46062.839999999967"/>
    <n v="46062.839999999967"/>
    <n v="0.15260000158354969"/>
    <x v="5"/>
    <s v="Q2"/>
    <n v="6"/>
  </r>
  <r>
    <d v="2021-06-01T00:00:00"/>
    <x v="1"/>
    <x v="0"/>
    <x v="1"/>
    <n v="16"/>
    <n v="86862.46"/>
    <n v="8361.74"/>
    <n v="76005.06"/>
    <n v="0"/>
    <n v="78500.72"/>
    <n v="2495.6600000000035"/>
    <n v="2495.6600000000035"/>
    <n v="3.1791555542420545E-2"/>
    <x v="5"/>
    <s v="Q2"/>
    <n v="6"/>
  </r>
  <r>
    <d v="2021-06-01T00:00:00"/>
    <x v="1"/>
    <x v="1"/>
    <x v="0"/>
    <n v="102"/>
    <n v="624951.71"/>
    <n v="0"/>
    <n v="548775.71"/>
    <n v="0"/>
    <n v="624951.71"/>
    <n v="76176"/>
    <n v="76176"/>
    <n v="0.12189101778759835"/>
    <x v="5"/>
    <s v="Q2"/>
    <n v="6"/>
  </r>
  <r>
    <d v="2021-06-01T00:00:00"/>
    <x v="1"/>
    <x v="1"/>
    <x v="1"/>
    <n v="39"/>
    <n v="225763.55"/>
    <n v="21339.37"/>
    <n v="195816.59"/>
    <n v="0"/>
    <n v="204424.18"/>
    <n v="8607.5899999999965"/>
    <n v="8607.5899999999965"/>
    <n v="4.2106515970860181E-2"/>
    <x v="5"/>
    <s v="Q2"/>
    <n v="6"/>
  </r>
  <r>
    <d v="2021-06-01T00:00:00"/>
    <x v="1"/>
    <x v="2"/>
    <x v="0"/>
    <n v="23"/>
    <n v="179288.38"/>
    <n v="0"/>
    <n v="150893.93"/>
    <n v="0"/>
    <n v="179288.38"/>
    <n v="28394.450000000012"/>
    <n v="28394.450000000012"/>
    <n v="0.15837306355269656"/>
    <x v="5"/>
    <s v="Q2"/>
    <n v="6"/>
  </r>
  <r>
    <d v="2021-06-01T00:00:00"/>
    <x v="1"/>
    <x v="2"/>
    <x v="1"/>
    <n v="19"/>
    <n v="118855.39"/>
    <n v="11885.52"/>
    <n v="103655.8"/>
    <n v="0"/>
    <n v="106969.87"/>
    <n v="3314.0699999999924"/>
    <n v="3314.0699999999924"/>
    <n v="3.0981340820550613E-2"/>
    <x v="5"/>
    <s v="Q2"/>
    <n v="6"/>
  </r>
  <r>
    <d v="2021-06-01T00:00:00"/>
    <x v="2"/>
    <x v="3"/>
    <x v="0"/>
    <n v="72"/>
    <n v="52684.62"/>
    <n v="0"/>
    <n v="24070.33"/>
    <n v="3420.77"/>
    <n v="52684.62"/>
    <n v="28614.29"/>
    <n v="25193.52"/>
    <n v="0.54312416033369892"/>
    <x v="5"/>
    <s v="Q2"/>
    <n v="6"/>
  </r>
  <r>
    <d v="2021-06-01T00:00:00"/>
    <x v="2"/>
    <x v="3"/>
    <x v="1"/>
    <n v="35"/>
    <n v="22429.47"/>
    <n v="2191.7199999999998"/>
    <n v="10529.99"/>
    <n v="1318.48"/>
    <n v="20237.75"/>
    <n v="9707.76"/>
    <n v="8389.2800000000007"/>
    <n v="0.47968573581549334"/>
    <x v="5"/>
    <s v="Q2"/>
    <n v="6"/>
  </r>
  <r>
    <d v="2021-06-01T00:00:00"/>
    <x v="2"/>
    <x v="0"/>
    <x v="0"/>
    <n v="102"/>
    <n v="72381.48"/>
    <n v="0"/>
    <n v="33403.24"/>
    <n v="0"/>
    <n v="72381.48"/>
    <n v="38978.239999999998"/>
    <n v="38978.239999999998"/>
    <n v="0.53851123243127941"/>
    <x v="5"/>
    <s v="Q2"/>
    <n v="6"/>
  </r>
  <r>
    <d v="2021-06-01T00:00:00"/>
    <x v="2"/>
    <x v="0"/>
    <x v="1"/>
    <n v="46"/>
    <n v="35467.53"/>
    <n v="3359.28"/>
    <n v="16461.52"/>
    <n v="0"/>
    <n v="32108.25"/>
    <n v="15646.73"/>
    <n v="15646.73"/>
    <n v="0.48731182795698924"/>
    <x v="5"/>
    <s v="Q2"/>
    <n v="6"/>
  </r>
  <r>
    <d v="2021-06-01T00:00:00"/>
    <x v="2"/>
    <x v="1"/>
    <x v="0"/>
    <n v="437"/>
    <n v="317968"/>
    <n v="0"/>
    <n v="143877.84"/>
    <n v="0"/>
    <n v="317968"/>
    <n v="174090.16"/>
    <n v="174090.16"/>
    <n v="0.54750842852110904"/>
    <x v="5"/>
    <s v="Q2"/>
    <n v="6"/>
  </r>
  <r>
    <d v="2021-06-01T00:00:00"/>
    <x v="2"/>
    <x v="1"/>
    <x v="1"/>
    <n v="125"/>
    <n v="89645.97"/>
    <n v="8215.5"/>
    <n v="41192.33"/>
    <n v="0"/>
    <n v="81430.47"/>
    <n v="40238.14"/>
    <n v="40238.14"/>
    <n v="0.49414107520194833"/>
    <x v="5"/>
    <s v="Q2"/>
    <n v="6"/>
  </r>
  <r>
    <d v="2021-06-01T00:00:00"/>
    <x v="2"/>
    <x v="2"/>
    <x v="0"/>
    <n v="57"/>
    <n v="35963.33"/>
    <n v="0"/>
    <n v="15444.5"/>
    <n v="0"/>
    <n v="35963.33"/>
    <n v="20518.830000000002"/>
    <n v="20518.830000000002"/>
    <n v="0.5705486672118516"/>
    <x v="5"/>
    <s v="Q2"/>
    <n v="6"/>
  </r>
  <r>
    <d v="2021-06-01T00:00:00"/>
    <x v="2"/>
    <x v="2"/>
    <x v="1"/>
    <n v="39"/>
    <n v="32405.89"/>
    <n v="3122.64"/>
    <n v="15233.19"/>
    <n v="0"/>
    <n v="29283.25"/>
    <n v="14050.06"/>
    <n v="14050.06"/>
    <n v="0.47979851963152997"/>
    <x v="5"/>
    <s v="Q2"/>
    <n v="6"/>
  </r>
  <r>
    <d v="2021-06-01T00:00:00"/>
    <x v="3"/>
    <x v="3"/>
    <x v="0"/>
    <n v="217"/>
    <n v="22007.68"/>
    <n v="0"/>
    <n v="17988.189999999999"/>
    <n v="1429.88"/>
    <n v="22007.68"/>
    <n v="4019.4900000000016"/>
    <n v="2589.6100000000015"/>
    <n v="0.18264033282926695"/>
    <x v="5"/>
    <s v="Q2"/>
    <n v="6"/>
  </r>
  <r>
    <d v="2021-06-01T00:00:00"/>
    <x v="3"/>
    <x v="3"/>
    <x v="1"/>
    <n v="104"/>
    <n v="11992.64"/>
    <n v="1089.5"/>
    <n v="9938.8700000000008"/>
    <n v="710.2"/>
    <n v="10903.14"/>
    <n v="964.26999999999862"/>
    <n v="254.06999999999857"/>
    <n v="8.8439660501470091E-2"/>
    <x v="5"/>
    <s v="Q2"/>
    <n v="6"/>
  </r>
  <r>
    <d v="2021-06-01T00:00:00"/>
    <x v="3"/>
    <x v="0"/>
    <x v="0"/>
    <n v="212"/>
    <n v="22518.83"/>
    <n v="0"/>
    <n v="18492.78"/>
    <n v="0"/>
    <n v="22518.83"/>
    <n v="4026.0500000000029"/>
    <n v="4026.0500000000029"/>
    <n v="0.17878593159591341"/>
    <x v="5"/>
    <s v="Q2"/>
    <n v="6"/>
  </r>
  <r>
    <d v="2021-06-01T00:00:00"/>
    <x v="3"/>
    <x v="0"/>
    <x v="1"/>
    <n v="123"/>
    <n v="12013.55"/>
    <n v="1159.56"/>
    <n v="9452.73"/>
    <n v="0"/>
    <n v="10853.99"/>
    <n v="1401.2600000000002"/>
    <n v="1401.2600000000002"/>
    <n v="0.12910091127778819"/>
    <x v="5"/>
    <s v="Q2"/>
    <n v="6"/>
  </r>
  <r>
    <d v="2021-06-01T00:00:00"/>
    <x v="3"/>
    <x v="1"/>
    <x v="0"/>
    <n v="1910"/>
    <n v="200206.24"/>
    <n v="0"/>
    <n v="165823.21"/>
    <n v="0"/>
    <n v="200206.24"/>
    <n v="34383.03"/>
    <n v="34383.03"/>
    <n v="0.17173805371900497"/>
    <x v="5"/>
    <s v="Q2"/>
    <n v="6"/>
  </r>
  <r>
    <d v="2021-06-01T00:00:00"/>
    <x v="3"/>
    <x v="1"/>
    <x v="1"/>
    <n v="420"/>
    <n v="41662.78"/>
    <n v="3793.54"/>
    <n v="34118.769999999997"/>
    <n v="0"/>
    <n v="37869.24"/>
    <n v="3750.4700000000012"/>
    <n v="3750.4700000000012"/>
    <n v="9.9037371756074355E-2"/>
    <x v="5"/>
    <s v="Q2"/>
    <n v="6"/>
  </r>
  <r>
    <d v="2021-06-01T00:00:00"/>
    <x v="3"/>
    <x v="2"/>
    <x v="0"/>
    <n v="123"/>
    <n v="14487.82"/>
    <n v="0"/>
    <n v="11690.45"/>
    <n v="0"/>
    <n v="14487.82"/>
    <n v="2797.369999999999"/>
    <n v="2797.369999999999"/>
    <n v="0.19308425974370189"/>
    <x v="5"/>
    <s v="Q2"/>
    <n v="6"/>
  </r>
  <r>
    <d v="2021-06-01T00:00:00"/>
    <x v="3"/>
    <x v="2"/>
    <x v="1"/>
    <n v="117"/>
    <n v="11056.31"/>
    <n v="1075.54"/>
    <n v="9304.92"/>
    <n v="0"/>
    <n v="9980.77"/>
    <n v="675.85000000000036"/>
    <n v="675.85000000000036"/>
    <n v="6.7715216361062355E-2"/>
    <x v="5"/>
    <s v="Q2"/>
    <n v="6"/>
  </r>
  <r>
    <d v="2021-06-01T00:00:00"/>
    <x v="4"/>
    <x v="3"/>
    <x v="0"/>
    <n v="82"/>
    <n v="47287.76"/>
    <n v="0"/>
    <n v="25264.03"/>
    <n v="3070.12"/>
    <n v="47287.76"/>
    <n v="22023.730000000003"/>
    <n v="18953.610000000004"/>
    <n v="0.46573849131360845"/>
    <x v="5"/>
    <s v="Q2"/>
    <n v="6"/>
  </r>
  <r>
    <d v="2021-06-01T00:00:00"/>
    <x v="4"/>
    <x v="3"/>
    <x v="1"/>
    <n v="42"/>
    <n v="24718.16"/>
    <n v="2369.6799999999998"/>
    <n v="13165.84"/>
    <n v="1454.68"/>
    <n v="22348.48"/>
    <n v="9182.64"/>
    <n v="7727.9599999999991"/>
    <n v="0.41088431964947952"/>
    <x v="5"/>
    <s v="Q2"/>
    <n v="6"/>
  </r>
  <r>
    <d v="2021-06-01T00:00:00"/>
    <x v="4"/>
    <x v="0"/>
    <x v="0"/>
    <n v="92"/>
    <n v="53464"/>
    <n v="0"/>
    <n v="28875.96"/>
    <n v="0"/>
    <n v="53464"/>
    <n v="24588.04"/>
    <n v="24588.04"/>
    <n v="0.45989899745623225"/>
    <x v="5"/>
    <s v="Q2"/>
    <n v="6"/>
  </r>
  <r>
    <d v="2021-06-01T00:00:00"/>
    <x v="4"/>
    <x v="0"/>
    <x v="1"/>
    <n v="49"/>
    <n v="23975.06"/>
    <n v="2354.0100000000002"/>
    <n v="12606.26"/>
    <n v="0"/>
    <n v="21621.050000000003"/>
    <n v="9014.7900000000027"/>
    <n v="9014.7900000000027"/>
    <n v="0.41694506048503666"/>
    <x v="5"/>
    <s v="Q2"/>
    <n v="6"/>
  </r>
  <r>
    <d v="2021-06-01T00:00:00"/>
    <x v="4"/>
    <x v="1"/>
    <x v="0"/>
    <n v="527"/>
    <n v="333943.17"/>
    <n v="0"/>
    <n v="179643.26"/>
    <n v="0"/>
    <n v="333943.17"/>
    <n v="154299.90999999997"/>
    <n v="154299.90999999997"/>
    <n v="0.4620543968603999"/>
    <x v="5"/>
    <s v="Q2"/>
    <n v="6"/>
  </r>
  <r>
    <d v="2021-06-01T00:00:00"/>
    <x v="4"/>
    <x v="1"/>
    <x v="1"/>
    <n v="136"/>
    <n v="82708.89"/>
    <n v="7596.33"/>
    <n v="44653.38"/>
    <n v="0"/>
    <n v="75112.56"/>
    <n v="30459.18"/>
    <n v="30459.18"/>
    <n v="0.40551380488163369"/>
    <x v="5"/>
    <s v="Q2"/>
    <n v="6"/>
  </r>
  <r>
    <d v="2021-06-01T00:00:00"/>
    <x v="4"/>
    <x v="2"/>
    <x v="0"/>
    <n v="49"/>
    <n v="29073.77"/>
    <n v="0"/>
    <n v="15569.3"/>
    <n v="0"/>
    <n v="29073.77"/>
    <n v="13504.470000000001"/>
    <n v="13504.470000000001"/>
    <n v="0.46448981332658273"/>
    <x v="5"/>
    <s v="Q2"/>
    <n v="6"/>
  </r>
  <r>
    <d v="2021-06-01T00:00:00"/>
    <x v="4"/>
    <x v="2"/>
    <x v="1"/>
    <n v="33"/>
    <n v="21460.01"/>
    <n v="2122.92"/>
    <n v="11730.43"/>
    <n v="0"/>
    <n v="19337.089999999997"/>
    <n v="7606.6599999999962"/>
    <n v="7606.6599999999962"/>
    <n v="0.39337149488366646"/>
    <x v="5"/>
    <s v="Q2"/>
    <n v="6"/>
  </r>
  <r>
    <d v="2021-06-01T00:00:00"/>
    <x v="5"/>
    <x v="3"/>
    <x v="0"/>
    <n v="47"/>
    <n v="206676.26"/>
    <n v="0"/>
    <n v="169137.85"/>
    <n v="13433.03"/>
    <n v="206676.26"/>
    <n v="37538.410000000003"/>
    <n v="24105.380000000005"/>
    <n v="0.18162903663923471"/>
    <x v="5"/>
    <s v="Q2"/>
    <n v="6"/>
  </r>
  <r>
    <d v="2021-06-01T00:00:00"/>
    <x v="5"/>
    <x v="3"/>
    <x v="1"/>
    <n v="23"/>
    <n v="66915.08"/>
    <n v="6691.53"/>
    <n v="54998.7"/>
    <n v="3914.53"/>
    <n v="60223.55"/>
    <n v="5224.8500000000058"/>
    <n v="1310.3200000000056"/>
    <n v="8.675758901625702E-2"/>
    <x v="5"/>
    <s v="Q2"/>
    <n v="6"/>
  </r>
  <r>
    <d v="2021-06-01T00:00:00"/>
    <x v="5"/>
    <x v="0"/>
    <x v="0"/>
    <n v="44"/>
    <n v="196886.33"/>
    <n v="0"/>
    <n v="160240.95999999999"/>
    <n v="0"/>
    <n v="196886.33"/>
    <n v="36645.369999999995"/>
    <n v="36645.369999999995"/>
    <n v="0.18612450138107606"/>
    <x v="5"/>
    <s v="Q2"/>
    <n v="6"/>
  </r>
  <r>
    <d v="2021-06-01T00:00:00"/>
    <x v="5"/>
    <x v="0"/>
    <x v="1"/>
    <n v="25"/>
    <n v="84633.34"/>
    <n v="8414.82"/>
    <n v="69939.13"/>
    <n v="0"/>
    <n v="76218.51999999999"/>
    <n v="6279.3899999999849"/>
    <n v="6279.3899999999849"/>
    <n v="8.2386669276705793E-2"/>
    <x v="5"/>
    <s v="Q2"/>
    <n v="6"/>
  </r>
  <r>
    <d v="2021-06-01T00:00:00"/>
    <x v="5"/>
    <x v="1"/>
    <x v="0"/>
    <n v="176"/>
    <n v="728355.75"/>
    <n v="0"/>
    <n v="612433.87"/>
    <n v="0"/>
    <n v="728355.75"/>
    <n v="115921.88"/>
    <n v="115921.88"/>
    <n v="0.15915557747707765"/>
    <x v="5"/>
    <s v="Q2"/>
    <n v="6"/>
  </r>
  <r>
    <d v="2021-06-01T00:00:00"/>
    <x v="5"/>
    <x v="1"/>
    <x v="1"/>
    <n v="53"/>
    <n v="182081.75"/>
    <n v="16169.06"/>
    <n v="150163.20000000001"/>
    <n v="0"/>
    <n v="165912.69"/>
    <n v="15749.489999999991"/>
    <n v="15749.489999999991"/>
    <n v="9.4926373624585253E-2"/>
    <x v="5"/>
    <s v="Q2"/>
    <n v="6"/>
  </r>
  <r>
    <d v="2021-06-01T00:00:00"/>
    <x v="5"/>
    <x v="2"/>
    <x v="0"/>
    <n v="29"/>
    <n v="151668.72"/>
    <n v="0"/>
    <n v="127626.8"/>
    <n v="0"/>
    <n v="151668.72"/>
    <n v="24041.919999999998"/>
    <n v="24041.919999999998"/>
    <n v="0.15851600778327923"/>
    <x v="5"/>
    <s v="Q2"/>
    <n v="6"/>
  </r>
  <r>
    <d v="2021-06-01T00:00:00"/>
    <x v="5"/>
    <x v="2"/>
    <x v="1"/>
    <n v="23"/>
    <n v="94616.45"/>
    <n v="9461.67"/>
    <n v="76404.5"/>
    <n v="0"/>
    <n v="85154.78"/>
    <n v="8750.2799999999988"/>
    <n v="8750.2799999999988"/>
    <n v="0.10275735548844116"/>
    <x v="5"/>
    <s v="Q2"/>
    <n v="6"/>
  </r>
  <r>
    <d v="2021-06-01T00:00:00"/>
    <x v="6"/>
    <x v="3"/>
    <x v="0"/>
    <n v="24"/>
    <n v="28823.14"/>
    <n v="0"/>
    <n v="15824.73"/>
    <n v="1873.5"/>
    <n v="28823.14"/>
    <n v="12998.41"/>
    <n v="11124.91"/>
    <n v="0.45097133761276531"/>
    <x v="5"/>
    <s v="Q2"/>
    <n v="6"/>
  </r>
  <r>
    <d v="2021-06-01T00:00:00"/>
    <x v="6"/>
    <x v="3"/>
    <x v="1"/>
    <n v="12"/>
    <n v="14527.51"/>
    <n v="1350.13"/>
    <n v="7906.96"/>
    <n v="858.46"/>
    <n v="13177.380000000001"/>
    <n v="5270.420000000001"/>
    <n v="4411.9600000000009"/>
    <n v="0.3999596277864037"/>
    <x v="5"/>
    <s v="Q2"/>
    <n v="6"/>
  </r>
  <r>
    <d v="2021-06-01T00:00:00"/>
    <x v="6"/>
    <x v="0"/>
    <x v="0"/>
    <n v="49"/>
    <n v="58506.43"/>
    <n v="0"/>
    <n v="30675.360000000001"/>
    <n v="0"/>
    <n v="58506.43"/>
    <n v="27831.07"/>
    <n v="27831.07"/>
    <n v="0.47569250080717623"/>
    <x v="5"/>
    <s v="Q2"/>
    <n v="6"/>
  </r>
  <r>
    <d v="2021-06-01T00:00:00"/>
    <x v="6"/>
    <x v="0"/>
    <x v="1"/>
    <n v="17"/>
    <n v="29106.92"/>
    <n v="2863.28"/>
    <n v="15674.17"/>
    <n v="0"/>
    <n v="26243.64"/>
    <n v="10569.47"/>
    <n v="10569.47"/>
    <n v="0.40274405532159407"/>
    <x v="5"/>
    <s v="Q2"/>
    <n v="6"/>
  </r>
  <r>
    <d v="2021-06-01T00:00:00"/>
    <x v="6"/>
    <x v="1"/>
    <x v="0"/>
    <n v="208"/>
    <n v="276497.3"/>
    <n v="0"/>
    <n v="150787.5"/>
    <n v="0"/>
    <n v="276497.3"/>
    <n v="125709.79999999999"/>
    <n v="125709.79999999999"/>
    <n v="0.45465109424214989"/>
    <x v="5"/>
    <s v="Q2"/>
    <n v="6"/>
  </r>
  <r>
    <d v="2021-06-01T00:00:00"/>
    <x v="6"/>
    <x v="1"/>
    <x v="1"/>
    <n v="45"/>
    <n v="48894.26"/>
    <n v="4646.29"/>
    <n v="26174"/>
    <n v="0"/>
    <n v="44247.97"/>
    <n v="18073.97"/>
    <n v="18073.97"/>
    <n v="0.40847003828650219"/>
    <x v="5"/>
    <s v="Q2"/>
    <n v="6"/>
  </r>
  <r>
    <d v="2021-06-01T00:00:00"/>
    <x v="6"/>
    <x v="2"/>
    <x v="0"/>
    <n v="32"/>
    <n v="36509.79"/>
    <n v="0"/>
    <n v="20735.060000000001"/>
    <n v="0"/>
    <n v="36509.79"/>
    <n v="15774.73"/>
    <n v="15774.73"/>
    <n v="0.43206849450517243"/>
    <x v="5"/>
    <s v="Q2"/>
    <n v="6"/>
  </r>
  <r>
    <d v="2021-06-01T00:00:00"/>
    <x v="6"/>
    <x v="2"/>
    <x v="1"/>
    <n v="11"/>
    <n v="14782.55"/>
    <n v="1450.71"/>
    <n v="7530.92"/>
    <n v="0"/>
    <n v="13331.84"/>
    <n v="5800.92"/>
    <n v="5800.92"/>
    <n v="0.43511773318611685"/>
    <x v="5"/>
    <s v="Q2"/>
    <n v="6"/>
  </r>
  <r>
    <d v="2021-07-01T00:00:00"/>
    <x v="0"/>
    <x v="3"/>
    <x v="0"/>
    <n v="154"/>
    <n v="63756.27"/>
    <n v="0"/>
    <n v="39684.86"/>
    <n v="4141.84"/>
    <n v="63756.27"/>
    <n v="24071.409999999996"/>
    <n v="19929.569999999996"/>
    <n v="0.37755361158988748"/>
    <x v="5"/>
    <s v="Q3"/>
    <n v="7"/>
  </r>
  <r>
    <d v="2021-07-01T00:00:00"/>
    <x v="0"/>
    <x v="3"/>
    <x v="1"/>
    <n v="41"/>
    <n v="15246.23"/>
    <n v="1432.07"/>
    <n v="10027.34"/>
    <n v="901.55"/>
    <n v="13814.16"/>
    <n v="3786.8199999999997"/>
    <n v="2885.2699999999995"/>
    <n v="0.27412596929527383"/>
    <x v="5"/>
    <s v="Q3"/>
    <n v="7"/>
  </r>
  <r>
    <d v="2021-07-01T00:00:00"/>
    <x v="0"/>
    <x v="0"/>
    <x v="0"/>
    <n v="222"/>
    <n v="87475.29"/>
    <n v="0"/>
    <n v="54060.18"/>
    <n v="0"/>
    <n v="87475.29"/>
    <n v="33415.109999999993"/>
    <n v="33415.109999999993"/>
    <n v="0.38199484677330015"/>
    <x v="5"/>
    <s v="Q3"/>
    <n v="7"/>
  </r>
  <r>
    <d v="2021-07-01T00:00:00"/>
    <x v="0"/>
    <x v="0"/>
    <x v="1"/>
    <n v="60"/>
    <n v="26244.01"/>
    <n v="2486.86"/>
    <n v="16387.099999999999"/>
    <n v="0"/>
    <n v="23757.149999999998"/>
    <n v="7370.0499999999993"/>
    <n v="7370.0499999999993"/>
    <n v="0.31022450083448561"/>
    <x v="5"/>
    <s v="Q3"/>
    <n v="7"/>
  </r>
  <r>
    <d v="2021-07-01T00:00:00"/>
    <x v="0"/>
    <x v="1"/>
    <x v="0"/>
    <n v="369"/>
    <n v="156651.29999999999"/>
    <n v="0"/>
    <n v="91921.89"/>
    <n v="0"/>
    <n v="156651.29999999999"/>
    <n v="64729.409999999989"/>
    <n v="64729.409999999989"/>
    <n v="0.41320697625873515"/>
    <x v="5"/>
    <s v="Q3"/>
    <n v="7"/>
  </r>
  <r>
    <d v="2021-07-01T00:00:00"/>
    <x v="0"/>
    <x v="1"/>
    <x v="1"/>
    <n v="150"/>
    <n v="56573.17"/>
    <n v="5468.67"/>
    <n v="34360.46"/>
    <n v="0"/>
    <n v="51104.5"/>
    <n v="16744.04"/>
    <n v="16744.04"/>
    <n v="0.32764316253950243"/>
    <x v="5"/>
    <s v="Q3"/>
    <n v="7"/>
  </r>
  <r>
    <d v="2021-07-01T00:00:00"/>
    <x v="0"/>
    <x v="2"/>
    <x v="0"/>
    <n v="141"/>
    <n v="55527.55"/>
    <n v="0"/>
    <n v="34320.58"/>
    <n v="0"/>
    <n v="55527.55"/>
    <n v="21206.97"/>
    <n v="21206.97"/>
    <n v="0.38191798485616602"/>
    <x v="5"/>
    <s v="Q3"/>
    <n v="7"/>
  </r>
  <r>
    <d v="2021-07-01T00:00:00"/>
    <x v="0"/>
    <x v="2"/>
    <x v="1"/>
    <n v="42"/>
    <n v="19297.11"/>
    <n v="1457.45"/>
    <n v="9704.81"/>
    <n v="0"/>
    <n v="17839.66"/>
    <n v="8134.85"/>
    <n v="8134.85"/>
    <n v="0.45599804032139629"/>
    <x v="5"/>
    <s v="Q3"/>
    <n v="7"/>
  </r>
  <r>
    <d v="2021-07-01T00:00:00"/>
    <x v="1"/>
    <x v="3"/>
    <x v="0"/>
    <n v="52"/>
    <n v="324012.39"/>
    <n v="0"/>
    <n v="278974.64"/>
    <n v="21059.75"/>
    <n v="324012.39"/>
    <n v="45037.75"/>
    <n v="23978"/>
    <n v="0.13900008576832509"/>
    <x v="5"/>
    <s v="Q3"/>
    <n v="7"/>
  </r>
  <r>
    <d v="2021-07-01T00:00:00"/>
    <x v="1"/>
    <x v="3"/>
    <x v="1"/>
    <n v="18"/>
    <n v="133430.35999999999"/>
    <n v="12995.34"/>
    <n v="111356.68"/>
    <n v="7831.59"/>
    <n v="120435.01999999999"/>
    <n v="9078.3399999999965"/>
    <n v="1246.7499999999964"/>
    <n v="7.5379569829439955E-2"/>
    <x v="5"/>
    <s v="Q3"/>
    <n v="7"/>
  </r>
  <r>
    <d v="2021-07-01T00:00:00"/>
    <x v="1"/>
    <x v="0"/>
    <x v="0"/>
    <n v="52"/>
    <n v="309052.05"/>
    <n v="0"/>
    <n v="270443.03000000003"/>
    <n v="0"/>
    <n v="309052.05"/>
    <n v="38609.01999999996"/>
    <n v="38609.01999999996"/>
    <n v="0.12492724122037036"/>
    <x v="5"/>
    <s v="Q3"/>
    <n v="7"/>
  </r>
  <r>
    <d v="2021-07-01T00:00:00"/>
    <x v="1"/>
    <x v="0"/>
    <x v="1"/>
    <n v="19"/>
    <n v="103552.85"/>
    <n v="9321.08"/>
    <n v="87699.07"/>
    <n v="0"/>
    <n v="94231.77"/>
    <n v="6532.6999999999971"/>
    <n v="6532.6999999999971"/>
    <n v="6.9325875975798784E-2"/>
    <x v="5"/>
    <s v="Q3"/>
    <n v="7"/>
  </r>
  <r>
    <d v="2021-07-01T00:00:00"/>
    <x v="1"/>
    <x v="1"/>
    <x v="0"/>
    <n v="65"/>
    <n v="400886.18"/>
    <n v="0"/>
    <n v="345664.82"/>
    <n v="0"/>
    <n v="400886.18"/>
    <n v="55221.359999999986"/>
    <n v="55221.359999999986"/>
    <n v="0.13774822569338754"/>
    <x v="5"/>
    <s v="Q3"/>
    <n v="7"/>
  </r>
  <r>
    <d v="2021-07-01T00:00:00"/>
    <x v="1"/>
    <x v="1"/>
    <x v="1"/>
    <n v="33"/>
    <n v="162307.63"/>
    <n v="15734.6"/>
    <n v="140416.82"/>
    <n v="0"/>
    <n v="146573.03"/>
    <n v="6156.2099999999919"/>
    <n v="6156.2099999999919"/>
    <n v="4.2000973849008867E-2"/>
    <x v="5"/>
    <s v="Q3"/>
    <n v="7"/>
  </r>
  <r>
    <d v="2021-07-01T00:00:00"/>
    <x v="1"/>
    <x v="2"/>
    <x v="0"/>
    <n v="51"/>
    <n v="276990.71000000002"/>
    <n v="0"/>
    <n v="239599.79"/>
    <n v="0"/>
    <n v="276990.71000000002"/>
    <n v="37390.920000000013"/>
    <n v="37390.920000000013"/>
    <n v="0.13498979803329869"/>
    <x v="5"/>
    <s v="Q3"/>
    <n v="7"/>
  </r>
  <r>
    <d v="2021-07-01T00:00:00"/>
    <x v="1"/>
    <x v="2"/>
    <x v="1"/>
    <n v="21"/>
    <n v="102579.01"/>
    <n v="9315.2199999999993"/>
    <n v="88642.43"/>
    <n v="0"/>
    <n v="93263.79"/>
    <n v="4621.3600000000006"/>
    <n v="4621.3600000000006"/>
    <n v="4.9551492599646668E-2"/>
    <x v="5"/>
    <s v="Q3"/>
    <n v="7"/>
  </r>
  <r>
    <d v="2021-07-01T00:00:00"/>
    <x v="2"/>
    <x v="3"/>
    <x v="0"/>
    <n v="105"/>
    <n v="79930.039999999994"/>
    <n v="0"/>
    <n v="36389.18"/>
    <n v="5190.6099999999997"/>
    <n v="79930.039999999994"/>
    <n v="43540.859999999993"/>
    <n v="38350.249999999993"/>
    <n v="0.54473712261372564"/>
    <x v="5"/>
    <s v="Q3"/>
    <n v="7"/>
  </r>
  <r>
    <d v="2021-07-01T00:00:00"/>
    <x v="2"/>
    <x v="3"/>
    <x v="1"/>
    <n v="35"/>
    <n v="22749.61"/>
    <n v="2099.8000000000002"/>
    <n v="10370.01"/>
    <n v="1344.79"/>
    <n v="20649.810000000001"/>
    <n v="10279.800000000001"/>
    <n v="8935.010000000002"/>
    <n v="0.49781571840128314"/>
    <x v="5"/>
    <s v="Q3"/>
    <n v="7"/>
  </r>
  <r>
    <d v="2021-07-01T00:00:00"/>
    <x v="2"/>
    <x v="0"/>
    <x v="0"/>
    <n v="130"/>
    <n v="92157.73"/>
    <n v="0"/>
    <n v="41757.589999999997"/>
    <n v="0"/>
    <n v="92157.73"/>
    <n v="50400.14"/>
    <n v="50400.14"/>
    <n v="0.54688998958633206"/>
    <x v="5"/>
    <s v="Q3"/>
    <n v="7"/>
  </r>
  <r>
    <d v="2021-07-01T00:00:00"/>
    <x v="2"/>
    <x v="0"/>
    <x v="1"/>
    <n v="31"/>
    <n v="25425.93"/>
    <n v="2419.12"/>
    <n v="11398.11"/>
    <n v="0"/>
    <n v="23006.81"/>
    <n v="11608.7"/>
    <n v="11608.7"/>
    <n v="0.50457668838052738"/>
    <x v="5"/>
    <s v="Q3"/>
    <n v="7"/>
  </r>
  <r>
    <d v="2021-07-01T00:00:00"/>
    <x v="2"/>
    <x v="1"/>
    <x v="0"/>
    <n v="274"/>
    <n v="220138.54"/>
    <n v="0"/>
    <n v="99535.679999999993"/>
    <n v="0"/>
    <n v="220138.54"/>
    <n v="120602.86000000002"/>
    <n v="120602.86000000002"/>
    <n v="0.5478498222074154"/>
    <x v="5"/>
    <s v="Q3"/>
    <n v="7"/>
  </r>
  <r>
    <d v="2021-07-01T00:00:00"/>
    <x v="2"/>
    <x v="1"/>
    <x v="1"/>
    <n v="104"/>
    <n v="87350.59"/>
    <n v="8050.68"/>
    <n v="39866.949999999997"/>
    <n v="0"/>
    <n v="79299.91"/>
    <n v="39432.960000000006"/>
    <n v="39432.960000000006"/>
    <n v="0.49726361606211161"/>
    <x v="5"/>
    <s v="Q3"/>
    <n v="7"/>
  </r>
  <r>
    <d v="2021-07-01T00:00:00"/>
    <x v="2"/>
    <x v="2"/>
    <x v="0"/>
    <n v="85"/>
    <n v="58742.7"/>
    <n v="0"/>
    <n v="26441.67"/>
    <n v="0"/>
    <n v="58742.7"/>
    <n v="32301.03"/>
    <n v="32301.03"/>
    <n v="0.5498730906138124"/>
    <x v="5"/>
    <s v="Q3"/>
    <n v="7"/>
  </r>
  <r>
    <d v="2021-07-01T00:00:00"/>
    <x v="2"/>
    <x v="2"/>
    <x v="1"/>
    <n v="25"/>
    <n v="17913.75"/>
    <n v="1743.97"/>
    <n v="8404.34"/>
    <n v="0"/>
    <n v="16169.78"/>
    <n v="7765.4400000000005"/>
    <n v="7765.4400000000005"/>
    <n v="0.4802440107410243"/>
    <x v="5"/>
    <s v="Q3"/>
    <n v="7"/>
  </r>
  <r>
    <d v="2021-07-01T00:00:00"/>
    <x v="3"/>
    <x v="3"/>
    <x v="0"/>
    <n v="234"/>
    <n v="24394.67"/>
    <n v="0"/>
    <n v="20016.97"/>
    <n v="1585.01"/>
    <n v="24394.67"/>
    <n v="4377.6999999999971"/>
    <n v="2792.6899999999969"/>
    <n v="0.17945313463965684"/>
    <x v="5"/>
    <s v="Q3"/>
    <n v="7"/>
  </r>
  <r>
    <d v="2021-07-01T00:00:00"/>
    <x v="3"/>
    <x v="3"/>
    <x v="1"/>
    <n v="75"/>
    <n v="7761.75"/>
    <n v="729.14"/>
    <n v="6572.66"/>
    <n v="459.58"/>
    <n v="7032.61"/>
    <n v="459.94999999999982"/>
    <n v="0.36999999999983402"/>
    <n v="6.5402460821800137E-2"/>
    <x v="5"/>
    <s v="Q3"/>
    <n v="7"/>
  </r>
  <r>
    <d v="2021-07-01T00:00:00"/>
    <x v="3"/>
    <x v="0"/>
    <x v="0"/>
    <n v="340"/>
    <n v="34936.769999999997"/>
    <n v="0"/>
    <n v="28626.86"/>
    <n v="0"/>
    <n v="34936.769999999997"/>
    <n v="6309.9099999999962"/>
    <n v="6309.9099999999962"/>
    <n v="0.1806094266871264"/>
    <x v="5"/>
    <s v="Q3"/>
    <n v="7"/>
  </r>
  <r>
    <d v="2021-07-01T00:00:00"/>
    <x v="3"/>
    <x v="0"/>
    <x v="1"/>
    <n v="76"/>
    <n v="7355.45"/>
    <n v="686.32"/>
    <n v="6205.24"/>
    <n v="0"/>
    <n v="6669.13"/>
    <n v="463.89000000000033"/>
    <n v="463.89000000000033"/>
    <n v="6.9557798393493658E-2"/>
    <x v="5"/>
    <s v="Q3"/>
    <n v="7"/>
  </r>
  <r>
    <d v="2021-07-01T00:00:00"/>
    <x v="3"/>
    <x v="1"/>
    <x v="0"/>
    <n v="1159"/>
    <n v="126533.88"/>
    <n v="0"/>
    <n v="104472.14"/>
    <n v="0"/>
    <n v="126533.88"/>
    <n v="22061.740000000005"/>
    <n v="22061.740000000005"/>
    <n v="0.17435441005997765"/>
    <x v="5"/>
    <s v="Q3"/>
    <n v="7"/>
  </r>
  <r>
    <d v="2021-07-01T00:00:00"/>
    <x v="3"/>
    <x v="1"/>
    <x v="1"/>
    <n v="503"/>
    <n v="54843.55"/>
    <n v="5348.81"/>
    <n v="45875.44"/>
    <n v="0"/>
    <n v="49494.740000000005"/>
    <n v="3619.3000000000029"/>
    <n v="3619.3000000000029"/>
    <n v="7.3124942165571583E-2"/>
    <x v="5"/>
    <s v="Q3"/>
    <n v="7"/>
  </r>
  <r>
    <d v="2021-07-01T00:00:00"/>
    <x v="3"/>
    <x v="2"/>
    <x v="0"/>
    <n v="249"/>
    <n v="23283.02"/>
    <n v="0"/>
    <n v="18923.37"/>
    <n v="0"/>
    <n v="23283.02"/>
    <n v="4359.6500000000015"/>
    <n v="4359.6500000000015"/>
    <n v="0.18724589851316545"/>
    <x v="5"/>
    <s v="Q3"/>
    <n v="7"/>
  </r>
  <r>
    <d v="2021-07-01T00:00:00"/>
    <x v="3"/>
    <x v="2"/>
    <x v="1"/>
    <n v="94"/>
    <n v="10332.09"/>
    <n v="979.88"/>
    <n v="8506.01"/>
    <n v="0"/>
    <n v="9352.2100000000009"/>
    <n v="846.20000000000073"/>
    <n v="846.20000000000073"/>
    <n v="9.048128731069989E-2"/>
    <x v="5"/>
    <s v="Q3"/>
    <n v="7"/>
  </r>
  <r>
    <d v="2021-07-01T00:00:00"/>
    <x v="4"/>
    <x v="3"/>
    <x v="0"/>
    <n v="103"/>
    <n v="70618.080000000002"/>
    <n v="0"/>
    <n v="38003.629999999997"/>
    <n v="4585.5600000000004"/>
    <n v="70618.080000000002"/>
    <n v="32614.450000000004"/>
    <n v="28028.890000000003"/>
    <n v="0.46184277454159051"/>
    <x v="5"/>
    <s v="Q3"/>
    <n v="7"/>
  </r>
  <r>
    <d v="2021-07-01T00:00:00"/>
    <x v="4"/>
    <x v="3"/>
    <x v="1"/>
    <n v="37"/>
    <n v="25154.25"/>
    <n v="2406.33"/>
    <n v="13665.08"/>
    <n v="1484.1"/>
    <n v="22747.919999999998"/>
    <n v="9082.8399999999983"/>
    <n v="7598.739999999998"/>
    <n v="0.3992822200886938"/>
    <x v="5"/>
    <s v="Q3"/>
    <n v="7"/>
  </r>
  <r>
    <d v="2021-07-01T00:00:00"/>
    <x v="4"/>
    <x v="0"/>
    <x v="0"/>
    <n v="144"/>
    <n v="93815.86"/>
    <n v="0"/>
    <n v="49413.17"/>
    <n v="0"/>
    <n v="93815.86"/>
    <n v="44402.69"/>
    <n v="44402.69"/>
    <n v="0.47329619959780789"/>
    <x v="5"/>
    <s v="Q3"/>
    <n v="7"/>
  </r>
  <r>
    <d v="2021-07-01T00:00:00"/>
    <x v="4"/>
    <x v="0"/>
    <x v="1"/>
    <n v="35"/>
    <n v="17136.419999999998"/>
    <n v="1536.9"/>
    <n v="9362.49"/>
    <n v="0"/>
    <n v="15599.519999999999"/>
    <n v="6237.0299999999988"/>
    <n v="6237.0299999999988"/>
    <n v="0.39982191759746449"/>
    <x v="5"/>
    <s v="Q3"/>
    <n v="7"/>
  </r>
  <r>
    <d v="2021-07-01T00:00:00"/>
    <x v="4"/>
    <x v="1"/>
    <x v="0"/>
    <n v="293"/>
    <n v="190125.93"/>
    <n v="0"/>
    <n v="102054.11"/>
    <n v="0"/>
    <n v="190125.93"/>
    <n v="88071.819999999992"/>
    <n v="88071.819999999992"/>
    <n v="0.46322887151689407"/>
    <x v="5"/>
    <s v="Q3"/>
    <n v="7"/>
  </r>
  <r>
    <d v="2021-07-01T00:00:00"/>
    <x v="4"/>
    <x v="1"/>
    <x v="1"/>
    <n v="128"/>
    <n v="86553.22"/>
    <n v="8248.56"/>
    <n v="46229.82"/>
    <n v="0"/>
    <n v="78304.66"/>
    <n v="32074.840000000004"/>
    <n v="32074.840000000004"/>
    <n v="0.40961597943213091"/>
    <x v="5"/>
    <s v="Q3"/>
    <n v="7"/>
  </r>
  <r>
    <d v="2021-07-01T00:00:00"/>
    <x v="4"/>
    <x v="2"/>
    <x v="0"/>
    <n v="111"/>
    <n v="61701.49"/>
    <n v="0"/>
    <n v="32626.83"/>
    <n v="0"/>
    <n v="61701.49"/>
    <n v="29074.659999999996"/>
    <n v="29074.659999999996"/>
    <n v="0.47121487665857009"/>
    <x v="5"/>
    <s v="Q3"/>
    <n v="7"/>
  </r>
  <r>
    <d v="2021-07-01T00:00:00"/>
    <x v="4"/>
    <x v="2"/>
    <x v="1"/>
    <n v="36"/>
    <n v="21313.15"/>
    <n v="2131.3200000000002"/>
    <n v="11163.84"/>
    <n v="0"/>
    <n v="19181.830000000002"/>
    <n v="8017.9900000000016"/>
    <n v="8017.9900000000016"/>
    <n v="0.41799922113792065"/>
    <x v="5"/>
    <s v="Q3"/>
    <n v="7"/>
  </r>
  <r>
    <d v="2021-07-01T00:00:00"/>
    <x v="5"/>
    <x v="3"/>
    <x v="0"/>
    <n v="66"/>
    <n v="302047.89"/>
    <n v="0"/>
    <n v="260809.97"/>
    <n v="19620.25"/>
    <n v="302047.89"/>
    <n v="41237.920000000013"/>
    <n v="21617.670000000013"/>
    <n v="0.13652775392670352"/>
    <x v="5"/>
    <s v="Q3"/>
    <n v="7"/>
  </r>
  <r>
    <d v="2021-07-01T00:00:00"/>
    <x v="5"/>
    <x v="3"/>
    <x v="1"/>
    <n v="20"/>
    <n v="73001.86"/>
    <n v="6586.51"/>
    <n v="56103.360000000001"/>
    <n v="4328.9399999999996"/>
    <n v="66415.350000000006"/>
    <n v="10311.990000000005"/>
    <n v="5983.0500000000056"/>
    <n v="0.15526516084007694"/>
    <x v="5"/>
    <s v="Q3"/>
    <n v="7"/>
  </r>
  <r>
    <d v="2021-07-01T00:00:00"/>
    <x v="5"/>
    <x v="0"/>
    <x v="0"/>
    <n v="77"/>
    <n v="324934.40999999997"/>
    <n v="0"/>
    <n v="278839.82"/>
    <n v="0"/>
    <n v="324934.40999999997"/>
    <n v="46094.589999999967"/>
    <n v="46094.589999999967"/>
    <n v="0.14185813684675616"/>
    <x v="5"/>
    <s v="Q3"/>
    <n v="7"/>
  </r>
  <r>
    <d v="2021-07-01T00:00:00"/>
    <x v="5"/>
    <x v="0"/>
    <x v="1"/>
    <n v="21"/>
    <n v="93514.55"/>
    <n v="8980.02"/>
    <n v="78971.48"/>
    <n v="0"/>
    <n v="84534.53"/>
    <n v="5563.0500000000029"/>
    <n v="5563.0500000000029"/>
    <n v="6.5808019515812097E-2"/>
    <x v="5"/>
    <s v="Q3"/>
    <n v="7"/>
  </r>
  <r>
    <d v="2021-07-01T00:00:00"/>
    <x v="5"/>
    <x v="1"/>
    <x v="0"/>
    <n v="98"/>
    <n v="429147.5"/>
    <n v="0"/>
    <n v="349840.98"/>
    <n v="0"/>
    <n v="429147.5"/>
    <n v="79306.520000000019"/>
    <n v="79306.520000000019"/>
    <n v="0.18480014447247162"/>
    <x v="5"/>
    <s v="Q3"/>
    <n v="7"/>
  </r>
  <r>
    <d v="2021-07-01T00:00:00"/>
    <x v="5"/>
    <x v="1"/>
    <x v="1"/>
    <n v="35"/>
    <n v="155228.29999999999"/>
    <n v="15138.83"/>
    <n v="129444.53"/>
    <n v="0"/>
    <n v="140089.47"/>
    <n v="10644.940000000002"/>
    <n v="10644.940000000002"/>
    <n v="7.5986724769534802E-2"/>
    <x v="5"/>
    <s v="Q3"/>
    <n v="7"/>
  </r>
  <r>
    <d v="2021-07-01T00:00:00"/>
    <x v="5"/>
    <x v="2"/>
    <x v="0"/>
    <n v="55"/>
    <n v="198684.93"/>
    <n v="0"/>
    <n v="158683.26999999999"/>
    <n v="0"/>
    <n v="198684.93"/>
    <n v="40001.660000000003"/>
    <n v="40001.660000000003"/>
    <n v="0.2013321292158394"/>
    <x v="5"/>
    <s v="Q3"/>
    <n v="7"/>
  </r>
  <r>
    <d v="2021-07-01T00:00:00"/>
    <x v="5"/>
    <x v="2"/>
    <x v="1"/>
    <n v="16"/>
    <n v="68634.100000000006"/>
    <n v="5679.51"/>
    <n v="59847.44"/>
    <n v="0"/>
    <n v="62954.590000000004"/>
    <n v="3107.1500000000015"/>
    <n v="3107.1500000000015"/>
    <n v="4.9355416340571855E-2"/>
    <x v="5"/>
    <s v="Q3"/>
    <n v="7"/>
  </r>
  <r>
    <d v="2021-07-01T00:00:00"/>
    <x v="6"/>
    <x v="3"/>
    <x v="0"/>
    <n v="43"/>
    <n v="56735.44"/>
    <n v="0"/>
    <n v="29385.97"/>
    <n v="3684.74"/>
    <n v="56735.44"/>
    <n v="27349.47"/>
    <n v="23664.730000000003"/>
    <n v="0.48205266408438885"/>
    <x v="5"/>
    <s v="Q3"/>
    <n v="7"/>
  </r>
  <r>
    <d v="2021-07-01T00:00:00"/>
    <x v="6"/>
    <x v="3"/>
    <x v="1"/>
    <n v="11"/>
    <n v="11613.84"/>
    <n v="1161.3699999999999"/>
    <n v="5684.73"/>
    <n v="679.41"/>
    <n v="10452.470000000001"/>
    <n v="4767.7400000000016"/>
    <n v="4088.3300000000017"/>
    <n v="0.45613524841496805"/>
    <x v="5"/>
    <s v="Q3"/>
    <n v="7"/>
  </r>
  <r>
    <d v="2021-07-01T00:00:00"/>
    <x v="6"/>
    <x v="0"/>
    <x v="0"/>
    <n v="60"/>
    <n v="89011.06"/>
    <n v="0"/>
    <n v="48103.33"/>
    <n v="0"/>
    <n v="89011.06"/>
    <n v="40907.729999999996"/>
    <n v="40907.729999999996"/>
    <n v="0.45958030384089343"/>
    <x v="5"/>
    <s v="Q3"/>
    <n v="7"/>
  </r>
  <r>
    <d v="2021-07-01T00:00:00"/>
    <x v="6"/>
    <x v="0"/>
    <x v="1"/>
    <n v="14"/>
    <n v="22165.55"/>
    <n v="2134.91"/>
    <n v="10955.86"/>
    <n v="0"/>
    <n v="20030.64"/>
    <n v="9074.7799999999988"/>
    <n v="9074.7799999999988"/>
    <n v="0.45304493515933586"/>
    <x v="5"/>
    <s v="Q3"/>
    <n v="7"/>
  </r>
  <r>
    <d v="2021-07-01T00:00:00"/>
    <x v="6"/>
    <x v="1"/>
    <x v="0"/>
    <n v="113"/>
    <n v="158189.49"/>
    <n v="0"/>
    <n v="86147.09"/>
    <n v="0"/>
    <n v="158189.49"/>
    <n v="72042.399999999994"/>
    <n v="72042.399999999994"/>
    <n v="0.45541837197907392"/>
    <x v="5"/>
    <s v="Q3"/>
    <n v="7"/>
  </r>
  <r>
    <d v="2021-07-01T00:00:00"/>
    <x v="6"/>
    <x v="1"/>
    <x v="1"/>
    <n v="54"/>
    <n v="73626.8"/>
    <n v="6883.86"/>
    <n v="39398.269999999997"/>
    <n v="0"/>
    <n v="66742.94"/>
    <n v="27344.670000000006"/>
    <n v="27344.670000000006"/>
    <n v="0.40970131073039345"/>
    <x v="5"/>
    <s v="Q3"/>
    <n v="7"/>
  </r>
  <r>
    <d v="2021-07-01T00:00:00"/>
    <x v="6"/>
    <x v="2"/>
    <x v="0"/>
    <n v="46"/>
    <n v="63831.41"/>
    <n v="0"/>
    <n v="33194.21"/>
    <n v="0"/>
    <n v="63831.41"/>
    <n v="30637.200000000004"/>
    <n v="30637.200000000004"/>
    <n v="0.47997059754750837"/>
    <x v="5"/>
    <s v="Q3"/>
    <n v="7"/>
  </r>
  <r>
    <d v="2021-07-01T00:00:00"/>
    <x v="6"/>
    <x v="2"/>
    <x v="1"/>
    <n v="12"/>
    <n v="18215.12"/>
    <n v="1716.69"/>
    <n v="10091.81"/>
    <n v="0"/>
    <n v="16498.43"/>
    <n v="6406.6200000000008"/>
    <n v="6406.6200000000008"/>
    <n v="0.38831694894605129"/>
    <x v="5"/>
    <s v="Q3"/>
    <n v="7"/>
  </r>
  <r>
    <d v="2021-08-01T00:00:00"/>
    <x v="0"/>
    <x v="3"/>
    <x v="0"/>
    <n v="224"/>
    <n v="92846.69"/>
    <n v="0"/>
    <n v="58253.9"/>
    <n v="6027.71"/>
    <n v="92846.69"/>
    <n v="34592.79"/>
    <n v="28565.08"/>
    <n v="0.37257967946945658"/>
    <x v="5"/>
    <s v="Q3"/>
    <n v="8"/>
  </r>
  <r>
    <d v="2021-08-01T00:00:00"/>
    <x v="0"/>
    <x v="3"/>
    <x v="1"/>
    <n v="14"/>
    <n v="6951.3"/>
    <n v="347.55"/>
    <n v="4001.95"/>
    <n v="438.63"/>
    <n v="6603.75"/>
    <n v="2601.8000000000002"/>
    <n v="2163.17"/>
    <n v="0.3939882642438009"/>
    <x v="5"/>
    <s v="Q3"/>
    <n v="8"/>
  </r>
  <r>
    <d v="2021-08-01T00:00:00"/>
    <x v="0"/>
    <x v="0"/>
    <x v="0"/>
    <n v="253"/>
    <n v="101703.51"/>
    <n v="0"/>
    <n v="62715.42"/>
    <n v="0"/>
    <n v="101703.51"/>
    <n v="38988.089999999997"/>
    <n v="38988.089999999997"/>
    <n v="0.3833504861336644"/>
    <x v="5"/>
    <s v="Q3"/>
    <n v="8"/>
  </r>
  <r>
    <d v="2021-08-01T00:00:00"/>
    <x v="0"/>
    <x v="0"/>
    <x v="1"/>
    <n v="14"/>
    <n v="4500.22"/>
    <n v="225.01"/>
    <n v="2787.98"/>
    <n v="0"/>
    <n v="4275.21"/>
    <n v="1487.23"/>
    <n v="1487.23"/>
    <n v="0.34787296998276107"/>
    <x v="5"/>
    <s v="Q3"/>
    <n v="8"/>
  </r>
  <r>
    <d v="2021-08-01T00:00:00"/>
    <x v="0"/>
    <x v="1"/>
    <x v="0"/>
    <n v="234"/>
    <n v="95200.45"/>
    <n v="0"/>
    <n v="57620.21"/>
    <n v="0"/>
    <n v="95200.45"/>
    <n v="37580.239999999998"/>
    <n v="37580.239999999998"/>
    <n v="0.39474855423477512"/>
    <x v="5"/>
    <s v="Q3"/>
    <n v="8"/>
  </r>
  <r>
    <d v="2021-08-01T00:00:00"/>
    <x v="0"/>
    <x v="1"/>
    <x v="1"/>
    <n v="111"/>
    <n v="47231.49"/>
    <n v="11477.33"/>
    <n v="27706.19"/>
    <n v="0"/>
    <n v="35754.159999999996"/>
    <n v="8047.9699999999975"/>
    <n v="8047.9699999999975"/>
    <n v="0.22509184945192387"/>
    <x v="5"/>
    <s v="Q3"/>
    <n v="8"/>
  </r>
  <r>
    <d v="2021-08-01T00:00:00"/>
    <x v="0"/>
    <x v="2"/>
    <x v="0"/>
    <n v="212"/>
    <n v="89914.15"/>
    <n v="0"/>
    <n v="53957.81"/>
    <n v="0"/>
    <n v="89914.15"/>
    <n v="35956.339999999997"/>
    <n v="35956.339999999997"/>
    <n v="0.39989634556963505"/>
    <x v="5"/>
    <s v="Q3"/>
    <n v="8"/>
  </r>
  <r>
    <d v="2021-08-01T00:00:00"/>
    <x v="0"/>
    <x v="2"/>
    <x v="1"/>
    <n v="12"/>
    <n v="3994.55"/>
    <n v="199.73"/>
    <n v="2131.75"/>
    <n v="0"/>
    <n v="3794.82"/>
    <n v="1663.0700000000002"/>
    <n v="1663.0700000000002"/>
    <n v="0.43824740040370824"/>
    <x v="5"/>
    <s v="Q3"/>
    <n v="8"/>
  </r>
  <r>
    <d v="2021-08-01T00:00:00"/>
    <x v="1"/>
    <x v="3"/>
    <x v="0"/>
    <n v="69"/>
    <n v="387566.62"/>
    <n v="0"/>
    <n v="334965.38"/>
    <n v="25197.03"/>
    <n v="387566.62"/>
    <n v="52601.239999999991"/>
    <n v="27404.209999999992"/>
    <n v="0.13572180184144855"/>
    <x v="5"/>
    <s v="Q3"/>
    <n v="8"/>
  </r>
  <r>
    <d v="2021-08-01T00:00:00"/>
    <x v="1"/>
    <x v="3"/>
    <x v="1"/>
    <n v="2"/>
    <n v="15852.39"/>
    <n v="792.62"/>
    <n v="14569.41"/>
    <n v="1006.72"/>
    <n v="15059.769999999999"/>
    <n v="490.35999999999876"/>
    <n v="-516.36000000000126"/>
    <n v="3.256092224516037E-2"/>
    <x v="5"/>
    <s v="Q3"/>
    <n v="8"/>
  </r>
  <r>
    <d v="2021-08-01T00:00:00"/>
    <x v="1"/>
    <x v="0"/>
    <x v="0"/>
    <n v="66"/>
    <n v="424247.43"/>
    <n v="0"/>
    <n v="360404.01"/>
    <n v="0"/>
    <n v="424247.43"/>
    <n v="63843.419999999984"/>
    <n v="63843.419999999984"/>
    <n v="0.15048628579788917"/>
    <x v="5"/>
    <s v="Q3"/>
    <n v="8"/>
  </r>
  <r>
    <d v="2021-08-01T00:00:00"/>
    <x v="1"/>
    <x v="0"/>
    <x v="1"/>
    <n v="1"/>
    <n v="4514.59"/>
    <n v="225.73"/>
    <n v="3386.67"/>
    <n v="0"/>
    <n v="4288.8600000000006"/>
    <n v="902.19000000000051"/>
    <n v="902.19000000000051"/>
    <n v="0.21035659825687955"/>
    <x v="5"/>
    <s v="Q3"/>
    <n v="8"/>
  </r>
  <r>
    <d v="2021-08-01T00:00:00"/>
    <x v="1"/>
    <x v="1"/>
    <x v="0"/>
    <n v="41"/>
    <n v="228830.7"/>
    <n v="0"/>
    <n v="202471.67999999999"/>
    <n v="0"/>
    <n v="228830.7"/>
    <n v="26359.020000000019"/>
    <n v="26359.020000000019"/>
    <n v="0.11519005098529182"/>
    <x v="5"/>
    <s v="Q3"/>
    <n v="8"/>
  </r>
  <r>
    <d v="2021-08-01T00:00:00"/>
    <x v="1"/>
    <x v="1"/>
    <x v="1"/>
    <n v="13"/>
    <n v="113043.5"/>
    <n v="28260.86"/>
    <n v="97004.45"/>
    <n v="0"/>
    <n v="84782.64"/>
    <n v="-12221.809999999998"/>
    <n v="-12221.809999999998"/>
    <n v="-0.14415462882495753"/>
    <x v="5"/>
    <s v="Q3"/>
    <n v="8"/>
  </r>
  <r>
    <d v="2021-08-01T00:00:00"/>
    <x v="1"/>
    <x v="2"/>
    <x v="0"/>
    <n v="68"/>
    <n v="468331.17"/>
    <n v="0"/>
    <n v="410263.3"/>
    <n v="0"/>
    <n v="468331.17"/>
    <n v="58067.869999999995"/>
    <n v="58067.869999999995"/>
    <n v="0.12398890725125128"/>
    <x v="5"/>
    <s v="Q3"/>
    <n v="8"/>
  </r>
  <r>
    <d v="2021-08-01T00:00:00"/>
    <x v="1"/>
    <x v="2"/>
    <x v="1"/>
    <n v="3"/>
    <n v="17860.71"/>
    <n v="893.04"/>
    <n v="14836.23"/>
    <n v="0"/>
    <n v="16967.669999999998"/>
    <n v="2131.4399999999987"/>
    <n v="2131.4399999999987"/>
    <n v="0.12561771887359896"/>
    <x v="5"/>
    <s v="Q3"/>
    <n v="8"/>
  </r>
  <r>
    <d v="2021-08-01T00:00:00"/>
    <x v="2"/>
    <x v="3"/>
    <x v="0"/>
    <n v="187"/>
    <n v="134171.32999999999"/>
    <n v="0"/>
    <n v="59267.25"/>
    <n v="8706.93"/>
    <n v="134171.32999999999"/>
    <n v="74904.079999999987"/>
    <n v="66197.149999999994"/>
    <n v="0.55827187522103261"/>
    <x v="5"/>
    <s v="Q3"/>
    <n v="8"/>
  </r>
  <r>
    <d v="2021-08-01T00:00:00"/>
    <x v="2"/>
    <x v="3"/>
    <x v="1"/>
    <n v="9"/>
    <n v="4384.3100000000004"/>
    <n v="219.22"/>
    <n v="2167.44"/>
    <n v="276.3"/>
    <n v="4165.09"/>
    <n v="1997.65"/>
    <n v="1721.3500000000001"/>
    <n v="0.47961748725717812"/>
    <x v="5"/>
    <s v="Q3"/>
    <n v="8"/>
  </r>
  <r>
    <d v="2021-08-01T00:00:00"/>
    <x v="2"/>
    <x v="0"/>
    <x v="0"/>
    <n v="144"/>
    <n v="106738.31"/>
    <n v="0"/>
    <n v="47773.66"/>
    <n v="0"/>
    <n v="106738.31"/>
    <n v="58964.649999999994"/>
    <n v="58964.649999999994"/>
    <n v="0.55242255568783127"/>
    <x v="5"/>
    <s v="Q3"/>
    <n v="8"/>
  </r>
  <r>
    <d v="2021-08-01T00:00:00"/>
    <x v="2"/>
    <x v="0"/>
    <x v="1"/>
    <n v="6"/>
    <n v="3912.87"/>
    <n v="195.64"/>
    <n v="1861.58"/>
    <n v="0"/>
    <n v="3717.23"/>
    <n v="1855.65"/>
    <n v="1855.65"/>
    <n v="0.49920236304990545"/>
    <x v="5"/>
    <s v="Q3"/>
    <n v="8"/>
  </r>
  <r>
    <d v="2021-08-01T00:00:00"/>
    <x v="2"/>
    <x v="1"/>
    <x v="0"/>
    <n v="170"/>
    <n v="125556.26"/>
    <n v="0"/>
    <n v="57036.480000000003"/>
    <n v="0"/>
    <n v="125556.26"/>
    <n v="68519.78"/>
    <n v="68519.78"/>
    <n v="0.54572969918027192"/>
    <x v="5"/>
    <s v="Q3"/>
    <n v="8"/>
  </r>
  <r>
    <d v="2021-08-01T00:00:00"/>
    <x v="2"/>
    <x v="1"/>
    <x v="1"/>
    <n v="76"/>
    <n v="53552.41"/>
    <n v="12997.71"/>
    <n v="24243.83"/>
    <n v="0"/>
    <n v="40554.700000000004"/>
    <n v="16310.870000000003"/>
    <n v="16310.870000000003"/>
    <n v="0.40219432026374258"/>
    <x v="5"/>
    <s v="Q3"/>
    <n v="8"/>
  </r>
  <r>
    <d v="2021-08-01T00:00:00"/>
    <x v="2"/>
    <x v="2"/>
    <x v="0"/>
    <n v="130"/>
    <n v="93272.95"/>
    <n v="0"/>
    <n v="43180.39"/>
    <n v="0"/>
    <n v="93272.95"/>
    <n v="50092.56"/>
    <n v="50092.56"/>
    <n v="0.53705345440451924"/>
    <x v="5"/>
    <s v="Q3"/>
    <n v="8"/>
  </r>
  <r>
    <d v="2021-08-01T00:00:00"/>
    <x v="2"/>
    <x v="2"/>
    <x v="1"/>
    <n v="3"/>
    <n v="3176.44"/>
    <n v="158.83000000000001"/>
    <n v="1235.71"/>
    <n v="0"/>
    <n v="3017.61"/>
    <n v="1781.9"/>
    <n v="1781.9"/>
    <n v="0.59050042914757039"/>
    <x v="5"/>
    <s v="Q3"/>
    <n v="8"/>
  </r>
  <r>
    <d v="2021-08-01T00:00:00"/>
    <x v="3"/>
    <x v="3"/>
    <x v="0"/>
    <n v="380"/>
    <n v="42564.77"/>
    <n v="0"/>
    <n v="35454.339999999997"/>
    <n v="2762.43"/>
    <n v="42564.77"/>
    <n v="7110.43"/>
    <n v="4348"/>
    <n v="0.1670496516250411"/>
    <x v="5"/>
    <s v="Q3"/>
    <n v="8"/>
  </r>
  <r>
    <d v="2021-08-01T00:00:00"/>
    <x v="3"/>
    <x v="3"/>
    <x v="1"/>
    <n v="19"/>
    <n v="1894.6"/>
    <n v="94.73"/>
    <n v="1456.72"/>
    <n v="119.93"/>
    <n v="1799.87"/>
    <n v="343.14999999999986"/>
    <n v="223.21999999999986"/>
    <n v="0.19065265824754005"/>
    <x v="5"/>
    <s v="Q3"/>
    <n v="8"/>
  </r>
  <r>
    <d v="2021-08-01T00:00:00"/>
    <x v="3"/>
    <x v="0"/>
    <x v="0"/>
    <n v="463"/>
    <n v="48120.61"/>
    <n v="0"/>
    <n v="39598.480000000003"/>
    <n v="0"/>
    <n v="48120.61"/>
    <n v="8522.1299999999974"/>
    <n v="8522.1299999999974"/>
    <n v="0.17709937592229186"/>
    <x v="5"/>
    <s v="Q3"/>
    <n v="8"/>
  </r>
  <r>
    <d v="2021-08-01T00:00:00"/>
    <x v="3"/>
    <x v="0"/>
    <x v="1"/>
    <n v="33"/>
    <n v="3170.95"/>
    <n v="158.53"/>
    <n v="2828.43"/>
    <n v="0"/>
    <n v="3012.4199999999996"/>
    <n v="183.98999999999978"/>
    <n v="183.98999999999978"/>
    <n v="6.1077140637759611E-2"/>
    <x v="5"/>
    <s v="Q3"/>
    <n v="8"/>
  </r>
  <r>
    <d v="2021-08-01T00:00:00"/>
    <x v="3"/>
    <x v="1"/>
    <x v="0"/>
    <n v="618"/>
    <n v="63122.77"/>
    <n v="0"/>
    <n v="52019.79"/>
    <n v="0"/>
    <n v="63122.77"/>
    <n v="11102.979999999996"/>
    <n v="11102.979999999996"/>
    <n v="0.17589500587505896"/>
    <x v="5"/>
    <s v="Q3"/>
    <n v="8"/>
  </r>
  <r>
    <d v="2021-08-01T00:00:00"/>
    <x v="3"/>
    <x v="1"/>
    <x v="1"/>
    <n v="314"/>
    <n v="30479.39"/>
    <n v="6880.23"/>
    <n v="25410.07"/>
    <n v="0"/>
    <n v="23599.16"/>
    <n v="-1810.9099999999999"/>
    <n v="-1810.9099999999999"/>
    <n v="-7.6736205864954513E-2"/>
    <x v="5"/>
    <s v="Q3"/>
    <n v="8"/>
  </r>
  <r>
    <d v="2021-08-01T00:00:00"/>
    <x v="3"/>
    <x v="2"/>
    <x v="0"/>
    <n v="434"/>
    <n v="46331.98"/>
    <n v="0"/>
    <n v="38767.589999999997"/>
    <n v="0"/>
    <n v="46331.98"/>
    <n v="7564.3900000000067"/>
    <n v="7564.3900000000067"/>
    <n v="0.16326498457436972"/>
    <x v="5"/>
    <s v="Q3"/>
    <n v="8"/>
  </r>
  <r>
    <d v="2021-08-01T00:00:00"/>
    <x v="3"/>
    <x v="2"/>
    <x v="1"/>
    <n v="17"/>
    <n v="2034.86"/>
    <n v="101.74"/>
    <n v="1691.35"/>
    <n v="0"/>
    <n v="1933.12"/>
    <n v="241.76999999999998"/>
    <n v="241.76999999999998"/>
    <n v="0.12506724879986758"/>
    <x v="5"/>
    <s v="Q3"/>
    <n v="8"/>
  </r>
  <r>
    <d v="2021-08-01T00:00:00"/>
    <x v="4"/>
    <x v="3"/>
    <x v="0"/>
    <n v="166"/>
    <n v="109222.23"/>
    <n v="0"/>
    <n v="59926.43"/>
    <n v="7095.46"/>
    <n v="109222.23"/>
    <n v="49295.799999999996"/>
    <n v="42200.34"/>
    <n v="0.45133486104431303"/>
    <x v="5"/>
    <s v="Q3"/>
    <n v="8"/>
  </r>
  <r>
    <d v="2021-08-01T00:00:00"/>
    <x v="4"/>
    <x v="3"/>
    <x v="1"/>
    <n v="9"/>
    <n v="4947.38"/>
    <n v="247.35"/>
    <n v="2596.9"/>
    <n v="310.70999999999998"/>
    <n v="4700.03"/>
    <n v="2103.1299999999997"/>
    <n v="1792.4199999999996"/>
    <n v="0.44747161188332835"/>
    <x v="5"/>
    <s v="Q3"/>
    <n v="8"/>
  </r>
  <r>
    <d v="2021-08-01T00:00:00"/>
    <x v="4"/>
    <x v="0"/>
    <x v="0"/>
    <n v="155"/>
    <n v="96665.41"/>
    <n v="0"/>
    <n v="52245.89"/>
    <n v="0"/>
    <n v="96665.41"/>
    <n v="44419.520000000004"/>
    <n v="44419.520000000004"/>
    <n v="0.45951824959931376"/>
    <x v="5"/>
    <s v="Q3"/>
    <n v="8"/>
  </r>
  <r>
    <d v="2021-08-01T00:00:00"/>
    <x v="4"/>
    <x v="0"/>
    <x v="1"/>
    <n v="8"/>
    <n v="3678.79"/>
    <n v="183.95"/>
    <n v="1920.68"/>
    <n v="0"/>
    <n v="3494.84"/>
    <n v="1574.16"/>
    <n v="1574.16"/>
    <n v="0.45042405374781108"/>
    <x v="5"/>
    <s v="Q3"/>
    <n v="8"/>
  </r>
  <r>
    <d v="2021-08-01T00:00:00"/>
    <x v="4"/>
    <x v="1"/>
    <x v="0"/>
    <n v="167"/>
    <n v="107072.52"/>
    <n v="0"/>
    <n v="57738.71"/>
    <n v="0"/>
    <n v="107072.52"/>
    <n v="49333.810000000005"/>
    <n v="49333.810000000005"/>
    <n v="0.4607513673909982"/>
    <x v="5"/>
    <s v="Q3"/>
    <n v="8"/>
  </r>
  <r>
    <d v="2021-08-01T00:00:00"/>
    <x v="4"/>
    <x v="1"/>
    <x v="1"/>
    <n v="81"/>
    <n v="47677.440000000002"/>
    <n v="10693.85"/>
    <n v="24902.32"/>
    <n v="0"/>
    <n v="36983.590000000004"/>
    <n v="12081.270000000004"/>
    <n v="12081.270000000004"/>
    <n v="0.32666569145937435"/>
    <x v="5"/>
    <s v="Q3"/>
    <n v="8"/>
  </r>
  <r>
    <d v="2021-08-01T00:00:00"/>
    <x v="4"/>
    <x v="2"/>
    <x v="0"/>
    <n v="178"/>
    <n v="110825.38"/>
    <n v="0"/>
    <n v="58881.86"/>
    <n v="0"/>
    <n v="110825.38"/>
    <n v="51943.520000000004"/>
    <n v="51943.520000000004"/>
    <n v="0.46869697175863506"/>
    <x v="5"/>
    <s v="Q3"/>
    <n v="8"/>
  </r>
  <r>
    <d v="2021-08-01T00:00:00"/>
    <x v="4"/>
    <x v="2"/>
    <x v="1"/>
    <n v="6"/>
    <n v="4509.0600000000004"/>
    <n v="225.46"/>
    <n v="2410.23"/>
    <n v="0"/>
    <n v="4283.6000000000004"/>
    <n v="1873.3700000000003"/>
    <n v="1873.3700000000003"/>
    <n v="0.43733541880661131"/>
    <x v="5"/>
    <s v="Q3"/>
    <n v="8"/>
  </r>
  <r>
    <d v="2021-08-01T00:00:00"/>
    <x v="5"/>
    <x v="3"/>
    <x v="0"/>
    <n v="78"/>
    <n v="341428.25"/>
    <n v="0"/>
    <n v="283871.28000000003"/>
    <n v="22215.08"/>
    <n v="341428.25"/>
    <n v="57556.969999999972"/>
    <n v="35341.88999999997"/>
    <n v="0.1685770582838414"/>
    <x v="5"/>
    <s v="Q3"/>
    <n v="8"/>
  </r>
  <r>
    <d v="2021-08-01T00:00:00"/>
    <x v="5"/>
    <x v="3"/>
    <x v="1"/>
    <n v="2"/>
    <n v="11425.03"/>
    <n v="571.25"/>
    <n v="9802.4699999999993"/>
    <n v="712.29"/>
    <n v="10853.78"/>
    <n v="1051.3100000000013"/>
    <n v="339.02000000000135"/>
    <n v="9.6861185688304097E-2"/>
    <x v="5"/>
    <s v="Q3"/>
    <n v="8"/>
  </r>
  <r>
    <d v="2021-08-01T00:00:00"/>
    <x v="5"/>
    <x v="0"/>
    <x v="0"/>
    <n v="105"/>
    <n v="426567.31"/>
    <n v="0"/>
    <n v="362960.31"/>
    <n v="0"/>
    <n v="426567.31"/>
    <n v="63607"/>
    <n v="63607"/>
    <n v="0.14911362992161775"/>
    <x v="5"/>
    <s v="Q3"/>
    <n v="8"/>
  </r>
  <r>
    <d v="2021-08-01T00:00:00"/>
    <x v="5"/>
    <x v="0"/>
    <x v="1"/>
    <n v="5"/>
    <n v="15286"/>
    <n v="764.3"/>
    <n v="11597.96"/>
    <n v="0"/>
    <n v="14521.7"/>
    <n v="2923.7400000000016"/>
    <n v="2923.7400000000016"/>
    <n v="0.20133593174352876"/>
    <x v="5"/>
    <s v="Q3"/>
    <n v="8"/>
  </r>
  <r>
    <d v="2021-08-01T00:00:00"/>
    <x v="5"/>
    <x v="1"/>
    <x v="0"/>
    <n v="67"/>
    <n v="268129.43"/>
    <n v="0"/>
    <n v="222516.63"/>
    <n v="0"/>
    <n v="268129.43"/>
    <n v="45612.799999999988"/>
    <n v="45612.799999999988"/>
    <n v="0.17011485833539416"/>
    <x v="5"/>
    <s v="Q3"/>
    <n v="8"/>
  </r>
  <r>
    <d v="2021-08-01T00:00:00"/>
    <x v="5"/>
    <x v="1"/>
    <x v="1"/>
    <n v="23"/>
    <n v="114015.15"/>
    <n v="27175.16"/>
    <n v="94891.59"/>
    <n v="0"/>
    <n v="86839.989999999991"/>
    <n v="-8051.6000000000058"/>
    <n v="-8051.6000000000058"/>
    <n v="-9.2717652316634383E-2"/>
    <x v="5"/>
    <s v="Q3"/>
    <n v="8"/>
  </r>
  <r>
    <d v="2021-08-01T00:00:00"/>
    <x v="5"/>
    <x v="2"/>
    <x v="0"/>
    <n v="86"/>
    <n v="338140.34"/>
    <n v="0"/>
    <n v="275424.65999999997"/>
    <n v="0"/>
    <n v="338140.34"/>
    <n v="62715.680000000051"/>
    <n v="62715.680000000051"/>
    <n v="0.18547233968002766"/>
    <x v="5"/>
    <s v="Q3"/>
    <n v="8"/>
  </r>
  <r>
    <d v="2021-08-01T00:00:00"/>
    <x v="5"/>
    <x v="2"/>
    <x v="1"/>
    <n v="7"/>
    <n v="25088.03"/>
    <n v="1254.4000000000001"/>
    <n v="19980.669999999998"/>
    <n v="0"/>
    <n v="23833.629999999997"/>
    <n v="3852.9599999999991"/>
    <n v="3852.9599999999991"/>
    <n v="0.16166064506329919"/>
    <x v="5"/>
    <s v="Q3"/>
    <n v="8"/>
  </r>
  <r>
    <d v="2021-08-01T00:00:00"/>
    <x v="6"/>
    <x v="3"/>
    <x v="0"/>
    <n v="67"/>
    <n v="86971.839999999997"/>
    <n v="0"/>
    <n v="47090.15"/>
    <n v="5648.87"/>
    <n v="86971.839999999997"/>
    <n v="39881.689999999995"/>
    <n v="34232.819999999992"/>
    <n v="0.45855865530728102"/>
    <x v="5"/>
    <s v="Q3"/>
    <n v="8"/>
  </r>
  <r>
    <d v="2021-08-01T00:00:00"/>
    <x v="6"/>
    <x v="3"/>
    <x v="1"/>
    <n v="3"/>
    <n v="3397.26"/>
    <n v="169.86"/>
    <n v="1676.4"/>
    <n v="214.53"/>
    <n v="3227.4"/>
    <n v="1551"/>
    <n v="1336.47"/>
    <n v="0.48057259713701428"/>
    <x v="5"/>
    <s v="Q3"/>
    <n v="8"/>
  </r>
  <r>
    <d v="2021-08-01T00:00:00"/>
    <x v="6"/>
    <x v="0"/>
    <x v="0"/>
    <n v="52"/>
    <n v="73297.78"/>
    <n v="0"/>
    <n v="41669.71"/>
    <n v="0"/>
    <n v="73297.78"/>
    <n v="31628.07"/>
    <n v="31628.07"/>
    <n v="0.43150106319727555"/>
    <x v="5"/>
    <s v="Q3"/>
    <n v="8"/>
  </r>
  <r>
    <d v="2021-08-01T00:00:00"/>
    <x v="6"/>
    <x v="0"/>
    <x v="1"/>
    <n v="5"/>
    <n v="7700.98"/>
    <n v="385.04"/>
    <n v="3570.33"/>
    <n v="0"/>
    <n v="7315.94"/>
    <n v="3745.6099999999997"/>
    <n v="3745.6099999999997"/>
    <n v="0.51197932186431272"/>
    <x v="5"/>
    <s v="Q3"/>
    <n v="8"/>
  </r>
  <r>
    <d v="2021-08-01T00:00:00"/>
    <x v="6"/>
    <x v="1"/>
    <x v="0"/>
    <n v="69"/>
    <n v="114825.61"/>
    <n v="0"/>
    <n v="60976.58"/>
    <n v="0"/>
    <n v="114825.61"/>
    <n v="53849.03"/>
    <n v="53849.03"/>
    <n v="0.46896358747843792"/>
    <x v="5"/>
    <s v="Q3"/>
    <n v="8"/>
  </r>
  <r>
    <d v="2021-08-01T00:00:00"/>
    <x v="6"/>
    <x v="1"/>
    <x v="1"/>
    <n v="30"/>
    <n v="34657.120000000003"/>
    <n v="8258.4"/>
    <n v="18497.349999999999"/>
    <n v="0"/>
    <n v="26398.720000000001"/>
    <n v="7901.3700000000026"/>
    <n v="7901.3700000000026"/>
    <n v="0.29930883012509707"/>
    <x v="5"/>
    <s v="Q3"/>
    <n v="8"/>
  </r>
  <r>
    <d v="2021-08-01T00:00:00"/>
    <x v="6"/>
    <x v="2"/>
    <x v="0"/>
    <n v="79"/>
    <n v="95360.61"/>
    <n v="0"/>
    <n v="53360.91"/>
    <n v="0"/>
    <n v="95360.61"/>
    <n v="41999.7"/>
    <n v="41999.7"/>
    <n v="0.44043027828785908"/>
    <x v="5"/>
    <s v="Q3"/>
    <n v="8"/>
  </r>
  <r>
    <d v="2021-08-01T00:00:00"/>
    <x v="6"/>
    <x v="2"/>
    <x v="1"/>
    <n v="2"/>
    <n v="1720.16"/>
    <n v="86.01"/>
    <n v="956.89"/>
    <n v="0"/>
    <n v="1634.15"/>
    <n v="677.2600000000001"/>
    <n v="677.2600000000001"/>
    <n v="0.41444175871248051"/>
    <x v="5"/>
    <s v="Q3"/>
    <n v="8"/>
  </r>
  <r>
    <d v="2021-09-01T00:00:00"/>
    <x v="0"/>
    <x v="3"/>
    <x v="0"/>
    <n v="227"/>
    <n v="101089.68"/>
    <n v="0"/>
    <n v="58300.05"/>
    <n v="6651.66"/>
    <n v="101089.68"/>
    <n v="42789.62999999999"/>
    <n v="36137.969999999987"/>
    <n v="0.42328386042966992"/>
    <x v="5"/>
    <s v="Q3"/>
    <n v="9"/>
  </r>
  <r>
    <d v="2021-09-01T00:00:00"/>
    <x v="0"/>
    <x v="3"/>
    <x v="1"/>
    <n v="19"/>
    <n v="9650.77"/>
    <n v="1505.9"/>
    <n v="5333.97"/>
    <n v="531.9"/>
    <n v="8144.8700000000008"/>
    <n v="2810.9000000000005"/>
    <n v="2279.0000000000005"/>
    <n v="0.34511293611807192"/>
    <x v="5"/>
    <s v="Q3"/>
    <n v="9"/>
  </r>
  <r>
    <d v="2021-09-01T00:00:00"/>
    <x v="0"/>
    <x v="0"/>
    <x v="0"/>
    <n v="233"/>
    <n v="97993.86"/>
    <n v="0"/>
    <n v="59564.08"/>
    <n v="0"/>
    <n v="97993.86"/>
    <n v="38429.78"/>
    <n v="38429.78"/>
    <n v="0.39216518259409311"/>
    <x v="5"/>
    <s v="Q3"/>
    <n v="9"/>
  </r>
  <r>
    <d v="2021-09-01T00:00:00"/>
    <x v="0"/>
    <x v="0"/>
    <x v="1"/>
    <n v="35"/>
    <n v="16853.810000000001"/>
    <n v="2456.67"/>
    <n v="11120.1"/>
    <n v="0"/>
    <n v="14397.140000000001"/>
    <n v="3277.0400000000009"/>
    <n v="3277.0400000000009"/>
    <n v="0.22761742957281797"/>
    <x v="5"/>
    <s v="Q3"/>
    <n v="9"/>
  </r>
  <r>
    <d v="2021-09-01T00:00:00"/>
    <x v="0"/>
    <x v="1"/>
    <x v="0"/>
    <n v="336"/>
    <n v="138012.35"/>
    <n v="0"/>
    <n v="81943.37"/>
    <n v="0"/>
    <n v="138012.35"/>
    <n v="56068.98000000001"/>
    <n v="56068.98000000001"/>
    <n v="0.40626059914203339"/>
    <x v="5"/>
    <s v="Q3"/>
    <n v="9"/>
  </r>
  <r>
    <d v="2021-09-01T00:00:00"/>
    <x v="0"/>
    <x v="1"/>
    <x v="1"/>
    <n v="16"/>
    <n v="6529.56"/>
    <n v="326.5"/>
    <n v="3776.43"/>
    <n v="0"/>
    <n v="6203.06"/>
    <n v="2426.6300000000006"/>
    <n v="2426.6300000000006"/>
    <n v="0.39119885991752462"/>
    <x v="5"/>
    <s v="Q3"/>
    <n v="9"/>
  </r>
  <r>
    <d v="2021-09-01T00:00:00"/>
    <x v="0"/>
    <x v="2"/>
    <x v="0"/>
    <n v="181"/>
    <n v="74988.100000000006"/>
    <n v="0"/>
    <n v="46666.400000000001"/>
    <n v="0"/>
    <n v="74988.100000000006"/>
    <n v="28321.700000000004"/>
    <n v="28321.700000000004"/>
    <n v="0.37768259230464568"/>
    <x v="5"/>
    <s v="Q3"/>
    <n v="9"/>
  </r>
  <r>
    <d v="2021-09-01T00:00:00"/>
    <x v="0"/>
    <x v="2"/>
    <x v="1"/>
    <n v="33"/>
    <n v="12594.24"/>
    <n v="1691.74"/>
    <n v="8471.9599999999991"/>
    <n v="0"/>
    <n v="10902.5"/>
    <n v="2430.5400000000009"/>
    <n v="2430.5400000000009"/>
    <n v="0.2229341894060996"/>
    <x v="5"/>
    <s v="Q3"/>
    <n v="9"/>
  </r>
  <r>
    <d v="2021-09-01T00:00:00"/>
    <x v="1"/>
    <x v="3"/>
    <x v="0"/>
    <n v="74"/>
    <n v="423388.51"/>
    <n v="0"/>
    <n v="362028.16"/>
    <n v="27508.74"/>
    <n v="423388.51"/>
    <n v="61360.350000000035"/>
    <n v="33851.61000000003"/>
    <n v="0.14492681910522331"/>
    <x v="5"/>
    <s v="Q3"/>
    <n v="9"/>
  </r>
  <r>
    <d v="2021-09-01T00:00:00"/>
    <x v="1"/>
    <x v="3"/>
    <x v="1"/>
    <n v="13"/>
    <n v="82493.600000000006"/>
    <n v="9355.77"/>
    <n v="71832.87"/>
    <n v="4767.93"/>
    <n v="73137.83"/>
    <n v="1304.9600000000064"/>
    <n v="-3462.9699999999939"/>
    <n v="1.7842476321761343E-2"/>
    <x v="5"/>
    <s v="Q3"/>
    <n v="9"/>
  </r>
  <r>
    <d v="2021-09-01T00:00:00"/>
    <x v="1"/>
    <x v="0"/>
    <x v="0"/>
    <n v="89"/>
    <n v="497941.57"/>
    <n v="0"/>
    <n v="425071.33"/>
    <n v="0"/>
    <n v="497941.57"/>
    <n v="72870.239999999991"/>
    <n v="72870.239999999991"/>
    <n v="0.14634295345134568"/>
    <x v="5"/>
    <s v="Q3"/>
    <n v="9"/>
  </r>
  <r>
    <d v="2021-09-01T00:00:00"/>
    <x v="1"/>
    <x v="0"/>
    <x v="1"/>
    <n v="12"/>
    <n v="55312.26"/>
    <n v="8136.87"/>
    <n v="45809.75"/>
    <n v="0"/>
    <n v="47175.39"/>
    <n v="1365.6399999999994"/>
    <n v="1365.6399999999994"/>
    <n v="2.8948144360862717E-2"/>
    <x v="5"/>
    <s v="Q3"/>
    <n v="9"/>
  </r>
  <r>
    <d v="2021-09-01T00:00:00"/>
    <x v="1"/>
    <x v="1"/>
    <x v="0"/>
    <n v="62"/>
    <n v="319452.55"/>
    <n v="0"/>
    <n v="279081.67"/>
    <n v="0"/>
    <n v="319452.55"/>
    <n v="40370.880000000005"/>
    <n v="40370.880000000005"/>
    <n v="0.12637520032317789"/>
    <x v="5"/>
    <s v="Q3"/>
    <n v="9"/>
  </r>
  <r>
    <d v="2021-09-01T00:00:00"/>
    <x v="1"/>
    <x v="1"/>
    <x v="1"/>
    <n v="3"/>
    <n v="25202.85"/>
    <n v="1260.1400000000001"/>
    <n v="23097.68"/>
    <n v="0"/>
    <n v="23942.71"/>
    <n v="845.02999999999884"/>
    <n v="845.02999999999884"/>
    <n v="3.5293832653028788E-2"/>
    <x v="5"/>
    <s v="Q3"/>
    <n v="9"/>
  </r>
  <r>
    <d v="2021-09-01T00:00:00"/>
    <x v="1"/>
    <x v="2"/>
    <x v="0"/>
    <n v="54"/>
    <n v="347968.71"/>
    <n v="0"/>
    <n v="305491.77"/>
    <n v="0"/>
    <n v="347968.71"/>
    <n v="42476.94"/>
    <n v="42476.94"/>
    <n v="0.12207114829376468"/>
    <x v="5"/>
    <s v="Q3"/>
    <n v="9"/>
  </r>
  <r>
    <d v="2021-09-01T00:00:00"/>
    <x v="1"/>
    <x v="2"/>
    <x v="1"/>
    <n v="8"/>
    <n v="35553.61"/>
    <n v="3772.44"/>
    <n v="30763.42"/>
    <n v="0"/>
    <n v="31781.170000000002"/>
    <n v="1017.7500000000036"/>
    <n v="1017.7500000000036"/>
    <n v="3.2023679430304285E-2"/>
    <x v="5"/>
    <s v="Q3"/>
    <n v="9"/>
  </r>
  <r>
    <d v="2021-09-01T00:00:00"/>
    <x v="2"/>
    <x v="3"/>
    <x v="0"/>
    <n v="151"/>
    <n v="109976.63"/>
    <n v="0"/>
    <n v="48929.87"/>
    <n v="7143.99"/>
    <n v="109976.63"/>
    <n v="61046.76"/>
    <n v="53902.770000000004"/>
    <n v="0.55508847652451254"/>
    <x v="5"/>
    <s v="Q3"/>
    <n v="9"/>
  </r>
  <r>
    <d v="2021-09-01T00:00:00"/>
    <x v="2"/>
    <x v="3"/>
    <x v="1"/>
    <n v="10"/>
    <n v="5928.92"/>
    <n v="706.37"/>
    <n v="2518.06"/>
    <n v="345.35"/>
    <n v="5222.55"/>
    <n v="2704.4900000000002"/>
    <n v="2359.1400000000003"/>
    <n v="0.51784856056907069"/>
    <x v="5"/>
    <s v="Q3"/>
    <n v="9"/>
  </r>
  <r>
    <d v="2021-09-01T00:00:00"/>
    <x v="2"/>
    <x v="0"/>
    <x v="0"/>
    <n v="145"/>
    <n v="108448.51"/>
    <n v="0"/>
    <n v="48164.87"/>
    <n v="0"/>
    <n v="108448.51"/>
    <n v="60283.639999999992"/>
    <n v="60283.639999999992"/>
    <n v="0.5558733817550835"/>
    <x v="5"/>
    <s v="Q3"/>
    <n v="9"/>
  </r>
  <r>
    <d v="2021-09-01T00:00:00"/>
    <x v="2"/>
    <x v="0"/>
    <x v="1"/>
    <n v="25"/>
    <n v="17957.919999999998"/>
    <n v="2609.81"/>
    <n v="8120.69"/>
    <n v="0"/>
    <n v="15348.109999999999"/>
    <n v="7227.4199999999992"/>
    <n v="7227.4199999999992"/>
    <n v="0.47089967429214408"/>
    <x v="5"/>
    <s v="Q3"/>
    <n v="9"/>
  </r>
  <r>
    <d v="2021-09-01T00:00:00"/>
    <x v="2"/>
    <x v="1"/>
    <x v="0"/>
    <n v="204"/>
    <n v="139982.13"/>
    <n v="0"/>
    <n v="63980.82"/>
    <n v="0"/>
    <n v="139982.13"/>
    <n v="76001.31"/>
    <n v="76001.31"/>
    <n v="0.54293580187699675"/>
    <x v="5"/>
    <s v="Q3"/>
    <n v="9"/>
  </r>
  <r>
    <d v="2021-09-01T00:00:00"/>
    <x v="2"/>
    <x v="1"/>
    <x v="1"/>
    <n v="6"/>
    <n v="3449.16"/>
    <n v="172.46"/>
    <n v="1518.12"/>
    <n v="0"/>
    <n v="3276.7"/>
    <n v="1758.58"/>
    <n v="1758.58"/>
    <n v="0.53669240394299145"/>
    <x v="5"/>
    <s v="Q3"/>
    <n v="9"/>
  </r>
  <r>
    <d v="2021-09-01T00:00:00"/>
    <x v="2"/>
    <x v="2"/>
    <x v="0"/>
    <n v="117"/>
    <n v="86651.7"/>
    <n v="0"/>
    <n v="38427.58"/>
    <n v="0"/>
    <n v="86651.7"/>
    <n v="48224.119999999995"/>
    <n v="48224.119999999995"/>
    <n v="0.55652826199601391"/>
    <x v="5"/>
    <s v="Q3"/>
    <n v="9"/>
  </r>
  <r>
    <d v="2021-09-01T00:00:00"/>
    <x v="2"/>
    <x v="2"/>
    <x v="1"/>
    <n v="15"/>
    <n v="12713.5"/>
    <n v="1908.62"/>
    <n v="6060.72"/>
    <n v="0"/>
    <n v="10804.880000000001"/>
    <n v="4744.1600000000008"/>
    <n v="4744.1600000000008"/>
    <n v="0.43907567691635635"/>
    <x v="5"/>
    <s v="Q3"/>
    <n v="9"/>
  </r>
  <r>
    <d v="2021-09-01T00:00:00"/>
    <x v="3"/>
    <x v="3"/>
    <x v="0"/>
    <n v="474"/>
    <n v="47579.6"/>
    <n v="0"/>
    <n v="39145.96"/>
    <n v="3090.02"/>
    <n v="47579.6"/>
    <n v="8433.64"/>
    <n v="5343.619999999999"/>
    <n v="0.17725327661434731"/>
    <x v="5"/>
    <s v="Q3"/>
    <n v="9"/>
  </r>
  <r>
    <d v="2021-09-01T00:00:00"/>
    <x v="3"/>
    <x v="3"/>
    <x v="1"/>
    <n v="74"/>
    <n v="7885.37"/>
    <n v="1280.9000000000001"/>
    <n v="6430.27"/>
    <n v="429.29"/>
    <n v="6604.4699999999993"/>
    <n v="174.19999999999891"/>
    <n v="-255.09000000000111"/>
    <n v="2.6376075597284707E-2"/>
    <x v="5"/>
    <s v="Q3"/>
    <n v="9"/>
  </r>
  <r>
    <d v="2021-09-01T00:00:00"/>
    <x v="3"/>
    <x v="0"/>
    <x v="0"/>
    <n v="530"/>
    <n v="56186.15"/>
    <n v="0"/>
    <n v="46621.61"/>
    <n v="0"/>
    <n v="56186.15"/>
    <n v="9564.5400000000009"/>
    <n v="9564.5400000000009"/>
    <n v="0.17022949605908219"/>
    <x v="5"/>
    <s v="Q3"/>
    <n v="9"/>
  </r>
  <r>
    <d v="2021-09-01T00:00:00"/>
    <x v="3"/>
    <x v="0"/>
    <x v="1"/>
    <n v="40"/>
    <n v="4379.92"/>
    <n v="551.15"/>
    <n v="3589.33"/>
    <n v="0"/>
    <n v="3828.77"/>
    <n v="239.44000000000005"/>
    <n v="239.44000000000005"/>
    <n v="6.253705498110361E-2"/>
    <x v="5"/>
    <s v="Q3"/>
    <n v="9"/>
  </r>
  <r>
    <d v="2021-09-01T00:00:00"/>
    <x v="3"/>
    <x v="1"/>
    <x v="0"/>
    <n v="994"/>
    <n v="110641.92"/>
    <n v="0"/>
    <n v="91123.71"/>
    <n v="0"/>
    <n v="110641.92"/>
    <n v="19518.209999999992"/>
    <n v="19518.209999999992"/>
    <n v="0.17640881503140937"/>
    <x v="5"/>
    <s v="Q3"/>
    <n v="9"/>
  </r>
  <r>
    <d v="2021-09-01T00:00:00"/>
    <x v="3"/>
    <x v="1"/>
    <x v="1"/>
    <n v="27"/>
    <n v="2379.37"/>
    <n v="118.97"/>
    <n v="1960.72"/>
    <n v="0"/>
    <n v="2260.4"/>
    <n v="299.68000000000006"/>
    <n v="299.68000000000006"/>
    <n v="0.13257830472482748"/>
    <x v="5"/>
    <s v="Q3"/>
    <n v="9"/>
  </r>
  <r>
    <d v="2021-09-01T00:00:00"/>
    <x v="3"/>
    <x v="2"/>
    <x v="0"/>
    <n v="329"/>
    <n v="36009.74"/>
    <n v="0"/>
    <n v="30067.18"/>
    <n v="0"/>
    <n v="36009.74"/>
    <n v="5942.5599999999977"/>
    <n v="5942.5599999999977"/>
    <n v="0.16502646228492618"/>
    <x v="5"/>
    <s v="Q3"/>
    <n v="9"/>
  </r>
  <r>
    <d v="2021-09-01T00:00:00"/>
    <x v="3"/>
    <x v="2"/>
    <x v="1"/>
    <n v="43"/>
    <n v="3861.02"/>
    <n v="464.1"/>
    <n v="3132.7"/>
    <n v="0"/>
    <n v="3396.92"/>
    <n v="264.22000000000025"/>
    <n v="264.22000000000025"/>
    <n v="7.7782226252016612E-2"/>
    <x v="5"/>
    <s v="Q3"/>
    <n v="9"/>
  </r>
  <r>
    <d v="2021-09-01T00:00:00"/>
    <x v="4"/>
    <x v="3"/>
    <x v="0"/>
    <n v="189"/>
    <n v="114056.95"/>
    <n v="0"/>
    <n v="61140.44"/>
    <n v="7401.24"/>
    <n v="114056.95"/>
    <n v="52916.509999999995"/>
    <n v="45515.27"/>
    <n v="0.46394814169588083"/>
    <x v="5"/>
    <s v="Q3"/>
    <n v="9"/>
  </r>
  <r>
    <d v="2021-09-01T00:00:00"/>
    <x v="4"/>
    <x v="3"/>
    <x v="1"/>
    <n v="25"/>
    <n v="16091.94"/>
    <n v="2156.4299999999998"/>
    <n v="8438.1299999999992"/>
    <n v="911.42"/>
    <n v="13935.51"/>
    <n v="5497.380000000001"/>
    <n v="4585.9600000000009"/>
    <n v="0.39448717700320984"/>
    <x v="5"/>
    <s v="Q3"/>
    <n v="9"/>
  </r>
  <r>
    <d v="2021-09-01T00:00:00"/>
    <x v="4"/>
    <x v="0"/>
    <x v="0"/>
    <n v="170"/>
    <n v="93985.96"/>
    <n v="0"/>
    <n v="49957.87"/>
    <n v="0"/>
    <n v="93985.96"/>
    <n v="44028.090000000004"/>
    <n v="44028.090000000004"/>
    <n v="0.46845390524286817"/>
    <x v="5"/>
    <s v="Q3"/>
    <n v="9"/>
  </r>
  <r>
    <d v="2021-09-01T00:00:00"/>
    <x v="4"/>
    <x v="0"/>
    <x v="1"/>
    <n v="14"/>
    <n v="9435.4599999999991"/>
    <n v="770.42"/>
    <n v="4675.58"/>
    <n v="0"/>
    <n v="8665.0399999999991"/>
    <n v="3989.4599999999991"/>
    <n v="3989.4599999999991"/>
    <n v="0.4604087228679844"/>
    <x v="5"/>
    <s v="Q3"/>
    <n v="9"/>
  </r>
  <r>
    <d v="2021-09-01T00:00:00"/>
    <x v="4"/>
    <x v="1"/>
    <x v="0"/>
    <n v="268"/>
    <n v="148487.73000000001"/>
    <n v="0"/>
    <n v="79708.28"/>
    <n v="0"/>
    <n v="148487.73000000001"/>
    <n v="68779.450000000012"/>
    <n v="68779.450000000012"/>
    <n v="0.46319955190910389"/>
    <x v="5"/>
    <s v="Q3"/>
    <n v="9"/>
  </r>
  <r>
    <d v="2021-09-01T00:00:00"/>
    <x v="4"/>
    <x v="1"/>
    <x v="1"/>
    <n v="9"/>
    <n v="3445.83"/>
    <n v="172.29"/>
    <n v="1753.03"/>
    <n v="0"/>
    <n v="3273.54"/>
    <n v="1520.51"/>
    <n v="1520.51"/>
    <n v="0.46448493068665725"/>
    <x v="5"/>
    <s v="Q3"/>
    <n v="9"/>
  </r>
  <r>
    <d v="2021-09-01T00:00:00"/>
    <x v="4"/>
    <x v="2"/>
    <x v="0"/>
    <n v="143"/>
    <n v="88572.65"/>
    <n v="0"/>
    <n v="47927.64"/>
    <n v="0"/>
    <n v="88572.65"/>
    <n v="40645.009999999995"/>
    <n v="40645.009999999995"/>
    <n v="0.45888894596695479"/>
    <x v="5"/>
    <s v="Q3"/>
    <n v="9"/>
  </r>
  <r>
    <d v="2021-09-01T00:00:00"/>
    <x v="4"/>
    <x v="2"/>
    <x v="1"/>
    <n v="12"/>
    <n v="4213.16"/>
    <n v="529.16999999999996"/>
    <n v="2244.73"/>
    <n v="0"/>
    <n v="3683.99"/>
    <n v="1439.2599999999998"/>
    <n v="1439.2599999999998"/>
    <n v="0.39067967068314513"/>
    <x v="5"/>
    <s v="Q3"/>
    <n v="9"/>
  </r>
  <r>
    <d v="2021-09-01T00:00:00"/>
    <x v="5"/>
    <x v="3"/>
    <x v="0"/>
    <n v="80"/>
    <n v="321916.95"/>
    <n v="0"/>
    <n v="264251"/>
    <n v="20923.71"/>
    <n v="321916.95"/>
    <n v="57665.950000000012"/>
    <n v="36742.240000000013"/>
    <n v="0.1791330030928785"/>
    <x v="5"/>
    <s v="Q3"/>
    <n v="9"/>
  </r>
  <r>
    <d v="2021-09-01T00:00:00"/>
    <x v="5"/>
    <x v="3"/>
    <x v="1"/>
    <n v="9"/>
    <n v="35442.11"/>
    <n v="4349.6899999999996"/>
    <n v="30871.54"/>
    <n v="2032.55"/>
    <n v="31092.420000000002"/>
    <n v="220.88000000000102"/>
    <n v="-1811.6699999999989"/>
    <n v="7.1039822567687235E-3"/>
    <x v="5"/>
    <s v="Q3"/>
    <n v="9"/>
  </r>
  <r>
    <d v="2021-09-01T00:00:00"/>
    <x v="5"/>
    <x v="0"/>
    <x v="0"/>
    <n v="94"/>
    <n v="396482.17"/>
    <n v="0"/>
    <n v="325856.23"/>
    <n v="0"/>
    <n v="396482.17"/>
    <n v="70625.94"/>
    <n v="70625.94"/>
    <n v="0.1781314403116791"/>
    <x v="5"/>
    <s v="Q3"/>
    <n v="9"/>
  </r>
  <r>
    <d v="2021-09-01T00:00:00"/>
    <x v="5"/>
    <x v="0"/>
    <x v="1"/>
    <n v="13"/>
    <n v="47648.82"/>
    <n v="5480.31"/>
    <n v="37679.360000000001"/>
    <n v="0"/>
    <n v="42168.51"/>
    <n v="4489.1500000000015"/>
    <n v="4489.1500000000015"/>
    <n v="0.10645740150647963"/>
    <x v="5"/>
    <s v="Q3"/>
    <n v="9"/>
  </r>
  <r>
    <d v="2021-09-01T00:00:00"/>
    <x v="5"/>
    <x v="1"/>
    <x v="0"/>
    <n v="87"/>
    <n v="379840.33"/>
    <n v="0"/>
    <n v="314378.49"/>
    <n v="0"/>
    <n v="379840.33"/>
    <n v="65461.840000000026"/>
    <n v="65461.840000000026"/>
    <n v="0.17234041472110143"/>
    <x v="5"/>
    <s v="Q3"/>
    <n v="9"/>
  </r>
  <r>
    <d v="2021-09-01T00:00:00"/>
    <x v="5"/>
    <x v="1"/>
    <x v="1"/>
    <n v="1"/>
    <n v="970.49"/>
    <n v="48.52"/>
    <n v="786.71"/>
    <n v="0"/>
    <n v="921.97"/>
    <n v="135.26"/>
    <n v="135.26"/>
    <n v="0.14670759352256579"/>
    <x v="5"/>
    <s v="Q3"/>
    <n v="9"/>
  </r>
  <r>
    <d v="2021-09-01T00:00:00"/>
    <x v="5"/>
    <x v="2"/>
    <x v="0"/>
    <n v="63"/>
    <n v="265859.45"/>
    <n v="0"/>
    <n v="221865.67"/>
    <n v="0"/>
    <n v="265859.45"/>
    <n v="43993.78"/>
    <n v="43993.78"/>
    <n v="0.16547758599515644"/>
    <x v="5"/>
    <s v="Q3"/>
    <n v="9"/>
  </r>
  <r>
    <d v="2021-09-01T00:00:00"/>
    <x v="5"/>
    <x v="2"/>
    <x v="1"/>
    <n v="13"/>
    <n v="46169.37"/>
    <n v="6042.29"/>
    <n v="37904.28"/>
    <n v="0"/>
    <n v="40127.08"/>
    <n v="2222.8000000000029"/>
    <n v="2222.8000000000029"/>
    <n v="5.5394013220000128E-2"/>
    <x v="5"/>
    <s v="Q3"/>
    <n v="9"/>
  </r>
  <r>
    <d v="2021-09-01T00:00:00"/>
    <x v="6"/>
    <x v="3"/>
    <x v="0"/>
    <n v="78"/>
    <n v="101312.8"/>
    <n v="0"/>
    <n v="56258.11"/>
    <n v="6858.37"/>
    <n v="101312.8"/>
    <n v="45054.69"/>
    <n v="38196.32"/>
    <n v="0.44470876335467979"/>
    <x v="5"/>
    <s v="Q3"/>
    <n v="9"/>
  </r>
  <r>
    <d v="2021-09-01T00:00:00"/>
    <x v="6"/>
    <x v="3"/>
    <x v="1"/>
    <n v="8"/>
    <n v="10005.19"/>
    <n v="1208.29"/>
    <n v="5408.05"/>
    <n v="579.22"/>
    <n v="8796.9000000000015"/>
    <n v="3388.8500000000013"/>
    <n v="2809.630000000001"/>
    <n v="0.38523229774124984"/>
    <x v="5"/>
    <s v="Q3"/>
    <n v="9"/>
  </r>
  <r>
    <d v="2021-09-01T00:00:00"/>
    <x v="6"/>
    <x v="0"/>
    <x v="0"/>
    <n v="90"/>
    <n v="120974.24"/>
    <n v="0"/>
    <n v="64252.12"/>
    <n v="0"/>
    <n v="120974.24"/>
    <n v="56722.12"/>
    <n v="56722.12"/>
    <n v="0.46887767180847756"/>
    <x v="5"/>
    <s v="Q3"/>
    <n v="9"/>
  </r>
  <r>
    <d v="2021-09-01T00:00:00"/>
    <x v="6"/>
    <x v="0"/>
    <x v="1"/>
    <n v="11"/>
    <n v="17829.830000000002"/>
    <n v="2424.65"/>
    <n v="9307.9"/>
    <n v="0"/>
    <n v="15405.180000000002"/>
    <n v="6097.2800000000025"/>
    <n v="6097.2800000000025"/>
    <n v="0.39579414197042823"/>
    <x v="5"/>
    <s v="Q3"/>
    <n v="9"/>
  </r>
  <r>
    <d v="2021-09-01T00:00:00"/>
    <x v="6"/>
    <x v="1"/>
    <x v="0"/>
    <n v="105"/>
    <n v="139152.84"/>
    <n v="0"/>
    <n v="76812.73"/>
    <n v="0"/>
    <n v="139152.84"/>
    <n v="62340.11"/>
    <n v="62340.11"/>
    <n v="0.44799739624430235"/>
    <x v="5"/>
    <s v="Q3"/>
    <n v="9"/>
  </r>
  <r>
    <d v="2021-09-01T00:00:00"/>
    <x v="6"/>
    <x v="1"/>
    <x v="1"/>
    <n v="3"/>
    <n v="5152.75"/>
    <n v="257.63"/>
    <n v="2841.84"/>
    <n v="0"/>
    <n v="4895.12"/>
    <n v="2053.2799999999997"/>
    <n v="2053.2799999999997"/>
    <n v="0.41945447711189915"/>
    <x v="5"/>
    <s v="Q3"/>
    <n v="9"/>
  </r>
  <r>
    <d v="2021-09-01T00:00:00"/>
    <x v="6"/>
    <x v="2"/>
    <x v="0"/>
    <n v="55"/>
    <n v="65698.38"/>
    <n v="0"/>
    <n v="36008.04"/>
    <n v="0"/>
    <n v="65698.38"/>
    <n v="29690.340000000004"/>
    <n v="29690.340000000004"/>
    <n v="0.45191890576297317"/>
    <x v="5"/>
    <s v="Q3"/>
    <n v="9"/>
  </r>
  <r>
    <d v="2021-09-01T00:00:00"/>
    <x v="6"/>
    <x v="2"/>
    <x v="1"/>
    <n v="7"/>
    <n v="8736.59"/>
    <n v="1342.26"/>
    <n v="5084.3"/>
    <n v="0"/>
    <n v="7394.33"/>
    <n v="2310.0299999999997"/>
    <n v="2310.0299999999997"/>
    <n v="0.31240558644258504"/>
    <x v="5"/>
    <s v="Q3"/>
    <n v="9"/>
  </r>
  <r>
    <d v="2021-10-01T00:00:00"/>
    <x v="0"/>
    <x v="3"/>
    <x v="0"/>
    <n v="130"/>
    <n v="54762.42"/>
    <n v="0"/>
    <n v="35448.44"/>
    <n v="3551.69"/>
    <n v="54762.42"/>
    <n v="19313.979999999996"/>
    <n v="15762.289999999995"/>
    <n v="0.35268675124291432"/>
    <x v="5"/>
    <s v="Q4"/>
    <n v="10"/>
  </r>
  <r>
    <d v="2021-10-01T00:00:00"/>
    <x v="0"/>
    <x v="3"/>
    <x v="1"/>
    <n v="39"/>
    <n v="15842.47"/>
    <n v="2350.4699999999998"/>
    <n v="10790.32"/>
    <n v="881.98"/>
    <n v="13492"/>
    <n v="2701.6800000000003"/>
    <n v="1819.7000000000003"/>
    <n v="0.20024310702638604"/>
    <x v="5"/>
    <s v="Q4"/>
    <n v="10"/>
  </r>
  <r>
    <d v="2021-10-01T00:00:00"/>
    <x v="0"/>
    <x v="0"/>
    <x v="0"/>
    <n v="179"/>
    <n v="74857.84"/>
    <n v="0"/>
    <n v="46681"/>
    <n v="0"/>
    <n v="74857.84"/>
    <n v="28176.839999999997"/>
    <n v="28176.839999999997"/>
    <n v="0.37640466249092946"/>
    <x v="5"/>
    <s v="Q4"/>
    <n v="10"/>
  </r>
  <r>
    <d v="2021-10-01T00:00:00"/>
    <x v="0"/>
    <x v="0"/>
    <x v="1"/>
    <n v="27"/>
    <n v="11033.06"/>
    <n v="1633.98"/>
    <n v="6348.65"/>
    <n v="0"/>
    <n v="9399.08"/>
    <n v="3050.4300000000003"/>
    <n v="3050.4300000000003"/>
    <n v="0.32454559382407644"/>
    <x v="5"/>
    <s v="Q4"/>
    <n v="10"/>
  </r>
  <r>
    <d v="2021-10-01T00:00:00"/>
    <x v="0"/>
    <x v="1"/>
    <x v="0"/>
    <n v="845"/>
    <n v="353710.23"/>
    <n v="0"/>
    <n v="212918.81"/>
    <n v="0"/>
    <n v="353710.23"/>
    <n v="140791.41999999998"/>
    <n v="140791.41999999998"/>
    <n v="0.3980416964473999"/>
    <x v="5"/>
    <s v="Q4"/>
    <n v="10"/>
  </r>
  <r>
    <d v="2021-10-01T00:00:00"/>
    <x v="0"/>
    <x v="1"/>
    <x v="1"/>
    <n v="34"/>
    <n v="14856.5"/>
    <n v="742.84"/>
    <n v="9142.09"/>
    <n v="0"/>
    <n v="14113.66"/>
    <n v="4971.57"/>
    <n v="4971.57"/>
    <n v="0.35225235693647144"/>
    <x v="5"/>
    <s v="Q4"/>
    <n v="10"/>
  </r>
  <r>
    <d v="2021-10-01T00:00:00"/>
    <x v="0"/>
    <x v="2"/>
    <x v="0"/>
    <n v="133"/>
    <n v="50629.9"/>
    <n v="0"/>
    <n v="30860.23"/>
    <n v="0"/>
    <n v="50629.9"/>
    <n v="19769.670000000002"/>
    <n v="19769.670000000002"/>
    <n v="0.3904742059533991"/>
    <x v="5"/>
    <s v="Q4"/>
    <n v="10"/>
  </r>
  <r>
    <d v="2021-10-01T00:00:00"/>
    <x v="0"/>
    <x v="2"/>
    <x v="1"/>
    <n v="31"/>
    <n v="11967.16"/>
    <n v="1635.5"/>
    <n v="8025.19"/>
    <n v="0"/>
    <n v="10331.66"/>
    <n v="2306.4700000000003"/>
    <n v="2306.4700000000003"/>
    <n v="0.22324292514465249"/>
    <x v="5"/>
    <s v="Q4"/>
    <n v="10"/>
  </r>
  <r>
    <d v="2021-10-01T00:00:00"/>
    <x v="1"/>
    <x v="3"/>
    <x v="0"/>
    <n v="44"/>
    <n v="278466.83"/>
    <n v="0"/>
    <n v="242429.08"/>
    <n v="18100.349999999999"/>
    <n v="278466.83"/>
    <n v="36037.750000000029"/>
    <n v="17937.400000000031"/>
    <n v="0.12941487501401883"/>
    <x v="5"/>
    <s v="Q4"/>
    <n v="10"/>
  </r>
  <r>
    <d v="2021-10-01T00:00:00"/>
    <x v="1"/>
    <x v="3"/>
    <x v="1"/>
    <n v="4"/>
    <n v="18301.25"/>
    <n v="2864.9"/>
    <n v="16500.150000000001"/>
    <n v="1006.3"/>
    <n v="15436.35"/>
    <n v="-1063.8000000000011"/>
    <n v="-2070.1000000000013"/>
    <n v="-6.8915255225490551E-2"/>
    <x v="5"/>
    <s v="Q4"/>
    <n v="10"/>
  </r>
  <r>
    <d v="2021-10-01T00:00:00"/>
    <x v="1"/>
    <x v="0"/>
    <x v="0"/>
    <n v="62"/>
    <n v="357322.54"/>
    <n v="0"/>
    <n v="311155.5"/>
    <n v="0"/>
    <n v="357322.54"/>
    <n v="46167.039999999979"/>
    <n v="46167.039999999979"/>
    <n v="0.12920270856688745"/>
    <x v="5"/>
    <s v="Q4"/>
    <n v="10"/>
  </r>
  <r>
    <d v="2021-10-01T00:00:00"/>
    <x v="1"/>
    <x v="0"/>
    <x v="1"/>
    <n v="13"/>
    <n v="80340.66"/>
    <n v="12770.48"/>
    <n v="70939.649999999994"/>
    <n v="0"/>
    <n v="67570.180000000008"/>
    <n v="-3369.4699999999866"/>
    <n v="-3369.4699999999866"/>
    <n v="-4.9866227972161482E-2"/>
    <x v="5"/>
    <s v="Q4"/>
    <n v="10"/>
  </r>
  <r>
    <d v="2021-10-01T00:00:00"/>
    <x v="1"/>
    <x v="1"/>
    <x v="0"/>
    <n v="139"/>
    <n v="839411.64"/>
    <n v="0"/>
    <n v="720662.96"/>
    <n v="0"/>
    <n v="839411.64"/>
    <n v="118748.68000000005"/>
    <n v="118748.68000000005"/>
    <n v="0.14146656341339281"/>
    <x v="5"/>
    <s v="Q4"/>
    <n v="10"/>
  </r>
  <r>
    <d v="2021-10-01T00:00:00"/>
    <x v="1"/>
    <x v="1"/>
    <x v="1"/>
    <n v="2"/>
    <n v="11347.74"/>
    <n v="567.39"/>
    <n v="10210.450000000001"/>
    <n v="0"/>
    <n v="10780.35"/>
    <n v="569.89999999999964"/>
    <n v="569.89999999999964"/>
    <n v="5.2864702908532617E-2"/>
    <x v="5"/>
    <s v="Q4"/>
    <n v="10"/>
  </r>
  <r>
    <d v="2021-10-01T00:00:00"/>
    <x v="1"/>
    <x v="2"/>
    <x v="0"/>
    <n v="40"/>
    <n v="215373.04"/>
    <n v="0"/>
    <n v="189707.25"/>
    <n v="0"/>
    <n v="215373.04"/>
    <n v="25665.790000000008"/>
    <n v="25665.790000000008"/>
    <n v="0.11916900091116328"/>
    <x v="5"/>
    <s v="Q4"/>
    <n v="10"/>
  </r>
  <r>
    <d v="2021-10-01T00:00:00"/>
    <x v="1"/>
    <x v="2"/>
    <x v="1"/>
    <n v="14"/>
    <n v="109122.91"/>
    <n v="17224.8"/>
    <n v="93305.39"/>
    <n v="0"/>
    <n v="91898.11"/>
    <n v="-1407.2799999999988"/>
    <n v="-1407.2799999999988"/>
    <n v="-1.5313481419802854E-2"/>
    <x v="5"/>
    <s v="Q4"/>
    <n v="10"/>
  </r>
  <r>
    <d v="2021-10-01T00:00:00"/>
    <x v="2"/>
    <x v="3"/>
    <x v="0"/>
    <n v="95"/>
    <n v="75281.86"/>
    <n v="0"/>
    <n v="33230.86"/>
    <n v="4887.04"/>
    <n v="75281.86"/>
    <n v="42051"/>
    <n v="37163.96"/>
    <n v="0.55858077895524894"/>
    <x v="5"/>
    <s v="Q4"/>
    <n v="10"/>
  </r>
  <r>
    <d v="2021-10-01T00:00:00"/>
    <x v="2"/>
    <x v="3"/>
    <x v="1"/>
    <n v="15"/>
    <n v="11730.88"/>
    <n v="1684.48"/>
    <n v="5356.87"/>
    <n v="653.89"/>
    <n v="10046.4"/>
    <n v="4689.53"/>
    <n v="4035.64"/>
    <n v="0.4667871078197165"/>
    <x v="5"/>
    <s v="Q4"/>
    <n v="10"/>
  </r>
  <r>
    <d v="2021-10-01T00:00:00"/>
    <x v="2"/>
    <x v="0"/>
    <x v="0"/>
    <n v="136"/>
    <n v="107895.31"/>
    <n v="0"/>
    <n v="47709.37"/>
    <n v="0"/>
    <n v="107895.31"/>
    <n v="60185.939999999995"/>
    <n v="60185.939999999995"/>
    <n v="0.55781794407931162"/>
    <x v="5"/>
    <s v="Q4"/>
    <n v="10"/>
  </r>
  <r>
    <d v="2021-10-01T00:00:00"/>
    <x v="2"/>
    <x v="0"/>
    <x v="1"/>
    <n v="30"/>
    <n v="21242.54"/>
    <n v="2492.87"/>
    <n v="9622.2999999999993"/>
    <n v="0"/>
    <n v="18749.670000000002"/>
    <n v="9127.3700000000026"/>
    <n v="9127.3700000000026"/>
    <n v="0.48680163437543178"/>
    <x v="5"/>
    <s v="Q4"/>
    <n v="10"/>
  </r>
  <r>
    <d v="2021-10-01T00:00:00"/>
    <x v="2"/>
    <x v="1"/>
    <x v="0"/>
    <n v="598"/>
    <n v="455568.75"/>
    <n v="0"/>
    <n v="206963.06"/>
    <n v="0"/>
    <n v="455568.75"/>
    <n v="248605.69"/>
    <n v="248605.69"/>
    <n v="0.54570400186579959"/>
    <x v="5"/>
    <s v="Q4"/>
    <n v="10"/>
  </r>
  <r>
    <d v="2021-10-01T00:00:00"/>
    <x v="2"/>
    <x v="1"/>
    <x v="1"/>
    <n v="26"/>
    <n v="21037.18"/>
    <n v="1051.8599999999999"/>
    <n v="9420.4699999999993"/>
    <n v="0"/>
    <n v="19985.32"/>
    <n v="10564.85"/>
    <n v="10564.85"/>
    <n v="0.52863051479786161"/>
    <x v="5"/>
    <s v="Q4"/>
    <n v="10"/>
  </r>
  <r>
    <d v="2021-10-01T00:00:00"/>
    <x v="2"/>
    <x v="2"/>
    <x v="0"/>
    <n v="95"/>
    <n v="62662.26"/>
    <n v="0"/>
    <n v="27242.41"/>
    <n v="0"/>
    <n v="62662.26"/>
    <n v="35419.850000000006"/>
    <n v="35419.850000000006"/>
    <n v="0.56525012024781751"/>
    <x v="5"/>
    <s v="Q4"/>
    <n v="10"/>
  </r>
  <r>
    <d v="2021-10-01T00:00:00"/>
    <x v="2"/>
    <x v="2"/>
    <x v="1"/>
    <n v="21"/>
    <n v="13943.47"/>
    <n v="1941.9"/>
    <n v="6106.12"/>
    <n v="0"/>
    <n v="12001.57"/>
    <n v="5895.45"/>
    <n v="5895.45"/>
    <n v="0.49122323162719544"/>
    <x v="5"/>
    <s v="Q4"/>
    <n v="10"/>
  </r>
  <r>
    <d v="2021-10-01T00:00:00"/>
    <x v="3"/>
    <x v="3"/>
    <x v="0"/>
    <n v="325"/>
    <n v="30841.53"/>
    <n v="0"/>
    <n v="25551.96"/>
    <n v="2000.9"/>
    <n v="30841.53"/>
    <n v="5289.57"/>
    <n v="3288.6699999999996"/>
    <n v="0.17150802829820699"/>
    <x v="5"/>
    <s v="Q4"/>
    <n v="10"/>
  </r>
  <r>
    <d v="2021-10-01T00:00:00"/>
    <x v="3"/>
    <x v="3"/>
    <x v="1"/>
    <n v="67"/>
    <n v="8518.08"/>
    <n v="1441.85"/>
    <n v="7056.69"/>
    <n v="460.12"/>
    <n v="7076.23"/>
    <n v="19.539999999999964"/>
    <n v="-440.58000000000004"/>
    <n v="2.7613573894573755E-3"/>
    <x v="5"/>
    <s v="Q4"/>
    <n v="10"/>
  </r>
  <r>
    <d v="2021-10-01T00:00:00"/>
    <x v="3"/>
    <x v="0"/>
    <x v="0"/>
    <n v="451"/>
    <n v="47841.27"/>
    <n v="0"/>
    <n v="40386.910000000003"/>
    <n v="0"/>
    <n v="47841.27"/>
    <n v="7454.3599999999933"/>
    <n v="7454.3599999999933"/>
    <n v="0.15581442549497523"/>
    <x v="5"/>
    <s v="Q4"/>
    <n v="10"/>
  </r>
  <r>
    <d v="2021-10-01T00:00:00"/>
    <x v="3"/>
    <x v="0"/>
    <x v="1"/>
    <n v="112"/>
    <n v="10859.83"/>
    <n v="1630.89"/>
    <n v="9144.94"/>
    <n v="0"/>
    <n v="9228.94"/>
    <n v="84"/>
    <n v="84"/>
    <n v="9.1018036740947491E-3"/>
    <x v="5"/>
    <s v="Q4"/>
    <n v="10"/>
  </r>
  <r>
    <d v="2021-10-01T00:00:00"/>
    <x v="3"/>
    <x v="1"/>
    <x v="0"/>
    <n v="2461"/>
    <n v="257420.14"/>
    <n v="0"/>
    <n v="212384.01"/>
    <n v="0"/>
    <n v="257420.14"/>
    <n v="45036.130000000005"/>
    <n v="45036.130000000005"/>
    <n v="0.17495185108670985"/>
    <x v="5"/>
    <s v="Q4"/>
    <n v="10"/>
  </r>
  <r>
    <d v="2021-10-01T00:00:00"/>
    <x v="3"/>
    <x v="1"/>
    <x v="1"/>
    <n v="130"/>
    <n v="13301"/>
    <n v="665.06"/>
    <n v="11015.91"/>
    <n v="0"/>
    <n v="12635.94"/>
    <n v="1620.0300000000007"/>
    <n v="1620.0300000000007"/>
    <n v="0.12820811114962563"/>
    <x v="5"/>
    <s v="Q4"/>
    <n v="10"/>
  </r>
  <r>
    <d v="2021-10-01T00:00:00"/>
    <x v="3"/>
    <x v="2"/>
    <x v="0"/>
    <n v="233"/>
    <n v="27993.01"/>
    <n v="0"/>
    <n v="22955.31"/>
    <n v="0"/>
    <n v="27993.01"/>
    <n v="5037.6999999999971"/>
    <n v="5037.6999999999971"/>
    <n v="0.17996278356632592"/>
    <x v="5"/>
    <s v="Q4"/>
    <n v="10"/>
  </r>
  <r>
    <d v="2021-10-01T00:00:00"/>
    <x v="3"/>
    <x v="2"/>
    <x v="1"/>
    <n v="54"/>
    <n v="5403.36"/>
    <n v="863.19"/>
    <n v="4363.17"/>
    <n v="0"/>
    <n v="4540.17"/>
    <n v="177"/>
    <n v="177"/>
    <n v="3.8985324338075444E-2"/>
    <x v="5"/>
    <s v="Q4"/>
    <n v="10"/>
  </r>
  <r>
    <d v="2021-10-01T00:00:00"/>
    <x v="4"/>
    <x v="3"/>
    <x v="0"/>
    <n v="125"/>
    <n v="80733.649999999994"/>
    <n v="0"/>
    <n v="43600.46"/>
    <n v="5242.88"/>
    <n v="80733.649999999994"/>
    <n v="37133.189999999995"/>
    <n v="31890.309999999994"/>
    <n v="0.45994687469227513"/>
    <x v="5"/>
    <s v="Q4"/>
    <n v="10"/>
  </r>
  <r>
    <d v="2021-10-01T00:00:00"/>
    <x v="4"/>
    <x v="3"/>
    <x v="1"/>
    <n v="12"/>
    <n v="7108.06"/>
    <n v="638.26"/>
    <n v="3700.19"/>
    <n v="423.17"/>
    <n v="6469.8"/>
    <n v="2769.61"/>
    <n v="2346.44"/>
    <n v="0.42808278463012767"/>
    <x v="5"/>
    <s v="Q4"/>
    <n v="10"/>
  </r>
  <r>
    <d v="2021-10-01T00:00:00"/>
    <x v="4"/>
    <x v="0"/>
    <x v="0"/>
    <n v="142"/>
    <n v="101579.8"/>
    <n v="0"/>
    <n v="56100.91"/>
    <n v="0"/>
    <n v="101579.8"/>
    <n v="45478.89"/>
    <n v="45478.89"/>
    <n v="0.44771588445734289"/>
    <x v="5"/>
    <s v="Q4"/>
    <n v="10"/>
  </r>
  <r>
    <d v="2021-10-01T00:00:00"/>
    <x v="4"/>
    <x v="0"/>
    <x v="1"/>
    <n v="20"/>
    <n v="10451.209999999999"/>
    <n v="1598.26"/>
    <n v="5461.48"/>
    <n v="0"/>
    <n v="8852.9499999999989"/>
    <n v="3391.4699999999993"/>
    <n v="3391.4699999999993"/>
    <n v="0.38308925273496403"/>
    <x v="5"/>
    <s v="Q4"/>
    <n v="10"/>
  </r>
  <r>
    <d v="2021-10-01T00:00:00"/>
    <x v="4"/>
    <x v="1"/>
    <x v="0"/>
    <n v="647"/>
    <n v="397288.72"/>
    <n v="0"/>
    <n v="213640.89"/>
    <n v="0"/>
    <n v="397288.72"/>
    <n v="183647.82999999996"/>
    <n v="183647.82999999996"/>
    <n v="0.46225281704449089"/>
    <x v="5"/>
    <s v="Q4"/>
    <n v="10"/>
  </r>
  <r>
    <d v="2021-10-01T00:00:00"/>
    <x v="4"/>
    <x v="1"/>
    <x v="1"/>
    <n v="27"/>
    <n v="16973.02"/>
    <n v="848.64"/>
    <n v="9021.1299999999992"/>
    <n v="0"/>
    <n v="16124.380000000001"/>
    <n v="7103.2500000000018"/>
    <n v="7103.2500000000018"/>
    <n v="0.44052856605959434"/>
    <x v="5"/>
    <s v="Q4"/>
    <n v="10"/>
  </r>
  <r>
    <d v="2021-10-01T00:00:00"/>
    <x v="4"/>
    <x v="2"/>
    <x v="0"/>
    <n v="108"/>
    <n v="57211.24"/>
    <n v="0"/>
    <n v="30892.26"/>
    <n v="0"/>
    <n v="57211.24"/>
    <n v="26318.98"/>
    <n v="26318.98"/>
    <n v="0.46003163014820164"/>
    <x v="5"/>
    <s v="Q4"/>
    <n v="10"/>
  </r>
  <r>
    <d v="2021-10-01T00:00:00"/>
    <x v="4"/>
    <x v="2"/>
    <x v="1"/>
    <n v="17"/>
    <n v="9818.58"/>
    <n v="1468.29"/>
    <n v="4934.21"/>
    <n v="0"/>
    <n v="8350.2900000000009"/>
    <n v="3416.0800000000008"/>
    <n v="3416.0800000000008"/>
    <n v="0.40909716908035537"/>
    <x v="5"/>
    <s v="Q4"/>
    <n v="10"/>
  </r>
  <r>
    <d v="2021-10-01T00:00:00"/>
    <x v="5"/>
    <x v="3"/>
    <x v="0"/>
    <n v="49"/>
    <n v="209290.75"/>
    <n v="0"/>
    <n v="179385.84"/>
    <n v="13587.06"/>
    <n v="209290.75"/>
    <n v="29904.910000000003"/>
    <n v="16317.850000000004"/>
    <n v="0.1428869168847644"/>
    <x v="5"/>
    <s v="Q4"/>
    <n v="10"/>
  </r>
  <r>
    <d v="2021-10-01T00:00:00"/>
    <x v="5"/>
    <x v="3"/>
    <x v="1"/>
    <n v="17"/>
    <n v="61246.7"/>
    <n v="6712.29"/>
    <n v="45774.96"/>
    <n v="3565.4"/>
    <n v="54534.409999999996"/>
    <n v="8759.4499999999971"/>
    <n v="5194.0499999999975"/>
    <n v="0.1606224400337328"/>
    <x v="5"/>
    <s v="Q4"/>
    <n v="10"/>
  </r>
  <r>
    <d v="2021-10-01T00:00:00"/>
    <x v="5"/>
    <x v="0"/>
    <x v="0"/>
    <n v="76"/>
    <n v="308683.42"/>
    <n v="0"/>
    <n v="251975.19"/>
    <n v="0"/>
    <n v="308683.42"/>
    <n v="56708.229999999981"/>
    <n v="56708.229999999981"/>
    <n v="0.18370999647470532"/>
    <x v="5"/>
    <s v="Q4"/>
    <n v="10"/>
  </r>
  <r>
    <d v="2021-10-01T00:00:00"/>
    <x v="5"/>
    <x v="0"/>
    <x v="1"/>
    <n v="15"/>
    <n v="37963.839999999997"/>
    <n v="5902.95"/>
    <n v="30828.23"/>
    <n v="0"/>
    <n v="32060.889999999996"/>
    <n v="1232.6599999999962"/>
    <n v="1232.6599999999962"/>
    <n v="3.8447466679808216E-2"/>
    <x v="5"/>
    <s v="Q4"/>
    <n v="10"/>
  </r>
  <r>
    <d v="2021-10-01T00:00:00"/>
    <x v="5"/>
    <x v="1"/>
    <x v="0"/>
    <n v="215"/>
    <n v="812013.1"/>
    <n v="0"/>
    <n v="657626.77"/>
    <n v="0"/>
    <n v="812013.1"/>
    <n v="154386.32999999996"/>
    <n v="154386.32999999996"/>
    <n v="0.1901278809418222"/>
    <x v="5"/>
    <s v="Q4"/>
    <n v="10"/>
  </r>
  <r>
    <d v="2021-10-01T00:00:00"/>
    <x v="5"/>
    <x v="1"/>
    <x v="1"/>
    <n v="9"/>
    <n v="36833.24"/>
    <n v="1841.66"/>
    <n v="29131.87"/>
    <n v="0"/>
    <n v="34991.579999999994"/>
    <n v="5859.7099999999955"/>
    <n v="5859.7099999999955"/>
    <n v="0.16746057194330741"/>
    <x v="5"/>
    <s v="Q4"/>
    <n v="10"/>
  </r>
  <r>
    <d v="2021-10-01T00:00:00"/>
    <x v="5"/>
    <x v="2"/>
    <x v="0"/>
    <n v="52"/>
    <n v="170070.48"/>
    <n v="0"/>
    <n v="136807.44"/>
    <n v="0"/>
    <n v="170070.48"/>
    <n v="33263.040000000008"/>
    <n v="33263.040000000008"/>
    <n v="0.19558385441141818"/>
    <x v="5"/>
    <s v="Q4"/>
    <n v="10"/>
  </r>
  <r>
    <d v="2021-10-01T00:00:00"/>
    <x v="5"/>
    <x v="2"/>
    <x v="1"/>
    <n v="15"/>
    <n v="48121.37"/>
    <n v="7093.42"/>
    <n v="37890.14"/>
    <n v="0"/>
    <n v="41027.950000000004"/>
    <n v="3137.8100000000049"/>
    <n v="3137.8100000000049"/>
    <n v="7.6479814370447582E-2"/>
    <x v="5"/>
    <s v="Q4"/>
    <n v="10"/>
  </r>
  <r>
    <d v="2021-10-01T00:00:00"/>
    <x v="6"/>
    <x v="3"/>
    <x v="0"/>
    <n v="45"/>
    <n v="58886.23"/>
    <n v="0"/>
    <n v="33360.519999999997"/>
    <n v="3825.19"/>
    <n v="58886.23"/>
    <n v="25525.710000000006"/>
    <n v="21700.520000000008"/>
    <n v="0.43347502463648979"/>
    <x v="5"/>
    <s v="Q4"/>
    <n v="10"/>
  </r>
  <r>
    <d v="2021-10-01T00:00:00"/>
    <x v="6"/>
    <x v="3"/>
    <x v="1"/>
    <n v="17"/>
    <n v="29537.49"/>
    <n v="3599.34"/>
    <n v="15157.64"/>
    <n v="1695.77"/>
    <n v="25938.15"/>
    <n v="10780.510000000002"/>
    <n v="9084.7400000000016"/>
    <n v="0.41562370485173389"/>
    <x v="5"/>
    <s v="Q4"/>
    <n v="10"/>
  </r>
  <r>
    <d v="2021-10-01T00:00:00"/>
    <x v="6"/>
    <x v="0"/>
    <x v="0"/>
    <n v="52"/>
    <n v="64774.23"/>
    <n v="0"/>
    <n v="37130.75"/>
    <n v="0"/>
    <n v="64774.23"/>
    <n v="27643.480000000003"/>
    <n v="27643.480000000003"/>
    <n v="0.42676663234746293"/>
    <x v="5"/>
    <s v="Q4"/>
    <n v="10"/>
  </r>
  <r>
    <d v="2021-10-01T00:00:00"/>
    <x v="6"/>
    <x v="0"/>
    <x v="1"/>
    <n v="11"/>
    <n v="17586.919999999998"/>
    <n v="2642.92"/>
    <n v="9188.48"/>
    <n v="0"/>
    <n v="14943.999999999998"/>
    <n v="5755.5199999999986"/>
    <n v="5755.5199999999986"/>
    <n v="0.38513918629550314"/>
    <x v="5"/>
    <s v="Q4"/>
    <n v="10"/>
  </r>
  <r>
    <d v="2021-10-01T00:00:00"/>
    <x v="6"/>
    <x v="1"/>
    <x v="0"/>
    <n v="277"/>
    <n v="347369.6"/>
    <n v="0"/>
    <n v="190590.07999999999"/>
    <n v="0"/>
    <n v="347369.6"/>
    <n v="156779.51999999999"/>
    <n v="156779.51999999999"/>
    <n v="0.45133345001980602"/>
    <x v="5"/>
    <s v="Q4"/>
    <n v="10"/>
  </r>
  <r>
    <d v="2021-10-01T00:00:00"/>
    <x v="6"/>
    <x v="1"/>
    <x v="1"/>
    <n v="10"/>
    <n v="10267.969999999999"/>
    <n v="513.39"/>
    <n v="5956.05"/>
    <n v="0"/>
    <n v="9754.58"/>
    <n v="3798.5299999999997"/>
    <n v="3798.5299999999997"/>
    <n v="0.38940989770958873"/>
    <x v="5"/>
    <s v="Q4"/>
    <n v="10"/>
  </r>
  <r>
    <d v="2021-10-01T00:00:00"/>
    <x v="6"/>
    <x v="2"/>
    <x v="0"/>
    <n v="66"/>
    <n v="83837.36"/>
    <n v="0"/>
    <n v="44261.5"/>
    <n v="0"/>
    <n v="83837.36"/>
    <n v="39575.86"/>
    <n v="39575.86"/>
    <n v="0.4720551792184296"/>
    <x v="5"/>
    <s v="Q4"/>
    <n v="10"/>
  </r>
  <r>
    <d v="2021-10-01T00:00:00"/>
    <x v="6"/>
    <x v="2"/>
    <x v="1"/>
    <n v="9"/>
    <n v="11373.15"/>
    <n v="1933.44"/>
    <n v="6618.16"/>
    <n v="0"/>
    <n v="9439.7099999999991"/>
    <n v="2821.5499999999993"/>
    <n v="2821.5499999999993"/>
    <n v="0.29890219085120195"/>
    <x v="5"/>
    <s v="Q4"/>
    <n v="10"/>
  </r>
  <r>
    <d v="2021-11-01T00:00:00"/>
    <x v="0"/>
    <x v="3"/>
    <x v="0"/>
    <n v="141"/>
    <n v="60827.17"/>
    <n v="0"/>
    <n v="35731.980000000003"/>
    <n v="4429.88"/>
    <n v="60827.17"/>
    <n v="25095.189999999995"/>
    <n v="20665.309999999994"/>
    <n v="0.41256547033176122"/>
    <x v="5"/>
    <s v="Q4"/>
    <n v="11"/>
  </r>
  <r>
    <d v="2021-11-01T00:00:00"/>
    <x v="0"/>
    <x v="3"/>
    <x v="1"/>
    <n v="42"/>
    <n v="19087.38"/>
    <n v="2656.19"/>
    <n v="12858.8"/>
    <n v="1069.8499999999999"/>
    <n v="16431.190000000002"/>
    <n v="3572.3900000000031"/>
    <n v="2502.5400000000031"/>
    <n v="0.21741517199910673"/>
    <x v="5"/>
    <s v="Q4"/>
    <n v="11"/>
  </r>
  <r>
    <d v="2021-11-01T00:00:00"/>
    <x v="0"/>
    <x v="0"/>
    <x v="0"/>
    <n v="158"/>
    <n v="65310.84"/>
    <n v="0"/>
    <n v="41008.050000000003"/>
    <n v="0"/>
    <n v="65310.84"/>
    <n v="24302.789999999994"/>
    <n v="24302.789999999994"/>
    <n v="0.37210959160837609"/>
    <x v="5"/>
    <s v="Q4"/>
    <n v="11"/>
  </r>
  <r>
    <d v="2021-11-01T00:00:00"/>
    <x v="0"/>
    <x v="0"/>
    <x v="1"/>
    <n v="50"/>
    <n v="19483.759999999998"/>
    <n v="2797.49"/>
    <n v="12261.17"/>
    <n v="0"/>
    <n v="16686.269999999997"/>
    <n v="4425.0999999999967"/>
    <n v="4425.0999999999967"/>
    <n v="0.26519407872460399"/>
    <x v="5"/>
    <s v="Q4"/>
    <n v="11"/>
  </r>
  <r>
    <d v="2021-11-01T00:00:00"/>
    <x v="0"/>
    <x v="1"/>
    <x v="0"/>
    <n v="833"/>
    <n v="348504.31"/>
    <n v="0"/>
    <n v="207962.97"/>
    <n v="0"/>
    <n v="348504.31"/>
    <n v="140541.34"/>
    <n v="140541.34"/>
    <n v="0.40327001981697153"/>
    <x v="5"/>
    <s v="Q4"/>
    <n v="11"/>
  </r>
  <r>
    <d v="2021-11-01T00:00:00"/>
    <x v="0"/>
    <x v="1"/>
    <x v="1"/>
    <n v="87"/>
    <n v="31129.56"/>
    <n v="2947.37"/>
    <n v="18979.490000000002"/>
    <n v="0"/>
    <n v="28182.190000000002"/>
    <n v="9202.7000000000007"/>
    <n v="9202.7000000000007"/>
    <n v="0.32654311109250206"/>
    <x v="5"/>
    <s v="Q4"/>
    <n v="11"/>
  </r>
  <r>
    <d v="2021-11-01T00:00:00"/>
    <x v="0"/>
    <x v="2"/>
    <x v="0"/>
    <n v="127"/>
    <n v="53147.14"/>
    <n v="0"/>
    <n v="34189.78"/>
    <n v="0"/>
    <n v="53147.14"/>
    <n v="18957.36"/>
    <n v="18957.36"/>
    <n v="0.3566957695183598"/>
    <x v="5"/>
    <s v="Q4"/>
    <n v="11"/>
  </r>
  <r>
    <d v="2021-11-01T00:00:00"/>
    <x v="0"/>
    <x v="2"/>
    <x v="1"/>
    <n v="48"/>
    <n v="24085.54"/>
    <n v="3215.73"/>
    <n v="13503.35"/>
    <n v="0"/>
    <n v="20869.810000000001"/>
    <n v="7366.4600000000009"/>
    <n v="7366.4600000000009"/>
    <n v="0.35297206826511601"/>
    <x v="5"/>
    <s v="Q4"/>
    <n v="11"/>
  </r>
  <r>
    <d v="2021-11-01T00:00:00"/>
    <x v="1"/>
    <x v="3"/>
    <x v="0"/>
    <n v="58"/>
    <n v="350746.64"/>
    <n v="0"/>
    <n v="305266.88"/>
    <n v="22824.41"/>
    <n v="350746.64"/>
    <n v="45479.760000000009"/>
    <n v="22655.350000000009"/>
    <n v="0.12966556144343966"/>
    <x v="5"/>
    <s v="Q4"/>
    <n v="11"/>
  </r>
  <r>
    <d v="2021-11-01T00:00:00"/>
    <x v="1"/>
    <x v="3"/>
    <x v="1"/>
    <n v="12"/>
    <n v="90112.87"/>
    <n v="11991.46"/>
    <n v="78024.679999999993"/>
    <n v="5080.59"/>
    <n v="78121.41"/>
    <n v="96.730000000010477"/>
    <n v="-4983.8599999999897"/>
    <n v="1.2382008978077902E-3"/>
    <x v="5"/>
    <s v="Q4"/>
    <n v="11"/>
  </r>
  <r>
    <d v="2021-11-01T00:00:00"/>
    <x v="1"/>
    <x v="0"/>
    <x v="0"/>
    <n v="60"/>
    <n v="330594.94"/>
    <n v="0"/>
    <n v="287230.15999999997"/>
    <n v="0"/>
    <n v="330594.94"/>
    <n v="43364.780000000028"/>
    <n v="43364.780000000028"/>
    <n v="0.13117194110714467"/>
    <x v="5"/>
    <s v="Q4"/>
    <n v="11"/>
  </r>
  <r>
    <d v="2021-11-01T00:00:00"/>
    <x v="1"/>
    <x v="0"/>
    <x v="1"/>
    <n v="12"/>
    <n v="62996.66"/>
    <n v="7386.51"/>
    <n v="58393.38"/>
    <n v="0"/>
    <n v="55610.15"/>
    <n v="-2783.2299999999959"/>
    <n v="-2783.2299999999959"/>
    <n v="-5.0048956890064063E-2"/>
    <x v="5"/>
    <s v="Q4"/>
    <n v="11"/>
  </r>
  <r>
    <d v="2021-11-01T00:00:00"/>
    <x v="1"/>
    <x v="1"/>
    <x v="0"/>
    <n v="143"/>
    <n v="852611.95"/>
    <n v="0"/>
    <n v="733952.48"/>
    <n v="0"/>
    <n v="852611.95"/>
    <n v="118659.46999999997"/>
    <n v="118659.46999999997"/>
    <n v="0.13917171815384477"/>
    <x v="5"/>
    <s v="Q4"/>
    <n v="11"/>
  </r>
  <r>
    <d v="2021-11-01T00:00:00"/>
    <x v="1"/>
    <x v="1"/>
    <x v="1"/>
    <n v="13"/>
    <n v="57596.6"/>
    <n v="5348.35"/>
    <n v="50000.800000000003"/>
    <n v="0"/>
    <n v="52248.25"/>
    <n v="2247.4499999999971"/>
    <n v="2247.4499999999971"/>
    <n v="4.3014837817534506E-2"/>
    <x v="5"/>
    <s v="Q4"/>
    <n v="11"/>
  </r>
  <r>
    <d v="2021-11-01T00:00:00"/>
    <x v="1"/>
    <x v="2"/>
    <x v="0"/>
    <n v="57"/>
    <n v="340479.74"/>
    <n v="0"/>
    <n v="295372.71999999997"/>
    <n v="0"/>
    <n v="340479.74"/>
    <n v="45107.020000000019"/>
    <n v="45107.020000000019"/>
    <n v="0.13248077550811105"/>
    <x v="5"/>
    <s v="Q4"/>
    <n v="11"/>
  </r>
  <r>
    <d v="2021-11-01T00:00:00"/>
    <x v="1"/>
    <x v="2"/>
    <x v="1"/>
    <n v="17"/>
    <n v="92183.02"/>
    <n v="13423.71"/>
    <n v="81302.37"/>
    <n v="0"/>
    <n v="78759.31"/>
    <n v="-2543.0599999999977"/>
    <n v="-2543.0599999999977"/>
    <n v="-3.2289008118532241E-2"/>
    <x v="5"/>
    <s v="Q4"/>
    <n v="11"/>
  </r>
  <r>
    <d v="2021-11-01T00:00:00"/>
    <x v="2"/>
    <x v="3"/>
    <x v="0"/>
    <n v="103"/>
    <n v="64718.02"/>
    <n v="0"/>
    <n v="29317.61"/>
    <n v="4251.21"/>
    <n v="64718.02"/>
    <n v="35400.409999999996"/>
    <n v="31149.199999999997"/>
    <n v="0.54699463920558755"/>
    <x v="5"/>
    <s v="Q4"/>
    <n v="11"/>
  </r>
  <r>
    <d v="2021-11-01T00:00:00"/>
    <x v="2"/>
    <x v="3"/>
    <x v="1"/>
    <n v="37"/>
    <n v="26534.44"/>
    <n v="3616.38"/>
    <n v="12303.5"/>
    <n v="1495.02"/>
    <n v="22918.059999999998"/>
    <n v="10614.559999999998"/>
    <n v="9119.5399999999972"/>
    <n v="0.46315264031946851"/>
    <x v="5"/>
    <s v="Q4"/>
    <n v="11"/>
  </r>
  <r>
    <d v="2021-11-01T00:00:00"/>
    <x v="2"/>
    <x v="0"/>
    <x v="0"/>
    <n v="120"/>
    <n v="81216.34"/>
    <n v="0"/>
    <n v="36593.96"/>
    <n v="0"/>
    <n v="81216.34"/>
    <n v="44622.38"/>
    <n v="44622.38"/>
    <n v="0.54942613764668535"/>
    <x v="5"/>
    <s v="Q4"/>
    <n v="11"/>
  </r>
  <r>
    <d v="2021-11-01T00:00:00"/>
    <x v="2"/>
    <x v="0"/>
    <x v="1"/>
    <n v="30"/>
    <n v="22821.38"/>
    <n v="2794.69"/>
    <n v="10527.62"/>
    <n v="0"/>
    <n v="20026.690000000002"/>
    <n v="9499.0700000000015"/>
    <n v="9499.0700000000015"/>
    <n v="0.47432051926703817"/>
    <x v="5"/>
    <s v="Q4"/>
    <n v="11"/>
  </r>
  <r>
    <d v="2021-11-01T00:00:00"/>
    <x v="2"/>
    <x v="1"/>
    <x v="0"/>
    <n v="591"/>
    <n v="426130.7"/>
    <n v="0"/>
    <n v="192507.53"/>
    <n v="0"/>
    <n v="426130.7"/>
    <n v="233623.17"/>
    <n v="233623.17"/>
    <n v="0.54824299211486049"/>
    <x v="5"/>
    <s v="Q4"/>
    <n v="11"/>
  </r>
  <r>
    <d v="2021-11-01T00:00:00"/>
    <x v="2"/>
    <x v="1"/>
    <x v="1"/>
    <n v="54"/>
    <n v="41586.370000000003"/>
    <n v="4142.47"/>
    <n v="19883.75"/>
    <n v="0"/>
    <n v="37443.9"/>
    <n v="17560.150000000001"/>
    <n v="17560.150000000001"/>
    <n v="0.46897224915139718"/>
    <x v="5"/>
    <s v="Q4"/>
    <n v="11"/>
  </r>
  <r>
    <d v="2021-11-01T00:00:00"/>
    <x v="2"/>
    <x v="2"/>
    <x v="0"/>
    <n v="79"/>
    <n v="66621.41"/>
    <n v="0"/>
    <n v="29522.45"/>
    <n v="0"/>
    <n v="66621.41"/>
    <n v="37098.960000000006"/>
    <n v="37098.960000000006"/>
    <n v="0.55686242605792946"/>
    <x v="5"/>
    <s v="Q4"/>
    <n v="11"/>
  </r>
  <r>
    <d v="2021-11-01T00:00:00"/>
    <x v="2"/>
    <x v="2"/>
    <x v="1"/>
    <n v="40"/>
    <n v="34690.26"/>
    <n v="4779.63"/>
    <n v="16572.63"/>
    <n v="0"/>
    <n v="29910.63"/>
    <n v="13338"/>
    <n v="13338"/>
    <n v="0.4459284207654603"/>
    <x v="5"/>
    <s v="Q4"/>
    <n v="11"/>
  </r>
  <r>
    <d v="2021-11-01T00:00:00"/>
    <x v="3"/>
    <x v="3"/>
    <x v="0"/>
    <n v="292"/>
    <n v="32265.82"/>
    <n v="0"/>
    <n v="26732.87"/>
    <n v="2093.79"/>
    <n v="32265.82"/>
    <n v="5532.9500000000007"/>
    <n v="3439.1600000000008"/>
    <n v="0.17148022272485253"/>
    <x v="5"/>
    <s v="Q4"/>
    <n v="11"/>
  </r>
  <r>
    <d v="2021-11-01T00:00:00"/>
    <x v="3"/>
    <x v="3"/>
    <x v="1"/>
    <n v="111"/>
    <n v="10728.39"/>
    <n v="1452.51"/>
    <n v="8905.66"/>
    <n v="605.52"/>
    <n v="9275.8799999999992"/>
    <n v="370.21999999999935"/>
    <n v="-235.30000000000064"/>
    <n v="3.9912116155017031E-2"/>
    <x v="5"/>
    <s v="Q4"/>
    <n v="11"/>
  </r>
  <r>
    <d v="2021-11-01T00:00:00"/>
    <x v="3"/>
    <x v="0"/>
    <x v="0"/>
    <n v="363"/>
    <n v="40470.370000000003"/>
    <n v="0"/>
    <n v="33600.050000000003"/>
    <n v="0"/>
    <n v="40470.370000000003"/>
    <n v="6870.32"/>
    <n v="6870.32"/>
    <n v="0.16976172938374418"/>
    <x v="5"/>
    <s v="Q4"/>
    <n v="11"/>
  </r>
  <r>
    <d v="2021-11-01T00:00:00"/>
    <x v="3"/>
    <x v="0"/>
    <x v="1"/>
    <n v="113"/>
    <n v="13032.67"/>
    <n v="1754.33"/>
    <n v="10999.89"/>
    <n v="0"/>
    <n v="11278.34"/>
    <n v="278.45000000000073"/>
    <n v="278.45000000000073"/>
    <n v="2.4688916986010417E-2"/>
    <x v="5"/>
    <s v="Q4"/>
    <n v="11"/>
  </r>
  <r>
    <d v="2021-11-01T00:00:00"/>
    <x v="3"/>
    <x v="1"/>
    <x v="0"/>
    <n v="2532"/>
    <n v="256450.9"/>
    <n v="0"/>
    <n v="211098.92"/>
    <n v="0"/>
    <n v="256450.9"/>
    <n v="45351.979999999981"/>
    <n v="45351.979999999981"/>
    <n v="0.17684469034813285"/>
    <x v="5"/>
    <s v="Q4"/>
    <n v="11"/>
  </r>
  <r>
    <d v="2021-11-01T00:00:00"/>
    <x v="3"/>
    <x v="1"/>
    <x v="1"/>
    <n v="241"/>
    <n v="25559.57"/>
    <n v="2487.89"/>
    <n v="21412.06"/>
    <n v="0"/>
    <n v="23071.68"/>
    <n v="1659.619999999999"/>
    <n v="1659.619999999999"/>
    <n v="7.1933209891954078E-2"/>
    <x v="5"/>
    <s v="Q4"/>
    <n v="11"/>
  </r>
  <r>
    <d v="2021-11-01T00:00:00"/>
    <x v="3"/>
    <x v="2"/>
    <x v="0"/>
    <n v="287"/>
    <n v="27810.799999999999"/>
    <n v="0"/>
    <n v="23358.720000000001"/>
    <n v="0"/>
    <n v="27810.799999999999"/>
    <n v="4452.0799999999981"/>
    <n v="4452.0799999999981"/>
    <n v="0.16008457146144656"/>
    <x v="5"/>
    <s v="Q4"/>
    <n v="11"/>
  </r>
  <r>
    <d v="2021-11-01T00:00:00"/>
    <x v="3"/>
    <x v="2"/>
    <x v="1"/>
    <n v="57"/>
    <n v="6127.68"/>
    <n v="875.15"/>
    <n v="5063.83"/>
    <n v="0"/>
    <n v="5252.5300000000007"/>
    <n v="188.70000000000073"/>
    <n v="188.70000000000073"/>
    <n v="3.592554445191188E-2"/>
    <x v="5"/>
    <s v="Q4"/>
    <n v="11"/>
  </r>
  <r>
    <d v="2021-11-01T00:00:00"/>
    <x v="4"/>
    <x v="3"/>
    <x v="0"/>
    <n v="104"/>
    <n v="64988.33"/>
    <n v="0"/>
    <n v="35243.65"/>
    <n v="4220.2700000000004"/>
    <n v="64988.33"/>
    <n v="29744.68"/>
    <n v="25524.41"/>
    <n v="0.45769263497000151"/>
    <x v="5"/>
    <s v="Q4"/>
    <n v="11"/>
  </r>
  <r>
    <d v="2021-11-01T00:00:00"/>
    <x v="4"/>
    <x v="3"/>
    <x v="1"/>
    <n v="47"/>
    <n v="33472.370000000003"/>
    <n v="4684.09"/>
    <n v="18917.38"/>
    <n v="1878.78"/>
    <n v="28788.280000000002"/>
    <n v="9870.9000000000015"/>
    <n v="7992.1200000000017"/>
    <n v="0.34287911608474009"/>
    <x v="5"/>
    <s v="Q4"/>
    <n v="11"/>
  </r>
  <r>
    <d v="2021-11-01T00:00:00"/>
    <x v="4"/>
    <x v="0"/>
    <x v="0"/>
    <n v="150"/>
    <n v="81558.33"/>
    <n v="0"/>
    <n v="44277.68"/>
    <n v="0"/>
    <n v="81558.33"/>
    <n v="37280.65"/>
    <n v="37280.65"/>
    <n v="0.45710413638925662"/>
    <x v="5"/>
    <s v="Q4"/>
    <n v="11"/>
  </r>
  <r>
    <d v="2021-11-01T00:00:00"/>
    <x v="4"/>
    <x v="0"/>
    <x v="1"/>
    <n v="35"/>
    <n v="25805.67"/>
    <n v="3406.25"/>
    <n v="13991.09"/>
    <n v="0"/>
    <n v="22399.42"/>
    <n v="8408.3299999999981"/>
    <n v="8408.3299999999981"/>
    <n v="0.37538159470200561"/>
    <x v="5"/>
    <s v="Q4"/>
    <n v="11"/>
  </r>
  <r>
    <d v="2021-11-01T00:00:00"/>
    <x v="4"/>
    <x v="1"/>
    <x v="0"/>
    <n v="660"/>
    <n v="386209.45"/>
    <n v="0"/>
    <n v="205508.76"/>
    <n v="0"/>
    <n v="386209.45"/>
    <n v="180700.69"/>
    <n v="180700.69"/>
    <n v="0.46788262172248762"/>
    <x v="5"/>
    <s v="Q4"/>
    <n v="11"/>
  </r>
  <r>
    <d v="2021-11-01T00:00:00"/>
    <x v="4"/>
    <x v="1"/>
    <x v="1"/>
    <n v="58"/>
    <n v="31093.08"/>
    <n v="2661.87"/>
    <n v="16782.990000000002"/>
    <n v="0"/>
    <n v="28431.210000000003"/>
    <n v="11648.220000000001"/>
    <n v="11648.220000000001"/>
    <n v="0.40969835613749822"/>
    <x v="5"/>
    <s v="Q4"/>
    <n v="11"/>
  </r>
  <r>
    <d v="2021-11-01T00:00:00"/>
    <x v="4"/>
    <x v="2"/>
    <x v="0"/>
    <n v="101"/>
    <n v="58402.48"/>
    <n v="0"/>
    <n v="31355.06"/>
    <n v="0"/>
    <n v="58402.48"/>
    <n v="27047.420000000002"/>
    <n v="27047.420000000002"/>
    <n v="0.46312108663878659"/>
    <x v="5"/>
    <s v="Q4"/>
    <n v="11"/>
  </r>
  <r>
    <d v="2021-11-01T00:00:00"/>
    <x v="4"/>
    <x v="2"/>
    <x v="1"/>
    <n v="50"/>
    <n v="30304.77"/>
    <n v="4015.21"/>
    <n v="16194.31"/>
    <n v="0"/>
    <n v="26289.56"/>
    <n v="10095.250000000002"/>
    <n v="10095.250000000002"/>
    <n v="0.38400224271535932"/>
    <x v="5"/>
    <s v="Q4"/>
    <n v="11"/>
  </r>
  <r>
    <d v="2021-11-01T00:00:00"/>
    <x v="5"/>
    <x v="3"/>
    <x v="0"/>
    <n v="72"/>
    <n v="267284.82"/>
    <n v="0"/>
    <n v="224575.13"/>
    <n v="17378.2"/>
    <n v="267284.82"/>
    <n v="42709.69"/>
    <n v="25331.49"/>
    <n v="0.15979093013961662"/>
    <x v="5"/>
    <s v="Q4"/>
    <n v="11"/>
  </r>
  <r>
    <d v="2021-11-01T00:00:00"/>
    <x v="5"/>
    <x v="3"/>
    <x v="1"/>
    <n v="23"/>
    <n v="79987.360000000001"/>
    <n v="10581.56"/>
    <n v="70839.460000000006"/>
    <n v="4528.16"/>
    <n v="69405.8"/>
    <n v="-1433.6600000000035"/>
    <n v="-5961.8200000000033"/>
    <n v="-2.0656198761486843E-2"/>
    <x v="5"/>
    <s v="Q4"/>
    <n v="11"/>
  </r>
  <r>
    <d v="2021-11-01T00:00:00"/>
    <x v="5"/>
    <x v="0"/>
    <x v="0"/>
    <n v="79"/>
    <n v="340312.1"/>
    <n v="0"/>
    <n v="289258.15999999997"/>
    <n v="0"/>
    <n v="340312.1"/>
    <n v="51053.94"/>
    <n v="51053.94"/>
    <n v="0.15002093666372723"/>
    <x v="5"/>
    <s v="Q4"/>
    <n v="11"/>
  </r>
  <r>
    <d v="2021-11-01T00:00:00"/>
    <x v="5"/>
    <x v="0"/>
    <x v="1"/>
    <n v="22"/>
    <n v="102003.82"/>
    <n v="13863.3"/>
    <n v="81325.33"/>
    <n v="0"/>
    <n v="88140.52"/>
    <n v="6815.1900000000023"/>
    <n v="6815.1900000000023"/>
    <n v="7.7321871938127909E-2"/>
    <x v="5"/>
    <s v="Q4"/>
    <n v="11"/>
  </r>
  <r>
    <d v="2021-11-01T00:00:00"/>
    <x v="5"/>
    <x v="1"/>
    <x v="0"/>
    <n v="238"/>
    <n v="959636.51"/>
    <n v="0"/>
    <n v="795331.99"/>
    <n v="0"/>
    <n v="959636.51"/>
    <n v="164304.52000000002"/>
    <n v="164304.52000000002"/>
    <n v="0.171215369869577"/>
    <x v="5"/>
    <s v="Q4"/>
    <n v="11"/>
  </r>
  <r>
    <d v="2021-11-01T00:00:00"/>
    <x v="5"/>
    <x v="1"/>
    <x v="1"/>
    <n v="21"/>
    <n v="100083.82"/>
    <n v="8786.33"/>
    <n v="83294.149999999994"/>
    <n v="0"/>
    <n v="91297.49"/>
    <n v="8003.3400000000111"/>
    <n v="8003.3400000000111"/>
    <n v="8.7662212838491071E-2"/>
    <x v="5"/>
    <s v="Q4"/>
    <n v="11"/>
  </r>
  <r>
    <d v="2021-11-01T00:00:00"/>
    <x v="5"/>
    <x v="2"/>
    <x v="0"/>
    <n v="53"/>
    <n v="223197.76"/>
    <n v="0"/>
    <n v="182955.58"/>
    <n v="0"/>
    <n v="223197.76"/>
    <n v="40242.180000000022"/>
    <n v="40242.180000000022"/>
    <n v="0.18029831482179759"/>
    <x v="5"/>
    <s v="Q4"/>
    <n v="11"/>
  </r>
  <r>
    <d v="2021-11-01T00:00:00"/>
    <x v="5"/>
    <x v="2"/>
    <x v="1"/>
    <n v="25"/>
    <n v="101592.03"/>
    <n v="13336.99"/>
    <n v="87896.06"/>
    <n v="0"/>
    <n v="88255.039999999994"/>
    <n v="358.97999999999593"/>
    <n v="358.97999999999593"/>
    <n v="4.067529741077631E-3"/>
    <x v="5"/>
    <s v="Q4"/>
    <n v="11"/>
  </r>
  <r>
    <d v="2021-11-01T00:00:00"/>
    <x v="6"/>
    <x v="3"/>
    <x v="0"/>
    <n v="60"/>
    <n v="66068.240000000005"/>
    <n v="0"/>
    <n v="37707.910000000003"/>
    <n v="4286.24"/>
    <n v="66068.240000000005"/>
    <n v="28360.33"/>
    <n v="24074.090000000004"/>
    <n v="0.42925814279296676"/>
    <x v="5"/>
    <s v="Q4"/>
    <n v="11"/>
  </r>
  <r>
    <d v="2021-11-01T00:00:00"/>
    <x v="6"/>
    <x v="3"/>
    <x v="1"/>
    <n v="11"/>
    <n v="10322.06"/>
    <n v="1152.1300000000001"/>
    <n v="6009.73"/>
    <n v="601.77"/>
    <n v="9169.93"/>
    <n v="3160.2000000000007"/>
    <n v="2558.4300000000007"/>
    <n v="0.34462640390929927"/>
    <x v="5"/>
    <s v="Q4"/>
    <n v="11"/>
  </r>
  <r>
    <d v="2021-11-01T00:00:00"/>
    <x v="6"/>
    <x v="0"/>
    <x v="0"/>
    <n v="59"/>
    <n v="71810.59"/>
    <n v="0"/>
    <n v="41365.65"/>
    <n v="0"/>
    <n v="71810.59"/>
    <n v="30444.939999999995"/>
    <n v="30444.939999999995"/>
    <n v="0.42396170258453519"/>
    <x v="5"/>
    <s v="Q4"/>
    <n v="11"/>
  </r>
  <r>
    <d v="2021-11-01T00:00:00"/>
    <x v="6"/>
    <x v="0"/>
    <x v="1"/>
    <n v="17"/>
    <n v="25077.02"/>
    <n v="3627.18"/>
    <n v="12750.36"/>
    <n v="0"/>
    <n v="21449.84"/>
    <n v="8699.48"/>
    <n v="8699.48"/>
    <n v="0.40557318842471551"/>
    <x v="5"/>
    <s v="Q4"/>
    <n v="11"/>
  </r>
  <r>
    <d v="2021-11-01T00:00:00"/>
    <x v="6"/>
    <x v="1"/>
    <x v="0"/>
    <n v="252"/>
    <n v="328992.12"/>
    <n v="0"/>
    <n v="176331.79"/>
    <n v="0"/>
    <n v="328992.12"/>
    <n v="152660.32999999999"/>
    <n v="152660.32999999999"/>
    <n v="0.46402427511029742"/>
    <x v="5"/>
    <s v="Q4"/>
    <n v="11"/>
  </r>
  <r>
    <d v="2021-11-01T00:00:00"/>
    <x v="6"/>
    <x v="1"/>
    <x v="1"/>
    <n v="27"/>
    <n v="37928.550000000003"/>
    <n v="3947.62"/>
    <n v="19554.009999999998"/>
    <n v="0"/>
    <n v="33980.93"/>
    <n v="14426.920000000002"/>
    <n v="14426.920000000002"/>
    <n v="0.42455930429214273"/>
    <x v="5"/>
    <s v="Q4"/>
    <n v="11"/>
  </r>
  <r>
    <d v="2021-11-01T00:00:00"/>
    <x v="6"/>
    <x v="2"/>
    <x v="0"/>
    <n v="50"/>
    <n v="65438.93"/>
    <n v="0"/>
    <n v="36705.53"/>
    <n v="0"/>
    <n v="65438.93"/>
    <n v="28733.4"/>
    <n v="28733.4"/>
    <n v="0.43908725280196365"/>
    <x v="5"/>
    <s v="Q4"/>
    <n v="11"/>
  </r>
  <r>
    <d v="2021-11-01T00:00:00"/>
    <x v="6"/>
    <x v="2"/>
    <x v="1"/>
    <n v="9"/>
    <n v="11075.04"/>
    <n v="1463.57"/>
    <n v="6418.04"/>
    <n v="0"/>
    <n v="9611.4700000000012"/>
    <n v="3193.4300000000012"/>
    <n v="3193.4300000000012"/>
    <n v="0.33225198642871495"/>
    <x v="5"/>
    <s v="Q4"/>
    <n v="11"/>
  </r>
  <r>
    <d v="2021-12-01T00:00:00"/>
    <x v="0"/>
    <x v="3"/>
    <x v="0"/>
    <n v="167"/>
    <n v="69254.64"/>
    <n v="0"/>
    <n v="43903.3"/>
    <n v="4493.6099999999997"/>
    <n v="69254.64"/>
    <n v="25351.339999999997"/>
    <n v="20857.729999999996"/>
    <n v="0.36605980480152661"/>
    <x v="5"/>
    <s v="Q4"/>
    <n v="12"/>
  </r>
  <r>
    <d v="2021-12-01T00:00:00"/>
    <x v="0"/>
    <x v="3"/>
    <x v="1"/>
    <n v="105"/>
    <n v="44949.34"/>
    <n v="5717.35"/>
    <n v="27061.97"/>
    <n v="2552.5700000000002"/>
    <n v="39231.99"/>
    <n v="12170.019999999997"/>
    <n v="9617.4499999999971"/>
    <n v="0.31020654318070529"/>
    <x v="5"/>
    <s v="Q4"/>
    <n v="12"/>
  </r>
  <r>
    <d v="2021-12-01T00:00:00"/>
    <x v="0"/>
    <x v="0"/>
    <x v="0"/>
    <n v="188"/>
    <n v="87791.01"/>
    <n v="0"/>
    <n v="51044.44"/>
    <n v="0"/>
    <n v="87791.01"/>
    <n v="36746.569999999992"/>
    <n v="36746.569999999992"/>
    <n v="0.4185687122177999"/>
    <x v="5"/>
    <s v="Q4"/>
    <n v="12"/>
  </r>
  <r>
    <d v="2021-12-01T00:00:00"/>
    <x v="0"/>
    <x v="0"/>
    <x v="1"/>
    <n v="143"/>
    <n v="60350.2"/>
    <n v="7565.18"/>
    <n v="36036.959999999999"/>
    <n v="0"/>
    <n v="52785.02"/>
    <n v="16748.059999999998"/>
    <n v="16748.059999999998"/>
    <n v="0.31728812454745681"/>
    <x v="5"/>
    <s v="Q4"/>
    <n v="12"/>
  </r>
  <r>
    <d v="2021-12-01T00:00:00"/>
    <x v="0"/>
    <x v="1"/>
    <x v="0"/>
    <n v="974"/>
    <n v="423052.03"/>
    <n v="0"/>
    <n v="250268.17"/>
    <n v="0"/>
    <n v="423052.03"/>
    <n v="172783.86000000002"/>
    <n v="172783.86000000002"/>
    <n v="0.4084222453677861"/>
    <x v="5"/>
    <s v="Q4"/>
    <n v="12"/>
  </r>
  <r>
    <d v="2021-12-01T00:00:00"/>
    <x v="0"/>
    <x v="1"/>
    <x v="1"/>
    <n v="293"/>
    <n v="122947.2"/>
    <n v="13196.93"/>
    <n v="75107.31"/>
    <n v="0"/>
    <n v="109750.26999999999"/>
    <n v="34642.959999999992"/>
    <n v="34642.959999999992"/>
    <n v="0.31565261752886797"/>
    <x v="5"/>
    <s v="Q4"/>
    <n v="12"/>
  </r>
  <r>
    <d v="2021-12-01T00:00:00"/>
    <x v="0"/>
    <x v="2"/>
    <x v="0"/>
    <n v="160"/>
    <n v="68294.09"/>
    <n v="0"/>
    <n v="38412.199999999997"/>
    <n v="0"/>
    <n v="68294.09"/>
    <n v="29881.89"/>
    <n v="29881.89"/>
    <n v="0.43754723139293605"/>
    <x v="5"/>
    <s v="Q4"/>
    <n v="12"/>
  </r>
  <r>
    <d v="2021-12-01T00:00:00"/>
    <x v="0"/>
    <x v="2"/>
    <x v="1"/>
    <n v="99"/>
    <n v="45994.91"/>
    <n v="5855.33"/>
    <n v="27293.49"/>
    <n v="0"/>
    <n v="40139.58"/>
    <n v="12846.09"/>
    <n v="12846.09"/>
    <n v="0.32003548617100624"/>
    <x v="5"/>
    <s v="Q4"/>
    <n v="12"/>
  </r>
  <r>
    <d v="2021-12-01T00:00:00"/>
    <x v="1"/>
    <x v="3"/>
    <x v="0"/>
    <n v="60"/>
    <n v="394333.45"/>
    <n v="0"/>
    <n v="343888.16"/>
    <n v="25626.720000000001"/>
    <n v="394333.45"/>
    <n v="50445.290000000037"/>
    <n v="24818.570000000036"/>
    <n v="0.12792546511080924"/>
    <x v="5"/>
    <s v="Q4"/>
    <n v="12"/>
  </r>
  <r>
    <d v="2021-12-01T00:00:00"/>
    <x v="1"/>
    <x v="3"/>
    <x v="1"/>
    <n v="29"/>
    <n v="155091.34"/>
    <n v="17933.97"/>
    <n v="135426.63"/>
    <n v="8924.5300000000007"/>
    <n v="137157.37"/>
    <n v="1730.7399999999907"/>
    <n v="-7193.79000000001"/>
    <n v="1.2618643824972662E-2"/>
    <x v="5"/>
    <s v="Q4"/>
    <n v="12"/>
  </r>
  <r>
    <d v="2021-12-01T00:00:00"/>
    <x v="1"/>
    <x v="0"/>
    <x v="0"/>
    <n v="59"/>
    <n v="321321.77"/>
    <n v="0"/>
    <n v="283841.90999999997"/>
    <n v="0"/>
    <n v="321321.77"/>
    <n v="37479.860000000044"/>
    <n v="37479.860000000044"/>
    <n v="0.11664276591032112"/>
    <x v="5"/>
    <s v="Q4"/>
    <n v="12"/>
  </r>
  <r>
    <d v="2021-12-01T00:00:00"/>
    <x v="1"/>
    <x v="0"/>
    <x v="1"/>
    <n v="46"/>
    <n v="280363.67"/>
    <n v="35968.79"/>
    <n v="241764.6"/>
    <n v="0"/>
    <n v="244394.87999999998"/>
    <n v="2630.2799999999697"/>
    <n v="2630.2799999999697"/>
    <n v="1.0762418590765772E-2"/>
    <x v="5"/>
    <s v="Q4"/>
    <n v="12"/>
  </r>
  <r>
    <d v="2021-12-01T00:00:00"/>
    <x v="1"/>
    <x v="1"/>
    <x v="0"/>
    <n v="187"/>
    <n v="1152211.02"/>
    <n v="0"/>
    <n v="1008620.18"/>
    <n v="0"/>
    <n v="1152211.02"/>
    <n v="143590.83999999997"/>
    <n v="143590.83999999997"/>
    <n v="0.12462199849468543"/>
    <x v="5"/>
    <s v="Q4"/>
    <n v="12"/>
  </r>
  <r>
    <d v="2021-12-01T00:00:00"/>
    <x v="1"/>
    <x v="1"/>
    <x v="1"/>
    <n v="49"/>
    <n v="356840.03"/>
    <n v="40205.339999999997"/>
    <n v="313748"/>
    <n v="0"/>
    <n v="316634.69000000006"/>
    <n v="2886.6900000000605"/>
    <n v="2886.6900000000605"/>
    <n v="9.1167837611225103E-3"/>
    <x v="5"/>
    <s v="Q4"/>
    <n v="12"/>
  </r>
  <r>
    <d v="2021-12-01T00:00:00"/>
    <x v="1"/>
    <x v="2"/>
    <x v="0"/>
    <n v="36"/>
    <n v="188239.17"/>
    <n v="0"/>
    <n v="168264.48"/>
    <n v="0"/>
    <n v="188239.17"/>
    <n v="19974.690000000002"/>
    <n v="19974.690000000002"/>
    <n v="0.10611335568468561"/>
    <x v="5"/>
    <s v="Q4"/>
    <n v="12"/>
  </r>
  <r>
    <d v="2021-12-01T00:00:00"/>
    <x v="1"/>
    <x v="2"/>
    <x v="1"/>
    <n v="30"/>
    <n v="140604.69"/>
    <n v="17985.98"/>
    <n v="120102.37"/>
    <n v="0"/>
    <n v="122618.71"/>
    <n v="2516.3400000000111"/>
    <n v="2516.3400000000111"/>
    <n v="2.0521664271300939E-2"/>
    <x v="5"/>
    <s v="Q4"/>
    <n v="12"/>
  </r>
  <r>
    <d v="2021-12-01T00:00:00"/>
    <x v="2"/>
    <x v="3"/>
    <x v="0"/>
    <n v="112"/>
    <n v="88191.86"/>
    <n v="0"/>
    <n v="39616.949999999997"/>
    <n v="5728.27"/>
    <n v="88191.86"/>
    <n v="48574.91"/>
    <n v="42846.64"/>
    <n v="0.5507867732917755"/>
    <x v="5"/>
    <s v="Q4"/>
    <n v="12"/>
  </r>
  <r>
    <d v="2021-12-01T00:00:00"/>
    <x v="2"/>
    <x v="3"/>
    <x v="1"/>
    <n v="65"/>
    <n v="50572.53"/>
    <n v="6117.61"/>
    <n v="21652.81"/>
    <n v="2892.88"/>
    <n v="44454.92"/>
    <n v="22802.109999999997"/>
    <n v="19909.229999999996"/>
    <n v="0.5129265782055169"/>
    <x v="5"/>
    <s v="Q4"/>
    <n v="12"/>
  </r>
  <r>
    <d v="2021-12-01T00:00:00"/>
    <x v="2"/>
    <x v="0"/>
    <x v="0"/>
    <n v="119"/>
    <n v="94532.66"/>
    <n v="0"/>
    <n v="42878.57"/>
    <n v="0"/>
    <n v="94532.66"/>
    <n v="51654.090000000004"/>
    <n v="51654.090000000004"/>
    <n v="0.54641528123719363"/>
    <x v="5"/>
    <s v="Q4"/>
    <n v="12"/>
  </r>
  <r>
    <d v="2021-12-01T00:00:00"/>
    <x v="2"/>
    <x v="0"/>
    <x v="1"/>
    <n v="84"/>
    <n v="61305.3"/>
    <n v="7665.04"/>
    <n v="27881.67"/>
    <n v="0"/>
    <n v="53640.26"/>
    <n v="25758.590000000004"/>
    <n v="25758.590000000004"/>
    <n v="0.48021001389627871"/>
    <x v="5"/>
    <s v="Q4"/>
    <n v="12"/>
  </r>
  <r>
    <d v="2021-12-01T00:00:00"/>
    <x v="2"/>
    <x v="1"/>
    <x v="0"/>
    <n v="616"/>
    <n v="456962.13"/>
    <n v="0"/>
    <n v="206747.04"/>
    <n v="0"/>
    <n v="456962.13"/>
    <n v="250215.09"/>
    <n v="250215.09"/>
    <n v="0.54756198287153468"/>
    <x v="5"/>
    <s v="Q4"/>
    <n v="12"/>
  </r>
  <r>
    <d v="2021-12-01T00:00:00"/>
    <x v="2"/>
    <x v="1"/>
    <x v="1"/>
    <n v="177"/>
    <n v="132217.21"/>
    <n v="13856.85"/>
    <n v="60152.5"/>
    <n v="0"/>
    <n v="118360.35999999999"/>
    <n v="58207.859999999986"/>
    <n v="58207.859999999986"/>
    <n v="0.49178508750733768"/>
    <x v="5"/>
    <s v="Q4"/>
    <n v="12"/>
  </r>
  <r>
    <d v="2021-12-01T00:00:00"/>
    <x v="2"/>
    <x v="2"/>
    <x v="0"/>
    <n v="113"/>
    <n v="89107.18"/>
    <n v="0"/>
    <n v="40452.49"/>
    <n v="0"/>
    <n v="89107.18"/>
    <n v="48654.689999999995"/>
    <n v="48654.689999999995"/>
    <n v="0.54602434955297652"/>
    <x v="5"/>
    <s v="Q4"/>
    <n v="12"/>
  </r>
  <r>
    <d v="2021-12-01T00:00:00"/>
    <x v="2"/>
    <x v="2"/>
    <x v="1"/>
    <n v="52"/>
    <n v="41732.11"/>
    <n v="5400.27"/>
    <n v="19080.61"/>
    <n v="0"/>
    <n v="36331.839999999997"/>
    <n v="17251.229999999996"/>
    <n v="17251.229999999996"/>
    <n v="0.47482401111531919"/>
    <x v="5"/>
    <s v="Q4"/>
    <n v="12"/>
  </r>
  <r>
    <d v="2021-12-01T00:00:00"/>
    <x v="3"/>
    <x v="3"/>
    <x v="0"/>
    <n v="299"/>
    <n v="34690.480000000003"/>
    <n v="0"/>
    <n v="29397.33"/>
    <n v="2250.65"/>
    <n v="34690.480000000003"/>
    <n v="5293.1500000000015"/>
    <n v="3042.5000000000014"/>
    <n v="0.15258220699165884"/>
    <x v="5"/>
    <s v="Q4"/>
    <n v="12"/>
  </r>
  <r>
    <d v="2021-12-01T00:00:00"/>
    <x v="3"/>
    <x v="3"/>
    <x v="1"/>
    <n v="153"/>
    <n v="18245.099999999999"/>
    <n v="2325.41"/>
    <n v="15246.53"/>
    <n v="1036.76"/>
    <n v="15919.689999999999"/>
    <n v="673.15999999999804"/>
    <n v="-363.60000000000196"/>
    <n v="4.2284742981804173E-2"/>
    <x v="5"/>
    <s v="Q4"/>
    <n v="12"/>
  </r>
  <r>
    <d v="2021-12-01T00:00:00"/>
    <x v="3"/>
    <x v="0"/>
    <x v="0"/>
    <n v="324"/>
    <n v="36357.730000000003"/>
    <n v="0"/>
    <n v="29986.09"/>
    <n v="0"/>
    <n v="36357.730000000003"/>
    <n v="6371.6400000000031"/>
    <n v="6371.6400000000031"/>
    <n v="0.17524856474812928"/>
    <x v="5"/>
    <s v="Q4"/>
    <n v="12"/>
  </r>
  <r>
    <d v="2021-12-01T00:00:00"/>
    <x v="3"/>
    <x v="0"/>
    <x v="1"/>
    <n v="233"/>
    <n v="22989.41"/>
    <n v="2837.68"/>
    <n v="19411.48"/>
    <n v="0"/>
    <n v="20151.73"/>
    <n v="740.25"/>
    <n v="740.25"/>
    <n v="3.6733818883043792E-2"/>
    <x v="5"/>
    <s v="Q4"/>
    <n v="12"/>
  </r>
  <r>
    <d v="2021-12-01T00:00:00"/>
    <x v="3"/>
    <x v="1"/>
    <x v="0"/>
    <n v="2725"/>
    <n v="283013.40999999997"/>
    <n v="0"/>
    <n v="233775.89"/>
    <n v="0"/>
    <n v="283013.40999999997"/>
    <n v="49237.51999999996"/>
    <n v="49237.51999999996"/>
    <n v="0.17397592573440235"/>
    <x v="5"/>
    <s v="Q4"/>
    <n v="12"/>
  </r>
  <r>
    <d v="2021-12-01T00:00:00"/>
    <x v="3"/>
    <x v="1"/>
    <x v="1"/>
    <n v="737"/>
    <n v="80574.080000000002"/>
    <n v="8834.2999999999993"/>
    <n v="67251.56"/>
    <n v="0"/>
    <n v="71739.78"/>
    <n v="4488.2200000000012"/>
    <n v="4488.2200000000012"/>
    <n v="6.2562500191664955E-2"/>
    <x v="5"/>
    <s v="Q4"/>
    <n v="12"/>
  </r>
  <r>
    <d v="2021-12-01T00:00:00"/>
    <x v="3"/>
    <x v="2"/>
    <x v="0"/>
    <n v="315"/>
    <n v="33796.11"/>
    <n v="0"/>
    <n v="27902.31"/>
    <n v="0"/>
    <n v="33796.11"/>
    <n v="5893.7999999999993"/>
    <n v="5893.7999999999993"/>
    <n v="0.17439285172169219"/>
    <x v="5"/>
    <s v="Q4"/>
    <n v="12"/>
  </r>
  <r>
    <d v="2021-12-01T00:00:00"/>
    <x v="3"/>
    <x v="2"/>
    <x v="1"/>
    <n v="187"/>
    <n v="24054.76"/>
    <n v="3227.56"/>
    <n v="19781"/>
    <n v="0"/>
    <n v="20827.199999999997"/>
    <n v="1046.1999999999971"/>
    <n v="1046.1999999999971"/>
    <n v="5.0232388415149286E-2"/>
    <x v="5"/>
    <s v="Q4"/>
    <n v="12"/>
  </r>
  <r>
    <d v="2021-12-01T00:00:00"/>
    <x v="4"/>
    <x v="3"/>
    <x v="0"/>
    <n v="149"/>
    <n v="93733.19"/>
    <n v="0"/>
    <n v="50310.96"/>
    <n v="6090.14"/>
    <n v="93733.19"/>
    <n v="43422.23"/>
    <n v="37332.090000000004"/>
    <n v="0.46325351777742763"/>
    <x v="5"/>
    <s v="Q4"/>
    <n v="12"/>
  </r>
  <r>
    <d v="2021-12-01T00:00:00"/>
    <x v="4"/>
    <x v="3"/>
    <x v="1"/>
    <n v="89"/>
    <n v="55536.36"/>
    <n v="6879.02"/>
    <n v="29759.01"/>
    <n v="3168.1"/>
    <n v="48657.34"/>
    <n v="18898.329999999998"/>
    <n v="15730.229999999998"/>
    <n v="0.38839628306849489"/>
    <x v="5"/>
    <s v="Q4"/>
    <n v="12"/>
  </r>
  <r>
    <d v="2021-12-01T00:00:00"/>
    <x v="4"/>
    <x v="0"/>
    <x v="0"/>
    <n v="128"/>
    <n v="78248.34"/>
    <n v="0"/>
    <n v="42561.38"/>
    <n v="0"/>
    <n v="78248.34"/>
    <n v="35686.959999999999"/>
    <n v="35686.959999999999"/>
    <n v="0.45607306174162932"/>
    <x v="5"/>
    <s v="Q4"/>
    <n v="12"/>
  </r>
  <r>
    <d v="2021-12-01T00:00:00"/>
    <x v="4"/>
    <x v="0"/>
    <x v="1"/>
    <n v="116"/>
    <n v="62071.38"/>
    <n v="7720.95"/>
    <n v="32947.83"/>
    <n v="0"/>
    <n v="54350.43"/>
    <n v="21402.6"/>
    <n v="21402.6"/>
    <n v="0.393788972782736"/>
    <x v="5"/>
    <s v="Q4"/>
    <n v="12"/>
  </r>
  <r>
    <d v="2021-12-01T00:00:00"/>
    <x v="4"/>
    <x v="1"/>
    <x v="0"/>
    <n v="889"/>
    <n v="532854.41"/>
    <n v="0"/>
    <n v="285373.33"/>
    <n v="0"/>
    <n v="532854.41"/>
    <n v="247481.08000000002"/>
    <n v="247481.08000000002"/>
    <n v="0.4644440870818729"/>
    <x v="5"/>
    <s v="Q4"/>
    <n v="12"/>
  </r>
  <r>
    <d v="2021-12-01T00:00:00"/>
    <x v="4"/>
    <x v="1"/>
    <x v="1"/>
    <n v="239"/>
    <n v="154424.31"/>
    <n v="16360.42"/>
    <n v="83061.289999999994"/>
    <n v="0"/>
    <n v="138063.88999999998"/>
    <n v="55002.599999999991"/>
    <n v="55002.599999999991"/>
    <n v="0.39838512445216484"/>
    <x v="5"/>
    <s v="Q4"/>
    <n v="12"/>
  </r>
  <r>
    <d v="2021-12-01T00:00:00"/>
    <x v="4"/>
    <x v="2"/>
    <x v="0"/>
    <n v="121"/>
    <n v="66687.55"/>
    <n v="0"/>
    <n v="35929.64"/>
    <n v="0"/>
    <n v="66687.55"/>
    <n v="30757.910000000003"/>
    <n v="30757.910000000003"/>
    <n v="0.46122417152826878"/>
    <x v="5"/>
    <s v="Q4"/>
    <n v="12"/>
  </r>
  <r>
    <d v="2021-12-01T00:00:00"/>
    <x v="4"/>
    <x v="2"/>
    <x v="1"/>
    <n v="60"/>
    <n v="35809.71"/>
    <n v="4459.2700000000004"/>
    <n v="18750.32"/>
    <n v="0"/>
    <n v="31350.44"/>
    <n v="12600.119999999999"/>
    <n v="12600.119999999999"/>
    <n v="0.40191206247822997"/>
    <x v="5"/>
    <s v="Q4"/>
    <n v="12"/>
  </r>
  <r>
    <d v="2021-12-01T00:00:00"/>
    <x v="5"/>
    <x v="3"/>
    <x v="0"/>
    <n v="85"/>
    <n v="328282.01"/>
    <n v="0"/>
    <n v="277088.44"/>
    <n v="21360.94"/>
    <n v="328282.01"/>
    <n v="51193.570000000007"/>
    <n v="29832.630000000008"/>
    <n v="0.15594387886195776"/>
    <x v="5"/>
    <s v="Q4"/>
    <n v="12"/>
  </r>
  <r>
    <d v="2021-12-01T00:00:00"/>
    <x v="5"/>
    <x v="3"/>
    <x v="1"/>
    <n v="40"/>
    <n v="165325.14000000001"/>
    <n v="19850.900000000001"/>
    <n v="144268.12"/>
    <n v="9475.27"/>
    <n v="145474.24000000002"/>
    <n v="1206.1200000000244"/>
    <n v="-8269.149999999976"/>
    <n v="8.2909524050445247E-3"/>
    <x v="5"/>
    <s v="Q4"/>
    <n v="12"/>
  </r>
  <r>
    <d v="2021-12-01T00:00:00"/>
    <x v="5"/>
    <x v="0"/>
    <x v="0"/>
    <n v="88"/>
    <n v="364150.22"/>
    <n v="0"/>
    <n v="297307.52000000002"/>
    <n v="0"/>
    <n v="364150.22"/>
    <n v="66842.699999999953"/>
    <n v="66842.699999999953"/>
    <n v="0.18355803821840327"/>
    <x v="5"/>
    <s v="Q4"/>
    <n v="12"/>
  </r>
  <r>
    <d v="2021-12-01T00:00:00"/>
    <x v="5"/>
    <x v="0"/>
    <x v="1"/>
    <n v="52"/>
    <n v="188939.23"/>
    <n v="24769.3"/>
    <n v="157034.68"/>
    <n v="0"/>
    <n v="164169.93000000002"/>
    <n v="7135.2500000000291"/>
    <n v="7135.2500000000291"/>
    <n v="4.3462587819828077E-2"/>
    <x v="5"/>
    <s v="Q4"/>
    <n v="12"/>
  </r>
  <r>
    <d v="2021-12-01T00:00:00"/>
    <x v="5"/>
    <x v="1"/>
    <x v="0"/>
    <n v="256"/>
    <n v="976873.45"/>
    <n v="0"/>
    <n v="809398.73"/>
    <n v="0"/>
    <n v="976873.45"/>
    <n v="167474.71999999997"/>
    <n v="167474.71999999997"/>
    <n v="0.17143952474089655"/>
    <x v="5"/>
    <s v="Q4"/>
    <n v="12"/>
  </r>
  <r>
    <d v="2021-12-01T00:00:00"/>
    <x v="5"/>
    <x v="1"/>
    <x v="1"/>
    <n v="66"/>
    <n v="256029.83"/>
    <n v="27961.39"/>
    <n v="214370.83"/>
    <n v="0"/>
    <n v="228068.44"/>
    <n v="13697.610000000015"/>
    <n v="13697.610000000015"/>
    <n v="6.0059208542839221E-2"/>
    <x v="5"/>
    <s v="Q4"/>
    <n v="12"/>
  </r>
  <r>
    <d v="2021-12-01T00:00:00"/>
    <x v="5"/>
    <x v="2"/>
    <x v="0"/>
    <n v="45"/>
    <n v="199910.45"/>
    <n v="0"/>
    <n v="165170.96"/>
    <n v="0"/>
    <n v="199910.45"/>
    <n v="34739.49000000002"/>
    <n v="34739.49000000002"/>
    <n v="0.17377525787171214"/>
    <x v="5"/>
    <s v="Q4"/>
    <n v="12"/>
  </r>
  <r>
    <d v="2021-12-01T00:00:00"/>
    <x v="5"/>
    <x v="2"/>
    <x v="1"/>
    <n v="33"/>
    <n v="135920.13"/>
    <n v="17637.47"/>
    <n v="114904.18"/>
    <n v="0"/>
    <n v="118282.66"/>
    <n v="3378.4800000000105"/>
    <n v="3378.4800000000105"/>
    <n v="2.8562766512014615E-2"/>
    <x v="5"/>
    <s v="Q4"/>
    <n v="12"/>
  </r>
  <r>
    <d v="2021-12-01T00:00:00"/>
    <x v="6"/>
    <x v="3"/>
    <x v="0"/>
    <n v="52"/>
    <n v="58392.65"/>
    <n v="0"/>
    <n v="33223.97"/>
    <n v="3792.3"/>
    <n v="58392.65"/>
    <n v="25168.68"/>
    <n v="21376.38"/>
    <n v="0.43102479507266755"/>
    <x v="5"/>
    <s v="Q4"/>
    <n v="12"/>
  </r>
  <r>
    <d v="2021-12-01T00:00:00"/>
    <x v="6"/>
    <x v="3"/>
    <x v="1"/>
    <n v="39"/>
    <n v="54288.800000000003"/>
    <n v="6620.4"/>
    <n v="29583.7"/>
    <n v="3101.71"/>
    <n v="47668.4"/>
    <n v="18084.7"/>
    <n v="14982.990000000002"/>
    <n v="0.37938550486276024"/>
    <x v="5"/>
    <s v="Q4"/>
    <n v="12"/>
  </r>
  <r>
    <d v="2021-12-01T00:00:00"/>
    <x v="6"/>
    <x v="0"/>
    <x v="0"/>
    <n v="74"/>
    <n v="110425.88"/>
    <n v="0"/>
    <n v="58422.44"/>
    <n v="0"/>
    <n v="110425.88"/>
    <n v="52003.44"/>
    <n v="52003.44"/>
    <n v="0.47093525539484044"/>
    <x v="5"/>
    <s v="Q4"/>
    <n v="12"/>
  </r>
  <r>
    <d v="2021-12-01T00:00:00"/>
    <x v="6"/>
    <x v="0"/>
    <x v="1"/>
    <n v="53"/>
    <n v="68714.740000000005"/>
    <n v="8788.52"/>
    <n v="37451.050000000003"/>
    <n v="0"/>
    <n v="59926.22"/>
    <n v="22475.17"/>
    <n v="22475.17"/>
    <n v="0.37504734989124955"/>
    <x v="5"/>
    <s v="Q4"/>
    <n v="12"/>
  </r>
  <r>
    <d v="2021-12-01T00:00:00"/>
    <x v="6"/>
    <x v="1"/>
    <x v="0"/>
    <n v="306"/>
    <n v="381795.99"/>
    <n v="0"/>
    <n v="206274.45"/>
    <n v="0"/>
    <n v="381795.99"/>
    <n v="175521.53999999998"/>
    <n v="175521.53999999998"/>
    <n v="0.45972599135994063"/>
    <x v="5"/>
    <s v="Q4"/>
    <n v="12"/>
  </r>
  <r>
    <d v="2021-12-01T00:00:00"/>
    <x v="6"/>
    <x v="1"/>
    <x v="1"/>
    <n v="91"/>
    <n v="117020.51"/>
    <n v="12886.47"/>
    <n v="62510.44"/>
    <n v="0"/>
    <n v="104134.04"/>
    <n v="41623.599999999991"/>
    <n v="41623.599999999991"/>
    <n v="0.399711756117404"/>
    <x v="5"/>
    <s v="Q4"/>
    <n v="12"/>
  </r>
  <r>
    <d v="2021-12-01T00:00:00"/>
    <x v="6"/>
    <x v="2"/>
    <x v="0"/>
    <n v="39"/>
    <n v="44197.49"/>
    <n v="0"/>
    <n v="22686.28"/>
    <n v="0"/>
    <n v="44197.49"/>
    <n v="21511.21"/>
    <n v="21511.21"/>
    <n v="0.48670659804436861"/>
    <x v="5"/>
    <s v="Q4"/>
    <n v="12"/>
  </r>
  <r>
    <d v="2021-12-01T00:00:00"/>
    <x v="6"/>
    <x v="2"/>
    <x v="1"/>
    <n v="30"/>
    <n v="31731.29"/>
    <n v="3879.52"/>
    <n v="18303.46"/>
    <n v="0"/>
    <n v="27851.77"/>
    <n v="9548.3100000000013"/>
    <n v="9548.3100000000013"/>
    <n v="0.3428259676135485"/>
    <x v="5"/>
    <s v="Q4"/>
    <n v="12"/>
  </r>
  <r>
    <d v="2022-01-01T00:00:00"/>
    <x v="0"/>
    <x v="3"/>
    <x v="0"/>
    <n v="159"/>
    <n v="71377.42"/>
    <n v="0"/>
    <n v="38236.879999999997"/>
    <n v="5699.14"/>
    <n v="71377.42"/>
    <n v="33140.54"/>
    <n v="27441.4"/>
    <n v="0.46430005455506801"/>
    <x v="6"/>
    <s v="Q1"/>
    <n v="1"/>
  </r>
  <r>
    <d v="2022-01-01T00:00:00"/>
    <x v="0"/>
    <x v="3"/>
    <x v="1"/>
    <n v="38"/>
    <n v="16012.96"/>
    <n v="1187.1099999999999"/>
    <n v="9786.06"/>
    <n v="1202.78"/>
    <n v="14825.849999999999"/>
    <n v="5039.7899999999991"/>
    <n v="3837.0099999999993"/>
    <n v="0.3399326176913971"/>
    <x v="6"/>
    <s v="Q1"/>
    <n v="1"/>
  </r>
  <r>
    <d v="2022-01-01T00:00:00"/>
    <x v="0"/>
    <x v="0"/>
    <x v="0"/>
    <n v="134"/>
    <n v="63319.66"/>
    <n v="0"/>
    <n v="35262.51"/>
    <n v="0"/>
    <n v="63319.66"/>
    <n v="28057.15"/>
    <n v="28057.15"/>
    <n v="0.44310329524826886"/>
    <x v="6"/>
    <s v="Q1"/>
    <n v="1"/>
  </r>
  <r>
    <d v="2022-01-01T00:00:00"/>
    <x v="0"/>
    <x v="0"/>
    <x v="1"/>
    <n v="35"/>
    <n v="13339.43"/>
    <n v="1059.49"/>
    <n v="7970.85"/>
    <n v="0"/>
    <n v="12279.94"/>
    <n v="4309.09"/>
    <n v="4309.09"/>
    <n v="0.35090480898115139"/>
    <x v="6"/>
    <s v="Q1"/>
    <n v="1"/>
  </r>
  <r>
    <d v="2022-01-01T00:00:00"/>
    <x v="0"/>
    <x v="1"/>
    <x v="0"/>
    <n v="742"/>
    <n v="321305.8"/>
    <n v="0"/>
    <n v="195104.89"/>
    <n v="0"/>
    <n v="321305.8"/>
    <n v="126200.90999999997"/>
    <n v="126200.90999999997"/>
    <n v="0.39277507595567829"/>
    <x v="6"/>
    <s v="Q1"/>
    <n v="1"/>
  </r>
  <r>
    <d v="2022-01-01T00:00:00"/>
    <x v="0"/>
    <x v="1"/>
    <x v="1"/>
    <n v="91"/>
    <n v="34013.519999999997"/>
    <n v="2923.12"/>
    <n v="20836.12"/>
    <n v="0"/>
    <n v="31090.399999999998"/>
    <n v="10254.279999999999"/>
    <n v="10254.279999999999"/>
    <n v="0.32982142397653291"/>
    <x v="6"/>
    <s v="Q1"/>
    <n v="1"/>
  </r>
  <r>
    <d v="2022-01-01T00:00:00"/>
    <x v="0"/>
    <x v="2"/>
    <x v="0"/>
    <n v="80"/>
    <n v="29460.47"/>
    <n v="0"/>
    <n v="15717.77"/>
    <n v="0"/>
    <n v="29460.47"/>
    <n v="13742.7"/>
    <n v="13742.7"/>
    <n v="0.46647931957636796"/>
    <x v="6"/>
    <s v="Q1"/>
    <n v="1"/>
  </r>
  <r>
    <d v="2022-01-01T00:00:00"/>
    <x v="0"/>
    <x v="2"/>
    <x v="1"/>
    <n v="37"/>
    <n v="16220.16"/>
    <n v="1325.44"/>
    <n v="10066.790000000001"/>
    <n v="0"/>
    <n v="14894.72"/>
    <n v="4827.9299999999985"/>
    <n v="4827.9299999999985"/>
    <n v="0.32413700962488712"/>
    <x v="6"/>
    <s v="Q1"/>
    <n v="1"/>
  </r>
  <r>
    <d v="2022-01-01T00:00:00"/>
    <x v="1"/>
    <x v="3"/>
    <x v="0"/>
    <n v="52"/>
    <n v="352824.45"/>
    <n v="0"/>
    <n v="305286.05"/>
    <n v="28221.53"/>
    <n v="352824.45"/>
    <n v="47538.400000000023"/>
    <n v="19316.870000000024"/>
    <n v="0.13473669412649839"/>
    <x v="6"/>
    <s v="Q1"/>
    <n v="1"/>
  </r>
  <r>
    <d v="2022-01-01T00:00:00"/>
    <x v="1"/>
    <x v="3"/>
    <x v="1"/>
    <n v="21"/>
    <n v="141242.19"/>
    <n v="10894.49"/>
    <n v="120975.5"/>
    <n v="10441.709999999999"/>
    <n v="130347.7"/>
    <n v="9372.1999999999971"/>
    <n v="-1069.510000000002"/>
    <n v="7.1901537196283463E-2"/>
    <x v="6"/>
    <s v="Q1"/>
    <n v="1"/>
  </r>
  <r>
    <d v="2022-01-01T00:00:00"/>
    <x v="1"/>
    <x v="0"/>
    <x v="0"/>
    <n v="46"/>
    <n v="277930.17"/>
    <n v="0"/>
    <n v="242011.17"/>
    <n v="0"/>
    <n v="277930.17"/>
    <n v="35918.999999999971"/>
    <n v="35918.999999999971"/>
    <n v="0.12923749875733165"/>
    <x v="6"/>
    <s v="Q1"/>
    <n v="1"/>
  </r>
  <r>
    <d v="2022-01-01T00:00:00"/>
    <x v="1"/>
    <x v="0"/>
    <x v="1"/>
    <n v="6"/>
    <n v="35546.19"/>
    <n v="2797.29"/>
    <n v="32119.55"/>
    <n v="0"/>
    <n v="32748.9"/>
    <n v="629.35000000000218"/>
    <n v="629.35000000000218"/>
    <n v="1.9217439364375664E-2"/>
    <x v="6"/>
    <s v="Q1"/>
    <n v="1"/>
  </r>
  <r>
    <d v="2022-01-01T00:00:00"/>
    <x v="1"/>
    <x v="1"/>
    <x v="0"/>
    <n v="118"/>
    <n v="675102.87"/>
    <n v="0"/>
    <n v="580282.16"/>
    <n v="0"/>
    <n v="675102.87"/>
    <n v="94820.709999999963"/>
    <n v="94820.709999999963"/>
    <n v="0.14045372077887916"/>
    <x v="6"/>
    <s v="Q1"/>
    <n v="1"/>
  </r>
  <r>
    <d v="2022-01-01T00:00:00"/>
    <x v="1"/>
    <x v="1"/>
    <x v="1"/>
    <n v="22"/>
    <n v="168100"/>
    <n v="14180.76"/>
    <n v="144315.82999999999"/>
    <n v="0"/>
    <n v="153919.24"/>
    <n v="9603.4100000000035"/>
    <n v="9603.4100000000035"/>
    <n v="6.2392524807165131E-2"/>
    <x v="6"/>
    <s v="Q1"/>
    <n v="1"/>
  </r>
  <r>
    <d v="2022-01-01T00:00:00"/>
    <x v="1"/>
    <x v="2"/>
    <x v="0"/>
    <n v="28"/>
    <n v="156088.38"/>
    <n v="0"/>
    <n v="133124.9"/>
    <n v="0"/>
    <n v="156088.38"/>
    <n v="22963.48000000001"/>
    <n v="22963.48000000001"/>
    <n v="0.14711844661338666"/>
    <x v="6"/>
    <s v="Q1"/>
    <n v="1"/>
  </r>
  <r>
    <d v="2022-01-01T00:00:00"/>
    <x v="1"/>
    <x v="2"/>
    <x v="1"/>
    <n v="13"/>
    <n v="74616.14"/>
    <n v="6770.54"/>
    <n v="63626.86"/>
    <n v="0"/>
    <n v="67845.600000000006"/>
    <n v="4218.7400000000052"/>
    <n v="4218.7400000000052"/>
    <n v="6.2181482660629499E-2"/>
    <x v="6"/>
    <s v="Q1"/>
    <n v="1"/>
  </r>
  <r>
    <d v="2022-01-01T00:00:00"/>
    <x v="2"/>
    <x v="3"/>
    <x v="0"/>
    <n v="86"/>
    <n v="58925.39"/>
    <n v="0"/>
    <n v="26038.55"/>
    <n v="4707.74"/>
    <n v="58925.39"/>
    <n v="32886.839999999997"/>
    <n v="28179.1"/>
    <n v="0.55810984025731514"/>
    <x v="6"/>
    <s v="Q1"/>
    <n v="1"/>
  </r>
  <r>
    <d v="2022-01-01T00:00:00"/>
    <x v="2"/>
    <x v="3"/>
    <x v="1"/>
    <n v="18"/>
    <n v="12930.59"/>
    <n v="1150.74"/>
    <n v="5764.82"/>
    <n v="944.09"/>
    <n v="11779.85"/>
    <n v="6015.0300000000007"/>
    <n v="5070.9400000000005"/>
    <n v="0.51062025407793821"/>
    <x v="6"/>
    <s v="Q1"/>
    <n v="1"/>
  </r>
  <r>
    <d v="2022-01-01T00:00:00"/>
    <x v="2"/>
    <x v="0"/>
    <x v="0"/>
    <n v="92"/>
    <n v="84043.3"/>
    <n v="0"/>
    <n v="37061.79"/>
    <n v="0"/>
    <n v="84043.3"/>
    <n v="46981.51"/>
    <n v="46981.51"/>
    <n v="0.55901553127970938"/>
    <x v="6"/>
    <s v="Q1"/>
    <n v="1"/>
  </r>
  <r>
    <d v="2022-01-01T00:00:00"/>
    <x v="2"/>
    <x v="0"/>
    <x v="1"/>
    <n v="36"/>
    <n v="27043.7"/>
    <n v="2274.85"/>
    <n v="11670.63"/>
    <n v="0"/>
    <n v="24768.850000000002"/>
    <n v="13098.220000000003"/>
    <n v="13098.220000000003"/>
    <n v="0.52881825357253165"/>
    <x v="6"/>
    <s v="Q1"/>
    <n v="1"/>
  </r>
  <r>
    <d v="2022-01-01T00:00:00"/>
    <x v="2"/>
    <x v="1"/>
    <x v="0"/>
    <n v="513"/>
    <n v="379299.76"/>
    <n v="0"/>
    <n v="171147.73"/>
    <n v="0"/>
    <n v="379299.76"/>
    <n v="208152.03"/>
    <n v="208152.03"/>
    <n v="0.54877975667582812"/>
    <x v="6"/>
    <s v="Q1"/>
    <n v="1"/>
  </r>
  <r>
    <d v="2022-01-01T00:00:00"/>
    <x v="2"/>
    <x v="1"/>
    <x v="1"/>
    <n v="65"/>
    <n v="54725.94"/>
    <n v="4616.6000000000004"/>
    <n v="24911.81"/>
    <n v="0"/>
    <n v="50109.340000000004"/>
    <n v="25197.530000000002"/>
    <n v="25197.530000000002"/>
    <n v="0.50285096550862574"/>
    <x v="6"/>
    <s v="Q1"/>
    <n v="1"/>
  </r>
  <r>
    <d v="2022-01-01T00:00:00"/>
    <x v="2"/>
    <x v="2"/>
    <x v="0"/>
    <n v="73"/>
    <n v="51653.7"/>
    <n v="0"/>
    <n v="23204.31"/>
    <n v="0"/>
    <n v="51653.7"/>
    <n v="28449.389999999996"/>
    <n v="28449.389999999996"/>
    <n v="0.55077158073864985"/>
    <x v="6"/>
    <s v="Q1"/>
    <n v="1"/>
  </r>
  <r>
    <d v="2022-01-01T00:00:00"/>
    <x v="2"/>
    <x v="2"/>
    <x v="1"/>
    <n v="14"/>
    <n v="9725.56"/>
    <n v="789.74"/>
    <n v="4499.8100000000004"/>
    <n v="0"/>
    <n v="8935.82"/>
    <n v="4436.0099999999993"/>
    <n v="4436.0099999999993"/>
    <n v="0.49643009818908612"/>
    <x v="6"/>
    <s v="Q1"/>
    <n v="1"/>
  </r>
  <r>
    <d v="2022-01-01T00:00:00"/>
    <x v="3"/>
    <x v="3"/>
    <x v="0"/>
    <n v="223"/>
    <n v="24420.69"/>
    <n v="0"/>
    <n v="20387.97"/>
    <n v="1951.86"/>
    <n v="24420.69"/>
    <n v="4032.7199999999975"/>
    <n v="2080.8599999999979"/>
    <n v="0.1651353831525644"/>
    <x v="6"/>
    <s v="Q1"/>
    <n v="1"/>
  </r>
  <r>
    <d v="2022-01-01T00:00:00"/>
    <x v="3"/>
    <x v="3"/>
    <x v="1"/>
    <n v="68"/>
    <n v="6289.58"/>
    <n v="518.88"/>
    <n v="5173.7"/>
    <n v="466.87"/>
    <n v="5770.7"/>
    <n v="597"/>
    <n v="130.13"/>
    <n v="0.10345365380283154"/>
    <x v="6"/>
    <s v="Q1"/>
    <n v="1"/>
  </r>
  <r>
    <d v="2022-01-01T00:00:00"/>
    <x v="3"/>
    <x v="0"/>
    <x v="0"/>
    <n v="275"/>
    <n v="30494.27"/>
    <n v="0"/>
    <n v="25413.89"/>
    <n v="0"/>
    <n v="30494.27"/>
    <n v="5080.380000000001"/>
    <n v="5080.380000000001"/>
    <n v="0.16660113522966777"/>
    <x v="6"/>
    <s v="Q1"/>
    <n v="1"/>
  </r>
  <r>
    <d v="2022-01-01T00:00:00"/>
    <x v="3"/>
    <x v="0"/>
    <x v="1"/>
    <n v="113"/>
    <n v="10442.89"/>
    <n v="946.27"/>
    <n v="8435.32"/>
    <n v="0"/>
    <n v="9496.619999999999"/>
    <n v="1061.2999999999993"/>
    <n v="1061.2999999999993"/>
    <n v="0.11175555092232808"/>
    <x v="6"/>
    <s v="Q1"/>
    <n v="1"/>
  </r>
  <r>
    <d v="2022-01-01T00:00:00"/>
    <x v="3"/>
    <x v="1"/>
    <x v="0"/>
    <n v="2253"/>
    <n v="242546.15"/>
    <n v="0"/>
    <n v="200015.01"/>
    <n v="0"/>
    <n v="242546.15"/>
    <n v="42531.139999999985"/>
    <n v="42531.139999999985"/>
    <n v="0.17535277307019709"/>
    <x v="6"/>
    <s v="Q1"/>
    <n v="1"/>
  </r>
  <r>
    <d v="2022-01-01T00:00:00"/>
    <x v="3"/>
    <x v="1"/>
    <x v="1"/>
    <n v="282"/>
    <n v="26365.73"/>
    <n v="2125.3200000000002"/>
    <n v="21812.39"/>
    <n v="0"/>
    <n v="24240.41"/>
    <n v="2428.0200000000004"/>
    <n v="2428.0200000000004"/>
    <n v="0.10016414738859616"/>
    <x v="6"/>
    <s v="Q1"/>
    <n v="1"/>
  </r>
  <r>
    <d v="2022-01-01T00:00:00"/>
    <x v="3"/>
    <x v="2"/>
    <x v="0"/>
    <n v="176"/>
    <n v="17356.46"/>
    <n v="0"/>
    <n v="14575.58"/>
    <n v="0"/>
    <n v="17356.46"/>
    <n v="2780.8799999999992"/>
    <n v="2780.8799999999992"/>
    <n v="0.16022161201074409"/>
    <x v="6"/>
    <s v="Q1"/>
    <n v="1"/>
  </r>
  <r>
    <d v="2022-01-01T00:00:00"/>
    <x v="3"/>
    <x v="2"/>
    <x v="1"/>
    <n v="34"/>
    <n v="3470.85"/>
    <n v="279.45999999999998"/>
    <n v="2768.37"/>
    <n v="0"/>
    <n v="3191.39"/>
    <n v="423.02"/>
    <n v="423.02"/>
    <n v="0.13255039340224792"/>
    <x v="6"/>
    <s v="Q1"/>
    <n v="1"/>
  </r>
  <r>
    <d v="2022-01-01T00:00:00"/>
    <x v="4"/>
    <x v="3"/>
    <x v="0"/>
    <n v="73"/>
    <n v="42047.5"/>
    <n v="0"/>
    <n v="22314.39"/>
    <n v="3359.87"/>
    <n v="42047.5"/>
    <n v="19733.11"/>
    <n v="16373.240000000002"/>
    <n v="0.46930519055829717"/>
    <x v="6"/>
    <s v="Q1"/>
    <n v="1"/>
  </r>
  <r>
    <d v="2022-01-01T00:00:00"/>
    <x v="4"/>
    <x v="3"/>
    <x v="1"/>
    <n v="15"/>
    <n v="13902.47"/>
    <n v="1251.42"/>
    <n v="7560.19"/>
    <n v="1013.63"/>
    <n v="12651.05"/>
    <n v="5090.8599999999997"/>
    <n v="4077.2299999999996"/>
    <n v="0.40240612439283696"/>
    <x v="6"/>
    <s v="Q1"/>
    <n v="1"/>
  </r>
  <r>
    <d v="2022-01-01T00:00:00"/>
    <x v="4"/>
    <x v="0"/>
    <x v="0"/>
    <n v="102"/>
    <n v="63010.96"/>
    <n v="0"/>
    <n v="34316.07"/>
    <n v="0"/>
    <n v="63010.96"/>
    <n v="28694.89"/>
    <n v="28694.89"/>
    <n v="0.45539522013313238"/>
    <x v="6"/>
    <s v="Q1"/>
    <n v="1"/>
  </r>
  <r>
    <d v="2022-01-01T00:00:00"/>
    <x v="4"/>
    <x v="0"/>
    <x v="1"/>
    <n v="32"/>
    <n v="26316.16"/>
    <n v="2269.04"/>
    <n v="14823.08"/>
    <n v="0"/>
    <n v="24047.119999999999"/>
    <n v="9224.0399999999991"/>
    <n v="9224.0399999999991"/>
    <n v="0.38358190086796257"/>
    <x v="6"/>
    <s v="Q1"/>
    <n v="1"/>
  </r>
  <r>
    <d v="2022-01-01T00:00:00"/>
    <x v="4"/>
    <x v="1"/>
    <x v="0"/>
    <n v="592"/>
    <n v="380158.32"/>
    <n v="0"/>
    <n v="204997.44"/>
    <n v="0"/>
    <n v="380158.32"/>
    <n v="175160.88"/>
    <n v="175160.88"/>
    <n v="0.4607577179949659"/>
    <x v="6"/>
    <s v="Q1"/>
    <n v="1"/>
  </r>
  <r>
    <d v="2022-01-01T00:00:00"/>
    <x v="4"/>
    <x v="1"/>
    <x v="1"/>
    <n v="73"/>
    <n v="46617.45"/>
    <n v="3967.28"/>
    <n v="25214.51"/>
    <n v="0"/>
    <n v="42650.17"/>
    <n v="17435.66"/>
    <n v="17435.66"/>
    <n v="0.40880634238972552"/>
    <x v="6"/>
    <s v="Q1"/>
    <n v="1"/>
  </r>
  <r>
    <d v="2022-01-01T00:00:00"/>
    <x v="4"/>
    <x v="2"/>
    <x v="0"/>
    <n v="72"/>
    <n v="42408.98"/>
    <n v="0"/>
    <n v="22244.63"/>
    <n v="0"/>
    <n v="42408.98"/>
    <n v="20164.350000000002"/>
    <n v="20164.350000000002"/>
    <n v="0.47547359073479251"/>
    <x v="6"/>
    <s v="Q1"/>
    <n v="1"/>
  </r>
  <r>
    <d v="2022-01-01T00:00:00"/>
    <x v="4"/>
    <x v="2"/>
    <x v="1"/>
    <n v="17"/>
    <n v="7460.8"/>
    <n v="590.9"/>
    <n v="3795.45"/>
    <n v="0"/>
    <n v="6869.9000000000005"/>
    <n v="3074.4500000000007"/>
    <n v="3074.4500000000007"/>
    <n v="0.44752470923885362"/>
    <x v="6"/>
    <s v="Q1"/>
    <n v="1"/>
  </r>
  <r>
    <d v="2022-01-01T00:00:00"/>
    <x v="5"/>
    <x v="3"/>
    <x v="0"/>
    <n v="52"/>
    <n v="229160.59"/>
    <n v="0"/>
    <n v="192399.61"/>
    <n v="18321.34"/>
    <n v="229160.59"/>
    <n v="36760.98000000001"/>
    <n v="18439.64000000001"/>
    <n v="0.16041580273466746"/>
    <x v="6"/>
    <s v="Q1"/>
    <n v="1"/>
  </r>
  <r>
    <d v="2022-01-01T00:00:00"/>
    <x v="5"/>
    <x v="3"/>
    <x v="1"/>
    <n v="19"/>
    <n v="82605.17"/>
    <n v="7205.71"/>
    <n v="68732.899999999994"/>
    <n v="6037.46"/>
    <n v="75399.459999999992"/>
    <n v="6666.5599999999977"/>
    <n v="629.09999999999764"/>
    <n v="8.8416548341327617E-2"/>
    <x v="6"/>
    <s v="Q1"/>
    <n v="1"/>
  </r>
  <r>
    <d v="2022-01-01T00:00:00"/>
    <x v="5"/>
    <x v="0"/>
    <x v="0"/>
    <n v="43"/>
    <n v="196039.08"/>
    <n v="0"/>
    <n v="164560.46"/>
    <n v="0"/>
    <n v="196039.08"/>
    <n v="31478.619999999995"/>
    <n v="31478.619999999995"/>
    <n v="0.16057318775419674"/>
    <x v="6"/>
    <s v="Q1"/>
    <n v="1"/>
  </r>
  <r>
    <d v="2022-01-01T00:00:00"/>
    <x v="5"/>
    <x v="0"/>
    <x v="1"/>
    <n v="19"/>
    <n v="78539.710000000006"/>
    <n v="6647.54"/>
    <n v="65074.63"/>
    <n v="0"/>
    <n v="71892.170000000013"/>
    <n v="6817.5400000000154"/>
    <n v="6817.5400000000154"/>
    <n v="9.4830076766357366E-2"/>
    <x v="6"/>
    <s v="Q1"/>
    <n v="1"/>
  </r>
  <r>
    <d v="2022-01-01T00:00:00"/>
    <x v="5"/>
    <x v="1"/>
    <x v="0"/>
    <n v="189"/>
    <n v="759248.86"/>
    <n v="0"/>
    <n v="626122.32999999996"/>
    <n v="0"/>
    <n v="759248.86"/>
    <n v="133126.53000000003"/>
    <n v="133126.53000000003"/>
    <n v="0.17533978253190927"/>
    <x v="6"/>
    <s v="Q1"/>
    <n v="1"/>
  </r>
  <r>
    <d v="2022-01-01T00:00:00"/>
    <x v="5"/>
    <x v="1"/>
    <x v="1"/>
    <n v="25"/>
    <n v="113094.9"/>
    <n v="9415.81"/>
    <n v="91580.78"/>
    <n v="0"/>
    <n v="103679.09"/>
    <n v="12098.309999999998"/>
    <n v="12098.309999999998"/>
    <n v="0.11668997094785456"/>
    <x v="6"/>
    <s v="Q1"/>
    <n v="1"/>
  </r>
  <r>
    <d v="2022-01-01T00:00:00"/>
    <x v="5"/>
    <x v="2"/>
    <x v="0"/>
    <n v="56"/>
    <n v="260767.51"/>
    <n v="0"/>
    <n v="216518.78"/>
    <n v="0"/>
    <n v="260767.51"/>
    <n v="44248.73000000001"/>
    <n v="44248.73000000001"/>
    <n v="0.169686515011015"/>
    <x v="6"/>
    <s v="Q1"/>
    <n v="1"/>
  </r>
  <r>
    <d v="2022-01-01T00:00:00"/>
    <x v="5"/>
    <x v="2"/>
    <x v="1"/>
    <n v="17"/>
    <n v="103891.91"/>
    <n v="8747.5300000000007"/>
    <n v="85941.08"/>
    <n v="0"/>
    <n v="95144.38"/>
    <n v="9203.3000000000029"/>
    <n v="9203.3000000000029"/>
    <n v="9.6729833123091483E-2"/>
    <x v="6"/>
    <s v="Q1"/>
    <n v="1"/>
  </r>
  <r>
    <d v="2022-01-01T00:00:00"/>
    <x v="6"/>
    <x v="3"/>
    <x v="0"/>
    <n v="39"/>
    <n v="62458.12"/>
    <n v="0"/>
    <n v="33341.22"/>
    <n v="4991.03"/>
    <n v="62458.12"/>
    <n v="29116.9"/>
    <n v="24125.870000000003"/>
    <n v="0.46618277975705963"/>
    <x v="6"/>
    <s v="Q1"/>
    <n v="1"/>
  </r>
  <r>
    <d v="2022-01-01T00:00:00"/>
    <x v="6"/>
    <x v="3"/>
    <x v="1"/>
    <n v="16"/>
    <n v="23698.959999999999"/>
    <n v="2138.92"/>
    <n v="13107.08"/>
    <n v="1724.81"/>
    <n v="21560.04"/>
    <n v="8452.9600000000009"/>
    <n v="6728.1500000000015"/>
    <n v="0.39206606295721164"/>
    <x v="6"/>
    <s v="Q1"/>
    <n v="1"/>
  </r>
  <r>
    <d v="2022-01-01T00:00:00"/>
    <x v="6"/>
    <x v="0"/>
    <x v="0"/>
    <n v="62"/>
    <n v="71114.929999999993"/>
    <n v="0"/>
    <n v="39701.81"/>
    <n v="0"/>
    <n v="71114.929999999993"/>
    <n v="31413.119999999995"/>
    <n v="31413.119999999995"/>
    <n v="0.44172327807958184"/>
    <x v="6"/>
    <s v="Q1"/>
    <n v="1"/>
  </r>
  <r>
    <d v="2022-01-01T00:00:00"/>
    <x v="6"/>
    <x v="0"/>
    <x v="1"/>
    <n v="9"/>
    <n v="8796.4599999999991"/>
    <n v="658.72"/>
    <n v="5081.92"/>
    <n v="0"/>
    <n v="8137.7399999999989"/>
    <n v="3055.8199999999988"/>
    <n v="3055.8199999999988"/>
    <n v="0.37551212007264906"/>
    <x v="6"/>
    <s v="Q1"/>
    <n v="1"/>
  </r>
  <r>
    <d v="2022-01-01T00:00:00"/>
    <x v="6"/>
    <x v="1"/>
    <x v="0"/>
    <n v="236"/>
    <n v="308832.01"/>
    <n v="0"/>
    <n v="168562.99"/>
    <n v="0"/>
    <n v="308832.01"/>
    <n v="140269.02000000002"/>
    <n v="140269.02000000002"/>
    <n v="0.45419197317013871"/>
    <x v="6"/>
    <s v="Q1"/>
    <n v="1"/>
  </r>
  <r>
    <d v="2022-01-01T00:00:00"/>
    <x v="6"/>
    <x v="1"/>
    <x v="1"/>
    <n v="25"/>
    <n v="35096.82"/>
    <n v="3000.99"/>
    <n v="19878.990000000002"/>
    <n v="0"/>
    <n v="32095.83"/>
    <n v="12216.84"/>
    <n v="12216.84"/>
    <n v="0.38063636304155396"/>
    <x v="6"/>
    <s v="Q1"/>
    <n v="1"/>
  </r>
  <r>
    <d v="2022-01-01T00:00:00"/>
    <x v="6"/>
    <x v="2"/>
    <x v="0"/>
    <n v="26"/>
    <n v="36075.53"/>
    <n v="0"/>
    <n v="18570.93"/>
    <n v="0"/>
    <n v="36075.53"/>
    <n v="17504.599999999999"/>
    <n v="17504.599999999999"/>
    <n v="0.48522086854995616"/>
    <x v="6"/>
    <s v="Q1"/>
    <n v="1"/>
  </r>
  <r>
    <d v="2022-01-01T00:00:00"/>
    <x v="6"/>
    <x v="2"/>
    <x v="1"/>
    <n v="13"/>
    <n v="17362.05"/>
    <n v="1640.92"/>
    <n v="9461.2800000000007"/>
    <n v="0"/>
    <n v="15721.13"/>
    <n v="6259.8499999999985"/>
    <n v="6259.8499999999985"/>
    <n v="0.39818066513030542"/>
    <x v="6"/>
    <s v="Q1"/>
    <n v="1"/>
  </r>
  <r>
    <d v="2022-02-01T00:00:00"/>
    <x v="0"/>
    <x v="3"/>
    <x v="0"/>
    <n v="125"/>
    <n v="50565.95"/>
    <n v="0"/>
    <n v="29339.93"/>
    <n v="4043.11"/>
    <n v="50565.95"/>
    <n v="21226.019999999997"/>
    <n v="17182.909999999996"/>
    <n v="0.4197690343007498"/>
    <x v="6"/>
    <s v="Q1"/>
    <n v="2"/>
  </r>
  <r>
    <d v="2022-02-01T00:00:00"/>
    <x v="0"/>
    <x v="3"/>
    <x v="1"/>
    <n v="30"/>
    <n v="11430.57"/>
    <n v="895.58"/>
    <n v="7809.54"/>
    <n v="844.65"/>
    <n v="10534.99"/>
    <n v="2725.45"/>
    <n v="1880.7999999999997"/>
    <n v="0.25870456450362078"/>
    <x v="6"/>
    <s v="Q1"/>
    <n v="2"/>
  </r>
  <r>
    <d v="2022-02-01T00:00:00"/>
    <x v="0"/>
    <x v="0"/>
    <x v="0"/>
    <n v="129"/>
    <n v="56918.6"/>
    <n v="0"/>
    <n v="36220.15"/>
    <n v="0"/>
    <n v="56918.6"/>
    <n v="20698.449999999997"/>
    <n v="20698.449999999997"/>
    <n v="0.36365001950153375"/>
    <x v="6"/>
    <s v="Q1"/>
    <n v="2"/>
  </r>
  <r>
    <d v="2022-02-01T00:00:00"/>
    <x v="0"/>
    <x v="0"/>
    <x v="1"/>
    <n v="19"/>
    <n v="8402.34"/>
    <n v="637.79"/>
    <n v="4520.07"/>
    <n v="0"/>
    <n v="7764.55"/>
    <n v="3244.4800000000005"/>
    <n v="3244.4800000000005"/>
    <n v="0.41785808578732836"/>
    <x v="6"/>
    <s v="Q1"/>
    <n v="2"/>
  </r>
  <r>
    <d v="2022-02-01T00:00:00"/>
    <x v="0"/>
    <x v="1"/>
    <x v="0"/>
    <n v="670"/>
    <n v="284459.88"/>
    <n v="0"/>
    <n v="171423.72"/>
    <n v="0"/>
    <n v="284459.88"/>
    <n v="113036.16"/>
    <n v="113036.16"/>
    <n v="0.39737118640421282"/>
    <x v="6"/>
    <s v="Q1"/>
    <n v="2"/>
  </r>
  <r>
    <d v="2022-02-01T00:00:00"/>
    <x v="0"/>
    <x v="1"/>
    <x v="1"/>
    <n v="23"/>
    <n v="11100.59"/>
    <n v="555.03"/>
    <n v="6760.65"/>
    <n v="0"/>
    <n v="10545.56"/>
    <n v="3784.91"/>
    <n v="3784.91"/>
    <n v="0.35891029020744275"/>
    <x v="6"/>
    <s v="Q1"/>
    <n v="2"/>
  </r>
  <r>
    <d v="2022-02-01T00:00:00"/>
    <x v="0"/>
    <x v="2"/>
    <x v="0"/>
    <n v="92"/>
    <n v="34728.639999999999"/>
    <n v="0"/>
    <n v="18884.93"/>
    <n v="0"/>
    <n v="34728.639999999999"/>
    <n v="15843.71"/>
    <n v="15843.71"/>
    <n v="0.45621452495692316"/>
    <x v="6"/>
    <s v="Q1"/>
    <n v="2"/>
  </r>
  <r>
    <d v="2022-02-01T00:00:00"/>
    <x v="0"/>
    <x v="2"/>
    <x v="1"/>
    <n v="21"/>
    <n v="10213.18"/>
    <n v="748.69"/>
    <n v="6265.21"/>
    <n v="0"/>
    <n v="9464.49"/>
    <n v="3199.2799999999997"/>
    <n v="3199.2799999999997"/>
    <n v="0.33802983573335699"/>
    <x v="6"/>
    <s v="Q1"/>
    <n v="2"/>
  </r>
  <r>
    <d v="2022-02-01T00:00:00"/>
    <x v="1"/>
    <x v="3"/>
    <x v="0"/>
    <n v="50"/>
    <n v="321485.57"/>
    <n v="0"/>
    <n v="282897.25"/>
    <n v="25704.94"/>
    <n v="321485.57"/>
    <n v="38588.320000000007"/>
    <n v="12883.380000000008"/>
    <n v="0.12003126610006168"/>
    <x v="6"/>
    <s v="Q1"/>
    <n v="2"/>
  </r>
  <r>
    <d v="2022-02-01T00:00:00"/>
    <x v="1"/>
    <x v="3"/>
    <x v="1"/>
    <n v="12"/>
    <n v="75810.98"/>
    <n v="5802.08"/>
    <n v="66717.429999999993"/>
    <n v="5614.27"/>
    <n v="70008.899999999994"/>
    <n v="3291.4700000000012"/>
    <n v="-2322.7999999999993"/>
    <n v="4.7015022375726537E-2"/>
    <x v="6"/>
    <s v="Q1"/>
    <n v="2"/>
  </r>
  <r>
    <d v="2022-02-01T00:00:00"/>
    <x v="1"/>
    <x v="0"/>
    <x v="0"/>
    <n v="58"/>
    <n v="356635.4"/>
    <n v="0"/>
    <n v="305837.96999999997"/>
    <n v="0"/>
    <n v="356635.4"/>
    <n v="50797.430000000051"/>
    <n v="50797.430000000051"/>
    <n v="0.14243518730894367"/>
    <x v="6"/>
    <s v="Q1"/>
    <n v="2"/>
  </r>
  <r>
    <d v="2022-02-01T00:00:00"/>
    <x v="1"/>
    <x v="0"/>
    <x v="1"/>
    <n v="3"/>
    <n v="8521.68"/>
    <n v="681.73"/>
    <n v="7384.76"/>
    <n v="0"/>
    <n v="7839.9500000000007"/>
    <n v="455.19000000000051"/>
    <n v="455.19000000000051"/>
    <n v="5.8060319262240249E-2"/>
    <x v="6"/>
    <s v="Q1"/>
    <n v="2"/>
  </r>
  <r>
    <d v="2022-02-01T00:00:00"/>
    <x v="1"/>
    <x v="1"/>
    <x v="0"/>
    <n v="106"/>
    <n v="608312.37"/>
    <n v="0"/>
    <n v="530542.39"/>
    <n v="0"/>
    <n v="608312.37"/>
    <n v="77769.979999999981"/>
    <n v="77769.979999999981"/>
    <n v="0.12784546860357285"/>
    <x v="6"/>
    <s v="Q1"/>
    <n v="2"/>
  </r>
  <r>
    <d v="2022-02-01T00:00:00"/>
    <x v="1"/>
    <x v="1"/>
    <x v="1"/>
    <n v="6"/>
    <n v="37787.25"/>
    <n v="1889.36"/>
    <n v="33338.29"/>
    <n v="0"/>
    <n v="35897.89"/>
    <n v="2559.5999999999985"/>
    <n v="2559.5999999999985"/>
    <n v="7.1302240883795637E-2"/>
    <x v="6"/>
    <s v="Q1"/>
    <n v="2"/>
  </r>
  <r>
    <d v="2022-02-01T00:00:00"/>
    <x v="1"/>
    <x v="2"/>
    <x v="0"/>
    <n v="27"/>
    <n v="179896.55"/>
    <n v="0"/>
    <n v="155364.25"/>
    <n v="0"/>
    <n v="179896.55"/>
    <n v="24532.299999999988"/>
    <n v="24532.299999999988"/>
    <n v="0.13636892980993792"/>
    <x v="6"/>
    <s v="Q1"/>
    <n v="2"/>
  </r>
  <r>
    <d v="2022-02-01T00:00:00"/>
    <x v="1"/>
    <x v="2"/>
    <x v="1"/>
    <n v="8"/>
    <n v="32976.300000000003"/>
    <n v="2593.87"/>
    <n v="27902.5"/>
    <n v="0"/>
    <n v="30382.430000000004"/>
    <n v="2479.9300000000039"/>
    <n v="2479.9300000000039"/>
    <n v="8.1623820082857221E-2"/>
    <x v="6"/>
    <s v="Q1"/>
    <n v="2"/>
  </r>
  <r>
    <d v="2022-02-01T00:00:00"/>
    <x v="2"/>
    <x v="3"/>
    <x v="0"/>
    <n v="72"/>
    <n v="57037.97"/>
    <n v="0"/>
    <n v="26602.69"/>
    <n v="4556.6099999999997"/>
    <n v="57037.97"/>
    <n v="30435.280000000002"/>
    <n v="25878.670000000002"/>
    <n v="0.5335968303219768"/>
    <x v="6"/>
    <s v="Q1"/>
    <n v="2"/>
  </r>
  <r>
    <d v="2022-02-01T00:00:00"/>
    <x v="2"/>
    <x v="3"/>
    <x v="1"/>
    <n v="14"/>
    <n v="12056.72"/>
    <n v="828.94"/>
    <n v="5058.17"/>
    <n v="905.95"/>
    <n v="11227.779999999999"/>
    <n v="6169.6099999999988"/>
    <n v="5263.6599999999989"/>
    <n v="0.54949509163877452"/>
    <x v="6"/>
    <s v="Q1"/>
    <n v="2"/>
  </r>
  <r>
    <d v="2022-02-01T00:00:00"/>
    <x v="2"/>
    <x v="0"/>
    <x v="0"/>
    <n v="77"/>
    <n v="51345.1"/>
    <n v="0"/>
    <n v="23549.11"/>
    <n v="0"/>
    <n v="51345.1"/>
    <n v="27795.989999999998"/>
    <n v="27795.989999999998"/>
    <n v="0.54135623457739879"/>
    <x v="6"/>
    <s v="Q1"/>
    <n v="2"/>
  </r>
  <r>
    <d v="2022-02-01T00:00:00"/>
    <x v="2"/>
    <x v="0"/>
    <x v="1"/>
    <n v="10"/>
    <n v="13660.36"/>
    <n v="1023.37"/>
    <n v="6633.05"/>
    <n v="0"/>
    <n v="12636.99"/>
    <n v="6003.94"/>
    <n v="6003.94"/>
    <n v="0.47510839210919686"/>
    <x v="6"/>
    <s v="Q1"/>
    <n v="2"/>
  </r>
  <r>
    <d v="2022-02-01T00:00:00"/>
    <x v="2"/>
    <x v="1"/>
    <x v="0"/>
    <n v="484"/>
    <n v="363960.17"/>
    <n v="0"/>
    <n v="166300.07999999999"/>
    <n v="0"/>
    <n v="363960.17"/>
    <n v="197660.09"/>
    <n v="197660.09"/>
    <n v="0.54308165093999161"/>
    <x v="6"/>
    <s v="Q1"/>
    <n v="2"/>
  </r>
  <r>
    <d v="2022-02-01T00:00:00"/>
    <x v="2"/>
    <x v="1"/>
    <x v="1"/>
    <n v="25"/>
    <n v="15952.11"/>
    <n v="797.63"/>
    <n v="7116.65"/>
    <n v="0"/>
    <n v="15154.480000000001"/>
    <n v="8037.8300000000017"/>
    <n v="8037.8300000000017"/>
    <n v="0.53039299269918871"/>
    <x v="6"/>
    <s v="Q1"/>
    <n v="2"/>
  </r>
  <r>
    <d v="2022-02-01T00:00:00"/>
    <x v="2"/>
    <x v="2"/>
    <x v="0"/>
    <n v="74"/>
    <n v="58769.9"/>
    <n v="0"/>
    <n v="27233.31"/>
    <n v="0"/>
    <n v="58769.9"/>
    <n v="31536.59"/>
    <n v="31536.59"/>
    <n v="0.5366112584843602"/>
    <x v="6"/>
    <s v="Q1"/>
    <n v="2"/>
  </r>
  <r>
    <d v="2022-02-01T00:00:00"/>
    <x v="2"/>
    <x v="2"/>
    <x v="1"/>
    <n v="15"/>
    <n v="9150.1"/>
    <n v="681.45"/>
    <n v="4313.57"/>
    <n v="0"/>
    <n v="8468.65"/>
    <n v="4155.08"/>
    <n v="4155.08"/>
    <n v="0.49064254633265042"/>
    <x v="6"/>
    <s v="Q1"/>
    <n v="2"/>
  </r>
  <r>
    <d v="2022-02-01T00:00:00"/>
    <x v="3"/>
    <x v="3"/>
    <x v="0"/>
    <n v="279"/>
    <n v="31331.03"/>
    <n v="0"/>
    <n v="26606.06"/>
    <n v="2502.2399999999998"/>
    <n v="31331.03"/>
    <n v="4724.9699999999975"/>
    <n v="2222.7299999999977"/>
    <n v="0.1508080008860225"/>
    <x v="6"/>
    <s v="Q1"/>
    <n v="2"/>
  </r>
  <r>
    <d v="2022-02-01T00:00:00"/>
    <x v="3"/>
    <x v="3"/>
    <x v="1"/>
    <n v="24"/>
    <n v="1561.99"/>
    <n v="103.28"/>
    <n v="1266.5999999999999"/>
    <n v="119.04"/>
    <n v="1458.71"/>
    <n v="192.11000000000013"/>
    <n v="73.070000000000121"/>
    <n v="0.13169855557307492"/>
    <x v="6"/>
    <s v="Q1"/>
    <n v="2"/>
  </r>
  <r>
    <d v="2022-02-01T00:00:00"/>
    <x v="3"/>
    <x v="0"/>
    <x v="0"/>
    <n v="250"/>
    <n v="25641.64"/>
    <n v="0"/>
    <n v="21438.62"/>
    <n v="0"/>
    <n v="25641.64"/>
    <n v="4203.0200000000004"/>
    <n v="4203.0200000000004"/>
    <n v="0.16391385262409114"/>
    <x v="6"/>
    <s v="Q1"/>
    <n v="2"/>
  </r>
  <r>
    <d v="2022-02-01T00:00:00"/>
    <x v="3"/>
    <x v="0"/>
    <x v="1"/>
    <n v="43"/>
    <n v="4407.83"/>
    <n v="347.65"/>
    <n v="3785.53"/>
    <n v="0"/>
    <n v="4060.18"/>
    <n v="274.64999999999964"/>
    <n v="274.64999999999964"/>
    <n v="6.7644784221389115E-2"/>
    <x v="6"/>
    <s v="Q1"/>
    <n v="2"/>
  </r>
  <r>
    <d v="2022-02-01T00:00:00"/>
    <x v="3"/>
    <x v="1"/>
    <x v="0"/>
    <n v="1821"/>
    <n v="195532.47"/>
    <n v="0"/>
    <n v="162399.42000000001"/>
    <n v="0"/>
    <n v="195532.47"/>
    <n v="33133.049999999988"/>
    <n v="33133.049999999988"/>
    <n v="0.16945037312728667"/>
    <x v="6"/>
    <s v="Q1"/>
    <n v="2"/>
  </r>
  <r>
    <d v="2022-02-01T00:00:00"/>
    <x v="3"/>
    <x v="1"/>
    <x v="1"/>
    <n v="90"/>
    <n v="9355.1"/>
    <n v="467.77"/>
    <n v="8155.54"/>
    <n v="0"/>
    <n v="8887.33"/>
    <n v="731.79"/>
    <n v="731.79"/>
    <n v="8.2340815520521915E-2"/>
    <x v="6"/>
    <s v="Q1"/>
    <n v="2"/>
  </r>
  <r>
    <d v="2022-02-01T00:00:00"/>
    <x v="3"/>
    <x v="2"/>
    <x v="0"/>
    <n v="164"/>
    <n v="16024.15"/>
    <n v="0"/>
    <n v="13294.48"/>
    <n v="0"/>
    <n v="16024.15"/>
    <n v="2729.67"/>
    <n v="2729.67"/>
    <n v="0.17034725710880141"/>
    <x v="6"/>
    <s v="Q1"/>
    <n v="2"/>
  </r>
  <r>
    <d v="2022-02-01T00:00:00"/>
    <x v="3"/>
    <x v="2"/>
    <x v="1"/>
    <n v="24"/>
    <n v="3056.39"/>
    <n v="232.57"/>
    <n v="2400.91"/>
    <n v="0"/>
    <n v="2823.8199999999997"/>
    <n v="422.90999999999985"/>
    <n v="422.90999999999985"/>
    <n v="0.14976521166363291"/>
    <x v="6"/>
    <s v="Q1"/>
    <n v="2"/>
  </r>
  <r>
    <d v="2022-02-01T00:00:00"/>
    <x v="4"/>
    <x v="3"/>
    <x v="0"/>
    <n v="109"/>
    <n v="62913.02"/>
    <n v="0"/>
    <n v="33511.980000000003"/>
    <n v="5029.58"/>
    <n v="62913.02"/>
    <n v="29401.039999999994"/>
    <n v="24371.459999999992"/>
    <n v="0.46732838449020558"/>
    <x v="6"/>
    <s v="Q1"/>
    <n v="2"/>
  </r>
  <r>
    <d v="2022-02-01T00:00:00"/>
    <x v="4"/>
    <x v="3"/>
    <x v="1"/>
    <n v="17"/>
    <n v="9208.6299999999992"/>
    <n v="702.32"/>
    <n v="5216.9799999999996"/>
    <n v="683.2"/>
    <n v="8506.31"/>
    <n v="3289.33"/>
    <n v="2606.13"/>
    <n v="0.38669293736061822"/>
    <x v="6"/>
    <s v="Q1"/>
    <n v="2"/>
  </r>
  <r>
    <d v="2022-02-01T00:00:00"/>
    <x v="4"/>
    <x v="0"/>
    <x v="0"/>
    <n v="108"/>
    <n v="73022.539999999994"/>
    <n v="0"/>
    <n v="38895.71"/>
    <n v="0"/>
    <n v="73022.539999999994"/>
    <n v="34126.829999999994"/>
    <n v="34126.829999999994"/>
    <n v="0.46734652067704024"/>
    <x v="6"/>
    <s v="Q1"/>
    <n v="2"/>
  </r>
  <r>
    <d v="2022-02-01T00:00:00"/>
    <x v="4"/>
    <x v="0"/>
    <x v="1"/>
    <n v="23"/>
    <n v="14997.1"/>
    <n v="1115.1400000000001"/>
    <n v="7987.54"/>
    <n v="0"/>
    <n v="13881.960000000001"/>
    <n v="5894.420000000001"/>
    <n v="5894.420000000001"/>
    <n v="0.42461006947145796"/>
    <x v="6"/>
    <s v="Q1"/>
    <n v="2"/>
  </r>
  <r>
    <d v="2022-02-01T00:00:00"/>
    <x v="4"/>
    <x v="1"/>
    <x v="0"/>
    <n v="522"/>
    <n v="322084.37"/>
    <n v="0"/>
    <n v="174309.67"/>
    <n v="0"/>
    <n v="322084.37"/>
    <n v="147774.69999999998"/>
    <n v="147774.69999999998"/>
    <n v="0.45880742365734789"/>
    <x v="6"/>
    <s v="Q1"/>
    <n v="2"/>
  </r>
  <r>
    <d v="2022-02-01T00:00:00"/>
    <x v="4"/>
    <x v="1"/>
    <x v="1"/>
    <n v="23"/>
    <n v="14947.55"/>
    <n v="747.39"/>
    <n v="8065.86"/>
    <n v="0"/>
    <n v="14200.16"/>
    <n v="6134.3"/>
    <n v="6134.3"/>
    <n v="0.43198809027503915"/>
    <x v="6"/>
    <s v="Q1"/>
    <n v="2"/>
  </r>
  <r>
    <d v="2022-02-01T00:00:00"/>
    <x v="4"/>
    <x v="2"/>
    <x v="0"/>
    <n v="51"/>
    <n v="26776.73"/>
    <n v="0"/>
    <n v="14880.26"/>
    <n v="0"/>
    <n v="26776.73"/>
    <n v="11896.47"/>
    <n v="11896.47"/>
    <n v="0.44428389874342383"/>
    <x v="6"/>
    <s v="Q1"/>
    <n v="2"/>
  </r>
  <r>
    <d v="2022-02-01T00:00:00"/>
    <x v="4"/>
    <x v="2"/>
    <x v="1"/>
    <n v="12"/>
    <n v="10155.74"/>
    <n v="766.24"/>
    <n v="5701.18"/>
    <n v="0"/>
    <n v="9389.5"/>
    <n v="3688.3199999999997"/>
    <n v="3688.3199999999997"/>
    <n v="0.39281324884179131"/>
    <x v="6"/>
    <s v="Q1"/>
    <n v="2"/>
  </r>
  <r>
    <d v="2022-02-01T00:00:00"/>
    <x v="5"/>
    <x v="3"/>
    <x v="0"/>
    <n v="52"/>
    <n v="197188.86"/>
    <n v="0"/>
    <n v="158873.85999999999"/>
    <n v="15769.19"/>
    <n v="197188.86"/>
    <n v="38315"/>
    <n v="22545.809999999998"/>
    <n v="0.19430610836737938"/>
    <x v="6"/>
    <s v="Q1"/>
    <n v="2"/>
  </r>
  <r>
    <d v="2022-02-01T00:00:00"/>
    <x v="5"/>
    <x v="3"/>
    <x v="1"/>
    <n v="9"/>
    <n v="39878.57"/>
    <n v="2996.11"/>
    <n v="36958.31"/>
    <n v="2956.32"/>
    <n v="36882.46"/>
    <n v="-75.849999999998545"/>
    <n v="-3032.1699999999987"/>
    <n v="-2.0565331054381553E-3"/>
    <x v="6"/>
    <s v="Q1"/>
    <n v="2"/>
  </r>
  <r>
    <d v="2022-02-01T00:00:00"/>
    <x v="5"/>
    <x v="0"/>
    <x v="0"/>
    <n v="67"/>
    <n v="272624.89"/>
    <n v="0"/>
    <n v="233624.98"/>
    <n v="0"/>
    <n v="272624.89"/>
    <n v="38999.910000000003"/>
    <n v="38999.910000000003"/>
    <n v="0.14305337271296104"/>
    <x v="6"/>
    <s v="Q1"/>
    <n v="2"/>
  </r>
  <r>
    <d v="2022-02-01T00:00:00"/>
    <x v="5"/>
    <x v="0"/>
    <x v="1"/>
    <n v="6"/>
    <n v="28946.89"/>
    <n v="1990.81"/>
    <n v="26499.33"/>
    <n v="0"/>
    <n v="26956.079999999998"/>
    <n v="456.74999999999636"/>
    <n v="456.74999999999636"/>
    <n v="1.6944229279628062E-2"/>
    <x v="6"/>
    <s v="Q1"/>
    <n v="2"/>
  </r>
  <r>
    <d v="2022-02-01T00:00:00"/>
    <x v="5"/>
    <x v="1"/>
    <x v="0"/>
    <n v="197"/>
    <n v="822856.72"/>
    <n v="0"/>
    <n v="696396.31"/>
    <n v="0"/>
    <n v="822856.72"/>
    <n v="126460.40999999992"/>
    <n v="126460.40999999992"/>
    <n v="0.15368460501847747"/>
    <x v="6"/>
    <s v="Q1"/>
    <n v="2"/>
  </r>
  <r>
    <d v="2022-02-01T00:00:00"/>
    <x v="5"/>
    <x v="1"/>
    <x v="1"/>
    <n v="8"/>
    <n v="24180.97"/>
    <n v="1209.05"/>
    <n v="17665.650000000001"/>
    <n v="0"/>
    <n v="22971.920000000002"/>
    <n v="5306.27"/>
    <n v="5306.27"/>
    <n v="0.23098939923175774"/>
    <x v="6"/>
    <s v="Q1"/>
    <n v="2"/>
  </r>
  <r>
    <d v="2022-02-01T00:00:00"/>
    <x v="5"/>
    <x v="2"/>
    <x v="0"/>
    <n v="47"/>
    <n v="186800.03"/>
    <n v="0"/>
    <n v="164060.32"/>
    <n v="0"/>
    <n v="186800.03"/>
    <n v="22739.709999999992"/>
    <n v="22739.709999999992"/>
    <n v="0.12173290336195337"/>
    <x v="6"/>
    <s v="Q1"/>
    <n v="2"/>
  </r>
  <r>
    <d v="2022-02-01T00:00:00"/>
    <x v="5"/>
    <x v="2"/>
    <x v="1"/>
    <n v="7"/>
    <n v="31209.35"/>
    <n v="2175.85"/>
    <n v="23579.87"/>
    <n v="0"/>
    <n v="29033.5"/>
    <n v="5453.630000000001"/>
    <n v="5453.630000000001"/>
    <n v="0.18783922021113544"/>
    <x v="6"/>
    <s v="Q1"/>
    <n v="2"/>
  </r>
  <r>
    <d v="2022-02-01T00:00:00"/>
    <x v="6"/>
    <x v="3"/>
    <x v="0"/>
    <n v="42"/>
    <n v="67139.570000000007"/>
    <n v="0"/>
    <n v="36562.54"/>
    <n v="5370.67"/>
    <n v="67139.570000000007"/>
    <n v="30577.030000000006"/>
    <n v="25206.360000000008"/>
    <n v="0.45542487090697786"/>
    <x v="6"/>
    <s v="Q1"/>
    <n v="2"/>
  </r>
  <r>
    <d v="2022-02-01T00:00:00"/>
    <x v="6"/>
    <x v="3"/>
    <x v="1"/>
    <n v="7"/>
    <n v="8494.65"/>
    <n v="551.25"/>
    <n v="4928.09"/>
    <n v="638.17999999999995"/>
    <n v="7943.4"/>
    <n v="3015.3099999999995"/>
    <n v="2377.1299999999997"/>
    <n v="0.37959941586726081"/>
    <x v="6"/>
    <s v="Q1"/>
    <n v="2"/>
  </r>
  <r>
    <d v="2022-02-01T00:00:00"/>
    <x v="6"/>
    <x v="0"/>
    <x v="0"/>
    <n v="37"/>
    <n v="47077.01"/>
    <n v="0"/>
    <n v="25489.55"/>
    <n v="0"/>
    <n v="47077.01"/>
    <n v="21587.460000000003"/>
    <n v="21587.460000000003"/>
    <n v="0.45855631018197635"/>
    <x v="6"/>
    <s v="Q1"/>
    <n v="2"/>
  </r>
  <r>
    <d v="2022-02-01T00:00:00"/>
    <x v="6"/>
    <x v="0"/>
    <x v="1"/>
    <n v="3"/>
    <n v="3330.05"/>
    <n v="207.99"/>
    <n v="1969.12"/>
    <n v="0"/>
    <n v="3122.0600000000004"/>
    <n v="1152.9400000000005"/>
    <n v="1152.9400000000005"/>
    <n v="0.36928822636336278"/>
    <x v="6"/>
    <s v="Q1"/>
    <n v="2"/>
  </r>
  <r>
    <d v="2022-02-01T00:00:00"/>
    <x v="6"/>
    <x v="1"/>
    <x v="0"/>
    <n v="229"/>
    <n v="291429.38"/>
    <n v="0"/>
    <n v="167547.54999999999"/>
    <n v="0"/>
    <n v="291429.38"/>
    <n v="123881.83000000002"/>
    <n v="123881.83000000002"/>
    <n v="0.42508353138588845"/>
    <x v="6"/>
    <s v="Q1"/>
    <n v="2"/>
  </r>
  <r>
    <d v="2022-02-01T00:00:00"/>
    <x v="6"/>
    <x v="1"/>
    <x v="1"/>
    <n v="8"/>
    <n v="11286.39"/>
    <n v="564.32000000000005"/>
    <n v="7094.81"/>
    <n v="0"/>
    <n v="10722.07"/>
    <n v="3627.2599999999993"/>
    <n v="3627.2599999999993"/>
    <n v="0.33829848154320941"/>
    <x v="6"/>
    <s v="Q1"/>
    <n v="2"/>
  </r>
  <r>
    <d v="2022-02-01T00:00:00"/>
    <x v="6"/>
    <x v="2"/>
    <x v="0"/>
    <n v="26"/>
    <n v="42629.75"/>
    <n v="0"/>
    <n v="23375.06"/>
    <n v="0"/>
    <n v="42629.75"/>
    <n v="19254.689999999999"/>
    <n v="19254.689999999999"/>
    <n v="0.45167259953436273"/>
    <x v="6"/>
    <s v="Q1"/>
    <n v="2"/>
  </r>
  <r>
    <d v="2022-02-01T00:00:00"/>
    <x v="6"/>
    <x v="2"/>
    <x v="1"/>
    <n v="8"/>
    <n v="10148.969999999999"/>
    <n v="770.43"/>
    <n v="5843.22"/>
    <n v="0"/>
    <n v="9378.5399999999991"/>
    <n v="3535.3199999999988"/>
    <n v="3535.3199999999988"/>
    <n v="0.37695846048532067"/>
    <x v="6"/>
    <s v="Q1"/>
    <n v="2"/>
  </r>
  <r>
    <d v="2022-03-01T00:00:00"/>
    <x v="0"/>
    <x v="3"/>
    <x v="0"/>
    <n v="153"/>
    <n v="62793.85"/>
    <n v="0"/>
    <n v="38456.75"/>
    <n v="5017.74"/>
    <n v="62793.85"/>
    <n v="24337.1"/>
    <n v="19319.36"/>
    <n v="0.38757139433240673"/>
    <x v="6"/>
    <s v="Q1"/>
    <n v="3"/>
  </r>
  <r>
    <d v="2022-03-01T00:00:00"/>
    <x v="0"/>
    <x v="3"/>
    <x v="1"/>
    <n v="33"/>
    <n v="14812.41"/>
    <n v="1117.58"/>
    <n v="10368.57"/>
    <n v="1099.6099999999999"/>
    <n v="13694.83"/>
    <n v="3326.26"/>
    <n v="2226.6500000000005"/>
    <n v="0.24288435854990534"/>
    <x v="6"/>
    <s v="Q1"/>
    <n v="3"/>
  </r>
  <r>
    <d v="2022-03-01T00:00:00"/>
    <x v="0"/>
    <x v="0"/>
    <x v="0"/>
    <n v="202"/>
    <n v="89358.75"/>
    <n v="0"/>
    <n v="54654.43"/>
    <n v="0"/>
    <n v="89358.75"/>
    <n v="34704.32"/>
    <n v="34704.32"/>
    <n v="0.3883706967700421"/>
    <x v="6"/>
    <s v="Q1"/>
    <n v="3"/>
  </r>
  <r>
    <d v="2022-03-01T00:00:00"/>
    <x v="0"/>
    <x v="0"/>
    <x v="1"/>
    <n v="21"/>
    <n v="6598.18"/>
    <n v="512.03"/>
    <n v="4282.7700000000004"/>
    <n v="0"/>
    <n v="6086.1500000000005"/>
    <n v="1803.38"/>
    <n v="1803.38"/>
    <n v="0.29630883234885763"/>
    <x v="6"/>
    <s v="Q1"/>
    <n v="3"/>
  </r>
  <r>
    <d v="2022-03-01T00:00:00"/>
    <x v="0"/>
    <x v="1"/>
    <x v="0"/>
    <n v="800"/>
    <n v="345748.08"/>
    <n v="0"/>
    <n v="206678.84"/>
    <n v="0"/>
    <n v="345748.08"/>
    <n v="139069.24000000002"/>
    <n v="139069.24000000002"/>
    <n v="0.40222707816627645"/>
    <x v="6"/>
    <s v="Q1"/>
    <n v="3"/>
  </r>
  <r>
    <d v="2022-03-01T00:00:00"/>
    <x v="0"/>
    <x v="1"/>
    <x v="1"/>
    <n v="39"/>
    <n v="13616.39"/>
    <n v="680.82"/>
    <n v="8709.81"/>
    <n v="0"/>
    <n v="12935.57"/>
    <n v="4225.76"/>
    <n v="4225.76"/>
    <n v="0.32667752561348284"/>
    <x v="6"/>
    <s v="Q1"/>
    <n v="3"/>
  </r>
  <r>
    <d v="2022-03-01T00:00:00"/>
    <x v="0"/>
    <x v="2"/>
    <x v="0"/>
    <n v="124"/>
    <n v="51864.33"/>
    <n v="0"/>
    <n v="30700.14"/>
    <n v="0"/>
    <n v="51864.33"/>
    <n v="21164.190000000002"/>
    <n v="21164.190000000002"/>
    <n v="0.40806831978741465"/>
    <x v="6"/>
    <s v="Q1"/>
    <n v="3"/>
  </r>
  <r>
    <d v="2022-03-01T00:00:00"/>
    <x v="0"/>
    <x v="2"/>
    <x v="1"/>
    <n v="15"/>
    <n v="6661.26"/>
    <n v="445.98"/>
    <n v="4012.41"/>
    <n v="0"/>
    <n v="6215.2800000000007"/>
    <n v="2202.8700000000008"/>
    <n v="2202.8700000000008"/>
    <n v="0.35442811908715305"/>
    <x v="6"/>
    <s v="Q1"/>
    <n v="3"/>
  </r>
  <r>
    <d v="2022-03-01T00:00:00"/>
    <x v="1"/>
    <x v="3"/>
    <x v="0"/>
    <n v="53"/>
    <n v="288891.09000000003"/>
    <n v="0"/>
    <n v="253259.32"/>
    <n v="23102.67"/>
    <n v="288891.09000000003"/>
    <n v="35631.770000000019"/>
    <n v="12529.10000000002"/>
    <n v="0.12333980255327368"/>
    <x v="6"/>
    <s v="Q1"/>
    <n v="3"/>
  </r>
  <r>
    <d v="2022-03-01T00:00:00"/>
    <x v="1"/>
    <x v="3"/>
    <x v="1"/>
    <n v="9"/>
    <n v="50655.91"/>
    <n v="3936.28"/>
    <n v="44460.82"/>
    <n v="3747.86"/>
    <n v="46719.630000000005"/>
    <n v="2258.8100000000049"/>
    <n v="-1489.0499999999952"/>
    <n v="4.8348199675382807E-2"/>
    <x v="6"/>
    <s v="Q1"/>
    <n v="3"/>
  </r>
  <r>
    <d v="2022-03-01T00:00:00"/>
    <x v="1"/>
    <x v="0"/>
    <x v="0"/>
    <n v="57"/>
    <n v="337131.37"/>
    <n v="0"/>
    <n v="294206.55"/>
    <n v="0"/>
    <n v="337131.37"/>
    <n v="42924.820000000007"/>
    <n v="42924.820000000007"/>
    <n v="0.12732371953402025"/>
    <x v="6"/>
    <s v="Q1"/>
    <n v="3"/>
  </r>
  <r>
    <d v="2022-03-01T00:00:00"/>
    <x v="1"/>
    <x v="0"/>
    <x v="1"/>
    <n v="8"/>
    <n v="51569.23"/>
    <n v="3590.11"/>
    <n v="43789.17"/>
    <n v="0"/>
    <n v="47979.12"/>
    <n v="4189.9500000000044"/>
    <n v="4189.9500000000044"/>
    <n v="8.732861294663187E-2"/>
    <x v="6"/>
    <s v="Q1"/>
    <n v="3"/>
  </r>
  <r>
    <d v="2022-03-01T00:00:00"/>
    <x v="1"/>
    <x v="1"/>
    <x v="0"/>
    <n v="143"/>
    <n v="863785.75"/>
    <n v="0"/>
    <n v="750308.33"/>
    <n v="0"/>
    <n v="863785.75"/>
    <n v="113477.42000000004"/>
    <n v="113477.42000000004"/>
    <n v="0.13137218343784907"/>
    <x v="6"/>
    <s v="Q1"/>
    <n v="3"/>
  </r>
  <r>
    <d v="2022-03-01T00:00:00"/>
    <x v="1"/>
    <x v="1"/>
    <x v="1"/>
    <n v="2"/>
    <n v="11439.56"/>
    <n v="571.98"/>
    <n v="9607.9699999999993"/>
    <n v="0"/>
    <n v="10867.58"/>
    <n v="1259.6100000000006"/>
    <n v="1259.6100000000006"/>
    <n v="0.11590528894197241"/>
    <x v="6"/>
    <s v="Q1"/>
    <n v="3"/>
  </r>
  <r>
    <d v="2022-03-01T00:00:00"/>
    <x v="1"/>
    <x v="2"/>
    <x v="0"/>
    <n v="33"/>
    <n v="235161.85"/>
    <n v="0"/>
    <n v="203647.38"/>
    <n v="0"/>
    <n v="235161.85"/>
    <n v="31514.47"/>
    <n v="31514.47"/>
    <n v="0.13401183057541008"/>
    <x v="6"/>
    <s v="Q1"/>
    <n v="3"/>
  </r>
  <r>
    <d v="2022-03-01T00:00:00"/>
    <x v="1"/>
    <x v="2"/>
    <x v="1"/>
    <n v="5"/>
    <n v="23317.200000000001"/>
    <n v="1865.37"/>
    <n v="20733.12"/>
    <n v="0"/>
    <n v="21451.83"/>
    <n v="718.71000000000276"/>
    <n v="718.71000000000276"/>
    <n v="3.3503435371248176E-2"/>
    <x v="6"/>
    <s v="Q1"/>
    <n v="3"/>
  </r>
  <r>
    <d v="2022-03-01T00:00:00"/>
    <x v="2"/>
    <x v="3"/>
    <x v="0"/>
    <n v="97"/>
    <n v="64284.82"/>
    <n v="0"/>
    <n v="29707.599999999999"/>
    <n v="5135.24"/>
    <n v="64284.82"/>
    <n v="34577.22"/>
    <n v="29441.980000000003"/>
    <n v="0.53787534911041213"/>
    <x v="6"/>
    <s v="Q1"/>
    <n v="3"/>
  </r>
  <r>
    <d v="2022-03-01T00:00:00"/>
    <x v="2"/>
    <x v="3"/>
    <x v="1"/>
    <n v="13"/>
    <n v="9850.5499999999993"/>
    <n v="625.1"/>
    <n v="4552.1400000000003"/>
    <n v="749.51"/>
    <n v="9225.4499999999989"/>
    <n v="4673.3099999999986"/>
    <n v="3923.7999999999984"/>
    <n v="0.50656715932556129"/>
    <x v="6"/>
    <s v="Q1"/>
    <n v="3"/>
  </r>
  <r>
    <d v="2022-03-01T00:00:00"/>
    <x v="2"/>
    <x v="0"/>
    <x v="0"/>
    <n v="89"/>
    <n v="70656.58"/>
    <n v="0"/>
    <n v="32154.92"/>
    <n v="0"/>
    <n v="70656.58"/>
    <n v="38501.660000000003"/>
    <n v="38501.660000000003"/>
    <n v="0.54491258988193314"/>
    <x v="6"/>
    <s v="Q1"/>
    <n v="3"/>
  </r>
  <r>
    <d v="2022-03-01T00:00:00"/>
    <x v="2"/>
    <x v="0"/>
    <x v="1"/>
    <n v="12"/>
    <n v="11349.49"/>
    <n v="790.16"/>
    <n v="5155.3"/>
    <n v="0"/>
    <n v="10559.33"/>
    <n v="5404.03"/>
    <n v="5404.03"/>
    <n v="0.51177773589801623"/>
    <x v="6"/>
    <s v="Q1"/>
    <n v="3"/>
  </r>
  <r>
    <d v="2022-03-01T00:00:00"/>
    <x v="2"/>
    <x v="1"/>
    <x v="0"/>
    <n v="587"/>
    <n v="445783.95"/>
    <n v="0"/>
    <n v="203066.54"/>
    <n v="0"/>
    <n v="445783.95"/>
    <n v="242717.41"/>
    <n v="242717.41"/>
    <n v="0.54447319155389062"/>
    <x v="6"/>
    <s v="Q1"/>
    <n v="3"/>
  </r>
  <r>
    <d v="2022-03-01T00:00:00"/>
    <x v="2"/>
    <x v="1"/>
    <x v="1"/>
    <n v="22"/>
    <n v="12937.38"/>
    <n v="646.88"/>
    <n v="5938.23"/>
    <n v="0"/>
    <n v="12290.5"/>
    <n v="6352.27"/>
    <n v="6352.27"/>
    <n v="0.51684390382816003"/>
    <x v="6"/>
    <s v="Q1"/>
    <n v="3"/>
  </r>
  <r>
    <d v="2022-03-01T00:00:00"/>
    <x v="2"/>
    <x v="2"/>
    <x v="0"/>
    <n v="64"/>
    <n v="42710.9"/>
    <n v="0"/>
    <n v="19115.8"/>
    <n v="0"/>
    <n v="42710.9"/>
    <n v="23595.100000000002"/>
    <n v="23595.100000000002"/>
    <n v="0.55243743400396628"/>
    <x v="6"/>
    <s v="Q1"/>
    <n v="3"/>
  </r>
  <r>
    <d v="2022-03-01T00:00:00"/>
    <x v="2"/>
    <x v="2"/>
    <x v="1"/>
    <n v="9"/>
    <n v="6442.77"/>
    <n v="458.77"/>
    <n v="3052.54"/>
    <n v="0"/>
    <n v="5984"/>
    <n v="2931.46"/>
    <n v="2931.46"/>
    <n v="0.48988302139037432"/>
    <x v="6"/>
    <s v="Q1"/>
    <n v="3"/>
  </r>
  <r>
    <d v="2022-03-01T00:00:00"/>
    <x v="3"/>
    <x v="3"/>
    <x v="0"/>
    <n v="284"/>
    <n v="31505.53"/>
    <n v="0"/>
    <n v="26351.41"/>
    <n v="2518.3200000000002"/>
    <n v="31505.53"/>
    <n v="5154.119999999999"/>
    <n v="2635.7999999999988"/>
    <n v="0.16359413728320074"/>
    <x v="6"/>
    <s v="Q1"/>
    <n v="3"/>
  </r>
  <r>
    <d v="2022-03-01T00:00:00"/>
    <x v="3"/>
    <x v="3"/>
    <x v="1"/>
    <n v="39"/>
    <n v="3629.63"/>
    <n v="277.63"/>
    <n v="3001.01"/>
    <n v="269.58"/>
    <n v="3352"/>
    <n v="350.98999999999978"/>
    <n v="81.409999999999798"/>
    <n v="0.1047106205250596"/>
    <x v="6"/>
    <s v="Q1"/>
    <n v="3"/>
  </r>
  <r>
    <d v="2022-03-01T00:00:00"/>
    <x v="3"/>
    <x v="0"/>
    <x v="0"/>
    <n v="274"/>
    <n v="33190.44"/>
    <n v="0"/>
    <n v="27554.45"/>
    <n v="0"/>
    <n v="33190.44"/>
    <n v="5635.9900000000016"/>
    <n v="5635.9900000000016"/>
    <n v="0.16980763135408874"/>
    <x v="6"/>
    <s v="Q1"/>
    <n v="3"/>
  </r>
  <r>
    <d v="2022-03-01T00:00:00"/>
    <x v="3"/>
    <x v="0"/>
    <x v="1"/>
    <n v="64"/>
    <n v="7666.9"/>
    <n v="577.85"/>
    <n v="6352.42"/>
    <n v="0"/>
    <n v="7089.0499999999993"/>
    <n v="736.6299999999992"/>
    <n v="736.6299999999992"/>
    <n v="0.10391096127125628"/>
    <x v="6"/>
    <s v="Q1"/>
    <n v="3"/>
  </r>
  <r>
    <d v="2022-03-01T00:00:00"/>
    <x v="3"/>
    <x v="1"/>
    <x v="0"/>
    <n v="2392"/>
    <n v="266216.33"/>
    <n v="0"/>
    <n v="219590.85"/>
    <n v="0"/>
    <n v="266216.33"/>
    <n v="46625.48000000001"/>
    <n v="46625.48000000001"/>
    <n v="0.17514132209695779"/>
    <x v="6"/>
    <s v="Q1"/>
    <n v="3"/>
  </r>
  <r>
    <d v="2022-03-01T00:00:00"/>
    <x v="3"/>
    <x v="1"/>
    <x v="1"/>
    <n v="108"/>
    <n v="10866.28"/>
    <n v="543.32000000000005"/>
    <n v="9101.75"/>
    <n v="0"/>
    <n v="10322.960000000001"/>
    <n v="1221.2100000000009"/>
    <n v="1221.2100000000009"/>
    <n v="0.11830037121135806"/>
    <x v="6"/>
    <s v="Q1"/>
    <n v="3"/>
  </r>
  <r>
    <d v="2022-03-01T00:00:00"/>
    <x v="3"/>
    <x v="2"/>
    <x v="0"/>
    <n v="185"/>
    <n v="19081.77"/>
    <n v="0"/>
    <n v="15890.44"/>
    <n v="0"/>
    <n v="19081.77"/>
    <n v="3191.33"/>
    <n v="3191.33"/>
    <n v="0.16724496731697322"/>
    <x v="6"/>
    <s v="Q1"/>
    <n v="3"/>
  </r>
  <r>
    <d v="2022-03-01T00:00:00"/>
    <x v="3"/>
    <x v="2"/>
    <x v="1"/>
    <n v="39"/>
    <n v="4236.6099999999997"/>
    <n v="310.62"/>
    <n v="3511.96"/>
    <n v="0"/>
    <n v="3925.99"/>
    <n v="414.02999999999975"/>
    <n v="414.02999999999975"/>
    <n v="0.10545875053171296"/>
    <x v="6"/>
    <s v="Q1"/>
    <n v="3"/>
  </r>
  <r>
    <d v="2022-03-01T00:00:00"/>
    <x v="4"/>
    <x v="3"/>
    <x v="0"/>
    <n v="114"/>
    <n v="74011.34"/>
    <n v="0"/>
    <n v="39930.629999999997"/>
    <n v="5915"/>
    <n v="74011.34"/>
    <n v="34080.71"/>
    <n v="28165.71"/>
    <n v="0.46047956975241905"/>
    <x v="6"/>
    <s v="Q1"/>
    <n v="3"/>
  </r>
  <r>
    <d v="2022-03-01T00:00:00"/>
    <x v="4"/>
    <x v="3"/>
    <x v="1"/>
    <n v="20"/>
    <n v="11757.11"/>
    <n v="796.48"/>
    <n v="6123.69"/>
    <n v="888.79"/>
    <n v="10960.630000000001"/>
    <n v="4836.9400000000014"/>
    <n v="3948.1500000000015"/>
    <n v="0.44130127556536447"/>
    <x v="6"/>
    <s v="Q1"/>
    <n v="3"/>
  </r>
  <r>
    <d v="2022-03-01T00:00:00"/>
    <x v="4"/>
    <x v="0"/>
    <x v="0"/>
    <n v="112"/>
    <n v="63157.35"/>
    <n v="0"/>
    <n v="33412.769999999997"/>
    <n v="0"/>
    <n v="63157.35"/>
    <n v="29744.58"/>
    <n v="29744.58"/>
    <n v="0.47095991202924131"/>
    <x v="6"/>
    <s v="Q1"/>
    <n v="3"/>
  </r>
  <r>
    <d v="2022-03-01T00:00:00"/>
    <x v="4"/>
    <x v="0"/>
    <x v="1"/>
    <n v="14"/>
    <n v="7662.39"/>
    <n v="524.38"/>
    <n v="3909.1"/>
    <n v="0"/>
    <n v="7138.01"/>
    <n v="3228.9100000000003"/>
    <n v="3228.9100000000003"/>
    <n v="0.45235436767390352"/>
    <x v="6"/>
    <s v="Q1"/>
    <n v="3"/>
  </r>
  <r>
    <d v="2022-03-01T00:00:00"/>
    <x v="4"/>
    <x v="1"/>
    <x v="0"/>
    <n v="645"/>
    <n v="405876.39"/>
    <n v="0"/>
    <n v="216530.05"/>
    <n v="0"/>
    <n v="405876.39"/>
    <n v="189346.34000000003"/>
    <n v="189346.34000000003"/>
    <n v="0.4665123290369268"/>
    <x v="6"/>
    <s v="Q1"/>
    <n v="3"/>
  </r>
  <r>
    <d v="2022-03-01T00:00:00"/>
    <x v="4"/>
    <x v="1"/>
    <x v="1"/>
    <n v="22"/>
    <n v="16045.55"/>
    <n v="802.29"/>
    <n v="8752.56"/>
    <n v="0"/>
    <n v="15243.259999999998"/>
    <n v="6490.6999999999989"/>
    <n v="6490.6999999999989"/>
    <n v="0.42580786524667291"/>
    <x v="6"/>
    <s v="Q1"/>
    <n v="3"/>
  </r>
  <r>
    <d v="2022-03-01T00:00:00"/>
    <x v="4"/>
    <x v="2"/>
    <x v="0"/>
    <n v="68"/>
    <n v="54310.27"/>
    <n v="0"/>
    <n v="30353.01"/>
    <n v="0"/>
    <n v="54310.27"/>
    <n v="23957.26"/>
    <n v="23957.26"/>
    <n v="0.44111841093774712"/>
    <x v="6"/>
    <s v="Q1"/>
    <n v="3"/>
  </r>
  <r>
    <d v="2022-03-01T00:00:00"/>
    <x v="4"/>
    <x v="2"/>
    <x v="1"/>
    <n v="18"/>
    <n v="8498"/>
    <n v="651.19000000000005"/>
    <n v="4427.74"/>
    <n v="0"/>
    <n v="7846.8099999999995"/>
    <n v="3419.0699999999997"/>
    <n v="3419.0699999999997"/>
    <n v="0.43572738475890199"/>
    <x v="6"/>
    <s v="Q1"/>
    <n v="3"/>
  </r>
  <r>
    <d v="2022-03-01T00:00:00"/>
    <x v="5"/>
    <x v="3"/>
    <x v="0"/>
    <n v="67"/>
    <n v="252781.84"/>
    <n v="0"/>
    <n v="206829.83"/>
    <n v="20206.080000000002"/>
    <n v="252781.84"/>
    <n v="45952.010000000009"/>
    <n v="25745.930000000008"/>
    <n v="0.18178525007967347"/>
    <x v="6"/>
    <s v="Q1"/>
    <n v="3"/>
  </r>
  <r>
    <d v="2022-03-01T00:00:00"/>
    <x v="5"/>
    <x v="3"/>
    <x v="1"/>
    <n v="6"/>
    <n v="28271.200000000001"/>
    <n v="1979.34"/>
    <n v="26097.32"/>
    <n v="2108.75"/>
    <n v="26291.86"/>
    <n v="194.54000000000087"/>
    <n v="-1914.2099999999991"/>
    <n v="7.3992482844500492E-3"/>
    <x v="6"/>
    <s v="Q1"/>
    <n v="3"/>
  </r>
  <r>
    <d v="2022-03-01T00:00:00"/>
    <x v="5"/>
    <x v="0"/>
    <x v="0"/>
    <n v="55"/>
    <n v="225226.94"/>
    <n v="0"/>
    <n v="185273.85"/>
    <n v="0"/>
    <n v="225226.94"/>
    <n v="39953.089999999997"/>
    <n v="39953.089999999997"/>
    <n v="0.17739036902068642"/>
    <x v="6"/>
    <s v="Q1"/>
    <n v="3"/>
  </r>
  <r>
    <d v="2022-03-01T00:00:00"/>
    <x v="5"/>
    <x v="0"/>
    <x v="1"/>
    <n v="8"/>
    <n v="27807.19"/>
    <n v="2224.5700000000002"/>
    <n v="22488.5"/>
    <n v="0"/>
    <n v="25582.62"/>
    <n v="3094.119999999999"/>
    <n v="3094.119999999999"/>
    <n v="0.12094617361317954"/>
    <x v="6"/>
    <s v="Q1"/>
    <n v="3"/>
  </r>
  <r>
    <d v="2022-03-01T00:00:00"/>
    <x v="5"/>
    <x v="1"/>
    <x v="0"/>
    <n v="240"/>
    <n v="1014897.9"/>
    <n v="0"/>
    <n v="843618.95"/>
    <n v="0"/>
    <n v="1014897.9"/>
    <n v="171278.95000000007"/>
    <n v="171278.95000000007"/>
    <n v="0.16876471022356049"/>
    <x v="6"/>
    <s v="Q1"/>
    <n v="3"/>
  </r>
  <r>
    <d v="2022-03-01T00:00:00"/>
    <x v="5"/>
    <x v="1"/>
    <x v="1"/>
    <n v="10"/>
    <n v="48166"/>
    <n v="2408.31"/>
    <n v="45378.95"/>
    <n v="0"/>
    <n v="45757.69"/>
    <n v="378.74000000000524"/>
    <n v="378.74000000000524"/>
    <n v="8.2770786724593228E-3"/>
    <x v="6"/>
    <s v="Q1"/>
    <n v="3"/>
  </r>
  <r>
    <d v="2022-03-01T00:00:00"/>
    <x v="5"/>
    <x v="2"/>
    <x v="0"/>
    <n v="50"/>
    <n v="227890.3"/>
    <n v="0"/>
    <n v="193334.81"/>
    <n v="0"/>
    <n v="227890.3"/>
    <n v="34555.489999999991"/>
    <n v="34555.489999999991"/>
    <n v="0.15163212299953088"/>
    <x v="6"/>
    <s v="Q1"/>
    <n v="3"/>
  </r>
  <r>
    <d v="2022-03-01T00:00:00"/>
    <x v="5"/>
    <x v="2"/>
    <x v="1"/>
    <n v="8"/>
    <n v="36287.22"/>
    <n v="2811.13"/>
    <n v="29569.34"/>
    <n v="0"/>
    <n v="33476.090000000004"/>
    <n v="3906.7500000000036"/>
    <n v="3906.7500000000036"/>
    <n v="0.11670269735802488"/>
    <x v="6"/>
    <s v="Q1"/>
    <n v="3"/>
  </r>
  <r>
    <d v="2022-03-01T00:00:00"/>
    <x v="6"/>
    <x v="3"/>
    <x v="0"/>
    <n v="59"/>
    <n v="71084.5"/>
    <n v="0"/>
    <n v="41053.199999999997"/>
    <n v="5682.56"/>
    <n v="71084.5"/>
    <n v="30031.300000000003"/>
    <n v="24348.74"/>
    <n v="0.42247325366289418"/>
    <x v="6"/>
    <s v="Q1"/>
    <n v="3"/>
  </r>
  <r>
    <d v="2022-03-01T00:00:00"/>
    <x v="6"/>
    <x v="3"/>
    <x v="1"/>
    <n v="9"/>
    <n v="6420.24"/>
    <n v="434.03"/>
    <n v="3634.01"/>
    <n v="485.03"/>
    <n v="5986.21"/>
    <n v="2352.1999999999998"/>
    <n v="1867.1699999999998"/>
    <n v="0.39293643223341645"/>
    <x v="6"/>
    <s v="Q1"/>
    <n v="3"/>
  </r>
  <r>
    <d v="2022-03-01T00:00:00"/>
    <x v="6"/>
    <x v="0"/>
    <x v="0"/>
    <n v="55"/>
    <n v="79963.179999999993"/>
    <n v="0"/>
    <n v="44482.74"/>
    <n v="0"/>
    <n v="79963.179999999993"/>
    <n v="35480.439999999995"/>
    <n v="35480.439999999995"/>
    <n v="0.44370971739743215"/>
    <x v="6"/>
    <s v="Q1"/>
    <n v="3"/>
  </r>
  <r>
    <d v="2022-03-01T00:00:00"/>
    <x v="6"/>
    <x v="0"/>
    <x v="1"/>
    <n v="12"/>
    <n v="16450.990000000002"/>
    <n v="1206.04"/>
    <n v="8957.9"/>
    <n v="0"/>
    <n v="15244.95"/>
    <n v="6287.0500000000011"/>
    <n v="6287.0500000000011"/>
    <n v="0.41240213972495815"/>
    <x v="6"/>
    <s v="Q1"/>
    <n v="3"/>
  </r>
  <r>
    <d v="2022-03-01T00:00:00"/>
    <x v="6"/>
    <x v="1"/>
    <x v="0"/>
    <n v="263"/>
    <n v="352361.61"/>
    <n v="0"/>
    <n v="197628.86"/>
    <n v="0"/>
    <n v="352361.61"/>
    <n v="154732.75"/>
    <n v="154732.75"/>
    <n v="0.43913055681633423"/>
    <x v="6"/>
    <s v="Q1"/>
    <n v="3"/>
  </r>
  <r>
    <d v="2022-03-01T00:00:00"/>
    <x v="6"/>
    <x v="1"/>
    <x v="1"/>
    <n v="17"/>
    <n v="21546.86"/>
    <n v="1077.3699999999999"/>
    <n v="11644.45"/>
    <n v="0"/>
    <n v="20469.490000000002"/>
    <n v="8825.0400000000009"/>
    <n v="8825.0400000000009"/>
    <n v="0.43113140581421422"/>
    <x v="6"/>
    <s v="Q1"/>
    <n v="3"/>
  </r>
  <r>
    <d v="2022-03-01T00:00:00"/>
    <x v="6"/>
    <x v="2"/>
    <x v="0"/>
    <n v="31"/>
    <n v="39932.58"/>
    <n v="0"/>
    <n v="23017.61"/>
    <n v="0"/>
    <n v="39932.58"/>
    <n v="16914.97"/>
    <n v="16914.97"/>
    <n v="0.42358820792445667"/>
    <x v="6"/>
    <s v="Q1"/>
    <n v="3"/>
  </r>
  <r>
    <d v="2022-03-01T00:00:00"/>
    <x v="6"/>
    <x v="2"/>
    <x v="1"/>
    <n v="5"/>
    <n v="5692.75"/>
    <n v="455.42"/>
    <n v="3214.88"/>
    <n v="0"/>
    <n v="5237.33"/>
    <n v="2022.4499999999998"/>
    <n v="2022.4499999999998"/>
    <n v="0.38616050544838681"/>
    <x v="6"/>
    <s v="Q1"/>
    <n v="3"/>
  </r>
  <r>
    <d v="2022-04-01T00:00:00"/>
    <x v="0"/>
    <x v="3"/>
    <x v="0"/>
    <n v="120"/>
    <n v="56275.53"/>
    <n v="0"/>
    <n v="33778.89"/>
    <n v="4498.4799999999996"/>
    <n v="56275.53"/>
    <n v="22496.639999999999"/>
    <n v="17998.16"/>
    <n v="0.39975882945926944"/>
    <x v="6"/>
    <s v="Q2"/>
    <n v="4"/>
  </r>
  <r>
    <d v="2022-04-01T00:00:00"/>
    <x v="0"/>
    <x v="3"/>
    <x v="1"/>
    <n v="34"/>
    <n v="17552.349999999999"/>
    <n v="1385.97"/>
    <n v="10449.61"/>
    <n v="1295.53"/>
    <n v="16166.38"/>
    <n v="5716.7699999999986"/>
    <n v="4421.2399999999989"/>
    <n v="0.35362090956664377"/>
    <x v="6"/>
    <s v="Q2"/>
    <n v="4"/>
  </r>
  <r>
    <d v="2022-04-01T00:00:00"/>
    <x v="0"/>
    <x v="0"/>
    <x v="0"/>
    <n v="148"/>
    <n v="62792.67"/>
    <n v="0"/>
    <n v="38729.050000000003"/>
    <n v="0"/>
    <n v="62792.67"/>
    <n v="24063.619999999995"/>
    <n v="24063.619999999995"/>
    <n v="0.38322339215707812"/>
    <x v="6"/>
    <s v="Q2"/>
    <n v="4"/>
  </r>
  <r>
    <d v="2022-04-01T00:00:00"/>
    <x v="0"/>
    <x v="0"/>
    <x v="1"/>
    <n v="50"/>
    <n v="20725.919999999998"/>
    <n v="1582.16"/>
    <n v="12146.52"/>
    <n v="0"/>
    <n v="19143.759999999998"/>
    <n v="6997.239999999998"/>
    <n v="6997.239999999998"/>
    <n v="0.36551022369691211"/>
    <x v="6"/>
    <s v="Q2"/>
    <n v="4"/>
  </r>
  <r>
    <d v="2022-04-01T00:00:00"/>
    <x v="0"/>
    <x v="1"/>
    <x v="0"/>
    <n v="821"/>
    <n v="372664.33"/>
    <n v="0"/>
    <n v="223193.57"/>
    <n v="0"/>
    <n v="372664.33"/>
    <n v="149470.76"/>
    <n v="149470.76"/>
    <n v="0.40108684402395045"/>
    <x v="6"/>
    <s v="Q2"/>
    <n v="4"/>
  </r>
  <r>
    <d v="2022-04-01T00:00:00"/>
    <x v="0"/>
    <x v="1"/>
    <x v="1"/>
    <n v="190"/>
    <n v="80115.28"/>
    <n v="5979.35"/>
    <n v="51395.39"/>
    <n v="0"/>
    <n v="74135.929999999993"/>
    <n v="22740.539999999994"/>
    <n v="22740.539999999994"/>
    <n v="0.30674114427376842"/>
    <x v="6"/>
    <s v="Q2"/>
    <n v="4"/>
  </r>
  <r>
    <d v="2022-04-01T00:00:00"/>
    <x v="0"/>
    <x v="2"/>
    <x v="0"/>
    <n v="78"/>
    <n v="30881.65"/>
    <n v="0"/>
    <n v="19029.080000000002"/>
    <n v="0"/>
    <n v="30881.65"/>
    <n v="11852.57"/>
    <n v="11852.57"/>
    <n v="0.38380624092300764"/>
    <x v="6"/>
    <s v="Q2"/>
    <n v="4"/>
  </r>
  <r>
    <d v="2022-04-01T00:00:00"/>
    <x v="0"/>
    <x v="2"/>
    <x v="1"/>
    <n v="30"/>
    <n v="13327.01"/>
    <n v="1035.1500000000001"/>
    <n v="8654.9699999999993"/>
    <n v="0"/>
    <n v="12291.86"/>
    <n v="3636.8900000000012"/>
    <n v="3636.8900000000012"/>
    <n v="0.29587792246250777"/>
    <x v="6"/>
    <s v="Q2"/>
    <n v="4"/>
  </r>
  <r>
    <d v="2022-04-01T00:00:00"/>
    <x v="1"/>
    <x v="3"/>
    <x v="0"/>
    <n v="37"/>
    <n v="263987.11"/>
    <n v="0"/>
    <n v="227801.11"/>
    <n v="21101.65"/>
    <n v="263987.11"/>
    <n v="36186"/>
    <n v="15084.349999999999"/>
    <n v="0.1370748746027789"/>
    <x v="6"/>
    <s v="Q2"/>
    <n v="4"/>
  </r>
  <r>
    <d v="2022-04-01T00:00:00"/>
    <x v="1"/>
    <x v="3"/>
    <x v="1"/>
    <n v="22"/>
    <n v="126826.18"/>
    <n v="9610.66"/>
    <n v="113656.59"/>
    <n v="9380.3799999999992"/>
    <n v="117215.51999999999"/>
    <n v="3558.929999999993"/>
    <n v="-5821.4500000000062"/>
    <n v="3.0362276258297478E-2"/>
    <x v="6"/>
    <s v="Q2"/>
    <n v="4"/>
  </r>
  <r>
    <d v="2022-04-01T00:00:00"/>
    <x v="1"/>
    <x v="0"/>
    <x v="0"/>
    <n v="53"/>
    <n v="253721.07"/>
    <n v="0"/>
    <n v="222127.62"/>
    <n v="0"/>
    <n v="253721.07"/>
    <n v="31593.450000000012"/>
    <n v="31593.450000000012"/>
    <n v="0.12452040344934699"/>
    <x v="6"/>
    <s v="Q2"/>
    <n v="4"/>
  </r>
  <r>
    <d v="2022-04-01T00:00:00"/>
    <x v="1"/>
    <x v="0"/>
    <x v="1"/>
    <n v="17"/>
    <n v="97990.78"/>
    <n v="7063.98"/>
    <n v="89287.2"/>
    <n v="0"/>
    <n v="90926.8"/>
    <n v="1639.6000000000058"/>
    <n v="1639.6000000000058"/>
    <n v="1.8032087349384402E-2"/>
    <x v="6"/>
    <s v="Q2"/>
    <n v="4"/>
  </r>
  <r>
    <d v="2022-04-01T00:00:00"/>
    <x v="1"/>
    <x v="1"/>
    <x v="0"/>
    <n v="152"/>
    <n v="842085.76"/>
    <n v="0"/>
    <n v="723294.98"/>
    <n v="0"/>
    <n v="842085.76"/>
    <n v="118790.78000000003"/>
    <n v="118790.78000000003"/>
    <n v="0.14106731836909345"/>
    <x v="6"/>
    <s v="Q2"/>
    <n v="4"/>
  </r>
  <r>
    <d v="2022-04-01T00:00:00"/>
    <x v="1"/>
    <x v="1"/>
    <x v="1"/>
    <n v="28"/>
    <n v="172293.84"/>
    <n v="13521.4"/>
    <n v="150750.76999999999"/>
    <n v="0"/>
    <n v="158772.44"/>
    <n v="8021.6700000000128"/>
    <n v="8021.6700000000128"/>
    <n v="5.0523063070643824E-2"/>
    <x v="6"/>
    <s v="Q2"/>
    <n v="4"/>
  </r>
  <r>
    <d v="2022-04-01T00:00:00"/>
    <x v="1"/>
    <x v="2"/>
    <x v="0"/>
    <n v="33"/>
    <n v="207604.66"/>
    <n v="0"/>
    <n v="185846.53"/>
    <n v="0"/>
    <n v="207604.66"/>
    <n v="21758.130000000005"/>
    <n v="21758.130000000005"/>
    <n v="0.10480559540426503"/>
    <x v="6"/>
    <s v="Q2"/>
    <n v="4"/>
  </r>
  <r>
    <d v="2022-04-01T00:00:00"/>
    <x v="1"/>
    <x v="2"/>
    <x v="1"/>
    <n v="19"/>
    <n v="159645.91"/>
    <n v="12500.73"/>
    <n v="136471.88"/>
    <n v="0"/>
    <n v="147145.18"/>
    <n v="10673.299999999988"/>
    <n v="10673.299999999988"/>
    <n v="7.253584521083184E-2"/>
    <x v="6"/>
    <s v="Q2"/>
    <n v="4"/>
  </r>
  <r>
    <d v="2022-04-01T00:00:00"/>
    <x v="2"/>
    <x v="3"/>
    <x v="0"/>
    <n v="71"/>
    <n v="57759.83"/>
    <n v="0"/>
    <n v="25177.89"/>
    <n v="4614.84"/>
    <n v="57759.83"/>
    <n v="32581.940000000002"/>
    <n v="27967.100000000002"/>
    <n v="0.5640934192500221"/>
    <x v="6"/>
    <s v="Q2"/>
    <n v="4"/>
  </r>
  <r>
    <d v="2022-04-01T00:00:00"/>
    <x v="2"/>
    <x v="3"/>
    <x v="1"/>
    <n v="34"/>
    <n v="28746.44"/>
    <n v="2206.3200000000002"/>
    <n v="12244.35"/>
    <n v="2132.83"/>
    <n v="26540.12"/>
    <n v="14295.769999999999"/>
    <n v="12162.939999999999"/>
    <n v="0.53864752683861261"/>
    <x v="6"/>
    <s v="Q2"/>
    <n v="4"/>
  </r>
  <r>
    <d v="2022-04-01T00:00:00"/>
    <x v="2"/>
    <x v="0"/>
    <x v="0"/>
    <n v="81"/>
    <n v="61768.89"/>
    <n v="0"/>
    <n v="28588.14"/>
    <n v="0"/>
    <n v="61768.89"/>
    <n v="33180.75"/>
    <n v="33180.75"/>
    <n v="0.53717575303684428"/>
    <x v="6"/>
    <s v="Q2"/>
    <n v="4"/>
  </r>
  <r>
    <d v="2022-04-01T00:00:00"/>
    <x v="2"/>
    <x v="0"/>
    <x v="1"/>
    <n v="34"/>
    <n v="23183.23"/>
    <n v="1740.98"/>
    <n v="10653.78"/>
    <n v="0"/>
    <n v="21442.25"/>
    <n v="10788.47"/>
    <n v="10788.47"/>
    <n v="0.50314076181370893"/>
    <x v="6"/>
    <s v="Q2"/>
    <n v="4"/>
  </r>
  <r>
    <d v="2022-04-01T00:00:00"/>
    <x v="2"/>
    <x v="1"/>
    <x v="0"/>
    <n v="483"/>
    <n v="366956.82"/>
    <n v="0"/>
    <n v="166912.56"/>
    <n v="0"/>
    <n v="366956.82"/>
    <n v="200044.26"/>
    <n v="200044.26"/>
    <n v="0.54514386733567177"/>
    <x v="6"/>
    <s v="Q2"/>
    <n v="4"/>
  </r>
  <r>
    <d v="2022-04-01T00:00:00"/>
    <x v="2"/>
    <x v="1"/>
    <x v="1"/>
    <n v="125"/>
    <n v="99524.66"/>
    <n v="7313.77"/>
    <n v="44385.38"/>
    <n v="0"/>
    <n v="92210.89"/>
    <n v="47825.51"/>
    <n v="47825.51"/>
    <n v="0.51865359937421707"/>
    <x v="6"/>
    <s v="Q2"/>
    <n v="4"/>
  </r>
  <r>
    <d v="2022-04-01T00:00:00"/>
    <x v="2"/>
    <x v="2"/>
    <x v="0"/>
    <n v="53"/>
    <n v="34930.18"/>
    <n v="0"/>
    <n v="15714.17"/>
    <n v="0"/>
    <n v="34930.18"/>
    <n v="19216.010000000002"/>
    <n v="19216.010000000002"/>
    <n v="0.55012628048295209"/>
    <x v="6"/>
    <s v="Q2"/>
    <n v="4"/>
  </r>
  <r>
    <d v="2022-04-01T00:00:00"/>
    <x v="2"/>
    <x v="2"/>
    <x v="1"/>
    <n v="22"/>
    <n v="18050.150000000001"/>
    <n v="1385"/>
    <n v="8247.06"/>
    <n v="0"/>
    <n v="16665.150000000001"/>
    <n v="8418.090000000002"/>
    <n v="8418.090000000002"/>
    <n v="0.50513136695439287"/>
    <x v="6"/>
    <s v="Q2"/>
    <n v="4"/>
  </r>
  <r>
    <d v="2022-04-01T00:00:00"/>
    <x v="3"/>
    <x v="3"/>
    <x v="0"/>
    <n v="226"/>
    <n v="25429.89"/>
    <n v="0"/>
    <n v="20828.060000000001"/>
    <n v="2032.36"/>
    <n v="25429.89"/>
    <n v="4601.8299999999981"/>
    <n v="2569.4699999999984"/>
    <n v="0.1809614591333269"/>
    <x v="6"/>
    <s v="Q2"/>
    <n v="4"/>
  </r>
  <r>
    <d v="2022-04-01T00:00:00"/>
    <x v="3"/>
    <x v="3"/>
    <x v="1"/>
    <n v="93"/>
    <n v="9241.24"/>
    <n v="683.11"/>
    <n v="7460.59"/>
    <n v="690.54"/>
    <n v="8558.1299999999992"/>
    <n v="1097.5399999999991"/>
    <n v="406.99999999999909"/>
    <n v="0.12824530592547662"/>
    <x v="6"/>
    <s v="Q2"/>
    <n v="4"/>
  </r>
  <r>
    <d v="2022-04-01T00:00:00"/>
    <x v="3"/>
    <x v="0"/>
    <x v="0"/>
    <n v="220"/>
    <n v="22336.25"/>
    <n v="0"/>
    <n v="18523.55"/>
    <n v="0"/>
    <n v="22336.25"/>
    <n v="3812.7000000000007"/>
    <n v="3812.7000000000007"/>
    <n v="0.17069561810957529"/>
    <x v="6"/>
    <s v="Q2"/>
    <n v="4"/>
  </r>
  <r>
    <d v="2022-04-01T00:00:00"/>
    <x v="3"/>
    <x v="0"/>
    <x v="1"/>
    <n v="76"/>
    <n v="8160.21"/>
    <n v="628.79"/>
    <n v="6852.74"/>
    <n v="0"/>
    <n v="7531.42"/>
    <n v="678.68000000000029"/>
    <n v="678.68000000000029"/>
    <n v="9.0113152632571317E-2"/>
    <x v="6"/>
    <s v="Q2"/>
    <n v="4"/>
  </r>
  <r>
    <d v="2022-04-01T00:00:00"/>
    <x v="3"/>
    <x v="1"/>
    <x v="0"/>
    <n v="2129"/>
    <n v="236384.24"/>
    <n v="0"/>
    <n v="196812.81"/>
    <n v="0"/>
    <n v="236384.24"/>
    <n v="39571.429999999993"/>
    <n v="39571.429999999993"/>
    <n v="0.16740299607114245"/>
    <x v="6"/>
    <s v="Q2"/>
    <n v="4"/>
  </r>
  <r>
    <d v="2022-04-01T00:00:00"/>
    <x v="3"/>
    <x v="1"/>
    <x v="1"/>
    <n v="562"/>
    <n v="60211.360000000001"/>
    <n v="4441.46"/>
    <n v="49552.79"/>
    <n v="0"/>
    <n v="55769.9"/>
    <n v="6217.1100000000006"/>
    <n v="6217.1100000000006"/>
    <n v="0.11147787605859075"/>
    <x v="6"/>
    <s v="Q2"/>
    <n v="4"/>
  </r>
  <r>
    <d v="2022-04-01T00:00:00"/>
    <x v="3"/>
    <x v="2"/>
    <x v="0"/>
    <n v="123"/>
    <n v="13359.64"/>
    <n v="0"/>
    <n v="10784.25"/>
    <n v="0"/>
    <n v="13359.64"/>
    <n v="2575.3899999999994"/>
    <n v="2575.3899999999994"/>
    <n v="0.19277390708132849"/>
    <x v="6"/>
    <s v="Q2"/>
    <n v="4"/>
  </r>
  <r>
    <d v="2022-04-01T00:00:00"/>
    <x v="3"/>
    <x v="2"/>
    <x v="1"/>
    <n v="54"/>
    <n v="6304.25"/>
    <n v="486.21"/>
    <n v="5024.16"/>
    <n v="0"/>
    <n v="5818.04"/>
    <n v="793.88000000000011"/>
    <n v="793.88000000000011"/>
    <n v="0.13645145100411823"/>
    <x v="6"/>
    <s v="Q2"/>
    <n v="4"/>
  </r>
  <r>
    <d v="2022-04-01T00:00:00"/>
    <x v="4"/>
    <x v="3"/>
    <x v="0"/>
    <n v="74"/>
    <n v="35102.46"/>
    <n v="0"/>
    <n v="18905.490000000002"/>
    <n v="2806.47"/>
    <n v="35102.46"/>
    <n v="16196.969999999998"/>
    <n v="13390.499999999998"/>
    <n v="0.46141979792869214"/>
    <x v="6"/>
    <s v="Q2"/>
    <n v="4"/>
  </r>
  <r>
    <d v="2022-04-01T00:00:00"/>
    <x v="4"/>
    <x v="3"/>
    <x v="1"/>
    <n v="37"/>
    <n v="26855.57"/>
    <n v="2138.2199999999998"/>
    <n v="15077.78"/>
    <n v="1978.36"/>
    <n v="24717.35"/>
    <n v="9639.5699999999979"/>
    <n v="7661.2099999999982"/>
    <n v="0.3899920501186413"/>
    <x v="6"/>
    <s v="Q2"/>
    <n v="4"/>
  </r>
  <r>
    <d v="2022-04-01T00:00:00"/>
    <x v="4"/>
    <x v="0"/>
    <x v="0"/>
    <n v="106"/>
    <n v="61058.18"/>
    <n v="0"/>
    <n v="32976.01"/>
    <n v="0"/>
    <n v="61058.18"/>
    <n v="28082.17"/>
    <n v="28082.17"/>
    <n v="0.45992477993939546"/>
    <x v="6"/>
    <s v="Q2"/>
    <n v="4"/>
  </r>
  <r>
    <d v="2022-04-01T00:00:00"/>
    <x v="4"/>
    <x v="0"/>
    <x v="1"/>
    <n v="43"/>
    <n v="30583.17"/>
    <n v="2363"/>
    <n v="16359.99"/>
    <n v="0"/>
    <n v="28220.17"/>
    <n v="11860.179999999998"/>
    <n v="11860.179999999998"/>
    <n v="0.4202731592332718"/>
    <x v="6"/>
    <s v="Q2"/>
    <n v="4"/>
  </r>
  <r>
    <d v="2022-04-01T00:00:00"/>
    <x v="4"/>
    <x v="1"/>
    <x v="0"/>
    <n v="605"/>
    <n v="380889.16"/>
    <n v="0"/>
    <n v="205884.83"/>
    <n v="0"/>
    <n v="380889.16"/>
    <n v="175004.33"/>
    <n v="175004.33"/>
    <n v="0.45946261636849944"/>
    <x v="6"/>
    <s v="Q2"/>
    <n v="4"/>
  </r>
  <r>
    <d v="2022-04-01T00:00:00"/>
    <x v="4"/>
    <x v="1"/>
    <x v="1"/>
    <n v="149"/>
    <n v="96314.87"/>
    <n v="7446.82"/>
    <n v="51716.61"/>
    <n v="0"/>
    <n v="88868.049999999988"/>
    <n v="37151.439999999988"/>
    <n v="37151.439999999988"/>
    <n v="0.41805170699705901"/>
    <x v="6"/>
    <s v="Q2"/>
    <n v="4"/>
  </r>
  <r>
    <d v="2022-04-01T00:00:00"/>
    <x v="4"/>
    <x v="2"/>
    <x v="0"/>
    <n v="55"/>
    <n v="29526.799999999999"/>
    <n v="0"/>
    <n v="15937.61"/>
    <n v="0"/>
    <n v="29526.799999999999"/>
    <n v="13589.189999999999"/>
    <n v="13589.189999999999"/>
    <n v="0.46023239904087132"/>
    <x v="6"/>
    <s v="Q2"/>
    <n v="4"/>
  </r>
  <r>
    <d v="2022-04-01T00:00:00"/>
    <x v="4"/>
    <x v="2"/>
    <x v="1"/>
    <n v="32"/>
    <n v="19610.95"/>
    <n v="1533.77"/>
    <n v="10570.19"/>
    <n v="0"/>
    <n v="18077.18"/>
    <n v="7506.99"/>
    <n v="7506.99"/>
    <n v="0.41527439567454655"/>
    <x v="6"/>
    <s v="Q2"/>
    <n v="4"/>
  </r>
  <r>
    <d v="2022-04-01T00:00:00"/>
    <x v="5"/>
    <x v="3"/>
    <x v="0"/>
    <n v="38"/>
    <n v="166415.34"/>
    <n v="0"/>
    <n v="141145.5"/>
    <n v="13310.91"/>
    <n v="166415.34"/>
    <n v="25269.839999999997"/>
    <n v="11958.929999999997"/>
    <n v="0.15184802074135711"/>
    <x v="6"/>
    <s v="Q2"/>
    <n v="4"/>
  </r>
  <r>
    <d v="2022-04-01T00:00:00"/>
    <x v="5"/>
    <x v="3"/>
    <x v="1"/>
    <n v="26"/>
    <n v="101494.32"/>
    <n v="7822.29"/>
    <n v="87161.44"/>
    <n v="7513.72"/>
    <n v="93672.030000000013"/>
    <n v="6510.5900000000111"/>
    <n v="-1003.1299999999892"/>
    <n v="6.9504098501975559E-2"/>
    <x v="6"/>
    <s v="Q2"/>
    <n v="4"/>
  </r>
  <r>
    <d v="2022-04-01T00:00:00"/>
    <x v="5"/>
    <x v="0"/>
    <x v="0"/>
    <n v="50"/>
    <n v="201515.57"/>
    <n v="0"/>
    <n v="165995.69"/>
    <n v="0"/>
    <n v="201515.57"/>
    <n v="35519.880000000005"/>
    <n v="35519.880000000005"/>
    <n v="0.17626370012004533"/>
    <x v="6"/>
    <s v="Q2"/>
    <n v="4"/>
  </r>
  <r>
    <d v="2022-04-01T00:00:00"/>
    <x v="5"/>
    <x v="0"/>
    <x v="1"/>
    <n v="21"/>
    <n v="62895.07"/>
    <n v="4911.3900000000003"/>
    <n v="52292.9"/>
    <n v="0"/>
    <n v="57983.68"/>
    <n v="5690.7799999999988"/>
    <n v="5690.7799999999988"/>
    <n v="9.8144512386933683E-2"/>
    <x v="6"/>
    <s v="Q2"/>
    <n v="4"/>
  </r>
  <r>
    <d v="2022-04-01T00:00:00"/>
    <x v="5"/>
    <x v="1"/>
    <x v="0"/>
    <n v="191"/>
    <n v="798988.80000000005"/>
    <n v="0"/>
    <n v="659078.06000000006"/>
    <n v="0"/>
    <n v="798988.80000000005"/>
    <n v="139910.74"/>
    <n v="139910.74"/>
    <n v="0.17510976374136908"/>
    <x v="6"/>
    <s v="Q2"/>
    <n v="4"/>
  </r>
  <r>
    <d v="2022-04-01T00:00:00"/>
    <x v="5"/>
    <x v="1"/>
    <x v="1"/>
    <n v="38"/>
    <n v="150468.87"/>
    <n v="11200.29"/>
    <n v="126684.76"/>
    <n v="0"/>
    <n v="139268.57999999999"/>
    <n v="12583.819999999992"/>
    <n v="12583.819999999992"/>
    <n v="9.0356489597294615E-2"/>
    <x v="6"/>
    <s v="Q2"/>
    <n v="4"/>
  </r>
  <r>
    <d v="2022-04-01T00:00:00"/>
    <x v="5"/>
    <x v="2"/>
    <x v="0"/>
    <n v="41"/>
    <n v="156242.74"/>
    <n v="0"/>
    <n v="131827.9"/>
    <n v="0"/>
    <n v="156242.74"/>
    <n v="24414.839999999997"/>
    <n v="24414.839999999997"/>
    <n v="0.15626223656855992"/>
    <x v="6"/>
    <s v="Q2"/>
    <n v="4"/>
  </r>
  <r>
    <d v="2022-04-01T00:00:00"/>
    <x v="5"/>
    <x v="2"/>
    <x v="1"/>
    <n v="20"/>
    <n v="79146.720000000001"/>
    <n v="6125.41"/>
    <n v="58912"/>
    <n v="0"/>
    <n v="73021.31"/>
    <n v="14109.309999999998"/>
    <n v="14109.309999999998"/>
    <n v="0.19322181428955462"/>
    <x v="6"/>
    <s v="Q2"/>
    <n v="4"/>
  </r>
  <r>
    <d v="2022-04-01T00:00:00"/>
    <x v="6"/>
    <x v="3"/>
    <x v="0"/>
    <n v="41"/>
    <n v="64032.45"/>
    <n v="0"/>
    <n v="35673.919999999998"/>
    <n v="5113.58"/>
    <n v="64032.45"/>
    <n v="28358.53"/>
    <n v="23244.949999999997"/>
    <n v="0.44287747852846487"/>
    <x v="6"/>
    <s v="Q2"/>
    <n v="4"/>
  </r>
  <r>
    <d v="2022-04-01T00:00:00"/>
    <x v="6"/>
    <x v="3"/>
    <x v="1"/>
    <n v="18"/>
    <n v="23448.99"/>
    <n v="1875.91"/>
    <n v="11521.5"/>
    <n v="1725.85"/>
    <n v="21573.08"/>
    <n v="10051.580000000002"/>
    <n v="8325.7300000000014"/>
    <n v="0.46593161477174333"/>
    <x v="6"/>
    <s v="Q2"/>
    <n v="4"/>
  </r>
  <r>
    <d v="2022-04-01T00:00:00"/>
    <x v="6"/>
    <x v="0"/>
    <x v="0"/>
    <n v="42"/>
    <n v="62601.11"/>
    <n v="0"/>
    <n v="34327.03"/>
    <n v="0"/>
    <n v="62601.11"/>
    <n v="28274.080000000002"/>
    <n v="28274.080000000002"/>
    <n v="0.45165461123612666"/>
    <x v="6"/>
    <s v="Q2"/>
    <n v="4"/>
  </r>
  <r>
    <d v="2022-04-01T00:00:00"/>
    <x v="6"/>
    <x v="0"/>
    <x v="1"/>
    <n v="21"/>
    <n v="27139.38"/>
    <n v="2083.69"/>
    <n v="15463.28"/>
    <n v="0"/>
    <n v="25055.690000000002"/>
    <n v="9592.4100000000017"/>
    <n v="9592.4100000000017"/>
    <n v="0.38284357764643484"/>
    <x v="6"/>
    <s v="Q2"/>
    <n v="4"/>
  </r>
  <r>
    <d v="2022-04-01T00:00:00"/>
    <x v="6"/>
    <x v="1"/>
    <x v="0"/>
    <n v="220"/>
    <n v="290437.28999999998"/>
    <n v="0"/>
    <n v="160513.9"/>
    <n v="0"/>
    <n v="290437.28999999998"/>
    <n v="129923.38999999998"/>
    <n v="129923.38999999998"/>
    <n v="0.44733715150695696"/>
    <x v="6"/>
    <s v="Q2"/>
    <n v="4"/>
  </r>
  <r>
    <d v="2022-04-01T00:00:00"/>
    <x v="6"/>
    <x v="1"/>
    <x v="1"/>
    <n v="55"/>
    <n v="80154.62"/>
    <n v="5930.94"/>
    <n v="43659.31"/>
    <n v="0"/>
    <n v="74223.679999999993"/>
    <n v="30564.369999999995"/>
    <n v="30564.369999999995"/>
    <n v="0.41178731639282773"/>
    <x v="6"/>
    <s v="Q2"/>
    <n v="4"/>
  </r>
  <r>
    <d v="2022-04-01T00:00:00"/>
    <x v="6"/>
    <x v="2"/>
    <x v="0"/>
    <n v="18"/>
    <n v="20565.98"/>
    <n v="0"/>
    <n v="12479.16"/>
    <n v="0"/>
    <n v="20565.98"/>
    <n v="8086.82"/>
    <n v="8086.82"/>
    <n v="0.39321345250749051"/>
    <x v="6"/>
    <s v="Q2"/>
    <n v="4"/>
  </r>
  <r>
    <d v="2022-04-01T00:00:00"/>
    <x v="6"/>
    <x v="2"/>
    <x v="1"/>
    <n v="16"/>
    <n v="31976.28"/>
    <n v="2401.06"/>
    <n v="16656.98"/>
    <n v="0"/>
    <n v="29575.219999999998"/>
    <n v="12918.239999999998"/>
    <n v="12918.239999999998"/>
    <n v="0.43679269334260235"/>
    <x v="6"/>
    <s v="Q2"/>
    <n v="4"/>
  </r>
  <r>
    <d v="2022-05-01T00:00:00"/>
    <x v="0"/>
    <x v="3"/>
    <x v="0"/>
    <n v="93"/>
    <n v="40903.42"/>
    <n v="0"/>
    <n v="24009.4"/>
    <n v="3266.6"/>
    <n v="40903.42"/>
    <n v="16894.019999999997"/>
    <n v="13627.419999999996"/>
    <n v="0.41302218738677593"/>
    <x v="6"/>
    <s v="Q2"/>
    <n v="5"/>
  </r>
  <r>
    <d v="2022-05-01T00:00:00"/>
    <x v="0"/>
    <x v="3"/>
    <x v="1"/>
    <n v="99"/>
    <n v="43876.42"/>
    <n v="3100.47"/>
    <n v="29195.39"/>
    <n v="3268.25"/>
    <n v="40775.949999999997"/>
    <n v="11580.559999999998"/>
    <n v="8312.3099999999977"/>
    <n v="0.2840046645142541"/>
    <x v="6"/>
    <s v="Q2"/>
    <n v="5"/>
  </r>
  <r>
    <d v="2022-05-01T00:00:00"/>
    <x v="0"/>
    <x v="0"/>
    <x v="0"/>
    <n v="99"/>
    <n v="39490"/>
    <n v="0"/>
    <n v="22875.03"/>
    <n v="0"/>
    <n v="39490"/>
    <n v="16614.97"/>
    <n v="16614.97"/>
    <n v="0.4207386680172196"/>
    <x v="6"/>
    <s v="Q2"/>
    <n v="5"/>
  </r>
  <r>
    <d v="2022-05-01T00:00:00"/>
    <x v="0"/>
    <x v="0"/>
    <x v="1"/>
    <n v="79"/>
    <n v="34096.86"/>
    <n v="2407.4899999999998"/>
    <n v="20677.86"/>
    <n v="0"/>
    <n v="31689.370000000003"/>
    <n v="11011.510000000002"/>
    <n v="11011.510000000002"/>
    <n v="0.34748276788083832"/>
    <x v="6"/>
    <s v="Q2"/>
    <n v="5"/>
  </r>
  <r>
    <d v="2022-05-01T00:00:00"/>
    <x v="0"/>
    <x v="1"/>
    <x v="0"/>
    <n v="644"/>
    <n v="281079.31"/>
    <n v="0"/>
    <n v="169903.03"/>
    <n v="0"/>
    <n v="281079.31"/>
    <n v="111176.28"/>
    <n v="111176.28"/>
    <n v="0.39553348839514368"/>
    <x v="6"/>
    <s v="Q2"/>
    <n v="5"/>
  </r>
  <r>
    <d v="2022-05-01T00:00:00"/>
    <x v="0"/>
    <x v="1"/>
    <x v="1"/>
    <n v="234"/>
    <n v="112230.05"/>
    <n v="7618.54"/>
    <n v="65829.03"/>
    <n v="0"/>
    <n v="104611.51000000001"/>
    <n v="38782.48000000001"/>
    <n v="38782.48000000001"/>
    <n v="0.37072861294134851"/>
    <x v="6"/>
    <s v="Q2"/>
    <n v="5"/>
  </r>
  <r>
    <d v="2022-05-01T00:00:00"/>
    <x v="0"/>
    <x v="2"/>
    <x v="0"/>
    <n v="51"/>
    <n v="21981.61"/>
    <n v="0"/>
    <n v="13334.18"/>
    <n v="0"/>
    <n v="21981.61"/>
    <n v="8647.43"/>
    <n v="8647.43"/>
    <n v="0.39339384148840784"/>
    <x v="6"/>
    <s v="Q2"/>
    <n v="5"/>
  </r>
  <r>
    <d v="2022-05-01T00:00:00"/>
    <x v="0"/>
    <x v="2"/>
    <x v="1"/>
    <n v="71"/>
    <n v="27116.86"/>
    <n v="1933.11"/>
    <n v="16707.349999999999"/>
    <n v="0"/>
    <n v="25183.75"/>
    <n v="8476.4000000000015"/>
    <n v="8476.4000000000015"/>
    <n v="0.33658212140765381"/>
    <x v="6"/>
    <s v="Q2"/>
    <n v="5"/>
  </r>
  <r>
    <d v="2022-05-01T00:00:00"/>
    <x v="1"/>
    <x v="3"/>
    <x v="0"/>
    <n v="22"/>
    <n v="117602.92"/>
    <n v="0"/>
    <n v="103752.62"/>
    <n v="9408.24"/>
    <n v="117602.92"/>
    <n v="13850.300000000003"/>
    <n v="4442.0600000000031"/>
    <n v="0.11777173559976234"/>
    <x v="6"/>
    <s v="Q2"/>
    <n v="5"/>
  </r>
  <r>
    <d v="2022-05-01T00:00:00"/>
    <x v="1"/>
    <x v="3"/>
    <x v="1"/>
    <n v="34"/>
    <n v="246670.14"/>
    <n v="17336.900000000001"/>
    <n v="214336.82"/>
    <n v="18347.759999999998"/>
    <n v="229333.24000000002"/>
    <n v="14996.420000000013"/>
    <n v="-3351.3399999999856"/>
    <n v="6.5391392891845992E-2"/>
    <x v="6"/>
    <s v="Q2"/>
    <n v="5"/>
  </r>
  <r>
    <d v="2022-05-01T00:00:00"/>
    <x v="1"/>
    <x v="0"/>
    <x v="0"/>
    <n v="30"/>
    <n v="182562.19"/>
    <n v="0"/>
    <n v="157183.21"/>
    <n v="0"/>
    <n v="182562.19"/>
    <n v="25378.98000000001"/>
    <n v="25378.98000000001"/>
    <n v="0.13901553218659357"/>
    <x v="6"/>
    <s v="Q2"/>
    <n v="5"/>
  </r>
  <r>
    <d v="2022-05-01T00:00:00"/>
    <x v="1"/>
    <x v="0"/>
    <x v="1"/>
    <n v="34"/>
    <n v="233471.51"/>
    <n v="16601.87"/>
    <n v="201477"/>
    <n v="0"/>
    <n v="216869.64"/>
    <n v="15392.640000000014"/>
    <n v="15392.640000000014"/>
    <n v="7.0976463095526021E-2"/>
    <x v="6"/>
    <s v="Q2"/>
    <n v="5"/>
  </r>
  <r>
    <d v="2022-05-01T00:00:00"/>
    <x v="1"/>
    <x v="1"/>
    <x v="0"/>
    <n v="93"/>
    <n v="619228.29"/>
    <n v="0"/>
    <n v="537431.82999999996"/>
    <n v="0"/>
    <n v="619228.29"/>
    <n v="81796.460000000079"/>
    <n v="81796.460000000079"/>
    <n v="0.13209419098084177"/>
    <x v="6"/>
    <s v="Q2"/>
    <n v="5"/>
  </r>
  <r>
    <d v="2022-05-01T00:00:00"/>
    <x v="1"/>
    <x v="1"/>
    <x v="1"/>
    <n v="46"/>
    <n v="281826.64"/>
    <n v="18934.54"/>
    <n v="244686.09"/>
    <n v="0"/>
    <n v="262892.10000000003"/>
    <n v="18206.010000000038"/>
    <n v="18206.010000000038"/>
    <n v="6.9252784697600406E-2"/>
    <x v="6"/>
    <s v="Q2"/>
    <n v="5"/>
  </r>
  <r>
    <d v="2022-05-01T00:00:00"/>
    <x v="1"/>
    <x v="2"/>
    <x v="0"/>
    <n v="29"/>
    <n v="145625.17000000001"/>
    <n v="0"/>
    <n v="127030.23"/>
    <n v="0"/>
    <n v="145625.17000000001"/>
    <n v="18594.940000000017"/>
    <n v="18594.940000000017"/>
    <n v="0.1276904260437946"/>
    <x v="6"/>
    <s v="Q2"/>
    <n v="5"/>
  </r>
  <r>
    <d v="2022-05-01T00:00:00"/>
    <x v="1"/>
    <x v="2"/>
    <x v="1"/>
    <n v="12"/>
    <n v="73536.149999999994"/>
    <n v="5262.69"/>
    <n v="65896.59"/>
    <n v="0"/>
    <n v="68273.459999999992"/>
    <n v="2376.8699999999953"/>
    <n v="2376.8699999999953"/>
    <n v="3.4813967242908091E-2"/>
    <x v="6"/>
    <s v="Q2"/>
    <n v="5"/>
  </r>
  <r>
    <d v="2022-05-01T00:00:00"/>
    <x v="2"/>
    <x v="3"/>
    <x v="0"/>
    <n v="39"/>
    <n v="29427.73"/>
    <n v="0"/>
    <n v="13863.98"/>
    <n v="2349.41"/>
    <n v="29427.73"/>
    <n v="15563.75"/>
    <n v="13214.34"/>
    <n v="0.52888041313414258"/>
    <x v="6"/>
    <s v="Q2"/>
    <n v="5"/>
  </r>
  <r>
    <d v="2022-05-01T00:00:00"/>
    <x v="2"/>
    <x v="3"/>
    <x v="1"/>
    <n v="60"/>
    <n v="45384.38"/>
    <n v="3210.37"/>
    <n v="20271.53"/>
    <n v="3379.76"/>
    <n v="42174.009999999995"/>
    <n v="21902.479999999996"/>
    <n v="18522.719999999994"/>
    <n v="0.5193359607018635"/>
    <x v="6"/>
    <s v="Q2"/>
    <n v="5"/>
  </r>
  <r>
    <d v="2022-05-01T00:00:00"/>
    <x v="2"/>
    <x v="0"/>
    <x v="0"/>
    <n v="70"/>
    <n v="54404.91"/>
    <n v="0"/>
    <n v="23906.880000000001"/>
    <n v="0"/>
    <n v="54404.91"/>
    <n v="30498.030000000002"/>
    <n v="30498.030000000002"/>
    <n v="0.56057495545898339"/>
    <x v="6"/>
    <s v="Q2"/>
    <n v="5"/>
  </r>
  <r>
    <d v="2022-05-01T00:00:00"/>
    <x v="2"/>
    <x v="0"/>
    <x v="1"/>
    <n v="70"/>
    <n v="46690.67"/>
    <n v="3267.63"/>
    <n v="20911.73"/>
    <n v="0"/>
    <n v="43423.040000000001"/>
    <n v="22511.31"/>
    <n v="22511.31"/>
    <n v="0.51841856304855671"/>
    <x v="6"/>
    <s v="Q2"/>
    <n v="5"/>
  </r>
  <r>
    <d v="2022-05-01T00:00:00"/>
    <x v="2"/>
    <x v="1"/>
    <x v="0"/>
    <n v="440"/>
    <n v="357297.74"/>
    <n v="0"/>
    <n v="162372.96"/>
    <n v="0"/>
    <n v="357297.74"/>
    <n v="194924.78"/>
    <n v="194924.78"/>
    <n v="0.5455527930291415"/>
    <x v="6"/>
    <s v="Q2"/>
    <n v="5"/>
  </r>
  <r>
    <d v="2022-05-01T00:00:00"/>
    <x v="2"/>
    <x v="1"/>
    <x v="1"/>
    <n v="156"/>
    <n v="128555.97"/>
    <n v="8756.1200000000008"/>
    <n v="59203.41"/>
    <n v="0"/>
    <n v="119799.85"/>
    <n v="60596.44"/>
    <n v="60596.44"/>
    <n v="0.50581398891567897"/>
    <x v="6"/>
    <s v="Q2"/>
    <n v="5"/>
  </r>
  <r>
    <d v="2022-05-01T00:00:00"/>
    <x v="2"/>
    <x v="2"/>
    <x v="0"/>
    <n v="25"/>
    <n v="24454.639999999999"/>
    <n v="0"/>
    <n v="11008.44"/>
    <n v="0"/>
    <n v="24454.639999999999"/>
    <n v="13446.199999999999"/>
    <n v="13446.199999999999"/>
    <n v="0.54984248388035972"/>
    <x v="6"/>
    <s v="Q2"/>
    <n v="5"/>
  </r>
  <r>
    <d v="2022-05-01T00:00:00"/>
    <x v="2"/>
    <x v="2"/>
    <x v="1"/>
    <n v="49"/>
    <n v="40013.730000000003"/>
    <n v="2813.59"/>
    <n v="18016.29"/>
    <n v="0"/>
    <n v="37200.14"/>
    <n v="19183.849999999999"/>
    <n v="19183.849999999999"/>
    <n v="0.51569295169319251"/>
    <x v="6"/>
    <s v="Q2"/>
    <n v="5"/>
  </r>
  <r>
    <d v="2022-05-01T00:00:00"/>
    <x v="3"/>
    <x v="3"/>
    <x v="0"/>
    <n v="142"/>
    <n v="18158.259999999998"/>
    <n v="0"/>
    <n v="14940.52"/>
    <n v="1448.95"/>
    <n v="18158.259999999998"/>
    <n v="3217.739999999998"/>
    <n v="1768.7899999999979"/>
    <n v="0.17720530491357642"/>
    <x v="6"/>
    <s v="Q2"/>
    <n v="5"/>
  </r>
  <r>
    <d v="2022-05-01T00:00:00"/>
    <x v="3"/>
    <x v="3"/>
    <x v="1"/>
    <n v="182"/>
    <n v="20008.63"/>
    <n v="1430.79"/>
    <n v="16856.72"/>
    <n v="1487.12"/>
    <n v="18577.84"/>
    <n v="1721.119999999999"/>
    <n v="233.99999999999909"/>
    <n v="9.2643708848821976E-2"/>
    <x v="6"/>
    <s v="Q2"/>
    <n v="5"/>
  </r>
  <r>
    <d v="2022-05-01T00:00:00"/>
    <x v="3"/>
    <x v="0"/>
    <x v="0"/>
    <n v="161"/>
    <n v="17868.89"/>
    <n v="0"/>
    <n v="15141.63"/>
    <n v="0"/>
    <n v="17868.89"/>
    <n v="2727.26"/>
    <n v="2727.26"/>
    <n v="0.15262615640926774"/>
    <x v="6"/>
    <s v="Q2"/>
    <n v="5"/>
  </r>
  <r>
    <d v="2022-05-01T00:00:00"/>
    <x v="3"/>
    <x v="0"/>
    <x v="1"/>
    <n v="153"/>
    <n v="16226.96"/>
    <n v="1154.49"/>
    <n v="13211.56"/>
    <n v="0"/>
    <n v="15072.47"/>
    <n v="1860.9099999999999"/>
    <n v="1860.9099999999999"/>
    <n v="0.12346417010616043"/>
    <x v="6"/>
    <s v="Q2"/>
    <n v="5"/>
  </r>
  <r>
    <d v="2022-05-01T00:00:00"/>
    <x v="3"/>
    <x v="1"/>
    <x v="0"/>
    <n v="1769"/>
    <n v="194569.67"/>
    <n v="0"/>
    <n v="160213.35999999999"/>
    <n v="0"/>
    <n v="194569.67"/>
    <n v="34356.310000000027"/>
    <n v="34356.310000000027"/>
    <n v="0.17657587639430145"/>
    <x v="6"/>
    <s v="Q2"/>
    <n v="5"/>
  </r>
  <r>
    <d v="2022-05-01T00:00:00"/>
    <x v="3"/>
    <x v="1"/>
    <x v="1"/>
    <n v="645"/>
    <n v="70190.149999999994"/>
    <n v="4789.0600000000004"/>
    <n v="58096.15"/>
    <n v="0"/>
    <n v="65401.09"/>
    <n v="7304.9399999999951"/>
    <n v="7304.9399999999951"/>
    <n v="0.11169446870075095"/>
    <x v="6"/>
    <s v="Q2"/>
    <n v="5"/>
  </r>
  <r>
    <d v="2022-05-01T00:00:00"/>
    <x v="3"/>
    <x v="2"/>
    <x v="0"/>
    <n v="102"/>
    <n v="12475.64"/>
    <n v="0"/>
    <n v="10300.65"/>
    <n v="0"/>
    <n v="12475.64"/>
    <n v="2174.9899999999998"/>
    <n v="2174.9899999999998"/>
    <n v="0.17433895174916877"/>
    <x v="6"/>
    <s v="Q2"/>
    <n v="5"/>
  </r>
  <r>
    <d v="2022-05-01T00:00:00"/>
    <x v="3"/>
    <x v="2"/>
    <x v="1"/>
    <n v="112"/>
    <n v="11503.77"/>
    <n v="810.89"/>
    <n v="9558.7999999999993"/>
    <n v="0"/>
    <n v="10692.880000000001"/>
    <n v="1134.0800000000017"/>
    <n v="1134.0800000000017"/>
    <n v="0.10605935912495058"/>
    <x v="6"/>
    <s v="Q2"/>
    <n v="5"/>
  </r>
  <r>
    <d v="2022-05-01T00:00:00"/>
    <x v="4"/>
    <x v="3"/>
    <x v="0"/>
    <n v="77"/>
    <n v="50254.97"/>
    <n v="0"/>
    <n v="27238.34"/>
    <n v="4012.02"/>
    <n v="50254.97"/>
    <n v="23016.63"/>
    <n v="19004.61"/>
    <n v="0.45799708964108427"/>
    <x v="6"/>
    <s v="Q2"/>
    <n v="5"/>
  </r>
  <r>
    <d v="2022-05-01T00:00:00"/>
    <x v="4"/>
    <x v="3"/>
    <x v="1"/>
    <n v="85"/>
    <n v="60861.13"/>
    <n v="4312.34"/>
    <n v="32998.400000000001"/>
    <n v="4526.42"/>
    <n v="56548.789999999994"/>
    <n v="23550.389999999992"/>
    <n v="19023.969999999994"/>
    <n v="0.41646143091655885"/>
    <x v="6"/>
    <s v="Q2"/>
    <n v="5"/>
  </r>
  <r>
    <d v="2022-05-01T00:00:00"/>
    <x v="4"/>
    <x v="0"/>
    <x v="0"/>
    <n v="65"/>
    <n v="39639.760000000002"/>
    <n v="0"/>
    <n v="21190.73"/>
    <n v="0"/>
    <n v="39639.760000000002"/>
    <n v="18449.030000000002"/>
    <n v="18449.030000000002"/>
    <n v="0.46541729818747646"/>
    <x v="6"/>
    <s v="Q2"/>
    <n v="5"/>
  </r>
  <r>
    <d v="2022-05-01T00:00:00"/>
    <x v="4"/>
    <x v="0"/>
    <x v="1"/>
    <n v="88"/>
    <n v="41190.47"/>
    <n v="2935.72"/>
    <n v="21611.56"/>
    <n v="0"/>
    <n v="38254.75"/>
    <n v="16643.189999999999"/>
    <n v="16643.189999999999"/>
    <n v="0.43506205111783502"/>
    <x v="6"/>
    <s v="Q2"/>
    <n v="5"/>
  </r>
  <r>
    <d v="2022-05-01T00:00:00"/>
    <x v="4"/>
    <x v="1"/>
    <x v="0"/>
    <n v="475"/>
    <n v="308443.14"/>
    <n v="0"/>
    <n v="165991.16"/>
    <n v="0"/>
    <n v="308443.14"/>
    <n v="142451.98000000001"/>
    <n v="142451.98000000001"/>
    <n v="0.46184194597422396"/>
    <x v="6"/>
    <s v="Q2"/>
    <n v="5"/>
  </r>
  <r>
    <d v="2022-05-01T00:00:00"/>
    <x v="4"/>
    <x v="1"/>
    <x v="1"/>
    <n v="180"/>
    <n v="114348.18"/>
    <n v="7819.81"/>
    <n v="61616.88"/>
    <n v="0"/>
    <n v="106528.37"/>
    <n v="44911.49"/>
    <n v="44911.49"/>
    <n v="0.42159182572679937"/>
    <x v="6"/>
    <s v="Q2"/>
    <n v="5"/>
  </r>
  <r>
    <d v="2022-05-01T00:00:00"/>
    <x v="4"/>
    <x v="2"/>
    <x v="0"/>
    <n v="37"/>
    <n v="25387.11"/>
    <n v="0"/>
    <n v="13779.31"/>
    <n v="0"/>
    <n v="25387.11"/>
    <n v="11607.800000000001"/>
    <n v="11607.800000000001"/>
    <n v="0.4572320362577702"/>
    <x v="6"/>
    <s v="Q2"/>
    <n v="5"/>
  </r>
  <r>
    <d v="2022-05-01T00:00:00"/>
    <x v="4"/>
    <x v="2"/>
    <x v="1"/>
    <n v="50"/>
    <n v="32120.37"/>
    <n v="2318.58"/>
    <n v="17149.21"/>
    <n v="0"/>
    <n v="29801.79"/>
    <n v="12652.580000000002"/>
    <n v="12652.580000000002"/>
    <n v="0.42455771951953225"/>
    <x v="6"/>
    <s v="Q2"/>
    <n v="5"/>
  </r>
  <r>
    <d v="2022-05-01T00:00:00"/>
    <x v="5"/>
    <x v="3"/>
    <x v="0"/>
    <n v="33"/>
    <n v="156398.09"/>
    <n v="0"/>
    <n v="136077.35999999999"/>
    <n v="12511.23"/>
    <n v="156398.09"/>
    <n v="20320.73000000001"/>
    <n v="7809.5000000000109"/>
    <n v="0.12992952791175397"/>
    <x v="6"/>
    <s v="Q2"/>
    <n v="5"/>
  </r>
  <r>
    <d v="2022-05-01T00:00:00"/>
    <x v="5"/>
    <x v="3"/>
    <x v="1"/>
    <n v="35"/>
    <n v="150821.37"/>
    <n v="10682.57"/>
    <n v="125630.98"/>
    <n v="11222.75"/>
    <n v="140138.79999999999"/>
    <n v="14507.819999999992"/>
    <n v="3285.0699999999924"/>
    <n v="0.10352464841999499"/>
    <x v="6"/>
    <s v="Q2"/>
    <n v="5"/>
  </r>
  <r>
    <d v="2022-05-01T00:00:00"/>
    <x v="5"/>
    <x v="0"/>
    <x v="0"/>
    <n v="37"/>
    <n v="120570.36"/>
    <n v="0"/>
    <n v="97313.12"/>
    <n v="0"/>
    <n v="120570.36"/>
    <n v="23257.240000000005"/>
    <n v="23257.240000000005"/>
    <n v="0.1928935104780313"/>
    <x v="6"/>
    <s v="Q2"/>
    <n v="5"/>
  </r>
  <r>
    <d v="2022-05-01T00:00:00"/>
    <x v="5"/>
    <x v="0"/>
    <x v="1"/>
    <n v="48"/>
    <n v="212295.23"/>
    <n v="14788.4"/>
    <n v="176532.99"/>
    <n v="0"/>
    <n v="197506.83000000002"/>
    <n v="20973.840000000026"/>
    <n v="20973.840000000026"/>
    <n v="0.10619298583243944"/>
    <x v="6"/>
    <s v="Q2"/>
    <n v="5"/>
  </r>
  <r>
    <d v="2022-05-01T00:00:00"/>
    <x v="5"/>
    <x v="1"/>
    <x v="0"/>
    <n v="154"/>
    <n v="650343.28"/>
    <n v="0"/>
    <n v="542089.69999999995"/>
    <n v="0"/>
    <n v="650343.28"/>
    <n v="108253.58000000007"/>
    <n v="108253.58000000007"/>
    <n v="0.16645605994421911"/>
    <x v="6"/>
    <s v="Q2"/>
    <n v="5"/>
  </r>
  <r>
    <d v="2022-05-01T00:00:00"/>
    <x v="5"/>
    <x v="1"/>
    <x v="1"/>
    <n v="74"/>
    <n v="325298.93"/>
    <n v="22081.02"/>
    <n v="272998.78999999998"/>
    <n v="0"/>
    <n v="303217.90999999997"/>
    <n v="30219.119999999995"/>
    <n v="30219.119999999995"/>
    <n v="9.9661395331166289E-2"/>
    <x v="6"/>
    <s v="Q2"/>
    <n v="5"/>
  </r>
  <r>
    <d v="2022-05-01T00:00:00"/>
    <x v="5"/>
    <x v="2"/>
    <x v="0"/>
    <n v="34"/>
    <n v="167782.49"/>
    <n v="0"/>
    <n v="145656.34"/>
    <n v="0"/>
    <n v="167782.49"/>
    <n v="22126.149999999994"/>
    <n v="22126.149999999994"/>
    <n v="0.13187401140607696"/>
    <x v="6"/>
    <s v="Q2"/>
    <n v="5"/>
  </r>
  <r>
    <d v="2022-05-01T00:00:00"/>
    <x v="5"/>
    <x v="2"/>
    <x v="1"/>
    <n v="30"/>
    <n v="124418.45"/>
    <n v="8568.8799999999992"/>
    <n v="98425.279999999999"/>
    <n v="0"/>
    <n v="115849.56999999999"/>
    <n v="17424.289999999994"/>
    <n v="17424.289999999994"/>
    <n v="0.15040444258878125"/>
    <x v="6"/>
    <s v="Q2"/>
    <n v="5"/>
  </r>
  <r>
    <d v="2022-05-01T00:00:00"/>
    <x v="6"/>
    <x v="3"/>
    <x v="0"/>
    <n v="13"/>
    <n v="21067.13"/>
    <n v="0"/>
    <n v="11249.19"/>
    <n v="1677.83"/>
    <n v="21067.13"/>
    <n v="9817.94"/>
    <n v="8140.1100000000006"/>
    <n v="0.46603120595923603"/>
    <x v="6"/>
    <s v="Q2"/>
    <n v="5"/>
  </r>
  <r>
    <d v="2022-05-01T00:00:00"/>
    <x v="6"/>
    <x v="3"/>
    <x v="1"/>
    <n v="28"/>
    <n v="40431.49"/>
    <n v="2896.85"/>
    <n v="21164.61"/>
    <n v="3005.37"/>
    <n v="37534.639999999999"/>
    <n v="16370.029999999999"/>
    <n v="13364.66"/>
    <n v="0.43613126434674743"/>
    <x v="6"/>
    <s v="Q2"/>
    <n v="5"/>
  </r>
  <r>
    <d v="2022-05-01T00:00:00"/>
    <x v="6"/>
    <x v="0"/>
    <x v="0"/>
    <n v="34"/>
    <n v="44771.73"/>
    <n v="0"/>
    <n v="26195.47"/>
    <n v="0"/>
    <n v="44771.73"/>
    <n v="18576.260000000002"/>
    <n v="18576.260000000002"/>
    <n v="0.41491048034105449"/>
    <x v="6"/>
    <s v="Q2"/>
    <n v="5"/>
  </r>
  <r>
    <d v="2022-05-01T00:00:00"/>
    <x v="6"/>
    <x v="0"/>
    <x v="1"/>
    <n v="29"/>
    <n v="37299.64"/>
    <n v="2564.64"/>
    <n v="20675.57"/>
    <n v="0"/>
    <n v="34735"/>
    <n v="14059.43"/>
    <n v="14059.43"/>
    <n v="0.40476263135166257"/>
    <x v="6"/>
    <s v="Q2"/>
    <n v="5"/>
  </r>
  <r>
    <d v="2022-05-01T00:00:00"/>
    <x v="6"/>
    <x v="1"/>
    <x v="0"/>
    <n v="194"/>
    <n v="261771.98"/>
    <n v="0"/>
    <n v="142667.1"/>
    <n v="0"/>
    <n v="261771.98"/>
    <n v="119104.88"/>
    <n v="119104.88"/>
    <n v="0.45499476299946234"/>
    <x v="6"/>
    <s v="Q2"/>
    <n v="5"/>
  </r>
  <r>
    <d v="2022-05-01T00:00:00"/>
    <x v="6"/>
    <x v="1"/>
    <x v="1"/>
    <n v="60"/>
    <n v="81117.52"/>
    <n v="5569.14"/>
    <n v="43702.5"/>
    <n v="0"/>
    <n v="75548.38"/>
    <n v="31845.880000000005"/>
    <n v="31845.880000000005"/>
    <n v="0.42152962115137349"/>
    <x v="6"/>
    <s v="Q2"/>
    <n v="5"/>
  </r>
  <r>
    <d v="2022-05-01T00:00:00"/>
    <x v="6"/>
    <x v="2"/>
    <x v="0"/>
    <n v="13"/>
    <n v="15661.56"/>
    <n v="0"/>
    <n v="7871.97"/>
    <n v="0"/>
    <n v="15661.56"/>
    <n v="7789.5899999999992"/>
    <n v="7789.5899999999992"/>
    <n v="0.49736999379372165"/>
    <x v="6"/>
    <s v="Q2"/>
    <n v="5"/>
  </r>
  <r>
    <d v="2022-05-01T00:00:00"/>
    <x v="6"/>
    <x v="2"/>
    <x v="1"/>
    <n v="22"/>
    <n v="24469.22"/>
    <n v="1691.02"/>
    <n v="14761.94"/>
    <n v="0"/>
    <n v="22778.2"/>
    <n v="8016.26"/>
    <n v="8016.26"/>
    <n v="0.35192684233170313"/>
    <x v="6"/>
    <s v="Q2"/>
    <n v="5"/>
  </r>
  <r>
    <d v="2022-06-01T00:00:00"/>
    <x v="0"/>
    <x v="3"/>
    <x v="0"/>
    <n v="134"/>
    <n v="55472.55"/>
    <n v="0"/>
    <n v="34825.61"/>
    <n v="4431.8500000000004"/>
    <n v="55472.55"/>
    <n v="20646.940000000002"/>
    <n v="16215.090000000002"/>
    <n v="0.37220102555227769"/>
    <x v="6"/>
    <s v="Q2"/>
    <n v="6"/>
  </r>
  <r>
    <d v="2022-06-01T00:00:00"/>
    <x v="0"/>
    <x v="3"/>
    <x v="1"/>
    <n v="68"/>
    <n v="26318.47"/>
    <n v="2382.65"/>
    <n v="16721.21"/>
    <n v="1918.24"/>
    <n v="23935.82"/>
    <n v="7214.6100000000006"/>
    <n v="5296.3700000000008"/>
    <n v="0.30141478336651933"/>
    <x v="6"/>
    <s v="Q2"/>
    <n v="6"/>
  </r>
  <r>
    <d v="2022-06-01T00:00:00"/>
    <x v="0"/>
    <x v="0"/>
    <x v="0"/>
    <n v="112"/>
    <n v="49991.519999999997"/>
    <n v="0"/>
    <n v="28010.65"/>
    <n v="0"/>
    <n v="49991.519999999997"/>
    <n v="21980.869999999995"/>
    <n v="21980.869999999995"/>
    <n v="0.43969197175841018"/>
    <x v="6"/>
    <s v="Q2"/>
    <n v="6"/>
  </r>
  <r>
    <d v="2022-06-01T00:00:00"/>
    <x v="0"/>
    <x v="0"/>
    <x v="1"/>
    <n v="53"/>
    <n v="19468.02"/>
    <n v="1728.2"/>
    <n v="11524.89"/>
    <n v="0"/>
    <n v="17739.82"/>
    <n v="6214.93"/>
    <n v="6214.93"/>
    <n v="0.3503378275540564"/>
    <x v="6"/>
    <s v="Q2"/>
    <n v="6"/>
  </r>
  <r>
    <d v="2022-06-01T00:00:00"/>
    <x v="0"/>
    <x v="1"/>
    <x v="0"/>
    <n v="624"/>
    <n v="267567.46000000002"/>
    <n v="0"/>
    <n v="157751.64000000001"/>
    <n v="0"/>
    <n v="267567.46000000002"/>
    <n v="109815.82"/>
    <n v="109815.82"/>
    <n v="0.4104229266144695"/>
    <x v="6"/>
    <s v="Q2"/>
    <n v="6"/>
  </r>
  <r>
    <d v="2022-06-01T00:00:00"/>
    <x v="0"/>
    <x v="1"/>
    <x v="1"/>
    <n v="191"/>
    <n v="79467.649999999994"/>
    <n v="7702.6"/>
    <n v="48462.31"/>
    <n v="0"/>
    <n v="71765.049999999988"/>
    <n v="23302.739999999991"/>
    <n v="23302.739999999991"/>
    <n v="0.32470875447031661"/>
    <x v="6"/>
    <s v="Q2"/>
    <n v="6"/>
  </r>
  <r>
    <d v="2022-06-01T00:00:00"/>
    <x v="0"/>
    <x v="2"/>
    <x v="0"/>
    <n v="72"/>
    <n v="30370.39"/>
    <n v="0"/>
    <n v="20898.580000000002"/>
    <n v="0"/>
    <n v="30370.39"/>
    <n v="9471.8099999999977"/>
    <n v="9471.8099999999977"/>
    <n v="0.31187646915301376"/>
    <x v="6"/>
    <s v="Q2"/>
    <n v="6"/>
  </r>
  <r>
    <d v="2022-06-01T00:00:00"/>
    <x v="0"/>
    <x v="2"/>
    <x v="1"/>
    <n v="54"/>
    <n v="21685.41"/>
    <n v="2000.96"/>
    <n v="12872.43"/>
    <n v="0"/>
    <n v="19684.45"/>
    <n v="6812.02"/>
    <n v="6812.02"/>
    <n v="0.34606097706565336"/>
    <x v="6"/>
    <s v="Q2"/>
    <n v="6"/>
  </r>
  <r>
    <d v="2022-06-01T00:00:00"/>
    <x v="1"/>
    <x v="3"/>
    <x v="0"/>
    <n v="38"/>
    <n v="207182.35"/>
    <n v="0"/>
    <n v="180947.46"/>
    <n v="16553.37"/>
    <n v="207182.35"/>
    <n v="26234.890000000014"/>
    <n v="9681.520000000015"/>
    <n v="0.12662705100120744"/>
    <x v="6"/>
    <s v="Q2"/>
    <n v="6"/>
  </r>
  <r>
    <d v="2022-06-01T00:00:00"/>
    <x v="1"/>
    <x v="3"/>
    <x v="1"/>
    <n v="17"/>
    <n v="113880.92"/>
    <n v="8662.14"/>
    <n v="97816.04"/>
    <n v="8452.33"/>
    <n v="105218.78"/>
    <n v="7402.7400000000052"/>
    <n v="-1049.5899999999947"/>
    <n v="7.035569125587661E-2"/>
    <x v="6"/>
    <s v="Q2"/>
    <n v="6"/>
  </r>
  <r>
    <d v="2022-06-01T00:00:00"/>
    <x v="1"/>
    <x v="0"/>
    <x v="0"/>
    <n v="44"/>
    <n v="252233.33"/>
    <n v="0"/>
    <n v="221243.19"/>
    <n v="0"/>
    <n v="252233.33"/>
    <n v="30990.139999999985"/>
    <n v="30990.139999999985"/>
    <n v="0.12286298563318332"/>
    <x v="6"/>
    <s v="Q2"/>
    <n v="6"/>
  </r>
  <r>
    <d v="2022-06-01T00:00:00"/>
    <x v="1"/>
    <x v="0"/>
    <x v="1"/>
    <n v="22"/>
    <n v="160960.15"/>
    <n v="14108.17"/>
    <n v="137340.09"/>
    <n v="0"/>
    <n v="146851.97999999998"/>
    <n v="9511.8899999999849"/>
    <n v="9511.8899999999849"/>
    <n v="6.4771956088028132E-2"/>
    <x v="6"/>
    <s v="Q2"/>
    <n v="6"/>
  </r>
  <r>
    <d v="2022-06-01T00:00:00"/>
    <x v="1"/>
    <x v="1"/>
    <x v="0"/>
    <n v="110"/>
    <n v="647104.18999999994"/>
    <n v="0"/>
    <n v="571163.88"/>
    <n v="0"/>
    <n v="647104.18999999994"/>
    <n v="75940.309999999939"/>
    <n v="75940.309999999939"/>
    <n v="0.11735406936555294"/>
    <x v="6"/>
    <s v="Q2"/>
    <n v="6"/>
  </r>
  <r>
    <d v="2022-06-01T00:00:00"/>
    <x v="1"/>
    <x v="1"/>
    <x v="1"/>
    <n v="45"/>
    <n v="248437.06"/>
    <n v="23638.99"/>
    <n v="219261.82"/>
    <n v="0"/>
    <n v="224798.07"/>
    <n v="5536.25"/>
    <n v="5536.25"/>
    <n v="2.4627658057740441E-2"/>
    <x v="6"/>
    <s v="Q2"/>
    <n v="6"/>
  </r>
  <r>
    <d v="2022-06-01T00:00:00"/>
    <x v="1"/>
    <x v="2"/>
    <x v="0"/>
    <n v="30"/>
    <n v="213587.96"/>
    <n v="0"/>
    <n v="180748.81"/>
    <n v="0"/>
    <n v="213587.96"/>
    <n v="32839.149999999994"/>
    <n v="32839.149999999994"/>
    <n v="0.15375000538419861"/>
    <x v="6"/>
    <s v="Q2"/>
    <n v="6"/>
  </r>
  <r>
    <d v="2022-06-01T00:00:00"/>
    <x v="1"/>
    <x v="2"/>
    <x v="1"/>
    <n v="16"/>
    <n v="73160"/>
    <n v="6137.07"/>
    <n v="64908.02"/>
    <n v="0"/>
    <n v="67022.929999999993"/>
    <n v="2114.9099999999962"/>
    <n v="2114.9099999999962"/>
    <n v="3.1555021542627223E-2"/>
    <x v="6"/>
    <s v="Q2"/>
    <n v="6"/>
  </r>
  <r>
    <d v="2022-06-01T00:00:00"/>
    <x v="2"/>
    <x v="3"/>
    <x v="0"/>
    <n v="79"/>
    <n v="57671.95"/>
    <n v="0"/>
    <n v="26567.15"/>
    <n v="4607.33"/>
    <n v="57671.95"/>
    <n v="31104.799999999996"/>
    <n v="26497.469999999994"/>
    <n v="0.53934018183883148"/>
    <x v="6"/>
    <s v="Q2"/>
    <n v="6"/>
  </r>
  <r>
    <d v="2022-06-01T00:00:00"/>
    <x v="2"/>
    <x v="3"/>
    <x v="1"/>
    <n v="48"/>
    <n v="40048.639999999999"/>
    <n v="3599.54"/>
    <n v="17935.849999999999"/>
    <n v="2918.89"/>
    <n v="36449.1"/>
    <n v="18513.25"/>
    <n v="15594.36"/>
    <n v="0.50792063452869896"/>
    <x v="6"/>
    <s v="Q2"/>
    <n v="6"/>
  </r>
  <r>
    <d v="2022-06-01T00:00:00"/>
    <x v="2"/>
    <x v="0"/>
    <x v="0"/>
    <n v="89"/>
    <n v="64800.58"/>
    <n v="0"/>
    <n v="29182.41"/>
    <n v="0"/>
    <n v="64800.58"/>
    <n v="35618.17"/>
    <n v="35618.17"/>
    <n v="0.54965819750378775"/>
    <x v="6"/>
    <s v="Q2"/>
    <n v="6"/>
  </r>
  <r>
    <d v="2022-06-01T00:00:00"/>
    <x v="2"/>
    <x v="0"/>
    <x v="1"/>
    <n v="31"/>
    <n v="24842.03"/>
    <n v="2289.21"/>
    <n v="10783.96"/>
    <n v="0"/>
    <n v="22552.82"/>
    <n v="11768.86"/>
    <n v="11768.86"/>
    <n v="0.5218354068360409"/>
    <x v="6"/>
    <s v="Q2"/>
    <n v="6"/>
  </r>
  <r>
    <d v="2022-06-01T00:00:00"/>
    <x v="2"/>
    <x v="1"/>
    <x v="0"/>
    <n v="415"/>
    <n v="311795.20000000001"/>
    <n v="0"/>
    <n v="142394.49"/>
    <n v="0"/>
    <n v="311795.20000000001"/>
    <n v="169400.71000000002"/>
    <n v="169400.71000000002"/>
    <n v="0.54330762628802498"/>
    <x v="6"/>
    <s v="Q2"/>
    <n v="6"/>
  </r>
  <r>
    <d v="2022-06-01T00:00:00"/>
    <x v="2"/>
    <x v="1"/>
    <x v="1"/>
    <n v="132"/>
    <n v="97129.31"/>
    <n v="9004.58"/>
    <n v="43503.81"/>
    <n v="0"/>
    <n v="88124.73"/>
    <n v="44620.92"/>
    <n v="44620.92"/>
    <n v="0.506338232185222"/>
    <x v="6"/>
    <s v="Q2"/>
    <n v="6"/>
  </r>
  <r>
    <d v="2022-06-01T00:00:00"/>
    <x v="2"/>
    <x v="2"/>
    <x v="0"/>
    <n v="55"/>
    <n v="51628.95"/>
    <n v="0"/>
    <n v="24104.26"/>
    <n v="0"/>
    <n v="51628.95"/>
    <n v="27524.69"/>
    <n v="27524.69"/>
    <n v="0.53312511681914898"/>
    <x v="6"/>
    <s v="Q2"/>
    <n v="6"/>
  </r>
  <r>
    <d v="2022-06-01T00:00:00"/>
    <x v="2"/>
    <x v="2"/>
    <x v="1"/>
    <n v="41"/>
    <n v="32601.3"/>
    <n v="2913.24"/>
    <n v="15374.25"/>
    <n v="0"/>
    <n v="29688.059999999998"/>
    <n v="14313.809999999998"/>
    <n v="14313.809999999998"/>
    <n v="0.48214029478517623"/>
    <x v="6"/>
    <s v="Q2"/>
    <n v="6"/>
  </r>
  <r>
    <d v="2022-06-01T00:00:00"/>
    <x v="3"/>
    <x v="3"/>
    <x v="0"/>
    <n v="229"/>
    <n v="23737.33"/>
    <n v="0"/>
    <n v="19751.7"/>
    <n v="1896.01"/>
    <n v="23737.33"/>
    <n v="3985.630000000001"/>
    <n v="2089.6200000000008"/>
    <n v="0.16790557320473704"/>
    <x v="6"/>
    <s v="Q2"/>
    <n v="6"/>
  </r>
  <r>
    <d v="2022-06-01T00:00:00"/>
    <x v="3"/>
    <x v="3"/>
    <x v="1"/>
    <n v="145"/>
    <n v="15001.69"/>
    <n v="1305.9100000000001"/>
    <n v="12681.36"/>
    <n v="1099.23"/>
    <n v="13695.78"/>
    <n v="1014.4200000000001"/>
    <n v="-84.809999999999945"/>
    <n v="7.4068070602769612E-2"/>
    <x v="6"/>
    <s v="Q2"/>
    <n v="6"/>
  </r>
  <r>
    <d v="2022-06-01T00:00:00"/>
    <x v="3"/>
    <x v="0"/>
    <x v="0"/>
    <n v="268"/>
    <n v="28342.17"/>
    <n v="0"/>
    <n v="23683.19"/>
    <n v="0"/>
    <n v="28342.17"/>
    <n v="4658.9799999999996"/>
    <n v="4658.9799999999996"/>
    <n v="0.16438331997867489"/>
    <x v="6"/>
    <s v="Q2"/>
    <n v="6"/>
  </r>
  <r>
    <d v="2022-06-01T00:00:00"/>
    <x v="3"/>
    <x v="0"/>
    <x v="1"/>
    <n v="128"/>
    <n v="14098.49"/>
    <n v="1235.1199999999999"/>
    <n v="12051.2"/>
    <n v="0"/>
    <n v="12863.369999999999"/>
    <n v="812.16999999999825"/>
    <n v="812.16999999999825"/>
    <n v="6.3138197843955218E-2"/>
    <x v="6"/>
    <s v="Q2"/>
    <n v="6"/>
  </r>
  <r>
    <d v="2022-06-01T00:00:00"/>
    <x v="3"/>
    <x v="1"/>
    <x v="0"/>
    <n v="1854"/>
    <n v="194514.13"/>
    <n v="0"/>
    <n v="161668.06"/>
    <n v="0"/>
    <n v="194514.13"/>
    <n v="32846.070000000007"/>
    <n v="32846.070000000007"/>
    <n v="0.16886212842223855"/>
    <x v="6"/>
    <s v="Q2"/>
    <n v="6"/>
  </r>
  <r>
    <d v="2022-06-01T00:00:00"/>
    <x v="3"/>
    <x v="1"/>
    <x v="1"/>
    <n v="649"/>
    <n v="72926.94"/>
    <n v="6904.8"/>
    <n v="59506.78"/>
    <n v="0"/>
    <n v="66022.14"/>
    <n v="6515.3600000000006"/>
    <n v="6515.3600000000006"/>
    <n v="9.8684471603010762E-2"/>
    <x v="6"/>
    <s v="Q2"/>
    <n v="6"/>
  </r>
  <r>
    <d v="2022-06-01T00:00:00"/>
    <x v="3"/>
    <x v="2"/>
    <x v="0"/>
    <n v="132"/>
    <n v="14722.5"/>
    <n v="0"/>
    <n v="12278.72"/>
    <n v="0"/>
    <n v="14722.5"/>
    <n v="2443.7800000000007"/>
    <n v="2443.7800000000007"/>
    <n v="0.1659894718967567"/>
    <x v="6"/>
    <s v="Q2"/>
    <n v="6"/>
  </r>
  <r>
    <d v="2022-06-01T00:00:00"/>
    <x v="3"/>
    <x v="2"/>
    <x v="1"/>
    <n v="85"/>
    <n v="11106.27"/>
    <n v="973.43"/>
    <n v="9254.65"/>
    <n v="0"/>
    <n v="10132.84"/>
    <n v="878.19000000000051"/>
    <n v="878.19000000000051"/>
    <n v="8.6667706190959343E-2"/>
    <x v="6"/>
    <s v="Q2"/>
    <n v="6"/>
  </r>
  <r>
    <d v="2022-06-01T00:00:00"/>
    <x v="4"/>
    <x v="3"/>
    <x v="0"/>
    <n v="77"/>
    <n v="52086.1"/>
    <n v="0"/>
    <n v="28433.63"/>
    <n v="4162.6400000000003"/>
    <n v="52086.1"/>
    <n v="23652.469999999998"/>
    <n v="19489.829999999998"/>
    <n v="0.45410330203259597"/>
    <x v="6"/>
    <s v="Q2"/>
    <n v="6"/>
  </r>
  <r>
    <d v="2022-06-01T00:00:00"/>
    <x v="4"/>
    <x v="3"/>
    <x v="1"/>
    <n v="35"/>
    <n v="17853.02"/>
    <n v="1636.89"/>
    <n v="9644.25"/>
    <n v="1301.19"/>
    <n v="16216.130000000001"/>
    <n v="6571.880000000001"/>
    <n v="5270.6900000000005"/>
    <n v="0.40526808800866793"/>
    <x v="6"/>
    <s v="Q2"/>
    <n v="6"/>
  </r>
  <r>
    <d v="2022-06-01T00:00:00"/>
    <x v="4"/>
    <x v="0"/>
    <x v="0"/>
    <n v="89"/>
    <n v="57581.77"/>
    <n v="0"/>
    <n v="30928.6"/>
    <n v="0"/>
    <n v="57581.77"/>
    <n v="26653.17"/>
    <n v="26653.17"/>
    <n v="0.46287514260155599"/>
    <x v="6"/>
    <s v="Q2"/>
    <n v="6"/>
  </r>
  <r>
    <d v="2022-06-01T00:00:00"/>
    <x v="4"/>
    <x v="0"/>
    <x v="1"/>
    <n v="59"/>
    <n v="42394.34"/>
    <n v="3814.13"/>
    <n v="22369.45"/>
    <n v="0"/>
    <n v="38580.21"/>
    <n v="16210.759999999998"/>
    <n v="16210.759999999998"/>
    <n v="0.42018330123138259"/>
    <x v="6"/>
    <s v="Q2"/>
    <n v="6"/>
  </r>
  <r>
    <d v="2022-06-01T00:00:00"/>
    <x v="4"/>
    <x v="1"/>
    <x v="0"/>
    <n v="495"/>
    <n v="298992.44"/>
    <n v="0"/>
    <n v="161833.57"/>
    <n v="0"/>
    <n v="298992.44"/>
    <n v="137158.87"/>
    <n v="137158.87"/>
    <n v="0.4587369165588267"/>
    <x v="6"/>
    <s v="Q2"/>
    <n v="6"/>
  </r>
  <r>
    <d v="2022-06-01T00:00:00"/>
    <x v="4"/>
    <x v="1"/>
    <x v="1"/>
    <n v="200"/>
    <n v="127562.55"/>
    <n v="12151.38"/>
    <n v="68716.25"/>
    <n v="0"/>
    <n v="115411.17"/>
    <n v="46694.92"/>
    <n v="46694.92"/>
    <n v="0.40459619289883292"/>
    <x v="6"/>
    <s v="Q2"/>
    <n v="6"/>
  </r>
  <r>
    <d v="2022-06-01T00:00:00"/>
    <x v="4"/>
    <x v="2"/>
    <x v="0"/>
    <n v="70"/>
    <n v="45023.91"/>
    <n v="0"/>
    <n v="24763.19"/>
    <n v="0"/>
    <n v="45023.91"/>
    <n v="20260.720000000005"/>
    <n v="20260.720000000005"/>
    <n v="0.44999912268836723"/>
    <x v="6"/>
    <s v="Q2"/>
    <n v="6"/>
  </r>
  <r>
    <d v="2022-06-01T00:00:00"/>
    <x v="4"/>
    <x v="2"/>
    <x v="1"/>
    <n v="33"/>
    <n v="18244.93"/>
    <n v="1627"/>
    <n v="9872.74"/>
    <n v="0"/>
    <n v="16617.93"/>
    <n v="6745.1900000000005"/>
    <n v="6745.1900000000005"/>
    <n v="0.40589832789041719"/>
    <x v="6"/>
    <s v="Q2"/>
    <n v="6"/>
  </r>
  <r>
    <d v="2022-06-01T00:00:00"/>
    <x v="5"/>
    <x v="3"/>
    <x v="0"/>
    <n v="45"/>
    <n v="169053.91"/>
    <n v="0"/>
    <n v="143144.46"/>
    <n v="13499.93"/>
    <n v="169053.91"/>
    <n v="25909.450000000012"/>
    <n v="12409.520000000011"/>
    <n v="0.1532614655289547"/>
    <x v="6"/>
    <s v="Q2"/>
    <n v="6"/>
  </r>
  <r>
    <d v="2022-06-01T00:00:00"/>
    <x v="5"/>
    <x v="3"/>
    <x v="1"/>
    <n v="34"/>
    <n v="152016.20000000001"/>
    <n v="14119.69"/>
    <n v="128692.83"/>
    <n v="11043.92"/>
    <n v="137896.51"/>
    <n v="9203.6800000000076"/>
    <n v="-1840.2399999999925"/>
    <n v="6.6743386036383426E-2"/>
    <x v="6"/>
    <s v="Q2"/>
    <n v="6"/>
  </r>
  <r>
    <d v="2022-06-01T00:00:00"/>
    <x v="5"/>
    <x v="0"/>
    <x v="0"/>
    <n v="63"/>
    <n v="263349.82"/>
    <n v="0"/>
    <n v="220603.14"/>
    <n v="0"/>
    <n v="263349.82"/>
    <n v="42746.679999999993"/>
    <n v="42746.679999999993"/>
    <n v="0.16231900215462455"/>
    <x v="6"/>
    <s v="Q2"/>
    <n v="6"/>
  </r>
  <r>
    <d v="2022-06-01T00:00:00"/>
    <x v="5"/>
    <x v="0"/>
    <x v="1"/>
    <n v="31"/>
    <n v="143764.85"/>
    <n v="13655.27"/>
    <n v="118914.54"/>
    <n v="0"/>
    <n v="130109.58"/>
    <n v="11195.040000000008"/>
    <n v="11195.040000000008"/>
    <n v="8.6043164538691222E-2"/>
    <x v="6"/>
    <s v="Q2"/>
    <n v="6"/>
  </r>
  <r>
    <d v="2022-06-01T00:00:00"/>
    <x v="5"/>
    <x v="1"/>
    <x v="0"/>
    <n v="185"/>
    <n v="753633.83"/>
    <n v="0"/>
    <n v="625034.47"/>
    <n v="0"/>
    <n v="753633.83"/>
    <n v="128599.35999999999"/>
    <n v="128599.35999999999"/>
    <n v="0.17063904893972182"/>
    <x v="6"/>
    <s v="Q2"/>
    <n v="6"/>
  </r>
  <r>
    <d v="2022-06-01T00:00:00"/>
    <x v="5"/>
    <x v="1"/>
    <x v="1"/>
    <n v="51"/>
    <n v="228463.51"/>
    <n v="21739.58"/>
    <n v="189456.51"/>
    <n v="0"/>
    <n v="206723.93"/>
    <n v="17267.419999999984"/>
    <n v="17267.419999999984"/>
    <n v="8.3528888019882286E-2"/>
    <x v="6"/>
    <s v="Q2"/>
    <n v="6"/>
  </r>
  <r>
    <d v="2022-06-01T00:00:00"/>
    <x v="5"/>
    <x v="2"/>
    <x v="0"/>
    <n v="27"/>
    <n v="112124.15"/>
    <n v="0"/>
    <n v="92037.47"/>
    <n v="0"/>
    <n v="112124.15"/>
    <n v="20086.679999999993"/>
    <n v="20086.679999999993"/>
    <n v="0.17914677614055485"/>
    <x v="6"/>
    <s v="Q2"/>
    <n v="6"/>
  </r>
  <r>
    <d v="2022-06-01T00:00:00"/>
    <x v="5"/>
    <x v="2"/>
    <x v="1"/>
    <n v="24"/>
    <n v="100674.46"/>
    <n v="9920.02"/>
    <n v="82743.73"/>
    <n v="0"/>
    <n v="90754.44"/>
    <n v="8010.7100000000064"/>
    <n v="8010.7100000000064"/>
    <n v="8.8267967936334638E-2"/>
    <x v="6"/>
    <s v="Q2"/>
    <n v="6"/>
  </r>
  <r>
    <d v="2022-06-01T00:00:00"/>
    <x v="6"/>
    <x v="3"/>
    <x v="0"/>
    <n v="44"/>
    <n v="57080.63"/>
    <n v="0"/>
    <n v="31361.72"/>
    <n v="4561.67"/>
    <n v="57080.63"/>
    <n v="25718.909999999996"/>
    <n v="21157.239999999998"/>
    <n v="0.45057158619307458"/>
    <x v="6"/>
    <s v="Q2"/>
    <n v="6"/>
  </r>
  <r>
    <d v="2022-06-01T00:00:00"/>
    <x v="6"/>
    <x v="3"/>
    <x v="1"/>
    <n v="20"/>
    <n v="33390.720000000001"/>
    <n v="3079.2"/>
    <n v="18143.32"/>
    <n v="2434.0500000000002"/>
    <n v="30311.52"/>
    <n v="12168.2"/>
    <n v="9734.1500000000015"/>
    <n v="0.40143813309263277"/>
    <x v="6"/>
    <s v="Q2"/>
    <n v="6"/>
  </r>
  <r>
    <d v="2022-06-01T00:00:00"/>
    <x v="6"/>
    <x v="0"/>
    <x v="0"/>
    <n v="45"/>
    <n v="55874.52"/>
    <n v="0"/>
    <n v="31483.07"/>
    <n v="0"/>
    <n v="55874.52"/>
    <n v="24391.449999999997"/>
    <n v="24391.449999999997"/>
    <n v="0.43653976803738087"/>
    <x v="6"/>
    <s v="Q2"/>
    <n v="6"/>
  </r>
  <r>
    <d v="2022-06-01T00:00:00"/>
    <x v="6"/>
    <x v="0"/>
    <x v="1"/>
    <n v="20"/>
    <n v="24088.6"/>
    <n v="2120.5500000000002"/>
    <n v="12405.15"/>
    <n v="0"/>
    <n v="21968.05"/>
    <n v="9562.9"/>
    <n v="9562.9"/>
    <n v="0.43530946078509469"/>
    <x v="6"/>
    <s v="Q2"/>
    <n v="6"/>
  </r>
  <r>
    <d v="2022-06-01T00:00:00"/>
    <x v="6"/>
    <x v="1"/>
    <x v="0"/>
    <n v="214"/>
    <n v="288619.65999999997"/>
    <n v="0"/>
    <n v="160490.23000000001"/>
    <n v="0"/>
    <n v="288619.65999999997"/>
    <n v="128129.42999999996"/>
    <n v="128129.42999999996"/>
    <n v="0.44393867694252004"/>
    <x v="6"/>
    <s v="Q2"/>
    <n v="6"/>
  </r>
  <r>
    <d v="2022-06-01T00:00:00"/>
    <x v="6"/>
    <x v="1"/>
    <x v="1"/>
    <n v="71"/>
    <n v="83120.86"/>
    <n v="7397.53"/>
    <n v="47606.82"/>
    <n v="0"/>
    <n v="75723.33"/>
    <n v="28116.510000000002"/>
    <n v="28116.510000000002"/>
    <n v="0.37130577854935859"/>
    <x v="6"/>
    <s v="Q2"/>
    <n v="6"/>
  </r>
  <r>
    <d v="2022-06-01T00:00:00"/>
    <x v="6"/>
    <x v="2"/>
    <x v="0"/>
    <n v="21"/>
    <n v="23693.3"/>
    <n v="0"/>
    <n v="14378.63"/>
    <n v="0"/>
    <n v="23693.3"/>
    <n v="9314.67"/>
    <n v="9314.67"/>
    <n v="0.39313519011703735"/>
    <x v="6"/>
    <s v="Q2"/>
    <n v="6"/>
  </r>
  <r>
    <d v="2022-06-01T00:00:00"/>
    <x v="6"/>
    <x v="2"/>
    <x v="1"/>
    <n v="9"/>
    <n v="10451.92"/>
    <n v="975.45"/>
    <n v="5627.74"/>
    <n v="0"/>
    <n v="9476.4699999999993"/>
    <n v="3848.7299999999996"/>
    <n v="3848.7299999999996"/>
    <n v="0.40613540696060874"/>
    <x v="6"/>
    <s v="Q2"/>
    <n v="6"/>
  </r>
  <r>
    <d v="2022-07-01T00:00:00"/>
    <x v="0"/>
    <x v="3"/>
    <x v="0"/>
    <n v="133"/>
    <n v="54403.75"/>
    <n v="0"/>
    <n v="34929.879999999997"/>
    <n v="4344.3"/>
    <n v="54403.75"/>
    <n v="19473.870000000003"/>
    <n v="15129.570000000003"/>
    <n v="0.35795087654803215"/>
    <x v="6"/>
    <s v="Q3"/>
    <n v="7"/>
  </r>
  <r>
    <d v="2022-07-01T00:00:00"/>
    <x v="0"/>
    <x v="3"/>
    <x v="1"/>
    <n v="86"/>
    <n v="41777.31"/>
    <n v="3785.59"/>
    <n v="24421.14"/>
    <n v="3047.49"/>
    <n v="37991.72"/>
    <n v="13570.580000000002"/>
    <n v="10523.090000000002"/>
    <n v="0.3571983579579972"/>
    <x v="6"/>
    <s v="Q3"/>
    <n v="7"/>
  </r>
  <r>
    <d v="2022-07-01T00:00:00"/>
    <x v="0"/>
    <x v="0"/>
    <x v="0"/>
    <n v="109"/>
    <n v="46002.720000000001"/>
    <n v="0"/>
    <n v="28788.69"/>
    <n v="0"/>
    <n v="46002.720000000001"/>
    <n v="17214.030000000002"/>
    <n v="17214.030000000002"/>
    <n v="0.37419591711098826"/>
    <x v="6"/>
    <s v="Q3"/>
    <n v="7"/>
  </r>
  <r>
    <d v="2022-07-01T00:00:00"/>
    <x v="0"/>
    <x v="0"/>
    <x v="1"/>
    <n v="66"/>
    <n v="27514.46"/>
    <n v="2436.64"/>
    <n v="16229.51"/>
    <n v="0"/>
    <n v="25077.82"/>
    <n v="8848.31"/>
    <n v="8848.31"/>
    <n v="0.35283409801968429"/>
    <x v="6"/>
    <s v="Q3"/>
    <n v="7"/>
  </r>
  <r>
    <d v="2022-07-01T00:00:00"/>
    <x v="0"/>
    <x v="1"/>
    <x v="0"/>
    <n v="747"/>
    <n v="323860.84999999998"/>
    <n v="0"/>
    <n v="198211.46"/>
    <n v="0"/>
    <n v="323860.84999999998"/>
    <n v="125649.38999999998"/>
    <n v="125649.38999999998"/>
    <n v="0.3879733842482041"/>
    <x v="6"/>
    <s v="Q3"/>
    <n v="7"/>
  </r>
  <r>
    <d v="2022-07-01T00:00:00"/>
    <x v="0"/>
    <x v="1"/>
    <x v="1"/>
    <n v="192"/>
    <n v="79093.919999999998"/>
    <n v="7423.12"/>
    <n v="49338.84"/>
    <n v="0"/>
    <n v="71670.8"/>
    <n v="22331.960000000006"/>
    <n v="22331.960000000006"/>
    <n v="0.31159077336934993"/>
    <x v="6"/>
    <s v="Q3"/>
    <n v="7"/>
  </r>
  <r>
    <d v="2022-07-01T00:00:00"/>
    <x v="0"/>
    <x v="2"/>
    <x v="0"/>
    <n v="101"/>
    <n v="41938.370000000003"/>
    <n v="0"/>
    <n v="26748.57"/>
    <n v="0"/>
    <n v="41938.370000000003"/>
    <n v="15189.800000000003"/>
    <n v="15189.800000000003"/>
    <n v="0.36219338042942539"/>
    <x v="6"/>
    <s v="Q3"/>
    <n v="7"/>
  </r>
  <r>
    <d v="2022-07-01T00:00:00"/>
    <x v="0"/>
    <x v="2"/>
    <x v="1"/>
    <n v="53"/>
    <n v="23702.35"/>
    <n v="2119.2399999999998"/>
    <n v="14586.12"/>
    <n v="0"/>
    <n v="21583.11"/>
    <n v="6996.99"/>
    <n v="6996.99"/>
    <n v="0.32418821939933584"/>
    <x v="6"/>
    <s v="Q3"/>
    <n v="7"/>
  </r>
  <r>
    <d v="2022-07-01T00:00:00"/>
    <x v="1"/>
    <x v="3"/>
    <x v="0"/>
    <n v="49"/>
    <n v="275483.02"/>
    <n v="0"/>
    <n v="243283.58"/>
    <n v="22065.02"/>
    <n v="275483.02"/>
    <n v="32199.440000000031"/>
    <n v="10134.420000000031"/>
    <n v="0.11688357416729361"/>
    <x v="6"/>
    <s v="Q3"/>
    <n v="7"/>
  </r>
  <r>
    <d v="2022-07-01T00:00:00"/>
    <x v="1"/>
    <x v="3"/>
    <x v="1"/>
    <n v="26"/>
    <n v="126191.03999999999"/>
    <n v="11474.15"/>
    <n v="111079.67999999999"/>
    <n v="9182.65"/>
    <n v="114716.89"/>
    <n v="3637.2100000000064"/>
    <n v="-5545.4399999999932"/>
    <n v="3.1705967621681569E-2"/>
    <x v="6"/>
    <s v="Q3"/>
    <n v="7"/>
  </r>
  <r>
    <d v="2022-07-01T00:00:00"/>
    <x v="1"/>
    <x v="0"/>
    <x v="0"/>
    <n v="49"/>
    <n v="287059.90000000002"/>
    <n v="0"/>
    <n v="248037.31"/>
    <n v="0"/>
    <n v="287059.90000000002"/>
    <n v="39022.590000000026"/>
    <n v="39022.590000000026"/>
    <n v="0.13593884063918374"/>
    <x v="6"/>
    <s v="Q3"/>
    <n v="7"/>
  </r>
  <r>
    <d v="2022-07-01T00:00:00"/>
    <x v="1"/>
    <x v="0"/>
    <x v="1"/>
    <n v="26"/>
    <n v="181643.28"/>
    <n v="16656.38"/>
    <n v="159572.15"/>
    <n v="0"/>
    <n v="164986.9"/>
    <n v="5414.75"/>
    <n v="5414.75"/>
    <n v="3.2819272317984038E-2"/>
    <x v="6"/>
    <s v="Q3"/>
    <n v="7"/>
  </r>
  <r>
    <d v="2022-07-01T00:00:00"/>
    <x v="1"/>
    <x v="1"/>
    <x v="0"/>
    <n v="125"/>
    <n v="716121.08"/>
    <n v="0"/>
    <n v="627986.27"/>
    <n v="0"/>
    <n v="716121.08"/>
    <n v="88134.809999999939"/>
    <n v="88134.809999999939"/>
    <n v="0.12307249774018654"/>
    <x v="6"/>
    <s v="Q3"/>
    <n v="7"/>
  </r>
  <r>
    <d v="2022-07-01T00:00:00"/>
    <x v="1"/>
    <x v="1"/>
    <x v="1"/>
    <n v="33"/>
    <n v="202266.64"/>
    <n v="19459.919999999998"/>
    <n v="172596.47"/>
    <n v="0"/>
    <n v="182806.72000000003"/>
    <n v="10210.250000000029"/>
    <n v="10210.250000000029"/>
    <n v="5.5852706071199285E-2"/>
    <x v="6"/>
    <s v="Q3"/>
    <n v="7"/>
  </r>
  <r>
    <d v="2022-07-01T00:00:00"/>
    <x v="1"/>
    <x v="2"/>
    <x v="0"/>
    <n v="27"/>
    <n v="153713.28"/>
    <n v="0"/>
    <n v="135808.94"/>
    <n v="0"/>
    <n v="153713.28"/>
    <n v="17904.339999999997"/>
    <n v="17904.339999999997"/>
    <n v="0.11647881041898264"/>
    <x v="6"/>
    <s v="Q3"/>
    <n v="7"/>
  </r>
  <r>
    <d v="2022-07-01T00:00:00"/>
    <x v="1"/>
    <x v="2"/>
    <x v="1"/>
    <n v="11"/>
    <n v="78019.399999999994"/>
    <n v="7009.27"/>
    <n v="67591.490000000005"/>
    <n v="0"/>
    <n v="71010.12999999999"/>
    <n v="3418.6399999999849"/>
    <n v="3418.6399999999849"/>
    <n v="4.8142990302932627E-2"/>
    <x v="6"/>
    <s v="Q3"/>
    <n v="7"/>
  </r>
  <r>
    <d v="2022-07-01T00:00:00"/>
    <x v="2"/>
    <x v="3"/>
    <x v="0"/>
    <n v="74"/>
    <n v="61134.879999999997"/>
    <n v="0"/>
    <n v="27040.09"/>
    <n v="4886.42"/>
    <n v="61134.879999999997"/>
    <n v="34094.789999999994"/>
    <n v="29208.369999999995"/>
    <n v="0.55769783141800544"/>
    <x v="6"/>
    <s v="Q3"/>
    <n v="7"/>
  </r>
  <r>
    <d v="2022-07-01T00:00:00"/>
    <x v="2"/>
    <x v="3"/>
    <x v="1"/>
    <n v="59"/>
    <n v="47243.66"/>
    <n v="4238.0200000000004"/>
    <n v="20774.810000000001"/>
    <n v="3449.36"/>
    <n v="43005.64"/>
    <n v="22230.829999999998"/>
    <n v="18781.469999999998"/>
    <n v="0.51692824476045462"/>
    <x v="6"/>
    <s v="Q3"/>
    <n v="7"/>
  </r>
  <r>
    <d v="2022-07-01T00:00:00"/>
    <x v="2"/>
    <x v="0"/>
    <x v="0"/>
    <n v="83"/>
    <n v="63298.26"/>
    <n v="0"/>
    <n v="28624.04"/>
    <n v="0"/>
    <n v="63298.26"/>
    <n v="34674.22"/>
    <n v="34674.22"/>
    <n v="0.54779104512509502"/>
    <x v="6"/>
    <s v="Q3"/>
    <n v="7"/>
  </r>
  <r>
    <d v="2022-07-01T00:00:00"/>
    <x v="2"/>
    <x v="0"/>
    <x v="1"/>
    <n v="48"/>
    <n v="32221.77"/>
    <n v="2965.93"/>
    <n v="14414.88"/>
    <n v="0"/>
    <n v="29255.84"/>
    <n v="14840.960000000001"/>
    <n v="14840.960000000001"/>
    <n v="0.50728196489999944"/>
    <x v="6"/>
    <s v="Q3"/>
    <n v="7"/>
  </r>
  <r>
    <d v="2022-07-01T00:00:00"/>
    <x v="2"/>
    <x v="1"/>
    <x v="0"/>
    <n v="474"/>
    <n v="369264.43"/>
    <n v="0"/>
    <n v="164726"/>
    <n v="0"/>
    <n v="369264.43"/>
    <n v="204538.43"/>
    <n v="204538.43"/>
    <n v="0.55390775114732815"/>
    <x v="6"/>
    <s v="Q3"/>
    <n v="7"/>
  </r>
  <r>
    <d v="2022-07-01T00:00:00"/>
    <x v="2"/>
    <x v="1"/>
    <x v="1"/>
    <n v="103"/>
    <n v="75629.81"/>
    <n v="6996.65"/>
    <n v="34632.660000000003"/>
    <n v="0"/>
    <n v="68633.16"/>
    <n v="34000.5"/>
    <n v="34000.5"/>
    <n v="0.49539464596996552"/>
    <x v="6"/>
    <s v="Q3"/>
    <n v="7"/>
  </r>
  <r>
    <d v="2022-07-01T00:00:00"/>
    <x v="2"/>
    <x v="2"/>
    <x v="0"/>
    <n v="50"/>
    <n v="38390.89"/>
    <n v="0"/>
    <n v="17000"/>
    <n v="0"/>
    <n v="38390.89"/>
    <n v="21390.89"/>
    <n v="21390.89"/>
    <n v="0.55718661380343093"/>
    <x v="6"/>
    <s v="Q3"/>
    <n v="7"/>
  </r>
  <r>
    <d v="2022-07-01T00:00:00"/>
    <x v="2"/>
    <x v="2"/>
    <x v="1"/>
    <n v="37"/>
    <n v="25161.86"/>
    <n v="2327.94"/>
    <n v="11213.25"/>
    <n v="0"/>
    <n v="22833.920000000002"/>
    <n v="11620.670000000002"/>
    <n v="11620.670000000002"/>
    <n v="0.50892137661864456"/>
    <x v="6"/>
    <s v="Q3"/>
    <n v="7"/>
  </r>
  <r>
    <d v="2022-07-01T00:00:00"/>
    <x v="3"/>
    <x v="3"/>
    <x v="0"/>
    <n v="186"/>
    <n v="19069.240000000002"/>
    <n v="0"/>
    <n v="15536.49"/>
    <n v="1524.49"/>
    <n v="19069.240000000002"/>
    <n v="3532.7500000000018"/>
    <n v="2008.2600000000018"/>
    <n v="0.18525908740988112"/>
    <x v="6"/>
    <s v="Q3"/>
    <n v="7"/>
  </r>
  <r>
    <d v="2022-07-01T00:00:00"/>
    <x v="3"/>
    <x v="3"/>
    <x v="1"/>
    <n v="116"/>
    <n v="12723.34"/>
    <n v="1135.9000000000001"/>
    <n v="10266.280000000001"/>
    <n v="929.59"/>
    <n v="11587.44"/>
    <n v="1321.1599999999999"/>
    <n v="391.56999999999982"/>
    <n v="0.11401655585703138"/>
    <x v="6"/>
    <s v="Q3"/>
    <n v="7"/>
  </r>
  <r>
    <d v="2022-07-01T00:00:00"/>
    <x v="3"/>
    <x v="0"/>
    <x v="0"/>
    <n v="208"/>
    <n v="23614.53"/>
    <n v="0"/>
    <n v="19032.21"/>
    <n v="0"/>
    <n v="23614.53"/>
    <n v="4582.32"/>
    <n v="4582.32"/>
    <n v="0.19404663145952936"/>
    <x v="6"/>
    <s v="Q3"/>
    <n v="7"/>
  </r>
  <r>
    <d v="2022-07-01T00:00:00"/>
    <x v="3"/>
    <x v="0"/>
    <x v="1"/>
    <n v="130"/>
    <n v="15009.45"/>
    <n v="1410.88"/>
    <n v="12862.19"/>
    <n v="0"/>
    <n v="13598.57"/>
    <n v="736.3799999999992"/>
    <n v="736.3799999999992"/>
    <n v="5.4151282083336645E-2"/>
    <x v="6"/>
    <s v="Q3"/>
    <n v="7"/>
  </r>
  <r>
    <d v="2022-07-01T00:00:00"/>
    <x v="3"/>
    <x v="1"/>
    <x v="0"/>
    <n v="1994"/>
    <n v="224418.98"/>
    <n v="0"/>
    <n v="186792.31"/>
    <n v="0"/>
    <n v="224418.98"/>
    <n v="37626.670000000013"/>
    <n v="37626.670000000013"/>
    <n v="0.16766260144306872"/>
    <x v="6"/>
    <s v="Q3"/>
    <n v="7"/>
  </r>
  <r>
    <d v="2022-07-01T00:00:00"/>
    <x v="3"/>
    <x v="1"/>
    <x v="1"/>
    <n v="585"/>
    <n v="62881.39"/>
    <n v="5829.69"/>
    <n v="52060.69"/>
    <n v="0"/>
    <n v="57051.7"/>
    <n v="4991.0099999999948"/>
    <n v="4991.0099999999948"/>
    <n v="8.7482231029049007E-2"/>
    <x v="6"/>
    <s v="Q3"/>
    <n v="7"/>
  </r>
  <r>
    <d v="2022-07-01T00:00:00"/>
    <x v="3"/>
    <x v="2"/>
    <x v="0"/>
    <n v="161"/>
    <n v="17868.939999999999"/>
    <n v="0"/>
    <n v="15234.5"/>
    <n v="0"/>
    <n v="17868.939999999999"/>
    <n v="2634.4399999999987"/>
    <n v="2634.4399999999987"/>
    <n v="0.14743124102492922"/>
    <x v="6"/>
    <s v="Q3"/>
    <n v="7"/>
  </r>
  <r>
    <d v="2022-07-01T00:00:00"/>
    <x v="3"/>
    <x v="2"/>
    <x v="1"/>
    <n v="89"/>
    <n v="9491.32"/>
    <n v="920.18"/>
    <n v="7510.17"/>
    <n v="0"/>
    <n v="8571.14"/>
    <n v="1060.9699999999993"/>
    <n v="1060.9699999999993"/>
    <n v="0.12378400072802444"/>
    <x v="6"/>
    <s v="Q3"/>
    <n v="7"/>
  </r>
  <r>
    <d v="2022-07-01T00:00:00"/>
    <x v="4"/>
    <x v="3"/>
    <x v="0"/>
    <n v="66"/>
    <n v="41568.839999999997"/>
    <n v="0"/>
    <n v="22751.18"/>
    <n v="3321.26"/>
    <n v="41568.839999999997"/>
    <n v="18817.659999999996"/>
    <n v="15496.399999999996"/>
    <n v="0.45268667588511002"/>
    <x v="6"/>
    <s v="Q3"/>
    <n v="7"/>
  </r>
  <r>
    <d v="2022-07-01T00:00:00"/>
    <x v="4"/>
    <x v="3"/>
    <x v="1"/>
    <n v="62"/>
    <n v="44064.5"/>
    <n v="4160.87"/>
    <n v="23653.71"/>
    <n v="3192.52"/>
    <n v="39903.629999999997"/>
    <n v="16249.919999999998"/>
    <n v="13057.399999999998"/>
    <n v="0.40722911674952877"/>
    <x v="6"/>
    <s v="Q3"/>
    <n v="7"/>
  </r>
  <r>
    <d v="2022-07-01T00:00:00"/>
    <x v="4"/>
    <x v="0"/>
    <x v="0"/>
    <n v="84"/>
    <n v="44816.7"/>
    <n v="0"/>
    <n v="24614.29"/>
    <n v="0"/>
    <n v="44816.7"/>
    <n v="20202.409999999996"/>
    <n v="20202.409999999996"/>
    <n v="0.45077861600697949"/>
    <x v="6"/>
    <s v="Q3"/>
    <n v="7"/>
  </r>
  <r>
    <d v="2022-07-01T00:00:00"/>
    <x v="4"/>
    <x v="0"/>
    <x v="1"/>
    <n v="68"/>
    <n v="43622.99"/>
    <n v="4044.64"/>
    <n v="23886.06"/>
    <n v="0"/>
    <n v="39578.35"/>
    <n v="15692.289999999997"/>
    <n v="15692.289999999997"/>
    <n v="0.39648671559072063"/>
    <x v="6"/>
    <s v="Q3"/>
    <n v="7"/>
  </r>
  <r>
    <d v="2022-07-01T00:00:00"/>
    <x v="4"/>
    <x v="1"/>
    <x v="0"/>
    <n v="573"/>
    <n v="370469.95"/>
    <n v="0"/>
    <n v="198300.58"/>
    <n v="0"/>
    <n v="370469.95"/>
    <n v="172169.37000000002"/>
    <n v="172169.37000000002"/>
    <n v="0.46473234873705688"/>
    <x v="6"/>
    <s v="Q3"/>
    <n v="7"/>
  </r>
  <r>
    <d v="2022-07-01T00:00:00"/>
    <x v="4"/>
    <x v="1"/>
    <x v="1"/>
    <n v="160"/>
    <n v="88439.65"/>
    <n v="8397.2999999999993"/>
    <n v="47356.02"/>
    <n v="0"/>
    <n v="80042.349999999991"/>
    <n v="32686.329999999994"/>
    <n v="32686.329999999994"/>
    <n v="0.40836294786447425"/>
    <x v="6"/>
    <s v="Q3"/>
    <n v="7"/>
  </r>
  <r>
    <d v="2022-07-01T00:00:00"/>
    <x v="4"/>
    <x v="2"/>
    <x v="0"/>
    <n v="62"/>
    <n v="47424.93"/>
    <n v="0"/>
    <n v="25720.14"/>
    <n v="0"/>
    <n v="47424.93"/>
    <n v="21704.79"/>
    <n v="21704.79"/>
    <n v="0.45766625274934514"/>
    <x v="6"/>
    <s v="Q3"/>
    <n v="7"/>
  </r>
  <r>
    <d v="2022-07-01T00:00:00"/>
    <x v="4"/>
    <x v="2"/>
    <x v="1"/>
    <n v="28"/>
    <n v="20723.64"/>
    <n v="1848.18"/>
    <n v="11051.67"/>
    <n v="0"/>
    <n v="18875.46"/>
    <n v="7823.7899999999991"/>
    <n v="7823.7899999999991"/>
    <n v="0.41449532885556162"/>
    <x v="6"/>
    <s v="Q3"/>
    <n v="7"/>
  </r>
  <r>
    <d v="2022-07-01T00:00:00"/>
    <x v="5"/>
    <x v="3"/>
    <x v="0"/>
    <n v="37"/>
    <n v="133926.65"/>
    <n v="0"/>
    <n v="109670.42"/>
    <n v="10712.89"/>
    <n v="133926.65"/>
    <n v="24256.229999999996"/>
    <n v="13543.339999999997"/>
    <n v="0.18111578240775825"/>
    <x v="6"/>
    <s v="Q3"/>
    <n v="7"/>
  </r>
  <r>
    <d v="2022-07-01T00:00:00"/>
    <x v="5"/>
    <x v="3"/>
    <x v="1"/>
    <n v="25"/>
    <n v="73059.820000000007"/>
    <n v="6953.59"/>
    <n v="60231.37"/>
    <n v="5291.54"/>
    <n v="66106.23000000001"/>
    <n v="5874.8600000000079"/>
    <n v="583.32000000000789"/>
    <n v="8.8869990014556977E-2"/>
    <x v="6"/>
    <s v="Q3"/>
    <n v="7"/>
  </r>
  <r>
    <d v="2022-07-01T00:00:00"/>
    <x v="5"/>
    <x v="0"/>
    <x v="0"/>
    <n v="53"/>
    <n v="251660.23"/>
    <n v="0"/>
    <n v="212467.91"/>
    <n v="0"/>
    <n v="251660.23"/>
    <n v="39192.320000000007"/>
    <n v="39192.320000000007"/>
    <n v="0.15573505595222575"/>
    <x v="6"/>
    <s v="Q3"/>
    <n v="7"/>
  </r>
  <r>
    <d v="2022-07-01T00:00:00"/>
    <x v="5"/>
    <x v="0"/>
    <x v="1"/>
    <n v="31"/>
    <n v="122232.6"/>
    <n v="11290.35"/>
    <n v="101359.32"/>
    <n v="0"/>
    <n v="110942.25"/>
    <n v="9582.929999999993"/>
    <n v="9582.929999999993"/>
    <n v="8.6377642422070883E-2"/>
    <x v="6"/>
    <s v="Q3"/>
    <n v="7"/>
  </r>
  <r>
    <d v="2022-07-01T00:00:00"/>
    <x v="5"/>
    <x v="1"/>
    <x v="0"/>
    <n v="188"/>
    <n v="768461.96"/>
    <n v="0"/>
    <n v="640333.75"/>
    <n v="0"/>
    <n v="768461.96"/>
    <n v="128128.20999999996"/>
    <n v="128128.20999999996"/>
    <n v="0.16673331494508845"/>
    <x v="6"/>
    <s v="Q3"/>
    <n v="7"/>
  </r>
  <r>
    <d v="2022-07-01T00:00:00"/>
    <x v="5"/>
    <x v="1"/>
    <x v="1"/>
    <n v="60"/>
    <n v="266754.21999999997"/>
    <n v="25218.06"/>
    <n v="225380.82"/>
    <n v="0"/>
    <n v="241536.15999999997"/>
    <n v="16155.339999999967"/>
    <n v="16155.339999999967"/>
    <n v="6.6885802937332317E-2"/>
    <x v="6"/>
    <s v="Q3"/>
    <n v="7"/>
  </r>
  <r>
    <d v="2022-07-01T00:00:00"/>
    <x v="5"/>
    <x v="2"/>
    <x v="0"/>
    <n v="39"/>
    <n v="149521.74"/>
    <n v="0"/>
    <n v="120400.48"/>
    <n v="0"/>
    <n v="149521.74"/>
    <n v="29121.259999999995"/>
    <n v="29121.259999999995"/>
    <n v="0.19476271477311591"/>
    <x v="6"/>
    <s v="Q3"/>
    <n v="7"/>
  </r>
  <r>
    <d v="2022-07-01T00:00:00"/>
    <x v="5"/>
    <x v="2"/>
    <x v="1"/>
    <n v="23"/>
    <n v="96306.06"/>
    <n v="8394.2099999999991"/>
    <n v="84628.38"/>
    <n v="0"/>
    <n v="87911.85"/>
    <n v="3283.4700000000012"/>
    <n v="3283.4700000000012"/>
    <n v="3.7349572327280124E-2"/>
    <x v="6"/>
    <s v="Q3"/>
    <n v="7"/>
  </r>
  <r>
    <d v="2022-07-01T00:00:00"/>
    <x v="6"/>
    <x v="3"/>
    <x v="0"/>
    <n v="53"/>
    <n v="62104.47"/>
    <n v="0"/>
    <n v="35435.360000000001"/>
    <n v="4966.7700000000004"/>
    <n v="62104.47"/>
    <n v="26669.11"/>
    <n v="21702.34"/>
    <n v="0.42942335712711177"/>
    <x v="6"/>
    <s v="Q3"/>
    <n v="7"/>
  </r>
  <r>
    <d v="2022-07-01T00:00:00"/>
    <x v="6"/>
    <x v="3"/>
    <x v="1"/>
    <n v="16"/>
    <n v="19340.7"/>
    <n v="1844.27"/>
    <n v="10813.29"/>
    <n v="1399.72"/>
    <n v="17496.43"/>
    <n v="6683.1399999999994"/>
    <n v="5283.4199999999992"/>
    <n v="0.38197163649956017"/>
    <x v="6"/>
    <s v="Q3"/>
    <n v="7"/>
  </r>
  <r>
    <d v="2022-07-01T00:00:00"/>
    <x v="6"/>
    <x v="0"/>
    <x v="0"/>
    <n v="43"/>
    <n v="55538.95"/>
    <n v="0"/>
    <n v="31935.19"/>
    <n v="0"/>
    <n v="55538.95"/>
    <n v="23603.759999999998"/>
    <n v="23603.759999999998"/>
    <n v="0.42499471091909369"/>
    <x v="6"/>
    <s v="Q3"/>
    <n v="7"/>
  </r>
  <r>
    <d v="2022-07-01T00:00:00"/>
    <x v="6"/>
    <x v="0"/>
    <x v="1"/>
    <n v="25"/>
    <n v="35479.79"/>
    <n v="3114.5"/>
    <n v="17707.919999999998"/>
    <n v="0"/>
    <n v="32365.29"/>
    <n v="14657.370000000003"/>
    <n v="14657.370000000003"/>
    <n v="0.45287312426367882"/>
    <x v="6"/>
    <s v="Q3"/>
    <n v="7"/>
  </r>
  <r>
    <d v="2022-07-01T00:00:00"/>
    <x v="6"/>
    <x v="1"/>
    <x v="0"/>
    <n v="245"/>
    <n v="309227.39"/>
    <n v="0"/>
    <n v="168278.36"/>
    <n v="0"/>
    <n v="309227.39"/>
    <n v="140949.03000000003"/>
    <n v="140949.03000000003"/>
    <n v="0.45581030192700595"/>
    <x v="6"/>
    <s v="Q3"/>
    <n v="7"/>
  </r>
  <r>
    <d v="2022-07-01T00:00:00"/>
    <x v="6"/>
    <x v="1"/>
    <x v="1"/>
    <n v="67"/>
    <n v="88452.21"/>
    <n v="7795.16"/>
    <n v="47177.71"/>
    <n v="0"/>
    <n v="80657.05"/>
    <n v="33479.340000000004"/>
    <n v="33479.340000000004"/>
    <n v="0.41508262451949335"/>
    <x v="6"/>
    <s v="Q3"/>
    <n v="7"/>
  </r>
  <r>
    <d v="2022-07-01T00:00:00"/>
    <x v="6"/>
    <x v="2"/>
    <x v="0"/>
    <n v="30"/>
    <n v="37197.17"/>
    <n v="0"/>
    <n v="19525.63"/>
    <n v="0"/>
    <n v="37197.17"/>
    <n v="17671.539999999997"/>
    <n v="17671.539999999997"/>
    <n v="0.47507753950098885"/>
    <x v="6"/>
    <s v="Q3"/>
    <n v="7"/>
  </r>
  <r>
    <d v="2022-07-01T00:00:00"/>
    <x v="6"/>
    <x v="2"/>
    <x v="1"/>
    <n v="16"/>
    <n v="18642.5"/>
    <n v="1752.43"/>
    <n v="9709.18"/>
    <n v="0"/>
    <n v="16890.07"/>
    <n v="7180.8899999999994"/>
    <n v="7180.8899999999994"/>
    <n v="0.42515454346844028"/>
    <x v="6"/>
    <s v="Q3"/>
    <n v="7"/>
  </r>
  <r>
    <d v="2022-08-01T00:00:00"/>
    <x v="0"/>
    <x v="3"/>
    <x v="0"/>
    <n v="160"/>
    <n v="67935.89"/>
    <n v="0"/>
    <n v="40501.050000000003"/>
    <n v="5430.36"/>
    <n v="67935.89"/>
    <n v="27434.839999999997"/>
    <n v="22004.479999999996"/>
    <n v="0.40383426197846228"/>
    <x v="6"/>
    <s v="Q3"/>
    <n v="8"/>
  </r>
  <r>
    <d v="2022-08-01T00:00:00"/>
    <x v="0"/>
    <x v="3"/>
    <x v="1"/>
    <n v="21"/>
    <n v="9807.7800000000007"/>
    <n v="701.36"/>
    <n v="6154.03"/>
    <n v="733.75"/>
    <n v="9106.42"/>
    <n v="2952.3900000000003"/>
    <n v="2218.6400000000003"/>
    <n v="0.32420973335295322"/>
    <x v="6"/>
    <s v="Q3"/>
    <n v="8"/>
  </r>
  <r>
    <d v="2022-08-01T00:00:00"/>
    <x v="0"/>
    <x v="0"/>
    <x v="0"/>
    <n v="175"/>
    <n v="76956.41"/>
    <n v="0"/>
    <n v="43711.16"/>
    <n v="0"/>
    <n v="76956.41"/>
    <n v="33245.25"/>
    <n v="33245.25"/>
    <n v="0.43200105098457681"/>
    <x v="6"/>
    <s v="Q3"/>
    <n v="8"/>
  </r>
  <r>
    <d v="2022-08-01T00:00:00"/>
    <x v="0"/>
    <x v="0"/>
    <x v="1"/>
    <n v="26"/>
    <n v="11558.95"/>
    <n v="800.63"/>
    <n v="6669.78"/>
    <n v="0"/>
    <n v="10758.320000000002"/>
    <n v="4088.5400000000018"/>
    <n v="4088.5400000000018"/>
    <n v="0.38003517277790594"/>
    <x v="6"/>
    <s v="Q3"/>
    <n v="8"/>
  </r>
  <r>
    <d v="2022-08-01T00:00:00"/>
    <x v="0"/>
    <x v="1"/>
    <x v="0"/>
    <n v="577"/>
    <n v="247475.53"/>
    <n v="0"/>
    <n v="146970.89000000001"/>
    <n v="0"/>
    <n v="247475.53"/>
    <n v="100504.63999999998"/>
    <n v="100504.63999999998"/>
    <n v="0.4061195060376272"/>
    <x v="6"/>
    <s v="Q3"/>
    <n v="8"/>
  </r>
  <r>
    <d v="2022-08-01T00:00:00"/>
    <x v="0"/>
    <x v="1"/>
    <x v="1"/>
    <n v="249"/>
    <n v="108828.97"/>
    <n v="26070.799999999999"/>
    <n v="69490.92"/>
    <n v="0"/>
    <n v="82758.17"/>
    <n v="13267.25"/>
    <n v="13267.25"/>
    <n v="0.16031347720714462"/>
    <x v="6"/>
    <s v="Q3"/>
    <n v="8"/>
  </r>
  <r>
    <d v="2022-08-01T00:00:00"/>
    <x v="0"/>
    <x v="2"/>
    <x v="0"/>
    <n v="86"/>
    <n v="32561.94"/>
    <n v="0"/>
    <n v="21158.38"/>
    <n v="0"/>
    <n v="32561.94"/>
    <n v="11403.559999999998"/>
    <n v="11403.559999999998"/>
    <n v="0.35021132033287938"/>
    <x v="6"/>
    <s v="Q3"/>
    <n v="8"/>
  </r>
  <r>
    <d v="2022-08-01T00:00:00"/>
    <x v="0"/>
    <x v="2"/>
    <x v="1"/>
    <n v="15"/>
    <n v="8023.92"/>
    <n v="501.94"/>
    <n v="4601.95"/>
    <n v="0"/>
    <n v="7521.9800000000005"/>
    <n v="2920.0300000000007"/>
    <n v="2920.0300000000007"/>
    <n v="0.38819964956035519"/>
    <x v="6"/>
    <s v="Q3"/>
    <n v="8"/>
  </r>
  <r>
    <d v="2022-08-01T00:00:00"/>
    <x v="1"/>
    <x v="3"/>
    <x v="0"/>
    <n v="60"/>
    <n v="372478.25"/>
    <n v="0"/>
    <n v="323246.15999999997"/>
    <n v="29812.880000000001"/>
    <n v="372478.25"/>
    <n v="49232.090000000026"/>
    <n v="19419.210000000025"/>
    <n v="0.13217440212952039"/>
    <x v="6"/>
    <s v="Q3"/>
    <n v="8"/>
  </r>
  <r>
    <d v="2022-08-01T00:00:00"/>
    <x v="1"/>
    <x v="3"/>
    <x v="1"/>
    <n v="7"/>
    <n v="43236.75"/>
    <n v="3171.12"/>
    <n v="38356.46"/>
    <n v="3208.54"/>
    <n v="40065.629999999997"/>
    <n v="1709.1699999999983"/>
    <n v="-1499.3700000000017"/>
    <n v="4.2659256824365381E-2"/>
    <x v="6"/>
    <s v="Q3"/>
    <n v="8"/>
  </r>
  <r>
    <d v="2022-08-01T00:00:00"/>
    <x v="1"/>
    <x v="0"/>
    <x v="0"/>
    <n v="75"/>
    <n v="514132.58"/>
    <n v="0"/>
    <n v="447840.71"/>
    <n v="0"/>
    <n v="514132.58"/>
    <n v="66291.87"/>
    <n v="66291.87"/>
    <n v="0.12893925142810439"/>
    <x v="6"/>
    <s v="Q3"/>
    <n v="8"/>
  </r>
  <r>
    <d v="2022-08-01T00:00:00"/>
    <x v="1"/>
    <x v="0"/>
    <x v="1"/>
    <n v="16"/>
    <n v="93295.79"/>
    <n v="6493.52"/>
    <n v="82094.649999999994"/>
    <n v="0"/>
    <n v="86802.26999999999"/>
    <n v="4707.6199999999953"/>
    <n v="4707.6199999999953"/>
    <n v="5.4233835128966047E-2"/>
    <x v="6"/>
    <s v="Q3"/>
    <n v="8"/>
  </r>
  <r>
    <d v="2022-08-01T00:00:00"/>
    <x v="1"/>
    <x v="1"/>
    <x v="0"/>
    <n v="105"/>
    <n v="536655.82999999996"/>
    <n v="0"/>
    <n v="468434.4"/>
    <n v="0"/>
    <n v="536655.82999999996"/>
    <n v="68221.429999999935"/>
    <n v="68221.429999999935"/>
    <n v="0.12712324396065899"/>
    <x v="6"/>
    <s v="Q3"/>
    <n v="8"/>
  </r>
  <r>
    <d v="2022-08-01T00:00:00"/>
    <x v="1"/>
    <x v="1"/>
    <x v="1"/>
    <n v="54"/>
    <n v="356380.86"/>
    <n v="87095.9"/>
    <n v="313182.77"/>
    <n v="0"/>
    <n v="269284.95999999996"/>
    <n v="-43897.810000000056"/>
    <n v="-43897.810000000056"/>
    <n v="-0.1630161966713628"/>
    <x v="6"/>
    <s v="Q3"/>
    <n v="8"/>
  </r>
  <r>
    <d v="2022-08-01T00:00:00"/>
    <x v="1"/>
    <x v="2"/>
    <x v="0"/>
    <n v="28"/>
    <n v="152349.53"/>
    <n v="0"/>
    <n v="132941.75"/>
    <n v="0"/>
    <n v="152349.53"/>
    <n v="19407.78"/>
    <n v="19407.78"/>
    <n v="0.12738982522624126"/>
    <x v="6"/>
    <s v="Q3"/>
    <n v="8"/>
  </r>
  <r>
    <d v="2022-08-01T00:00:00"/>
    <x v="1"/>
    <x v="2"/>
    <x v="1"/>
    <n v="7"/>
    <n v="40747.94"/>
    <n v="3152.09"/>
    <n v="35821.65"/>
    <n v="0"/>
    <n v="37595.850000000006"/>
    <n v="1774.2000000000044"/>
    <n v="1774.2000000000044"/>
    <n v="4.7191378835696067E-2"/>
    <x v="6"/>
    <s v="Q3"/>
    <n v="8"/>
  </r>
  <r>
    <d v="2022-08-01T00:00:00"/>
    <x v="2"/>
    <x v="3"/>
    <x v="0"/>
    <n v="113"/>
    <n v="86643.58"/>
    <n v="0"/>
    <n v="38649.58"/>
    <n v="6930.1"/>
    <n v="86643.58"/>
    <n v="47994"/>
    <n v="41063.9"/>
    <n v="0.55392448003648975"/>
    <x v="6"/>
    <s v="Q3"/>
    <n v="8"/>
  </r>
  <r>
    <d v="2022-08-01T00:00:00"/>
    <x v="2"/>
    <x v="3"/>
    <x v="1"/>
    <n v="16"/>
    <n v="14160.36"/>
    <n v="990.16"/>
    <n v="6193.19"/>
    <n v="1063.7"/>
    <n v="13170.2"/>
    <n v="6977.0100000000011"/>
    <n v="5913.3100000000013"/>
    <n v="0.52975733094410116"/>
    <x v="6"/>
    <s v="Q3"/>
    <n v="8"/>
  </r>
  <r>
    <d v="2022-08-01T00:00:00"/>
    <x v="2"/>
    <x v="0"/>
    <x v="0"/>
    <n v="97"/>
    <n v="63710.43"/>
    <n v="0"/>
    <n v="29183.5"/>
    <n v="0"/>
    <n v="63710.43"/>
    <n v="34526.93"/>
    <n v="34526.93"/>
    <n v="0.54193528437965333"/>
    <x v="6"/>
    <s v="Q3"/>
    <n v="8"/>
  </r>
  <r>
    <d v="2022-08-01T00:00:00"/>
    <x v="2"/>
    <x v="0"/>
    <x v="1"/>
    <n v="18"/>
    <n v="15002.74"/>
    <n v="1119.6199999999999"/>
    <n v="6916.79"/>
    <n v="0"/>
    <n v="13883.119999999999"/>
    <n v="6966.329999999999"/>
    <n v="6966.329999999999"/>
    <n v="0.50178418107745226"/>
    <x v="6"/>
    <s v="Q3"/>
    <n v="8"/>
  </r>
  <r>
    <d v="2022-08-01T00:00:00"/>
    <x v="2"/>
    <x v="1"/>
    <x v="0"/>
    <n v="335"/>
    <n v="258955.63"/>
    <n v="0"/>
    <n v="116838.36"/>
    <n v="0"/>
    <n v="258955.63"/>
    <n v="142117.27000000002"/>
    <n v="142117.27000000002"/>
    <n v="0.54880934621888711"/>
    <x v="6"/>
    <s v="Q3"/>
    <n v="8"/>
  </r>
  <r>
    <d v="2022-08-01T00:00:00"/>
    <x v="2"/>
    <x v="1"/>
    <x v="1"/>
    <n v="209"/>
    <n v="171031.56"/>
    <n v="39897.72"/>
    <n v="78908.52"/>
    <n v="0"/>
    <n v="131133.84"/>
    <n v="52225.319999999992"/>
    <n v="52225.319999999992"/>
    <n v="0.39825967118784894"/>
    <x v="6"/>
    <s v="Q3"/>
    <n v="8"/>
  </r>
  <r>
    <d v="2022-08-01T00:00:00"/>
    <x v="2"/>
    <x v="2"/>
    <x v="0"/>
    <n v="65"/>
    <n v="53295.67"/>
    <n v="0"/>
    <n v="23891.71"/>
    <n v="0"/>
    <n v="53295.67"/>
    <n v="29403.96"/>
    <n v="29403.96"/>
    <n v="0.5517138634339338"/>
    <x v="6"/>
    <s v="Q3"/>
    <n v="8"/>
  </r>
  <r>
    <d v="2022-08-01T00:00:00"/>
    <x v="2"/>
    <x v="2"/>
    <x v="1"/>
    <n v="7"/>
    <n v="5555.37"/>
    <n v="419.12"/>
    <n v="2673.88"/>
    <n v="0"/>
    <n v="5136.25"/>
    <n v="2462.37"/>
    <n v="2462.37"/>
    <n v="0.47941007544414699"/>
    <x v="6"/>
    <s v="Q3"/>
    <n v="8"/>
  </r>
  <r>
    <d v="2022-08-01T00:00:00"/>
    <x v="3"/>
    <x v="3"/>
    <x v="0"/>
    <n v="317"/>
    <n v="31261.19"/>
    <n v="0"/>
    <n v="25250.78"/>
    <n v="2499.15"/>
    <n v="31261.19"/>
    <n v="6010.41"/>
    <n v="3511.2599999999998"/>
    <n v="0.19226427400876295"/>
    <x v="6"/>
    <s v="Q3"/>
    <n v="8"/>
  </r>
  <r>
    <d v="2022-08-01T00:00:00"/>
    <x v="3"/>
    <x v="3"/>
    <x v="1"/>
    <n v="36"/>
    <n v="3529.38"/>
    <n v="247.19"/>
    <n v="3034.55"/>
    <n v="264.77999999999997"/>
    <n v="3282.19"/>
    <n v="247.63999999999987"/>
    <n v="-17.1400000000001"/>
    <n v="7.5449623574503563E-2"/>
    <x v="6"/>
    <s v="Q3"/>
    <n v="8"/>
  </r>
  <r>
    <d v="2022-08-01T00:00:00"/>
    <x v="3"/>
    <x v="0"/>
    <x v="0"/>
    <n v="322"/>
    <n v="36141.96"/>
    <n v="0"/>
    <n v="29660.68"/>
    <n v="0"/>
    <n v="36141.96"/>
    <n v="6481.2799999999988"/>
    <n v="6481.2799999999988"/>
    <n v="0.17932840388291058"/>
    <x v="6"/>
    <s v="Q3"/>
    <n v="8"/>
  </r>
  <r>
    <d v="2022-08-01T00:00:00"/>
    <x v="3"/>
    <x v="0"/>
    <x v="1"/>
    <n v="44"/>
    <n v="6056.51"/>
    <n v="394.86"/>
    <n v="5018.5600000000004"/>
    <n v="0"/>
    <n v="5661.6500000000005"/>
    <n v="643.09000000000015"/>
    <n v="643.09000000000015"/>
    <n v="0.11358702851642191"/>
    <x v="6"/>
    <s v="Q3"/>
    <n v="8"/>
  </r>
  <r>
    <d v="2022-08-01T00:00:00"/>
    <x v="3"/>
    <x v="1"/>
    <x v="0"/>
    <n v="1677"/>
    <n v="179366.1"/>
    <n v="0"/>
    <n v="149204.99"/>
    <n v="0"/>
    <n v="179366.1"/>
    <n v="30161.110000000015"/>
    <n v="30161.110000000015"/>
    <n v="0.16815390422158932"/>
    <x v="6"/>
    <s v="Q3"/>
    <n v="8"/>
  </r>
  <r>
    <d v="2022-08-01T00:00:00"/>
    <x v="3"/>
    <x v="1"/>
    <x v="1"/>
    <n v="860"/>
    <n v="87432.04"/>
    <n v="20667.55"/>
    <n v="72094.91"/>
    <n v="0"/>
    <n v="66764.489999999991"/>
    <n v="-5330.4200000000128"/>
    <n v="-5330.4200000000128"/>
    <n v="-7.9839148026144044E-2"/>
    <x v="6"/>
    <s v="Q3"/>
    <n v="8"/>
  </r>
  <r>
    <d v="2022-08-01T00:00:00"/>
    <x v="3"/>
    <x v="2"/>
    <x v="0"/>
    <n v="209"/>
    <n v="21035.58"/>
    <n v="0"/>
    <n v="17696.560000000001"/>
    <n v="0"/>
    <n v="21035.58"/>
    <n v="3339.0200000000004"/>
    <n v="3339.0200000000004"/>
    <n v="0.15873201499554565"/>
    <x v="6"/>
    <s v="Q3"/>
    <n v="8"/>
  </r>
  <r>
    <d v="2022-08-01T00:00:00"/>
    <x v="3"/>
    <x v="2"/>
    <x v="1"/>
    <n v="46"/>
    <n v="6008.03"/>
    <n v="385.13"/>
    <n v="4922.8100000000004"/>
    <n v="0"/>
    <n v="5622.9"/>
    <n v="700.08999999999924"/>
    <n v="700.08999999999924"/>
    <n v="0.12450692703053572"/>
    <x v="6"/>
    <s v="Q3"/>
    <n v="8"/>
  </r>
  <r>
    <d v="2022-08-01T00:00:00"/>
    <x v="4"/>
    <x v="3"/>
    <x v="0"/>
    <n v="116"/>
    <n v="69513.5"/>
    <n v="0"/>
    <n v="37377.24"/>
    <n v="5556.45"/>
    <n v="69513.5"/>
    <n v="32136.260000000002"/>
    <n v="26579.81"/>
    <n v="0.46230243046314745"/>
    <x v="6"/>
    <s v="Q3"/>
    <n v="8"/>
  </r>
  <r>
    <d v="2022-08-01T00:00:00"/>
    <x v="4"/>
    <x v="3"/>
    <x v="1"/>
    <n v="20"/>
    <n v="8989.01"/>
    <n v="637.84"/>
    <n v="4759.82"/>
    <n v="672.78"/>
    <n v="8351.17"/>
    <n v="3591.3500000000004"/>
    <n v="2918.5700000000006"/>
    <n v="0.43004153908973236"/>
    <x v="6"/>
    <s v="Q3"/>
    <n v="8"/>
  </r>
  <r>
    <d v="2022-08-01T00:00:00"/>
    <x v="4"/>
    <x v="0"/>
    <x v="0"/>
    <n v="145"/>
    <n v="91103.11"/>
    <n v="0"/>
    <n v="48982.16"/>
    <n v="0"/>
    <n v="91103.11"/>
    <n v="42120.95"/>
    <n v="42120.95"/>
    <n v="0.46234371142763397"/>
    <x v="6"/>
    <s v="Q3"/>
    <n v="8"/>
  </r>
  <r>
    <d v="2022-08-01T00:00:00"/>
    <x v="4"/>
    <x v="0"/>
    <x v="1"/>
    <n v="26"/>
    <n v="16518.55"/>
    <n v="1136.69"/>
    <n v="9086.08"/>
    <n v="0"/>
    <n v="15381.859999999999"/>
    <n v="6295.7799999999988"/>
    <n v="6295.7799999999988"/>
    <n v="0.40929900545187636"/>
    <x v="6"/>
    <s v="Q3"/>
    <n v="8"/>
  </r>
  <r>
    <d v="2022-08-01T00:00:00"/>
    <x v="4"/>
    <x v="1"/>
    <x v="0"/>
    <n v="427"/>
    <n v="245319.64"/>
    <n v="0"/>
    <n v="131794.39000000001"/>
    <n v="0"/>
    <n v="245319.64"/>
    <n v="113525.25"/>
    <n v="113525.25"/>
    <n v="0.4627646200687397"/>
    <x v="6"/>
    <s v="Q3"/>
    <n v="8"/>
  </r>
  <r>
    <d v="2022-08-01T00:00:00"/>
    <x v="4"/>
    <x v="1"/>
    <x v="1"/>
    <n v="235"/>
    <n v="140928.97"/>
    <n v="33618.94"/>
    <n v="75530.5"/>
    <n v="0"/>
    <n v="107310.03"/>
    <n v="31779.53"/>
    <n v="31779.53"/>
    <n v="0.29614687462113282"/>
    <x v="6"/>
    <s v="Q3"/>
    <n v="8"/>
  </r>
  <r>
    <d v="2022-08-01T00:00:00"/>
    <x v="4"/>
    <x v="2"/>
    <x v="0"/>
    <n v="94"/>
    <n v="68425.5"/>
    <n v="0"/>
    <n v="37417.730000000003"/>
    <n v="0"/>
    <n v="68425.5"/>
    <n v="31007.769999999997"/>
    <n v="31007.769999999997"/>
    <n v="0.45316102914848994"/>
    <x v="6"/>
    <s v="Q3"/>
    <n v="8"/>
  </r>
  <r>
    <d v="2022-08-01T00:00:00"/>
    <x v="4"/>
    <x v="2"/>
    <x v="1"/>
    <n v="10"/>
    <n v="7184.91"/>
    <n v="548.79999999999995"/>
    <n v="3669.24"/>
    <n v="0"/>
    <n v="6636.11"/>
    <n v="2966.87"/>
    <n v="2966.87"/>
    <n v="0.44707968975800583"/>
    <x v="6"/>
    <s v="Q3"/>
    <n v="8"/>
  </r>
  <r>
    <d v="2022-08-01T00:00:00"/>
    <x v="5"/>
    <x v="3"/>
    <x v="0"/>
    <n v="68"/>
    <n v="264796.95"/>
    <n v="0"/>
    <n v="221758.47"/>
    <n v="21159.38"/>
    <n v="264796.95"/>
    <n v="43038.48000000001"/>
    <n v="21879.100000000009"/>
    <n v="0.16253389625522502"/>
    <x v="6"/>
    <s v="Q3"/>
    <n v="8"/>
  </r>
  <r>
    <d v="2022-08-01T00:00:00"/>
    <x v="5"/>
    <x v="3"/>
    <x v="1"/>
    <n v="9"/>
    <n v="42367.38"/>
    <n v="2765.5"/>
    <n v="37695.480000000003"/>
    <n v="3201.11"/>
    <n v="39601.879999999997"/>
    <n v="1906.3999999999942"/>
    <n v="-1294.7100000000059"/>
    <n v="4.8139128748433013E-2"/>
    <x v="6"/>
    <s v="Q3"/>
    <n v="8"/>
  </r>
  <r>
    <d v="2022-08-01T00:00:00"/>
    <x v="5"/>
    <x v="0"/>
    <x v="0"/>
    <n v="73"/>
    <n v="365695.48"/>
    <n v="0"/>
    <n v="303017.38"/>
    <n v="0"/>
    <n v="365695.48"/>
    <n v="62678.099999999977"/>
    <n v="62678.099999999977"/>
    <n v="0.17139424310084439"/>
    <x v="6"/>
    <s v="Q3"/>
    <n v="8"/>
  </r>
  <r>
    <d v="2022-08-01T00:00:00"/>
    <x v="5"/>
    <x v="0"/>
    <x v="1"/>
    <n v="8"/>
    <n v="35206.1"/>
    <n v="2655.06"/>
    <n v="30513.74"/>
    <n v="0"/>
    <n v="32551.039999999997"/>
    <n v="2037.2999999999956"/>
    <n v="2037.2999999999956"/>
    <n v="6.2587862016082921E-2"/>
    <x v="6"/>
    <s v="Q3"/>
    <n v="8"/>
  </r>
  <r>
    <d v="2022-08-01T00:00:00"/>
    <x v="5"/>
    <x v="1"/>
    <x v="0"/>
    <n v="143"/>
    <n v="543156.22"/>
    <n v="0"/>
    <n v="449337.11"/>
    <n v="0"/>
    <n v="543156.22"/>
    <n v="93819.109999999986"/>
    <n v="93819.109999999986"/>
    <n v="0.17272951417181598"/>
    <x v="6"/>
    <s v="Q3"/>
    <n v="8"/>
  </r>
  <r>
    <d v="2022-08-01T00:00:00"/>
    <x v="5"/>
    <x v="1"/>
    <x v="1"/>
    <n v="63"/>
    <n v="265072.82"/>
    <n v="61771.7"/>
    <n v="222765.98"/>
    <n v="0"/>
    <n v="203301.12"/>
    <n v="-19464.860000000015"/>
    <n v="-19464.860000000015"/>
    <n v="-9.5743988031153082E-2"/>
    <x v="6"/>
    <s v="Q3"/>
    <n v="8"/>
  </r>
  <r>
    <d v="2022-08-01T00:00:00"/>
    <x v="5"/>
    <x v="2"/>
    <x v="0"/>
    <n v="57"/>
    <n v="220314.62"/>
    <n v="0"/>
    <n v="184822.41"/>
    <n v="0"/>
    <n v="220314.62"/>
    <n v="35492.209999999992"/>
    <n v="35492.209999999992"/>
    <n v="0.16109784271239008"/>
    <x v="6"/>
    <s v="Q3"/>
    <n v="8"/>
  </r>
  <r>
    <d v="2022-08-01T00:00:00"/>
    <x v="5"/>
    <x v="2"/>
    <x v="1"/>
    <n v="4"/>
    <n v="34230.839999999997"/>
    <n v="2393.5700000000002"/>
    <n v="30265.25"/>
    <n v="0"/>
    <n v="31837.269999999997"/>
    <n v="1572.0199999999968"/>
    <n v="1572.0199999999968"/>
    <n v="4.9376721056799057E-2"/>
    <x v="6"/>
    <s v="Q3"/>
    <n v="8"/>
  </r>
  <r>
    <d v="2022-08-01T00:00:00"/>
    <x v="6"/>
    <x v="3"/>
    <x v="0"/>
    <n v="54"/>
    <n v="69727.429999999993"/>
    <n v="0"/>
    <n v="40095.040000000001"/>
    <n v="5574.02"/>
    <n v="69727.429999999993"/>
    <n v="29632.389999999992"/>
    <n v="24058.369999999992"/>
    <n v="0.42497464771037735"/>
    <x v="6"/>
    <s v="Q3"/>
    <n v="8"/>
  </r>
  <r>
    <d v="2022-08-01T00:00:00"/>
    <x v="6"/>
    <x v="3"/>
    <x v="1"/>
    <n v="4"/>
    <n v="6876.34"/>
    <n v="550.12"/>
    <n v="4717.07"/>
    <n v="506.1"/>
    <n v="6326.22"/>
    <n v="1609.1500000000005"/>
    <n v="1103.0500000000006"/>
    <n v="0.25436200448292984"/>
    <x v="6"/>
    <s v="Q3"/>
    <n v="8"/>
  </r>
  <r>
    <d v="2022-08-01T00:00:00"/>
    <x v="6"/>
    <x v="0"/>
    <x v="0"/>
    <n v="60"/>
    <n v="84349.59"/>
    <n v="0"/>
    <n v="43560.63"/>
    <n v="0"/>
    <n v="84349.59"/>
    <n v="40788.959999999999"/>
    <n v="40788.959999999999"/>
    <n v="0.48357034100580693"/>
    <x v="6"/>
    <s v="Q3"/>
    <n v="8"/>
  </r>
  <r>
    <d v="2022-08-01T00:00:00"/>
    <x v="6"/>
    <x v="0"/>
    <x v="1"/>
    <n v="6"/>
    <n v="6570.03"/>
    <n v="474.32"/>
    <n v="3634.34"/>
    <n v="0"/>
    <n v="6095.71"/>
    <n v="2461.37"/>
    <n v="2461.37"/>
    <n v="0.40378725365872065"/>
    <x v="6"/>
    <s v="Q3"/>
    <n v="8"/>
  </r>
  <r>
    <d v="2022-08-01T00:00:00"/>
    <x v="6"/>
    <x v="1"/>
    <x v="0"/>
    <n v="161"/>
    <n v="217494.69"/>
    <n v="0"/>
    <n v="117254.28"/>
    <n v="0"/>
    <n v="217494.69"/>
    <n v="100240.41"/>
    <n v="100240.41"/>
    <n v="0.46088670026840656"/>
    <x v="6"/>
    <s v="Q3"/>
    <n v="8"/>
  </r>
  <r>
    <d v="2022-08-01T00:00:00"/>
    <x v="6"/>
    <x v="1"/>
    <x v="1"/>
    <n v="84"/>
    <n v="102104.67"/>
    <n v="23984.400000000001"/>
    <n v="56633.2"/>
    <n v="0"/>
    <n v="78120.26999999999"/>
    <n v="21487.069999999992"/>
    <n v="21487.069999999992"/>
    <n v="0.27505114869674663"/>
    <x v="6"/>
    <s v="Q3"/>
    <n v="8"/>
  </r>
  <r>
    <d v="2022-08-01T00:00:00"/>
    <x v="6"/>
    <x v="2"/>
    <x v="0"/>
    <n v="18"/>
    <n v="26996.38"/>
    <n v="0"/>
    <n v="15216.87"/>
    <n v="0"/>
    <n v="26996.38"/>
    <n v="11779.51"/>
    <n v="11779.51"/>
    <n v="0.43633664958042523"/>
    <x v="6"/>
    <s v="Q3"/>
    <n v="8"/>
  </r>
  <r>
    <d v="2022-08-01T00:00:00"/>
    <x v="6"/>
    <x v="2"/>
    <x v="1"/>
    <n v="2"/>
    <n v="2599.1799999999998"/>
    <n v="129.96"/>
    <n v="1531.94"/>
    <n v="0"/>
    <n v="2469.2199999999998"/>
    <n v="937.27999999999975"/>
    <n v="937.27999999999975"/>
    <n v="0.37958545613594569"/>
    <x v="6"/>
    <s v="Q3"/>
    <n v="8"/>
  </r>
  <r>
    <d v="2022-09-01T00:00:00"/>
    <x v="0"/>
    <x v="3"/>
    <x v="0"/>
    <n v="148"/>
    <n v="58833"/>
    <n v="0"/>
    <n v="36960.74"/>
    <n v="4699.53"/>
    <n v="58833"/>
    <n v="21872.260000000002"/>
    <n v="17172.730000000003"/>
    <n v="0.371768565260993"/>
    <x v="6"/>
    <s v="Q3"/>
    <n v="9"/>
  </r>
  <r>
    <d v="2022-09-01T00:00:00"/>
    <x v="0"/>
    <x v="3"/>
    <x v="1"/>
    <n v="40"/>
    <n v="17275.36"/>
    <n v="2175.64"/>
    <n v="10930.88"/>
    <n v="1213.1500000000001"/>
    <n v="15099.720000000001"/>
    <n v="4168.840000000002"/>
    <n v="2955.6900000000019"/>
    <n v="0.27608723870376417"/>
    <x v="6"/>
    <s v="Q3"/>
    <n v="9"/>
  </r>
  <r>
    <d v="2022-09-01T00:00:00"/>
    <x v="0"/>
    <x v="0"/>
    <x v="0"/>
    <n v="152"/>
    <n v="64838.879999999997"/>
    <n v="0"/>
    <n v="39266.78"/>
    <n v="0"/>
    <n v="64838.879999999997"/>
    <n v="25572.1"/>
    <n v="25572.1"/>
    <n v="0.39439453611783548"/>
    <x v="6"/>
    <s v="Q3"/>
    <n v="9"/>
  </r>
  <r>
    <d v="2022-09-01T00:00:00"/>
    <x v="0"/>
    <x v="0"/>
    <x v="1"/>
    <n v="62"/>
    <n v="24523.360000000001"/>
    <n v="3052.16"/>
    <n v="15546.02"/>
    <n v="0"/>
    <n v="21471.200000000001"/>
    <n v="5925.18"/>
    <n v="5925.18"/>
    <n v="0.27595942471776147"/>
    <x v="6"/>
    <s v="Q3"/>
    <n v="9"/>
  </r>
  <r>
    <d v="2022-09-01T00:00:00"/>
    <x v="0"/>
    <x v="1"/>
    <x v="0"/>
    <n v="777"/>
    <n v="327383.61"/>
    <n v="0"/>
    <n v="201191.49"/>
    <n v="0"/>
    <n v="327383.61"/>
    <n v="126192.12"/>
    <n v="126192.12"/>
    <n v="0.38545643748017805"/>
    <x v="6"/>
    <s v="Q3"/>
    <n v="9"/>
  </r>
  <r>
    <d v="2022-09-01T00:00:00"/>
    <x v="0"/>
    <x v="1"/>
    <x v="1"/>
    <n v="33"/>
    <n v="12262.81"/>
    <n v="613.16"/>
    <n v="7144.45"/>
    <n v="0"/>
    <n v="11649.65"/>
    <n v="4505.2"/>
    <n v="4505.2"/>
    <n v="0.3867240646714708"/>
    <x v="6"/>
    <s v="Q3"/>
    <n v="9"/>
  </r>
  <r>
    <d v="2022-09-01T00:00:00"/>
    <x v="0"/>
    <x v="2"/>
    <x v="0"/>
    <n v="100"/>
    <n v="40572.28"/>
    <n v="0"/>
    <n v="24803.119999999999"/>
    <n v="0"/>
    <n v="40572.28"/>
    <n v="15769.16"/>
    <n v="15769.16"/>
    <n v="0.38866832231267262"/>
    <x v="6"/>
    <s v="Q3"/>
    <n v="9"/>
  </r>
  <r>
    <d v="2022-09-01T00:00:00"/>
    <x v="0"/>
    <x v="2"/>
    <x v="1"/>
    <n v="39"/>
    <n v="15913.81"/>
    <n v="2340.59"/>
    <n v="9190.2999999999993"/>
    <n v="0"/>
    <n v="13573.22"/>
    <n v="4382.92"/>
    <n v="4382.92"/>
    <n v="0.32290937596237301"/>
    <x v="6"/>
    <s v="Q3"/>
    <n v="9"/>
  </r>
  <r>
    <d v="2022-09-01T00:00:00"/>
    <x v="1"/>
    <x v="3"/>
    <x v="0"/>
    <n v="56"/>
    <n v="261702.13"/>
    <n v="0"/>
    <n v="229759.34"/>
    <n v="20986.1"/>
    <n v="261702.13"/>
    <n v="31942.790000000008"/>
    <n v="10956.69000000001"/>
    <n v="0.12205781435558055"/>
    <x v="6"/>
    <s v="Q3"/>
    <n v="9"/>
  </r>
  <r>
    <d v="2022-09-01T00:00:00"/>
    <x v="1"/>
    <x v="3"/>
    <x v="1"/>
    <n v="18"/>
    <n v="114645.59"/>
    <n v="16203.35"/>
    <n v="97709.91"/>
    <n v="7883.92"/>
    <n v="98442.239999999991"/>
    <n v="732.32999999998719"/>
    <n v="-7151.5900000000129"/>
    <n v="7.4391846426898377E-3"/>
    <x v="6"/>
    <s v="Q3"/>
    <n v="9"/>
  </r>
  <r>
    <d v="2022-09-01T00:00:00"/>
    <x v="1"/>
    <x v="0"/>
    <x v="0"/>
    <n v="80"/>
    <n v="469012.9"/>
    <n v="0"/>
    <n v="403231.91"/>
    <n v="0"/>
    <n v="469012.9"/>
    <n v="65780.990000000049"/>
    <n v="65780.990000000049"/>
    <n v="0.14025411667781429"/>
    <x v="6"/>
    <s v="Q3"/>
    <n v="9"/>
  </r>
  <r>
    <d v="2022-09-01T00:00:00"/>
    <x v="1"/>
    <x v="0"/>
    <x v="1"/>
    <n v="15"/>
    <n v="102655.34"/>
    <n v="15434.21"/>
    <n v="90432.49"/>
    <n v="0"/>
    <n v="87221.13"/>
    <n v="-3211.3600000000006"/>
    <n v="-3211.3600000000006"/>
    <n v="-3.6818601180700142E-2"/>
    <x v="6"/>
    <s v="Q3"/>
    <n v="9"/>
  </r>
  <r>
    <d v="2022-09-01T00:00:00"/>
    <x v="1"/>
    <x v="1"/>
    <x v="0"/>
    <n v="144"/>
    <n v="928764.16"/>
    <n v="0"/>
    <n v="810447.3"/>
    <n v="0"/>
    <n v="928764.16"/>
    <n v="118316.85999999999"/>
    <n v="118316.85999999999"/>
    <n v="0.12739171589050119"/>
    <x v="6"/>
    <s v="Q3"/>
    <n v="9"/>
  </r>
  <r>
    <d v="2022-09-01T00:00:00"/>
    <x v="1"/>
    <x v="1"/>
    <x v="1"/>
    <n v="5"/>
    <n v="39522.660000000003"/>
    <n v="1976.13"/>
    <n v="35313.230000000003"/>
    <n v="0"/>
    <n v="37546.530000000006"/>
    <n v="2233.3000000000029"/>
    <n v="2233.3000000000029"/>
    <n v="5.9480862812089495E-2"/>
    <x v="6"/>
    <s v="Q3"/>
    <n v="9"/>
  </r>
  <r>
    <d v="2022-09-01T00:00:00"/>
    <x v="1"/>
    <x v="2"/>
    <x v="0"/>
    <n v="37"/>
    <n v="265811.53000000003"/>
    <n v="0"/>
    <n v="228265.76"/>
    <n v="0"/>
    <n v="265811.53000000003"/>
    <n v="37545.770000000019"/>
    <n v="37545.770000000019"/>
    <n v="0.14124959139281887"/>
    <x v="6"/>
    <s v="Q3"/>
    <n v="9"/>
  </r>
  <r>
    <d v="2022-09-01T00:00:00"/>
    <x v="1"/>
    <x v="2"/>
    <x v="1"/>
    <n v="15"/>
    <n v="95571.79"/>
    <n v="9968.86"/>
    <n v="88155.79"/>
    <n v="0"/>
    <n v="85602.93"/>
    <n v="-2552.8600000000006"/>
    <n v="-2552.8600000000006"/>
    <n v="-2.9822110060952364E-2"/>
    <x v="6"/>
    <s v="Q3"/>
    <n v="9"/>
  </r>
  <r>
    <d v="2022-09-01T00:00:00"/>
    <x v="2"/>
    <x v="3"/>
    <x v="0"/>
    <n v="116"/>
    <n v="88340.76"/>
    <n v="0"/>
    <n v="40588.800000000003"/>
    <n v="7474.41"/>
    <n v="88340.76"/>
    <n v="47751.959999999992"/>
    <n v="40277.549999999988"/>
    <n v="0.54054278002589062"/>
    <x v="6"/>
    <s v="Q3"/>
    <n v="9"/>
  </r>
  <r>
    <d v="2022-09-01T00:00:00"/>
    <x v="2"/>
    <x v="3"/>
    <x v="1"/>
    <n v="20"/>
    <n v="14854.07"/>
    <n v="1896.42"/>
    <n v="6817.51"/>
    <n v="1042.6099999999999"/>
    <n v="12957.65"/>
    <n v="6140.1399999999994"/>
    <n v="5097.53"/>
    <n v="0.47386215864759423"/>
    <x v="6"/>
    <s v="Q3"/>
    <n v="9"/>
  </r>
  <r>
    <d v="2022-09-01T00:00:00"/>
    <x v="2"/>
    <x v="0"/>
    <x v="0"/>
    <n v="93"/>
    <n v="72431.48"/>
    <n v="0"/>
    <n v="32435.57"/>
    <n v="0"/>
    <n v="72431.48"/>
    <n v="39995.909999999996"/>
    <n v="39995.909999999996"/>
    <n v="0.55218960043340271"/>
    <x v="6"/>
    <s v="Q3"/>
    <n v="9"/>
  </r>
  <r>
    <d v="2022-09-01T00:00:00"/>
    <x v="2"/>
    <x v="0"/>
    <x v="1"/>
    <n v="23"/>
    <n v="24378.06"/>
    <n v="3133.26"/>
    <n v="11355.34"/>
    <n v="0"/>
    <n v="21244.800000000003"/>
    <n v="9889.4600000000028"/>
    <n v="9889.4600000000028"/>
    <n v="0.46550026359391483"/>
    <x v="6"/>
    <s v="Q3"/>
    <n v="9"/>
  </r>
  <r>
    <d v="2022-09-01T00:00:00"/>
    <x v="2"/>
    <x v="1"/>
    <x v="0"/>
    <n v="498"/>
    <n v="370994.12"/>
    <n v="0"/>
    <n v="168521.98"/>
    <n v="0"/>
    <n v="370994.12"/>
    <n v="202472.13999999998"/>
    <n v="202472.13999999998"/>
    <n v="0.54575565779856561"/>
    <x v="6"/>
    <s v="Q3"/>
    <n v="9"/>
  </r>
  <r>
    <d v="2022-09-01T00:00:00"/>
    <x v="2"/>
    <x v="1"/>
    <x v="1"/>
    <n v="22"/>
    <n v="19221.349999999999"/>
    <n v="961.08"/>
    <n v="8851.4500000000007"/>
    <n v="0"/>
    <n v="18260.269999999997"/>
    <n v="9408.8199999999961"/>
    <n v="9408.8199999999961"/>
    <n v="0.51526182252507757"/>
    <x v="6"/>
    <s v="Q3"/>
    <n v="9"/>
  </r>
  <r>
    <d v="2022-09-01T00:00:00"/>
    <x v="2"/>
    <x v="2"/>
    <x v="0"/>
    <n v="67"/>
    <n v="50117.63"/>
    <n v="0"/>
    <n v="22542.82"/>
    <n v="0"/>
    <n v="50117.63"/>
    <n v="27574.809999999998"/>
    <n v="27574.809999999998"/>
    <n v="0.55020179525647961"/>
    <x v="6"/>
    <s v="Q3"/>
    <n v="9"/>
  </r>
  <r>
    <d v="2022-09-01T00:00:00"/>
    <x v="2"/>
    <x v="2"/>
    <x v="1"/>
    <n v="25"/>
    <n v="17517.439999999999"/>
    <n v="2602.3200000000002"/>
    <n v="8271.6299999999992"/>
    <n v="0"/>
    <n v="14915.119999999999"/>
    <n v="6643.49"/>
    <n v="6643.49"/>
    <n v="0.44541981559652222"/>
    <x v="6"/>
    <s v="Q3"/>
    <n v="9"/>
  </r>
  <r>
    <d v="2022-09-01T00:00:00"/>
    <x v="3"/>
    <x v="3"/>
    <x v="0"/>
    <n v="244"/>
    <n v="24721.439999999999"/>
    <n v="0"/>
    <n v="20646.95"/>
    <n v="1992.41"/>
    <n v="24721.439999999999"/>
    <n v="4074.489999999998"/>
    <n v="2082.0799999999981"/>
    <n v="0.1648160463144541"/>
    <x v="6"/>
    <s v="Q3"/>
    <n v="9"/>
  </r>
  <r>
    <d v="2022-09-01T00:00:00"/>
    <x v="3"/>
    <x v="3"/>
    <x v="1"/>
    <n v="31"/>
    <n v="3036.09"/>
    <n v="337.71"/>
    <n v="2385.17"/>
    <n v="218.02"/>
    <n v="2698.38"/>
    <n v="313.21000000000004"/>
    <n v="95.190000000000026"/>
    <n v="0.11607334771233112"/>
    <x v="6"/>
    <s v="Q3"/>
    <n v="9"/>
  </r>
  <r>
    <d v="2022-09-01T00:00:00"/>
    <x v="3"/>
    <x v="0"/>
    <x v="0"/>
    <n v="321"/>
    <n v="35945.99"/>
    <n v="0"/>
    <n v="29652.81"/>
    <n v="0"/>
    <n v="35945.99"/>
    <n v="6293.1799999999967"/>
    <n v="6293.1799999999967"/>
    <n v="0.17507321400801584"/>
    <x v="6"/>
    <s v="Q3"/>
    <n v="9"/>
  </r>
  <r>
    <d v="2022-09-01T00:00:00"/>
    <x v="3"/>
    <x v="0"/>
    <x v="1"/>
    <n v="84"/>
    <n v="9712.02"/>
    <n v="1105.57"/>
    <n v="7908.76"/>
    <n v="0"/>
    <n v="8606.4500000000007"/>
    <n v="697.69000000000051"/>
    <n v="697.69000000000051"/>
    <n v="8.1065944727500935E-2"/>
    <x v="6"/>
    <s v="Q3"/>
    <n v="9"/>
  </r>
  <r>
    <d v="2022-09-01T00:00:00"/>
    <x v="3"/>
    <x v="1"/>
    <x v="0"/>
    <n v="2275"/>
    <n v="244181.43"/>
    <n v="0"/>
    <n v="202532.26"/>
    <n v="0"/>
    <n v="244181.43"/>
    <n v="41649.169999999984"/>
    <n v="41649.169999999984"/>
    <n v="0.1705664923004177"/>
    <x v="6"/>
    <s v="Q3"/>
    <n v="9"/>
  </r>
  <r>
    <d v="2022-09-01T00:00:00"/>
    <x v="3"/>
    <x v="1"/>
    <x v="1"/>
    <n v="77"/>
    <n v="8750.2900000000009"/>
    <n v="437.51"/>
    <n v="7108.67"/>
    <n v="0"/>
    <n v="8312.7800000000007"/>
    <n v="1204.1100000000006"/>
    <n v="1204.1100000000006"/>
    <n v="0.14485045917250311"/>
    <x v="6"/>
    <s v="Q3"/>
    <n v="9"/>
  </r>
  <r>
    <d v="2022-09-01T00:00:00"/>
    <x v="3"/>
    <x v="2"/>
    <x v="0"/>
    <n v="147"/>
    <n v="15851.9"/>
    <n v="0"/>
    <n v="13092.82"/>
    <n v="0"/>
    <n v="15851.9"/>
    <n v="2759.08"/>
    <n v="2759.08"/>
    <n v="0.17405358348210626"/>
    <x v="6"/>
    <s v="Q3"/>
    <n v="9"/>
  </r>
  <r>
    <d v="2022-09-01T00:00:00"/>
    <x v="3"/>
    <x v="2"/>
    <x v="1"/>
    <n v="49"/>
    <n v="4963"/>
    <n v="653.04"/>
    <n v="4090.77"/>
    <n v="0"/>
    <n v="4309.96"/>
    <n v="219.19000000000005"/>
    <n v="219.19000000000005"/>
    <n v="5.0856620479076381E-2"/>
    <x v="6"/>
    <s v="Q3"/>
    <n v="9"/>
  </r>
  <r>
    <d v="2022-09-01T00:00:00"/>
    <x v="4"/>
    <x v="3"/>
    <x v="0"/>
    <n v="135"/>
    <n v="84783.1"/>
    <n v="0"/>
    <n v="45711.06"/>
    <n v="6776.57"/>
    <n v="84783.1"/>
    <n v="39072.040000000008"/>
    <n v="32295.470000000008"/>
    <n v="0.46084703201463506"/>
    <x v="6"/>
    <s v="Q3"/>
    <n v="9"/>
  </r>
  <r>
    <d v="2022-09-01T00:00:00"/>
    <x v="4"/>
    <x v="3"/>
    <x v="1"/>
    <n v="34"/>
    <n v="24298.06"/>
    <n v="3516.47"/>
    <n v="13182"/>
    <n v="1667.15"/>
    <n v="20781.59"/>
    <n v="7599.59"/>
    <n v="5932.4400000000005"/>
    <n v="0.36568857339597211"/>
    <x v="6"/>
    <s v="Q3"/>
    <n v="9"/>
  </r>
  <r>
    <d v="2022-09-01T00:00:00"/>
    <x v="4"/>
    <x v="0"/>
    <x v="0"/>
    <n v="113"/>
    <n v="58347.55"/>
    <n v="0"/>
    <n v="31272.83"/>
    <n v="0"/>
    <n v="58347.55"/>
    <n v="27074.720000000001"/>
    <n v="27074.720000000001"/>
    <n v="0.46402496762931777"/>
    <x v="6"/>
    <s v="Q3"/>
    <n v="9"/>
  </r>
  <r>
    <d v="2022-09-01T00:00:00"/>
    <x v="4"/>
    <x v="0"/>
    <x v="1"/>
    <n v="39"/>
    <n v="25981.65"/>
    <n v="3292.67"/>
    <n v="14100.31"/>
    <n v="0"/>
    <n v="22688.980000000003"/>
    <n v="8588.6700000000037"/>
    <n v="8588.6700000000037"/>
    <n v="0.37853927325071479"/>
    <x v="6"/>
    <s v="Q3"/>
    <n v="9"/>
  </r>
  <r>
    <d v="2022-09-01T00:00:00"/>
    <x v="4"/>
    <x v="1"/>
    <x v="0"/>
    <n v="618"/>
    <n v="372252.61"/>
    <n v="0"/>
    <n v="200123.69"/>
    <n v="0"/>
    <n v="372252.61"/>
    <n v="172128.91999999998"/>
    <n v="172128.91999999998"/>
    <n v="0.46239815484436764"/>
    <x v="6"/>
    <s v="Q3"/>
    <n v="9"/>
  </r>
  <r>
    <d v="2022-09-01T00:00:00"/>
    <x v="4"/>
    <x v="1"/>
    <x v="1"/>
    <n v="24"/>
    <n v="11606.2"/>
    <n v="580.29999999999995"/>
    <n v="6113.1"/>
    <n v="0"/>
    <n v="11025.900000000001"/>
    <n v="4912.8000000000011"/>
    <n v="4912.8000000000011"/>
    <n v="0.44556906919163064"/>
    <x v="6"/>
    <s v="Q3"/>
    <n v="9"/>
  </r>
  <r>
    <d v="2022-09-01T00:00:00"/>
    <x v="4"/>
    <x v="2"/>
    <x v="0"/>
    <n v="77"/>
    <n v="43452.92"/>
    <n v="0"/>
    <n v="23430.560000000001"/>
    <n v="0"/>
    <n v="43452.92"/>
    <n v="20022.359999999997"/>
    <n v="20022.359999999997"/>
    <n v="0.46078284267202291"/>
    <x v="6"/>
    <s v="Q3"/>
    <n v="9"/>
  </r>
  <r>
    <d v="2022-09-01T00:00:00"/>
    <x v="4"/>
    <x v="2"/>
    <x v="1"/>
    <n v="27"/>
    <n v="15285.38"/>
    <n v="2514.6799999999998"/>
    <n v="8335.32"/>
    <n v="0"/>
    <n v="12770.699999999999"/>
    <n v="4435.3799999999992"/>
    <n v="4435.3799999999992"/>
    <n v="0.34730907467875682"/>
    <x v="6"/>
    <s v="Q3"/>
    <n v="9"/>
  </r>
  <r>
    <d v="2022-09-01T00:00:00"/>
    <x v="5"/>
    <x v="3"/>
    <x v="0"/>
    <n v="71"/>
    <n v="282936.01"/>
    <n v="0"/>
    <n v="231154.64"/>
    <n v="22628.240000000002"/>
    <n v="282936.01"/>
    <n v="51781.369999999995"/>
    <n v="29153.129999999994"/>
    <n v="0.18301442082257396"/>
    <x v="6"/>
    <s v="Q3"/>
    <n v="9"/>
  </r>
  <r>
    <d v="2022-09-01T00:00:00"/>
    <x v="5"/>
    <x v="3"/>
    <x v="1"/>
    <n v="14"/>
    <n v="45469.93"/>
    <n v="5383.32"/>
    <n v="35003.440000000002"/>
    <n v="3220.22"/>
    <n v="40086.61"/>
    <n v="5083.1699999999983"/>
    <n v="1862.9499999999985"/>
    <n v="0.12680468615330651"/>
    <x v="6"/>
    <s v="Q3"/>
    <n v="9"/>
  </r>
  <r>
    <d v="2022-09-01T00:00:00"/>
    <x v="5"/>
    <x v="0"/>
    <x v="0"/>
    <n v="67"/>
    <n v="270552.78999999998"/>
    <n v="0"/>
    <n v="228918.24"/>
    <n v="0"/>
    <n v="270552.78999999998"/>
    <n v="41634.549999999988"/>
    <n v="41634.549999999988"/>
    <n v="0.15388697340729693"/>
    <x v="6"/>
    <s v="Q3"/>
    <n v="9"/>
  </r>
  <r>
    <d v="2022-09-01T00:00:00"/>
    <x v="5"/>
    <x v="0"/>
    <x v="1"/>
    <n v="18"/>
    <n v="72223.08"/>
    <n v="7439.99"/>
    <n v="56396.49"/>
    <n v="0"/>
    <n v="64783.090000000004"/>
    <n v="8386.6000000000058"/>
    <n v="8386.6000000000058"/>
    <n v="0.12945662209073394"/>
    <x v="6"/>
    <s v="Q3"/>
    <n v="9"/>
  </r>
  <r>
    <d v="2022-09-01T00:00:00"/>
    <x v="5"/>
    <x v="1"/>
    <x v="0"/>
    <n v="226"/>
    <n v="1045838.14"/>
    <n v="0"/>
    <n v="888550.31"/>
    <n v="0"/>
    <n v="1045838.14"/>
    <n v="157287.82999999996"/>
    <n v="157287.82999999996"/>
    <n v="0.15039404663517048"/>
    <x v="6"/>
    <s v="Q3"/>
    <n v="9"/>
  </r>
  <r>
    <d v="2022-09-01T00:00:00"/>
    <x v="5"/>
    <x v="1"/>
    <x v="1"/>
    <n v="9"/>
    <n v="38223.089999999997"/>
    <n v="1911.16"/>
    <n v="30409.99"/>
    <n v="0"/>
    <n v="36311.929999999993"/>
    <n v="5901.9399999999914"/>
    <n v="5901.9399999999914"/>
    <n v="0.16253446181461553"/>
    <x v="6"/>
    <s v="Q3"/>
    <n v="9"/>
  </r>
  <r>
    <d v="2022-09-01T00:00:00"/>
    <x v="5"/>
    <x v="2"/>
    <x v="0"/>
    <n v="42"/>
    <n v="161466.97"/>
    <n v="0"/>
    <n v="132874.82"/>
    <n v="0"/>
    <n v="161466.97"/>
    <n v="28592.149999999994"/>
    <n v="28592.149999999994"/>
    <n v="0.17707739236080292"/>
    <x v="6"/>
    <s v="Q3"/>
    <n v="9"/>
  </r>
  <r>
    <d v="2022-09-01T00:00:00"/>
    <x v="5"/>
    <x v="2"/>
    <x v="1"/>
    <n v="15"/>
    <n v="52935.28"/>
    <n v="8446.58"/>
    <n v="44074.69"/>
    <n v="0"/>
    <n v="44488.7"/>
    <n v="414.00999999999476"/>
    <n v="414.00999999999476"/>
    <n v="9.3059585917321646E-3"/>
    <x v="6"/>
    <s v="Q3"/>
    <n v="9"/>
  </r>
  <r>
    <d v="2022-09-01T00:00:00"/>
    <x v="6"/>
    <x v="3"/>
    <x v="0"/>
    <n v="54"/>
    <n v="62373.69"/>
    <n v="0"/>
    <n v="33555.4"/>
    <n v="4982.41"/>
    <n v="62373.69"/>
    <n v="28818.29"/>
    <n v="23835.88"/>
    <n v="0.46202637682651132"/>
    <x v="6"/>
    <s v="Q3"/>
    <n v="9"/>
  </r>
  <r>
    <d v="2022-09-01T00:00:00"/>
    <x v="6"/>
    <x v="3"/>
    <x v="1"/>
    <n v="14"/>
    <n v="22484.94"/>
    <n v="1844.73"/>
    <n v="13374.38"/>
    <n v="1668.53"/>
    <n v="20640.21"/>
    <n v="7265.83"/>
    <n v="5597.3"/>
    <n v="0.35202306565679325"/>
    <x v="6"/>
    <s v="Q3"/>
    <n v="9"/>
  </r>
  <r>
    <d v="2022-09-01T00:00:00"/>
    <x v="6"/>
    <x v="0"/>
    <x v="0"/>
    <n v="42"/>
    <n v="64538.16"/>
    <n v="0"/>
    <n v="36106.49"/>
    <n v="0"/>
    <n v="64538.16"/>
    <n v="28431.670000000006"/>
    <n v="28431.670000000006"/>
    <n v="0.44054044924739105"/>
    <x v="6"/>
    <s v="Q3"/>
    <n v="9"/>
  </r>
  <r>
    <d v="2022-09-01T00:00:00"/>
    <x v="6"/>
    <x v="0"/>
    <x v="1"/>
    <n v="13"/>
    <n v="16235.87"/>
    <n v="2658.4"/>
    <n v="9779.84"/>
    <n v="0"/>
    <n v="13577.470000000001"/>
    <n v="3797.630000000001"/>
    <n v="3797.630000000001"/>
    <n v="0.27970085737622702"/>
    <x v="6"/>
    <s v="Q3"/>
    <n v="9"/>
  </r>
  <r>
    <d v="2022-09-01T00:00:00"/>
    <x v="6"/>
    <x v="1"/>
    <x v="0"/>
    <n v="258"/>
    <n v="344011.03"/>
    <n v="0"/>
    <n v="189356.74"/>
    <n v="0"/>
    <n v="344011.03"/>
    <n v="154654.29000000004"/>
    <n v="154654.29000000004"/>
    <n v="0.44956200968323612"/>
    <x v="6"/>
    <s v="Q3"/>
    <n v="9"/>
  </r>
  <r>
    <d v="2022-09-01T00:00:00"/>
    <x v="6"/>
    <x v="1"/>
    <x v="1"/>
    <n v="8"/>
    <n v="8437.19"/>
    <n v="421.87"/>
    <n v="5324.25"/>
    <n v="0"/>
    <n v="8015.3200000000006"/>
    <n v="2691.0700000000006"/>
    <n v="2691.0700000000006"/>
    <n v="0.33574080635582865"/>
    <x v="6"/>
    <s v="Q3"/>
    <n v="9"/>
  </r>
  <r>
    <d v="2022-09-01T00:00:00"/>
    <x v="6"/>
    <x v="2"/>
    <x v="0"/>
    <n v="24"/>
    <n v="31505.54"/>
    <n v="0"/>
    <n v="16936.04"/>
    <n v="0"/>
    <n v="31505.54"/>
    <n v="14569.5"/>
    <n v="14569.5"/>
    <n v="0.4624424783704707"/>
    <x v="6"/>
    <s v="Q3"/>
    <n v="9"/>
  </r>
  <r>
    <d v="2022-09-01T00:00:00"/>
    <x v="6"/>
    <x v="2"/>
    <x v="1"/>
    <n v="9"/>
    <n v="8740.14"/>
    <n v="1428.33"/>
    <n v="5170.1099999999997"/>
    <n v="0"/>
    <n v="7311.8099999999995"/>
    <n v="2141.6999999999998"/>
    <n v="2141.6999999999998"/>
    <n v="0.29290968993997379"/>
    <x v="6"/>
    <s v="Q3"/>
    <n v="9"/>
  </r>
  <r>
    <d v="2022-10-01T00:00:00"/>
    <x v="0"/>
    <x v="3"/>
    <x v="0"/>
    <n v="147"/>
    <n v="61390.66"/>
    <n v="0"/>
    <n v="37090.18"/>
    <n v="4908.1000000000004"/>
    <n v="61390.66"/>
    <n v="24300.480000000003"/>
    <n v="19392.380000000005"/>
    <n v="0.39583350301169595"/>
    <x v="6"/>
    <s v="Q4"/>
    <n v="10"/>
  </r>
  <r>
    <d v="2022-10-01T00:00:00"/>
    <x v="0"/>
    <x v="3"/>
    <x v="1"/>
    <n v="31"/>
    <n v="12915.97"/>
    <n v="1477.17"/>
    <n v="7057.02"/>
    <n v="917.9"/>
    <n v="11438.8"/>
    <n v="4381.7799999999988"/>
    <n v="3463.8799999999987"/>
    <n v="0.38306290869671639"/>
    <x v="6"/>
    <s v="Q4"/>
    <n v="10"/>
  </r>
  <r>
    <d v="2022-10-01T00:00:00"/>
    <x v="0"/>
    <x v="0"/>
    <x v="0"/>
    <n v="186"/>
    <n v="82191.94"/>
    <n v="0"/>
    <n v="48327.43"/>
    <n v="0"/>
    <n v="82191.94"/>
    <n v="33864.51"/>
    <n v="33864.51"/>
    <n v="0.4120174070596217"/>
    <x v="6"/>
    <s v="Q4"/>
    <n v="10"/>
  </r>
  <r>
    <d v="2022-10-01T00:00:00"/>
    <x v="0"/>
    <x v="0"/>
    <x v="1"/>
    <n v="46"/>
    <n v="22111.11"/>
    <n v="2664.81"/>
    <n v="13772.14"/>
    <n v="0"/>
    <n v="19446.3"/>
    <n v="5674.16"/>
    <n v="5674.16"/>
    <n v="0.29178609812663592"/>
    <x v="6"/>
    <s v="Q4"/>
    <n v="10"/>
  </r>
  <r>
    <d v="2022-10-01T00:00:00"/>
    <x v="0"/>
    <x v="1"/>
    <x v="0"/>
    <n v="969"/>
    <n v="412309.98"/>
    <n v="0"/>
    <n v="247928.95"/>
    <n v="0"/>
    <n v="412309.98"/>
    <n v="164381.02999999997"/>
    <n v="164381.02999999997"/>
    <n v="0.39868312185894694"/>
    <x v="6"/>
    <s v="Q4"/>
    <n v="10"/>
  </r>
  <r>
    <d v="2022-10-01T00:00:00"/>
    <x v="0"/>
    <x v="1"/>
    <x v="1"/>
    <n v="27"/>
    <n v="11219.99"/>
    <n v="561"/>
    <n v="6669.3"/>
    <n v="0"/>
    <n v="10658.99"/>
    <n v="3989.6899999999996"/>
    <n v="3989.6899999999996"/>
    <n v="0.37430281855973219"/>
    <x v="6"/>
    <s v="Q4"/>
    <n v="10"/>
  </r>
  <r>
    <d v="2022-10-01T00:00:00"/>
    <x v="0"/>
    <x v="2"/>
    <x v="0"/>
    <n v="84"/>
    <n v="34063.08"/>
    <n v="0"/>
    <n v="19379.95"/>
    <n v="0"/>
    <n v="34063.08"/>
    <n v="14683.130000000001"/>
    <n v="14683.130000000001"/>
    <n v="0.43105702713906086"/>
    <x v="6"/>
    <s v="Q4"/>
    <n v="10"/>
  </r>
  <r>
    <d v="2022-10-01T00:00:00"/>
    <x v="0"/>
    <x v="2"/>
    <x v="1"/>
    <n v="23"/>
    <n v="8735.66"/>
    <n v="1099.6199999999999"/>
    <n v="4665.67"/>
    <n v="0"/>
    <n v="7636.04"/>
    <n v="2970.37"/>
    <n v="2970.37"/>
    <n v="0.38899350972493596"/>
    <x v="6"/>
    <s v="Q4"/>
    <n v="10"/>
  </r>
  <r>
    <d v="2022-10-01T00:00:00"/>
    <x v="1"/>
    <x v="3"/>
    <x v="0"/>
    <n v="64"/>
    <n v="375356.7"/>
    <n v="0"/>
    <n v="327883.59000000003"/>
    <n v="30008.61"/>
    <n v="375356.7"/>
    <n v="47473.109999999986"/>
    <n v="17464.499999999985"/>
    <n v="0.12647465730597052"/>
    <x v="6"/>
    <s v="Q4"/>
    <n v="10"/>
  </r>
  <r>
    <d v="2022-10-01T00:00:00"/>
    <x v="1"/>
    <x v="3"/>
    <x v="1"/>
    <n v="9"/>
    <n v="60329.65"/>
    <n v="6112.28"/>
    <n v="55168.34"/>
    <n v="4358.79"/>
    <n v="54217.37"/>
    <n v="-950.96999999999389"/>
    <n v="-5309.7599999999939"/>
    <n v="-1.7539950757478533E-2"/>
    <x v="6"/>
    <s v="Q4"/>
    <n v="10"/>
  </r>
  <r>
    <d v="2022-10-01T00:00:00"/>
    <x v="1"/>
    <x v="0"/>
    <x v="0"/>
    <n v="69"/>
    <n v="393324.61"/>
    <n v="0"/>
    <n v="347478.63"/>
    <n v="0"/>
    <n v="393324.61"/>
    <n v="45845.979999999981"/>
    <n v="45845.979999999981"/>
    <n v="0.11656016133849337"/>
    <x v="6"/>
    <s v="Q4"/>
    <n v="10"/>
  </r>
  <r>
    <d v="2022-10-01T00:00:00"/>
    <x v="1"/>
    <x v="0"/>
    <x v="1"/>
    <n v="19"/>
    <n v="149082.49"/>
    <n v="17442.490000000002"/>
    <n v="128777.69"/>
    <n v="0"/>
    <n v="131640"/>
    <n v="2862.3099999999977"/>
    <n v="2862.3099999999977"/>
    <n v="2.174346703129746E-2"/>
    <x v="6"/>
    <s v="Q4"/>
    <n v="10"/>
  </r>
  <r>
    <d v="2022-10-01T00:00:00"/>
    <x v="1"/>
    <x v="1"/>
    <x v="0"/>
    <n v="139"/>
    <n v="815218.86"/>
    <n v="0"/>
    <n v="704293.31"/>
    <n v="0"/>
    <n v="815218.86"/>
    <n v="110925.54999999993"/>
    <n v="110925.54999999993"/>
    <n v="0.13606842952578396"/>
    <x v="6"/>
    <s v="Q4"/>
    <n v="10"/>
  </r>
  <r>
    <d v="2022-10-01T00:00:00"/>
    <x v="1"/>
    <x v="1"/>
    <x v="1"/>
    <n v="9"/>
    <n v="67413.210000000006"/>
    <n v="3370.65"/>
    <n v="59314.95"/>
    <n v="0"/>
    <n v="64042.560000000005"/>
    <n v="4727.6100000000079"/>
    <n v="4727.6100000000079"/>
    <n v="7.3819816072312028E-2"/>
    <x v="6"/>
    <s v="Q4"/>
    <n v="10"/>
  </r>
  <r>
    <d v="2022-10-01T00:00:00"/>
    <x v="1"/>
    <x v="2"/>
    <x v="0"/>
    <n v="34"/>
    <n v="209574.33"/>
    <n v="0"/>
    <n v="179894.41"/>
    <n v="0"/>
    <n v="209574.33"/>
    <n v="29679.919999999984"/>
    <n v="29679.919999999984"/>
    <n v="0.14162001615369585"/>
    <x v="6"/>
    <s v="Q4"/>
    <n v="10"/>
  </r>
  <r>
    <d v="2022-10-01T00:00:00"/>
    <x v="1"/>
    <x v="2"/>
    <x v="1"/>
    <n v="17"/>
    <n v="131066.16"/>
    <n v="14864.25"/>
    <n v="111592.42"/>
    <n v="0"/>
    <n v="116201.91"/>
    <n v="4609.4900000000052"/>
    <n v="4609.4900000000052"/>
    <n v="3.9667936611368998E-2"/>
    <x v="6"/>
    <s v="Q4"/>
    <n v="10"/>
  </r>
  <r>
    <d v="2022-10-01T00:00:00"/>
    <x v="2"/>
    <x v="3"/>
    <x v="0"/>
    <n v="109"/>
    <n v="76996.86"/>
    <n v="0"/>
    <n v="35354.980000000003"/>
    <n v="6157.97"/>
    <n v="76996.86"/>
    <n v="41641.879999999997"/>
    <n v="35483.909999999996"/>
    <n v="0.5408256908138851"/>
    <x v="6"/>
    <s v="Q4"/>
    <n v="10"/>
  </r>
  <r>
    <d v="2022-10-01T00:00:00"/>
    <x v="2"/>
    <x v="3"/>
    <x v="1"/>
    <n v="15"/>
    <n v="10895.61"/>
    <n v="1402.94"/>
    <n v="4820.47"/>
    <n v="764.39"/>
    <n v="9492.67"/>
    <n v="4672.2"/>
    <n v="3907.81"/>
    <n v="0.49219028998163844"/>
    <x v="6"/>
    <s v="Q4"/>
    <n v="10"/>
  </r>
  <r>
    <d v="2022-10-01T00:00:00"/>
    <x v="2"/>
    <x v="0"/>
    <x v="0"/>
    <n v="125"/>
    <n v="100211.6"/>
    <n v="0"/>
    <n v="45393.46"/>
    <n v="0"/>
    <n v="100211.6"/>
    <n v="54818.140000000007"/>
    <n v="54818.140000000007"/>
    <n v="0.5470238974330317"/>
    <x v="6"/>
    <s v="Q4"/>
    <n v="10"/>
  </r>
  <r>
    <d v="2022-10-01T00:00:00"/>
    <x v="2"/>
    <x v="0"/>
    <x v="1"/>
    <n v="39"/>
    <n v="29821.91"/>
    <n v="3361.21"/>
    <n v="12817.5"/>
    <n v="0"/>
    <n v="26460.7"/>
    <n v="13643.2"/>
    <n v="13643.2"/>
    <n v="0.51560238391274604"/>
    <x v="6"/>
    <s v="Q4"/>
    <n v="10"/>
  </r>
  <r>
    <d v="2022-10-01T00:00:00"/>
    <x v="2"/>
    <x v="1"/>
    <x v="0"/>
    <n v="593"/>
    <n v="445202.65"/>
    <n v="0"/>
    <n v="203807.52"/>
    <n v="0"/>
    <n v="445202.65"/>
    <n v="241395.13000000003"/>
    <n v="241395.13000000003"/>
    <n v="0.54221404567111187"/>
    <x v="6"/>
    <s v="Q4"/>
    <n v="10"/>
  </r>
  <r>
    <d v="2022-10-01T00:00:00"/>
    <x v="2"/>
    <x v="1"/>
    <x v="1"/>
    <n v="28"/>
    <n v="23291.3"/>
    <n v="1164.5999999999999"/>
    <n v="10411.82"/>
    <n v="0"/>
    <n v="22126.7"/>
    <n v="11714.880000000001"/>
    <n v="11714.880000000001"/>
    <n v="0.52944542114278226"/>
    <x v="6"/>
    <s v="Q4"/>
    <n v="10"/>
  </r>
  <r>
    <d v="2022-10-01T00:00:00"/>
    <x v="2"/>
    <x v="2"/>
    <x v="0"/>
    <n v="73"/>
    <n v="54998.43"/>
    <n v="0"/>
    <n v="26109.93"/>
    <n v="0"/>
    <n v="54998.43"/>
    <n v="28888.5"/>
    <n v="28888.5"/>
    <n v="0.52526044834370722"/>
    <x v="6"/>
    <s v="Q4"/>
    <n v="10"/>
  </r>
  <r>
    <d v="2022-10-01T00:00:00"/>
    <x v="2"/>
    <x v="2"/>
    <x v="1"/>
    <n v="16"/>
    <n v="14115.34"/>
    <n v="1364.71"/>
    <n v="6515.19"/>
    <n v="0"/>
    <n v="12750.630000000001"/>
    <n v="6235.4400000000014"/>
    <n v="6235.4400000000014"/>
    <n v="0.4890299538140469"/>
    <x v="6"/>
    <s v="Q4"/>
    <n v="10"/>
  </r>
  <r>
    <d v="2022-10-01T00:00:00"/>
    <x v="3"/>
    <x v="3"/>
    <x v="0"/>
    <n v="278"/>
    <n v="32413.17"/>
    <n v="0"/>
    <n v="26558.639999999999"/>
    <n v="2586.94"/>
    <n v="32413.17"/>
    <n v="5854.5299999999988"/>
    <n v="3267.5899999999988"/>
    <n v="0.18062195089218361"/>
    <x v="6"/>
    <s v="Q4"/>
    <n v="10"/>
  </r>
  <r>
    <d v="2022-10-01T00:00:00"/>
    <x v="3"/>
    <x v="3"/>
    <x v="1"/>
    <n v="54"/>
    <n v="5003.5200000000004"/>
    <n v="681.9"/>
    <n v="4404.41"/>
    <n v="346.98"/>
    <n v="4321.6200000000008"/>
    <n v="-82.789999999999054"/>
    <n v="-429.76999999999907"/>
    <n v="-1.9157167913883923E-2"/>
    <x v="6"/>
    <s v="Q4"/>
    <n v="10"/>
  </r>
  <r>
    <d v="2022-10-01T00:00:00"/>
    <x v="3"/>
    <x v="0"/>
    <x v="0"/>
    <n v="359"/>
    <n v="40905.699999999997"/>
    <n v="0"/>
    <n v="33246.65"/>
    <n v="0"/>
    <n v="40905.699999999997"/>
    <n v="7659.0499999999956"/>
    <n v="7659.0499999999956"/>
    <n v="0.1872367420677313"/>
    <x v="6"/>
    <s v="Q4"/>
    <n v="10"/>
  </r>
  <r>
    <d v="2022-10-01T00:00:00"/>
    <x v="3"/>
    <x v="0"/>
    <x v="1"/>
    <n v="81"/>
    <n v="8944.0499999999993"/>
    <n v="1126.9000000000001"/>
    <n v="7496.83"/>
    <n v="0"/>
    <n v="7817.15"/>
    <n v="320.31999999999971"/>
    <n v="320.31999999999971"/>
    <n v="4.0976570745092485E-2"/>
    <x v="6"/>
    <s v="Q4"/>
    <n v="10"/>
  </r>
  <r>
    <d v="2022-10-01T00:00:00"/>
    <x v="3"/>
    <x v="1"/>
    <x v="0"/>
    <n v="2534"/>
    <n v="274232.99"/>
    <n v="0"/>
    <n v="227063.36"/>
    <n v="0"/>
    <n v="274232.99"/>
    <n v="47169.630000000005"/>
    <n v="47169.630000000005"/>
    <n v="0.17200567298631725"/>
    <x v="6"/>
    <s v="Q4"/>
    <n v="10"/>
  </r>
  <r>
    <d v="2022-10-01T00:00:00"/>
    <x v="3"/>
    <x v="1"/>
    <x v="1"/>
    <n v="99"/>
    <n v="10666.99"/>
    <n v="533.38"/>
    <n v="9012.7900000000009"/>
    <n v="0"/>
    <n v="10133.61"/>
    <n v="1120.8199999999997"/>
    <n v="1120.8199999999997"/>
    <n v="0.11060421705591587"/>
    <x v="6"/>
    <s v="Q4"/>
    <n v="10"/>
  </r>
  <r>
    <d v="2022-10-01T00:00:00"/>
    <x v="3"/>
    <x v="2"/>
    <x v="0"/>
    <n v="189"/>
    <n v="19061.349999999999"/>
    <n v="0"/>
    <n v="15603.76"/>
    <n v="0"/>
    <n v="19061.349999999999"/>
    <n v="3457.5899999999983"/>
    <n v="3457.5899999999983"/>
    <n v="0.1813927135276357"/>
    <x v="6"/>
    <s v="Q4"/>
    <n v="10"/>
  </r>
  <r>
    <d v="2022-10-01T00:00:00"/>
    <x v="3"/>
    <x v="2"/>
    <x v="1"/>
    <n v="36"/>
    <n v="4799.67"/>
    <n v="698.16"/>
    <n v="3762.56"/>
    <n v="0"/>
    <n v="4101.51"/>
    <n v="338.95000000000027"/>
    <n v="338.95000000000027"/>
    <n v="8.2640295891025561E-2"/>
    <x v="6"/>
    <s v="Q4"/>
    <n v="10"/>
  </r>
  <r>
    <d v="2022-10-01T00:00:00"/>
    <x v="4"/>
    <x v="3"/>
    <x v="0"/>
    <n v="91"/>
    <n v="61277.83"/>
    <n v="0"/>
    <n v="33035.72"/>
    <n v="4897.87"/>
    <n v="61277.83"/>
    <n v="28242.11"/>
    <n v="23344.240000000002"/>
    <n v="0.46088626180137254"/>
    <x v="6"/>
    <s v="Q4"/>
    <n v="10"/>
  </r>
  <r>
    <d v="2022-10-01T00:00:00"/>
    <x v="4"/>
    <x v="3"/>
    <x v="1"/>
    <n v="45"/>
    <n v="23332.99"/>
    <n v="3069.82"/>
    <n v="12559.22"/>
    <n v="1623.6"/>
    <n v="20263.170000000002"/>
    <n v="7703.9500000000025"/>
    <n v="6080.3500000000022"/>
    <n v="0.38019470793562909"/>
    <x v="6"/>
    <s v="Q4"/>
    <n v="10"/>
  </r>
  <r>
    <d v="2022-10-01T00:00:00"/>
    <x v="4"/>
    <x v="0"/>
    <x v="0"/>
    <n v="175"/>
    <n v="104144.08"/>
    <n v="0"/>
    <n v="55941.15"/>
    <n v="0"/>
    <n v="104144.08"/>
    <n v="48202.93"/>
    <n v="48202.93"/>
    <n v="0.46284848836342879"/>
    <x v="6"/>
    <s v="Q4"/>
    <n v="10"/>
  </r>
  <r>
    <d v="2022-10-01T00:00:00"/>
    <x v="4"/>
    <x v="0"/>
    <x v="1"/>
    <n v="41"/>
    <n v="24423.08"/>
    <n v="2908.03"/>
    <n v="13538.48"/>
    <n v="0"/>
    <n v="21515.050000000003"/>
    <n v="7976.5700000000033"/>
    <n v="7976.5700000000033"/>
    <n v="0.37074373519931408"/>
    <x v="6"/>
    <s v="Q4"/>
    <n v="10"/>
  </r>
  <r>
    <d v="2022-10-01T00:00:00"/>
    <x v="4"/>
    <x v="1"/>
    <x v="0"/>
    <n v="732"/>
    <n v="444453.03"/>
    <n v="0"/>
    <n v="237849.7"/>
    <n v="0"/>
    <n v="444453.03"/>
    <n v="206603.33000000002"/>
    <n v="206603.33000000002"/>
    <n v="0.4648485127888542"/>
    <x v="6"/>
    <s v="Q4"/>
    <n v="10"/>
  </r>
  <r>
    <d v="2022-10-01T00:00:00"/>
    <x v="4"/>
    <x v="1"/>
    <x v="1"/>
    <n v="32"/>
    <n v="22874.61"/>
    <n v="1143.73"/>
    <n v="12474.11"/>
    <n v="0"/>
    <n v="21730.880000000001"/>
    <n v="9256.77"/>
    <n v="9256.77"/>
    <n v="0.42597308530533506"/>
    <x v="6"/>
    <s v="Q4"/>
    <n v="10"/>
  </r>
  <r>
    <d v="2022-10-01T00:00:00"/>
    <x v="4"/>
    <x v="2"/>
    <x v="0"/>
    <n v="97"/>
    <n v="64710.38"/>
    <n v="0"/>
    <n v="35047.61"/>
    <n v="0"/>
    <n v="64710.38"/>
    <n v="29662.769999999997"/>
    <n v="29662.769999999997"/>
    <n v="0.4583927648083661"/>
    <x v="6"/>
    <s v="Q4"/>
    <n v="10"/>
  </r>
  <r>
    <d v="2022-10-01T00:00:00"/>
    <x v="4"/>
    <x v="2"/>
    <x v="1"/>
    <n v="15"/>
    <n v="6271.59"/>
    <n v="650.04"/>
    <n v="3336.61"/>
    <n v="0"/>
    <n v="5621.55"/>
    <n v="2284.94"/>
    <n v="2284.94"/>
    <n v="0.40646085154450284"/>
    <x v="6"/>
    <s v="Q4"/>
    <n v="10"/>
  </r>
  <r>
    <d v="2022-10-01T00:00:00"/>
    <x v="5"/>
    <x v="3"/>
    <x v="0"/>
    <n v="62"/>
    <n v="302147.20000000001"/>
    <n v="0"/>
    <n v="264782.23"/>
    <n v="24169.39"/>
    <n v="302147.20000000001"/>
    <n v="37364.97000000003"/>
    <n v="13195.580000000031"/>
    <n v="0.12366478987725198"/>
    <x v="6"/>
    <s v="Q4"/>
    <n v="10"/>
  </r>
  <r>
    <d v="2022-10-01T00:00:00"/>
    <x v="5"/>
    <x v="3"/>
    <x v="1"/>
    <n v="10"/>
    <n v="44843.8"/>
    <n v="6588.06"/>
    <n v="38271.879999999997"/>
    <n v="3060.47"/>
    <n v="38255.740000000005"/>
    <n v="-16.139999999992142"/>
    <n v="-3076.6099999999919"/>
    <n v="-4.2189747211770416E-4"/>
    <x v="6"/>
    <s v="Q4"/>
    <n v="10"/>
  </r>
  <r>
    <d v="2022-10-01T00:00:00"/>
    <x v="5"/>
    <x v="0"/>
    <x v="0"/>
    <n v="81"/>
    <n v="333511.94"/>
    <n v="0"/>
    <n v="276032.36"/>
    <n v="0"/>
    <n v="333511.94"/>
    <n v="57479.580000000016"/>
    <n v="57479.580000000016"/>
    <n v="0.1723463933555123"/>
    <x v="6"/>
    <s v="Q4"/>
    <n v="10"/>
  </r>
  <r>
    <d v="2022-10-01T00:00:00"/>
    <x v="5"/>
    <x v="0"/>
    <x v="1"/>
    <n v="23"/>
    <n v="72048.55"/>
    <n v="8525.1200000000008"/>
    <n v="61974.46"/>
    <n v="0"/>
    <n v="63523.43"/>
    <n v="1548.9700000000012"/>
    <n v="1548.9700000000012"/>
    <n v="2.4384231141171078E-2"/>
    <x v="6"/>
    <s v="Q4"/>
    <n v="10"/>
  </r>
  <r>
    <d v="2022-10-01T00:00:00"/>
    <x v="5"/>
    <x v="1"/>
    <x v="0"/>
    <n v="247"/>
    <n v="1032728.44"/>
    <n v="0"/>
    <n v="878035.05"/>
    <n v="0"/>
    <n v="1032728.44"/>
    <n v="154693.3899999999"/>
    <n v="154693.3899999999"/>
    <n v="0.14979096537711298"/>
    <x v="6"/>
    <s v="Q4"/>
    <n v="10"/>
  </r>
  <r>
    <d v="2022-10-01T00:00:00"/>
    <x v="5"/>
    <x v="1"/>
    <x v="1"/>
    <n v="17"/>
    <n v="54002.87"/>
    <n v="2700.16"/>
    <n v="47256.72"/>
    <n v="0"/>
    <n v="51302.710000000006"/>
    <n v="4045.9900000000052"/>
    <n v="4045.9900000000052"/>
    <n v="7.8865034615130558E-2"/>
    <x v="6"/>
    <s v="Q4"/>
    <n v="10"/>
  </r>
  <r>
    <d v="2022-10-01T00:00:00"/>
    <x v="5"/>
    <x v="2"/>
    <x v="0"/>
    <n v="50"/>
    <n v="230322.82"/>
    <n v="0"/>
    <n v="198754.85"/>
    <n v="0"/>
    <n v="230322.82"/>
    <n v="31567.97"/>
    <n v="31567.97"/>
    <n v="0.13705967129092983"/>
    <x v="6"/>
    <s v="Q4"/>
    <n v="10"/>
  </r>
  <r>
    <d v="2022-10-01T00:00:00"/>
    <x v="5"/>
    <x v="2"/>
    <x v="1"/>
    <n v="14"/>
    <n v="64412.01"/>
    <n v="6183.31"/>
    <n v="49779.519999999997"/>
    <n v="0"/>
    <n v="58228.700000000004"/>
    <n v="8449.1800000000076"/>
    <n v="8449.1800000000076"/>
    <n v="0.1451033596834552"/>
    <x v="6"/>
    <s v="Q4"/>
    <n v="10"/>
  </r>
  <r>
    <d v="2022-10-01T00:00:00"/>
    <x v="6"/>
    <x v="3"/>
    <x v="0"/>
    <n v="56"/>
    <n v="72619.41"/>
    <n v="0"/>
    <n v="41294.04"/>
    <n v="5807.74"/>
    <n v="72619.41"/>
    <n v="31325.370000000003"/>
    <n v="25517.630000000005"/>
    <n v="0.43136359824460158"/>
    <x v="6"/>
    <s v="Q4"/>
    <n v="10"/>
  </r>
  <r>
    <d v="2022-10-01T00:00:00"/>
    <x v="6"/>
    <x v="3"/>
    <x v="1"/>
    <n v="12"/>
    <n v="21935.42"/>
    <n v="2625.59"/>
    <n v="11021.24"/>
    <n v="1551.45"/>
    <n v="19309.829999999998"/>
    <n v="8288.5899999999983"/>
    <n v="6737.1399999999985"/>
    <n v="0.4292419974696825"/>
    <x v="6"/>
    <s v="Q4"/>
    <n v="10"/>
  </r>
  <r>
    <d v="2022-10-01T00:00:00"/>
    <x v="6"/>
    <x v="0"/>
    <x v="0"/>
    <n v="64"/>
    <n v="86788.86"/>
    <n v="0"/>
    <n v="45120.34"/>
    <n v="0"/>
    <n v="86788.86"/>
    <n v="41668.520000000004"/>
    <n v="41668.520000000004"/>
    <n v="0.48011369201070281"/>
    <x v="6"/>
    <s v="Q4"/>
    <n v="10"/>
  </r>
  <r>
    <d v="2022-10-01T00:00:00"/>
    <x v="6"/>
    <x v="0"/>
    <x v="1"/>
    <n v="22"/>
    <n v="31158.68"/>
    <n v="3591.14"/>
    <n v="17803.98"/>
    <n v="0"/>
    <n v="27567.54"/>
    <n v="9763.5600000000013"/>
    <n v="9763.5600000000013"/>
    <n v="0.35416870710988363"/>
    <x v="6"/>
    <s v="Q4"/>
    <n v="10"/>
  </r>
  <r>
    <d v="2022-10-01T00:00:00"/>
    <x v="6"/>
    <x v="1"/>
    <x v="0"/>
    <n v="284"/>
    <n v="369500.68"/>
    <n v="0"/>
    <n v="200364.4"/>
    <n v="0"/>
    <n v="369500.68"/>
    <n v="169136.28"/>
    <n v="169136.28"/>
    <n v="0.45774281119049631"/>
    <x v="6"/>
    <s v="Q4"/>
    <n v="10"/>
  </r>
  <r>
    <d v="2022-10-01T00:00:00"/>
    <x v="6"/>
    <x v="1"/>
    <x v="1"/>
    <n v="6"/>
    <n v="7245.74"/>
    <n v="362.29"/>
    <n v="4081.9"/>
    <n v="0"/>
    <n v="6883.45"/>
    <n v="2801.5499999999997"/>
    <n v="2801.5499999999997"/>
    <n v="0.40699794434476894"/>
    <x v="6"/>
    <s v="Q4"/>
    <n v="10"/>
  </r>
  <r>
    <d v="2022-10-01T00:00:00"/>
    <x v="6"/>
    <x v="2"/>
    <x v="0"/>
    <n v="44"/>
    <n v="61686.720000000001"/>
    <n v="0"/>
    <n v="32455.81"/>
    <n v="0"/>
    <n v="61686.720000000001"/>
    <n v="29230.91"/>
    <n v="29230.91"/>
    <n v="0.47386066239216479"/>
    <x v="6"/>
    <s v="Q4"/>
    <n v="10"/>
  </r>
  <r>
    <d v="2022-10-01T00:00:00"/>
    <x v="6"/>
    <x v="2"/>
    <x v="1"/>
    <n v="9"/>
    <n v="14584.94"/>
    <n v="1589.75"/>
    <n v="7882.39"/>
    <n v="0"/>
    <n v="12995.19"/>
    <n v="5112.8"/>
    <n v="5112.8"/>
    <n v="0.39343787970779959"/>
    <x v="6"/>
    <s v="Q4"/>
    <n v="10"/>
  </r>
  <r>
    <d v="2022-11-01T00:00:00"/>
    <x v="0"/>
    <x v="3"/>
    <x v="0"/>
    <n v="168"/>
    <n v="66842.259999999995"/>
    <n v="0"/>
    <n v="39432.79"/>
    <n v="5342.38"/>
    <n v="66842.259999999995"/>
    <n v="27409.469999999994"/>
    <n v="22067.089999999993"/>
    <n v="0.41006198773051655"/>
    <x v="6"/>
    <s v="Q4"/>
    <n v="11"/>
  </r>
  <r>
    <d v="2022-11-01T00:00:00"/>
    <x v="0"/>
    <x v="3"/>
    <x v="1"/>
    <n v="70"/>
    <n v="31465.01"/>
    <n v="4660.17"/>
    <n v="18435.849999999999"/>
    <n v="2149.27"/>
    <n v="26804.839999999997"/>
    <n v="8368.989999999998"/>
    <n v="6219.7199999999975"/>
    <n v="0.31221936038416936"/>
    <x v="6"/>
    <s v="Q4"/>
    <n v="11"/>
  </r>
  <r>
    <d v="2022-11-01T00:00:00"/>
    <x v="0"/>
    <x v="0"/>
    <x v="0"/>
    <n v="162"/>
    <n v="66204.92"/>
    <n v="0"/>
    <n v="42232.98"/>
    <n v="0"/>
    <n v="66204.92"/>
    <n v="23971.939999999995"/>
    <n v="23971.939999999995"/>
    <n v="0.36208698688858765"/>
    <x v="6"/>
    <s v="Q4"/>
    <n v="11"/>
  </r>
  <r>
    <d v="2022-11-01T00:00:00"/>
    <x v="0"/>
    <x v="0"/>
    <x v="1"/>
    <n v="89"/>
    <n v="37578.94"/>
    <n v="5319.7"/>
    <n v="22719.56"/>
    <n v="0"/>
    <n v="32259.24"/>
    <n v="9539.68"/>
    <n v="9539.68"/>
    <n v="0.29571930398856267"/>
    <x v="6"/>
    <s v="Q4"/>
    <n v="11"/>
  </r>
  <r>
    <d v="2022-11-01T00:00:00"/>
    <x v="0"/>
    <x v="1"/>
    <x v="0"/>
    <n v="919"/>
    <n v="402112.31"/>
    <n v="0"/>
    <n v="240830.43"/>
    <n v="0"/>
    <n v="402112.31"/>
    <n v="161281.88"/>
    <n v="161281.88"/>
    <n v="0.40108665163720059"/>
    <x v="6"/>
    <s v="Q4"/>
    <n v="11"/>
  </r>
  <r>
    <d v="2022-11-01T00:00:00"/>
    <x v="0"/>
    <x v="1"/>
    <x v="1"/>
    <n v="95"/>
    <n v="41590.33"/>
    <n v="4040.1"/>
    <n v="26040.81"/>
    <n v="0"/>
    <n v="37550.230000000003"/>
    <n v="11509.420000000002"/>
    <n v="11509.420000000002"/>
    <n v="0.30650731034137474"/>
    <x v="6"/>
    <s v="Q4"/>
    <n v="11"/>
  </r>
  <r>
    <d v="2022-11-01T00:00:00"/>
    <x v="0"/>
    <x v="2"/>
    <x v="0"/>
    <n v="95"/>
    <n v="39175.839999999997"/>
    <n v="0"/>
    <n v="22145.4"/>
    <n v="0"/>
    <n v="39175.839999999997"/>
    <n v="17030.439999999995"/>
    <n v="17030.439999999995"/>
    <n v="0.43471792819247773"/>
    <x v="6"/>
    <s v="Q4"/>
    <n v="11"/>
  </r>
  <r>
    <d v="2022-11-01T00:00:00"/>
    <x v="0"/>
    <x v="2"/>
    <x v="1"/>
    <n v="50"/>
    <n v="23543.54"/>
    <n v="3154.13"/>
    <n v="12338.55"/>
    <n v="0"/>
    <n v="20389.41"/>
    <n v="8050.8600000000006"/>
    <n v="8050.8600000000006"/>
    <n v="0.39485497618616727"/>
    <x v="6"/>
    <s v="Q4"/>
    <n v="11"/>
  </r>
  <r>
    <d v="2022-11-01T00:00:00"/>
    <x v="1"/>
    <x v="3"/>
    <x v="0"/>
    <n v="64"/>
    <n v="375176.52"/>
    <n v="0"/>
    <n v="325315.26"/>
    <n v="30004.18"/>
    <n v="375176.52"/>
    <n v="49861.260000000009"/>
    <n v="19857.080000000009"/>
    <n v="0.13290080093498391"/>
    <x v="6"/>
    <s v="Q4"/>
    <n v="11"/>
  </r>
  <r>
    <d v="2022-11-01T00:00:00"/>
    <x v="1"/>
    <x v="3"/>
    <x v="1"/>
    <n v="26"/>
    <n v="154739.22"/>
    <n v="20325.02"/>
    <n v="135691.79"/>
    <n v="10783.01"/>
    <n v="134414.20000000001"/>
    <n v="-1277.5899999999965"/>
    <n v="-12060.599999999997"/>
    <n v="-9.5048737410184068E-3"/>
    <x v="6"/>
    <s v="Q4"/>
    <n v="11"/>
  </r>
  <r>
    <d v="2022-11-01T00:00:00"/>
    <x v="1"/>
    <x v="0"/>
    <x v="0"/>
    <n v="62"/>
    <n v="432635.55"/>
    <n v="0"/>
    <n v="378001.26"/>
    <n v="0"/>
    <n v="432635.55"/>
    <n v="54634.289999999979"/>
    <n v="54634.289999999979"/>
    <n v="0.12628247956045216"/>
    <x v="6"/>
    <s v="Q4"/>
    <n v="11"/>
  </r>
  <r>
    <d v="2022-11-01T00:00:00"/>
    <x v="1"/>
    <x v="0"/>
    <x v="1"/>
    <n v="22"/>
    <n v="138166.62"/>
    <n v="19026.099999999999"/>
    <n v="117958.65"/>
    <n v="0"/>
    <n v="119140.51999999999"/>
    <n v="1181.8699999999953"/>
    <n v="1181.8699999999953"/>
    <n v="9.919966775367401E-3"/>
    <x v="6"/>
    <s v="Q4"/>
    <n v="11"/>
  </r>
  <r>
    <d v="2022-11-01T00:00:00"/>
    <x v="1"/>
    <x v="1"/>
    <x v="0"/>
    <n v="175"/>
    <n v="1088576.81"/>
    <n v="0"/>
    <n v="939570.21"/>
    <n v="0"/>
    <n v="1088576.81"/>
    <n v="149006.60000000009"/>
    <n v="149006.60000000009"/>
    <n v="0.13688202672625377"/>
    <x v="6"/>
    <s v="Q4"/>
    <n v="11"/>
  </r>
  <r>
    <d v="2022-11-01T00:00:00"/>
    <x v="1"/>
    <x v="1"/>
    <x v="1"/>
    <n v="15"/>
    <n v="70188.09"/>
    <n v="6266.21"/>
    <n v="61739.54"/>
    <n v="0"/>
    <n v="63921.88"/>
    <n v="2182.3399999999965"/>
    <n v="2182.3399999999965"/>
    <n v="3.4140735535312737E-2"/>
    <x v="6"/>
    <s v="Q4"/>
    <n v="11"/>
  </r>
  <r>
    <d v="2022-11-01T00:00:00"/>
    <x v="1"/>
    <x v="2"/>
    <x v="0"/>
    <n v="40"/>
    <n v="254715.42"/>
    <n v="0"/>
    <n v="218388.74"/>
    <n v="0"/>
    <n v="254715.42"/>
    <n v="36326.680000000022"/>
    <n v="36326.680000000022"/>
    <n v="0.1426167288969"/>
    <x v="6"/>
    <s v="Q4"/>
    <n v="11"/>
  </r>
  <r>
    <d v="2022-11-01T00:00:00"/>
    <x v="1"/>
    <x v="2"/>
    <x v="1"/>
    <n v="19"/>
    <n v="117718.88"/>
    <n v="12160.22"/>
    <n v="104835.64"/>
    <n v="0"/>
    <n v="105558.66"/>
    <n v="723.02000000000407"/>
    <n v="723.02000000000407"/>
    <n v="6.8494617116208563E-3"/>
    <x v="6"/>
    <s v="Q4"/>
    <n v="11"/>
  </r>
  <r>
    <d v="2022-11-01T00:00:00"/>
    <x v="2"/>
    <x v="3"/>
    <x v="0"/>
    <n v="108"/>
    <n v="86671.75"/>
    <n v="0"/>
    <n v="39689.980000000003"/>
    <n v="6925.43"/>
    <n v="86671.75"/>
    <n v="46981.77"/>
    <n v="40056.339999999997"/>
    <n v="0.54206555192435824"/>
    <x v="6"/>
    <s v="Q4"/>
    <n v="11"/>
  </r>
  <r>
    <d v="2022-11-01T00:00:00"/>
    <x v="2"/>
    <x v="3"/>
    <x v="1"/>
    <n v="42"/>
    <n v="27802.720000000001"/>
    <n v="3864.59"/>
    <n v="12006.72"/>
    <n v="1926.54"/>
    <n v="23938.13"/>
    <n v="11931.410000000002"/>
    <n v="10004.870000000003"/>
    <n v="0.49842698656912637"/>
    <x v="6"/>
    <s v="Q4"/>
    <n v="11"/>
  </r>
  <r>
    <d v="2022-11-01T00:00:00"/>
    <x v="2"/>
    <x v="0"/>
    <x v="0"/>
    <n v="123"/>
    <n v="94267.73"/>
    <n v="0"/>
    <n v="42513.54"/>
    <n v="0"/>
    <n v="94267.73"/>
    <n v="51754.189999999995"/>
    <n v="51754.189999999995"/>
    <n v="0.54901279578918472"/>
    <x v="6"/>
    <s v="Q4"/>
    <n v="11"/>
  </r>
  <r>
    <d v="2022-11-01T00:00:00"/>
    <x v="2"/>
    <x v="0"/>
    <x v="1"/>
    <n v="53"/>
    <n v="39964.120000000003"/>
    <n v="6105.22"/>
    <n v="17476.099999999999"/>
    <n v="0"/>
    <n v="33858.9"/>
    <n v="16382.800000000003"/>
    <n v="16382.800000000003"/>
    <n v="0.48385505731137168"/>
    <x v="6"/>
    <s v="Q4"/>
    <n v="11"/>
  </r>
  <r>
    <d v="2022-11-01T00:00:00"/>
    <x v="2"/>
    <x v="1"/>
    <x v="0"/>
    <n v="592"/>
    <n v="448830.11"/>
    <n v="0"/>
    <n v="204264.88"/>
    <n v="0"/>
    <n v="448830.11"/>
    <n v="244565.22999999998"/>
    <n v="244565.22999999998"/>
    <n v="0.54489488238656714"/>
    <x v="6"/>
    <s v="Q4"/>
    <n v="11"/>
  </r>
  <r>
    <d v="2022-11-01T00:00:00"/>
    <x v="2"/>
    <x v="1"/>
    <x v="1"/>
    <n v="65"/>
    <n v="45660.29"/>
    <n v="4671.9399999999996"/>
    <n v="20559.11"/>
    <n v="0"/>
    <n v="40988.35"/>
    <n v="20429.239999999998"/>
    <n v="20429.239999999998"/>
    <n v="0.4984157693588544"/>
    <x v="6"/>
    <s v="Q4"/>
    <n v="11"/>
  </r>
  <r>
    <d v="2022-11-01T00:00:00"/>
    <x v="2"/>
    <x v="2"/>
    <x v="0"/>
    <n v="89"/>
    <n v="77379.789999999994"/>
    <n v="0"/>
    <n v="34075.5"/>
    <n v="0"/>
    <n v="77379.789999999994"/>
    <n v="43304.289999999994"/>
    <n v="43304.289999999994"/>
    <n v="0.55963307731902601"/>
    <x v="6"/>
    <s v="Q4"/>
    <n v="11"/>
  </r>
  <r>
    <d v="2022-11-01T00:00:00"/>
    <x v="2"/>
    <x v="2"/>
    <x v="1"/>
    <n v="27"/>
    <n v="16625.54"/>
    <n v="2315.2800000000002"/>
    <n v="7627.12"/>
    <n v="0"/>
    <n v="14310.26"/>
    <n v="6683.14"/>
    <n v="6683.14"/>
    <n v="0.46701737075357125"/>
    <x v="6"/>
    <s v="Q4"/>
    <n v="11"/>
  </r>
  <r>
    <d v="2022-11-01T00:00:00"/>
    <x v="3"/>
    <x v="3"/>
    <x v="0"/>
    <n v="287"/>
    <n v="30833.34"/>
    <n v="0"/>
    <n v="25504.04"/>
    <n v="2469.09"/>
    <n v="30833.34"/>
    <n v="5329.2999999999993"/>
    <n v="2860.2099999999991"/>
    <n v="0.17284212479089192"/>
    <x v="6"/>
    <s v="Q4"/>
    <n v="11"/>
  </r>
  <r>
    <d v="2022-11-01T00:00:00"/>
    <x v="3"/>
    <x v="3"/>
    <x v="1"/>
    <n v="96"/>
    <n v="9408.0400000000009"/>
    <n v="1312.21"/>
    <n v="7631.27"/>
    <n v="651.75"/>
    <n v="8095.8300000000008"/>
    <n v="464.5600000000004"/>
    <n v="-187.1899999999996"/>
    <n v="5.7382627846681605E-2"/>
    <x v="6"/>
    <s v="Q4"/>
    <n v="11"/>
  </r>
  <r>
    <d v="2022-11-01T00:00:00"/>
    <x v="3"/>
    <x v="0"/>
    <x v="0"/>
    <n v="305"/>
    <n v="30793.85"/>
    <n v="0"/>
    <n v="25248.5"/>
    <n v="0"/>
    <n v="30793.85"/>
    <n v="5545.3499999999985"/>
    <n v="5545.3499999999985"/>
    <n v="0.1800797886590991"/>
    <x v="6"/>
    <s v="Q4"/>
    <n v="11"/>
  </r>
  <r>
    <d v="2022-11-01T00:00:00"/>
    <x v="3"/>
    <x v="0"/>
    <x v="1"/>
    <n v="119"/>
    <n v="13529.73"/>
    <n v="1865.59"/>
    <n v="10929.59"/>
    <n v="0"/>
    <n v="11664.14"/>
    <n v="734.54999999999927"/>
    <n v="734.54999999999927"/>
    <n v="6.2975067171690269E-2"/>
    <x v="6"/>
    <s v="Q4"/>
    <n v="11"/>
  </r>
  <r>
    <d v="2022-11-01T00:00:00"/>
    <x v="3"/>
    <x v="1"/>
    <x v="0"/>
    <n v="2565"/>
    <n v="278533.07"/>
    <n v="0"/>
    <n v="230534.72"/>
    <n v="0"/>
    <n v="278533.07"/>
    <n v="47998.350000000006"/>
    <n v="47998.350000000006"/>
    <n v="0.17232549800998498"/>
    <x v="6"/>
    <s v="Q4"/>
    <n v="11"/>
  </r>
  <r>
    <d v="2022-11-01T00:00:00"/>
    <x v="3"/>
    <x v="1"/>
    <x v="1"/>
    <n v="257"/>
    <n v="28748.79"/>
    <n v="2898.01"/>
    <n v="24270.84"/>
    <n v="0"/>
    <n v="25850.78"/>
    <n v="1579.9399999999987"/>
    <n v="1579.9399999999987"/>
    <n v="6.1117691613173715E-2"/>
    <x v="6"/>
    <s v="Q4"/>
    <n v="11"/>
  </r>
  <r>
    <d v="2022-11-01T00:00:00"/>
    <x v="3"/>
    <x v="2"/>
    <x v="0"/>
    <n v="237"/>
    <n v="25405.19"/>
    <n v="0"/>
    <n v="21500.19"/>
    <n v="0"/>
    <n v="25405.19"/>
    <n v="3905"/>
    <n v="3905"/>
    <n v="0.15370875006248724"/>
    <x v="6"/>
    <s v="Q4"/>
    <n v="11"/>
  </r>
  <r>
    <d v="2022-11-01T00:00:00"/>
    <x v="3"/>
    <x v="2"/>
    <x v="1"/>
    <n v="108"/>
    <n v="12236.85"/>
    <n v="1651.8"/>
    <n v="10044.52"/>
    <n v="0"/>
    <n v="10585.050000000001"/>
    <n v="540.53000000000065"/>
    <n v="540.53000000000065"/>
    <n v="5.1065417735391007E-2"/>
    <x v="6"/>
    <s v="Q4"/>
    <n v="11"/>
  </r>
  <r>
    <d v="2022-11-01T00:00:00"/>
    <x v="4"/>
    <x v="3"/>
    <x v="0"/>
    <n v="96"/>
    <n v="56643.65"/>
    <n v="0"/>
    <n v="30150.02"/>
    <n v="4523.8"/>
    <n v="56643.65"/>
    <n v="26493.63"/>
    <n v="21969.83"/>
    <n v="0.46772462579653679"/>
    <x v="6"/>
    <s v="Q4"/>
    <n v="11"/>
  </r>
  <r>
    <d v="2022-11-01T00:00:00"/>
    <x v="4"/>
    <x v="3"/>
    <x v="1"/>
    <n v="58"/>
    <n v="42226.51"/>
    <n v="6255.77"/>
    <n v="22705.81"/>
    <n v="2946.06"/>
    <n v="35970.740000000005"/>
    <n v="13264.930000000004"/>
    <n v="10318.870000000004"/>
    <n v="0.3687700058436385"/>
    <x v="6"/>
    <s v="Q4"/>
    <n v="11"/>
  </r>
  <r>
    <d v="2022-11-01T00:00:00"/>
    <x v="4"/>
    <x v="0"/>
    <x v="0"/>
    <n v="140"/>
    <n v="92216.79"/>
    <n v="0"/>
    <n v="49877.34"/>
    <n v="0"/>
    <n v="92216.79"/>
    <n v="42339.45"/>
    <n v="42339.45"/>
    <n v="0.45912951426741266"/>
    <x v="6"/>
    <s v="Q4"/>
    <n v="11"/>
  </r>
  <r>
    <d v="2022-11-01T00:00:00"/>
    <x v="4"/>
    <x v="0"/>
    <x v="1"/>
    <n v="65"/>
    <n v="36213.980000000003"/>
    <n v="4934.01"/>
    <n v="19622.39"/>
    <n v="0"/>
    <n v="31279.97"/>
    <n v="11657.580000000002"/>
    <n v="11657.580000000002"/>
    <n v="0.3726851400432929"/>
    <x v="6"/>
    <s v="Q4"/>
    <n v="11"/>
  </r>
  <r>
    <d v="2022-11-01T00:00:00"/>
    <x v="4"/>
    <x v="1"/>
    <x v="0"/>
    <n v="651"/>
    <n v="378843.99"/>
    <n v="0"/>
    <n v="202797.91"/>
    <n v="0"/>
    <n v="378843.99"/>
    <n v="176046.07999999999"/>
    <n v="176046.07999999999"/>
    <n v="0.46469281458048206"/>
    <x v="6"/>
    <s v="Q4"/>
    <n v="11"/>
  </r>
  <r>
    <d v="2022-11-01T00:00:00"/>
    <x v="4"/>
    <x v="1"/>
    <x v="1"/>
    <n v="60"/>
    <n v="36086.720000000001"/>
    <n v="3571"/>
    <n v="19685.96"/>
    <n v="0"/>
    <n v="32515.72"/>
    <n v="12829.760000000002"/>
    <n v="12829.760000000002"/>
    <n v="0.39457099519863015"/>
    <x v="6"/>
    <s v="Q4"/>
    <n v="11"/>
  </r>
  <r>
    <d v="2022-11-01T00:00:00"/>
    <x v="4"/>
    <x v="2"/>
    <x v="0"/>
    <n v="97"/>
    <n v="62219.35"/>
    <n v="0"/>
    <n v="33652.300000000003"/>
    <n v="0"/>
    <n v="62219.35"/>
    <n v="28567.049999999996"/>
    <n v="28567.049999999996"/>
    <n v="0.45913449754778851"/>
    <x v="6"/>
    <s v="Q4"/>
    <n v="11"/>
  </r>
  <r>
    <d v="2022-11-01T00:00:00"/>
    <x v="4"/>
    <x v="2"/>
    <x v="1"/>
    <n v="27"/>
    <n v="15902.52"/>
    <n v="2142.34"/>
    <n v="8573.43"/>
    <n v="0"/>
    <n v="13760.18"/>
    <n v="5186.75"/>
    <n v="5186.75"/>
    <n v="0.37693910980815659"/>
    <x v="6"/>
    <s v="Q4"/>
    <n v="11"/>
  </r>
  <r>
    <d v="2022-11-01T00:00:00"/>
    <x v="5"/>
    <x v="3"/>
    <x v="0"/>
    <n v="74"/>
    <n v="276952.76"/>
    <n v="0"/>
    <n v="228654.49"/>
    <n v="22113.46"/>
    <n v="276952.76"/>
    <n v="48298.270000000019"/>
    <n v="26184.810000000019"/>
    <n v="0.17439172658904001"/>
    <x v="6"/>
    <s v="Q4"/>
    <n v="11"/>
  </r>
  <r>
    <d v="2022-11-01T00:00:00"/>
    <x v="5"/>
    <x v="3"/>
    <x v="1"/>
    <n v="28"/>
    <n v="116807.89"/>
    <n v="15780.76"/>
    <n v="101810.86"/>
    <n v="8099.75"/>
    <n v="101027.13"/>
    <n v="-783.72999999999593"/>
    <n v="-8883.4799999999959"/>
    <n v="-7.7576191662575775E-3"/>
    <x v="6"/>
    <s v="Q4"/>
    <n v="11"/>
  </r>
  <r>
    <d v="2022-11-01T00:00:00"/>
    <x v="5"/>
    <x v="0"/>
    <x v="0"/>
    <n v="69"/>
    <n v="277848.02"/>
    <n v="0"/>
    <n v="232529.66"/>
    <n v="0"/>
    <n v="277848.02"/>
    <n v="45318.360000000015"/>
    <n v="45318.360000000015"/>
    <n v="0.16310485135002945"/>
    <x v="6"/>
    <s v="Q4"/>
    <n v="11"/>
  </r>
  <r>
    <d v="2022-11-01T00:00:00"/>
    <x v="5"/>
    <x v="0"/>
    <x v="1"/>
    <n v="28"/>
    <n v="117889"/>
    <n v="17039.48"/>
    <n v="100255.66"/>
    <n v="0"/>
    <n v="100849.52"/>
    <n v="593.86000000000058"/>
    <n v="593.86000000000058"/>
    <n v="5.8885753744787337E-3"/>
    <x v="6"/>
    <s v="Q4"/>
    <n v="11"/>
  </r>
  <r>
    <d v="2022-11-01T00:00:00"/>
    <x v="5"/>
    <x v="1"/>
    <x v="0"/>
    <n v="237"/>
    <n v="1003673.57"/>
    <n v="0"/>
    <n v="842800.83"/>
    <n v="0"/>
    <n v="1003673.57"/>
    <n v="160872.74"/>
    <n v="160872.74"/>
    <n v="0.16028392577877687"/>
    <x v="6"/>
    <s v="Q4"/>
    <n v="11"/>
  </r>
  <r>
    <d v="2022-11-01T00:00:00"/>
    <x v="5"/>
    <x v="1"/>
    <x v="1"/>
    <n v="18"/>
    <n v="64283.61"/>
    <n v="5547.57"/>
    <n v="54799.47"/>
    <n v="0"/>
    <n v="58736.04"/>
    <n v="3936.5699999999997"/>
    <n v="3936.5699999999997"/>
    <n v="6.7021372227341169E-2"/>
    <x v="6"/>
    <s v="Q4"/>
    <n v="11"/>
  </r>
  <r>
    <d v="2022-11-01T00:00:00"/>
    <x v="5"/>
    <x v="2"/>
    <x v="0"/>
    <n v="42"/>
    <n v="191254.03"/>
    <n v="0"/>
    <n v="168665.07"/>
    <n v="0"/>
    <n v="191254.03"/>
    <n v="22588.959999999992"/>
    <n v="22588.959999999992"/>
    <n v="0.11810972035465078"/>
    <x v="6"/>
    <s v="Q4"/>
    <n v="11"/>
  </r>
  <r>
    <d v="2022-11-01T00:00:00"/>
    <x v="5"/>
    <x v="2"/>
    <x v="1"/>
    <n v="20"/>
    <n v="71792.87"/>
    <n v="7996.94"/>
    <n v="58041.21"/>
    <n v="0"/>
    <n v="63795.929999999993"/>
    <n v="5754.7199999999939"/>
    <n v="5754.7199999999939"/>
    <n v="9.0205127505782801E-2"/>
    <x v="6"/>
    <s v="Q4"/>
    <n v="11"/>
  </r>
  <r>
    <d v="2022-11-01T00:00:00"/>
    <x v="6"/>
    <x v="3"/>
    <x v="0"/>
    <n v="54"/>
    <n v="71574.37"/>
    <n v="0"/>
    <n v="39870.879999999997"/>
    <n v="5725.82"/>
    <n v="71574.37"/>
    <n v="31703.489999999998"/>
    <n v="25977.67"/>
    <n v="0.44294473007586377"/>
    <x v="6"/>
    <s v="Q4"/>
    <n v="11"/>
  </r>
  <r>
    <d v="2022-11-01T00:00:00"/>
    <x v="6"/>
    <x v="3"/>
    <x v="1"/>
    <n v="25"/>
    <n v="28114.66"/>
    <n v="3940.11"/>
    <n v="14398.92"/>
    <n v="1951.18"/>
    <n v="24174.55"/>
    <n v="9775.6299999999992"/>
    <n v="7824.4499999999989"/>
    <n v="0.4043769170470598"/>
    <x v="6"/>
    <s v="Q4"/>
    <n v="11"/>
  </r>
  <r>
    <d v="2022-11-01T00:00:00"/>
    <x v="6"/>
    <x v="0"/>
    <x v="0"/>
    <n v="58"/>
    <n v="73518.149999999994"/>
    <n v="0"/>
    <n v="41017.71"/>
    <n v="0"/>
    <n v="73518.149999999994"/>
    <n v="32500.439999999995"/>
    <n v="32500.439999999995"/>
    <n v="0.44207369200666768"/>
    <x v="6"/>
    <s v="Q4"/>
    <n v="11"/>
  </r>
  <r>
    <d v="2022-11-01T00:00:00"/>
    <x v="6"/>
    <x v="0"/>
    <x v="1"/>
    <n v="18"/>
    <n v="24349.86"/>
    <n v="3041.4"/>
    <n v="13949.03"/>
    <n v="0"/>
    <n v="21308.46"/>
    <n v="7359.4299999999985"/>
    <n v="7359.4299999999985"/>
    <n v="0.34537596804273979"/>
    <x v="6"/>
    <s v="Q4"/>
    <n v="11"/>
  </r>
  <r>
    <d v="2022-11-01T00:00:00"/>
    <x v="6"/>
    <x v="1"/>
    <x v="0"/>
    <n v="287"/>
    <n v="377830.87"/>
    <n v="0"/>
    <n v="208225.5"/>
    <n v="0"/>
    <n v="377830.87"/>
    <n v="169605.37"/>
    <n v="169605.37"/>
    <n v="0.44889230464413876"/>
    <x v="6"/>
    <s v="Q4"/>
    <n v="11"/>
  </r>
  <r>
    <d v="2022-11-01T00:00:00"/>
    <x v="6"/>
    <x v="1"/>
    <x v="1"/>
    <n v="28"/>
    <n v="36354.769999999997"/>
    <n v="3425.96"/>
    <n v="20388.400000000001"/>
    <n v="0"/>
    <n v="32928.81"/>
    <n v="12540.409999999996"/>
    <n v="12540.409999999996"/>
    <n v="0.38083398701623283"/>
    <x v="6"/>
    <s v="Q4"/>
    <n v="11"/>
  </r>
  <r>
    <d v="2022-11-01T00:00:00"/>
    <x v="6"/>
    <x v="2"/>
    <x v="0"/>
    <n v="41"/>
    <n v="47173.8"/>
    <n v="0"/>
    <n v="25606.87"/>
    <n v="0"/>
    <n v="47173.8"/>
    <n v="21566.930000000004"/>
    <n v="21566.930000000004"/>
    <n v="0.45718025683748187"/>
    <x v="6"/>
    <s v="Q4"/>
    <n v="11"/>
  </r>
  <r>
    <d v="2022-11-01T00:00:00"/>
    <x v="6"/>
    <x v="2"/>
    <x v="1"/>
    <n v="11"/>
    <n v="13625.46"/>
    <n v="1849.01"/>
    <n v="6626.42"/>
    <n v="0"/>
    <n v="11776.449999999999"/>
    <n v="5150.0299999999988"/>
    <n v="5150.0299999999988"/>
    <n v="0.43731599930369502"/>
    <x v="6"/>
    <s v="Q4"/>
    <n v="11"/>
  </r>
  <r>
    <d v="2022-12-01T00:00:00"/>
    <x v="0"/>
    <x v="3"/>
    <x v="0"/>
    <n v="141"/>
    <n v="59728.44"/>
    <n v="0"/>
    <n v="34452.339999999997"/>
    <n v="4772.5600000000004"/>
    <n v="59728.44"/>
    <n v="25276.100000000006"/>
    <n v="20503.540000000005"/>
    <n v="0.42318366259021672"/>
    <x v="6"/>
    <s v="Q4"/>
    <n v="12"/>
  </r>
  <r>
    <d v="2022-12-01T00:00:00"/>
    <x v="0"/>
    <x v="3"/>
    <x v="1"/>
    <n v="137"/>
    <n v="65337.71"/>
    <n v="8472.4"/>
    <n v="38413.65"/>
    <n v="4552.4399999999996"/>
    <n v="56865.31"/>
    <n v="18451.659999999996"/>
    <n v="13899.219999999998"/>
    <n v="0.32448007405569401"/>
    <x v="6"/>
    <s v="Q4"/>
    <n v="12"/>
  </r>
  <r>
    <d v="2022-12-01T00:00:00"/>
    <x v="0"/>
    <x v="0"/>
    <x v="0"/>
    <n v="196"/>
    <n v="86445.5"/>
    <n v="0"/>
    <n v="53097.2"/>
    <n v="0"/>
    <n v="86445.5"/>
    <n v="33348.300000000003"/>
    <n v="33348.300000000003"/>
    <n v="0.38577253876720019"/>
    <x v="6"/>
    <s v="Q4"/>
    <n v="12"/>
  </r>
  <r>
    <d v="2022-12-01T00:00:00"/>
    <x v="0"/>
    <x v="0"/>
    <x v="1"/>
    <n v="138"/>
    <n v="56527.76"/>
    <n v="7329.63"/>
    <n v="34957.46"/>
    <n v="0"/>
    <n v="49198.130000000005"/>
    <n v="14240.670000000006"/>
    <n v="14240.670000000006"/>
    <n v="0.28945551385794549"/>
    <x v="6"/>
    <s v="Q4"/>
    <n v="12"/>
  </r>
  <r>
    <d v="2022-12-01T00:00:00"/>
    <x v="0"/>
    <x v="1"/>
    <x v="0"/>
    <n v="1023"/>
    <n v="440526.1"/>
    <n v="0"/>
    <n v="269724.36"/>
    <n v="0"/>
    <n v="440526.1"/>
    <n v="170801.74"/>
    <n v="170801.74"/>
    <n v="0.38772218036570366"/>
    <x v="6"/>
    <s v="Q4"/>
    <n v="12"/>
  </r>
  <r>
    <d v="2022-12-01T00:00:00"/>
    <x v="0"/>
    <x v="1"/>
    <x v="1"/>
    <n v="310"/>
    <n v="132503.38"/>
    <n v="14206.41"/>
    <n v="79951.3"/>
    <n v="0"/>
    <n v="118296.97"/>
    <n v="38345.67"/>
    <n v="38345.67"/>
    <n v="0.32414752465764762"/>
    <x v="6"/>
    <s v="Q4"/>
    <n v="12"/>
  </r>
  <r>
    <d v="2022-12-01T00:00:00"/>
    <x v="0"/>
    <x v="2"/>
    <x v="0"/>
    <n v="111"/>
    <n v="52347.46"/>
    <n v="0"/>
    <n v="30089.61"/>
    <n v="0"/>
    <n v="52347.46"/>
    <n v="22257.85"/>
    <n v="22257.85"/>
    <n v="0.42519446024697283"/>
    <x v="6"/>
    <s v="Q4"/>
    <n v="12"/>
  </r>
  <r>
    <d v="2022-12-01T00:00:00"/>
    <x v="0"/>
    <x v="2"/>
    <x v="1"/>
    <n v="100"/>
    <n v="44169.24"/>
    <n v="5927.08"/>
    <n v="25632.81"/>
    <n v="0"/>
    <n v="38242.159999999996"/>
    <n v="12609.349999999995"/>
    <n v="12609.349999999995"/>
    <n v="0.32972379175234862"/>
    <x v="6"/>
    <s v="Q4"/>
    <n v="12"/>
  </r>
  <r>
    <d v="2022-12-01T00:00:00"/>
    <x v="1"/>
    <x v="3"/>
    <x v="0"/>
    <n v="45"/>
    <n v="382360.31"/>
    <n v="0"/>
    <n v="328252.90999999997"/>
    <n v="30588.34"/>
    <n v="382360.31"/>
    <n v="54107.400000000023"/>
    <n v="23519.060000000023"/>
    <n v="0.14150893433473788"/>
    <x v="6"/>
    <s v="Q4"/>
    <n v="12"/>
  </r>
  <r>
    <d v="2022-12-01T00:00:00"/>
    <x v="1"/>
    <x v="3"/>
    <x v="1"/>
    <n v="39"/>
    <n v="194545.71"/>
    <n v="25404.19"/>
    <n v="176376.62"/>
    <n v="13531.32"/>
    <n v="169141.52"/>
    <n v="-7235.1000000000058"/>
    <n v="-20766.420000000006"/>
    <n v="-4.2775422616516665E-2"/>
    <x v="6"/>
    <s v="Q4"/>
    <n v="12"/>
  </r>
  <r>
    <d v="2022-12-01T00:00:00"/>
    <x v="1"/>
    <x v="0"/>
    <x v="0"/>
    <n v="67"/>
    <n v="357886.57"/>
    <n v="0"/>
    <n v="314806.84000000003"/>
    <n v="0"/>
    <n v="357886.57"/>
    <n v="43079.729999999981"/>
    <n v="43079.729999999981"/>
    <n v="0.120372580619608"/>
    <x v="6"/>
    <s v="Q4"/>
    <n v="12"/>
  </r>
  <r>
    <d v="2022-12-01T00:00:00"/>
    <x v="1"/>
    <x v="0"/>
    <x v="1"/>
    <n v="44"/>
    <n v="293068"/>
    <n v="38395.58"/>
    <n v="258257.78"/>
    <n v="0"/>
    <n v="254672.41999999998"/>
    <n v="-3585.3600000000151"/>
    <n v="-3585.3600000000151"/>
    <n v="-1.407832069134151E-2"/>
    <x v="6"/>
    <s v="Q4"/>
    <n v="12"/>
  </r>
  <r>
    <d v="2022-12-01T00:00:00"/>
    <x v="1"/>
    <x v="1"/>
    <x v="0"/>
    <n v="166"/>
    <n v="1091120.79"/>
    <n v="0"/>
    <n v="942906.19"/>
    <n v="0"/>
    <n v="1091120.79"/>
    <n v="148214.60000000009"/>
    <n v="148214.60000000009"/>
    <n v="0.13583702314021537"/>
    <x v="6"/>
    <s v="Q4"/>
    <n v="12"/>
  </r>
  <r>
    <d v="2022-12-01T00:00:00"/>
    <x v="1"/>
    <x v="1"/>
    <x v="1"/>
    <n v="50"/>
    <n v="340619.06"/>
    <n v="37576.49"/>
    <n v="293577.57"/>
    <n v="0"/>
    <n v="303042.57"/>
    <n v="9465"/>
    <n v="9465"/>
    <n v="3.1233235647387756E-2"/>
    <x v="6"/>
    <s v="Q4"/>
    <n v="12"/>
  </r>
  <r>
    <d v="2022-12-01T00:00:00"/>
    <x v="1"/>
    <x v="2"/>
    <x v="0"/>
    <n v="42"/>
    <n v="260636.79"/>
    <n v="0"/>
    <n v="229236.48000000001"/>
    <n v="0"/>
    <n v="260636.79"/>
    <n v="31400.309999999998"/>
    <n v="31400.309999999998"/>
    <n v="0.12047535576232349"/>
    <x v="6"/>
    <s v="Q4"/>
    <n v="12"/>
  </r>
  <r>
    <d v="2022-12-01T00:00:00"/>
    <x v="1"/>
    <x v="2"/>
    <x v="1"/>
    <n v="37"/>
    <n v="237781.32"/>
    <n v="30864.86"/>
    <n v="209156.47"/>
    <n v="0"/>
    <n v="206916.46000000002"/>
    <n v="-2240.0099999999802"/>
    <n v="-2240.0099999999802"/>
    <n v="-1.0825673317627703E-2"/>
    <x v="6"/>
    <s v="Q4"/>
    <n v="12"/>
  </r>
  <r>
    <d v="2022-12-01T00:00:00"/>
    <x v="2"/>
    <x v="3"/>
    <x v="0"/>
    <n v="101"/>
    <n v="90440.99"/>
    <n v="0"/>
    <n v="42424.94"/>
    <n v="7234.54"/>
    <n v="90440.99"/>
    <n v="48016.05"/>
    <n v="40781.51"/>
    <n v="0.53091026535644958"/>
    <x v="6"/>
    <s v="Q4"/>
    <n v="12"/>
  </r>
  <r>
    <d v="2022-12-01T00:00:00"/>
    <x v="2"/>
    <x v="3"/>
    <x v="1"/>
    <n v="82"/>
    <n v="62218.25"/>
    <n v="8282.99"/>
    <n v="28650.62"/>
    <n v="4319.22"/>
    <n v="53935.26"/>
    <n v="25284.640000000003"/>
    <n v="20965.420000000002"/>
    <n v="0.46879610851973275"/>
    <x v="6"/>
    <s v="Q4"/>
    <n v="12"/>
  </r>
  <r>
    <d v="2022-12-01T00:00:00"/>
    <x v="2"/>
    <x v="0"/>
    <x v="0"/>
    <n v="139"/>
    <n v="104599.1"/>
    <n v="0"/>
    <n v="47335.51"/>
    <n v="0"/>
    <n v="104599.1"/>
    <n v="57263.590000000004"/>
    <n v="57263.590000000004"/>
    <n v="0.54745776971312377"/>
    <x v="6"/>
    <s v="Q4"/>
    <n v="12"/>
  </r>
  <r>
    <d v="2022-12-01T00:00:00"/>
    <x v="2"/>
    <x v="0"/>
    <x v="1"/>
    <n v="97"/>
    <n v="74285.06"/>
    <n v="9015.33"/>
    <n v="33923.42"/>
    <n v="0"/>
    <n v="65269.729999999996"/>
    <n v="31346.309999999998"/>
    <n v="31346.309999999998"/>
    <n v="0.48025800014800124"/>
    <x v="6"/>
    <s v="Q4"/>
    <n v="12"/>
  </r>
  <r>
    <d v="2022-12-01T00:00:00"/>
    <x v="2"/>
    <x v="1"/>
    <x v="0"/>
    <n v="712"/>
    <n v="552200.51"/>
    <n v="0"/>
    <n v="249753.76"/>
    <n v="0"/>
    <n v="552200.51"/>
    <n v="302446.75"/>
    <n v="302446.75"/>
    <n v="0.54771182663340889"/>
    <x v="6"/>
    <s v="Q4"/>
    <n v="12"/>
  </r>
  <r>
    <d v="2022-12-01T00:00:00"/>
    <x v="2"/>
    <x v="1"/>
    <x v="1"/>
    <n v="199"/>
    <n v="149769.63"/>
    <n v="16365.85"/>
    <n v="67308.02"/>
    <n v="0"/>
    <n v="133403.78"/>
    <n v="66095.759999999995"/>
    <n v="66095.759999999995"/>
    <n v="0.4954564255975355"/>
    <x v="6"/>
    <s v="Q4"/>
    <n v="12"/>
  </r>
  <r>
    <d v="2022-12-01T00:00:00"/>
    <x v="2"/>
    <x v="2"/>
    <x v="0"/>
    <n v="63"/>
    <n v="52329.39"/>
    <n v="0"/>
    <n v="23941.3"/>
    <n v="0"/>
    <n v="52329.39"/>
    <n v="28388.09"/>
    <n v="28388.09"/>
    <n v="0.54248845629578335"/>
    <x v="6"/>
    <s v="Q4"/>
    <n v="12"/>
  </r>
  <r>
    <d v="2022-12-01T00:00:00"/>
    <x v="2"/>
    <x v="2"/>
    <x v="1"/>
    <n v="56"/>
    <n v="47539.82"/>
    <n v="6026.11"/>
    <n v="21139.31"/>
    <n v="0"/>
    <n v="41513.71"/>
    <n v="20374.399999999998"/>
    <n v="20374.399999999998"/>
    <n v="0.49078726040144321"/>
    <x v="6"/>
    <s v="Q4"/>
    <n v="12"/>
  </r>
  <r>
    <d v="2022-12-01T00:00:00"/>
    <x v="3"/>
    <x v="3"/>
    <x v="0"/>
    <n v="292"/>
    <n v="34126.19"/>
    <n v="0"/>
    <n v="28607.919999999998"/>
    <n v="2726.89"/>
    <n v="34126.19"/>
    <n v="5518.2700000000041"/>
    <n v="2791.3800000000042"/>
    <n v="0.1617019069518163"/>
    <x v="6"/>
    <s v="Q4"/>
    <n v="12"/>
  </r>
  <r>
    <d v="2022-12-01T00:00:00"/>
    <x v="3"/>
    <x v="3"/>
    <x v="1"/>
    <n v="190"/>
    <n v="19443.23"/>
    <n v="2537.56"/>
    <n v="15982.1"/>
    <n v="1355.18"/>
    <n v="16905.669999999998"/>
    <n v="923.56999999999789"/>
    <n v="-431.61000000000217"/>
    <n v="5.4630783636495803E-2"/>
    <x v="6"/>
    <s v="Q4"/>
    <n v="12"/>
  </r>
  <r>
    <d v="2022-12-01T00:00:00"/>
    <x v="3"/>
    <x v="0"/>
    <x v="0"/>
    <n v="379"/>
    <n v="40007.019999999997"/>
    <n v="0"/>
    <n v="32917.33"/>
    <n v="0"/>
    <n v="40007.019999999997"/>
    <n v="7089.6899999999951"/>
    <n v="7089.6899999999951"/>
    <n v="0.1772111494432726"/>
    <x v="6"/>
    <s v="Q4"/>
    <n v="12"/>
  </r>
  <r>
    <d v="2022-12-01T00:00:00"/>
    <x v="3"/>
    <x v="0"/>
    <x v="1"/>
    <n v="313"/>
    <n v="35152.19"/>
    <n v="4496.58"/>
    <n v="29623.06"/>
    <n v="0"/>
    <n v="30655.61"/>
    <n v="1032.5499999999993"/>
    <n v="1032.5499999999993"/>
    <n v="3.36822526121646E-2"/>
    <x v="6"/>
    <s v="Q4"/>
    <n v="12"/>
  </r>
  <r>
    <d v="2022-12-01T00:00:00"/>
    <x v="3"/>
    <x v="1"/>
    <x v="0"/>
    <n v="2957"/>
    <n v="319130"/>
    <n v="0"/>
    <n v="263661.64"/>
    <n v="0"/>
    <n v="319130"/>
    <n v="55468.359999999986"/>
    <n v="55468.359999999986"/>
    <n v="0.17381117412966499"/>
    <x v="6"/>
    <s v="Q4"/>
    <n v="12"/>
  </r>
  <r>
    <d v="2022-12-01T00:00:00"/>
    <x v="3"/>
    <x v="1"/>
    <x v="1"/>
    <n v="722"/>
    <n v="79785.41"/>
    <n v="8841.34"/>
    <n v="66559.06"/>
    <n v="0"/>
    <n v="70944.070000000007"/>
    <n v="4385.0100000000093"/>
    <n v="4385.0100000000093"/>
    <n v="6.1809394358119135E-2"/>
    <x v="6"/>
    <s v="Q4"/>
    <n v="12"/>
  </r>
  <r>
    <d v="2022-12-01T00:00:00"/>
    <x v="3"/>
    <x v="2"/>
    <x v="0"/>
    <n v="240"/>
    <n v="23476.080000000002"/>
    <n v="0"/>
    <n v="19902.46"/>
    <n v="0"/>
    <n v="23476.080000000002"/>
    <n v="3573.6200000000026"/>
    <n v="3573.6200000000026"/>
    <n v="0.15222388064787656"/>
    <x v="6"/>
    <s v="Q4"/>
    <n v="12"/>
  </r>
  <r>
    <d v="2022-12-01T00:00:00"/>
    <x v="3"/>
    <x v="2"/>
    <x v="1"/>
    <n v="158"/>
    <n v="18446.62"/>
    <n v="2347.83"/>
    <n v="15460.9"/>
    <n v="0"/>
    <n v="16098.789999999999"/>
    <n v="637.88999999999942"/>
    <n v="637.88999999999942"/>
    <n v="3.9623474807733962E-2"/>
    <x v="6"/>
    <s v="Q4"/>
    <n v="12"/>
  </r>
  <r>
    <d v="2022-12-01T00:00:00"/>
    <x v="4"/>
    <x v="3"/>
    <x v="0"/>
    <n v="154"/>
    <n v="85408"/>
    <n v="0"/>
    <n v="45427.76"/>
    <n v="6831.55"/>
    <n v="85408"/>
    <n v="39980.239999999998"/>
    <n v="33148.689999999995"/>
    <n v="0.46810884226301985"/>
    <x v="6"/>
    <s v="Q4"/>
    <n v="12"/>
  </r>
  <r>
    <d v="2022-12-01T00:00:00"/>
    <x v="4"/>
    <x v="3"/>
    <x v="1"/>
    <n v="89"/>
    <n v="49466.68"/>
    <n v="6269.05"/>
    <n v="26158.53"/>
    <n v="3457.41"/>
    <n v="43197.63"/>
    <n v="17039.099999999999"/>
    <n v="13581.689999999999"/>
    <n v="0.39444525081584336"/>
    <x v="6"/>
    <s v="Q4"/>
    <n v="12"/>
  </r>
  <r>
    <d v="2022-12-01T00:00:00"/>
    <x v="4"/>
    <x v="0"/>
    <x v="0"/>
    <n v="155"/>
    <n v="96069.45"/>
    <n v="0"/>
    <n v="51187.65"/>
    <n v="0"/>
    <n v="96069.45"/>
    <n v="44881.799999999996"/>
    <n v="44881.799999999996"/>
    <n v="0.46718077390887525"/>
    <x v="6"/>
    <s v="Q4"/>
    <n v="12"/>
  </r>
  <r>
    <d v="2022-12-01T00:00:00"/>
    <x v="4"/>
    <x v="0"/>
    <x v="1"/>
    <n v="125"/>
    <n v="64755.42"/>
    <n v="8206.51"/>
    <n v="34611.129999999997"/>
    <n v="0"/>
    <n v="56548.909999999996"/>
    <n v="21937.78"/>
    <n v="21937.78"/>
    <n v="0.3879434634549101"/>
    <x v="6"/>
    <s v="Q4"/>
    <n v="12"/>
  </r>
  <r>
    <d v="2022-12-01T00:00:00"/>
    <x v="4"/>
    <x v="1"/>
    <x v="0"/>
    <n v="781"/>
    <n v="494054.94"/>
    <n v="0"/>
    <n v="267831.03000000003"/>
    <n v="0"/>
    <n v="494054.94"/>
    <n v="226223.90999999997"/>
    <n v="226223.90999999997"/>
    <n v="0.45789221336396307"/>
    <x v="6"/>
    <s v="Q4"/>
    <n v="12"/>
  </r>
  <r>
    <d v="2022-12-01T00:00:00"/>
    <x v="4"/>
    <x v="1"/>
    <x v="1"/>
    <n v="248"/>
    <n v="152955.24"/>
    <n v="16655.86"/>
    <n v="82542.42"/>
    <n v="0"/>
    <n v="136299.38"/>
    <n v="53756.960000000006"/>
    <n v="53756.960000000006"/>
    <n v="0.39440355488044043"/>
    <x v="6"/>
    <s v="Q4"/>
    <n v="12"/>
  </r>
  <r>
    <d v="2022-12-01T00:00:00"/>
    <x v="4"/>
    <x v="2"/>
    <x v="0"/>
    <n v="114"/>
    <n v="65542.58"/>
    <n v="0"/>
    <n v="35393.230000000003"/>
    <n v="0"/>
    <n v="65542.58"/>
    <n v="30149.35"/>
    <n v="30149.35"/>
    <n v="0.4599963870814972"/>
    <x v="6"/>
    <s v="Q4"/>
    <n v="12"/>
  </r>
  <r>
    <d v="2022-12-01T00:00:00"/>
    <x v="4"/>
    <x v="2"/>
    <x v="1"/>
    <n v="64"/>
    <n v="39859.360000000001"/>
    <n v="5292.75"/>
    <n v="20806.3"/>
    <n v="0"/>
    <n v="34566.61"/>
    <n v="13760.310000000001"/>
    <n v="13760.310000000001"/>
    <n v="0.39808098046062373"/>
    <x v="6"/>
    <s v="Q4"/>
    <n v="12"/>
  </r>
  <r>
    <d v="2022-12-01T00:00:00"/>
    <x v="5"/>
    <x v="3"/>
    <x v="0"/>
    <n v="79"/>
    <n v="314876.21000000002"/>
    <n v="0"/>
    <n v="255430.09"/>
    <n v="25184.080000000002"/>
    <n v="314876.21000000002"/>
    <n v="59446.120000000024"/>
    <n v="34262.040000000023"/>
    <n v="0.18879203354232452"/>
    <x v="6"/>
    <s v="Q4"/>
    <n v="12"/>
  </r>
  <r>
    <d v="2022-12-01T00:00:00"/>
    <x v="5"/>
    <x v="3"/>
    <x v="1"/>
    <n v="48"/>
    <n v="210606"/>
    <n v="27464.36"/>
    <n v="176094.25"/>
    <n v="14651.35"/>
    <n v="183141.64"/>
    <n v="7047.390000000014"/>
    <n v="-7603.9599999999864"/>
    <n v="3.8480544348079515E-2"/>
    <x v="6"/>
    <s v="Q4"/>
    <n v="12"/>
  </r>
  <r>
    <d v="2022-12-01T00:00:00"/>
    <x v="5"/>
    <x v="0"/>
    <x v="0"/>
    <n v="70"/>
    <n v="305043.71999999997"/>
    <n v="0"/>
    <n v="249471.07"/>
    <n v="0"/>
    <n v="305043.71999999997"/>
    <n v="55572.649999999965"/>
    <n v="55572.649999999965"/>
    <n v="0.18217929547934955"/>
    <x v="6"/>
    <s v="Q4"/>
    <n v="12"/>
  </r>
  <r>
    <d v="2022-12-01T00:00:00"/>
    <x v="5"/>
    <x v="0"/>
    <x v="1"/>
    <n v="49"/>
    <n v="246506.9"/>
    <n v="30477.47"/>
    <n v="202832.25"/>
    <n v="0"/>
    <n v="216029.43"/>
    <n v="13197.179999999993"/>
    <n v="13197.179999999993"/>
    <n v="6.1089732079559686E-2"/>
    <x v="6"/>
    <s v="Q4"/>
    <n v="12"/>
  </r>
  <r>
    <d v="2022-12-01T00:00:00"/>
    <x v="5"/>
    <x v="1"/>
    <x v="0"/>
    <n v="277"/>
    <n v="1118024.06"/>
    <n v="0"/>
    <n v="936463.63"/>
    <n v="0"/>
    <n v="1118024.06"/>
    <n v="181560.43000000005"/>
    <n v="181560.43000000005"/>
    <n v="0.16239402754892415"/>
    <x v="6"/>
    <s v="Q4"/>
    <n v="12"/>
  </r>
  <r>
    <d v="2022-12-01T00:00:00"/>
    <x v="5"/>
    <x v="1"/>
    <x v="1"/>
    <n v="74"/>
    <n v="262515.28000000003"/>
    <n v="28358.31"/>
    <n v="214190.33"/>
    <n v="0"/>
    <n v="234156.97000000003"/>
    <n v="19966.640000000043"/>
    <n v="19966.640000000043"/>
    <n v="8.527032101585548E-2"/>
    <x v="6"/>
    <s v="Q4"/>
    <n v="12"/>
  </r>
  <r>
    <d v="2022-12-01T00:00:00"/>
    <x v="5"/>
    <x v="2"/>
    <x v="0"/>
    <n v="40"/>
    <n v="182821.31"/>
    <n v="0"/>
    <n v="149249.15"/>
    <n v="0"/>
    <n v="182821.31"/>
    <n v="33572.160000000003"/>
    <n v="33572.160000000003"/>
    <n v="0.18363373503887487"/>
    <x v="6"/>
    <s v="Q4"/>
    <n v="12"/>
  </r>
  <r>
    <d v="2022-12-01T00:00:00"/>
    <x v="5"/>
    <x v="2"/>
    <x v="1"/>
    <n v="26"/>
    <n v="95807.16"/>
    <n v="12501.6"/>
    <n v="82357.69"/>
    <n v="0"/>
    <n v="83305.56"/>
    <n v="947.86999999999534"/>
    <n v="947.86999999999534"/>
    <n v="1.1378232137206633E-2"/>
    <x v="6"/>
    <s v="Q4"/>
    <n v="12"/>
  </r>
  <r>
    <d v="2022-12-01T00:00:00"/>
    <x v="6"/>
    <x v="3"/>
    <x v="0"/>
    <n v="46"/>
    <n v="61098.77"/>
    <n v="0"/>
    <n v="35100.82"/>
    <n v="4887.5200000000004"/>
    <n v="61098.77"/>
    <n v="25997.949999999997"/>
    <n v="21110.429999999997"/>
    <n v="0.42550692919022753"/>
    <x v="6"/>
    <s v="Q4"/>
    <n v="12"/>
  </r>
  <r>
    <d v="2022-12-01T00:00:00"/>
    <x v="6"/>
    <x v="3"/>
    <x v="1"/>
    <n v="37"/>
    <n v="49047.8"/>
    <n v="5975.32"/>
    <n v="25698.79"/>
    <n v="3451.45"/>
    <n v="43072.480000000003"/>
    <n v="17373.690000000002"/>
    <n v="13922.240000000002"/>
    <n v="0.40335940721314401"/>
    <x v="6"/>
    <s v="Q4"/>
    <n v="12"/>
  </r>
  <r>
    <d v="2022-12-01T00:00:00"/>
    <x v="6"/>
    <x v="0"/>
    <x v="0"/>
    <n v="59"/>
    <n v="80014.960000000006"/>
    <n v="0"/>
    <n v="47257.02"/>
    <n v="0"/>
    <n v="80014.960000000006"/>
    <n v="32757.94000000001"/>
    <n v="32757.94000000001"/>
    <n v="0.40939769263147802"/>
    <x v="6"/>
    <s v="Q4"/>
    <n v="12"/>
  </r>
  <r>
    <d v="2022-12-01T00:00:00"/>
    <x v="6"/>
    <x v="0"/>
    <x v="1"/>
    <n v="51"/>
    <n v="64291.51"/>
    <n v="8336.9699999999993"/>
    <n v="35891.53"/>
    <n v="0"/>
    <n v="55954.54"/>
    <n v="20063.010000000002"/>
    <n v="20063.010000000002"/>
    <n v="0.35855910887659881"/>
    <x v="6"/>
    <s v="Q4"/>
    <n v="12"/>
  </r>
  <r>
    <d v="2022-12-01T00:00:00"/>
    <x v="6"/>
    <x v="1"/>
    <x v="0"/>
    <n v="307"/>
    <n v="413913.26"/>
    <n v="0"/>
    <n v="230230.87"/>
    <n v="0"/>
    <n v="413913.26"/>
    <n v="183682.39"/>
    <n v="183682.39"/>
    <n v="0.44377024790169806"/>
    <x v="6"/>
    <s v="Q4"/>
    <n v="12"/>
  </r>
  <r>
    <d v="2022-12-01T00:00:00"/>
    <x v="6"/>
    <x v="1"/>
    <x v="1"/>
    <n v="95"/>
    <n v="119063.53"/>
    <n v="12728.72"/>
    <n v="65727.69"/>
    <n v="0"/>
    <n v="106334.81"/>
    <n v="40607.119999999995"/>
    <n v="40607.119999999995"/>
    <n v="0.38187983784425811"/>
    <x v="6"/>
    <s v="Q4"/>
    <n v="12"/>
  </r>
  <r>
    <d v="2022-12-01T00:00:00"/>
    <x v="6"/>
    <x v="2"/>
    <x v="0"/>
    <n v="34"/>
    <n v="44569.03"/>
    <n v="0"/>
    <n v="24368.2"/>
    <n v="0"/>
    <n v="44569.03"/>
    <n v="20200.829999999998"/>
    <n v="20200.829999999998"/>
    <n v="0.45324814114195439"/>
    <x v="6"/>
    <s v="Q4"/>
    <n v="12"/>
  </r>
  <r>
    <d v="2022-12-01T00:00:00"/>
    <x v="6"/>
    <x v="2"/>
    <x v="1"/>
    <n v="25"/>
    <n v="35750.03"/>
    <n v="4097.4399999999996"/>
    <n v="19741"/>
    <n v="0"/>
    <n v="31652.59"/>
    <n v="11911.59"/>
    <n v="11911.59"/>
    <n v="0.37632275905384044"/>
    <x v="6"/>
    <s v="Q4"/>
    <n v="12"/>
  </r>
  <r>
    <d v="2023-01-01T00:00:00"/>
    <x v="0"/>
    <x v="3"/>
    <x v="0"/>
    <n v="171"/>
    <n v="69704.52"/>
    <n v="0"/>
    <n v="40234.53"/>
    <n v="6601.56"/>
    <n v="69704.52"/>
    <n v="29469.990000000005"/>
    <n v="22868.430000000004"/>
    <n v="0.42278449087663189"/>
    <x v="7"/>
    <s v="Q1"/>
    <n v="1"/>
  </r>
  <r>
    <d v="2023-01-01T00:00:00"/>
    <x v="0"/>
    <x v="3"/>
    <x v="1"/>
    <n v="36"/>
    <n v="18647.82"/>
    <n v="1302.4100000000001"/>
    <n v="10814.68"/>
    <n v="1666.52"/>
    <n v="17345.41"/>
    <n v="6530.73"/>
    <n v="4864.2099999999991"/>
    <n v="0.37651055812459894"/>
    <x v="7"/>
    <s v="Q1"/>
    <n v="1"/>
  </r>
  <r>
    <d v="2023-01-01T00:00:00"/>
    <x v="0"/>
    <x v="0"/>
    <x v="0"/>
    <n v="167"/>
    <n v="73028.94"/>
    <n v="0"/>
    <n v="43499.93"/>
    <n v="0"/>
    <n v="73028.94"/>
    <n v="29529.010000000002"/>
    <n v="29529.010000000002"/>
    <n v="0.40434668776515176"/>
    <x v="7"/>
    <s v="Q1"/>
    <n v="1"/>
  </r>
  <r>
    <d v="2023-01-01T00:00:00"/>
    <x v="0"/>
    <x v="0"/>
    <x v="1"/>
    <n v="44"/>
    <n v="17039.650000000001"/>
    <n v="1517"/>
    <n v="9616.11"/>
    <n v="0"/>
    <n v="15522.650000000001"/>
    <n v="5906.5400000000009"/>
    <n v="5906.5400000000009"/>
    <n v="0.38051105964509929"/>
    <x v="7"/>
    <s v="Q1"/>
    <n v="1"/>
  </r>
  <r>
    <d v="2023-01-01T00:00:00"/>
    <x v="0"/>
    <x v="1"/>
    <x v="0"/>
    <n v="677"/>
    <n v="298520.76"/>
    <n v="0"/>
    <n v="176218.08"/>
    <n v="0"/>
    <n v="298520.76"/>
    <n v="122302.68000000002"/>
    <n v="122302.68000000002"/>
    <n v="0.40969572769411422"/>
    <x v="7"/>
    <s v="Q1"/>
    <n v="1"/>
  </r>
  <r>
    <d v="2023-01-01T00:00:00"/>
    <x v="0"/>
    <x v="1"/>
    <x v="1"/>
    <n v="117"/>
    <n v="49521.08"/>
    <n v="3702.87"/>
    <n v="31685.3"/>
    <n v="0"/>
    <n v="45818.21"/>
    <n v="14132.91"/>
    <n v="14132.91"/>
    <n v="0.30845617932258812"/>
    <x v="7"/>
    <s v="Q1"/>
    <n v="1"/>
  </r>
  <r>
    <d v="2023-01-01T00:00:00"/>
    <x v="0"/>
    <x v="2"/>
    <x v="0"/>
    <n v="70"/>
    <n v="29107.65"/>
    <n v="0"/>
    <n v="17500.580000000002"/>
    <n v="0"/>
    <n v="29107.65"/>
    <n v="11607.07"/>
    <n v="11607.07"/>
    <n v="0.39876355528529439"/>
    <x v="7"/>
    <s v="Q1"/>
    <n v="1"/>
  </r>
  <r>
    <d v="2023-01-01T00:00:00"/>
    <x v="0"/>
    <x v="2"/>
    <x v="1"/>
    <n v="23"/>
    <n v="10196.89"/>
    <n v="824.77"/>
    <n v="6219.91"/>
    <n v="0"/>
    <n v="9372.119999999999"/>
    <n v="3152.2099999999991"/>
    <n v="3152.2099999999991"/>
    <n v="0.3363390566915489"/>
    <x v="7"/>
    <s v="Q1"/>
    <n v="1"/>
  </r>
  <r>
    <d v="2023-01-01T00:00:00"/>
    <x v="1"/>
    <x v="3"/>
    <x v="0"/>
    <n v="54"/>
    <n v="303880.24"/>
    <n v="0"/>
    <n v="263443.99"/>
    <n v="28831.72"/>
    <n v="303880.24"/>
    <n v="40436.25"/>
    <n v="11604.529999999999"/>
    <n v="0.1330664014218233"/>
    <x v="7"/>
    <s v="Q1"/>
    <n v="1"/>
  </r>
  <r>
    <d v="2023-01-01T00:00:00"/>
    <x v="1"/>
    <x v="3"/>
    <x v="1"/>
    <n v="19"/>
    <n v="163459.13"/>
    <n v="13128.62"/>
    <n v="142134.35999999999"/>
    <n v="14316.1"/>
    <n v="150330.51"/>
    <n v="8196.1500000000233"/>
    <n v="-6119.9499999999771"/>
    <n v="5.4520868717867203E-2"/>
    <x v="7"/>
    <s v="Q1"/>
    <n v="1"/>
  </r>
  <r>
    <d v="2023-01-01T00:00:00"/>
    <x v="1"/>
    <x v="0"/>
    <x v="0"/>
    <n v="56"/>
    <n v="331182.21000000002"/>
    <n v="0"/>
    <n v="285656.71999999997"/>
    <n v="0"/>
    <n v="331182.21000000002"/>
    <n v="45525.490000000049"/>
    <n v="45525.490000000049"/>
    <n v="0.13746357330002734"/>
    <x v="7"/>
    <s v="Q1"/>
    <n v="1"/>
  </r>
  <r>
    <d v="2023-01-01T00:00:00"/>
    <x v="1"/>
    <x v="0"/>
    <x v="1"/>
    <n v="26"/>
    <n v="155685.99"/>
    <n v="13743.11"/>
    <n v="133181.87"/>
    <n v="0"/>
    <n v="141942.88"/>
    <n v="8761.0100000000093"/>
    <n v="8761.0100000000093"/>
    <n v="6.172208144571964E-2"/>
    <x v="7"/>
    <s v="Q1"/>
    <n v="1"/>
  </r>
  <r>
    <d v="2023-01-01T00:00:00"/>
    <x v="1"/>
    <x v="1"/>
    <x v="0"/>
    <n v="105"/>
    <n v="704586.55"/>
    <n v="0"/>
    <n v="598770.46"/>
    <n v="0"/>
    <n v="704586.55"/>
    <n v="105816.09000000008"/>
    <n v="105816.09000000008"/>
    <n v="0.15018181939465078"/>
    <x v="7"/>
    <s v="Q1"/>
    <n v="1"/>
  </r>
  <r>
    <d v="2023-01-01T00:00:00"/>
    <x v="1"/>
    <x v="1"/>
    <x v="1"/>
    <n v="30"/>
    <n v="186236.46"/>
    <n v="15121.26"/>
    <n v="161886.57999999999"/>
    <n v="0"/>
    <n v="171115.19999999998"/>
    <n v="9228.6199999999953"/>
    <n v="9228.6199999999953"/>
    <n v="5.3932204736925747E-2"/>
    <x v="7"/>
    <s v="Q1"/>
    <n v="1"/>
  </r>
  <r>
    <d v="2023-01-01T00:00:00"/>
    <x v="1"/>
    <x v="2"/>
    <x v="0"/>
    <n v="23"/>
    <n v="134875.24"/>
    <n v="0"/>
    <n v="117159.43"/>
    <n v="0"/>
    <n v="134875.24"/>
    <n v="17715.809999999998"/>
    <n v="17715.809999999998"/>
    <n v="0.13134960871988069"/>
    <x v="7"/>
    <s v="Q1"/>
    <n v="1"/>
  </r>
  <r>
    <d v="2023-01-01T00:00:00"/>
    <x v="1"/>
    <x v="2"/>
    <x v="1"/>
    <n v="6"/>
    <n v="45745.27"/>
    <n v="4694.71"/>
    <n v="38340.5"/>
    <n v="0"/>
    <n v="41050.559999999998"/>
    <n v="2710.0599999999977"/>
    <n v="2710.0599999999977"/>
    <n v="6.601761340161981E-2"/>
    <x v="7"/>
    <s v="Q1"/>
    <n v="1"/>
  </r>
  <r>
    <d v="2023-01-01T00:00:00"/>
    <x v="2"/>
    <x v="3"/>
    <x v="0"/>
    <n v="94"/>
    <n v="66688.12"/>
    <n v="0"/>
    <n v="29439.599999999999"/>
    <n v="6325.26"/>
    <n v="66688.12"/>
    <n v="37248.519999999997"/>
    <n v="30923.259999999995"/>
    <n v="0.55854805923453832"/>
    <x v="7"/>
    <s v="Q1"/>
    <n v="1"/>
  </r>
  <r>
    <d v="2023-01-01T00:00:00"/>
    <x v="2"/>
    <x v="3"/>
    <x v="1"/>
    <n v="17"/>
    <n v="13351.15"/>
    <n v="1179.3900000000001"/>
    <n v="6359.64"/>
    <n v="1164.1400000000001"/>
    <n v="12171.76"/>
    <n v="5812.12"/>
    <n v="4647.9799999999996"/>
    <n v="0.47750859366270776"/>
    <x v="7"/>
    <s v="Q1"/>
    <n v="1"/>
  </r>
  <r>
    <d v="2023-01-01T00:00:00"/>
    <x v="2"/>
    <x v="0"/>
    <x v="0"/>
    <n v="90"/>
    <n v="62385.16"/>
    <n v="0"/>
    <n v="27146.53"/>
    <n v="0"/>
    <n v="62385.16"/>
    <n v="35238.630000000005"/>
    <n v="35238.630000000005"/>
    <n v="0.5648559689515904"/>
    <x v="7"/>
    <s v="Q1"/>
    <n v="1"/>
  </r>
  <r>
    <d v="2023-01-01T00:00:00"/>
    <x v="2"/>
    <x v="0"/>
    <x v="1"/>
    <n v="37"/>
    <n v="27319.200000000001"/>
    <n v="2112.02"/>
    <n v="12655.21"/>
    <n v="0"/>
    <n v="25207.18"/>
    <n v="12551.970000000001"/>
    <n v="12551.970000000001"/>
    <n v="0.49795217077039167"/>
    <x v="7"/>
    <s v="Q1"/>
    <n v="1"/>
  </r>
  <r>
    <d v="2023-01-01T00:00:00"/>
    <x v="2"/>
    <x v="1"/>
    <x v="0"/>
    <n v="413"/>
    <n v="341271.03999999998"/>
    <n v="0"/>
    <n v="151950.39000000001"/>
    <n v="0"/>
    <n v="341271.03999999998"/>
    <n v="189320.64999999997"/>
    <n v="189320.64999999997"/>
    <n v="0.55475158396094781"/>
    <x v="7"/>
    <s v="Q1"/>
    <n v="1"/>
  </r>
  <r>
    <d v="2023-01-01T00:00:00"/>
    <x v="2"/>
    <x v="1"/>
    <x v="1"/>
    <n v="94"/>
    <n v="69559.839999999997"/>
    <n v="5430.58"/>
    <n v="31108.85"/>
    <n v="0"/>
    <n v="64129.259999999995"/>
    <n v="33020.409999999996"/>
    <n v="33020.409999999996"/>
    <n v="0.51490396115595283"/>
    <x v="7"/>
    <s v="Q1"/>
    <n v="1"/>
  </r>
  <r>
    <d v="2023-01-01T00:00:00"/>
    <x v="2"/>
    <x v="2"/>
    <x v="0"/>
    <n v="31"/>
    <n v="29106.55"/>
    <n v="0"/>
    <n v="12791.69"/>
    <n v="0"/>
    <n v="29106.55"/>
    <n v="16314.859999999999"/>
    <n v="16314.859999999999"/>
    <n v="0.56052194437334546"/>
    <x v="7"/>
    <s v="Q1"/>
    <n v="1"/>
  </r>
  <r>
    <d v="2023-01-01T00:00:00"/>
    <x v="2"/>
    <x v="2"/>
    <x v="1"/>
    <n v="19"/>
    <n v="15703.67"/>
    <n v="1311.26"/>
    <n v="6883.92"/>
    <n v="0"/>
    <n v="14392.41"/>
    <n v="7508.49"/>
    <n v="7508.49"/>
    <n v="0.52169789493212049"/>
    <x v="7"/>
    <s v="Q1"/>
    <n v="1"/>
  </r>
  <r>
    <d v="2023-01-01T00:00:00"/>
    <x v="3"/>
    <x v="3"/>
    <x v="0"/>
    <n v="303"/>
    <n v="32651.67"/>
    <n v="0"/>
    <n v="26636.22"/>
    <n v="3093.22"/>
    <n v="32651.67"/>
    <n v="6015.4499999999971"/>
    <n v="2922.2299999999973"/>
    <n v="0.18423100564228406"/>
    <x v="7"/>
    <s v="Q1"/>
    <n v="1"/>
  </r>
  <r>
    <d v="2023-01-01T00:00:00"/>
    <x v="3"/>
    <x v="3"/>
    <x v="1"/>
    <n v="80"/>
    <n v="5999.61"/>
    <n v="487.03"/>
    <n v="4828.7700000000004"/>
    <n v="530.38"/>
    <n v="5512.58"/>
    <n v="683.80999999999949"/>
    <n v="153.4299999999995"/>
    <n v="0.12404536532803143"/>
    <x v="7"/>
    <s v="Q1"/>
    <n v="1"/>
  </r>
  <r>
    <d v="2023-01-01T00:00:00"/>
    <x v="3"/>
    <x v="0"/>
    <x v="0"/>
    <n v="321"/>
    <n v="34358.68"/>
    <n v="0"/>
    <n v="27736.42"/>
    <n v="0"/>
    <n v="34358.68"/>
    <n v="6622.260000000002"/>
    <n v="6622.260000000002"/>
    <n v="0.19273906913769684"/>
    <x v="7"/>
    <s v="Q1"/>
    <n v="1"/>
  </r>
  <r>
    <d v="2023-01-01T00:00:00"/>
    <x v="3"/>
    <x v="0"/>
    <x v="1"/>
    <n v="55"/>
    <n v="6531.44"/>
    <n v="535.41999999999996"/>
    <n v="5335.37"/>
    <n v="0"/>
    <n v="5996.0199999999995"/>
    <n v="660.64999999999964"/>
    <n v="660.64999999999964"/>
    <n v="0.11018142034216025"/>
    <x v="7"/>
    <s v="Q1"/>
    <n v="1"/>
  </r>
  <r>
    <d v="2023-01-01T00:00:00"/>
    <x v="3"/>
    <x v="1"/>
    <x v="0"/>
    <n v="1924"/>
    <n v="208541.92"/>
    <n v="0"/>
    <n v="168239.14"/>
    <n v="0"/>
    <n v="208541.92"/>
    <n v="40302.78"/>
    <n v="40302.78"/>
    <n v="0.19325984914687655"/>
    <x v="7"/>
    <s v="Q1"/>
    <n v="1"/>
  </r>
  <r>
    <d v="2023-01-01T00:00:00"/>
    <x v="3"/>
    <x v="1"/>
    <x v="1"/>
    <n v="365"/>
    <n v="39071.57"/>
    <n v="3066.65"/>
    <n v="31070.33"/>
    <n v="0"/>
    <n v="36004.92"/>
    <n v="4934.5899999999965"/>
    <n v="4934.5899999999965"/>
    <n v="0.1370532138385531"/>
    <x v="7"/>
    <s v="Q1"/>
    <n v="1"/>
  </r>
  <r>
    <d v="2023-01-01T00:00:00"/>
    <x v="3"/>
    <x v="2"/>
    <x v="0"/>
    <n v="104"/>
    <n v="13875.06"/>
    <n v="0"/>
    <n v="11647.91"/>
    <n v="0"/>
    <n v="13875.06"/>
    <n v="2227.1499999999996"/>
    <n v="2227.1499999999996"/>
    <n v="0.16051462119803445"/>
    <x v="7"/>
    <s v="Q1"/>
    <n v="1"/>
  </r>
  <r>
    <d v="2023-01-01T00:00:00"/>
    <x v="3"/>
    <x v="2"/>
    <x v="1"/>
    <n v="31"/>
    <n v="2732.77"/>
    <n v="208.68"/>
    <n v="2303.4899999999998"/>
    <n v="0"/>
    <n v="2524.09"/>
    <n v="220.60000000000036"/>
    <n v="220.60000000000036"/>
    <n v="8.73978344670754E-2"/>
    <x v="7"/>
    <s v="Q1"/>
    <n v="1"/>
  </r>
  <r>
    <d v="2023-01-01T00:00:00"/>
    <x v="4"/>
    <x v="3"/>
    <x v="0"/>
    <n v="113"/>
    <n v="68131.91"/>
    <n v="0"/>
    <n v="35293.440000000002"/>
    <n v="6453.15"/>
    <n v="68131.91"/>
    <n v="32838.47"/>
    <n v="26385.32"/>
    <n v="0.48198369897453336"/>
    <x v="7"/>
    <s v="Q1"/>
    <n v="1"/>
  </r>
  <r>
    <d v="2023-01-01T00:00:00"/>
    <x v="4"/>
    <x v="3"/>
    <x v="1"/>
    <n v="22"/>
    <n v="19042.900000000001"/>
    <n v="1395.66"/>
    <n v="10159.120000000001"/>
    <n v="1688.86"/>
    <n v="17647.240000000002"/>
    <n v="7488.1200000000008"/>
    <n v="5799.2600000000011"/>
    <n v="0.42432244362291216"/>
    <x v="7"/>
    <s v="Q1"/>
    <n v="1"/>
  </r>
  <r>
    <d v="2023-01-01T00:00:00"/>
    <x v="4"/>
    <x v="0"/>
    <x v="0"/>
    <n v="110"/>
    <n v="62433.3"/>
    <n v="0"/>
    <n v="32767"/>
    <n v="0"/>
    <n v="62433.3"/>
    <n v="29666.300000000003"/>
    <n v="29666.300000000003"/>
    <n v="0.47516789918200708"/>
    <x v="7"/>
    <s v="Q1"/>
    <n v="1"/>
  </r>
  <r>
    <d v="2023-01-01T00:00:00"/>
    <x v="4"/>
    <x v="0"/>
    <x v="1"/>
    <n v="51"/>
    <n v="37255.29"/>
    <n v="2820.54"/>
    <n v="20055.580000000002"/>
    <n v="0"/>
    <n v="34434.75"/>
    <n v="14379.169999999998"/>
    <n v="14379.169999999998"/>
    <n v="0.41757730199870763"/>
    <x v="7"/>
    <s v="Q1"/>
    <n v="1"/>
  </r>
  <r>
    <d v="2023-01-01T00:00:00"/>
    <x v="4"/>
    <x v="1"/>
    <x v="0"/>
    <n v="545"/>
    <n v="354843.63"/>
    <n v="0"/>
    <n v="188512.33"/>
    <n v="0"/>
    <n v="354843.63"/>
    <n v="166331.30000000002"/>
    <n v="166331.30000000002"/>
    <n v="0.46874534566112969"/>
    <x v="7"/>
    <s v="Q1"/>
    <n v="1"/>
  </r>
  <r>
    <d v="2023-01-01T00:00:00"/>
    <x v="4"/>
    <x v="1"/>
    <x v="1"/>
    <n v="117"/>
    <n v="68559.16"/>
    <n v="5042.66"/>
    <n v="36229.9"/>
    <n v="0"/>
    <n v="63516.5"/>
    <n v="27286.6"/>
    <n v="27286.6"/>
    <n v="0.42959860823565527"/>
    <x v="7"/>
    <s v="Q1"/>
    <n v="1"/>
  </r>
  <r>
    <d v="2023-01-01T00:00:00"/>
    <x v="4"/>
    <x v="2"/>
    <x v="0"/>
    <n v="63"/>
    <n v="39575.57"/>
    <n v="0"/>
    <n v="20469.89"/>
    <n v="0"/>
    <n v="39575.57"/>
    <n v="19105.68"/>
    <n v="19105.68"/>
    <n v="0.48276449334779009"/>
    <x v="7"/>
    <s v="Q1"/>
    <n v="1"/>
  </r>
  <r>
    <d v="2023-01-01T00:00:00"/>
    <x v="4"/>
    <x v="2"/>
    <x v="1"/>
    <n v="15"/>
    <n v="7472.2"/>
    <n v="514.13"/>
    <n v="3855.38"/>
    <n v="0"/>
    <n v="6958.07"/>
    <n v="3102.6899999999996"/>
    <n v="3102.6899999999996"/>
    <n v="0.44591244411165737"/>
    <x v="7"/>
    <s v="Q1"/>
    <n v="1"/>
  </r>
  <r>
    <d v="2023-01-01T00:00:00"/>
    <x v="5"/>
    <x v="3"/>
    <x v="0"/>
    <n v="67"/>
    <n v="279869.23"/>
    <n v="0"/>
    <n v="217751.88"/>
    <n v="26585.52"/>
    <n v="279869.23"/>
    <n v="62117.349999999977"/>
    <n v="35531.829999999973"/>
    <n v="0.22195133777300199"/>
    <x v="7"/>
    <s v="Q1"/>
    <n v="1"/>
  </r>
  <r>
    <d v="2023-01-01T00:00:00"/>
    <x v="5"/>
    <x v="3"/>
    <x v="1"/>
    <n v="14"/>
    <n v="67159.06"/>
    <n v="4532.2700000000004"/>
    <n v="53162.94"/>
    <n v="5979.31"/>
    <n v="62626.789999999994"/>
    <n v="9463.8499999999913"/>
    <n v="3484.5399999999909"/>
    <n v="0.15111504198123507"/>
    <x v="7"/>
    <s v="Q1"/>
    <n v="1"/>
  </r>
  <r>
    <d v="2023-01-01T00:00:00"/>
    <x v="5"/>
    <x v="0"/>
    <x v="0"/>
    <n v="83"/>
    <n v="359156.15"/>
    <n v="0"/>
    <n v="294628.28999999998"/>
    <n v="0"/>
    <n v="359156.15"/>
    <n v="64527.860000000044"/>
    <n v="64527.860000000044"/>
    <n v="0.17966519576512902"/>
    <x v="7"/>
    <s v="Q1"/>
    <n v="1"/>
  </r>
  <r>
    <d v="2023-01-01T00:00:00"/>
    <x v="5"/>
    <x v="0"/>
    <x v="1"/>
    <n v="28"/>
    <n v="130757.22"/>
    <n v="9116.2999999999993"/>
    <n v="111224.48"/>
    <n v="0"/>
    <n v="121640.92"/>
    <n v="10416.440000000002"/>
    <n v="10416.440000000002"/>
    <n v="8.5632696628733185E-2"/>
    <x v="7"/>
    <s v="Q1"/>
    <n v="1"/>
  </r>
  <r>
    <d v="2023-01-01T00:00:00"/>
    <x v="5"/>
    <x v="1"/>
    <x v="0"/>
    <n v="195"/>
    <n v="785155.49"/>
    <n v="0"/>
    <n v="651547.68999999994"/>
    <n v="0"/>
    <n v="785155.49"/>
    <n v="133607.80000000005"/>
    <n v="133607.80000000005"/>
    <n v="0.17016731297389265"/>
    <x v="7"/>
    <s v="Q1"/>
    <n v="1"/>
  </r>
  <r>
    <d v="2023-01-01T00:00:00"/>
    <x v="5"/>
    <x v="1"/>
    <x v="1"/>
    <n v="46"/>
    <n v="206331.51"/>
    <n v="13046.26"/>
    <n v="167437.35"/>
    <n v="0"/>
    <n v="193285.25"/>
    <n v="25847.899999999994"/>
    <n v="25847.899999999994"/>
    <n v="0.13372929388041765"/>
    <x v="7"/>
    <s v="Q1"/>
    <n v="1"/>
  </r>
  <r>
    <d v="2023-01-01T00:00:00"/>
    <x v="5"/>
    <x v="2"/>
    <x v="0"/>
    <n v="22"/>
    <n v="91846.61"/>
    <n v="0"/>
    <n v="69119.789999999994"/>
    <n v="0"/>
    <n v="91846.61"/>
    <n v="22726.820000000007"/>
    <n v="22726.820000000007"/>
    <n v="0.24744320993447669"/>
    <x v="7"/>
    <s v="Q1"/>
    <n v="1"/>
  </r>
  <r>
    <d v="2023-01-01T00:00:00"/>
    <x v="5"/>
    <x v="2"/>
    <x v="1"/>
    <n v="11"/>
    <n v="48404.46"/>
    <n v="4011.69"/>
    <n v="42826.75"/>
    <n v="0"/>
    <n v="44392.77"/>
    <n v="1566.0199999999968"/>
    <n v="1566.0199999999968"/>
    <n v="3.5276465064018235E-2"/>
    <x v="7"/>
    <s v="Q1"/>
    <n v="1"/>
  </r>
  <r>
    <d v="2023-01-01T00:00:00"/>
    <x v="6"/>
    <x v="3"/>
    <x v="0"/>
    <n v="47"/>
    <n v="61435.18"/>
    <n v="0"/>
    <n v="32913.14"/>
    <n v="5828.41"/>
    <n v="61435.18"/>
    <n v="28522.04"/>
    <n v="22693.63"/>
    <n v="0.46426233308016679"/>
    <x v="7"/>
    <s v="Q1"/>
    <n v="1"/>
  </r>
  <r>
    <d v="2023-01-01T00:00:00"/>
    <x v="6"/>
    <x v="3"/>
    <x v="1"/>
    <n v="13"/>
    <n v="18318.09"/>
    <n v="1136.19"/>
    <n v="8875.74"/>
    <n v="1643.77"/>
    <n v="17181.900000000001"/>
    <n v="8306.1600000000017"/>
    <n v="6662.3900000000012"/>
    <n v="0.48342499956349422"/>
    <x v="7"/>
    <s v="Q1"/>
    <n v="1"/>
  </r>
  <r>
    <d v="2023-01-01T00:00:00"/>
    <x v="6"/>
    <x v="0"/>
    <x v="0"/>
    <n v="59"/>
    <n v="88346.54"/>
    <n v="0"/>
    <n v="47773.73"/>
    <n v="0"/>
    <n v="88346.54"/>
    <n v="40572.80999999999"/>
    <n v="40572.80999999999"/>
    <n v="0.45924616855396933"/>
    <x v="7"/>
    <s v="Q1"/>
    <n v="1"/>
  </r>
  <r>
    <d v="2023-01-01T00:00:00"/>
    <x v="6"/>
    <x v="0"/>
    <x v="1"/>
    <n v="14"/>
    <n v="23244.81"/>
    <n v="1818.76"/>
    <n v="12519.9"/>
    <n v="0"/>
    <n v="21426.050000000003"/>
    <n v="8906.1500000000033"/>
    <n v="8906.1500000000033"/>
    <n v="0.41566924374768105"/>
    <x v="7"/>
    <s v="Q1"/>
    <n v="1"/>
  </r>
  <r>
    <d v="2023-01-01T00:00:00"/>
    <x v="6"/>
    <x v="1"/>
    <x v="0"/>
    <n v="216"/>
    <n v="321682.62"/>
    <n v="0"/>
    <n v="174308.57"/>
    <n v="0"/>
    <n v="321682.62"/>
    <n v="147374.04999999999"/>
    <n v="147374.04999999999"/>
    <n v="0.45813494679942607"/>
    <x v="7"/>
    <s v="Q1"/>
    <n v="1"/>
  </r>
  <r>
    <d v="2023-01-01T00:00:00"/>
    <x v="6"/>
    <x v="1"/>
    <x v="1"/>
    <n v="32"/>
    <n v="34653.56"/>
    <n v="2700.77"/>
    <n v="19545.16"/>
    <n v="0"/>
    <n v="31952.789999999997"/>
    <n v="12407.629999999997"/>
    <n v="12407.629999999997"/>
    <n v="0.3883113180413979"/>
    <x v="7"/>
    <s v="Q1"/>
    <n v="1"/>
  </r>
  <r>
    <d v="2023-01-01T00:00:00"/>
    <x v="6"/>
    <x v="2"/>
    <x v="0"/>
    <n v="24"/>
    <n v="23118.44"/>
    <n v="0"/>
    <n v="12685.91"/>
    <n v="0"/>
    <n v="23118.44"/>
    <n v="10432.529999999999"/>
    <n v="10432.529999999999"/>
    <n v="0.45126444517882691"/>
    <x v="7"/>
    <s v="Q1"/>
    <n v="1"/>
  </r>
  <r>
    <d v="2023-01-01T00:00:00"/>
    <x v="6"/>
    <x v="2"/>
    <x v="1"/>
    <n v="9"/>
    <n v="12062.34"/>
    <n v="806.39"/>
    <n v="5974.88"/>
    <n v="0"/>
    <n v="11255.95"/>
    <n v="5281.0700000000006"/>
    <n v="5281.0700000000006"/>
    <n v="0.46918030019678486"/>
    <x v="7"/>
    <s v="Q1"/>
    <n v="1"/>
  </r>
  <r>
    <d v="2023-02-01T00:00:00"/>
    <x v="0"/>
    <x v="3"/>
    <x v="0"/>
    <n v="126"/>
    <n v="53062.53"/>
    <n v="0"/>
    <n v="32821.06"/>
    <n v="5040.3100000000004"/>
    <n v="53062.53"/>
    <n v="20241.47"/>
    <n v="15201.16"/>
    <n v="0.38146447219912055"/>
    <x v="7"/>
    <s v="Q1"/>
    <n v="2"/>
  </r>
  <r>
    <d v="2023-02-01T00:00:00"/>
    <x v="0"/>
    <x v="3"/>
    <x v="1"/>
    <n v="32"/>
    <n v="15137.37"/>
    <n v="1024.03"/>
    <n v="8901.67"/>
    <n v="1357.02"/>
    <n v="14113.34"/>
    <n v="5211.67"/>
    <n v="3854.65"/>
    <n v="0.36927261725431398"/>
    <x v="7"/>
    <s v="Q1"/>
    <n v="2"/>
  </r>
  <r>
    <d v="2023-02-01T00:00:00"/>
    <x v="0"/>
    <x v="0"/>
    <x v="0"/>
    <n v="129"/>
    <n v="58186.8"/>
    <n v="0"/>
    <n v="35649.49"/>
    <n v="0"/>
    <n v="58186.8"/>
    <n v="22537.310000000005"/>
    <n v="22537.310000000005"/>
    <n v="0.38732685076340345"/>
    <x v="7"/>
    <s v="Q1"/>
    <n v="2"/>
  </r>
  <r>
    <d v="2023-02-01T00:00:00"/>
    <x v="0"/>
    <x v="0"/>
    <x v="1"/>
    <n v="35"/>
    <n v="14862.79"/>
    <n v="984.56"/>
    <n v="8079.71"/>
    <n v="0"/>
    <n v="13878.230000000001"/>
    <n v="5798.5200000000013"/>
    <n v="5798.5200000000013"/>
    <n v="0.41781408724311392"/>
    <x v="7"/>
    <s v="Q1"/>
    <n v="2"/>
  </r>
  <r>
    <d v="2023-02-01T00:00:00"/>
    <x v="0"/>
    <x v="1"/>
    <x v="0"/>
    <n v="543"/>
    <n v="254544.54"/>
    <n v="0"/>
    <n v="146967.1"/>
    <n v="0"/>
    <n v="254544.54"/>
    <n v="107577.44"/>
    <n v="107577.44"/>
    <n v="0.4226271755819237"/>
    <x v="7"/>
    <s v="Q1"/>
    <n v="2"/>
  </r>
  <r>
    <d v="2023-02-01T00:00:00"/>
    <x v="0"/>
    <x v="1"/>
    <x v="1"/>
    <n v="52"/>
    <n v="23288.51"/>
    <n v="1164.44"/>
    <n v="15595.03"/>
    <n v="0"/>
    <n v="22124.07"/>
    <n v="6529.0399999999991"/>
    <n v="6529.0399999999991"/>
    <n v="0.2951102577419073"/>
    <x v="7"/>
    <s v="Q1"/>
    <n v="2"/>
  </r>
  <r>
    <d v="2023-02-01T00:00:00"/>
    <x v="0"/>
    <x v="2"/>
    <x v="0"/>
    <n v="58"/>
    <n v="23190.89"/>
    <n v="0"/>
    <n v="15212.05"/>
    <n v="0"/>
    <n v="23190.89"/>
    <n v="7978.84"/>
    <n v="7978.84"/>
    <n v="0.34405061642739887"/>
    <x v="7"/>
    <s v="Q1"/>
    <n v="2"/>
  </r>
  <r>
    <d v="2023-02-01T00:00:00"/>
    <x v="0"/>
    <x v="2"/>
    <x v="1"/>
    <n v="24"/>
    <n v="9977.51"/>
    <n v="619.83000000000004"/>
    <n v="6567.2"/>
    <n v="0"/>
    <n v="9357.68"/>
    <n v="2790.4800000000005"/>
    <n v="2790.4800000000005"/>
    <n v="0.29820211847380979"/>
    <x v="7"/>
    <s v="Q1"/>
    <n v="2"/>
  </r>
  <r>
    <d v="2023-02-01T00:00:00"/>
    <x v="1"/>
    <x v="3"/>
    <x v="0"/>
    <n v="45"/>
    <n v="282249.3"/>
    <n v="0"/>
    <n v="243137.36"/>
    <n v="26807.11"/>
    <n v="282249.3"/>
    <n v="39111.94"/>
    <n v="12304.830000000002"/>
    <n v="0.13857231886846133"/>
    <x v="7"/>
    <s v="Q1"/>
    <n v="2"/>
  </r>
  <r>
    <d v="2023-02-01T00:00:00"/>
    <x v="1"/>
    <x v="3"/>
    <x v="1"/>
    <n v="11"/>
    <n v="57777.74"/>
    <n v="3568.01"/>
    <n v="47351.64"/>
    <n v="5187.05"/>
    <n v="54209.729999999996"/>
    <n v="6858.0899999999965"/>
    <n v="1671.0399999999963"/>
    <n v="0.12651031466122403"/>
    <x v="7"/>
    <s v="Q1"/>
    <n v="2"/>
  </r>
  <r>
    <d v="2023-02-01T00:00:00"/>
    <x v="1"/>
    <x v="0"/>
    <x v="0"/>
    <n v="37"/>
    <n v="238562.51"/>
    <n v="0"/>
    <n v="203790.02"/>
    <n v="0"/>
    <n v="238562.51"/>
    <n v="34772.49000000002"/>
    <n v="34772.49000000002"/>
    <n v="0.14575840101615303"/>
    <x v="7"/>
    <s v="Q1"/>
    <n v="2"/>
  </r>
  <r>
    <d v="2023-02-01T00:00:00"/>
    <x v="1"/>
    <x v="0"/>
    <x v="1"/>
    <n v="12"/>
    <n v="66713.38"/>
    <n v="4379.2"/>
    <n v="59297.69"/>
    <n v="0"/>
    <n v="62334.180000000008"/>
    <n v="3036.4900000000052"/>
    <n v="3036.4900000000052"/>
    <n v="4.8713081651190482E-2"/>
    <x v="7"/>
    <s v="Q1"/>
    <n v="2"/>
  </r>
  <r>
    <d v="2023-02-01T00:00:00"/>
    <x v="1"/>
    <x v="1"/>
    <x v="0"/>
    <n v="92"/>
    <n v="679858.91"/>
    <n v="0"/>
    <n v="580134.43999999994"/>
    <n v="0"/>
    <n v="679858.91"/>
    <n v="99724.470000000088"/>
    <n v="99724.470000000088"/>
    <n v="0.14668406713975415"/>
    <x v="7"/>
    <s v="Q1"/>
    <n v="2"/>
  </r>
  <r>
    <d v="2023-02-01T00:00:00"/>
    <x v="1"/>
    <x v="1"/>
    <x v="1"/>
    <n v="9"/>
    <n v="34760.39"/>
    <n v="1738.02"/>
    <n v="30545.63"/>
    <n v="0"/>
    <n v="33022.370000000003"/>
    <n v="2476.7400000000016"/>
    <n v="2476.7400000000016"/>
    <n v="7.5001885085776751E-2"/>
    <x v="7"/>
    <s v="Q1"/>
    <n v="2"/>
  </r>
  <r>
    <d v="2023-02-01T00:00:00"/>
    <x v="1"/>
    <x v="2"/>
    <x v="0"/>
    <n v="25"/>
    <n v="167369.29"/>
    <n v="0"/>
    <n v="139755.51"/>
    <n v="0"/>
    <n v="167369.29"/>
    <n v="27613.78"/>
    <n v="27613.78"/>
    <n v="0.16498713712653018"/>
    <x v="7"/>
    <s v="Q1"/>
    <n v="2"/>
  </r>
  <r>
    <d v="2023-02-01T00:00:00"/>
    <x v="1"/>
    <x v="2"/>
    <x v="1"/>
    <n v="5"/>
    <n v="47768.09"/>
    <n v="2680.25"/>
    <n v="40666.14"/>
    <n v="0"/>
    <n v="45087.839999999997"/>
    <n v="4421.6999999999971"/>
    <n v="4421.6999999999971"/>
    <n v="9.8068570151065057E-2"/>
    <x v="7"/>
    <s v="Q1"/>
    <n v="2"/>
  </r>
  <r>
    <d v="2023-02-01T00:00:00"/>
    <x v="2"/>
    <x v="3"/>
    <x v="0"/>
    <n v="78"/>
    <n v="57896.05"/>
    <n v="0"/>
    <n v="25158.16"/>
    <n v="5478.47"/>
    <n v="57896.05"/>
    <n v="32737.890000000003"/>
    <n v="27259.420000000002"/>
    <n v="0.56545981979772375"/>
    <x v="7"/>
    <s v="Q1"/>
    <n v="2"/>
  </r>
  <r>
    <d v="2023-02-01T00:00:00"/>
    <x v="2"/>
    <x v="3"/>
    <x v="1"/>
    <n v="30"/>
    <n v="22502.77"/>
    <n v="1565.24"/>
    <n v="9581.7999999999993"/>
    <n v="2002.07"/>
    <n v="20937.53"/>
    <n v="11355.73"/>
    <n v="9353.66"/>
    <n v="0.54236244676425538"/>
    <x v="7"/>
    <s v="Q1"/>
    <n v="2"/>
  </r>
  <r>
    <d v="2023-02-01T00:00:00"/>
    <x v="2"/>
    <x v="0"/>
    <x v="0"/>
    <n v="84"/>
    <n v="70283.5"/>
    <n v="0"/>
    <n v="31623.59"/>
    <n v="0"/>
    <n v="70283.5"/>
    <n v="38659.910000000003"/>
    <n v="38659.910000000003"/>
    <n v="0.55005669894071874"/>
    <x v="7"/>
    <s v="Q1"/>
    <n v="2"/>
  </r>
  <r>
    <d v="2023-02-01T00:00:00"/>
    <x v="2"/>
    <x v="0"/>
    <x v="1"/>
    <n v="22"/>
    <n v="22661.24"/>
    <n v="1465.61"/>
    <n v="9678.6200000000008"/>
    <n v="0"/>
    <n v="21195.63"/>
    <n v="11517.01"/>
    <n v="11517.01"/>
    <n v="0.54336719408670564"/>
    <x v="7"/>
    <s v="Q1"/>
    <n v="2"/>
  </r>
  <r>
    <d v="2023-02-01T00:00:00"/>
    <x v="2"/>
    <x v="1"/>
    <x v="0"/>
    <n v="358"/>
    <n v="281418.84000000003"/>
    <n v="0"/>
    <n v="124716.5"/>
    <n v="0"/>
    <n v="281418.84000000003"/>
    <n v="156702.34000000003"/>
    <n v="156702.34000000003"/>
    <n v="0.55682959961031753"/>
    <x v="7"/>
    <s v="Q1"/>
    <n v="2"/>
  </r>
  <r>
    <d v="2023-02-01T00:00:00"/>
    <x v="2"/>
    <x v="1"/>
    <x v="1"/>
    <n v="56"/>
    <n v="41633"/>
    <n v="2081.6799999999998"/>
    <n v="17901.36"/>
    <n v="0"/>
    <n v="39551.32"/>
    <n v="21649.96"/>
    <n v="21649.96"/>
    <n v="0.54738906312102853"/>
    <x v="7"/>
    <s v="Q1"/>
    <n v="2"/>
  </r>
  <r>
    <d v="2023-02-01T00:00:00"/>
    <x v="2"/>
    <x v="2"/>
    <x v="0"/>
    <n v="34"/>
    <n v="27942.94"/>
    <n v="0"/>
    <n v="12830.1"/>
    <n v="0"/>
    <n v="27942.94"/>
    <n v="15112.839999999998"/>
    <n v="15112.839999999998"/>
    <n v="0.54084645352278604"/>
    <x v="7"/>
    <s v="Q1"/>
    <n v="2"/>
  </r>
  <r>
    <d v="2023-02-01T00:00:00"/>
    <x v="2"/>
    <x v="2"/>
    <x v="1"/>
    <n v="10"/>
    <n v="6019.11"/>
    <n v="429.98"/>
    <n v="2631.41"/>
    <n v="0"/>
    <n v="5589.1299999999992"/>
    <n v="2957.7199999999993"/>
    <n v="2957.7199999999993"/>
    <n v="0.52919148418447948"/>
    <x v="7"/>
    <s v="Q1"/>
    <n v="2"/>
  </r>
  <r>
    <d v="2023-02-01T00:00:00"/>
    <x v="3"/>
    <x v="3"/>
    <x v="0"/>
    <n v="250"/>
    <n v="27265.52"/>
    <n v="0"/>
    <n v="22583.9"/>
    <n v="2582.59"/>
    <n v="27265.52"/>
    <n v="4681.619999999999"/>
    <n v="2099.0299999999988"/>
    <n v="0.17170477584876426"/>
    <x v="7"/>
    <s v="Q1"/>
    <n v="2"/>
  </r>
  <r>
    <d v="2023-02-01T00:00:00"/>
    <x v="3"/>
    <x v="3"/>
    <x v="1"/>
    <n v="46"/>
    <n v="4837.1499999999996"/>
    <n v="290.97000000000003"/>
    <n v="3925.2"/>
    <n v="443.37"/>
    <n v="4546.1799999999994"/>
    <n v="620.97999999999956"/>
    <n v="177.60999999999956"/>
    <n v="0.13659379962957904"/>
    <x v="7"/>
    <s v="Q1"/>
    <n v="2"/>
  </r>
  <r>
    <d v="2023-02-01T00:00:00"/>
    <x v="3"/>
    <x v="0"/>
    <x v="0"/>
    <n v="220"/>
    <n v="25569.78"/>
    <n v="0"/>
    <n v="20428.759999999998"/>
    <n v="0"/>
    <n v="25569.78"/>
    <n v="5141.0200000000004"/>
    <n v="5141.0200000000004"/>
    <n v="0.20105843695174541"/>
    <x v="7"/>
    <s v="Q1"/>
    <n v="2"/>
  </r>
  <r>
    <d v="2023-02-01T00:00:00"/>
    <x v="3"/>
    <x v="0"/>
    <x v="1"/>
    <n v="59"/>
    <n v="7463.05"/>
    <n v="494.98"/>
    <n v="6233.52"/>
    <n v="0"/>
    <n v="6968.07"/>
    <n v="734.54999999999927"/>
    <n v="734.54999999999927"/>
    <n v="0.10541656441453649"/>
    <x v="7"/>
    <s v="Q1"/>
    <n v="2"/>
  </r>
  <r>
    <d v="2023-02-01T00:00:00"/>
    <x v="3"/>
    <x v="1"/>
    <x v="0"/>
    <n v="1618"/>
    <n v="181899.21"/>
    <n v="0"/>
    <n v="148317.23000000001"/>
    <n v="0"/>
    <n v="181899.21"/>
    <n v="33581.979999999981"/>
    <n v="33581.979999999981"/>
    <n v="0.18461861379167058"/>
    <x v="7"/>
    <s v="Q1"/>
    <n v="2"/>
  </r>
  <r>
    <d v="2023-02-01T00:00:00"/>
    <x v="3"/>
    <x v="1"/>
    <x v="1"/>
    <n v="191"/>
    <n v="25264.29"/>
    <n v="1263.24"/>
    <n v="20397.099999999999"/>
    <n v="0"/>
    <n v="24001.05"/>
    <n v="3603.9500000000007"/>
    <n v="3603.9500000000007"/>
    <n v="0.15015801392022435"/>
    <x v="7"/>
    <s v="Q1"/>
    <n v="2"/>
  </r>
  <r>
    <d v="2023-02-01T00:00:00"/>
    <x v="3"/>
    <x v="2"/>
    <x v="0"/>
    <n v="135"/>
    <n v="14989.37"/>
    <n v="0"/>
    <n v="12672.48"/>
    <n v="0"/>
    <n v="14989.37"/>
    <n v="2316.8900000000012"/>
    <n v="2316.8900000000012"/>
    <n v="0.15456887114001464"/>
    <x v="7"/>
    <s v="Q1"/>
    <n v="2"/>
  </r>
  <r>
    <d v="2023-02-01T00:00:00"/>
    <x v="3"/>
    <x v="2"/>
    <x v="1"/>
    <n v="13"/>
    <n v="2512.19"/>
    <n v="131.61000000000001"/>
    <n v="2051.94"/>
    <n v="0"/>
    <n v="2380.58"/>
    <n v="328.63999999999987"/>
    <n v="328.63999999999987"/>
    <n v="0.13805039108116504"/>
    <x v="7"/>
    <s v="Q1"/>
    <n v="2"/>
  </r>
  <r>
    <d v="2023-02-01T00:00:00"/>
    <x v="4"/>
    <x v="3"/>
    <x v="0"/>
    <n v="90"/>
    <n v="53351.79"/>
    <n v="0"/>
    <n v="28140.240000000002"/>
    <n v="5051.45"/>
    <n v="53351.79"/>
    <n v="25211.55"/>
    <n v="20160.099999999999"/>
    <n v="0.47255302961718809"/>
    <x v="7"/>
    <s v="Q1"/>
    <n v="2"/>
  </r>
  <r>
    <d v="2023-02-01T00:00:00"/>
    <x v="4"/>
    <x v="3"/>
    <x v="1"/>
    <n v="16"/>
    <n v="13984.09"/>
    <n v="879.58"/>
    <n v="7660.89"/>
    <n v="1264.81"/>
    <n v="13104.51"/>
    <n v="5443.62"/>
    <n v="4178.8099999999995"/>
    <n v="0.41540049952268338"/>
    <x v="7"/>
    <s v="Q1"/>
    <n v="2"/>
  </r>
  <r>
    <d v="2023-02-01T00:00:00"/>
    <x v="4"/>
    <x v="0"/>
    <x v="0"/>
    <n v="106"/>
    <n v="83872.38"/>
    <n v="0"/>
    <n v="44984.28"/>
    <n v="0"/>
    <n v="83872.38"/>
    <n v="38888.100000000006"/>
    <n v="38888.100000000006"/>
    <n v="0.46365800040490091"/>
    <x v="7"/>
    <s v="Q1"/>
    <n v="2"/>
  </r>
  <r>
    <d v="2023-02-01T00:00:00"/>
    <x v="4"/>
    <x v="0"/>
    <x v="1"/>
    <n v="22"/>
    <n v="11220.35"/>
    <n v="699.22"/>
    <n v="5786.4"/>
    <n v="0"/>
    <n v="10521.130000000001"/>
    <n v="4734.7300000000014"/>
    <n v="4734.7300000000014"/>
    <n v="0.4500210528716973"/>
    <x v="7"/>
    <s v="Q1"/>
    <n v="2"/>
  </r>
  <r>
    <d v="2023-02-01T00:00:00"/>
    <x v="4"/>
    <x v="1"/>
    <x v="0"/>
    <n v="416"/>
    <n v="258849.22"/>
    <n v="0"/>
    <n v="136346.92000000001"/>
    <n v="0"/>
    <n v="258849.22"/>
    <n v="122502.29999999999"/>
    <n v="122502.29999999999"/>
    <n v="0.47325736581319422"/>
    <x v="7"/>
    <s v="Q1"/>
    <n v="2"/>
  </r>
  <r>
    <d v="2023-02-01T00:00:00"/>
    <x v="4"/>
    <x v="1"/>
    <x v="1"/>
    <n v="39"/>
    <n v="19163.48"/>
    <n v="958.15"/>
    <n v="10340.93"/>
    <n v="0"/>
    <n v="18205.329999999998"/>
    <n v="7864.3999999999978"/>
    <n v="7864.3999999999978"/>
    <n v="0.43198338069125902"/>
    <x v="7"/>
    <s v="Q1"/>
    <n v="2"/>
  </r>
  <r>
    <d v="2023-02-01T00:00:00"/>
    <x v="4"/>
    <x v="2"/>
    <x v="0"/>
    <n v="62"/>
    <n v="48963.86"/>
    <n v="0"/>
    <n v="26305.14"/>
    <n v="0"/>
    <n v="48963.86"/>
    <n v="22658.720000000001"/>
    <n v="22658.720000000001"/>
    <n v="0.46276416932815345"/>
    <x v="7"/>
    <s v="Q1"/>
    <n v="2"/>
  </r>
  <r>
    <d v="2023-02-01T00:00:00"/>
    <x v="4"/>
    <x v="2"/>
    <x v="1"/>
    <n v="10"/>
    <n v="5352.87"/>
    <n v="366.72"/>
    <n v="2587.1"/>
    <n v="0"/>
    <n v="4986.1499999999996"/>
    <n v="2399.0499999999997"/>
    <n v="2399.0499999999997"/>
    <n v="0.48114276546032508"/>
    <x v="7"/>
    <s v="Q1"/>
    <n v="2"/>
  </r>
  <r>
    <d v="2023-02-01T00:00:00"/>
    <x v="5"/>
    <x v="3"/>
    <x v="0"/>
    <n v="59"/>
    <n v="247439.57"/>
    <n v="0"/>
    <n v="203303.65"/>
    <n v="23666.83"/>
    <n v="247439.57"/>
    <n v="44135.920000000013"/>
    <n v="20469.090000000011"/>
    <n v="0.17837050072468202"/>
    <x v="7"/>
    <s v="Q1"/>
    <n v="2"/>
  </r>
  <r>
    <d v="2023-02-01T00:00:00"/>
    <x v="5"/>
    <x v="3"/>
    <x v="1"/>
    <n v="8"/>
    <n v="30293.15"/>
    <n v="1793.65"/>
    <n v="25279.919999999998"/>
    <n v="2724.73"/>
    <n v="28499.5"/>
    <n v="3219.5800000000017"/>
    <n v="494.85000000000173"/>
    <n v="0.11296970122282853"/>
    <x v="7"/>
    <s v="Q1"/>
    <n v="2"/>
  </r>
  <r>
    <d v="2023-02-01T00:00:00"/>
    <x v="5"/>
    <x v="0"/>
    <x v="0"/>
    <n v="57"/>
    <n v="286853.27"/>
    <n v="0"/>
    <n v="233366.69"/>
    <n v="0"/>
    <n v="286853.27"/>
    <n v="53486.580000000016"/>
    <n v="53486.580000000016"/>
    <n v="0.18645971858713695"/>
    <x v="7"/>
    <s v="Q1"/>
    <n v="2"/>
  </r>
  <r>
    <d v="2023-02-01T00:00:00"/>
    <x v="5"/>
    <x v="0"/>
    <x v="1"/>
    <n v="11"/>
    <n v="42695.49"/>
    <n v="2866.14"/>
    <n v="34265.06"/>
    <n v="0"/>
    <n v="39829.35"/>
    <n v="5564.2900000000009"/>
    <n v="5564.2900000000009"/>
    <n v="0.13970325902883179"/>
    <x v="7"/>
    <s v="Q1"/>
    <n v="2"/>
  </r>
  <r>
    <d v="2023-02-01T00:00:00"/>
    <x v="5"/>
    <x v="1"/>
    <x v="0"/>
    <n v="127"/>
    <n v="553968.69999999995"/>
    <n v="0"/>
    <n v="455488.3"/>
    <n v="0"/>
    <n v="553968.69999999995"/>
    <n v="98480.399999999965"/>
    <n v="98480.399999999965"/>
    <n v="0.17777249869893366"/>
    <x v="7"/>
    <s v="Q1"/>
    <n v="2"/>
  </r>
  <r>
    <d v="2023-02-01T00:00:00"/>
    <x v="5"/>
    <x v="1"/>
    <x v="1"/>
    <n v="13"/>
    <n v="67321.02"/>
    <n v="3366.07"/>
    <n v="54432.05"/>
    <n v="0"/>
    <n v="63954.950000000004"/>
    <n v="9522.9000000000015"/>
    <n v="9522.9000000000015"/>
    <n v="0.14890012422806992"/>
    <x v="7"/>
    <s v="Q1"/>
    <n v="2"/>
  </r>
  <r>
    <d v="2023-02-01T00:00:00"/>
    <x v="5"/>
    <x v="2"/>
    <x v="0"/>
    <n v="32"/>
    <n v="144399.01"/>
    <n v="0"/>
    <n v="117234.16"/>
    <n v="0"/>
    <n v="144399.01"/>
    <n v="27164.850000000006"/>
    <n v="27164.850000000006"/>
    <n v="0.18812351968341059"/>
    <x v="7"/>
    <s v="Q1"/>
    <n v="2"/>
  </r>
  <r>
    <d v="2023-02-01T00:00:00"/>
    <x v="5"/>
    <x v="2"/>
    <x v="1"/>
    <n v="3"/>
    <n v="14469.98"/>
    <n v="880.96"/>
    <n v="13297.22"/>
    <n v="0"/>
    <n v="13589.02"/>
    <n v="291.80000000000109"/>
    <n v="291.80000000000109"/>
    <n v="2.1473218819311555E-2"/>
    <x v="7"/>
    <s v="Q1"/>
    <n v="2"/>
  </r>
  <r>
    <d v="2023-02-01T00:00:00"/>
    <x v="6"/>
    <x v="3"/>
    <x v="0"/>
    <n v="42"/>
    <n v="55777.85"/>
    <n v="0"/>
    <n v="30277.4"/>
    <n v="5292.08"/>
    <n v="55777.85"/>
    <n v="25500.449999999997"/>
    <n v="20208.369999999995"/>
    <n v="0.4571787905055501"/>
    <x v="7"/>
    <s v="Q1"/>
    <n v="2"/>
  </r>
  <r>
    <d v="2023-02-01T00:00:00"/>
    <x v="6"/>
    <x v="3"/>
    <x v="1"/>
    <n v="6"/>
    <n v="9619.1"/>
    <n v="646.26"/>
    <n v="4863.3599999999997"/>
    <n v="855.73"/>
    <n v="8972.84"/>
    <n v="4109.4800000000005"/>
    <n v="3253.7500000000005"/>
    <n v="0.4579910039630708"/>
    <x v="7"/>
    <s v="Q1"/>
    <n v="2"/>
  </r>
  <r>
    <d v="2023-02-01T00:00:00"/>
    <x v="6"/>
    <x v="0"/>
    <x v="0"/>
    <n v="34"/>
    <n v="64999.54"/>
    <n v="0"/>
    <n v="35623.440000000002"/>
    <n v="0"/>
    <n v="64999.54"/>
    <n v="29376.1"/>
    <n v="29376.1"/>
    <n v="0.45194319836724994"/>
    <x v="7"/>
    <s v="Q1"/>
    <n v="2"/>
  </r>
  <r>
    <d v="2023-02-01T00:00:00"/>
    <x v="6"/>
    <x v="0"/>
    <x v="1"/>
    <n v="10"/>
    <n v="8752.98"/>
    <n v="555.70000000000005"/>
    <n v="4898.1000000000004"/>
    <n v="0"/>
    <n v="8197.2799999999988"/>
    <n v="3299.1799999999985"/>
    <n v="3299.1799999999985"/>
    <n v="0.40247252747252732"/>
    <x v="7"/>
    <s v="Q1"/>
    <n v="2"/>
  </r>
  <r>
    <d v="2023-02-01T00:00:00"/>
    <x v="6"/>
    <x v="1"/>
    <x v="0"/>
    <n v="169"/>
    <n v="204559.15"/>
    <n v="0"/>
    <n v="112147.17"/>
    <n v="0"/>
    <n v="204559.15"/>
    <n v="92411.98"/>
    <n v="92411.98"/>
    <n v="0.4517616542696819"/>
    <x v="7"/>
    <s v="Q1"/>
    <n v="2"/>
  </r>
  <r>
    <d v="2023-02-01T00:00:00"/>
    <x v="6"/>
    <x v="1"/>
    <x v="1"/>
    <n v="21"/>
    <n v="24523.27"/>
    <n v="1226.17"/>
    <n v="13406.42"/>
    <n v="0"/>
    <n v="23297.1"/>
    <n v="9890.6799999999985"/>
    <n v="9890.6799999999985"/>
    <n v="0.42454554429521268"/>
    <x v="7"/>
    <s v="Q1"/>
    <n v="2"/>
  </r>
  <r>
    <d v="2023-02-01T00:00:00"/>
    <x v="6"/>
    <x v="2"/>
    <x v="0"/>
    <n v="25"/>
    <n v="40462.47"/>
    <n v="0"/>
    <n v="20660.11"/>
    <n v="0"/>
    <n v="40462.47"/>
    <n v="19802.36"/>
    <n v="19802.36"/>
    <n v="0.48940067178301278"/>
    <x v="7"/>
    <s v="Q1"/>
    <n v="2"/>
  </r>
  <r>
    <d v="2023-02-01T00:00:00"/>
    <x v="6"/>
    <x v="2"/>
    <x v="1"/>
    <n v="1"/>
    <n v="607.65"/>
    <n v="30.38"/>
    <n v="402.98"/>
    <n v="0"/>
    <n v="577.27"/>
    <n v="174.28999999999996"/>
    <n v="174.28999999999996"/>
    <n v="0.30192111143832168"/>
    <x v="7"/>
    <s v="Q1"/>
    <n v="2"/>
  </r>
  <r>
    <d v="2023-03-01T00:00:00"/>
    <x v="0"/>
    <x v="3"/>
    <x v="0"/>
    <n v="148"/>
    <n v="70315.59"/>
    <n v="0"/>
    <n v="39707"/>
    <n v="6662.95"/>
    <n v="70315.59"/>
    <n v="30608.589999999997"/>
    <n v="23945.639999999996"/>
    <n v="0.43530303877134496"/>
    <x v="7"/>
    <s v="Q1"/>
    <n v="3"/>
  </r>
  <r>
    <d v="2023-03-01T00:00:00"/>
    <x v="0"/>
    <x v="3"/>
    <x v="1"/>
    <n v="36"/>
    <n v="15672.7"/>
    <n v="947.22"/>
    <n v="10657.78"/>
    <n v="1420.36"/>
    <n v="14725.480000000001"/>
    <n v="4067.7000000000007"/>
    <n v="2647.3400000000011"/>
    <n v="0.27623547755319355"/>
    <x v="7"/>
    <s v="Q1"/>
    <n v="3"/>
  </r>
  <r>
    <d v="2023-03-01T00:00:00"/>
    <x v="0"/>
    <x v="0"/>
    <x v="0"/>
    <n v="181"/>
    <n v="81740.61"/>
    <n v="0"/>
    <n v="47488.38"/>
    <n v="0"/>
    <n v="81740.61"/>
    <n v="34252.230000000003"/>
    <n v="34252.230000000003"/>
    <n v="0.41903565437057544"/>
    <x v="7"/>
    <s v="Q1"/>
    <n v="3"/>
  </r>
  <r>
    <d v="2023-03-01T00:00:00"/>
    <x v="0"/>
    <x v="0"/>
    <x v="1"/>
    <n v="27"/>
    <n v="10226.73"/>
    <n v="738.46"/>
    <n v="5771.9"/>
    <n v="0"/>
    <n v="9488.27"/>
    <n v="3716.3700000000008"/>
    <n v="3716.3700000000008"/>
    <n v="0.39168046440499699"/>
    <x v="7"/>
    <s v="Q1"/>
    <n v="3"/>
  </r>
  <r>
    <d v="2023-03-01T00:00:00"/>
    <x v="0"/>
    <x v="1"/>
    <x v="0"/>
    <n v="737"/>
    <n v="321617.5"/>
    <n v="0"/>
    <n v="191639.7"/>
    <n v="0"/>
    <n v="321617.5"/>
    <n v="129977.79999999999"/>
    <n v="129977.79999999999"/>
    <n v="0.40413783453947622"/>
    <x v="7"/>
    <s v="Q1"/>
    <n v="3"/>
  </r>
  <r>
    <d v="2023-03-01T00:00:00"/>
    <x v="0"/>
    <x v="1"/>
    <x v="1"/>
    <n v="72"/>
    <n v="32654.9"/>
    <n v="1632.76"/>
    <n v="20082.25"/>
    <n v="0"/>
    <n v="31022.140000000003"/>
    <n v="10939.890000000003"/>
    <n v="10939.890000000003"/>
    <n v="0.35264781862244199"/>
    <x v="7"/>
    <s v="Q1"/>
    <n v="3"/>
  </r>
  <r>
    <d v="2023-03-01T00:00:00"/>
    <x v="0"/>
    <x v="2"/>
    <x v="0"/>
    <n v="63"/>
    <n v="28487.439999999999"/>
    <n v="0"/>
    <n v="14707.53"/>
    <n v="0"/>
    <n v="28487.439999999999"/>
    <n v="13779.909999999998"/>
    <n v="13779.909999999998"/>
    <n v="0.48371878975436189"/>
    <x v="7"/>
    <s v="Q1"/>
    <n v="3"/>
  </r>
  <r>
    <d v="2023-03-01T00:00:00"/>
    <x v="0"/>
    <x v="2"/>
    <x v="1"/>
    <n v="22"/>
    <n v="8566.89"/>
    <n v="598.85"/>
    <n v="5344.2"/>
    <n v="0"/>
    <n v="7968.0399999999991"/>
    <n v="2623.8399999999992"/>
    <n v="2623.8399999999992"/>
    <n v="0.32929553566498154"/>
    <x v="7"/>
    <s v="Q1"/>
    <n v="3"/>
  </r>
  <r>
    <d v="2023-03-01T00:00:00"/>
    <x v="1"/>
    <x v="3"/>
    <x v="0"/>
    <n v="64"/>
    <n v="424940.25"/>
    <n v="0"/>
    <n v="362172.81"/>
    <n v="40353.61"/>
    <n v="424940.25"/>
    <n v="62767.44"/>
    <n v="22413.83"/>
    <n v="0.14770886024564631"/>
    <x v="7"/>
    <s v="Q1"/>
    <n v="3"/>
  </r>
  <r>
    <d v="2023-03-01T00:00:00"/>
    <x v="1"/>
    <x v="3"/>
    <x v="1"/>
    <n v="14"/>
    <n v="99081.05"/>
    <n v="7324.21"/>
    <n v="83139.179999999993"/>
    <n v="8735.5300000000007"/>
    <n v="91756.84"/>
    <n v="8617.6600000000035"/>
    <n v="-117.86999999999716"/>
    <n v="9.391844793260104E-2"/>
    <x v="7"/>
    <s v="Q1"/>
    <n v="3"/>
  </r>
  <r>
    <d v="2023-03-01T00:00:00"/>
    <x v="1"/>
    <x v="0"/>
    <x v="0"/>
    <n v="73"/>
    <n v="441918.96"/>
    <n v="0"/>
    <n v="377346.49"/>
    <n v="0"/>
    <n v="441918.96"/>
    <n v="64572.47000000003"/>
    <n v="64572.47000000003"/>
    <n v="0.14611835165433959"/>
    <x v="7"/>
    <s v="Q1"/>
    <n v="3"/>
  </r>
  <r>
    <d v="2023-03-01T00:00:00"/>
    <x v="1"/>
    <x v="0"/>
    <x v="1"/>
    <n v="12"/>
    <n v="43096.38"/>
    <n v="2710.81"/>
    <n v="36448.120000000003"/>
    <n v="0"/>
    <n v="40385.57"/>
    <n v="3937.4499999999971"/>
    <n v="3937.4499999999971"/>
    <n v="9.7496457274219406E-2"/>
    <x v="7"/>
    <s v="Q1"/>
    <n v="3"/>
  </r>
  <r>
    <d v="2023-03-01T00:00:00"/>
    <x v="1"/>
    <x v="1"/>
    <x v="0"/>
    <n v="122"/>
    <n v="760967.54"/>
    <n v="0"/>
    <n v="651528.4"/>
    <n v="0"/>
    <n v="760967.54"/>
    <n v="109439.14000000001"/>
    <n v="109439.14000000001"/>
    <n v="0.14381577957977026"/>
    <x v="7"/>
    <s v="Q1"/>
    <n v="3"/>
  </r>
  <r>
    <d v="2023-03-01T00:00:00"/>
    <x v="1"/>
    <x v="1"/>
    <x v="1"/>
    <n v="7"/>
    <n v="43779.88"/>
    <n v="2188.9899999999998"/>
    <n v="38670.339999999997"/>
    <n v="0"/>
    <n v="41590.89"/>
    <n v="2920.5500000000029"/>
    <n v="2920.5500000000029"/>
    <n v="7.0220906549487233E-2"/>
    <x v="7"/>
    <s v="Q1"/>
    <n v="3"/>
  </r>
  <r>
    <d v="2023-03-01T00:00:00"/>
    <x v="1"/>
    <x v="2"/>
    <x v="0"/>
    <n v="28"/>
    <n v="163770.46"/>
    <n v="0"/>
    <n v="141879.85999999999"/>
    <n v="0"/>
    <n v="163770.46"/>
    <n v="21890.600000000006"/>
    <n v="21890.600000000006"/>
    <n v="0.13366635228355594"/>
    <x v="7"/>
    <s v="Q1"/>
    <n v="3"/>
  </r>
  <r>
    <d v="2023-03-01T00:00:00"/>
    <x v="1"/>
    <x v="2"/>
    <x v="1"/>
    <n v="6"/>
    <n v="38772.75"/>
    <n v="2900.61"/>
    <n v="34144.480000000003"/>
    <n v="0"/>
    <n v="35872.14"/>
    <n v="1727.6599999999962"/>
    <n v="1727.6599999999962"/>
    <n v="4.816160953876731E-2"/>
    <x v="7"/>
    <s v="Q1"/>
    <n v="3"/>
  </r>
  <r>
    <d v="2023-03-01T00:00:00"/>
    <x v="2"/>
    <x v="3"/>
    <x v="0"/>
    <n v="114"/>
    <n v="84343.48"/>
    <n v="0"/>
    <n v="37349.68"/>
    <n v="7987.32"/>
    <n v="84343.48"/>
    <n v="46993.799999999996"/>
    <n v="39006.479999999996"/>
    <n v="0.55717169839328418"/>
    <x v="7"/>
    <s v="Q1"/>
    <n v="3"/>
  </r>
  <r>
    <d v="2023-03-01T00:00:00"/>
    <x v="2"/>
    <x v="3"/>
    <x v="1"/>
    <n v="36"/>
    <n v="26745.96"/>
    <n v="1808.68"/>
    <n v="12384.44"/>
    <n v="2383.62"/>
    <n v="24937.279999999999"/>
    <n v="12552.839999999998"/>
    <n v="10169.219999999998"/>
    <n v="0.50337647089016924"/>
    <x v="7"/>
    <s v="Q1"/>
    <n v="3"/>
  </r>
  <r>
    <d v="2023-03-01T00:00:00"/>
    <x v="2"/>
    <x v="0"/>
    <x v="0"/>
    <n v="107"/>
    <n v="82950.05"/>
    <n v="0"/>
    <n v="37379.82"/>
    <n v="0"/>
    <n v="82950.05"/>
    <n v="45570.23"/>
    <n v="45570.23"/>
    <n v="0.54936953021728141"/>
    <x v="7"/>
    <s v="Q1"/>
    <n v="3"/>
  </r>
  <r>
    <d v="2023-03-01T00:00:00"/>
    <x v="2"/>
    <x v="0"/>
    <x v="1"/>
    <n v="26"/>
    <n v="18199.8"/>
    <n v="1061.29"/>
    <n v="8004.14"/>
    <n v="0"/>
    <n v="17138.509999999998"/>
    <n v="9134.369999999999"/>
    <n v="9134.369999999999"/>
    <n v="0.53297340317215436"/>
    <x v="7"/>
    <s v="Q1"/>
    <n v="3"/>
  </r>
  <r>
    <d v="2023-03-01T00:00:00"/>
    <x v="2"/>
    <x v="1"/>
    <x v="0"/>
    <n v="439"/>
    <n v="343538.44"/>
    <n v="0"/>
    <n v="153450.84"/>
    <n v="0"/>
    <n v="343538.44"/>
    <n v="190087.6"/>
    <n v="190087.6"/>
    <n v="0.55332265000679404"/>
    <x v="7"/>
    <s v="Q1"/>
    <n v="3"/>
  </r>
  <r>
    <d v="2023-03-01T00:00:00"/>
    <x v="2"/>
    <x v="1"/>
    <x v="1"/>
    <n v="34"/>
    <n v="26621.94"/>
    <n v="1331.11"/>
    <n v="11924.45"/>
    <n v="0"/>
    <n v="25290.829999999998"/>
    <n v="13366.379999999997"/>
    <n v="13366.379999999997"/>
    <n v="0.52850697268535662"/>
    <x v="7"/>
    <s v="Q1"/>
    <n v="3"/>
  </r>
  <r>
    <d v="2023-03-01T00:00:00"/>
    <x v="2"/>
    <x v="2"/>
    <x v="0"/>
    <n v="32"/>
    <n v="24797.83"/>
    <n v="0"/>
    <n v="10733.65"/>
    <n v="0"/>
    <n v="24797.83"/>
    <n v="14064.180000000002"/>
    <n v="14064.180000000002"/>
    <n v="0.56715365820315733"/>
    <x v="7"/>
    <s v="Q1"/>
    <n v="3"/>
  </r>
  <r>
    <d v="2023-03-01T00:00:00"/>
    <x v="2"/>
    <x v="2"/>
    <x v="1"/>
    <n v="8"/>
    <n v="8916.09"/>
    <n v="652.72"/>
    <n v="3879.03"/>
    <n v="0"/>
    <n v="8263.3700000000008"/>
    <n v="4384.34"/>
    <n v="4384.34"/>
    <n v="0.53057529797165071"/>
    <x v="7"/>
    <s v="Q1"/>
    <n v="3"/>
  </r>
  <r>
    <d v="2023-03-01T00:00:00"/>
    <x v="3"/>
    <x v="3"/>
    <x v="0"/>
    <n v="310"/>
    <n v="36560.76"/>
    <n v="0"/>
    <n v="29737.35"/>
    <n v="3460.19"/>
    <n v="36560.76"/>
    <n v="6823.4100000000035"/>
    <n v="3363.2200000000034"/>
    <n v="0.18663206125912052"/>
    <x v="7"/>
    <s v="Q1"/>
    <n v="3"/>
  </r>
  <r>
    <d v="2023-03-01T00:00:00"/>
    <x v="3"/>
    <x v="3"/>
    <x v="1"/>
    <n v="84"/>
    <n v="10383.049999999999"/>
    <n v="654.28"/>
    <n v="8284.98"/>
    <n v="940.99"/>
    <n v="9728.7699999999986"/>
    <n v="1443.7899999999991"/>
    <n v="502.79999999999905"/>
    <n v="0.14840416619983812"/>
    <x v="7"/>
    <s v="Q1"/>
    <n v="3"/>
  </r>
  <r>
    <d v="2023-03-01T00:00:00"/>
    <x v="3"/>
    <x v="0"/>
    <x v="0"/>
    <n v="312"/>
    <n v="34429.83"/>
    <n v="0"/>
    <n v="27948.43"/>
    <n v="0"/>
    <n v="34429.83"/>
    <n v="6481.4000000000015"/>
    <n v="6481.4000000000015"/>
    <n v="0.18824954988159981"/>
    <x v="7"/>
    <s v="Q1"/>
    <n v="3"/>
  </r>
  <r>
    <d v="2023-03-01T00:00:00"/>
    <x v="3"/>
    <x v="0"/>
    <x v="1"/>
    <n v="80"/>
    <n v="8570.3799999999992"/>
    <n v="590.67999999999995"/>
    <n v="6940.02"/>
    <n v="0"/>
    <n v="7979.6999999999989"/>
    <n v="1039.6799999999985"/>
    <n v="1039.6799999999985"/>
    <n v="0.1302906124290385"/>
    <x v="7"/>
    <s v="Q1"/>
    <n v="3"/>
  </r>
  <r>
    <d v="2023-03-01T00:00:00"/>
    <x v="3"/>
    <x v="1"/>
    <x v="0"/>
    <n v="2074"/>
    <n v="225638.97"/>
    <n v="0"/>
    <n v="182479.05"/>
    <n v="0"/>
    <n v="225638.97"/>
    <n v="43159.920000000013"/>
    <n v="43159.920000000013"/>
    <n v="0.1912786607738903"/>
    <x v="7"/>
    <s v="Q1"/>
    <n v="3"/>
  </r>
  <r>
    <d v="2023-03-01T00:00:00"/>
    <x v="3"/>
    <x v="1"/>
    <x v="1"/>
    <n v="282"/>
    <n v="32274.87"/>
    <n v="1613.78"/>
    <n v="26096.49"/>
    <n v="0"/>
    <n v="30661.09"/>
    <n v="4564.5999999999985"/>
    <n v="4564.5999999999985"/>
    <n v="0.14887272435520063"/>
    <x v="7"/>
    <s v="Q1"/>
    <n v="3"/>
  </r>
  <r>
    <d v="2023-03-01T00:00:00"/>
    <x v="3"/>
    <x v="2"/>
    <x v="0"/>
    <n v="118"/>
    <n v="11828.11"/>
    <n v="0"/>
    <n v="9419.7099999999991"/>
    <n v="0"/>
    <n v="11828.11"/>
    <n v="2408.4000000000015"/>
    <n v="2408.4000000000015"/>
    <n v="0.20361663866839261"/>
    <x v="7"/>
    <s v="Q1"/>
    <n v="3"/>
  </r>
  <r>
    <d v="2023-03-01T00:00:00"/>
    <x v="3"/>
    <x v="2"/>
    <x v="1"/>
    <n v="53"/>
    <n v="6255.81"/>
    <n v="397.71"/>
    <n v="5191.53"/>
    <n v="0"/>
    <n v="5858.1"/>
    <n v="666.57000000000062"/>
    <n v="666.57000000000062"/>
    <n v="0.11378603984226977"/>
    <x v="7"/>
    <s v="Q1"/>
    <n v="3"/>
  </r>
  <r>
    <d v="2023-03-01T00:00:00"/>
    <x v="4"/>
    <x v="3"/>
    <x v="0"/>
    <n v="146"/>
    <n v="93286.95"/>
    <n v="0"/>
    <n v="49194.79"/>
    <n v="8851.9599999999991"/>
    <n v="93286.95"/>
    <n v="44092.159999999996"/>
    <n v="35240.199999999997"/>
    <n v="0.4726508906122453"/>
    <x v="7"/>
    <s v="Q1"/>
    <n v="3"/>
  </r>
  <r>
    <d v="2023-03-01T00:00:00"/>
    <x v="4"/>
    <x v="3"/>
    <x v="1"/>
    <n v="30"/>
    <n v="15461.26"/>
    <n v="1051.94"/>
    <n v="8100.79"/>
    <n v="1381.46"/>
    <n v="14409.32"/>
    <n v="6308.53"/>
    <n v="4927.07"/>
    <n v="0.43780900139631851"/>
    <x v="7"/>
    <s v="Q1"/>
    <n v="3"/>
  </r>
  <r>
    <d v="2023-03-01T00:00:00"/>
    <x v="4"/>
    <x v="0"/>
    <x v="0"/>
    <n v="109"/>
    <n v="71617.03"/>
    <n v="0"/>
    <n v="37835.57"/>
    <n v="0"/>
    <n v="71617.03"/>
    <n v="33781.46"/>
    <n v="33781.46"/>
    <n v="0.47169590808219775"/>
    <x v="7"/>
    <s v="Q1"/>
    <n v="3"/>
  </r>
  <r>
    <d v="2023-03-01T00:00:00"/>
    <x v="4"/>
    <x v="0"/>
    <x v="1"/>
    <n v="25"/>
    <n v="22329.3"/>
    <n v="1351.57"/>
    <n v="12469.87"/>
    <n v="0"/>
    <n v="20977.73"/>
    <n v="8507.8599999999988"/>
    <n v="8507.8599999999988"/>
    <n v="0.40556628386388799"/>
    <x v="7"/>
    <s v="Q1"/>
    <n v="3"/>
  </r>
  <r>
    <d v="2023-03-01T00:00:00"/>
    <x v="4"/>
    <x v="1"/>
    <x v="0"/>
    <n v="559"/>
    <n v="320780.61"/>
    <n v="0"/>
    <n v="170107.56"/>
    <n v="0"/>
    <n v="320780.61"/>
    <n v="150673.04999999999"/>
    <n v="150673.04999999999"/>
    <n v="0.46970747390249051"/>
    <x v="7"/>
    <s v="Q1"/>
    <n v="3"/>
  </r>
  <r>
    <d v="2023-03-01T00:00:00"/>
    <x v="4"/>
    <x v="1"/>
    <x v="1"/>
    <n v="62"/>
    <n v="46769.85"/>
    <n v="2338.4899999999998"/>
    <n v="25374.06"/>
    <n v="0"/>
    <n v="44431.360000000001"/>
    <n v="19057.3"/>
    <n v="19057.3"/>
    <n v="0.42891552272989164"/>
    <x v="7"/>
    <s v="Q1"/>
    <n v="3"/>
  </r>
  <r>
    <d v="2023-03-01T00:00:00"/>
    <x v="4"/>
    <x v="2"/>
    <x v="0"/>
    <n v="53"/>
    <n v="29591.279999999999"/>
    <n v="0"/>
    <n v="15039.97"/>
    <n v="0"/>
    <n v="29591.279999999999"/>
    <n v="14551.31"/>
    <n v="14551.31"/>
    <n v="0.49174317569229853"/>
    <x v="7"/>
    <s v="Q1"/>
    <n v="3"/>
  </r>
  <r>
    <d v="2023-03-01T00:00:00"/>
    <x v="4"/>
    <x v="2"/>
    <x v="1"/>
    <n v="20"/>
    <n v="8741.5"/>
    <n v="559.4"/>
    <n v="4543.3"/>
    <n v="0"/>
    <n v="8182.1"/>
    <n v="3638.8"/>
    <n v="3638.8"/>
    <n v="0.44472690385108959"/>
    <x v="7"/>
    <s v="Q1"/>
    <n v="3"/>
  </r>
  <r>
    <d v="2023-03-01T00:00:00"/>
    <x v="5"/>
    <x v="3"/>
    <x v="0"/>
    <n v="71"/>
    <n v="340193.67"/>
    <n v="0"/>
    <n v="282902.31"/>
    <n v="32272.77"/>
    <n v="340193.67"/>
    <n v="57291.359999999986"/>
    <n v="25018.589999999986"/>
    <n v="0.16840807179040101"/>
    <x v="7"/>
    <s v="Q1"/>
    <n v="3"/>
  </r>
  <r>
    <d v="2023-03-01T00:00:00"/>
    <x v="5"/>
    <x v="3"/>
    <x v="1"/>
    <n v="22"/>
    <n v="100645.57"/>
    <n v="6498.96"/>
    <n v="77060.73"/>
    <n v="8992.68"/>
    <n v="94146.61"/>
    <n v="17085.880000000005"/>
    <n v="8093.2000000000044"/>
    <n v="0.18148162743193838"/>
    <x v="7"/>
    <s v="Q1"/>
    <n v="3"/>
  </r>
  <r>
    <d v="2023-03-01T00:00:00"/>
    <x v="5"/>
    <x v="0"/>
    <x v="0"/>
    <n v="62"/>
    <n v="281046.64"/>
    <n v="0"/>
    <n v="223934.65"/>
    <n v="0"/>
    <n v="281046.64"/>
    <n v="57111.99000000002"/>
    <n v="57111.99000000002"/>
    <n v="0.20321178719660202"/>
    <x v="7"/>
    <s v="Q1"/>
    <n v="3"/>
  </r>
  <r>
    <d v="2023-03-01T00:00:00"/>
    <x v="5"/>
    <x v="0"/>
    <x v="1"/>
    <n v="25"/>
    <n v="110199.17"/>
    <n v="7023.73"/>
    <n v="90504.86"/>
    <n v="0"/>
    <n v="103175.44"/>
    <n v="12670.580000000002"/>
    <n v="12670.580000000002"/>
    <n v="0.12280616394754412"/>
    <x v="7"/>
    <s v="Q1"/>
    <n v="3"/>
  </r>
  <r>
    <d v="2023-03-01T00:00:00"/>
    <x v="5"/>
    <x v="1"/>
    <x v="0"/>
    <n v="211"/>
    <n v="875010.31"/>
    <n v="0"/>
    <n v="711461.2"/>
    <n v="0"/>
    <n v="875010.31"/>
    <n v="163549.1100000001"/>
    <n v="163549.1100000001"/>
    <n v="0.18691106622503692"/>
    <x v="7"/>
    <s v="Q1"/>
    <n v="3"/>
  </r>
  <r>
    <d v="2023-03-01T00:00:00"/>
    <x v="5"/>
    <x v="1"/>
    <x v="1"/>
    <n v="31"/>
    <n v="156346.43"/>
    <n v="7817.32"/>
    <n v="123664.53"/>
    <n v="0"/>
    <n v="148529.10999999999"/>
    <n v="24864.579999999987"/>
    <n v="24864.579999999987"/>
    <n v="0.16740543318410775"/>
    <x v="7"/>
    <s v="Q1"/>
    <n v="3"/>
  </r>
  <r>
    <d v="2023-03-01T00:00:00"/>
    <x v="5"/>
    <x v="2"/>
    <x v="0"/>
    <n v="33"/>
    <n v="149417.57999999999"/>
    <n v="0"/>
    <n v="123362.51"/>
    <n v="0"/>
    <n v="149417.57999999999"/>
    <n v="26055.069999999992"/>
    <n v="26055.069999999992"/>
    <n v="0.1743775397781171"/>
    <x v="7"/>
    <s v="Q1"/>
    <n v="3"/>
  </r>
  <r>
    <d v="2023-03-01T00:00:00"/>
    <x v="5"/>
    <x v="2"/>
    <x v="1"/>
    <n v="4"/>
    <n v="18661.55"/>
    <n v="1305.52"/>
    <n v="13355.12"/>
    <n v="0"/>
    <n v="17356.03"/>
    <n v="4000.909999999998"/>
    <n v="4000.909999999998"/>
    <n v="0.23051988271511389"/>
    <x v="7"/>
    <s v="Q1"/>
    <n v="3"/>
  </r>
  <r>
    <d v="2023-03-01T00:00:00"/>
    <x v="6"/>
    <x v="3"/>
    <x v="0"/>
    <n v="34"/>
    <n v="48171.28"/>
    <n v="0"/>
    <n v="25864.26"/>
    <n v="4567.03"/>
    <n v="48171.28"/>
    <n v="22307.02"/>
    <n v="17739.990000000002"/>
    <n v="0.4630771696330262"/>
    <x v="7"/>
    <s v="Q1"/>
    <n v="3"/>
  </r>
  <r>
    <d v="2023-03-01T00:00:00"/>
    <x v="6"/>
    <x v="3"/>
    <x v="1"/>
    <n v="13"/>
    <n v="11828.01"/>
    <n v="731.48"/>
    <n v="6026.84"/>
    <n v="1057.76"/>
    <n v="11096.53"/>
    <n v="5069.6900000000005"/>
    <n v="4011.9300000000003"/>
    <n v="0.45687165266979862"/>
    <x v="7"/>
    <s v="Q1"/>
    <n v="3"/>
  </r>
  <r>
    <d v="2023-03-01T00:00:00"/>
    <x v="6"/>
    <x v="0"/>
    <x v="0"/>
    <n v="57"/>
    <n v="86453.53"/>
    <n v="0"/>
    <n v="46270.41"/>
    <n v="0"/>
    <n v="86453.53"/>
    <n v="40183.119999999995"/>
    <n v="40183.119999999995"/>
    <n v="0.46479443927853492"/>
    <x v="7"/>
    <s v="Q1"/>
    <n v="3"/>
  </r>
  <r>
    <d v="2023-03-01T00:00:00"/>
    <x v="6"/>
    <x v="0"/>
    <x v="1"/>
    <n v="13"/>
    <n v="13792.27"/>
    <n v="1033.2"/>
    <n v="7505.06"/>
    <n v="0"/>
    <n v="12759.07"/>
    <n v="5254.0099999999993"/>
    <n v="5254.0099999999993"/>
    <n v="0.41178628222903391"/>
    <x v="7"/>
    <s v="Q1"/>
    <n v="3"/>
  </r>
  <r>
    <d v="2023-03-01T00:00:00"/>
    <x v="6"/>
    <x v="1"/>
    <x v="0"/>
    <n v="260"/>
    <n v="362226.5"/>
    <n v="0"/>
    <n v="200624.69"/>
    <n v="0"/>
    <n v="362226.5"/>
    <n v="161601.81"/>
    <n v="161601.81"/>
    <n v="0.44613469748900203"/>
    <x v="7"/>
    <s v="Q1"/>
    <n v="3"/>
  </r>
  <r>
    <d v="2023-03-01T00:00:00"/>
    <x v="6"/>
    <x v="1"/>
    <x v="1"/>
    <n v="30"/>
    <n v="35471.47"/>
    <n v="1773.58"/>
    <n v="18102.169999999998"/>
    <n v="0"/>
    <n v="33697.89"/>
    <n v="15595.720000000001"/>
    <n v="15595.720000000001"/>
    <n v="0.46280998602583134"/>
    <x v="7"/>
    <s v="Q1"/>
    <n v="3"/>
  </r>
  <r>
    <d v="2023-03-01T00:00:00"/>
    <x v="6"/>
    <x v="2"/>
    <x v="0"/>
    <n v="22"/>
    <n v="30966.27"/>
    <n v="0"/>
    <n v="15893.8"/>
    <n v="0"/>
    <n v="30966.27"/>
    <n v="15072.470000000001"/>
    <n v="15072.470000000001"/>
    <n v="0.48673831236374288"/>
    <x v="7"/>
    <s v="Q1"/>
    <n v="3"/>
  </r>
  <r>
    <d v="2023-03-01T00:00:00"/>
    <x v="6"/>
    <x v="2"/>
    <x v="1"/>
    <n v="8"/>
    <n v="11638.5"/>
    <n v="775.11"/>
    <n v="6253.59"/>
    <n v="0"/>
    <n v="10863.39"/>
    <n v="4609.7999999999993"/>
    <n v="4609.7999999999993"/>
    <n v="0.42434267756197647"/>
    <x v="7"/>
    <s v="Q1"/>
    <n v="3"/>
  </r>
  <r>
    <d v="2023-04-01T00:00:00"/>
    <x v="0"/>
    <x v="3"/>
    <x v="0"/>
    <n v="149"/>
    <n v="67877.009999999995"/>
    <n v="0"/>
    <n v="40245.800000000003"/>
    <n v="6438.17"/>
    <n v="67877.009999999995"/>
    <n v="27631.209999999992"/>
    <n v="21193.039999999994"/>
    <n v="0.4070775951975491"/>
    <x v="7"/>
    <s v="Q2"/>
    <n v="4"/>
  </r>
  <r>
    <d v="2023-04-01T00:00:00"/>
    <x v="0"/>
    <x v="3"/>
    <x v="1"/>
    <n v="66"/>
    <n v="25500.84"/>
    <n v="2193.85"/>
    <n v="15093.69"/>
    <n v="2223.37"/>
    <n v="23306.99"/>
    <n v="8213.3000000000011"/>
    <n v="5989.9300000000012"/>
    <n v="0.3523964269946484"/>
    <x v="7"/>
    <s v="Q2"/>
    <n v="4"/>
  </r>
  <r>
    <d v="2023-04-01T00:00:00"/>
    <x v="0"/>
    <x v="0"/>
    <x v="0"/>
    <n v="129"/>
    <n v="49148.83"/>
    <n v="0"/>
    <n v="29786.68"/>
    <n v="0"/>
    <n v="49148.83"/>
    <n v="19362.150000000001"/>
    <n v="19362.150000000001"/>
    <n v="0.39394935749233501"/>
    <x v="7"/>
    <s v="Q2"/>
    <n v="4"/>
  </r>
  <r>
    <d v="2023-04-01T00:00:00"/>
    <x v="0"/>
    <x v="0"/>
    <x v="1"/>
    <n v="75"/>
    <n v="38821.01"/>
    <n v="3316.13"/>
    <n v="20892.7"/>
    <n v="0"/>
    <n v="35504.880000000005"/>
    <n v="14612.180000000004"/>
    <n v="14612.180000000004"/>
    <n v="0.41155413002381652"/>
    <x v="7"/>
    <s v="Q2"/>
    <n v="4"/>
  </r>
  <r>
    <d v="2023-04-01T00:00:00"/>
    <x v="0"/>
    <x v="1"/>
    <x v="0"/>
    <n v="669"/>
    <n v="282167.98"/>
    <n v="0"/>
    <n v="168599.12"/>
    <n v="0"/>
    <n v="282167.98"/>
    <n v="113568.85999999999"/>
    <n v="113568.85999999999"/>
    <n v="0.40248670313336049"/>
    <x v="7"/>
    <s v="Q2"/>
    <n v="4"/>
  </r>
  <r>
    <d v="2023-04-01T00:00:00"/>
    <x v="0"/>
    <x v="1"/>
    <x v="1"/>
    <n v="202"/>
    <n v="82854.759999999995"/>
    <n v="6254.2"/>
    <n v="51897.599999999999"/>
    <n v="0"/>
    <n v="76600.56"/>
    <n v="24702.959999999999"/>
    <n v="24702.959999999999"/>
    <n v="0.32249059275806863"/>
    <x v="7"/>
    <s v="Q2"/>
    <n v="4"/>
  </r>
  <r>
    <d v="2023-04-01T00:00:00"/>
    <x v="0"/>
    <x v="2"/>
    <x v="0"/>
    <n v="75"/>
    <n v="30418.37"/>
    <n v="0"/>
    <n v="17523.37"/>
    <n v="0"/>
    <n v="30418.37"/>
    <n v="12895"/>
    <n v="12895"/>
    <n v="0.42392146587736296"/>
    <x v="7"/>
    <s v="Q2"/>
    <n v="4"/>
  </r>
  <r>
    <d v="2023-04-01T00:00:00"/>
    <x v="0"/>
    <x v="2"/>
    <x v="1"/>
    <n v="42"/>
    <n v="22500.46"/>
    <n v="2037.96"/>
    <n v="11773.62"/>
    <n v="0"/>
    <n v="20462.5"/>
    <n v="8688.8799999999992"/>
    <n v="8688.8799999999992"/>
    <n v="0.42462455711667679"/>
    <x v="7"/>
    <s v="Q2"/>
    <n v="4"/>
  </r>
  <r>
    <d v="2023-04-01T00:00:00"/>
    <x v="1"/>
    <x v="3"/>
    <x v="0"/>
    <n v="61"/>
    <n v="355999.56"/>
    <n v="0"/>
    <n v="305241.74"/>
    <n v="33772.239999999998"/>
    <n v="355999.56"/>
    <n v="50757.820000000007"/>
    <n v="16985.580000000009"/>
    <n v="0.14257832228781409"/>
    <x v="7"/>
    <s v="Q2"/>
    <n v="4"/>
  </r>
  <r>
    <d v="2023-04-01T00:00:00"/>
    <x v="1"/>
    <x v="3"/>
    <x v="1"/>
    <n v="31"/>
    <n v="172818.61"/>
    <n v="14062.42"/>
    <n v="146387.76"/>
    <n v="15127.2"/>
    <n v="158756.18999999997"/>
    <n v="12368.429999999964"/>
    <n v="-2758.7700000000368"/>
    <n v="7.7908332267232955E-2"/>
    <x v="7"/>
    <s v="Q2"/>
    <n v="4"/>
  </r>
  <r>
    <d v="2023-04-01T00:00:00"/>
    <x v="1"/>
    <x v="0"/>
    <x v="0"/>
    <n v="47"/>
    <n v="280363.19"/>
    <n v="0"/>
    <n v="243633.35"/>
    <n v="0"/>
    <n v="280363.19"/>
    <n v="36729.839999999997"/>
    <n v="36729.839999999997"/>
    <n v="0.13100806849857857"/>
    <x v="7"/>
    <s v="Q2"/>
    <n v="4"/>
  </r>
  <r>
    <d v="2023-04-01T00:00:00"/>
    <x v="1"/>
    <x v="0"/>
    <x v="1"/>
    <n v="35"/>
    <n v="244652.86"/>
    <n v="19276.509999999998"/>
    <n v="210824.51"/>
    <n v="0"/>
    <n v="225376.34999999998"/>
    <n v="14551.839999999967"/>
    <n v="14551.839999999967"/>
    <n v="6.4566845633980532E-2"/>
    <x v="7"/>
    <s v="Q2"/>
    <n v="4"/>
  </r>
  <r>
    <d v="2023-04-01T00:00:00"/>
    <x v="1"/>
    <x v="1"/>
    <x v="0"/>
    <n v="98"/>
    <n v="714197.72"/>
    <n v="0"/>
    <n v="614492.66"/>
    <n v="0"/>
    <n v="714197.72"/>
    <n v="99705.059999999939"/>
    <n v="99705.059999999939"/>
    <n v="0.13960428213072418"/>
    <x v="7"/>
    <s v="Q2"/>
    <n v="4"/>
  </r>
  <r>
    <d v="2023-04-01T00:00:00"/>
    <x v="1"/>
    <x v="1"/>
    <x v="1"/>
    <n v="39"/>
    <n v="257145.93"/>
    <n v="19898.93"/>
    <n v="218576.89"/>
    <n v="0"/>
    <n v="237247"/>
    <n v="18670.109999999986"/>
    <n v="18670.109999999986"/>
    <n v="7.8694820166324495E-2"/>
    <x v="7"/>
    <s v="Q2"/>
    <n v="4"/>
  </r>
  <r>
    <d v="2023-04-01T00:00:00"/>
    <x v="1"/>
    <x v="2"/>
    <x v="0"/>
    <n v="22"/>
    <n v="127685.63"/>
    <n v="0"/>
    <n v="112787.03"/>
    <n v="0"/>
    <n v="127685.63"/>
    <n v="14898.600000000006"/>
    <n v="14898.600000000006"/>
    <n v="0.11668188503279504"/>
    <x v="7"/>
    <s v="Q2"/>
    <n v="4"/>
  </r>
  <r>
    <d v="2023-04-01T00:00:00"/>
    <x v="1"/>
    <x v="2"/>
    <x v="1"/>
    <n v="16"/>
    <n v="69902.14"/>
    <n v="5506.66"/>
    <n v="61529.9"/>
    <n v="0"/>
    <n v="64395.479999999996"/>
    <n v="2865.5799999999945"/>
    <n v="2865.5799999999945"/>
    <n v="4.4499707122301051E-2"/>
    <x v="7"/>
    <s v="Q2"/>
    <n v="4"/>
  </r>
  <r>
    <d v="2023-04-01T00:00:00"/>
    <x v="2"/>
    <x v="3"/>
    <x v="0"/>
    <n v="114"/>
    <n v="79771.600000000006"/>
    <n v="0"/>
    <n v="35004.65"/>
    <n v="7566.13"/>
    <n v="79771.600000000006"/>
    <n v="44766.950000000004"/>
    <n v="37200.820000000007"/>
    <n v="0.56118906979426264"/>
    <x v="7"/>
    <s v="Q2"/>
    <n v="4"/>
  </r>
  <r>
    <d v="2023-04-01T00:00:00"/>
    <x v="2"/>
    <x v="3"/>
    <x v="1"/>
    <n v="40"/>
    <n v="28292.12"/>
    <n v="2399.4899999999998"/>
    <n v="12963.65"/>
    <n v="2468.4"/>
    <n v="25892.629999999997"/>
    <n v="12928.979999999998"/>
    <n v="10460.579999999998"/>
    <n v="0.49933050447173577"/>
    <x v="7"/>
    <s v="Q2"/>
    <n v="4"/>
  </r>
  <r>
    <d v="2023-04-01T00:00:00"/>
    <x v="2"/>
    <x v="0"/>
    <x v="0"/>
    <n v="82"/>
    <n v="65380.91"/>
    <n v="0"/>
    <n v="29001.24"/>
    <n v="0"/>
    <n v="65380.91"/>
    <n v="36379.67"/>
    <n v="36379.67"/>
    <n v="0.55642648595744537"/>
    <x v="7"/>
    <s v="Q2"/>
    <n v="4"/>
  </r>
  <r>
    <d v="2023-04-01T00:00:00"/>
    <x v="2"/>
    <x v="0"/>
    <x v="1"/>
    <n v="77"/>
    <n v="63870.34"/>
    <n v="5210.12"/>
    <n v="29001.439999999999"/>
    <n v="0"/>
    <n v="58660.219999999994"/>
    <n v="29658.779999999995"/>
    <n v="29658.779999999995"/>
    <n v="0.50560294523273175"/>
    <x v="7"/>
    <s v="Q2"/>
    <n v="4"/>
  </r>
  <r>
    <d v="2023-04-01T00:00:00"/>
    <x v="2"/>
    <x v="1"/>
    <x v="0"/>
    <n v="432"/>
    <n v="344396.67"/>
    <n v="0"/>
    <n v="151022.79"/>
    <n v="0"/>
    <n v="344396.67"/>
    <n v="193373.87999999998"/>
    <n v="193373.87999999998"/>
    <n v="0.56148591680633841"/>
    <x v="7"/>
    <s v="Q2"/>
    <n v="4"/>
  </r>
  <r>
    <d v="2023-04-01T00:00:00"/>
    <x v="2"/>
    <x v="1"/>
    <x v="1"/>
    <n v="124"/>
    <n v="105295.39"/>
    <n v="7869.88"/>
    <n v="47765.52"/>
    <n v="0"/>
    <n v="97425.51"/>
    <n v="49659.99"/>
    <n v="49659.99"/>
    <n v="0.50972265888061552"/>
    <x v="7"/>
    <s v="Q2"/>
    <n v="4"/>
  </r>
  <r>
    <d v="2023-04-01T00:00:00"/>
    <x v="2"/>
    <x v="2"/>
    <x v="0"/>
    <n v="48"/>
    <n v="37104.839999999997"/>
    <n v="0"/>
    <n v="16737.759999999998"/>
    <n v="0"/>
    <n v="37104.839999999997"/>
    <n v="20367.079999999998"/>
    <n v="20367.079999999998"/>
    <n v="0.54890628823625165"/>
    <x v="7"/>
    <s v="Q2"/>
    <n v="4"/>
  </r>
  <r>
    <d v="2023-04-01T00:00:00"/>
    <x v="2"/>
    <x v="2"/>
    <x v="1"/>
    <n v="27"/>
    <n v="19439.22"/>
    <n v="1608.49"/>
    <n v="8582.11"/>
    <n v="0"/>
    <n v="17830.73"/>
    <n v="9248.619999999999"/>
    <n v="9248.619999999999"/>
    <n v="0.51868992464133545"/>
    <x v="7"/>
    <s v="Q2"/>
    <n v="4"/>
  </r>
  <r>
    <d v="2023-04-01T00:00:00"/>
    <x v="3"/>
    <x v="3"/>
    <x v="0"/>
    <n v="255"/>
    <n v="26756.36"/>
    <n v="0"/>
    <n v="21806.52"/>
    <n v="2535.69"/>
    <n v="26756.36"/>
    <n v="4949.84"/>
    <n v="2414.15"/>
    <n v="0.18499676338635002"/>
    <x v="7"/>
    <s v="Q2"/>
    <n v="4"/>
  </r>
  <r>
    <d v="2023-04-01T00:00:00"/>
    <x v="3"/>
    <x v="3"/>
    <x v="1"/>
    <n v="133"/>
    <n v="14313.83"/>
    <n v="1212.45"/>
    <n v="11321.75"/>
    <n v="1298.01"/>
    <n v="13101.38"/>
    <n v="1779.6299999999992"/>
    <n v="481.61999999999921"/>
    <n v="0.13583530895218665"/>
    <x v="7"/>
    <s v="Q2"/>
    <n v="4"/>
  </r>
  <r>
    <d v="2023-04-01T00:00:00"/>
    <x v="3"/>
    <x v="0"/>
    <x v="0"/>
    <n v="227"/>
    <n v="25476.880000000001"/>
    <n v="0"/>
    <n v="20679.740000000002"/>
    <n v="0"/>
    <n v="25476.880000000001"/>
    <n v="4797.1399999999994"/>
    <n v="4797.1399999999994"/>
    <n v="0.1882938570185988"/>
    <x v="7"/>
    <s v="Q2"/>
    <n v="4"/>
  </r>
  <r>
    <d v="2023-04-01T00:00:00"/>
    <x v="3"/>
    <x v="0"/>
    <x v="1"/>
    <n v="138"/>
    <n v="11945.27"/>
    <n v="948.01"/>
    <n v="9704.51"/>
    <n v="0"/>
    <n v="10997.26"/>
    <n v="1292.75"/>
    <n v="1292.75"/>
    <n v="0.11755200840936743"/>
    <x v="7"/>
    <s v="Q2"/>
    <n v="4"/>
  </r>
  <r>
    <d v="2023-04-01T00:00:00"/>
    <x v="3"/>
    <x v="1"/>
    <x v="0"/>
    <n v="1978"/>
    <n v="218025.4"/>
    <n v="0"/>
    <n v="176912.99"/>
    <n v="0"/>
    <n v="218025.4"/>
    <n v="41112.410000000003"/>
    <n v="41112.410000000003"/>
    <n v="0.18856706603909454"/>
    <x v="7"/>
    <s v="Q2"/>
    <n v="4"/>
  </r>
  <r>
    <d v="2023-04-01T00:00:00"/>
    <x v="3"/>
    <x v="1"/>
    <x v="1"/>
    <n v="525"/>
    <n v="60043.13"/>
    <n v="4505.34"/>
    <n v="48393.78"/>
    <n v="0"/>
    <n v="55537.789999999994"/>
    <n v="7144.0099999999948"/>
    <n v="7144.0099999999948"/>
    <n v="0.12863331436126638"/>
    <x v="7"/>
    <s v="Q2"/>
    <n v="4"/>
  </r>
  <r>
    <d v="2023-04-01T00:00:00"/>
    <x v="3"/>
    <x v="2"/>
    <x v="0"/>
    <n v="156"/>
    <n v="17225.78"/>
    <n v="0"/>
    <n v="14228.43"/>
    <n v="0"/>
    <n v="17225.78"/>
    <n v="2997.3499999999985"/>
    <n v="2997.3499999999985"/>
    <n v="0.17400373161621702"/>
    <x v="7"/>
    <s v="Q2"/>
    <n v="4"/>
  </r>
  <r>
    <d v="2023-04-01T00:00:00"/>
    <x v="3"/>
    <x v="2"/>
    <x v="1"/>
    <n v="73"/>
    <n v="8125.84"/>
    <n v="641.95000000000005"/>
    <n v="6600.98"/>
    <n v="0"/>
    <n v="7483.89"/>
    <n v="882.91000000000076"/>
    <n v="882.91000000000076"/>
    <n v="0.11797474308147243"/>
    <x v="7"/>
    <s v="Q2"/>
    <n v="4"/>
  </r>
  <r>
    <d v="2023-04-01T00:00:00"/>
    <x v="4"/>
    <x v="3"/>
    <x v="0"/>
    <n v="125"/>
    <n v="81734.63"/>
    <n v="0"/>
    <n v="43122.7"/>
    <n v="7742.04"/>
    <n v="81734.63"/>
    <n v="38611.930000000008"/>
    <n v="30869.890000000007"/>
    <n v="0.47240600465188387"/>
    <x v="7"/>
    <s v="Q2"/>
    <n v="4"/>
  </r>
  <r>
    <d v="2023-04-01T00:00:00"/>
    <x v="4"/>
    <x v="3"/>
    <x v="1"/>
    <n v="68"/>
    <n v="38232.82"/>
    <n v="3299.09"/>
    <n v="20124.740000000002"/>
    <n v="3331.18"/>
    <n v="34933.729999999996"/>
    <n v="14808.989999999994"/>
    <n v="11477.809999999994"/>
    <n v="0.42391665590820093"/>
    <x v="7"/>
    <s v="Q2"/>
    <n v="4"/>
  </r>
  <r>
    <d v="2023-04-01T00:00:00"/>
    <x v="4"/>
    <x v="0"/>
    <x v="0"/>
    <n v="82"/>
    <n v="44789.49"/>
    <n v="0"/>
    <n v="23421.21"/>
    <n v="0"/>
    <n v="44789.49"/>
    <n v="21368.28"/>
    <n v="21368.28"/>
    <n v="0.47708245840709507"/>
    <x v="7"/>
    <s v="Q2"/>
    <n v="4"/>
  </r>
  <r>
    <d v="2023-04-01T00:00:00"/>
    <x v="4"/>
    <x v="0"/>
    <x v="1"/>
    <n v="83"/>
    <n v="55815.75"/>
    <n v="4519.1899999999996"/>
    <n v="29137.95"/>
    <n v="0"/>
    <n v="51296.56"/>
    <n v="22158.609999999997"/>
    <n v="22158.609999999997"/>
    <n v="0.43197068185468962"/>
    <x v="7"/>
    <s v="Q2"/>
    <n v="4"/>
  </r>
  <r>
    <d v="2023-04-01T00:00:00"/>
    <x v="4"/>
    <x v="1"/>
    <x v="0"/>
    <n v="501"/>
    <n v="326475.58"/>
    <n v="0"/>
    <n v="171905.46"/>
    <n v="0"/>
    <n v="326475.58"/>
    <n v="154570.12000000002"/>
    <n v="154570.12000000002"/>
    <n v="0.47345078612005226"/>
    <x v="7"/>
    <s v="Q2"/>
    <n v="4"/>
  </r>
  <r>
    <d v="2023-04-01T00:00:00"/>
    <x v="4"/>
    <x v="1"/>
    <x v="1"/>
    <n v="133"/>
    <n v="83584"/>
    <n v="6255.16"/>
    <n v="44258.89"/>
    <n v="0"/>
    <n v="77328.84"/>
    <n v="33069.949999999997"/>
    <n v="33069.949999999997"/>
    <n v="0.42765351193681422"/>
    <x v="7"/>
    <s v="Q2"/>
    <n v="4"/>
  </r>
  <r>
    <d v="2023-04-01T00:00:00"/>
    <x v="4"/>
    <x v="2"/>
    <x v="0"/>
    <n v="43"/>
    <n v="28157.71"/>
    <n v="0"/>
    <n v="14819.86"/>
    <n v="0"/>
    <n v="28157.71"/>
    <n v="13337.849999999999"/>
    <n v="13337.849999999999"/>
    <n v="0.47368376192524175"/>
    <x v="7"/>
    <s v="Q2"/>
    <n v="4"/>
  </r>
  <r>
    <d v="2023-04-01T00:00:00"/>
    <x v="4"/>
    <x v="2"/>
    <x v="1"/>
    <n v="22"/>
    <n v="18778.669999999998"/>
    <n v="1535.15"/>
    <n v="10157.799999999999"/>
    <n v="0"/>
    <n v="17243.519999999997"/>
    <n v="7085.7199999999975"/>
    <n v="7085.7199999999975"/>
    <n v="0.41092074008091151"/>
    <x v="7"/>
    <s v="Q2"/>
    <n v="4"/>
  </r>
  <r>
    <d v="2023-04-01T00:00:00"/>
    <x v="5"/>
    <x v="3"/>
    <x v="0"/>
    <n v="59"/>
    <n v="188649.81"/>
    <n v="0"/>
    <n v="149093.79"/>
    <n v="17901.96"/>
    <n v="188649.81"/>
    <n v="39556.01999999999"/>
    <n v="21654.05999999999"/>
    <n v="0.20967961748808542"/>
    <x v="7"/>
    <s v="Q2"/>
    <n v="4"/>
  </r>
  <r>
    <d v="2023-04-01T00:00:00"/>
    <x v="5"/>
    <x v="3"/>
    <x v="1"/>
    <n v="43"/>
    <n v="172276.41"/>
    <n v="13916.7"/>
    <n v="143215"/>
    <n v="15096.22"/>
    <n v="158359.71"/>
    <n v="15144.709999999992"/>
    <n v="48.489999999992506"/>
    <n v="9.5634868237634382E-2"/>
    <x v="7"/>
    <s v="Q2"/>
    <n v="4"/>
  </r>
  <r>
    <d v="2023-04-01T00:00:00"/>
    <x v="5"/>
    <x v="0"/>
    <x v="0"/>
    <n v="52"/>
    <n v="242255.56"/>
    <n v="0"/>
    <n v="198825.54"/>
    <n v="0"/>
    <n v="242255.56"/>
    <n v="43430.01999999999"/>
    <n v="43430.01999999999"/>
    <n v="0.17927357374171304"/>
    <x v="7"/>
    <s v="Q2"/>
    <n v="4"/>
  </r>
  <r>
    <d v="2023-04-01T00:00:00"/>
    <x v="5"/>
    <x v="0"/>
    <x v="1"/>
    <n v="36"/>
    <n v="146128.91"/>
    <n v="11946.06"/>
    <n v="119621.9"/>
    <n v="0"/>
    <n v="134182.85"/>
    <n v="14560.950000000012"/>
    <n v="14560.950000000012"/>
    <n v="0.10851573058703114"/>
    <x v="7"/>
    <s v="Q2"/>
    <n v="4"/>
  </r>
  <r>
    <d v="2023-04-01T00:00:00"/>
    <x v="5"/>
    <x v="1"/>
    <x v="0"/>
    <n v="177"/>
    <n v="742950.45"/>
    <n v="0"/>
    <n v="598812.59"/>
    <n v="0"/>
    <n v="742950.45"/>
    <n v="144137.85999999999"/>
    <n v="144137.85999999999"/>
    <n v="0.19400736617092026"/>
    <x v="7"/>
    <s v="Q2"/>
    <n v="4"/>
  </r>
  <r>
    <d v="2023-04-01T00:00:00"/>
    <x v="5"/>
    <x v="1"/>
    <x v="1"/>
    <n v="55"/>
    <n v="233418.79"/>
    <n v="18317.080000000002"/>
    <n v="184655"/>
    <n v="0"/>
    <n v="215101.71000000002"/>
    <n v="30446.710000000021"/>
    <n v="30446.710000000021"/>
    <n v="0.14154564368642172"/>
    <x v="7"/>
    <s v="Q2"/>
    <n v="4"/>
  </r>
  <r>
    <d v="2023-04-01T00:00:00"/>
    <x v="5"/>
    <x v="2"/>
    <x v="0"/>
    <n v="21"/>
    <n v="85575.94"/>
    <n v="0"/>
    <n v="64819.81"/>
    <n v="0"/>
    <n v="85575.94"/>
    <n v="20756.130000000005"/>
    <n v="20756.130000000005"/>
    <n v="0.24254632785804053"/>
    <x v="7"/>
    <s v="Q2"/>
    <n v="4"/>
  </r>
  <r>
    <d v="2023-04-01T00:00:00"/>
    <x v="5"/>
    <x v="2"/>
    <x v="1"/>
    <n v="11"/>
    <n v="44246.239999999998"/>
    <n v="3971.53"/>
    <n v="36754.71"/>
    <n v="0"/>
    <n v="40274.71"/>
    <n v="3520"/>
    <n v="3520"/>
    <n v="8.7399760296225593E-2"/>
    <x v="7"/>
    <s v="Q2"/>
    <n v="4"/>
  </r>
  <r>
    <d v="2023-04-01T00:00:00"/>
    <x v="6"/>
    <x v="3"/>
    <x v="0"/>
    <n v="47"/>
    <n v="62089.91"/>
    <n v="0"/>
    <n v="33572.99"/>
    <n v="6033.62"/>
    <n v="62089.91"/>
    <n v="28516.920000000006"/>
    <n v="22483.300000000007"/>
    <n v="0.4592842862874178"/>
    <x v="7"/>
    <s v="Q2"/>
    <n v="4"/>
  </r>
  <r>
    <d v="2023-04-01T00:00:00"/>
    <x v="6"/>
    <x v="3"/>
    <x v="1"/>
    <n v="23"/>
    <n v="25658.19"/>
    <n v="2219.0300000000002"/>
    <n v="14251.58"/>
    <n v="2231.14"/>
    <n v="23439.16"/>
    <n v="9187.58"/>
    <n v="6956.4400000000005"/>
    <n v="0.39197565100455817"/>
    <x v="7"/>
    <s v="Q2"/>
    <n v="4"/>
  </r>
  <r>
    <d v="2023-04-01T00:00:00"/>
    <x v="6"/>
    <x v="0"/>
    <x v="0"/>
    <n v="48"/>
    <n v="66832.87"/>
    <n v="0"/>
    <n v="36624.69"/>
    <n v="0"/>
    <n v="66832.87"/>
    <n v="30208.179999999993"/>
    <n v="30208.179999999993"/>
    <n v="0.451995851741815"/>
    <x v="7"/>
    <s v="Q2"/>
    <n v="4"/>
  </r>
  <r>
    <d v="2023-04-01T00:00:00"/>
    <x v="6"/>
    <x v="0"/>
    <x v="1"/>
    <n v="31"/>
    <n v="45624.67"/>
    <n v="3754.05"/>
    <n v="23341.18"/>
    <n v="0"/>
    <n v="41870.619999999995"/>
    <n v="18529.439999999995"/>
    <n v="18529.439999999995"/>
    <n v="0.44254037795475676"/>
    <x v="7"/>
    <s v="Q2"/>
    <n v="4"/>
  </r>
  <r>
    <d v="2023-04-01T00:00:00"/>
    <x v="6"/>
    <x v="1"/>
    <x v="0"/>
    <n v="208"/>
    <n v="264659.51"/>
    <n v="0"/>
    <n v="142787.93"/>
    <n v="0"/>
    <n v="264659.51"/>
    <n v="121871.58000000002"/>
    <n v="121871.58000000002"/>
    <n v="0.46048441637332438"/>
    <x v="7"/>
    <s v="Q2"/>
    <n v="4"/>
  </r>
  <r>
    <d v="2023-04-01T00:00:00"/>
    <x v="6"/>
    <x v="1"/>
    <x v="1"/>
    <n v="57"/>
    <n v="79205.33"/>
    <n v="6228.04"/>
    <n v="42126.03"/>
    <n v="0"/>
    <n v="72977.290000000008"/>
    <n v="30851.260000000009"/>
    <n v="30851.260000000009"/>
    <n v="0.42275151625937335"/>
    <x v="7"/>
    <s v="Q2"/>
    <n v="4"/>
  </r>
  <r>
    <d v="2023-04-01T00:00:00"/>
    <x v="6"/>
    <x v="2"/>
    <x v="0"/>
    <n v="20"/>
    <n v="27924.54"/>
    <n v="0"/>
    <n v="14960.95"/>
    <n v="0"/>
    <n v="27924.54"/>
    <n v="12963.59"/>
    <n v="12963.59"/>
    <n v="0.46423647444147692"/>
    <x v="7"/>
    <s v="Q2"/>
    <n v="4"/>
  </r>
  <r>
    <d v="2023-04-01T00:00:00"/>
    <x v="6"/>
    <x v="2"/>
    <x v="1"/>
    <n v="17"/>
    <n v="25860.36"/>
    <n v="2304.6"/>
    <n v="13880.79"/>
    <n v="0"/>
    <n v="23555.760000000002"/>
    <n v="9674.9700000000012"/>
    <n v="9674.9700000000012"/>
    <n v="0.41072629369631886"/>
    <x v="7"/>
    <s v="Q2"/>
    <n v="4"/>
  </r>
  <r>
    <d v="2023-05-01T00:00:00"/>
    <x v="0"/>
    <x v="3"/>
    <x v="0"/>
    <n v="93"/>
    <n v="43940.76"/>
    <n v="0"/>
    <n v="27082.639999999999"/>
    <n v="4156.37"/>
    <n v="43940.76"/>
    <n v="16858.120000000003"/>
    <n v="12701.750000000004"/>
    <n v="0.38365563089942006"/>
    <x v="7"/>
    <s v="Q2"/>
    <n v="5"/>
  </r>
  <r>
    <d v="2023-05-01T00:00:00"/>
    <x v="0"/>
    <x v="3"/>
    <x v="1"/>
    <n v="89"/>
    <n v="43710.95"/>
    <n v="2982.64"/>
    <n v="25219.89"/>
    <n v="3895.51"/>
    <n v="40728.31"/>
    <n v="15508.419999999998"/>
    <n v="11612.909999999998"/>
    <n v="0.38077740028987206"/>
    <x v="7"/>
    <s v="Q2"/>
    <n v="5"/>
  </r>
  <r>
    <d v="2023-05-01T00:00:00"/>
    <x v="0"/>
    <x v="0"/>
    <x v="0"/>
    <n v="77"/>
    <n v="30202.43"/>
    <n v="0"/>
    <n v="18853.72"/>
    <n v="0"/>
    <n v="30202.43"/>
    <n v="11348.71"/>
    <n v="11348.71"/>
    <n v="0.37575486475757081"/>
    <x v="7"/>
    <s v="Q2"/>
    <n v="5"/>
  </r>
  <r>
    <d v="2023-05-01T00:00:00"/>
    <x v="0"/>
    <x v="0"/>
    <x v="1"/>
    <n v="109"/>
    <n v="44853.87"/>
    <n v="3184.13"/>
    <n v="27032.5"/>
    <n v="0"/>
    <n v="41669.740000000005"/>
    <n v="14637.240000000005"/>
    <n v="14637.240000000005"/>
    <n v="0.35126785048334841"/>
    <x v="7"/>
    <s v="Q2"/>
    <n v="5"/>
  </r>
  <r>
    <d v="2023-05-01T00:00:00"/>
    <x v="0"/>
    <x v="1"/>
    <x v="0"/>
    <n v="547"/>
    <n v="237407.1"/>
    <n v="0"/>
    <n v="144016.37"/>
    <n v="0"/>
    <n v="237407.1"/>
    <n v="93390.73000000001"/>
    <n v="93390.73000000001"/>
    <n v="0.39337799922580247"/>
    <x v="7"/>
    <s v="Q2"/>
    <n v="5"/>
  </r>
  <r>
    <d v="2023-05-01T00:00:00"/>
    <x v="0"/>
    <x v="1"/>
    <x v="1"/>
    <n v="306"/>
    <n v="129795.94"/>
    <n v="8398.4500000000007"/>
    <n v="74061.05"/>
    <n v="0"/>
    <n v="121397.49"/>
    <n v="47336.44"/>
    <n v="47336.44"/>
    <n v="0.38992931402453213"/>
    <x v="7"/>
    <s v="Q2"/>
    <n v="5"/>
  </r>
  <r>
    <d v="2023-05-01T00:00:00"/>
    <x v="0"/>
    <x v="2"/>
    <x v="0"/>
    <n v="30"/>
    <n v="12543.66"/>
    <n v="0"/>
    <n v="6413.38"/>
    <n v="0"/>
    <n v="12543.66"/>
    <n v="6130.28"/>
    <n v="6130.28"/>
    <n v="0.4887154147991894"/>
    <x v="7"/>
    <s v="Q2"/>
    <n v="5"/>
  </r>
  <r>
    <d v="2023-05-01T00:00:00"/>
    <x v="0"/>
    <x v="2"/>
    <x v="1"/>
    <n v="67"/>
    <n v="32350.49"/>
    <n v="2250.17"/>
    <n v="19335.439999999999"/>
    <n v="0"/>
    <n v="30100.32"/>
    <n v="10764.880000000001"/>
    <n v="10764.880000000001"/>
    <n v="0.35763340721959108"/>
    <x v="7"/>
    <s v="Q2"/>
    <n v="5"/>
  </r>
  <r>
    <d v="2023-05-01T00:00:00"/>
    <x v="1"/>
    <x v="3"/>
    <x v="0"/>
    <n v="31"/>
    <n v="206302.82"/>
    <n v="0"/>
    <n v="176229.46"/>
    <n v="19574.71"/>
    <n v="206302.82"/>
    <n v="30073.360000000015"/>
    <n v="10498.650000000016"/>
    <n v="0.14577289830551038"/>
    <x v="7"/>
    <s v="Q2"/>
    <n v="5"/>
  </r>
  <r>
    <d v="2023-05-01T00:00:00"/>
    <x v="1"/>
    <x v="3"/>
    <x v="1"/>
    <n v="33"/>
    <n v="211756.81"/>
    <n v="14871.44"/>
    <n v="183021.45"/>
    <n v="18727.43"/>
    <n v="196885.37"/>
    <n v="13863.919999999984"/>
    <n v="-4863.5100000000166"/>
    <n v="7.0416202077381293E-2"/>
    <x v="7"/>
    <s v="Q2"/>
    <n v="5"/>
  </r>
  <r>
    <d v="2023-05-01T00:00:00"/>
    <x v="1"/>
    <x v="0"/>
    <x v="0"/>
    <n v="46"/>
    <n v="274919.59999999998"/>
    <n v="0"/>
    <n v="233056.66"/>
    <n v="0"/>
    <n v="274919.59999999998"/>
    <n v="41862.939999999973"/>
    <n v="41862.939999999973"/>
    <n v="0.15227339192985867"/>
    <x v="7"/>
    <s v="Q2"/>
    <n v="5"/>
  </r>
  <r>
    <d v="2023-05-01T00:00:00"/>
    <x v="1"/>
    <x v="0"/>
    <x v="1"/>
    <n v="45"/>
    <n v="249948.32"/>
    <n v="16885.400000000001"/>
    <n v="215900.71"/>
    <n v="0"/>
    <n v="233062.92"/>
    <n v="17162.210000000021"/>
    <n v="17162.210000000021"/>
    <n v="7.3637668317208166E-2"/>
    <x v="7"/>
    <s v="Q2"/>
    <n v="5"/>
  </r>
  <r>
    <d v="2023-05-01T00:00:00"/>
    <x v="1"/>
    <x v="1"/>
    <x v="0"/>
    <n v="91"/>
    <n v="540294.72"/>
    <n v="0"/>
    <n v="464995.61"/>
    <n v="0"/>
    <n v="540294.72"/>
    <n v="75299.109999999986"/>
    <n v="75299.109999999986"/>
    <n v="0.13936673303044678"/>
    <x v="7"/>
    <s v="Q2"/>
    <n v="5"/>
  </r>
  <r>
    <d v="2023-05-01T00:00:00"/>
    <x v="1"/>
    <x v="1"/>
    <x v="1"/>
    <n v="48"/>
    <n v="279385.65000000002"/>
    <n v="18140.52"/>
    <n v="236205.77"/>
    <n v="0"/>
    <n v="261245.13000000003"/>
    <n v="25039.360000000044"/>
    <n v="25039.360000000044"/>
    <n v="9.5846226875119317E-2"/>
    <x v="7"/>
    <s v="Q2"/>
    <n v="5"/>
  </r>
  <r>
    <d v="2023-05-01T00:00:00"/>
    <x v="1"/>
    <x v="2"/>
    <x v="0"/>
    <n v="12"/>
    <n v="58316.49"/>
    <n v="0"/>
    <n v="50581.57"/>
    <n v="0"/>
    <n v="58316.49"/>
    <n v="7734.9199999999983"/>
    <n v="7734.9199999999983"/>
    <n v="0.13263692653655937"/>
    <x v="7"/>
    <s v="Q2"/>
    <n v="5"/>
  </r>
  <r>
    <d v="2023-05-01T00:00:00"/>
    <x v="1"/>
    <x v="2"/>
    <x v="1"/>
    <n v="27"/>
    <n v="147023.74"/>
    <n v="10415.24"/>
    <n v="126663.84"/>
    <n v="0"/>
    <n v="136608.5"/>
    <n v="9944.6600000000035"/>
    <n v="9944.6600000000035"/>
    <n v="7.2796787901192123E-2"/>
    <x v="7"/>
    <s v="Q2"/>
    <n v="5"/>
  </r>
  <r>
    <d v="2023-05-01T00:00:00"/>
    <x v="2"/>
    <x v="3"/>
    <x v="0"/>
    <n v="63"/>
    <n v="42762.11"/>
    <n v="0"/>
    <n v="18402.419999999998"/>
    <n v="4048.11"/>
    <n v="42762.11"/>
    <n v="24359.690000000002"/>
    <n v="20311.580000000002"/>
    <n v="0.56965594073819092"/>
    <x v="7"/>
    <s v="Q2"/>
    <n v="5"/>
  </r>
  <r>
    <d v="2023-05-01T00:00:00"/>
    <x v="2"/>
    <x v="3"/>
    <x v="1"/>
    <n v="56"/>
    <n v="48800.75"/>
    <n v="3442.48"/>
    <n v="21850.06"/>
    <n v="4318.96"/>
    <n v="45358.27"/>
    <n v="23508.209999999995"/>
    <n v="19189.249999999996"/>
    <n v="0.51827836467307942"/>
    <x v="7"/>
    <s v="Q2"/>
    <n v="5"/>
  </r>
  <r>
    <d v="2023-05-01T00:00:00"/>
    <x v="2"/>
    <x v="0"/>
    <x v="0"/>
    <n v="51"/>
    <n v="35814.85"/>
    <n v="0"/>
    <n v="16071.09"/>
    <n v="0"/>
    <n v="35814.85"/>
    <n v="19743.759999999998"/>
    <n v="19743.759999999998"/>
    <n v="0.55127300547119418"/>
    <x v="7"/>
    <s v="Q2"/>
    <n v="5"/>
  </r>
  <r>
    <d v="2023-05-01T00:00:00"/>
    <x v="2"/>
    <x v="0"/>
    <x v="1"/>
    <n v="61"/>
    <n v="50311.33"/>
    <n v="3589.45"/>
    <n v="22497.96"/>
    <n v="0"/>
    <n v="46721.880000000005"/>
    <n v="24223.920000000006"/>
    <n v="24223.920000000006"/>
    <n v="0.51847057524226348"/>
    <x v="7"/>
    <s v="Q2"/>
    <n v="5"/>
  </r>
  <r>
    <d v="2023-05-01T00:00:00"/>
    <x v="2"/>
    <x v="1"/>
    <x v="0"/>
    <n v="324"/>
    <n v="249329.02"/>
    <n v="0"/>
    <n v="112033.58"/>
    <n v="0"/>
    <n v="249329.02"/>
    <n v="137295.44"/>
    <n v="137295.44"/>
    <n v="0.55065968654591435"/>
    <x v="7"/>
    <s v="Q2"/>
    <n v="5"/>
  </r>
  <r>
    <d v="2023-05-01T00:00:00"/>
    <x v="2"/>
    <x v="1"/>
    <x v="1"/>
    <n v="170"/>
    <n v="124207.43"/>
    <n v="8135.63"/>
    <n v="55401.47"/>
    <n v="0"/>
    <n v="116071.79999999999"/>
    <n v="60670.329999999987"/>
    <n v="60670.329999999987"/>
    <n v="0.52269655506333146"/>
    <x v="7"/>
    <s v="Q2"/>
    <n v="5"/>
  </r>
  <r>
    <d v="2023-05-01T00:00:00"/>
    <x v="2"/>
    <x v="2"/>
    <x v="0"/>
    <n v="19"/>
    <n v="13693.48"/>
    <n v="0"/>
    <n v="5989.9"/>
    <n v="0"/>
    <n v="13693.48"/>
    <n v="7703.58"/>
    <n v="7703.58"/>
    <n v="0.56257284488676362"/>
    <x v="7"/>
    <s v="Q2"/>
    <n v="5"/>
  </r>
  <r>
    <d v="2023-05-01T00:00:00"/>
    <x v="2"/>
    <x v="2"/>
    <x v="1"/>
    <n v="50"/>
    <n v="36803.85"/>
    <n v="2547.41"/>
    <n v="17429.36"/>
    <n v="0"/>
    <n v="34256.44"/>
    <n v="16827.080000000002"/>
    <n v="16827.080000000002"/>
    <n v="0.49120924415963835"/>
    <x v="7"/>
    <s v="Q2"/>
    <n v="5"/>
  </r>
  <r>
    <d v="2023-05-01T00:00:00"/>
    <x v="3"/>
    <x v="3"/>
    <x v="0"/>
    <n v="184"/>
    <n v="18371.099999999999"/>
    <n v="0"/>
    <n v="14951.61"/>
    <n v="1738.95"/>
    <n v="18371.099999999999"/>
    <n v="3419.489999999998"/>
    <n v="1680.5399999999979"/>
    <n v="0.18613419991181793"/>
    <x v="7"/>
    <s v="Q2"/>
    <n v="5"/>
  </r>
  <r>
    <d v="2023-05-01T00:00:00"/>
    <x v="3"/>
    <x v="3"/>
    <x v="1"/>
    <n v="117"/>
    <n v="14884.73"/>
    <n v="1059.3800000000001"/>
    <n v="11972.77"/>
    <n v="1316.22"/>
    <n v="13825.349999999999"/>
    <n v="1852.5799999999981"/>
    <n v="536.35999999999808"/>
    <n v="0.13399877760780005"/>
    <x v="7"/>
    <s v="Q2"/>
    <n v="5"/>
  </r>
  <r>
    <d v="2023-05-01T00:00:00"/>
    <x v="3"/>
    <x v="0"/>
    <x v="0"/>
    <n v="159"/>
    <n v="17999.990000000002"/>
    <n v="0"/>
    <n v="14814.08"/>
    <n v="0"/>
    <n v="17999.990000000002"/>
    <n v="3185.9100000000017"/>
    <n v="3185.9100000000017"/>
    <n v="0.17699509833061025"/>
    <x v="7"/>
    <s v="Q2"/>
    <n v="5"/>
  </r>
  <r>
    <d v="2023-05-01T00:00:00"/>
    <x v="3"/>
    <x v="0"/>
    <x v="1"/>
    <n v="153"/>
    <n v="16148.38"/>
    <n v="1127.1400000000001"/>
    <n v="13312.18"/>
    <n v="0"/>
    <n v="15021.24"/>
    <n v="1709.0599999999995"/>
    <n v="1709.0599999999995"/>
    <n v="0.1137762261970383"/>
    <x v="7"/>
    <s v="Q2"/>
    <n v="5"/>
  </r>
  <r>
    <d v="2023-05-01T00:00:00"/>
    <x v="3"/>
    <x v="1"/>
    <x v="0"/>
    <n v="1420"/>
    <n v="162344.85"/>
    <n v="0"/>
    <n v="131284.98000000001"/>
    <n v="0"/>
    <n v="162344.85"/>
    <n v="31059.869999999995"/>
    <n v="31059.869999999995"/>
    <n v="0.19132032830114409"/>
    <x v="7"/>
    <s v="Q2"/>
    <n v="5"/>
  </r>
  <r>
    <d v="2023-05-01T00:00:00"/>
    <x v="3"/>
    <x v="1"/>
    <x v="1"/>
    <n v="742"/>
    <n v="78773.08"/>
    <n v="5114.03"/>
    <n v="63288.56"/>
    <n v="0"/>
    <n v="73659.05"/>
    <n v="10370.490000000005"/>
    <n v="10370.490000000005"/>
    <n v="0.14079043919246861"/>
    <x v="7"/>
    <s v="Q2"/>
    <n v="5"/>
  </r>
  <r>
    <d v="2023-05-01T00:00:00"/>
    <x v="3"/>
    <x v="2"/>
    <x v="0"/>
    <n v="76"/>
    <n v="8634.73"/>
    <n v="0"/>
    <n v="7149.63"/>
    <n v="0"/>
    <n v="8634.73"/>
    <n v="1485.0999999999995"/>
    <n v="1485.0999999999995"/>
    <n v="0.17199148091486352"/>
    <x v="7"/>
    <s v="Q2"/>
    <n v="5"/>
  </r>
  <r>
    <d v="2023-05-01T00:00:00"/>
    <x v="3"/>
    <x v="2"/>
    <x v="1"/>
    <n v="122"/>
    <n v="15192.62"/>
    <n v="1068.6400000000001"/>
    <n v="12457.79"/>
    <n v="0"/>
    <n v="14123.980000000001"/>
    <n v="1666.1900000000005"/>
    <n v="1666.1900000000005"/>
    <n v="0.11796887279647807"/>
    <x v="7"/>
    <s v="Q2"/>
    <n v="5"/>
  </r>
  <r>
    <d v="2023-05-01T00:00:00"/>
    <x v="4"/>
    <x v="3"/>
    <x v="0"/>
    <n v="59"/>
    <n v="43954.42"/>
    <n v="0"/>
    <n v="22734.3"/>
    <n v="4155.2"/>
    <n v="43954.42"/>
    <n v="21220.12"/>
    <n v="17064.919999999998"/>
    <n v="0.48277556614329115"/>
    <x v="7"/>
    <s v="Q2"/>
    <n v="5"/>
  </r>
  <r>
    <d v="2023-05-01T00:00:00"/>
    <x v="4"/>
    <x v="3"/>
    <x v="1"/>
    <n v="81"/>
    <n v="46490.74"/>
    <n v="3189.68"/>
    <n v="24473.9"/>
    <n v="4128.5600000000004"/>
    <n v="43301.06"/>
    <n v="18827.159999999996"/>
    <n v="14698.599999999995"/>
    <n v="0.43479674631521714"/>
    <x v="7"/>
    <s v="Q2"/>
    <n v="5"/>
  </r>
  <r>
    <d v="2023-05-01T00:00:00"/>
    <x v="4"/>
    <x v="0"/>
    <x v="0"/>
    <n v="59"/>
    <n v="36830.29"/>
    <n v="0"/>
    <n v="19445.46"/>
    <n v="0"/>
    <n v="36830.29"/>
    <n v="17384.830000000002"/>
    <n v="17384.830000000002"/>
    <n v="0.47202533566800592"/>
    <x v="7"/>
    <s v="Q2"/>
    <n v="5"/>
  </r>
  <r>
    <d v="2023-05-01T00:00:00"/>
    <x v="4"/>
    <x v="0"/>
    <x v="1"/>
    <n v="69"/>
    <n v="44878.01"/>
    <n v="3176.3"/>
    <n v="23977.15"/>
    <n v="0"/>
    <n v="41701.71"/>
    <n v="17724.559999999998"/>
    <n v="17724.559999999998"/>
    <n v="0.42503197111101676"/>
    <x v="7"/>
    <s v="Q2"/>
    <n v="5"/>
  </r>
  <r>
    <d v="2023-05-01T00:00:00"/>
    <x v="4"/>
    <x v="1"/>
    <x v="0"/>
    <n v="432"/>
    <n v="288120.05"/>
    <n v="0"/>
    <n v="150690.95000000001"/>
    <n v="0"/>
    <n v="288120.05"/>
    <n v="137429.09999999998"/>
    <n v="137429.09999999998"/>
    <n v="0.47698554821158745"/>
    <x v="7"/>
    <s v="Q2"/>
    <n v="5"/>
  </r>
  <r>
    <d v="2023-05-01T00:00:00"/>
    <x v="4"/>
    <x v="1"/>
    <x v="1"/>
    <n v="182"/>
    <n v="98839.7"/>
    <n v="6509.43"/>
    <n v="52169.19"/>
    <n v="0"/>
    <n v="92330.26999999999"/>
    <n v="40161.079999999987"/>
    <n v="40161.079999999987"/>
    <n v="0.4349719761460677"/>
    <x v="7"/>
    <s v="Q2"/>
    <n v="5"/>
  </r>
  <r>
    <d v="2023-05-01T00:00:00"/>
    <x v="4"/>
    <x v="2"/>
    <x v="0"/>
    <n v="22"/>
    <n v="12054.3"/>
    <n v="0"/>
    <n v="6202.82"/>
    <n v="0"/>
    <n v="12054.3"/>
    <n v="5851.48"/>
    <n v="5851.48"/>
    <n v="0.48542677716665422"/>
    <x v="7"/>
    <s v="Q2"/>
    <n v="5"/>
  </r>
  <r>
    <d v="2023-05-01T00:00:00"/>
    <x v="4"/>
    <x v="2"/>
    <x v="1"/>
    <n v="33"/>
    <n v="17984.97"/>
    <n v="1212.19"/>
    <n v="9341.5300000000007"/>
    <n v="0"/>
    <n v="16772.780000000002"/>
    <n v="7431.2500000000018"/>
    <n v="7431.2500000000018"/>
    <n v="0.44305416275656156"/>
    <x v="7"/>
    <s v="Q2"/>
    <n v="5"/>
  </r>
  <r>
    <d v="2023-05-01T00:00:00"/>
    <x v="5"/>
    <x v="3"/>
    <x v="0"/>
    <n v="39"/>
    <n v="158715.10999999999"/>
    <n v="0"/>
    <n v="129345.74"/>
    <n v="15052.51"/>
    <n v="158715.10999999999"/>
    <n v="29369.369999999981"/>
    <n v="14316.859999999981"/>
    <n v="0.1850445745209765"/>
    <x v="7"/>
    <s v="Q2"/>
    <n v="5"/>
  </r>
  <r>
    <d v="2023-05-01T00:00:00"/>
    <x v="5"/>
    <x v="3"/>
    <x v="1"/>
    <n v="34"/>
    <n v="146383.89000000001"/>
    <n v="9762.5300000000007"/>
    <n v="117867.78"/>
    <n v="13009.85"/>
    <n v="136621.36000000002"/>
    <n v="18753.580000000016"/>
    <n v="5743.7300000000159"/>
    <n v="0.13726682269888116"/>
    <x v="7"/>
    <s v="Q2"/>
    <n v="5"/>
  </r>
  <r>
    <d v="2023-05-01T00:00:00"/>
    <x v="5"/>
    <x v="0"/>
    <x v="0"/>
    <n v="53"/>
    <n v="235959.59"/>
    <n v="0"/>
    <n v="194466.13"/>
    <n v="0"/>
    <n v="235959.59"/>
    <n v="41493.459999999992"/>
    <n v="41493.459999999992"/>
    <n v="0.17584985632497493"/>
    <x v="7"/>
    <s v="Q2"/>
    <n v="5"/>
  </r>
  <r>
    <d v="2023-05-01T00:00:00"/>
    <x v="5"/>
    <x v="0"/>
    <x v="1"/>
    <n v="30"/>
    <n v="126941.27"/>
    <n v="9083.11"/>
    <n v="102419.33"/>
    <n v="0"/>
    <n v="117858.16"/>
    <n v="15438.830000000002"/>
    <n v="15438.830000000002"/>
    <n v="0.13099500280676366"/>
    <x v="7"/>
    <s v="Q2"/>
    <n v="5"/>
  </r>
  <r>
    <d v="2023-05-01T00:00:00"/>
    <x v="5"/>
    <x v="1"/>
    <x v="0"/>
    <n v="130"/>
    <n v="581797.86"/>
    <n v="0"/>
    <n v="470474.52"/>
    <n v="0"/>
    <n v="581797.86"/>
    <n v="111323.33999999997"/>
    <n v="111323.33999999997"/>
    <n v="0.1913436739007599"/>
    <x v="7"/>
    <s v="Q2"/>
    <n v="5"/>
  </r>
  <r>
    <d v="2023-05-01T00:00:00"/>
    <x v="5"/>
    <x v="1"/>
    <x v="1"/>
    <n v="73"/>
    <n v="262769.89"/>
    <n v="17343.79"/>
    <n v="210010.7"/>
    <n v="0"/>
    <n v="245426.1"/>
    <n v="35415.399999999994"/>
    <n v="35415.399999999994"/>
    <n v="0.14430168592500958"/>
    <x v="7"/>
    <s v="Q2"/>
    <n v="5"/>
  </r>
  <r>
    <d v="2023-05-01T00:00:00"/>
    <x v="5"/>
    <x v="2"/>
    <x v="0"/>
    <n v="16"/>
    <n v="56531.42"/>
    <n v="0"/>
    <n v="46728.09"/>
    <n v="0"/>
    <n v="56531.42"/>
    <n v="9803.3300000000017"/>
    <n v="9803.3300000000017"/>
    <n v="0.17341382898218374"/>
    <x v="7"/>
    <s v="Q2"/>
    <n v="5"/>
  </r>
  <r>
    <d v="2023-05-01T00:00:00"/>
    <x v="5"/>
    <x v="2"/>
    <x v="1"/>
    <n v="26"/>
    <n v="123316"/>
    <n v="8723.52"/>
    <n v="104822.01"/>
    <n v="0"/>
    <n v="114592.48"/>
    <n v="9770.4700000000012"/>
    <n v="9770.4700000000012"/>
    <n v="8.52627502258438E-2"/>
    <x v="7"/>
    <s v="Q2"/>
    <n v="5"/>
  </r>
  <r>
    <d v="2023-05-01T00:00:00"/>
    <x v="6"/>
    <x v="3"/>
    <x v="0"/>
    <n v="29"/>
    <n v="45707.39"/>
    <n v="0"/>
    <n v="24952.49"/>
    <n v="4330.6899999999996"/>
    <n v="45707.39"/>
    <n v="20754.899999999998"/>
    <n v="16424.21"/>
    <n v="0.45408193292156912"/>
    <x v="7"/>
    <s v="Q2"/>
    <n v="5"/>
  </r>
  <r>
    <d v="2023-05-01T00:00:00"/>
    <x v="6"/>
    <x v="3"/>
    <x v="1"/>
    <n v="36"/>
    <n v="52384.68"/>
    <n v="3473.42"/>
    <n v="28967.759999999998"/>
    <n v="4658.43"/>
    <n v="48911.26"/>
    <n v="19943.500000000004"/>
    <n v="15285.070000000003"/>
    <n v="0.40774864519948989"/>
    <x v="7"/>
    <s v="Q2"/>
    <n v="5"/>
  </r>
  <r>
    <d v="2023-05-01T00:00:00"/>
    <x v="6"/>
    <x v="0"/>
    <x v="0"/>
    <n v="29"/>
    <n v="42330.22"/>
    <n v="0"/>
    <n v="22683.51"/>
    <n v="0"/>
    <n v="42330.22"/>
    <n v="19646.710000000003"/>
    <n v="19646.710000000003"/>
    <n v="0.4641296454400663"/>
    <x v="7"/>
    <s v="Q2"/>
    <n v="5"/>
  </r>
  <r>
    <d v="2023-05-01T00:00:00"/>
    <x v="6"/>
    <x v="0"/>
    <x v="1"/>
    <n v="32"/>
    <n v="42751.81"/>
    <n v="3020.39"/>
    <n v="21898.85"/>
    <n v="0"/>
    <n v="39731.42"/>
    <n v="17832.57"/>
    <n v="17832.57"/>
    <n v="0.44882790496790703"/>
    <x v="7"/>
    <s v="Q2"/>
    <n v="5"/>
  </r>
  <r>
    <d v="2023-05-01T00:00:00"/>
    <x v="6"/>
    <x v="1"/>
    <x v="0"/>
    <n v="162"/>
    <n v="208507.15"/>
    <n v="0"/>
    <n v="109401.01"/>
    <n v="0"/>
    <n v="208507.15"/>
    <n v="99106.14"/>
    <n v="99106.14"/>
    <n v="0.47531290893381833"/>
    <x v="7"/>
    <s v="Q2"/>
    <n v="5"/>
  </r>
  <r>
    <d v="2023-05-01T00:00:00"/>
    <x v="6"/>
    <x v="1"/>
    <x v="1"/>
    <n v="91"/>
    <n v="112730.91"/>
    <n v="7469.35"/>
    <n v="58765.24"/>
    <n v="0"/>
    <n v="105261.56"/>
    <n v="46496.32"/>
    <n v="46496.32"/>
    <n v="0.44172174533609421"/>
    <x v="7"/>
    <s v="Q2"/>
    <n v="5"/>
  </r>
  <r>
    <d v="2023-05-01T00:00:00"/>
    <x v="6"/>
    <x v="2"/>
    <x v="0"/>
    <n v="12"/>
    <n v="17744.89"/>
    <n v="0"/>
    <n v="10655.39"/>
    <n v="0"/>
    <n v="17744.89"/>
    <n v="7089.5"/>
    <n v="7089.5"/>
    <n v="0.39952346844640907"/>
    <x v="7"/>
    <s v="Q2"/>
    <n v="5"/>
  </r>
  <r>
    <d v="2023-05-01T00:00:00"/>
    <x v="6"/>
    <x v="2"/>
    <x v="1"/>
    <n v="25"/>
    <n v="27287.03"/>
    <n v="1861.21"/>
    <n v="14806.71"/>
    <n v="0"/>
    <n v="25425.82"/>
    <n v="10619.11"/>
    <n v="10619.11"/>
    <n v="0.41765064017601006"/>
    <x v="7"/>
    <s v="Q2"/>
    <n v="5"/>
  </r>
  <r>
    <d v="2023-06-01T00:00:00"/>
    <x v="0"/>
    <x v="3"/>
    <x v="0"/>
    <n v="127"/>
    <n v="49594.559999999998"/>
    <n v="0"/>
    <n v="30164.35"/>
    <n v="4733.07"/>
    <n v="49594.559999999998"/>
    <n v="19430.21"/>
    <n v="14697.14"/>
    <n v="0.39178107437589932"/>
    <x v="7"/>
    <s v="Q2"/>
    <n v="6"/>
  </r>
  <r>
    <d v="2023-06-01T00:00:00"/>
    <x v="0"/>
    <x v="3"/>
    <x v="1"/>
    <n v="68"/>
    <n v="30658.45"/>
    <n v="2875.45"/>
    <n v="18198.759999999998"/>
    <n v="2653.67"/>
    <n v="27783"/>
    <n v="9584.2400000000016"/>
    <n v="6930.5700000000015"/>
    <n v="0.34496778605622147"/>
    <x v="7"/>
    <s v="Q2"/>
    <n v="6"/>
  </r>
  <r>
    <d v="2023-06-01T00:00:00"/>
    <x v="0"/>
    <x v="0"/>
    <x v="0"/>
    <n v="136"/>
    <n v="60253.27"/>
    <n v="0"/>
    <n v="35215.18"/>
    <n v="0"/>
    <n v="60253.27"/>
    <n v="25038.089999999997"/>
    <n v="25038.089999999997"/>
    <n v="0.41554740514498212"/>
    <x v="7"/>
    <s v="Q2"/>
    <n v="6"/>
  </r>
  <r>
    <d v="2023-06-01T00:00:00"/>
    <x v="0"/>
    <x v="0"/>
    <x v="1"/>
    <n v="92"/>
    <n v="41930.5"/>
    <n v="4119.6099999999997"/>
    <n v="24881.69"/>
    <n v="0"/>
    <n v="37810.89"/>
    <n v="12929.2"/>
    <n v="12929.2"/>
    <n v="0.34194381565734105"/>
    <x v="7"/>
    <s v="Q2"/>
    <n v="6"/>
  </r>
  <r>
    <d v="2023-06-01T00:00:00"/>
    <x v="0"/>
    <x v="1"/>
    <x v="0"/>
    <n v="547"/>
    <n v="248567.81"/>
    <n v="0"/>
    <n v="150020.4"/>
    <n v="0"/>
    <n v="248567.81"/>
    <n v="98547.41"/>
    <n v="98547.41"/>
    <n v="0.39646086916885981"/>
    <x v="7"/>
    <s v="Q2"/>
    <n v="6"/>
  </r>
  <r>
    <d v="2023-06-01T00:00:00"/>
    <x v="0"/>
    <x v="1"/>
    <x v="1"/>
    <n v="194"/>
    <n v="83849.56"/>
    <n v="8126.76"/>
    <n v="48174.16"/>
    <n v="0"/>
    <n v="75722.8"/>
    <n v="27548.639999999999"/>
    <n v="27548.639999999999"/>
    <n v="0.36380905090672822"/>
    <x v="7"/>
    <s v="Q2"/>
    <n v="6"/>
  </r>
  <r>
    <d v="2023-06-01T00:00:00"/>
    <x v="0"/>
    <x v="2"/>
    <x v="0"/>
    <n v="51"/>
    <n v="19530.03"/>
    <n v="0"/>
    <n v="13350.55"/>
    <n v="0"/>
    <n v="19530.03"/>
    <n v="6179.48"/>
    <n v="6179.48"/>
    <n v="0.31640914018053223"/>
    <x v="7"/>
    <s v="Q2"/>
    <n v="6"/>
  </r>
  <r>
    <d v="2023-06-01T00:00:00"/>
    <x v="0"/>
    <x v="2"/>
    <x v="1"/>
    <n v="27"/>
    <n v="11455.87"/>
    <n v="1234.42"/>
    <n v="7504.08"/>
    <n v="0"/>
    <n v="10221.450000000001"/>
    <n v="2717.3700000000008"/>
    <n v="2717.3700000000008"/>
    <n v="0.26584975712839182"/>
    <x v="7"/>
    <s v="Q2"/>
    <n v="6"/>
  </r>
  <r>
    <d v="2023-06-01T00:00:00"/>
    <x v="1"/>
    <x v="3"/>
    <x v="0"/>
    <n v="39"/>
    <n v="248393.02"/>
    <n v="0"/>
    <n v="215271.43"/>
    <n v="23560.14"/>
    <n v="248393.02"/>
    <n v="33121.589999999997"/>
    <n v="9561.4499999999971"/>
    <n v="0.13334348122986708"/>
    <x v="7"/>
    <s v="Q2"/>
    <n v="6"/>
  </r>
  <r>
    <d v="2023-06-01T00:00:00"/>
    <x v="1"/>
    <x v="3"/>
    <x v="1"/>
    <n v="33"/>
    <n v="191551.39"/>
    <n v="17264.57"/>
    <n v="163296.82999999999"/>
    <n v="16580.66"/>
    <n v="174286.82"/>
    <n v="10989.99000000002"/>
    <n v="-5590.6699999999801"/>
    <n v="6.3056919622493657E-2"/>
    <x v="7"/>
    <s v="Q2"/>
    <n v="6"/>
  </r>
  <r>
    <d v="2023-06-01T00:00:00"/>
    <x v="1"/>
    <x v="0"/>
    <x v="0"/>
    <n v="39"/>
    <n v="260936.6"/>
    <n v="0"/>
    <n v="215720.38"/>
    <n v="0"/>
    <n v="260936.6"/>
    <n v="45216.22"/>
    <n v="45216.22"/>
    <n v="0.17328431504051175"/>
    <x v="7"/>
    <s v="Q2"/>
    <n v="6"/>
  </r>
  <r>
    <d v="2023-06-01T00:00:00"/>
    <x v="1"/>
    <x v="0"/>
    <x v="1"/>
    <n v="33"/>
    <n v="235488.63"/>
    <n v="20678.439999999999"/>
    <n v="200632.4"/>
    <n v="0"/>
    <n v="214810.19"/>
    <n v="14177.790000000008"/>
    <n v="14177.790000000008"/>
    <n v="6.600147786285189E-2"/>
    <x v="7"/>
    <s v="Q2"/>
    <n v="6"/>
  </r>
  <r>
    <d v="2023-06-01T00:00:00"/>
    <x v="1"/>
    <x v="1"/>
    <x v="0"/>
    <n v="105"/>
    <n v="695891.05"/>
    <n v="0"/>
    <n v="587349.65"/>
    <n v="0"/>
    <n v="695891.05"/>
    <n v="108541.40000000002"/>
    <n v="108541.40000000002"/>
    <n v="0.15597470322401763"/>
    <x v="7"/>
    <s v="Q2"/>
    <n v="6"/>
  </r>
  <r>
    <d v="2023-06-01T00:00:00"/>
    <x v="1"/>
    <x v="1"/>
    <x v="1"/>
    <n v="30"/>
    <n v="172601.56"/>
    <n v="16900.759999999998"/>
    <n v="148962.15"/>
    <n v="0"/>
    <n v="155700.79999999999"/>
    <n v="6738.6499999999942"/>
    <n v="6738.6499999999942"/>
    <n v="4.3279482186347112E-2"/>
    <x v="7"/>
    <s v="Q2"/>
    <n v="6"/>
  </r>
  <r>
    <d v="2023-06-01T00:00:00"/>
    <x v="1"/>
    <x v="2"/>
    <x v="0"/>
    <n v="21"/>
    <n v="133682.91"/>
    <n v="0"/>
    <n v="115070.39"/>
    <n v="0"/>
    <n v="133682.91"/>
    <n v="18612.520000000004"/>
    <n v="18612.520000000004"/>
    <n v="0.13922886627767156"/>
    <x v="7"/>
    <s v="Q2"/>
    <n v="6"/>
  </r>
  <r>
    <d v="2023-06-01T00:00:00"/>
    <x v="1"/>
    <x v="2"/>
    <x v="1"/>
    <n v="15"/>
    <n v="63964.59"/>
    <n v="6579.3"/>
    <n v="56711.01"/>
    <n v="0"/>
    <n v="57385.289999999994"/>
    <n v="674.27999999999156"/>
    <n v="674.27999999999156"/>
    <n v="1.1750049533599842E-2"/>
    <x v="7"/>
    <s v="Q2"/>
    <n v="6"/>
  </r>
  <r>
    <d v="2023-06-01T00:00:00"/>
    <x v="2"/>
    <x v="3"/>
    <x v="0"/>
    <n v="81"/>
    <n v="67254.399999999994"/>
    <n v="0"/>
    <n v="29909.13"/>
    <n v="6358.17"/>
    <n v="67254.399999999994"/>
    <n v="37345.26999999999"/>
    <n v="30987.099999999991"/>
    <n v="0.55528366917257443"/>
    <x v="7"/>
    <s v="Q2"/>
    <n v="6"/>
  </r>
  <r>
    <d v="2023-06-01T00:00:00"/>
    <x v="2"/>
    <x v="3"/>
    <x v="1"/>
    <n v="44"/>
    <n v="39234.5"/>
    <n v="3652.28"/>
    <n v="17158.09"/>
    <n v="3391.76"/>
    <n v="35582.22"/>
    <n v="18424.13"/>
    <n v="15032.37"/>
    <n v="0.51779034585250727"/>
    <x v="7"/>
    <s v="Q2"/>
    <n v="6"/>
  </r>
  <r>
    <d v="2023-06-01T00:00:00"/>
    <x v="2"/>
    <x v="0"/>
    <x v="0"/>
    <n v="76"/>
    <n v="58587.6"/>
    <n v="0"/>
    <n v="25757.72"/>
    <n v="0"/>
    <n v="58587.6"/>
    <n v="32829.879999999997"/>
    <n v="32829.879999999997"/>
    <n v="0.56035543357297446"/>
    <x v="7"/>
    <s v="Q2"/>
    <n v="6"/>
  </r>
  <r>
    <d v="2023-06-01T00:00:00"/>
    <x v="2"/>
    <x v="0"/>
    <x v="1"/>
    <n v="52"/>
    <n v="44842.38"/>
    <n v="4227.57"/>
    <n v="19722.8"/>
    <n v="0"/>
    <n v="40614.81"/>
    <n v="20892.009999999998"/>
    <n v="20892.009999999998"/>
    <n v="0.51439388735291391"/>
    <x v="7"/>
    <s v="Q2"/>
    <n v="6"/>
  </r>
  <r>
    <d v="2023-06-01T00:00:00"/>
    <x v="2"/>
    <x v="1"/>
    <x v="0"/>
    <n v="369"/>
    <n v="292020.03000000003"/>
    <n v="0"/>
    <n v="129820.27"/>
    <n v="0"/>
    <n v="292020.03000000003"/>
    <n v="162199.76"/>
    <n v="162199.76"/>
    <n v="0.55544052919931552"/>
    <x v="7"/>
    <s v="Q2"/>
    <n v="6"/>
  </r>
  <r>
    <d v="2023-06-01T00:00:00"/>
    <x v="2"/>
    <x v="1"/>
    <x v="1"/>
    <n v="135"/>
    <n v="115540.49"/>
    <n v="10907.39"/>
    <n v="52920.32"/>
    <n v="0"/>
    <n v="104633.1"/>
    <n v="51712.780000000006"/>
    <n v="51712.780000000006"/>
    <n v="0.4942296462591666"/>
    <x v="7"/>
    <s v="Q2"/>
    <n v="6"/>
  </r>
  <r>
    <d v="2023-06-01T00:00:00"/>
    <x v="2"/>
    <x v="2"/>
    <x v="0"/>
    <n v="37"/>
    <n v="26239.45"/>
    <n v="0"/>
    <n v="11409.28"/>
    <n v="0"/>
    <n v="26239.45"/>
    <n v="14830.17"/>
    <n v="14830.17"/>
    <n v="0.56518600809087083"/>
    <x v="7"/>
    <s v="Q2"/>
    <n v="6"/>
  </r>
  <r>
    <d v="2023-06-01T00:00:00"/>
    <x v="2"/>
    <x v="2"/>
    <x v="1"/>
    <n v="32"/>
    <n v="26256.67"/>
    <n v="2496.23"/>
    <n v="11125.56"/>
    <n v="0"/>
    <n v="23760.44"/>
    <n v="12634.88"/>
    <n v="12634.88"/>
    <n v="0.53176119634148189"/>
    <x v="7"/>
    <s v="Q2"/>
    <n v="6"/>
  </r>
  <r>
    <d v="2023-06-01T00:00:00"/>
    <x v="3"/>
    <x v="3"/>
    <x v="0"/>
    <n v="221"/>
    <n v="24770.61"/>
    <n v="0"/>
    <n v="20459.8"/>
    <n v="2349.38"/>
    <n v="24770.61"/>
    <n v="4310.8100000000013"/>
    <n v="1961.4300000000012"/>
    <n v="0.17402922253428563"/>
    <x v="7"/>
    <s v="Q2"/>
    <n v="6"/>
  </r>
  <r>
    <d v="2023-06-01T00:00:00"/>
    <x v="3"/>
    <x v="3"/>
    <x v="1"/>
    <n v="141"/>
    <n v="16712.3"/>
    <n v="1597.72"/>
    <n v="13413.41"/>
    <n v="1554.18"/>
    <n v="15114.58"/>
    <n v="1701.17"/>
    <n v="146.99"/>
    <n v="0.11255158926017131"/>
    <x v="7"/>
    <s v="Q2"/>
    <n v="6"/>
  </r>
  <r>
    <d v="2023-06-01T00:00:00"/>
    <x v="3"/>
    <x v="0"/>
    <x v="0"/>
    <n v="233"/>
    <n v="26775.07"/>
    <n v="0"/>
    <n v="22171.83"/>
    <n v="0"/>
    <n v="26775.07"/>
    <n v="4603.239999999998"/>
    <n v="4603.239999999998"/>
    <n v="0.17192261308747273"/>
    <x v="7"/>
    <s v="Q2"/>
    <n v="6"/>
  </r>
  <r>
    <d v="2023-06-01T00:00:00"/>
    <x v="3"/>
    <x v="0"/>
    <x v="1"/>
    <n v="181"/>
    <n v="18677.84"/>
    <n v="1846.63"/>
    <n v="14958.41"/>
    <n v="0"/>
    <n v="16831.21"/>
    <n v="1872.7999999999993"/>
    <n v="1872.7999999999993"/>
    <n v="0.11126948092264308"/>
    <x v="7"/>
    <s v="Q2"/>
    <n v="6"/>
  </r>
  <r>
    <d v="2023-06-01T00:00:00"/>
    <x v="3"/>
    <x v="1"/>
    <x v="0"/>
    <n v="1548"/>
    <n v="169133.87"/>
    <n v="0"/>
    <n v="137199.67000000001"/>
    <n v="0"/>
    <n v="169133.87"/>
    <n v="31934.199999999983"/>
    <n v="31934.199999999983"/>
    <n v="0.18881020105553065"/>
    <x v="7"/>
    <s v="Q2"/>
    <n v="6"/>
  </r>
  <r>
    <d v="2023-06-01T00:00:00"/>
    <x v="3"/>
    <x v="1"/>
    <x v="1"/>
    <n v="661"/>
    <n v="66411.91"/>
    <n v="6363.07"/>
    <n v="54822.95"/>
    <n v="0"/>
    <n v="60048.840000000004"/>
    <n v="5225.8900000000067"/>
    <n v="5225.8900000000067"/>
    <n v="8.702732642295849E-2"/>
    <x v="7"/>
    <s v="Q2"/>
    <n v="6"/>
  </r>
  <r>
    <d v="2023-06-01T00:00:00"/>
    <x v="3"/>
    <x v="2"/>
    <x v="0"/>
    <n v="94"/>
    <n v="11804.04"/>
    <n v="0"/>
    <n v="9634.92"/>
    <n v="0"/>
    <n v="11804.04"/>
    <n v="2169.1200000000008"/>
    <n v="2169.1200000000008"/>
    <n v="0.18376081409415765"/>
    <x v="7"/>
    <s v="Q2"/>
    <n v="6"/>
  </r>
  <r>
    <d v="2023-06-01T00:00:00"/>
    <x v="3"/>
    <x v="2"/>
    <x v="1"/>
    <n v="77"/>
    <n v="8462.3799999999992"/>
    <n v="765.84"/>
    <n v="7079.66"/>
    <n v="0"/>
    <n v="7696.5399999999991"/>
    <n v="616.8799999999992"/>
    <n v="616.8799999999992"/>
    <n v="8.0150301304222321E-2"/>
    <x v="7"/>
    <s v="Q2"/>
    <n v="6"/>
  </r>
  <r>
    <d v="2023-06-01T00:00:00"/>
    <x v="4"/>
    <x v="3"/>
    <x v="0"/>
    <n v="77"/>
    <n v="46594.12"/>
    <n v="0"/>
    <n v="24704.57"/>
    <n v="4410.8900000000003"/>
    <n v="46594.12"/>
    <n v="21889.550000000003"/>
    <n v="17478.660000000003"/>
    <n v="0.46979211110758184"/>
    <x v="7"/>
    <s v="Q2"/>
    <n v="6"/>
  </r>
  <r>
    <d v="2023-06-01T00:00:00"/>
    <x v="4"/>
    <x v="3"/>
    <x v="1"/>
    <n v="68"/>
    <n v="46315.01"/>
    <n v="4572.49"/>
    <n v="24673.65"/>
    <n v="4319.68"/>
    <n v="41742.520000000004"/>
    <n v="17068.870000000003"/>
    <n v="12749.190000000002"/>
    <n v="0.40890847030797378"/>
    <x v="7"/>
    <s v="Q2"/>
    <n v="6"/>
  </r>
  <r>
    <d v="2023-06-01T00:00:00"/>
    <x v="4"/>
    <x v="0"/>
    <x v="0"/>
    <n v="95"/>
    <n v="63870.27"/>
    <n v="0"/>
    <n v="33253.49"/>
    <n v="0"/>
    <n v="63870.27"/>
    <n v="30616.78"/>
    <n v="30616.78"/>
    <n v="0.47935886289505275"/>
    <x v="7"/>
    <s v="Q2"/>
    <n v="6"/>
  </r>
  <r>
    <d v="2023-06-01T00:00:00"/>
    <x v="4"/>
    <x v="0"/>
    <x v="1"/>
    <n v="52"/>
    <n v="30826.09"/>
    <n v="2717.94"/>
    <n v="15934.91"/>
    <n v="0"/>
    <n v="28108.15"/>
    <n v="12173.240000000002"/>
    <n v="12173.240000000002"/>
    <n v="0.43308577761254302"/>
    <x v="7"/>
    <s v="Q2"/>
    <n v="6"/>
  </r>
  <r>
    <d v="2023-06-01T00:00:00"/>
    <x v="4"/>
    <x v="1"/>
    <x v="0"/>
    <n v="383"/>
    <n v="227829.06"/>
    <n v="0"/>
    <n v="120361.19"/>
    <n v="0"/>
    <n v="227829.06"/>
    <n v="107467.87"/>
    <n v="107467.87"/>
    <n v="0.47170396085556426"/>
    <x v="7"/>
    <s v="Q2"/>
    <n v="6"/>
  </r>
  <r>
    <d v="2023-06-01T00:00:00"/>
    <x v="4"/>
    <x v="1"/>
    <x v="1"/>
    <n v="196"/>
    <n v="124450.79"/>
    <n v="11375.99"/>
    <n v="66648.25"/>
    <n v="0"/>
    <n v="113074.79999999999"/>
    <n v="46426.549999999988"/>
    <n v="46426.549999999988"/>
    <n v="0.41058264087135238"/>
    <x v="7"/>
    <s v="Q2"/>
    <n v="6"/>
  </r>
  <r>
    <d v="2023-06-01T00:00:00"/>
    <x v="4"/>
    <x v="2"/>
    <x v="0"/>
    <n v="55"/>
    <n v="28929.61"/>
    <n v="0"/>
    <n v="15140.72"/>
    <n v="0"/>
    <n v="28929.61"/>
    <n v="13788.890000000001"/>
    <n v="13788.890000000001"/>
    <n v="0.47663587583793909"/>
    <x v="7"/>
    <s v="Q2"/>
    <n v="6"/>
  </r>
  <r>
    <d v="2023-06-01T00:00:00"/>
    <x v="4"/>
    <x v="2"/>
    <x v="1"/>
    <n v="22"/>
    <n v="14011.63"/>
    <n v="1394.21"/>
    <n v="7387.05"/>
    <n v="0"/>
    <n v="12617.419999999998"/>
    <n v="5230.3699999999981"/>
    <n v="5230.3699999999981"/>
    <n v="0.4145356182167193"/>
    <x v="7"/>
    <s v="Q2"/>
    <n v="6"/>
  </r>
  <r>
    <d v="2023-06-01T00:00:00"/>
    <x v="5"/>
    <x v="3"/>
    <x v="0"/>
    <n v="51"/>
    <n v="198101.22"/>
    <n v="0"/>
    <n v="157763.71"/>
    <n v="18805.689999999999"/>
    <n v="198101.22"/>
    <n v="40337.510000000009"/>
    <n v="21531.820000000011"/>
    <n v="0.20362070460747295"/>
    <x v="7"/>
    <s v="Q2"/>
    <n v="6"/>
  </r>
  <r>
    <d v="2023-06-01T00:00:00"/>
    <x v="5"/>
    <x v="3"/>
    <x v="1"/>
    <n v="35"/>
    <n v="160500.12"/>
    <n v="14767.54"/>
    <n v="128284.8"/>
    <n v="14686.05"/>
    <n v="145732.57999999999"/>
    <n v="17447.779999999984"/>
    <n v="2761.729999999985"/>
    <n v="0.11972463535607471"/>
    <x v="7"/>
    <s v="Q2"/>
    <n v="6"/>
  </r>
  <r>
    <d v="2023-06-01T00:00:00"/>
    <x v="5"/>
    <x v="0"/>
    <x v="0"/>
    <n v="46"/>
    <n v="205895.07"/>
    <n v="0"/>
    <n v="169139.81"/>
    <n v="0"/>
    <n v="205895.07"/>
    <n v="36755.260000000009"/>
    <n v="36755.260000000009"/>
    <n v="0.17851452198442638"/>
    <x v="7"/>
    <s v="Q2"/>
    <n v="6"/>
  </r>
  <r>
    <d v="2023-06-01T00:00:00"/>
    <x v="5"/>
    <x v="0"/>
    <x v="1"/>
    <n v="28"/>
    <n v="128666.61"/>
    <n v="11995.94"/>
    <n v="105521.60000000001"/>
    <n v="0"/>
    <n v="116670.67"/>
    <n v="11149.069999999992"/>
    <n v="11149.069999999992"/>
    <n v="9.5560178063604104E-2"/>
    <x v="7"/>
    <s v="Q2"/>
    <n v="6"/>
  </r>
  <r>
    <d v="2023-06-01T00:00:00"/>
    <x v="5"/>
    <x v="1"/>
    <x v="0"/>
    <n v="136"/>
    <n v="637146.21"/>
    <n v="0"/>
    <n v="528354.32999999996"/>
    <n v="0"/>
    <n v="637146.21"/>
    <n v="108791.88"/>
    <n v="108791.88"/>
    <n v="0.17074868890768416"/>
    <x v="7"/>
    <s v="Q2"/>
    <n v="6"/>
  </r>
  <r>
    <d v="2023-06-01T00:00:00"/>
    <x v="5"/>
    <x v="1"/>
    <x v="1"/>
    <n v="53"/>
    <n v="215237.3"/>
    <n v="21329.88"/>
    <n v="174424.56"/>
    <n v="0"/>
    <n v="193907.41999999998"/>
    <n v="19482.859999999986"/>
    <n v="19482.859999999986"/>
    <n v="0.10047506175885372"/>
    <x v="7"/>
    <s v="Q2"/>
    <n v="6"/>
  </r>
  <r>
    <d v="2023-06-01T00:00:00"/>
    <x v="5"/>
    <x v="2"/>
    <x v="0"/>
    <n v="26"/>
    <n v="107647.93"/>
    <n v="0"/>
    <n v="82567.47"/>
    <n v="0"/>
    <n v="107647.93"/>
    <n v="25080.459999999992"/>
    <n v="25080.459999999992"/>
    <n v="0.23298599424995906"/>
    <x v="7"/>
    <s v="Q2"/>
    <n v="6"/>
  </r>
  <r>
    <d v="2023-06-01T00:00:00"/>
    <x v="5"/>
    <x v="2"/>
    <x v="1"/>
    <n v="13"/>
    <n v="63656.73"/>
    <n v="5842.99"/>
    <n v="56723.67"/>
    <n v="0"/>
    <n v="57813.740000000005"/>
    <n v="1090.070000000007"/>
    <n v="1090.070000000007"/>
    <n v="1.8854860453587797E-2"/>
    <x v="7"/>
    <s v="Q2"/>
    <n v="6"/>
  </r>
  <r>
    <d v="2023-06-01T00:00:00"/>
    <x v="6"/>
    <x v="3"/>
    <x v="0"/>
    <n v="46"/>
    <n v="54957.75"/>
    <n v="0"/>
    <n v="28561.84"/>
    <n v="5218.1400000000003"/>
    <n v="54957.75"/>
    <n v="26395.91"/>
    <n v="21177.77"/>
    <n v="0.48029458993499552"/>
    <x v="7"/>
    <s v="Q2"/>
    <n v="6"/>
  </r>
  <r>
    <d v="2023-06-01T00:00:00"/>
    <x v="6"/>
    <x v="3"/>
    <x v="1"/>
    <n v="21"/>
    <n v="28612.61"/>
    <n v="2593.2399999999998"/>
    <n v="15497.08"/>
    <n v="2477.79"/>
    <n v="26019.370000000003"/>
    <n v="10522.290000000003"/>
    <n v="8044.5000000000027"/>
    <n v="0.40440218191293648"/>
    <x v="7"/>
    <s v="Q2"/>
    <n v="6"/>
  </r>
  <r>
    <d v="2023-06-01T00:00:00"/>
    <x v="6"/>
    <x v="0"/>
    <x v="0"/>
    <n v="44"/>
    <n v="65482.02"/>
    <n v="0"/>
    <n v="34727.760000000002"/>
    <n v="0"/>
    <n v="65482.02"/>
    <n v="30754.259999999995"/>
    <n v="30754.259999999995"/>
    <n v="0.46965961037854353"/>
    <x v="7"/>
    <s v="Q2"/>
    <n v="6"/>
  </r>
  <r>
    <d v="2023-06-01T00:00:00"/>
    <x v="6"/>
    <x v="0"/>
    <x v="1"/>
    <n v="27"/>
    <n v="40264.86"/>
    <n v="3851.41"/>
    <n v="21918.03"/>
    <n v="0"/>
    <n v="36413.449999999997"/>
    <n v="14495.419999999998"/>
    <n v="14495.419999999998"/>
    <n v="0.39807873189714238"/>
    <x v="7"/>
    <s v="Q2"/>
    <n v="6"/>
  </r>
  <r>
    <d v="2023-06-01T00:00:00"/>
    <x v="6"/>
    <x v="1"/>
    <x v="0"/>
    <n v="160"/>
    <n v="216056.36"/>
    <n v="0"/>
    <n v="114750.47"/>
    <n v="0"/>
    <n v="216056.36"/>
    <n v="101305.88999999998"/>
    <n v="101305.88999999998"/>
    <n v="0.46888640538052195"/>
    <x v="7"/>
    <s v="Q2"/>
    <n v="6"/>
  </r>
  <r>
    <d v="2023-06-01T00:00:00"/>
    <x v="6"/>
    <x v="1"/>
    <x v="1"/>
    <n v="64"/>
    <n v="88662.48"/>
    <n v="8383.09"/>
    <n v="49619.18"/>
    <n v="0"/>
    <n v="80279.39"/>
    <n v="30660.21"/>
    <n v="30660.21"/>
    <n v="0.38191882125661392"/>
    <x v="7"/>
    <s v="Q2"/>
    <n v="6"/>
  </r>
  <r>
    <d v="2023-06-01T00:00:00"/>
    <x v="6"/>
    <x v="2"/>
    <x v="0"/>
    <n v="15"/>
    <n v="20188.14"/>
    <n v="0"/>
    <n v="10931.73"/>
    <n v="0"/>
    <n v="20188.14"/>
    <n v="9256.41"/>
    <n v="9256.41"/>
    <n v="0.4585073216254692"/>
    <x v="7"/>
    <s v="Q2"/>
    <n v="6"/>
  </r>
  <r>
    <d v="2023-06-01T00:00:00"/>
    <x v="6"/>
    <x v="2"/>
    <x v="1"/>
    <n v="2"/>
    <n v="1559.91"/>
    <n v="142.13"/>
    <n v="954.11"/>
    <n v="0"/>
    <n v="1417.7800000000002"/>
    <n v="463.67000000000019"/>
    <n v="463.67000000000019"/>
    <n v="0.32703945605100943"/>
    <x v="7"/>
    <s v="Q2"/>
    <n v="6"/>
  </r>
  <r>
    <d v="2023-07-01T00:00:00"/>
    <x v="0"/>
    <x v="3"/>
    <x v="0"/>
    <n v="134"/>
    <n v="56448.85"/>
    <n v="0"/>
    <n v="33976.42"/>
    <n v="5345.01"/>
    <n v="56448.85"/>
    <n v="22472.43"/>
    <n v="17127.419999999998"/>
    <n v="0.39810252998953921"/>
    <x v="7"/>
    <s v="Q3"/>
    <n v="7"/>
  </r>
  <r>
    <d v="2023-07-01T00:00:00"/>
    <x v="0"/>
    <x v="3"/>
    <x v="1"/>
    <n v="113"/>
    <n v="46311.57"/>
    <n v="4579.4399999999996"/>
    <n v="25550.53"/>
    <n v="3983.52"/>
    <n v="41732.129999999997"/>
    <n v="16181.599999999999"/>
    <n v="12198.079999999998"/>
    <n v="0.38774919947771658"/>
    <x v="7"/>
    <s v="Q3"/>
    <n v="7"/>
  </r>
  <r>
    <d v="2023-07-01T00:00:00"/>
    <x v="0"/>
    <x v="0"/>
    <x v="0"/>
    <n v="145"/>
    <n v="65817.48"/>
    <n v="0"/>
    <n v="36530.22"/>
    <n v="0"/>
    <n v="65817.48"/>
    <n v="29287.259999999995"/>
    <n v="29287.259999999995"/>
    <n v="0.44497692710204034"/>
    <x v="7"/>
    <s v="Q3"/>
    <n v="7"/>
  </r>
  <r>
    <d v="2023-07-01T00:00:00"/>
    <x v="0"/>
    <x v="0"/>
    <x v="1"/>
    <n v="105"/>
    <n v="47928.959999999999"/>
    <n v="4800.97"/>
    <n v="30976.22"/>
    <n v="0"/>
    <n v="43127.99"/>
    <n v="12151.769999999997"/>
    <n v="12151.769999999997"/>
    <n v="0.28176063850877348"/>
    <x v="7"/>
    <s v="Q3"/>
    <n v="7"/>
  </r>
  <r>
    <d v="2023-07-01T00:00:00"/>
    <x v="0"/>
    <x v="1"/>
    <x v="0"/>
    <n v="595"/>
    <n v="264341.62"/>
    <n v="0"/>
    <n v="161151.29"/>
    <n v="0"/>
    <n v="264341.62"/>
    <n v="103190.32999999999"/>
    <n v="103190.32999999999"/>
    <n v="0.39036732089331977"/>
    <x v="7"/>
    <s v="Q3"/>
    <n v="7"/>
  </r>
  <r>
    <d v="2023-07-01T00:00:00"/>
    <x v="0"/>
    <x v="1"/>
    <x v="1"/>
    <n v="239"/>
    <n v="107549.32"/>
    <n v="9740.66"/>
    <n v="67475.740000000005"/>
    <n v="0"/>
    <n v="97808.66"/>
    <n v="30332.92"/>
    <n v="30332.92"/>
    <n v="0.3101250952625258"/>
    <x v="7"/>
    <s v="Q3"/>
    <n v="7"/>
  </r>
  <r>
    <d v="2023-07-01T00:00:00"/>
    <x v="0"/>
    <x v="2"/>
    <x v="0"/>
    <n v="60"/>
    <n v="24585.34"/>
    <n v="0"/>
    <n v="14378.24"/>
    <n v="0"/>
    <n v="24585.34"/>
    <n v="10207.1"/>
    <n v="10207.1"/>
    <n v="0.41517017865117994"/>
    <x v="7"/>
    <s v="Q3"/>
    <n v="7"/>
  </r>
  <r>
    <d v="2023-07-01T00:00:00"/>
    <x v="0"/>
    <x v="2"/>
    <x v="1"/>
    <n v="23"/>
    <n v="10346.209999999999"/>
    <n v="1000.16"/>
    <n v="5316.43"/>
    <n v="0"/>
    <n v="9346.0499999999993"/>
    <n v="4029.619999999999"/>
    <n v="4029.619999999999"/>
    <n v="0.43115754784106647"/>
    <x v="7"/>
    <s v="Q3"/>
    <n v="7"/>
  </r>
  <r>
    <d v="2023-07-01T00:00:00"/>
    <x v="1"/>
    <x v="3"/>
    <x v="0"/>
    <n v="53"/>
    <n v="339249.39"/>
    <n v="0"/>
    <n v="288704.65000000002"/>
    <n v="32166.04"/>
    <n v="339249.39"/>
    <n v="50544.739999999991"/>
    <n v="18378.69999999999"/>
    <n v="0.14898992154414778"/>
    <x v="7"/>
    <s v="Q3"/>
    <n v="7"/>
  </r>
  <r>
    <d v="2023-07-01T00:00:00"/>
    <x v="1"/>
    <x v="3"/>
    <x v="1"/>
    <n v="34"/>
    <n v="218268.67"/>
    <n v="21080.25"/>
    <n v="181679.26"/>
    <n v="18780.48"/>
    <n v="197188.42"/>
    <n v="15509.160000000003"/>
    <n v="-3271.3199999999961"/>
    <n v="7.8651474564277166E-2"/>
    <x v="7"/>
    <s v="Q3"/>
    <n v="7"/>
  </r>
  <r>
    <d v="2023-07-01T00:00:00"/>
    <x v="1"/>
    <x v="0"/>
    <x v="0"/>
    <n v="55"/>
    <n v="337374.79"/>
    <n v="0"/>
    <n v="286823.98"/>
    <n v="0"/>
    <n v="337374.79"/>
    <n v="50550.81"/>
    <n v="50550.81"/>
    <n v="0.14983576573697163"/>
    <x v="7"/>
    <s v="Q3"/>
    <n v="7"/>
  </r>
  <r>
    <d v="2023-07-01T00:00:00"/>
    <x v="1"/>
    <x v="0"/>
    <x v="1"/>
    <n v="31"/>
    <n v="202224.97"/>
    <n v="20667.400000000001"/>
    <n v="175473.71"/>
    <n v="0"/>
    <n v="181557.57"/>
    <n v="6083.8600000000151"/>
    <n v="6083.8600000000151"/>
    <n v="3.3509261001896065E-2"/>
    <x v="7"/>
    <s v="Q3"/>
    <n v="7"/>
  </r>
  <r>
    <d v="2023-07-01T00:00:00"/>
    <x v="1"/>
    <x v="1"/>
    <x v="0"/>
    <n v="128"/>
    <n v="809377.77"/>
    <n v="0"/>
    <n v="690337.68"/>
    <n v="0"/>
    <n v="809377.77"/>
    <n v="119040.08999999997"/>
    <n v="119040.08999999997"/>
    <n v="0.14707605572117452"/>
    <x v="7"/>
    <s v="Q3"/>
    <n v="7"/>
  </r>
  <r>
    <d v="2023-07-01T00:00:00"/>
    <x v="1"/>
    <x v="1"/>
    <x v="1"/>
    <n v="46"/>
    <n v="239896.16"/>
    <n v="22657.53"/>
    <n v="203877.29"/>
    <n v="0"/>
    <n v="217238.63"/>
    <n v="13361.339999999997"/>
    <n v="13361.339999999997"/>
    <n v="6.150535933687299E-2"/>
    <x v="7"/>
    <s v="Q3"/>
    <n v="7"/>
  </r>
  <r>
    <d v="2023-07-01T00:00:00"/>
    <x v="1"/>
    <x v="2"/>
    <x v="0"/>
    <n v="29"/>
    <n v="155854.85"/>
    <n v="0"/>
    <n v="134174.76999999999"/>
    <n v="0"/>
    <n v="155854.85"/>
    <n v="21680.080000000016"/>
    <n v="21680.080000000016"/>
    <n v="0.13910430121359724"/>
    <x v="7"/>
    <s v="Q3"/>
    <n v="7"/>
  </r>
  <r>
    <d v="2023-07-01T00:00:00"/>
    <x v="1"/>
    <x v="2"/>
    <x v="1"/>
    <n v="19"/>
    <n v="128699.9"/>
    <n v="11539.95"/>
    <n v="107040.68"/>
    <n v="0"/>
    <n v="117159.95"/>
    <n v="10119.270000000004"/>
    <n v="10119.270000000004"/>
    <n v="8.6371409342527072E-2"/>
    <x v="7"/>
    <s v="Q3"/>
    <n v="7"/>
  </r>
  <r>
    <d v="2023-07-01T00:00:00"/>
    <x v="2"/>
    <x v="3"/>
    <x v="0"/>
    <n v="80"/>
    <n v="66727.11"/>
    <n v="0"/>
    <n v="29779.82"/>
    <n v="6326.33"/>
    <n v="66727.11"/>
    <n v="36947.29"/>
    <n v="30620.959999999999"/>
    <n v="0.55370733124812388"/>
    <x v="7"/>
    <s v="Q3"/>
    <n v="7"/>
  </r>
  <r>
    <d v="2023-07-01T00:00:00"/>
    <x v="2"/>
    <x v="3"/>
    <x v="1"/>
    <n v="76"/>
    <n v="57128.76"/>
    <n v="5863.01"/>
    <n v="24616.84"/>
    <n v="4888.2700000000004"/>
    <n v="51265.75"/>
    <n v="26648.91"/>
    <n v="21760.639999999999"/>
    <n v="0.51981898245904912"/>
    <x v="7"/>
    <s v="Q3"/>
    <n v="7"/>
  </r>
  <r>
    <d v="2023-07-01T00:00:00"/>
    <x v="2"/>
    <x v="0"/>
    <x v="0"/>
    <n v="100"/>
    <n v="88023.82"/>
    <n v="0"/>
    <n v="38626.65"/>
    <n v="0"/>
    <n v="88023.82"/>
    <n v="49397.170000000006"/>
    <n v="49397.170000000006"/>
    <n v="0.56117957616472447"/>
    <x v="7"/>
    <s v="Q3"/>
    <n v="7"/>
  </r>
  <r>
    <d v="2023-07-01T00:00:00"/>
    <x v="2"/>
    <x v="0"/>
    <x v="1"/>
    <n v="66"/>
    <n v="45572.94"/>
    <n v="4542.8999999999996"/>
    <n v="19990.990000000002"/>
    <n v="0"/>
    <n v="41030.04"/>
    <n v="21039.05"/>
    <n v="21039.05"/>
    <n v="0.51277186178711986"/>
    <x v="7"/>
    <s v="Q3"/>
    <n v="7"/>
  </r>
  <r>
    <d v="2023-07-01T00:00:00"/>
    <x v="2"/>
    <x v="1"/>
    <x v="0"/>
    <n v="399"/>
    <n v="328663.28000000003"/>
    <n v="0"/>
    <n v="145924.51"/>
    <n v="0"/>
    <n v="328663.28000000003"/>
    <n v="182738.77000000002"/>
    <n v="182738.77000000002"/>
    <n v="0.55600604363225492"/>
    <x v="7"/>
    <s v="Q3"/>
    <n v="7"/>
  </r>
  <r>
    <d v="2023-07-01T00:00:00"/>
    <x v="2"/>
    <x v="1"/>
    <x v="1"/>
    <n v="158"/>
    <n v="119706.82"/>
    <n v="11404.35"/>
    <n v="53392.21"/>
    <n v="0"/>
    <n v="108302.47"/>
    <n v="54910.26"/>
    <n v="54910.26"/>
    <n v="0.50700838124929193"/>
    <x v="7"/>
    <s v="Q3"/>
    <n v="7"/>
  </r>
  <r>
    <d v="2023-07-01T00:00:00"/>
    <x v="2"/>
    <x v="2"/>
    <x v="0"/>
    <n v="24"/>
    <n v="16168.91"/>
    <n v="0"/>
    <n v="7242.23"/>
    <n v="0"/>
    <n v="16168.91"/>
    <n v="8926.68"/>
    <n v="8926.68"/>
    <n v="0.5520891637098605"/>
    <x v="7"/>
    <s v="Q3"/>
    <n v="7"/>
  </r>
  <r>
    <d v="2023-07-01T00:00:00"/>
    <x v="2"/>
    <x v="2"/>
    <x v="1"/>
    <n v="16"/>
    <n v="10572.51"/>
    <n v="1032.45"/>
    <n v="4651.74"/>
    <n v="0"/>
    <n v="9540.06"/>
    <n v="4888.32"/>
    <n v="4888.32"/>
    <n v="0.51239929308620702"/>
    <x v="7"/>
    <s v="Q3"/>
    <n v="7"/>
  </r>
  <r>
    <d v="2023-07-01T00:00:00"/>
    <x v="3"/>
    <x v="3"/>
    <x v="0"/>
    <n v="240"/>
    <n v="26653.1"/>
    <n v="0"/>
    <n v="21421.46"/>
    <n v="2520.36"/>
    <n v="26653.1"/>
    <n v="5231.6399999999994"/>
    <n v="2711.2799999999993"/>
    <n v="0.196286360685999"/>
    <x v="7"/>
    <s v="Q3"/>
    <n v="7"/>
  </r>
  <r>
    <d v="2023-07-01T00:00:00"/>
    <x v="3"/>
    <x v="3"/>
    <x v="1"/>
    <n v="196"/>
    <n v="23666.55"/>
    <n v="2298.12"/>
    <n v="19640.34"/>
    <n v="2041.33"/>
    <n v="21368.43"/>
    <n v="1728.0900000000001"/>
    <n v="-313.23999999999978"/>
    <n v="8.0871173034237895E-2"/>
    <x v="7"/>
    <s v="Q3"/>
    <n v="7"/>
  </r>
  <r>
    <d v="2023-07-01T00:00:00"/>
    <x v="3"/>
    <x v="0"/>
    <x v="0"/>
    <n v="206"/>
    <n v="21369.21"/>
    <n v="0"/>
    <n v="18015.28"/>
    <n v="0"/>
    <n v="21369.21"/>
    <n v="3353.9300000000003"/>
    <n v="3353.9300000000003"/>
    <n v="0.15695152043524307"/>
    <x v="7"/>
    <s v="Q3"/>
    <n v="7"/>
  </r>
  <r>
    <d v="2023-07-01T00:00:00"/>
    <x v="3"/>
    <x v="0"/>
    <x v="1"/>
    <n v="142"/>
    <n v="16664.150000000001"/>
    <n v="1724.14"/>
    <n v="13981.63"/>
    <n v="0"/>
    <n v="14940.010000000002"/>
    <n v="958.38000000000284"/>
    <n v="958.38000000000284"/>
    <n v="6.4148551440059459E-2"/>
    <x v="7"/>
    <s v="Q3"/>
    <n v="7"/>
  </r>
  <r>
    <d v="2023-07-01T00:00:00"/>
    <x v="3"/>
    <x v="1"/>
    <x v="0"/>
    <n v="1678"/>
    <n v="186088.39"/>
    <n v="0"/>
    <n v="150872.64000000001"/>
    <n v="0"/>
    <n v="186088.39"/>
    <n v="35215.75"/>
    <n v="35215.75"/>
    <n v="0.18924205857227308"/>
    <x v="7"/>
    <s v="Q3"/>
    <n v="7"/>
  </r>
  <r>
    <d v="2023-07-01T00:00:00"/>
    <x v="3"/>
    <x v="1"/>
    <x v="1"/>
    <n v="700"/>
    <n v="74252.600000000006"/>
    <n v="7068.12"/>
    <n v="59861.69"/>
    <n v="0"/>
    <n v="67184.48000000001"/>
    <n v="7322.7900000000081"/>
    <n v="7322.7900000000081"/>
    <n v="0.10899526200098604"/>
    <x v="7"/>
    <s v="Q3"/>
    <n v="7"/>
  </r>
  <r>
    <d v="2023-07-01T00:00:00"/>
    <x v="3"/>
    <x v="2"/>
    <x v="0"/>
    <n v="134"/>
    <n v="14344.87"/>
    <n v="0"/>
    <n v="11718.27"/>
    <n v="0"/>
    <n v="14344.87"/>
    <n v="2626.6000000000004"/>
    <n v="2626.6000000000004"/>
    <n v="0.18310378553448028"/>
    <x v="7"/>
    <s v="Q3"/>
    <n v="7"/>
  </r>
  <r>
    <d v="2023-07-01T00:00:00"/>
    <x v="3"/>
    <x v="2"/>
    <x v="1"/>
    <n v="59"/>
    <n v="6533.8"/>
    <n v="633.52"/>
    <n v="5362.63"/>
    <n v="0"/>
    <n v="5900.2800000000007"/>
    <n v="537.65000000000055"/>
    <n v="537.65000000000055"/>
    <n v="9.1122794172480037E-2"/>
    <x v="7"/>
    <s v="Q3"/>
    <n v="7"/>
  </r>
  <r>
    <d v="2023-07-01T00:00:00"/>
    <x v="4"/>
    <x v="3"/>
    <x v="0"/>
    <n v="108"/>
    <n v="58617.37"/>
    <n v="0"/>
    <n v="30755.22"/>
    <n v="5556.27"/>
    <n v="58617.37"/>
    <n v="27862.15"/>
    <n v="22305.88"/>
    <n v="0.47532241722888624"/>
    <x v="7"/>
    <s v="Q3"/>
    <n v="7"/>
  </r>
  <r>
    <d v="2023-07-01T00:00:00"/>
    <x v="4"/>
    <x v="3"/>
    <x v="1"/>
    <n v="84"/>
    <n v="43911.9"/>
    <n v="4067"/>
    <n v="23321.119999999999"/>
    <n v="3845.33"/>
    <n v="39844.9"/>
    <n v="16523.780000000002"/>
    <n v="12678.450000000003"/>
    <n v="0.41470250897856442"/>
    <x v="7"/>
    <s v="Q3"/>
    <n v="7"/>
  </r>
  <r>
    <d v="2023-07-01T00:00:00"/>
    <x v="4"/>
    <x v="0"/>
    <x v="0"/>
    <n v="80"/>
    <n v="48683.58"/>
    <n v="0"/>
    <n v="25326.81"/>
    <n v="0"/>
    <n v="48683.58"/>
    <n v="23356.77"/>
    <n v="23356.77"/>
    <n v="0.47976689471070122"/>
    <x v="7"/>
    <s v="Q3"/>
    <n v="7"/>
  </r>
  <r>
    <d v="2023-07-01T00:00:00"/>
    <x v="4"/>
    <x v="0"/>
    <x v="1"/>
    <n v="53"/>
    <n v="32561.77"/>
    <n v="3291.42"/>
    <n v="17538.23"/>
    <n v="0"/>
    <n v="29270.35"/>
    <n v="11732.119999999999"/>
    <n v="11732.119999999999"/>
    <n v="0.40081925907958049"/>
    <x v="7"/>
    <s v="Q3"/>
    <n v="7"/>
  </r>
  <r>
    <d v="2023-07-01T00:00:00"/>
    <x v="4"/>
    <x v="1"/>
    <x v="0"/>
    <n v="480"/>
    <n v="295742.73"/>
    <n v="0"/>
    <n v="154463.51"/>
    <n v="0"/>
    <n v="295742.73"/>
    <n v="141279.21999999997"/>
    <n v="141279.21999999997"/>
    <n v="0.47770986627465023"/>
    <x v="7"/>
    <s v="Q3"/>
    <n v="7"/>
  </r>
  <r>
    <d v="2023-07-01T00:00:00"/>
    <x v="4"/>
    <x v="1"/>
    <x v="1"/>
    <n v="129"/>
    <n v="82796.08"/>
    <n v="8035.47"/>
    <n v="43906.86"/>
    <n v="0"/>
    <n v="74760.61"/>
    <n v="30853.75"/>
    <n v="30853.75"/>
    <n v="0.41270061868141528"/>
    <x v="7"/>
    <s v="Q3"/>
    <n v="7"/>
  </r>
  <r>
    <d v="2023-07-01T00:00:00"/>
    <x v="4"/>
    <x v="2"/>
    <x v="0"/>
    <n v="44"/>
    <n v="26217.56"/>
    <n v="0"/>
    <n v="13359.56"/>
    <n v="0"/>
    <n v="26217.56"/>
    <n v="12858.000000000002"/>
    <n v="12858.000000000002"/>
    <n v="0.49043465524633112"/>
    <x v="7"/>
    <s v="Q3"/>
    <n v="7"/>
  </r>
  <r>
    <d v="2023-07-01T00:00:00"/>
    <x v="4"/>
    <x v="2"/>
    <x v="1"/>
    <n v="22"/>
    <n v="12040.52"/>
    <n v="1168.24"/>
    <n v="6421.69"/>
    <n v="0"/>
    <n v="10872.28"/>
    <n v="4450.5900000000011"/>
    <n v="4450.5900000000011"/>
    <n v="0.40935204023443111"/>
    <x v="7"/>
    <s v="Q3"/>
    <n v="7"/>
  </r>
  <r>
    <d v="2023-07-01T00:00:00"/>
    <x v="5"/>
    <x v="3"/>
    <x v="0"/>
    <n v="44"/>
    <n v="214719.25"/>
    <n v="0"/>
    <n v="167833.86"/>
    <n v="20376.22"/>
    <n v="214719.25"/>
    <n v="46885.390000000014"/>
    <n v="26509.170000000013"/>
    <n v="0.2183567146401639"/>
    <x v="7"/>
    <s v="Q3"/>
    <n v="7"/>
  </r>
  <r>
    <d v="2023-07-01T00:00:00"/>
    <x v="5"/>
    <x v="3"/>
    <x v="1"/>
    <n v="39"/>
    <n v="161988.85"/>
    <n v="14983.21"/>
    <n v="132528.95000000001"/>
    <n v="13976.34"/>
    <n v="147005.64000000001"/>
    <n v="14476.690000000002"/>
    <n v="500.35000000000218"/>
    <n v="9.8477106048448212E-2"/>
    <x v="7"/>
    <s v="Q3"/>
    <n v="7"/>
  </r>
  <r>
    <d v="2023-07-01T00:00:00"/>
    <x v="5"/>
    <x v="0"/>
    <x v="0"/>
    <n v="43"/>
    <n v="178674.63"/>
    <n v="0"/>
    <n v="144795.95000000001"/>
    <n v="0"/>
    <n v="178674.63"/>
    <n v="33878.679999999993"/>
    <n v="33878.679999999993"/>
    <n v="0.18961102647868919"/>
    <x v="7"/>
    <s v="Q3"/>
    <n v="7"/>
  </r>
  <r>
    <d v="2023-07-01T00:00:00"/>
    <x v="5"/>
    <x v="0"/>
    <x v="1"/>
    <n v="43"/>
    <n v="169175"/>
    <n v="15873.94"/>
    <n v="138083.51"/>
    <n v="0"/>
    <n v="153301.06"/>
    <n v="15217.549999999988"/>
    <n v="15217.549999999988"/>
    <n v="9.9265784594052955E-2"/>
    <x v="7"/>
    <s v="Q3"/>
    <n v="7"/>
  </r>
  <r>
    <d v="2023-07-01T00:00:00"/>
    <x v="5"/>
    <x v="1"/>
    <x v="0"/>
    <n v="149"/>
    <n v="645551.12"/>
    <n v="0"/>
    <n v="538068.56000000006"/>
    <n v="0"/>
    <n v="645551.12"/>
    <n v="107482.55999999994"/>
    <n v="107482.55999999994"/>
    <n v="0.16649736429858558"/>
    <x v="7"/>
    <s v="Q3"/>
    <n v="7"/>
  </r>
  <r>
    <d v="2023-07-01T00:00:00"/>
    <x v="5"/>
    <x v="1"/>
    <x v="1"/>
    <n v="57"/>
    <n v="234599.58"/>
    <n v="22326.21"/>
    <n v="196831.7"/>
    <n v="0"/>
    <n v="212273.37"/>
    <n v="15441.669999999984"/>
    <n v="15441.669999999984"/>
    <n v="7.2744263682250787E-2"/>
    <x v="7"/>
    <s v="Q3"/>
    <n v="7"/>
  </r>
  <r>
    <d v="2023-07-01T00:00:00"/>
    <x v="5"/>
    <x v="2"/>
    <x v="0"/>
    <n v="28"/>
    <n v="119362.25"/>
    <n v="0"/>
    <n v="95440.46"/>
    <n v="0"/>
    <n v="119362.25"/>
    <n v="23921.789999999994"/>
    <n v="23921.789999999994"/>
    <n v="0.20041336352154884"/>
    <x v="7"/>
    <s v="Q3"/>
    <n v="7"/>
  </r>
  <r>
    <d v="2023-07-01T00:00:00"/>
    <x v="5"/>
    <x v="2"/>
    <x v="1"/>
    <n v="15"/>
    <n v="78931.960000000006"/>
    <n v="7505.31"/>
    <n v="64761.84"/>
    <n v="0"/>
    <n v="71426.650000000009"/>
    <n v="6664.8100000000122"/>
    <n v="6664.8100000000122"/>
    <n v="9.3309850034966099E-2"/>
    <x v="7"/>
    <s v="Q3"/>
    <n v="7"/>
  </r>
  <r>
    <d v="2023-07-01T00:00:00"/>
    <x v="6"/>
    <x v="3"/>
    <x v="0"/>
    <n v="40"/>
    <n v="40491.15"/>
    <n v="0"/>
    <n v="21847.24"/>
    <n v="3839.03"/>
    <n v="40491.15"/>
    <n v="18643.91"/>
    <n v="14804.88"/>
    <n v="0.46044407234667328"/>
    <x v="7"/>
    <s v="Q3"/>
    <n v="7"/>
  </r>
  <r>
    <d v="2023-07-01T00:00:00"/>
    <x v="6"/>
    <x v="3"/>
    <x v="1"/>
    <n v="31"/>
    <n v="43304.31"/>
    <n v="4180.05"/>
    <n v="22510.62"/>
    <n v="3730.69"/>
    <n v="39124.259999999995"/>
    <n v="16613.639999999996"/>
    <n v="12882.949999999995"/>
    <n v="0.42463780784607807"/>
    <x v="7"/>
    <s v="Q3"/>
    <n v="7"/>
  </r>
  <r>
    <d v="2023-07-01T00:00:00"/>
    <x v="6"/>
    <x v="0"/>
    <x v="0"/>
    <n v="36"/>
    <n v="58874.74"/>
    <n v="0"/>
    <n v="31935.53"/>
    <n v="0"/>
    <n v="58874.74"/>
    <n v="26939.21"/>
    <n v="26939.21"/>
    <n v="0.45756822025880711"/>
    <x v="7"/>
    <s v="Q3"/>
    <n v="7"/>
  </r>
  <r>
    <d v="2023-07-01T00:00:00"/>
    <x v="6"/>
    <x v="0"/>
    <x v="1"/>
    <n v="32"/>
    <n v="43291.67"/>
    <n v="4478.8999999999996"/>
    <n v="23436.799999999999"/>
    <n v="0"/>
    <n v="38812.769999999997"/>
    <n v="15375.969999999998"/>
    <n v="15375.969999999998"/>
    <n v="0.3961575017706801"/>
    <x v="7"/>
    <s v="Q3"/>
    <n v="7"/>
  </r>
  <r>
    <d v="2023-07-01T00:00:00"/>
    <x v="6"/>
    <x v="1"/>
    <x v="0"/>
    <n v="185"/>
    <n v="231293.68"/>
    <n v="0"/>
    <n v="124376.6"/>
    <n v="0"/>
    <n v="231293.68"/>
    <n v="106917.07999999999"/>
    <n v="106917.07999999999"/>
    <n v="0.46225681566396448"/>
    <x v="7"/>
    <s v="Q3"/>
    <n v="7"/>
  </r>
  <r>
    <d v="2023-07-01T00:00:00"/>
    <x v="6"/>
    <x v="1"/>
    <x v="1"/>
    <n v="62"/>
    <n v="92765.59"/>
    <n v="9086.48"/>
    <n v="50495.85"/>
    <n v="0"/>
    <n v="83679.11"/>
    <n v="33183.26"/>
    <n v="33183.26"/>
    <n v="0.39655369183539357"/>
    <x v="7"/>
    <s v="Q3"/>
    <n v="7"/>
  </r>
  <r>
    <d v="2023-07-01T00:00:00"/>
    <x v="6"/>
    <x v="2"/>
    <x v="0"/>
    <n v="11"/>
    <n v="13518.89"/>
    <n v="0"/>
    <n v="7135.25"/>
    <n v="0"/>
    <n v="13518.89"/>
    <n v="6383.6399999999994"/>
    <n v="6383.6399999999994"/>
    <n v="0.47220148991522232"/>
    <x v="7"/>
    <s v="Q3"/>
    <n v="7"/>
  </r>
  <r>
    <d v="2023-07-01T00:00:00"/>
    <x v="6"/>
    <x v="2"/>
    <x v="1"/>
    <n v="18"/>
    <n v="25261.9"/>
    <n v="2223.85"/>
    <n v="13375.31"/>
    <n v="0"/>
    <n v="23038.050000000003"/>
    <n v="9662.7400000000034"/>
    <n v="9662.7400000000034"/>
    <n v="0.41942525517567686"/>
    <x v="7"/>
    <s v="Q3"/>
    <n v="7"/>
  </r>
  <r>
    <d v="2023-08-01T00:00:00"/>
    <x v="0"/>
    <x v="3"/>
    <x v="0"/>
    <n v="150"/>
    <n v="63526.97"/>
    <n v="0"/>
    <n v="40265.699999999997"/>
    <n v="6010.92"/>
    <n v="63526.97"/>
    <n v="23261.270000000004"/>
    <n v="17250.350000000006"/>
    <n v="0.36616369393975512"/>
    <x v="7"/>
    <s v="Q3"/>
    <n v="8"/>
  </r>
  <r>
    <d v="2023-08-01T00:00:00"/>
    <x v="0"/>
    <x v="3"/>
    <x v="1"/>
    <n v="37"/>
    <n v="16372.25"/>
    <n v="1014.16"/>
    <n v="11020.53"/>
    <n v="1475.9"/>
    <n v="15358.09"/>
    <n v="4337.5599999999995"/>
    <n v="2861.6599999999994"/>
    <n v="0.28242834883764839"/>
    <x v="7"/>
    <s v="Q3"/>
    <n v="8"/>
  </r>
  <r>
    <d v="2023-08-01T00:00:00"/>
    <x v="0"/>
    <x v="0"/>
    <x v="0"/>
    <n v="192"/>
    <n v="83292.38"/>
    <n v="0"/>
    <n v="47807.06"/>
    <n v="0"/>
    <n v="83292.38"/>
    <n v="35485.320000000007"/>
    <n v="35485.320000000007"/>
    <n v="0.42603320976060483"/>
    <x v="7"/>
    <s v="Q3"/>
    <n v="8"/>
  </r>
  <r>
    <d v="2023-08-01T00:00:00"/>
    <x v="0"/>
    <x v="0"/>
    <x v="1"/>
    <n v="18"/>
    <n v="7310.22"/>
    <n v="511.89"/>
    <n v="3873.23"/>
    <n v="0"/>
    <n v="6798.33"/>
    <n v="2925.1"/>
    <n v="2925.1"/>
    <n v="0.4302674333255373"/>
    <x v="7"/>
    <s v="Q3"/>
    <n v="8"/>
  </r>
  <r>
    <d v="2023-08-01T00:00:00"/>
    <x v="0"/>
    <x v="1"/>
    <x v="0"/>
    <n v="505"/>
    <n v="220556.03"/>
    <n v="0"/>
    <n v="132644.35"/>
    <n v="0"/>
    <n v="220556.03"/>
    <n v="87911.679999999993"/>
    <n v="87911.679999999993"/>
    <n v="0.39859114257723988"/>
    <x v="7"/>
    <s v="Q3"/>
    <n v="8"/>
  </r>
  <r>
    <d v="2023-08-01T00:00:00"/>
    <x v="0"/>
    <x v="1"/>
    <x v="1"/>
    <n v="297"/>
    <n v="128296.69"/>
    <n v="26328.85"/>
    <n v="71927.09"/>
    <n v="0"/>
    <n v="101967.84"/>
    <n v="30040.75"/>
    <n v="30040.75"/>
    <n v="0.29461004567714683"/>
    <x v="7"/>
    <s v="Q3"/>
    <n v="8"/>
  </r>
  <r>
    <d v="2023-08-01T00:00:00"/>
    <x v="0"/>
    <x v="2"/>
    <x v="0"/>
    <n v="86"/>
    <n v="38274.18"/>
    <n v="0"/>
    <n v="22298.46"/>
    <n v="0"/>
    <n v="38274.18"/>
    <n v="15975.720000000001"/>
    <n v="15975.720000000001"/>
    <n v="0.41740201880223171"/>
    <x v="7"/>
    <s v="Q3"/>
    <n v="8"/>
  </r>
  <r>
    <d v="2023-08-01T00:00:00"/>
    <x v="0"/>
    <x v="2"/>
    <x v="1"/>
    <n v="31"/>
    <n v="11876.28"/>
    <n v="844.98"/>
    <n v="7150.16"/>
    <n v="0"/>
    <n v="11031.300000000001"/>
    <n v="3881.1400000000012"/>
    <n v="3881.1400000000012"/>
    <n v="0.35182979340603565"/>
    <x v="7"/>
    <s v="Q3"/>
    <n v="8"/>
  </r>
  <r>
    <d v="2023-08-01T00:00:00"/>
    <x v="1"/>
    <x v="3"/>
    <x v="0"/>
    <n v="77"/>
    <n v="445659.09"/>
    <n v="0"/>
    <n v="373619.16"/>
    <n v="42280.83"/>
    <n v="445659.09"/>
    <n v="72039.930000000051"/>
    <n v="29759.100000000049"/>
    <n v="0.16164806601386733"/>
    <x v="7"/>
    <s v="Q3"/>
    <n v="8"/>
  </r>
  <r>
    <d v="2023-08-01T00:00:00"/>
    <x v="1"/>
    <x v="3"/>
    <x v="1"/>
    <n v="17"/>
    <n v="94103.8"/>
    <n v="6322.78"/>
    <n v="78423.740000000005"/>
    <n v="8389.7099999999991"/>
    <n v="87781.02"/>
    <n v="9357.2799999999988"/>
    <n v="967.56999999999971"/>
    <n v="0.10659798667183405"/>
    <x v="7"/>
    <s v="Q3"/>
    <n v="8"/>
  </r>
  <r>
    <d v="2023-08-01T00:00:00"/>
    <x v="1"/>
    <x v="0"/>
    <x v="0"/>
    <n v="78"/>
    <n v="526215.27"/>
    <n v="0"/>
    <n v="454723.26"/>
    <n v="0"/>
    <n v="526215.27"/>
    <n v="71492.010000000009"/>
    <n v="71492.010000000009"/>
    <n v="0.13586076664023833"/>
    <x v="7"/>
    <s v="Q3"/>
    <n v="8"/>
  </r>
  <r>
    <d v="2023-08-01T00:00:00"/>
    <x v="1"/>
    <x v="0"/>
    <x v="1"/>
    <n v="12"/>
    <n v="63336.22"/>
    <n v="3926.87"/>
    <n v="55511.53"/>
    <n v="0"/>
    <n v="59409.35"/>
    <n v="3897.8199999999997"/>
    <n v="3897.8199999999997"/>
    <n v="6.5609537892604444E-2"/>
    <x v="7"/>
    <s v="Q3"/>
    <n v="8"/>
  </r>
  <r>
    <d v="2023-08-01T00:00:00"/>
    <x v="1"/>
    <x v="1"/>
    <x v="0"/>
    <n v="87"/>
    <n v="590255.63"/>
    <n v="0"/>
    <n v="504347.28"/>
    <n v="0"/>
    <n v="590255.63"/>
    <n v="85908.349999999977"/>
    <n v="85908.349999999977"/>
    <n v="0.14554431272430213"/>
    <x v="7"/>
    <s v="Q3"/>
    <n v="8"/>
  </r>
  <r>
    <d v="2023-08-01T00:00:00"/>
    <x v="1"/>
    <x v="1"/>
    <x v="1"/>
    <n v="42"/>
    <n v="248768.61"/>
    <n v="49384.55"/>
    <n v="218178.06"/>
    <n v="0"/>
    <n v="199384.06"/>
    <n v="-18794"/>
    <n v="-18794"/>
    <n v="-9.4260293425663014E-2"/>
    <x v="7"/>
    <s v="Q3"/>
    <n v="8"/>
  </r>
  <r>
    <d v="2023-08-01T00:00:00"/>
    <x v="1"/>
    <x v="2"/>
    <x v="0"/>
    <n v="34"/>
    <n v="169013.03"/>
    <n v="0"/>
    <n v="145558.98000000001"/>
    <n v="0"/>
    <n v="169013.03"/>
    <n v="23454.049999999988"/>
    <n v="23454.049999999988"/>
    <n v="0.13877066164661972"/>
    <x v="7"/>
    <s v="Q3"/>
    <n v="8"/>
  </r>
  <r>
    <d v="2023-08-01T00:00:00"/>
    <x v="1"/>
    <x v="2"/>
    <x v="1"/>
    <n v="12"/>
    <n v="82852.41"/>
    <n v="5401.96"/>
    <n v="70732.98"/>
    <n v="0"/>
    <n v="77450.45"/>
    <n v="6717.4700000000012"/>
    <n v="6717.4700000000012"/>
    <n v="8.6732485092081466E-2"/>
    <x v="7"/>
    <s v="Q3"/>
    <n v="8"/>
  </r>
  <r>
    <d v="2023-08-01T00:00:00"/>
    <x v="2"/>
    <x v="3"/>
    <x v="0"/>
    <n v="108"/>
    <n v="87279.48"/>
    <n v="0"/>
    <n v="38664.730000000003"/>
    <n v="8276.94"/>
    <n v="87279.48"/>
    <n v="48614.749999999993"/>
    <n v="40337.80999999999"/>
    <n v="0.5570009124710642"/>
    <x v="7"/>
    <s v="Q3"/>
    <n v="8"/>
  </r>
  <r>
    <d v="2023-08-01T00:00:00"/>
    <x v="2"/>
    <x v="3"/>
    <x v="1"/>
    <n v="16"/>
    <n v="14880.1"/>
    <n v="923.25"/>
    <n v="6488.02"/>
    <n v="1342.19"/>
    <n v="13956.85"/>
    <n v="7468.83"/>
    <n v="6126.6399999999994"/>
    <n v="0.53513722652317675"/>
    <x v="7"/>
    <s v="Q3"/>
    <n v="8"/>
  </r>
  <r>
    <d v="2023-08-01T00:00:00"/>
    <x v="2"/>
    <x v="0"/>
    <x v="0"/>
    <n v="125"/>
    <n v="98494.080000000002"/>
    <n v="0"/>
    <n v="44166.02"/>
    <n v="0"/>
    <n v="98494.080000000002"/>
    <n v="54328.060000000005"/>
    <n v="54328.060000000005"/>
    <n v="0.55158705985171907"/>
    <x v="7"/>
    <s v="Q3"/>
    <n v="8"/>
  </r>
  <r>
    <d v="2023-08-01T00:00:00"/>
    <x v="2"/>
    <x v="0"/>
    <x v="1"/>
    <n v="20"/>
    <n v="15174.13"/>
    <n v="977.85"/>
    <n v="6769.28"/>
    <n v="0"/>
    <n v="14196.279999999999"/>
    <n v="7426.9999999999991"/>
    <n v="7426.9999999999991"/>
    <n v="0.52316522356561013"/>
    <x v="7"/>
    <s v="Q3"/>
    <n v="8"/>
  </r>
  <r>
    <d v="2023-08-01T00:00:00"/>
    <x v="2"/>
    <x v="1"/>
    <x v="0"/>
    <n v="296"/>
    <n v="226640.25"/>
    <n v="0"/>
    <n v="100570.25"/>
    <n v="0"/>
    <n v="226640.25"/>
    <n v="126070"/>
    <n v="126070"/>
    <n v="0.55625600483585769"/>
    <x v="7"/>
    <s v="Q3"/>
    <n v="8"/>
  </r>
  <r>
    <d v="2023-08-01T00:00:00"/>
    <x v="2"/>
    <x v="1"/>
    <x v="1"/>
    <n v="208"/>
    <n v="155878.94"/>
    <n v="33328.75"/>
    <n v="69673.78"/>
    <n v="0"/>
    <n v="122550.19"/>
    <n v="52876.41"/>
    <n v="52876.41"/>
    <n v="0.43146738491388714"/>
    <x v="7"/>
    <s v="Q3"/>
    <n v="8"/>
  </r>
  <r>
    <d v="2023-08-01T00:00:00"/>
    <x v="2"/>
    <x v="2"/>
    <x v="0"/>
    <n v="75"/>
    <n v="61713.120000000003"/>
    <n v="0"/>
    <n v="27497.57"/>
    <n v="0"/>
    <n v="61713.120000000003"/>
    <n v="34215.550000000003"/>
    <n v="34215.550000000003"/>
    <n v="0.55442910680905455"/>
    <x v="7"/>
    <s v="Q3"/>
    <n v="8"/>
  </r>
  <r>
    <d v="2023-08-01T00:00:00"/>
    <x v="2"/>
    <x v="2"/>
    <x v="1"/>
    <n v="15"/>
    <n v="12089.93"/>
    <n v="795.48"/>
    <n v="4948.17"/>
    <n v="0"/>
    <n v="11294.45"/>
    <n v="6346.2800000000007"/>
    <n v="6346.2800000000007"/>
    <n v="0.56189367344138053"/>
    <x v="7"/>
    <s v="Q3"/>
    <n v="8"/>
  </r>
  <r>
    <d v="2023-08-01T00:00:00"/>
    <x v="3"/>
    <x v="3"/>
    <x v="0"/>
    <n v="324"/>
    <n v="33262.800000000003"/>
    <n v="0"/>
    <n v="26947.01"/>
    <n v="3154.87"/>
    <n v="33262.800000000003"/>
    <n v="6315.7900000000045"/>
    <n v="3160.9200000000046"/>
    <n v="0.18987547650829167"/>
    <x v="7"/>
    <s v="Q3"/>
    <n v="8"/>
  </r>
  <r>
    <d v="2023-08-01T00:00:00"/>
    <x v="3"/>
    <x v="3"/>
    <x v="1"/>
    <n v="67"/>
    <n v="7003.61"/>
    <n v="452.73"/>
    <n v="5588.9"/>
    <n v="634.1"/>
    <n v="6550.8799999999992"/>
    <n v="961.97999999999956"/>
    <n v="327.87999999999954"/>
    <n v="0.14684744644994255"/>
    <x v="7"/>
    <s v="Q3"/>
    <n v="8"/>
  </r>
  <r>
    <d v="2023-08-01T00:00:00"/>
    <x v="3"/>
    <x v="0"/>
    <x v="0"/>
    <n v="287"/>
    <n v="31633.87"/>
    <n v="0"/>
    <n v="25514.27"/>
    <n v="0"/>
    <n v="31633.87"/>
    <n v="6119.5999999999985"/>
    <n v="6119.5999999999985"/>
    <n v="0.19345088033806798"/>
    <x v="7"/>
    <s v="Q3"/>
    <n v="8"/>
  </r>
  <r>
    <d v="2023-08-01T00:00:00"/>
    <x v="3"/>
    <x v="0"/>
    <x v="1"/>
    <n v="97"/>
    <n v="14001.33"/>
    <n v="867.94"/>
    <n v="11242.55"/>
    <n v="0"/>
    <n v="13133.39"/>
    <n v="1890.8400000000001"/>
    <n v="1890.8400000000001"/>
    <n v="0.1439719676336422"/>
    <x v="7"/>
    <s v="Q3"/>
    <n v="8"/>
  </r>
  <r>
    <d v="2023-08-01T00:00:00"/>
    <x v="3"/>
    <x v="1"/>
    <x v="0"/>
    <n v="1389"/>
    <n v="150654.99"/>
    <n v="0"/>
    <n v="121686.34"/>
    <n v="0"/>
    <n v="150654.99"/>
    <n v="28968.649999999994"/>
    <n v="28968.649999999994"/>
    <n v="0.19228470294943431"/>
    <x v="7"/>
    <s v="Q3"/>
    <n v="8"/>
  </r>
  <r>
    <d v="2023-08-01T00:00:00"/>
    <x v="3"/>
    <x v="1"/>
    <x v="1"/>
    <n v="789"/>
    <n v="87581.05"/>
    <n v="18507.91"/>
    <n v="70417.2"/>
    <n v="0"/>
    <n v="69073.14"/>
    <n v="-1344.0599999999977"/>
    <n v="-1344.0599999999977"/>
    <n v="-1.9458504420097271E-2"/>
    <x v="7"/>
    <s v="Q3"/>
    <n v="8"/>
  </r>
  <r>
    <d v="2023-08-01T00:00:00"/>
    <x v="3"/>
    <x v="2"/>
    <x v="0"/>
    <n v="178"/>
    <n v="20148.05"/>
    <n v="0"/>
    <n v="16418.5"/>
    <n v="0"/>
    <n v="20148.05"/>
    <n v="3729.5499999999993"/>
    <n v="3729.5499999999993"/>
    <n v="0.18510724362903602"/>
    <x v="7"/>
    <s v="Q3"/>
    <n v="8"/>
  </r>
  <r>
    <d v="2023-08-01T00:00:00"/>
    <x v="3"/>
    <x v="2"/>
    <x v="1"/>
    <n v="53"/>
    <n v="7623.9"/>
    <n v="509.68"/>
    <n v="6458.68"/>
    <n v="0"/>
    <n v="7114.2199999999993"/>
    <n v="655.53999999999905"/>
    <n v="655.53999999999905"/>
    <n v="9.2145027845638605E-2"/>
    <x v="7"/>
    <s v="Q3"/>
    <n v="8"/>
  </r>
  <r>
    <d v="2023-08-01T00:00:00"/>
    <x v="4"/>
    <x v="3"/>
    <x v="0"/>
    <n v="144"/>
    <n v="91798.27"/>
    <n v="0"/>
    <n v="48645.72"/>
    <n v="8695.07"/>
    <n v="91798.27"/>
    <n v="43152.55"/>
    <n v="34457.480000000003"/>
    <n v="0.4700802095725769"/>
    <x v="7"/>
    <s v="Q3"/>
    <n v="8"/>
  </r>
  <r>
    <d v="2023-08-01T00:00:00"/>
    <x v="4"/>
    <x v="3"/>
    <x v="1"/>
    <n v="25"/>
    <n v="20530.46"/>
    <n v="1361.18"/>
    <n v="10700.58"/>
    <n v="1846.64"/>
    <n v="19169.28"/>
    <n v="8468.6999999999989"/>
    <n v="6622.0599999999986"/>
    <n v="0.44178498096955127"/>
    <x v="7"/>
    <s v="Q3"/>
    <n v="8"/>
  </r>
  <r>
    <d v="2023-08-01T00:00:00"/>
    <x v="4"/>
    <x v="0"/>
    <x v="0"/>
    <n v="127"/>
    <n v="89380.3"/>
    <n v="0"/>
    <n v="46916.9"/>
    <n v="0"/>
    <n v="89380.3"/>
    <n v="42463.4"/>
    <n v="42463.4"/>
    <n v="0.4750867920559676"/>
    <x v="7"/>
    <s v="Q3"/>
    <n v="8"/>
  </r>
  <r>
    <d v="2023-08-01T00:00:00"/>
    <x v="4"/>
    <x v="0"/>
    <x v="1"/>
    <n v="26"/>
    <n v="15879.43"/>
    <n v="994.85"/>
    <n v="8057.62"/>
    <n v="0"/>
    <n v="14884.58"/>
    <n v="6826.96"/>
    <n v="6826.96"/>
    <n v="0.45865990172379739"/>
    <x v="7"/>
    <s v="Q3"/>
    <n v="8"/>
  </r>
  <r>
    <d v="2023-08-01T00:00:00"/>
    <x v="4"/>
    <x v="1"/>
    <x v="0"/>
    <n v="395"/>
    <n v="250299.54"/>
    <n v="0"/>
    <n v="132798.29"/>
    <n v="0"/>
    <n v="250299.54"/>
    <n v="117501.25"/>
    <n v="117501.25"/>
    <n v="0.46944253273497827"/>
    <x v="7"/>
    <s v="Q3"/>
    <n v="8"/>
  </r>
  <r>
    <d v="2023-08-01T00:00:00"/>
    <x v="4"/>
    <x v="1"/>
    <x v="1"/>
    <n v="231"/>
    <n v="150368.70000000001"/>
    <n v="32807.64"/>
    <n v="79518.91"/>
    <n v="0"/>
    <n v="117561.06000000001"/>
    <n v="38042.150000000009"/>
    <n v="38042.150000000009"/>
    <n v="0.32359481957716274"/>
    <x v="7"/>
    <s v="Q3"/>
    <n v="8"/>
  </r>
  <r>
    <d v="2023-08-01T00:00:00"/>
    <x v="4"/>
    <x v="2"/>
    <x v="0"/>
    <n v="93"/>
    <n v="68299.61"/>
    <n v="0"/>
    <n v="36277.83"/>
    <n v="0"/>
    <n v="68299.61"/>
    <n v="32021.78"/>
    <n v="32021.78"/>
    <n v="0.46884279427071396"/>
    <x v="7"/>
    <s v="Q3"/>
    <n v="8"/>
  </r>
  <r>
    <d v="2023-08-01T00:00:00"/>
    <x v="4"/>
    <x v="2"/>
    <x v="1"/>
    <n v="17"/>
    <n v="9066.58"/>
    <n v="637.65"/>
    <n v="4610.08"/>
    <n v="0"/>
    <n v="8428.93"/>
    <n v="3818.8500000000004"/>
    <n v="3818.8500000000004"/>
    <n v="0.45306462386091712"/>
    <x v="7"/>
    <s v="Q3"/>
    <n v="8"/>
  </r>
  <r>
    <d v="2023-08-01T00:00:00"/>
    <x v="5"/>
    <x v="3"/>
    <x v="0"/>
    <n v="69"/>
    <n v="298659.45"/>
    <n v="0"/>
    <n v="239729.21"/>
    <n v="28319.24"/>
    <n v="298659.45"/>
    <n v="58930.24000000002"/>
    <n v="30611.000000000018"/>
    <n v="0.19731583916062265"/>
    <x v="7"/>
    <s v="Q3"/>
    <n v="8"/>
  </r>
  <r>
    <d v="2023-08-01T00:00:00"/>
    <x v="5"/>
    <x v="3"/>
    <x v="1"/>
    <n v="10"/>
    <n v="44098.05"/>
    <n v="2877.03"/>
    <n v="32578.19"/>
    <n v="3960.29"/>
    <n v="41221.020000000004"/>
    <n v="8642.8300000000054"/>
    <n v="4682.5400000000054"/>
    <n v="0.20967045453994115"/>
    <x v="7"/>
    <s v="Q3"/>
    <n v="8"/>
  </r>
  <r>
    <d v="2023-08-01T00:00:00"/>
    <x v="5"/>
    <x v="0"/>
    <x v="0"/>
    <n v="77"/>
    <n v="307782.31"/>
    <n v="0"/>
    <n v="252415.3"/>
    <n v="0"/>
    <n v="307782.31"/>
    <n v="55367.010000000009"/>
    <n v="55367.010000000009"/>
    <n v="0.17989016327806498"/>
    <x v="7"/>
    <s v="Q3"/>
    <n v="8"/>
  </r>
  <r>
    <d v="2023-08-01T00:00:00"/>
    <x v="5"/>
    <x v="0"/>
    <x v="1"/>
    <n v="26"/>
    <n v="125418.12"/>
    <n v="8332.11"/>
    <n v="102815.66"/>
    <n v="0"/>
    <n v="117086.01"/>
    <n v="14270.349999999991"/>
    <n v="14270.349999999991"/>
    <n v="0.12187920657643037"/>
    <x v="7"/>
    <s v="Q3"/>
    <n v="8"/>
  </r>
  <r>
    <d v="2023-08-01T00:00:00"/>
    <x v="5"/>
    <x v="1"/>
    <x v="0"/>
    <n v="132"/>
    <n v="575202.16"/>
    <n v="0"/>
    <n v="482826.79"/>
    <n v="0"/>
    <n v="575202.16"/>
    <n v="92375.370000000054"/>
    <n v="92375.370000000054"/>
    <n v="0.16059635450604018"/>
    <x v="7"/>
    <s v="Q3"/>
    <n v="8"/>
  </r>
  <r>
    <d v="2023-08-01T00:00:00"/>
    <x v="5"/>
    <x v="1"/>
    <x v="1"/>
    <n v="79"/>
    <n v="347478.55"/>
    <n v="70282.12"/>
    <n v="281198.34000000003"/>
    <n v="0"/>
    <n v="277196.43"/>
    <n v="-4001.9100000000326"/>
    <n v="-4001.9100000000326"/>
    <n v="-1.4437090694133516E-2"/>
    <x v="7"/>
    <s v="Q3"/>
    <n v="8"/>
  </r>
  <r>
    <d v="2023-08-01T00:00:00"/>
    <x v="5"/>
    <x v="2"/>
    <x v="0"/>
    <n v="42"/>
    <n v="186796.97"/>
    <n v="0"/>
    <n v="145824.1"/>
    <n v="0"/>
    <n v="186796.97"/>
    <n v="40972.869999999995"/>
    <n v="40972.869999999995"/>
    <n v="0.21934440371275826"/>
    <x v="7"/>
    <s v="Q3"/>
    <n v="8"/>
  </r>
  <r>
    <d v="2023-08-01T00:00:00"/>
    <x v="5"/>
    <x v="2"/>
    <x v="1"/>
    <n v="8"/>
    <n v="30373.54"/>
    <n v="2150.86"/>
    <n v="23182.58"/>
    <n v="0"/>
    <n v="28222.68"/>
    <n v="5040.0999999999985"/>
    <n v="5040.0999999999985"/>
    <n v="0.17858332376655933"/>
    <x v="7"/>
    <s v="Q3"/>
    <n v="8"/>
  </r>
  <r>
    <d v="2023-08-01T00:00:00"/>
    <x v="6"/>
    <x v="3"/>
    <x v="0"/>
    <n v="45"/>
    <n v="65710.570000000007"/>
    <n v="0"/>
    <n v="35365.67"/>
    <n v="6227.57"/>
    <n v="65710.570000000007"/>
    <n v="30344.900000000009"/>
    <n v="24117.330000000009"/>
    <n v="0.46179632896199202"/>
    <x v="7"/>
    <s v="Q3"/>
    <n v="8"/>
  </r>
  <r>
    <d v="2023-08-01T00:00:00"/>
    <x v="6"/>
    <x v="3"/>
    <x v="1"/>
    <n v="18"/>
    <n v="29489.05"/>
    <n v="2033.03"/>
    <n v="16544.84"/>
    <n v="2637.83"/>
    <n v="27456.02"/>
    <n v="10911.18"/>
    <n v="8273.35"/>
    <n v="0.39740574198299683"/>
    <x v="7"/>
    <s v="Q3"/>
    <n v="8"/>
  </r>
  <r>
    <d v="2023-08-01T00:00:00"/>
    <x v="6"/>
    <x v="0"/>
    <x v="0"/>
    <n v="45"/>
    <n v="62080.74"/>
    <n v="0"/>
    <n v="33249.120000000003"/>
    <n v="0"/>
    <n v="62080.74"/>
    <n v="28831.619999999995"/>
    <n v="28831.619999999995"/>
    <n v="0.46442133260653784"/>
    <x v="7"/>
    <s v="Q3"/>
    <n v="8"/>
  </r>
  <r>
    <d v="2023-08-01T00:00:00"/>
    <x v="6"/>
    <x v="0"/>
    <x v="1"/>
    <n v="9"/>
    <n v="5112.8"/>
    <n v="279.69"/>
    <n v="3055.36"/>
    <n v="0"/>
    <n v="4833.1100000000006"/>
    <n v="1777.7500000000005"/>
    <n v="1777.7500000000005"/>
    <n v="0.36782734098748016"/>
    <x v="7"/>
    <s v="Q3"/>
    <n v="8"/>
  </r>
  <r>
    <d v="2023-08-01T00:00:00"/>
    <x v="6"/>
    <x v="1"/>
    <x v="0"/>
    <n v="152"/>
    <n v="191667.43"/>
    <n v="0"/>
    <n v="104133.87"/>
    <n v="0"/>
    <n v="191667.43"/>
    <n v="87533.56"/>
    <n v="87533.56"/>
    <n v="0.45669501594506695"/>
    <x v="7"/>
    <s v="Q3"/>
    <n v="8"/>
  </r>
  <r>
    <d v="2023-08-01T00:00:00"/>
    <x v="6"/>
    <x v="1"/>
    <x v="1"/>
    <n v="92"/>
    <n v="131774.98000000001"/>
    <n v="27858.97"/>
    <n v="69636.95"/>
    <n v="0"/>
    <n v="103916.01000000001"/>
    <n v="34279.060000000012"/>
    <n v="34279.060000000012"/>
    <n v="0.3298727501181003"/>
    <x v="7"/>
    <s v="Q3"/>
    <n v="8"/>
  </r>
  <r>
    <d v="2023-08-01T00:00:00"/>
    <x v="6"/>
    <x v="2"/>
    <x v="0"/>
    <n v="42"/>
    <n v="59729.37"/>
    <n v="0"/>
    <n v="31380.77"/>
    <n v="0"/>
    <n v="59729.37"/>
    <n v="28348.600000000002"/>
    <n v="28348.600000000002"/>
    <n v="0.47461742857826894"/>
    <x v="7"/>
    <s v="Q3"/>
    <n v="8"/>
  </r>
  <r>
    <d v="2023-08-01T00:00:00"/>
    <x v="6"/>
    <x v="2"/>
    <x v="1"/>
    <n v="6"/>
    <n v="8091.34"/>
    <n v="470.29"/>
    <n v="4482.1899999999996"/>
    <n v="0"/>
    <n v="7621.05"/>
    <n v="3138.8600000000006"/>
    <n v="3138.8600000000006"/>
    <n v="0.41186713116958956"/>
    <x v="7"/>
    <s v="Q3"/>
    <n v="8"/>
  </r>
  <r>
    <d v="2023-09-01T00:00:00"/>
    <x v="0"/>
    <x v="3"/>
    <x v="0"/>
    <n v="172"/>
    <n v="78010.8"/>
    <n v="0"/>
    <n v="46095.1"/>
    <n v="7407.94"/>
    <n v="78010.8"/>
    <n v="31915.700000000004"/>
    <n v="24507.760000000006"/>
    <n v="0.40911899378034838"/>
    <x v="7"/>
    <s v="Q3"/>
    <n v="9"/>
  </r>
  <r>
    <d v="2023-09-01T00:00:00"/>
    <x v="0"/>
    <x v="3"/>
    <x v="1"/>
    <n v="77"/>
    <n v="34876.47"/>
    <n v="4724.4799999999996"/>
    <n v="22631.72"/>
    <n v="2882.15"/>
    <n v="30151.99"/>
    <n v="7520.27"/>
    <n v="4638.1200000000008"/>
    <n v="0.24941206202310362"/>
    <x v="7"/>
    <s v="Q3"/>
    <n v="9"/>
  </r>
  <r>
    <d v="2023-09-01T00:00:00"/>
    <x v="0"/>
    <x v="0"/>
    <x v="0"/>
    <n v="137"/>
    <n v="64341.42"/>
    <n v="0"/>
    <n v="36414.78"/>
    <n v="0"/>
    <n v="64341.42"/>
    <n v="27926.639999999999"/>
    <n v="27926.639999999999"/>
    <n v="0.43403829135259991"/>
    <x v="7"/>
    <s v="Q3"/>
    <n v="9"/>
  </r>
  <r>
    <d v="2023-09-01T00:00:00"/>
    <x v="0"/>
    <x v="0"/>
    <x v="1"/>
    <n v="83"/>
    <n v="39706.699999999997"/>
    <n v="5828.17"/>
    <n v="21110.67"/>
    <n v="0"/>
    <n v="33878.53"/>
    <n v="12767.86"/>
    <n v="12767.86"/>
    <n v="0.37687172377313893"/>
    <x v="7"/>
    <s v="Q3"/>
    <n v="9"/>
  </r>
  <r>
    <d v="2023-09-01T00:00:00"/>
    <x v="0"/>
    <x v="1"/>
    <x v="0"/>
    <n v="661"/>
    <n v="292537.28000000003"/>
    <n v="0"/>
    <n v="171308.22"/>
    <n v="0"/>
    <n v="292537.28000000003"/>
    <n v="121229.06000000003"/>
    <n v="121229.06000000003"/>
    <n v="0.41440550756471112"/>
    <x v="7"/>
    <s v="Q3"/>
    <n v="9"/>
  </r>
  <r>
    <d v="2023-09-01T00:00:00"/>
    <x v="0"/>
    <x v="1"/>
    <x v="1"/>
    <n v="75"/>
    <n v="30992.75"/>
    <n v="1549.65"/>
    <n v="19336.18"/>
    <n v="0"/>
    <n v="29443.1"/>
    <n v="10106.919999999998"/>
    <n v="10106.919999999998"/>
    <n v="0.34326956061012592"/>
    <x v="7"/>
    <s v="Q3"/>
    <n v="9"/>
  </r>
  <r>
    <d v="2023-09-01T00:00:00"/>
    <x v="0"/>
    <x v="2"/>
    <x v="0"/>
    <n v="77"/>
    <n v="37588.519999999997"/>
    <n v="0"/>
    <n v="19936.88"/>
    <n v="0"/>
    <n v="37588.519999999997"/>
    <n v="17651.639999999996"/>
    <n v="17651.639999999996"/>
    <n v="0.46960188908741279"/>
    <x v="7"/>
    <s v="Q3"/>
    <n v="9"/>
  </r>
  <r>
    <d v="2023-09-01T00:00:00"/>
    <x v="0"/>
    <x v="2"/>
    <x v="1"/>
    <n v="32"/>
    <n v="14092.1"/>
    <n v="1842.19"/>
    <n v="7695.97"/>
    <n v="0"/>
    <n v="12249.91"/>
    <n v="4553.9399999999996"/>
    <n v="4553.9399999999996"/>
    <n v="0.37175293532768811"/>
    <x v="7"/>
    <s v="Q3"/>
    <n v="9"/>
  </r>
  <r>
    <d v="2023-09-01T00:00:00"/>
    <x v="1"/>
    <x v="3"/>
    <x v="0"/>
    <n v="54"/>
    <n v="374914.96"/>
    <n v="0"/>
    <n v="317410.51"/>
    <n v="35597.82"/>
    <n v="374914.96"/>
    <n v="57504.450000000012"/>
    <n v="21906.630000000012"/>
    <n v="0.15337998248989587"/>
    <x v="7"/>
    <s v="Q3"/>
    <n v="9"/>
  </r>
  <r>
    <d v="2023-09-01T00:00:00"/>
    <x v="1"/>
    <x v="3"/>
    <x v="1"/>
    <n v="33"/>
    <n v="209022.88"/>
    <n v="29282.47"/>
    <n v="180920.78"/>
    <n v="17102.84"/>
    <n v="179740.41"/>
    <n v="-1180.3699999999953"/>
    <n v="-18283.209999999995"/>
    <n v="-6.5670819377790192E-3"/>
    <x v="7"/>
    <s v="Q3"/>
    <n v="9"/>
  </r>
  <r>
    <d v="2023-09-01T00:00:00"/>
    <x v="1"/>
    <x v="0"/>
    <x v="0"/>
    <n v="64"/>
    <n v="403528.67"/>
    <n v="0"/>
    <n v="338923.85"/>
    <n v="0"/>
    <n v="403528.67"/>
    <n v="64604.820000000007"/>
    <n v="64604.820000000007"/>
    <n v="0.1600997024573248"/>
    <x v="7"/>
    <s v="Q3"/>
    <n v="9"/>
  </r>
  <r>
    <d v="2023-09-01T00:00:00"/>
    <x v="1"/>
    <x v="0"/>
    <x v="1"/>
    <n v="26"/>
    <n v="171916.89"/>
    <n v="29821.58"/>
    <n v="148783.57"/>
    <n v="0"/>
    <n v="142095.31"/>
    <n v="-6688.2600000000093"/>
    <n v="-6688.2600000000093"/>
    <n v="-4.7068830069057238E-2"/>
    <x v="7"/>
    <s v="Q3"/>
    <n v="9"/>
  </r>
  <r>
    <d v="2023-09-01T00:00:00"/>
    <x v="1"/>
    <x v="1"/>
    <x v="0"/>
    <n v="118"/>
    <n v="736734.93"/>
    <n v="0"/>
    <n v="636526.13"/>
    <n v="0"/>
    <n v="736734.93"/>
    <n v="100208.80000000005"/>
    <n v="100208.80000000005"/>
    <n v="0.13601744117114148"/>
    <x v="7"/>
    <s v="Q3"/>
    <n v="9"/>
  </r>
  <r>
    <d v="2023-09-01T00:00:00"/>
    <x v="1"/>
    <x v="1"/>
    <x v="1"/>
    <n v="18"/>
    <n v="110413.97"/>
    <n v="5520.7"/>
    <n v="91739.05"/>
    <n v="0"/>
    <n v="104893.27"/>
    <n v="13154.220000000001"/>
    <n v="13154.220000000001"/>
    <n v="0.1254057576811172"/>
    <x v="7"/>
    <s v="Q3"/>
    <n v="9"/>
  </r>
  <r>
    <d v="2023-09-01T00:00:00"/>
    <x v="1"/>
    <x v="2"/>
    <x v="0"/>
    <n v="18"/>
    <n v="121843.41"/>
    <n v="0"/>
    <n v="103448.22"/>
    <n v="0"/>
    <n v="121843.41"/>
    <n v="18395.190000000002"/>
    <n v="18395.190000000002"/>
    <n v="0.15097402477491398"/>
    <x v="7"/>
    <s v="Q3"/>
    <n v="9"/>
  </r>
  <r>
    <d v="2023-09-01T00:00:00"/>
    <x v="1"/>
    <x v="2"/>
    <x v="1"/>
    <n v="18"/>
    <n v="91242.43"/>
    <n v="9925.52"/>
    <n v="77580.77"/>
    <n v="0"/>
    <n v="81316.909999999989"/>
    <n v="3736.1399999999849"/>
    <n v="3736.1399999999849"/>
    <n v="4.5945425127442562E-2"/>
    <x v="7"/>
    <s v="Q3"/>
    <n v="9"/>
  </r>
  <r>
    <d v="2023-09-01T00:00:00"/>
    <x v="2"/>
    <x v="3"/>
    <x v="0"/>
    <n v="85"/>
    <n v="63378.69"/>
    <n v="0"/>
    <n v="29025.97"/>
    <n v="6026.48"/>
    <n v="63378.69"/>
    <n v="34352.720000000001"/>
    <n v="28326.240000000002"/>
    <n v="0.54202319423137335"/>
    <x v="7"/>
    <s v="Q3"/>
    <n v="9"/>
  </r>
  <r>
    <d v="2023-09-01T00:00:00"/>
    <x v="2"/>
    <x v="3"/>
    <x v="1"/>
    <n v="45"/>
    <n v="29791.16"/>
    <n v="4956.3100000000004"/>
    <n v="13048.06"/>
    <n v="2370.33"/>
    <n v="24834.85"/>
    <n v="11786.789999999999"/>
    <n v="9416.4599999999991"/>
    <n v="0.4746068528700596"/>
    <x v="7"/>
    <s v="Q3"/>
    <n v="9"/>
  </r>
  <r>
    <d v="2023-09-01T00:00:00"/>
    <x v="2"/>
    <x v="0"/>
    <x v="0"/>
    <n v="76"/>
    <n v="60333.54"/>
    <n v="0"/>
    <n v="26563.65"/>
    <n v="0"/>
    <n v="60333.54"/>
    <n v="33769.89"/>
    <n v="33769.89"/>
    <n v="0.55972001642867297"/>
    <x v="7"/>
    <s v="Q3"/>
    <n v="9"/>
  </r>
  <r>
    <d v="2023-09-01T00:00:00"/>
    <x v="2"/>
    <x v="0"/>
    <x v="1"/>
    <n v="54"/>
    <n v="41566.370000000003"/>
    <n v="5311.54"/>
    <n v="18422.64"/>
    <n v="0"/>
    <n v="36254.83"/>
    <n v="17832.190000000002"/>
    <n v="17832.190000000002"/>
    <n v="0.49185694706057098"/>
    <x v="7"/>
    <s v="Q3"/>
    <n v="9"/>
  </r>
  <r>
    <d v="2023-09-01T00:00:00"/>
    <x v="2"/>
    <x v="1"/>
    <x v="0"/>
    <n v="466"/>
    <n v="376245.21"/>
    <n v="0"/>
    <n v="168375.02"/>
    <n v="0"/>
    <n v="376245.21"/>
    <n v="207870.19000000003"/>
    <n v="207870.19000000003"/>
    <n v="0.55248594394065509"/>
    <x v="7"/>
    <s v="Q3"/>
    <n v="9"/>
  </r>
  <r>
    <d v="2023-09-01T00:00:00"/>
    <x v="2"/>
    <x v="1"/>
    <x v="1"/>
    <n v="45"/>
    <n v="37211.67"/>
    <n v="1860.59"/>
    <n v="16809.62"/>
    <n v="0"/>
    <n v="35351.08"/>
    <n v="18541.460000000003"/>
    <n v="18541.460000000003"/>
    <n v="0.52449486691778591"/>
    <x v="7"/>
    <s v="Q3"/>
    <n v="9"/>
  </r>
  <r>
    <d v="2023-09-01T00:00:00"/>
    <x v="2"/>
    <x v="2"/>
    <x v="0"/>
    <n v="78"/>
    <n v="69279.58"/>
    <n v="0"/>
    <n v="30558.75"/>
    <n v="0"/>
    <n v="69279.58"/>
    <n v="38720.83"/>
    <n v="38720.83"/>
    <n v="0.55890682362681765"/>
    <x v="7"/>
    <s v="Q3"/>
    <n v="9"/>
  </r>
  <r>
    <d v="2023-09-01T00:00:00"/>
    <x v="2"/>
    <x v="2"/>
    <x v="1"/>
    <n v="17"/>
    <n v="13121.46"/>
    <n v="1517.37"/>
    <n v="5485.69"/>
    <n v="0"/>
    <n v="11604.09"/>
    <n v="6118.4000000000005"/>
    <n v="6118.4000000000005"/>
    <n v="0.5272623704228423"/>
    <x v="7"/>
    <s v="Q3"/>
    <n v="9"/>
  </r>
  <r>
    <d v="2023-09-01T00:00:00"/>
    <x v="3"/>
    <x v="3"/>
    <x v="0"/>
    <n v="240"/>
    <n v="26092.63"/>
    <n v="0"/>
    <n v="21887.37"/>
    <n v="2464.94"/>
    <n v="26092.63"/>
    <n v="4205.260000000002"/>
    <n v="1740.320000000002"/>
    <n v="0.16116658228779551"/>
    <x v="7"/>
    <s v="Q3"/>
    <n v="9"/>
  </r>
  <r>
    <d v="2023-09-01T00:00:00"/>
    <x v="3"/>
    <x v="3"/>
    <x v="1"/>
    <n v="141"/>
    <n v="15423.55"/>
    <n v="2446.44"/>
    <n v="12521.51"/>
    <n v="1242.3699999999999"/>
    <n v="12977.109999999999"/>
    <n v="455.59999999999854"/>
    <n v="-786.77000000000135"/>
    <n v="3.5107970881035809E-2"/>
    <x v="7"/>
    <s v="Q3"/>
    <n v="9"/>
  </r>
  <r>
    <d v="2023-09-01T00:00:00"/>
    <x v="3"/>
    <x v="0"/>
    <x v="0"/>
    <n v="281"/>
    <n v="31030.81"/>
    <n v="0"/>
    <n v="24523.82"/>
    <n v="0"/>
    <n v="31030.81"/>
    <n v="6506.9900000000016"/>
    <n v="6506.9900000000016"/>
    <n v="0.20969449395616813"/>
    <x v="7"/>
    <s v="Q3"/>
    <n v="9"/>
  </r>
  <r>
    <d v="2023-09-01T00:00:00"/>
    <x v="3"/>
    <x v="0"/>
    <x v="1"/>
    <n v="160"/>
    <n v="18537.7"/>
    <n v="2318.98"/>
    <n v="15436.55"/>
    <n v="0"/>
    <n v="16218.720000000001"/>
    <n v="782.17000000000189"/>
    <n v="782.17000000000189"/>
    <n v="4.8226370515059257E-2"/>
    <x v="7"/>
    <s v="Q3"/>
    <n v="9"/>
  </r>
  <r>
    <d v="2023-09-01T00:00:00"/>
    <x v="3"/>
    <x v="1"/>
    <x v="0"/>
    <n v="1963"/>
    <n v="217799.12"/>
    <n v="0"/>
    <n v="176326.07"/>
    <n v="0"/>
    <n v="217799.12"/>
    <n v="41473.049999999988"/>
    <n v="41473.049999999988"/>
    <n v="0.19041881344607817"/>
    <x v="7"/>
    <s v="Q3"/>
    <n v="9"/>
  </r>
  <r>
    <d v="2023-09-01T00:00:00"/>
    <x v="3"/>
    <x v="1"/>
    <x v="1"/>
    <n v="203"/>
    <n v="22406.42"/>
    <n v="1120.31"/>
    <n v="18062.53"/>
    <n v="0"/>
    <n v="21286.109999999997"/>
    <n v="3223.5799999999981"/>
    <n v="3223.5799999999981"/>
    <n v="0.15144054033357895"/>
    <x v="7"/>
    <s v="Q3"/>
    <n v="9"/>
  </r>
  <r>
    <d v="2023-09-01T00:00:00"/>
    <x v="3"/>
    <x v="2"/>
    <x v="0"/>
    <n v="148"/>
    <n v="17321.169999999998"/>
    <n v="0"/>
    <n v="14220.83"/>
    <n v="0"/>
    <n v="17321.169999999998"/>
    <n v="3100.3399999999983"/>
    <n v="3100.3399999999983"/>
    <n v="0.17899137298461931"/>
    <x v="7"/>
    <s v="Q3"/>
    <n v="9"/>
  </r>
  <r>
    <d v="2023-09-01T00:00:00"/>
    <x v="3"/>
    <x v="2"/>
    <x v="1"/>
    <n v="73"/>
    <n v="7149.5"/>
    <n v="852.69"/>
    <n v="5812.65"/>
    <n v="0"/>
    <n v="6296.8099999999995"/>
    <n v="484.15999999999985"/>
    <n v="484.15999999999985"/>
    <n v="7.6889726702886046E-2"/>
    <x v="7"/>
    <s v="Q3"/>
    <n v="9"/>
  </r>
  <r>
    <d v="2023-09-01T00:00:00"/>
    <x v="4"/>
    <x v="3"/>
    <x v="0"/>
    <n v="112"/>
    <n v="71443.600000000006"/>
    <n v="0"/>
    <n v="37187.629999999997"/>
    <n v="6771.01"/>
    <n v="71443.600000000006"/>
    <n v="34255.970000000008"/>
    <n v="27484.960000000006"/>
    <n v="0.47948269684058481"/>
    <x v="7"/>
    <s v="Q3"/>
    <n v="9"/>
  </r>
  <r>
    <d v="2023-09-01T00:00:00"/>
    <x v="4"/>
    <x v="3"/>
    <x v="1"/>
    <n v="44"/>
    <n v="37764.14"/>
    <n v="6214.9"/>
    <n v="20256.68"/>
    <n v="3017.49"/>
    <n v="31549.239999999998"/>
    <n v="11292.559999999998"/>
    <n v="8275.0699999999979"/>
    <n v="0.35793445420555292"/>
    <x v="7"/>
    <s v="Q3"/>
    <n v="9"/>
  </r>
  <r>
    <d v="2023-09-01T00:00:00"/>
    <x v="4"/>
    <x v="0"/>
    <x v="0"/>
    <n v="132"/>
    <n v="71588.31"/>
    <n v="0"/>
    <n v="37486.68"/>
    <n v="0"/>
    <n v="71588.31"/>
    <n v="34101.629999999997"/>
    <n v="34101.629999999997"/>
    <n v="0.47635752261786873"/>
    <x v="7"/>
    <s v="Q3"/>
    <n v="9"/>
  </r>
  <r>
    <d v="2023-09-01T00:00:00"/>
    <x v="4"/>
    <x v="0"/>
    <x v="1"/>
    <n v="69"/>
    <n v="40848.400000000001"/>
    <n v="5870.43"/>
    <n v="21458.49"/>
    <n v="0"/>
    <n v="34977.97"/>
    <n v="13519.48"/>
    <n v="13519.48"/>
    <n v="0.38651414018595132"/>
    <x v="7"/>
    <s v="Q3"/>
    <n v="9"/>
  </r>
  <r>
    <d v="2023-09-01T00:00:00"/>
    <x v="4"/>
    <x v="1"/>
    <x v="0"/>
    <n v="504"/>
    <n v="299769.98"/>
    <n v="0"/>
    <n v="157344.87"/>
    <n v="0"/>
    <n v="299769.98"/>
    <n v="142425.10999999999"/>
    <n v="142425.10999999999"/>
    <n v="0.47511465290820648"/>
    <x v="7"/>
    <s v="Q3"/>
    <n v="9"/>
  </r>
  <r>
    <d v="2023-09-01T00:00:00"/>
    <x v="4"/>
    <x v="1"/>
    <x v="1"/>
    <n v="87"/>
    <n v="58735.68"/>
    <n v="2936.81"/>
    <n v="31367.87"/>
    <n v="0"/>
    <n v="55798.87"/>
    <n v="24431.000000000004"/>
    <n v="24431.000000000004"/>
    <n v="0.43784040787922773"/>
    <x v="7"/>
    <s v="Q3"/>
    <n v="9"/>
  </r>
  <r>
    <d v="2023-09-01T00:00:00"/>
    <x v="4"/>
    <x v="2"/>
    <x v="0"/>
    <n v="64"/>
    <n v="41552.53"/>
    <n v="0"/>
    <n v="21885.53"/>
    <n v="0"/>
    <n v="41552.53"/>
    <n v="19667"/>
    <n v="19667"/>
    <n v="0.47330451358798131"/>
    <x v="7"/>
    <s v="Q3"/>
    <n v="9"/>
  </r>
  <r>
    <d v="2023-09-01T00:00:00"/>
    <x v="4"/>
    <x v="2"/>
    <x v="1"/>
    <n v="13"/>
    <n v="8005.18"/>
    <n v="1207.6300000000001"/>
    <n v="4248.03"/>
    <n v="0"/>
    <n v="6797.55"/>
    <n v="2549.5200000000004"/>
    <n v="2549.5200000000004"/>
    <n v="0.37506454531412059"/>
    <x v="7"/>
    <s v="Q3"/>
    <n v="9"/>
  </r>
  <r>
    <d v="2023-09-01T00:00:00"/>
    <x v="5"/>
    <x v="3"/>
    <x v="0"/>
    <n v="71"/>
    <n v="298565.28000000003"/>
    <n v="0"/>
    <n v="244388.88"/>
    <n v="28332.46"/>
    <n v="298565.28000000003"/>
    <n v="54176.400000000023"/>
    <n v="25843.940000000024"/>
    <n v="0.18145579419013497"/>
    <x v="7"/>
    <s v="Q3"/>
    <n v="9"/>
  </r>
  <r>
    <d v="2023-09-01T00:00:00"/>
    <x v="5"/>
    <x v="3"/>
    <x v="1"/>
    <n v="26"/>
    <n v="115964.43"/>
    <n v="16667.150000000001"/>
    <n v="93597.63"/>
    <n v="9463.4599999999991"/>
    <n v="99297.279999999999"/>
    <n v="5699.6499999999942"/>
    <n v="-3763.8100000000049"/>
    <n v="5.7399860298288072E-2"/>
    <x v="7"/>
    <s v="Q3"/>
    <n v="9"/>
  </r>
  <r>
    <d v="2023-09-01T00:00:00"/>
    <x v="5"/>
    <x v="0"/>
    <x v="0"/>
    <n v="79"/>
    <n v="311788.93"/>
    <n v="0"/>
    <n v="251845.03"/>
    <n v="0"/>
    <n v="311788.93"/>
    <n v="59943.899999999994"/>
    <n v="59943.899999999994"/>
    <n v="0.19225794834986604"/>
    <x v="7"/>
    <s v="Q3"/>
    <n v="9"/>
  </r>
  <r>
    <d v="2023-09-01T00:00:00"/>
    <x v="5"/>
    <x v="0"/>
    <x v="1"/>
    <n v="31"/>
    <n v="123011.62"/>
    <n v="17187.52"/>
    <n v="101885.3"/>
    <n v="0"/>
    <n v="105824.09999999999"/>
    <n v="3938.7999999999884"/>
    <n v="3938.7999999999884"/>
    <n v="3.7220255121470334E-2"/>
    <x v="7"/>
    <s v="Q3"/>
    <n v="9"/>
  </r>
  <r>
    <d v="2023-09-01T00:00:00"/>
    <x v="5"/>
    <x v="1"/>
    <x v="0"/>
    <n v="199"/>
    <n v="864858.18"/>
    <n v="0"/>
    <n v="714350.54"/>
    <n v="0"/>
    <n v="864858.18"/>
    <n v="150507.64000000001"/>
    <n v="150507.64000000001"/>
    <n v="0.17402580386069771"/>
    <x v="7"/>
    <s v="Q3"/>
    <n v="9"/>
  </r>
  <r>
    <d v="2023-09-01T00:00:00"/>
    <x v="5"/>
    <x v="1"/>
    <x v="1"/>
    <n v="25"/>
    <n v="113564.83"/>
    <n v="5678.26"/>
    <n v="89295.97"/>
    <n v="0"/>
    <n v="107886.57"/>
    <n v="18590.600000000006"/>
    <n v="18590.600000000006"/>
    <n v="0.17231616502406188"/>
    <x v="7"/>
    <s v="Q3"/>
    <n v="9"/>
  </r>
  <r>
    <d v="2023-09-01T00:00:00"/>
    <x v="5"/>
    <x v="2"/>
    <x v="0"/>
    <n v="40"/>
    <n v="183318.78"/>
    <n v="0"/>
    <n v="151177.4"/>
    <n v="0"/>
    <n v="183318.78"/>
    <n v="32141.380000000005"/>
    <n v="32141.380000000005"/>
    <n v="0.17533053623856762"/>
    <x v="7"/>
    <s v="Q3"/>
    <n v="9"/>
  </r>
  <r>
    <d v="2023-09-01T00:00:00"/>
    <x v="5"/>
    <x v="2"/>
    <x v="1"/>
    <n v="19"/>
    <n v="82890.31"/>
    <n v="8508.32"/>
    <n v="65354.64"/>
    <n v="0"/>
    <n v="74381.989999999991"/>
    <n v="9027.3499999999913"/>
    <n v="9027.3499999999913"/>
    <n v="0.12136472820907308"/>
    <x v="7"/>
    <s v="Q3"/>
    <n v="9"/>
  </r>
  <r>
    <d v="2023-09-01T00:00:00"/>
    <x v="6"/>
    <x v="3"/>
    <x v="0"/>
    <n v="44"/>
    <n v="62380.54"/>
    <n v="0"/>
    <n v="33775.94"/>
    <n v="5905.23"/>
    <n v="62380.54"/>
    <n v="28604.6"/>
    <n v="22699.37"/>
    <n v="0.45855005423165618"/>
    <x v="7"/>
    <s v="Q3"/>
    <n v="9"/>
  </r>
  <r>
    <d v="2023-09-01T00:00:00"/>
    <x v="6"/>
    <x v="3"/>
    <x v="1"/>
    <n v="24"/>
    <n v="35995.24"/>
    <n v="4552.59"/>
    <n v="19316.71"/>
    <n v="3006.98"/>
    <n v="31442.649999999998"/>
    <n v="12125.939999999999"/>
    <n v="9118.9599999999991"/>
    <n v="0.38565260879728647"/>
    <x v="7"/>
    <s v="Q3"/>
    <n v="9"/>
  </r>
  <r>
    <d v="2023-09-01T00:00:00"/>
    <x v="6"/>
    <x v="0"/>
    <x v="0"/>
    <n v="42"/>
    <n v="57650.25"/>
    <n v="0"/>
    <n v="30692.99"/>
    <n v="0"/>
    <n v="57650.25"/>
    <n v="26957.26"/>
    <n v="26957.26"/>
    <n v="0.4676000537725335"/>
    <x v="7"/>
    <s v="Q3"/>
    <n v="9"/>
  </r>
  <r>
    <d v="2023-09-01T00:00:00"/>
    <x v="6"/>
    <x v="0"/>
    <x v="1"/>
    <n v="22"/>
    <n v="31563.599999999999"/>
    <n v="3276.88"/>
    <n v="18521.78"/>
    <n v="0"/>
    <n v="28286.719999999998"/>
    <n v="9764.9399999999987"/>
    <n v="9764.9399999999987"/>
    <n v="0.34521287727951488"/>
    <x v="7"/>
    <s v="Q3"/>
    <n v="9"/>
  </r>
  <r>
    <d v="2023-09-01T00:00:00"/>
    <x v="6"/>
    <x v="1"/>
    <x v="0"/>
    <n v="239"/>
    <n v="334360.68"/>
    <n v="0"/>
    <n v="181879.06"/>
    <n v="0"/>
    <n v="334360.68"/>
    <n v="152481.62"/>
    <n v="152481.62"/>
    <n v="0.4560393285478424"/>
    <x v="7"/>
    <s v="Q3"/>
    <n v="9"/>
  </r>
  <r>
    <d v="2023-09-01T00:00:00"/>
    <x v="6"/>
    <x v="1"/>
    <x v="1"/>
    <n v="27"/>
    <n v="37990.49"/>
    <n v="1899.52"/>
    <n v="21185.42"/>
    <n v="0"/>
    <n v="36090.97"/>
    <n v="14905.550000000003"/>
    <n v="14905.550000000003"/>
    <n v="0.41299942894302932"/>
    <x v="7"/>
    <s v="Q3"/>
    <n v="9"/>
  </r>
  <r>
    <d v="2023-09-01T00:00:00"/>
    <x v="6"/>
    <x v="2"/>
    <x v="0"/>
    <n v="30"/>
    <n v="50048.26"/>
    <n v="0"/>
    <n v="26858.36"/>
    <n v="0"/>
    <n v="50048.26"/>
    <n v="23189.9"/>
    <n v="23189.9"/>
    <n v="0.46335077383309631"/>
    <x v="7"/>
    <s v="Q3"/>
    <n v="9"/>
  </r>
  <r>
    <d v="2023-09-01T00:00:00"/>
    <x v="6"/>
    <x v="2"/>
    <x v="1"/>
    <n v="16"/>
    <n v="13673.95"/>
    <n v="1762.81"/>
    <n v="7536.89"/>
    <n v="0"/>
    <n v="11911.140000000001"/>
    <n v="4374.2500000000009"/>
    <n v="4374.2500000000009"/>
    <n v="0.36724024736507171"/>
    <x v="7"/>
    <s v="Q3"/>
    <n v="9"/>
  </r>
  <r>
    <d v="2023-10-01T00:00:00"/>
    <x v="0"/>
    <x v="3"/>
    <x v="0"/>
    <n v="193"/>
    <n v="89068.11"/>
    <n v="0"/>
    <n v="51448.83"/>
    <n v="8440.07"/>
    <n v="89068.11"/>
    <n v="37619.279999999999"/>
    <n v="29179.21"/>
    <n v="0.42236531122081739"/>
    <x v="7"/>
    <s v="Q4"/>
    <n v="10"/>
  </r>
  <r>
    <d v="2023-10-01T00:00:00"/>
    <x v="0"/>
    <x v="3"/>
    <x v="1"/>
    <n v="64"/>
    <n v="22444.14"/>
    <n v="2712.77"/>
    <n v="13237.86"/>
    <n v="1896.3"/>
    <n v="19731.37"/>
    <n v="6493.5099999999984"/>
    <n v="4597.2099999999982"/>
    <n v="0.32909574956021803"/>
    <x v="7"/>
    <s v="Q4"/>
    <n v="10"/>
  </r>
  <r>
    <d v="2023-10-01T00:00:00"/>
    <x v="0"/>
    <x v="0"/>
    <x v="0"/>
    <n v="183"/>
    <n v="81820.88"/>
    <n v="0"/>
    <n v="46717.11"/>
    <n v="0"/>
    <n v="81820.88"/>
    <n v="35103.770000000004"/>
    <n v="35103.770000000004"/>
    <n v="0.42903192925815514"/>
    <x v="7"/>
    <s v="Q4"/>
    <n v="10"/>
  </r>
  <r>
    <d v="2023-10-01T00:00:00"/>
    <x v="0"/>
    <x v="0"/>
    <x v="1"/>
    <n v="75"/>
    <n v="32915.599999999999"/>
    <n v="4174.96"/>
    <n v="19419.52"/>
    <n v="0"/>
    <n v="28740.639999999999"/>
    <n v="9321.119999999999"/>
    <n v="9321.119999999999"/>
    <n v="0.32431845637397078"/>
    <x v="7"/>
    <s v="Q4"/>
    <n v="10"/>
  </r>
  <r>
    <d v="2023-10-01T00:00:00"/>
    <x v="0"/>
    <x v="1"/>
    <x v="0"/>
    <n v="722"/>
    <n v="310517.57"/>
    <n v="0"/>
    <n v="179001.14"/>
    <n v="0"/>
    <n v="310517.57"/>
    <n v="131516.43"/>
    <n v="131516.43"/>
    <n v="0.42353941517705418"/>
    <x v="7"/>
    <s v="Q4"/>
    <n v="10"/>
  </r>
  <r>
    <d v="2023-10-01T00:00:00"/>
    <x v="0"/>
    <x v="1"/>
    <x v="1"/>
    <n v="95"/>
    <n v="39095.58"/>
    <n v="1954.78"/>
    <n v="24385.69"/>
    <n v="0"/>
    <n v="37140.800000000003"/>
    <n v="12755.110000000004"/>
    <n v="12755.110000000004"/>
    <n v="0.34342582819971579"/>
    <x v="7"/>
    <s v="Q4"/>
    <n v="10"/>
  </r>
  <r>
    <d v="2023-10-01T00:00:00"/>
    <x v="0"/>
    <x v="2"/>
    <x v="0"/>
    <n v="70"/>
    <n v="28813.57"/>
    <n v="0"/>
    <n v="15833.11"/>
    <n v="0"/>
    <n v="28813.57"/>
    <n v="12980.46"/>
    <n v="12980.46"/>
    <n v="0.45049815069774413"/>
    <x v="7"/>
    <s v="Q4"/>
    <n v="10"/>
  </r>
  <r>
    <d v="2023-10-01T00:00:00"/>
    <x v="0"/>
    <x v="2"/>
    <x v="1"/>
    <n v="22"/>
    <n v="10138.34"/>
    <n v="891.01"/>
    <n v="6516.95"/>
    <n v="0"/>
    <n v="9247.33"/>
    <n v="2730.38"/>
    <n v="2730.38"/>
    <n v="0.29526144303274571"/>
    <x v="7"/>
    <s v="Q4"/>
    <n v="10"/>
  </r>
  <r>
    <d v="2023-10-01T00:00:00"/>
    <x v="1"/>
    <x v="3"/>
    <x v="0"/>
    <n v="65"/>
    <n v="384803.98"/>
    <n v="0"/>
    <n v="325108.84000000003"/>
    <n v="36520.9"/>
    <n v="384803.98"/>
    <n v="59695.139999999956"/>
    <n v="23174.239999999954"/>
    <n v="0.15513129567942607"/>
    <x v="7"/>
    <s v="Q4"/>
    <n v="10"/>
  </r>
  <r>
    <d v="2023-10-01T00:00:00"/>
    <x v="1"/>
    <x v="3"/>
    <x v="1"/>
    <n v="25"/>
    <n v="146555.06"/>
    <n v="20987.759999999998"/>
    <n v="122605.38"/>
    <n v="11966.78"/>
    <n v="125567.3"/>
    <n v="2961.9199999999983"/>
    <n v="-9004.8600000000024"/>
    <n v="2.3588306828290471E-2"/>
    <x v="7"/>
    <s v="Q4"/>
    <n v="10"/>
  </r>
  <r>
    <d v="2023-10-01T00:00:00"/>
    <x v="1"/>
    <x v="0"/>
    <x v="0"/>
    <n v="67"/>
    <n v="388868.01"/>
    <n v="0"/>
    <n v="329119.13"/>
    <n v="0"/>
    <n v="388868.01"/>
    <n v="59748.880000000005"/>
    <n v="59748.880000000005"/>
    <n v="0.15364822629662955"/>
    <x v="7"/>
    <s v="Q4"/>
    <n v="10"/>
  </r>
  <r>
    <d v="2023-10-01T00:00:00"/>
    <x v="1"/>
    <x v="0"/>
    <x v="1"/>
    <n v="27"/>
    <n v="160268.07"/>
    <n v="19750.16"/>
    <n v="134378.1"/>
    <n v="0"/>
    <n v="140517.91"/>
    <n v="6139.8099999999977"/>
    <n v="6139.8099999999977"/>
    <n v="4.3694145465158124E-2"/>
    <x v="7"/>
    <s v="Q4"/>
    <n v="10"/>
  </r>
  <r>
    <d v="2023-10-01T00:00:00"/>
    <x v="1"/>
    <x v="1"/>
    <x v="0"/>
    <n v="114"/>
    <n v="781549.74"/>
    <n v="0"/>
    <n v="659802.24"/>
    <n v="0"/>
    <n v="781549.74"/>
    <n v="121747.5"/>
    <n v="121747.5"/>
    <n v="0.15577703346174743"/>
    <x v="7"/>
    <s v="Q4"/>
    <n v="10"/>
  </r>
  <r>
    <d v="2023-10-01T00:00:00"/>
    <x v="1"/>
    <x v="1"/>
    <x v="1"/>
    <n v="18"/>
    <n v="125002.29"/>
    <n v="6250.12"/>
    <n v="106760.92"/>
    <n v="0"/>
    <n v="118752.17"/>
    <n v="11991.25"/>
    <n v="11991.25"/>
    <n v="0.10097710214474397"/>
    <x v="7"/>
    <s v="Q4"/>
    <n v="10"/>
  </r>
  <r>
    <d v="2023-10-01T00:00:00"/>
    <x v="1"/>
    <x v="2"/>
    <x v="0"/>
    <n v="24"/>
    <n v="166439.95000000001"/>
    <n v="0"/>
    <n v="143438.32999999999"/>
    <n v="0"/>
    <n v="166439.95000000001"/>
    <n v="23001.620000000024"/>
    <n v="23001.620000000024"/>
    <n v="0.13819771034538297"/>
    <x v="7"/>
    <s v="Q4"/>
    <n v="10"/>
  </r>
  <r>
    <d v="2023-10-01T00:00:00"/>
    <x v="1"/>
    <x v="2"/>
    <x v="1"/>
    <n v="9"/>
    <n v="50164.24"/>
    <n v="6996.37"/>
    <n v="42694.99"/>
    <n v="0"/>
    <n v="43167.869999999995"/>
    <n v="472.87999999999738"/>
    <n v="472.87999999999738"/>
    <n v="1.0954443663771166E-2"/>
    <x v="7"/>
    <s v="Q4"/>
    <n v="10"/>
  </r>
  <r>
    <d v="2023-10-01T00:00:00"/>
    <x v="2"/>
    <x v="3"/>
    <x v="0"/>
    <n v="120"/>
    <n v="88161.69"/>
    <n v="0"/>
    <n v="39198.1"/>
    <n v="8353.51"/>
    <n v="88161.69"/>
    <n v="48963.590000000004"/>
    <n v="40610.080000000002"/>
    <n v="0.55538397687249419"/>
    <x v="7"/>
    <s v="Q4"/>
    <n v="10"/>
  </r>
  <r>
    <d v="2023-10-01T00:00:00"/>
    <x v="2"/>
    <x v="3"/>
    <x v="1"/>
    <n v="47"/>
    <n v="38840.51"/>
    <n v="5770.18"/>
    <n v="16965.689999999999"/>
    <n v="3151.8"/>
    <n v="33070.33"/>
    <n v="16104.640000000003"/>
    <n v="12952.840000000004"/>
    <n v="0.48698153299347186"/>
    <x v="7"/>
    <s v="Q4"/>
    <n v="10"/>
  </r>
  <r>
    <d v="2023-10-01T00:00:00"/>
    <x v="2"/>
    <x v="0"/>
    <x v="0"/>
    <n v="92"/>
    <n v="72353.39"/>
    <n v="0"/>
    <n v="32499.67"/>
    <n v="0"/>
    <n v="72353.39"/>
    <n v="39853.72"/>
    <n v="39853.72"/>
    <n v="0.55082035548023389"/>
    <x v="7"/>
    <s v="Q4"/>
    <n v="10"/>
  </r>
  <r>
    <d v="2023-10-01T00:00:00"/>
    <x v="2"/>
    <x v="0"/>
    <x v="1"/>
    <n v="55"/>
    <n v="36120.410000000003"/>
    <n v="5005.09"/>
    <n v="15899.5"/>
    <n v="0"/>
    <n v="31115.320000000003"/>
    <n v="15215.820000000003"/>
    <n v="15215.820000000003"/>
    <n v="0.48901377199398888"/>
    <x v="7"/>
    <s v="Q4"/>
    <n v="10"/>
  </r>
  <r>
    <d v="2023-10-01T00:00:00"/>
    <x v="2"/>
    <x v="1"/>
    <x v="0"/>
    <n v="450"/>
    <n v="354966.75"/>
    <n v="0"/>
    <n v="157736.82999999999"/>
    <n v="0"/>
    <n v="354966.75"/>
    <n v="197229.92"/>
    <n v="197229.92"/>
    <n v="0.55562928077066376"/>
    <x v="7"/>
    <s v="Q4"/>
    <n v="10"/>
  </r>
  <r>
    <d v="2023-10-01T00:00:00"/>
    <x v="2"/>
    <x v="1"/>
    <x v="1"/>
    <n v="39"/>
    <n v="25076.93"/>
    <n v="1253.8900000000001"/>
    <n v="11080.17"/>
    <n v="0"/>
    <n v="23823.040000000001"/>
    <n v="12742.87"/>
    <n v="12742.87"/>
    <n v="0.53489688973363603"/>
    <x v="7"/>
    <s v="Q4"/>
    <n v="10"/>
  </r>
  <r>
    <d v="2023-10-01T00:00:00"/>
    <x v="2"/>
    <x v="2"/>
    <x v="0"/>
    <n v="45"/>
    <n v="36177.85"/>
    <n v="0"/>
    <n v="15927.77"/>
    <n v="0"/>
    <n v="36177.85"/>
    <n v="20250.079999999998"/>
    <n v="20250.079999999998"/>
    <n v="0.55973696612706392"/>
    <x v="7"/>
    <s v="Q4"/>
    <n v="10"/>
  </r>
  <r>
    <d v="2023-10-01T00:00:00"/>
    <x v="2"/>
    <x v="2"/>
    <x v="1"/>
    <n v="25"/>
    <n v="22853.09"/>
    <n v="2808.88"/>
    <n v="10780.81"/>
    <n v="0"/>
    <n v="20044.21"/>
    <n v="9263.4"/>
    <n v="9263.4"/>
    <n v="0.46214842091556613"/>
    <x v="7"/>
    <s v="Q4"/>
    <n v="10"/>
  </r>
  <r>
    <d v="2023-10-01T00:00:00"/>
    <x v="3"/>
    <x v="3"/>
    <x v="0"/>
    <n v="277"/>
    <n v="32205.88"/>
    <n v="0"/>
    <n v="26520.95"/>
    <n v="3042.24"/>
    <n v="32205.88"/>
    <n v="5684.93"/>
    <n v="2642.6900000000005"/>
    <n v="0.17651838732554428"/>
    <x v="7"/>
    <s v="Q4"/>
    <n v="10"/>
  </r>
  <r>
    <d v="2023-10-01T00:00:00"/>
    <x v="3"/>
    <x v="3"/>
    <x v="1"/>
    <n v="152"/>
    <n v="16218.32"/>
    <n v="2131.67"/>
    <n v="12914.53"/>
    <n v="1352.36"/>
    <n v="14086.65"/>
    <n v="1172.119999999999"/>
    <n v="-180.24000000000092"/>
    <n v="8.3207859924112476E-2"/>
    <x v="7"/>
    <s v="Q4"/>
    <n v="10"/>
  </r>
  <r>
    <d v="2023-10-01T00:00:00"/>
    <x v="3"/>
    <x v="0"/>
    <x v="0"/>
    <n v="309"/>
    <n v="39462.07"/>
    <n v="0"/>
    <n v="32142.79"/>
    <n v="0"/>
    <n v="39462.07"/>
    <n v="7319.2799999999988"/>
    <n v="7319.2799999999988"/>
    <n v="0.18547633208293429"/>
    <x v="7"/>
    <s v="Q4"/>
    <n v="10"/>
  </r>
  <r>
    <d v="2023-10-01T00:00:00"/>
    <x v="3"/>
    <x v="0"/>
    <x v="1"/>
    <n v="145"/>
    <n v="13860.14"/>
    <n v="1738.46"/>
    <n v="11064.41"/>
    <n v="0"/>
    <n v="12121.68"/>
    <n v="1057.2700000000004"/>
    <n v="1057.2700000000004"/>
    <n v="8.7221408253641441E-2"/>
    <x v="7"/>
    <s v="Q4"/>
    <n v="10"/>
  </r>
  <r>
    <d v="2023-10-01T00:00:00"/>
    <x v="3"/>
    <x v="1"/>
    <x v="0"/>
    <n v="2173"/>
    <n v="238770.29"/>
    <n v="0"/>
    <n v="193357.23"/>
    <n v="0"/>
    <n v="238770.29"/>
    <n v="45413.06"/>
    <n v="45413.06"/>
    <n v="0.19019560599436386"/>
    <x v="7"/>
    <s v="Q4"/>
    <n v="10"/>
  </r>
  <r>
    <d v="2023-10-01T00:00:00"/>
    <x v="3"/>
    <x v="1"/>
    <x v="1"/>
    <n v="227"/>
    <n v="25502.080000000002"/>
    <n v="1275.1300000000001"/>
    <n v="20396.009999999998"/>
    <n v="0"/>
    <n v="24226.95"/>
    <n v="3830.9400000000023"/>
    <n v="3830.9400000000023"/>
    <n v="0.15812720957446158"/>
    <x v="7"/>
    <s v="Q4"/>
    <n v="10"/>
  </r>
  <r>
    <d v="2023-10-01T00:00:00"/>
    <x v="3"/>
    <x v="2"/>
    <x v="0"/>
    <n v="187"/>
    <n v="22275.52"/>
    <n v="0"/>
    <n v="18034.46"/>
    <n v="0"/>
    <n v="22275.52"/>
    <n v="4241.0600000000013"/>
    <n v="4241.0600000000013"/>
    <n v="0.19039106606714462"/>
    <x v="7"/>
    <s v="Q4"/>
    <n v="10"/>
  </r>
  <r>
    <d v="2023-10-01T00:00:00"/>
    <x v="3"/>
    <x v="2"/>
    <x v="1"/>
    <n v="43"/>
    <n v="4814.16"/>
    <n v="602.25"/>
    <n v="4004.18"/>
    <n v="0"/>
    <n v="4211.91"/>
    <n v="207.73000000000002"/>
    <n v="207.73000000000002"/>
    <n v="4.931966732432555E-2"/>
    <x v="7"/>
    <s v="Q4"/>
    <n v="10"/>
  </r>
  <r>
    <d v="2023-10-01T00:00:00"/>
    <x v="4"/>
    <x v="3"/>
    <x v="0"/>
    <n v="138"/>
    <n v="85331.17"/>
    <n v="0"/>
    <n v="44379.94"/>
    <n v="8088.04"/>
    <n v="85331.17"/>
    <n v="40951.229999999996"/>
    <n v="32863.189999999995"/>
    <n v="0.47990939301547131"/>
    <x v="7"/>
    <s v="Q4"/>
    <n v="10"/>
  </r>
  <r>
    <d v="2023-10-01T00:00:00"/>
    <x v="4"/>
    <x v="3"/>
    <x v="1"/>
    <n v="45"/>
    <n v="24978.18"/>
    <n v="3298.99"/>
    <n v="12879.15"/>
    <n v="2074.79"/>
    <n v="21679.190000000002"/>
    <n v="8800.0400000000027"/>
    <n v="6725.2500000000027"/>
    <n v="0.40592106992927329"/>
    <x v="7"/>
    <s v="Q4"/>
    <n v="10"/>
  </r>
  <r>
    <d v="2023-10-01T00:00:00"/>
    <x v="4"/>
    <x v="0"/>
    <x v="0"/>
    <n v="143"/>
    <n v="85320.88"/>
    <n v="0"/>
    <n v="43803.86"/>
    <n v="0"/>
    <n v="85320.88"/>
    <n v="41517.020000000004"/>
    <n v="41517.020000000004"/>
    <n v="0.48659859110688969"/>
    <x v="7"/>
    <s v="Q4"/>
    <n v="10"/>
  </r>
  <r>
    <d v="2023-10-01T00:00:00"/>
    <x v="4"/>
    <x v="0"/>
    <x v="1"/>
    <n v="43"/>
    <n v="31739.29"/>
    <n v="3795.48"/>
    <n v="16878.97"/>
    <n v="0"/>
    <n v="27943.81"/>
    <n v="11064.84"/>
    <n v="11064.84"/>
    <n v="0.39596747902308238"/>
    <x v="7"/>
    <s v="Q4"/>
    <n v="10"/>
  </r>
  <r>
    <d v="2023-10-01T00:00:00"/>
    <x v="4"/>
    <x v="1"/>
    <x v="0"/>
    <n v="545"/>
    <n v="313394.57"/>
    <n v="0"/>
    <n v="164746.20000000001"/>
    <n v="0"/>
    <n v="313394.57"/>
    <n v="148648.37"/>
    <n v="148648.37"/>
    <n v="0.47431699279282341"/>
    <x v="7"/>
    <s v="Q4"/>
    <n v="10"/>
  </r>
  <r>
    <d v="2023-10-01T00:00:00"/>
    <x v="4"/>
    <x v="1"/>
    <x v="1"/>
    <n v="52"/>
    <n v="34522.550000000003"/>
    <n v="1726.14"/>
    <n v="18376.12"/>
    <n v="0"/>
    <n v="32796.410000000003"/>
    <n v="14420.290000000005"/>
    <n v="14420.290000000005"/>
    <n v="0.43969111253335358"/>
    <x v="7"/>
    <s v="Q4"/>
    <n v="10"/>
  </r>
  <r>
    <d v="2023-10-01T00:00:00"/>
    <x v="4"/>
    <x v="2"/>
    <x v="0"/>
    <n v="54"/>
    <n v="31896.7"/>
    <n v="0"/>
    <n v="16933.27"/>
    <n v="0"/>
    <n v="31896.7"/>
    <n v="14963.43"/>
    <n v="14963.43"/>
    <n v="0.46912157056999626"/>
    <x v="7"/>
    <s v="Q4"/>
    <n v="10"/>
  </r>
  <r>
    <d v="2023-10-01T00:00:00"/>
    <x v="4"/>
    <x v="2"/>
    <x v="1"/>
    <n v="24"/>
    <n v="31032.880000000001"/>
    <n v="4461.04"/>
    <n v="17159.04"/>
    <n v="0"/>
    <n v="26571.84"/>
    <n v="9412.7999999999993"/>
    <n v="9412.7999999999993"/>
    <n v="0.35423967628888325"/>
    <x v="7"/>
    <s v="Q4"/>
    <n v="10"/>
  </r>
  <r>
    <d v="2023-10-01T00:00:00"/>
    <x v="5"/>
    <x v="3"/>
    <x v="0"/>
    <n v="84"/>
    <n v="363830.15"/>
    <n v="0"/>
    <n v="307388.21999999997"/>
    <n v="34513.519999999997"/>
    <n v="363830.15"/>
    <n v="56441.930000000051"/>
    <n v="21928.410000000054"/>
    <n v="0.15513263537944849"/>
    <x v="7"/>
    <s v="Q4"/>
    <n v="10"/>
  </r>
  <r>
    <d v="2023-10-01T00:00:00"/>
    <x v="5"/>
    <x v="3"/>
    <x v="1"/>
    <n v="28"/>
    <n v="131768.04999999999"/>
    <n v="15546.5"/>
    <n v="110605.28"/>
    <n v="11114.02"/>
    <n v="116221.54999999999"/>
    <n v="5616.2699999999895"/>
    <n v="-5497.7500000000109"/>
    <n v="4.832382634717907E-2"/>
    <x v="7"/>
    <s v="Q4"/>
    <n v="10"/>
  </r>
  <r>
    <d v="2023-10-01T00:00:00"/>
    <x v="5"/>
    <x v="0"/>
    <x v="0"/>
    <n v="73"/>
    <n v="313438.43"/>
    <n v="0"/>
    <n v="260103.23"/>
    <n v="0"/>
    <n v="313438.43"/>
    <n v="53335.199999999983"/>
    <n v="53335.199999999983"/>
    <n v="0.17016164865297465"/>
    <x v="7"/>
    <s v="Q4"/>
    <n v="10"/>
  </r>
  <r>
    <d v="2023-10-01T00:00:00"/>
    <x v="5"/>
    <x v="0"/>
    <x v="1"/>
    <n v="37"/>
    <n v="160049.85999999999"/>
    <n v="21857.31"/>
    <n v="135414.91"/>
    <n v="0"/>
    <n v="138192.54999999999"/>
    <n v="2777.6399999999849"/>
    <n v="2777.6399999999849"/>
    <n v="2.0099781066345364E-2"/>
    <x v="7"/>
    <s v="Q4"/>
    <n v="10"/>
  </r>
  <r>
    <d v="2023-10-01T00:00:00"/>
    <x v="5"/>
    <x v="1"/>
    <x v="0"/>
    <n v="219"/>
    <n v="945932.41"/>
    <n v="0"/>
    <n v="774291.61"/>
    <n v="0"/>
    <n v="945932.41"/>
    <n v="171640.80000000005"/>
    <n v="171640.80000000005"/>
    <n v="0.18145144218073683"/>
    <x v="7"/>
    <s v="Q4"/>
    <n v="10"/>
  </r>
  <r>
    <d v="2023-10-01T00:00:00"/>
    <x v="5"/>
    <x v="1"/>
    <x v="1"/>
    <n v="15"/>
    <n v="58921.84"/>
    <n v="2946.09"/>
    <n v="50649.9"/>
    <n v="0"/>
    <n v="55975.75"/>
    <n v="5325.8499999999985"/>
    <n v="5325.8499999999985"/>
    <n v="9.5145665757046555E-2"/>
    <x v="7"/>
    <s v="Q4"/>
    <n v="10"/>
  </r>
  <r>
    <d v="2023-10-01T00:00:00"/>
    <x v="5"/>
    <x v="2"/>
    <x v="0"/>
    <n v="31"/>
    <n v="148443.51999999999"/>
    <n v="0"/>
    <n v="121107.41"/>
    <n v="0"/>
    <n v="148443.51999999999"/>
    <n v="27336.109999999986"/>
    <n v="27336.109999999986"/>
    <n v="0.1841515884290536"/>
    <x v="7"/>
    <s v="Q4"/>
    <n v="10"/>
  </r>
  <r>
    <d v="2023-10-01T00:00:00"/>
    <x v="5"/>
    <x v="2"/>
    <x v="1"/>
    <n v="11"/>
    <n v="55526.35"/>
    <n v="9314.5400000000009"/>
    <n v="45914.41"/>
    <n v="0"/>
    <n v="46211.81"/>
    <n v="297.39999999999418"/>
    <n v="297.39999999999418"/>
    <n v="6.435584323574303E-3"/>
    <x v="7"/>
    <s v="Q4"/>
    <n v="10"/>
  </r>
  <r>
    <d v="2023-10-01T00:00:00"/>
    <x v="6"/>
    <x v="3"/>
    <x v="0"/>
    <n v="43"/>
    <n v="54099.67"/>
    <n v="0"/>
    <n v="28676.33"/>
    <n v="5124.41"/>
    <n v="54099.67"/>
    <n v="25423.339999999997"/>
    <n v="20298.929999999997"/>
    <n v="0.46993521402256239"/>
    <x v="7"/>
    <s v="Q4"/>
    <n v="10"/>
  </r>
  <r>
    <d v="2023-10-01T00:00:00"/>
    <x v="6"/>
    <x v="3"/>
    <x v="1"/>
    <n v="20"/>
    <n v="29613.119999999999"/>
    <n v="2937.22"/>
    <n v="15230.02"/>
    <n v="2541.86"/>
    <n v="26675.899999999998"/>
    <n v="11445.879999999997"/>
    <n v="8904.0199999999968"/>
    <n v="0.42907193384290682"/>
    <x v="7"/>
    <s v="Q4"/>
    <n v="10"/>
  </r>
  <r>
    <d v="2023-10-01T00:00:00"/>
    <x v="6"/>
    <x v="0"/>
    <x v="0"/>
    <n v="51"/>
    <n v="69046.38"/>
    <n v="0"/>
    <n v="36909.29"/>
    <n v="0"/>
    <n v="69046.38"/>
    <n v="32137.090000000004"/>
    <n v="32137.090000000004"/>
    <n v="0.46544206951906825"/>
    <x v="7"/>
    <s v="Q4"/>
    <n v="10"/>
  </r>
  <r>
    <d v="2023-10-01T00:00:00"/>
    <x v="6"/>
    <x v="0"/>
    <x v="1"/>
    <n v="27"/>
    <n v="37749.26"/>
    <n v="4924.4799999999996"/>
    <n v="20612.77"/>
    <n v="0"/>
    <n v="32824.78"/>
    <n v="12212.009999999998"/>
    <n v="12212.009999999998"/>
    <n v="0.37203630915424257"/>
    <x v="7"/>
    <s v="Q4"/>
    <n v="10"/>
  </r>
  <r>
    <d v="2023-10-01T00:00:00"/>
    <x v="6"/>
    <x v="1"/>
    <x v="0"/>
    <n v="236"/>
    <n v="312872.25"/>
    <n v="0"/>
    <n v="166946.13"/>
    <n v="0"/>
    <n v="312872.25"/>
    <n v="145926.12"/>
    <n v="145926.12"/>
    <n v="0.46640799879183914"/>
    <x v="7"/>
    <s v="Q4"/>
    <n v="10"/>
  </r>
  <r>
    <d v="2023-10-01T00:00:00"/>
    <x v="6"/>
    <x v="1"/>
    <x v="1"/>
    <n v="28"/>
    <n v="28248.48"/>
    <n v="1412.43"/>
    <n v="15121.26"/>
    <n v="0"/>
    <n v="26836.05"/>
    <n v="11714.789999999999"/>
    <n v="11714.789999999999"/>
    <n v="0.43653182938621737"/>
    <x v="7"/>
    <s v="Q4"/>
    <n v="10"/>
  </r>
  <r>
    <d v="2023-10-01T00:00:00"/>
    <x v="6"/>
    <x v="2"/>
    <x v="0"/>
    <n v="18"/>
    <n v="24078.75"/>
    <n v="0"/>
    <n v="13150.17"/>
    <n v="0"/>
    <n v="24078.75"/>
    <n v="10928.58"/>
    <n v="10928.58"/>
    <n v="0.45386824482167887"/>
    <x v="7"/>
    <s v="Q4"/>
    <n v="10"/>
  </r>
  <r>
    <d v="2023-10-01T00:00:00"/>
    <x v="6"/>
    <x v="2"/>
    <x v="1"/>
    <n v="16"/>
    <n v="19210.599999999999"/>
    <n v="3232.47"/>
    <n v="11095.98"/>
    <n v="0"/>
    <n v="15978.13"/>
    <n v="4882.1499999999996"/>
    <n v="4882.1499999999996"/>
    <n v="0.30555202642612117"/>
    <x v="7"/>
    <s v="Q4"/>
    <n v="10"/>
  </r>
  <r>
    <d v="2023-11-01T00:00:00"/>
    <x v="0"/>
    <x v="3"/>
    <x v="0"/>
    <n v="200"/>
    <n v="91852.4"/>
    <n v="0"/>
    <n v="53989.84"/>
    <n v="8696.15"/>
    <n v="91852.4"/>
    <n v="37862.559999999998"/>
    <n v="29166.409999999996"/>
    <n v="0.41221089487046608"/>
    <x v="7"/>
    <s v="Q4"/>
    <n v="11"/>
  </r>
  <r>
    <d v="2023-11-01T00:00:00"/>
    <x v="0"/>
    <x v="3"/>
    <x v="1"/>
    <n v="84"/>
    <n v="33373.919999999998"/>
    <n v="5073.59"/>
    <n v="18082.16"/>
    <n v="2701.7"/>
    <n v="28300.329999999998"/>
    <n v="10218.169999999998"/>
    <n v="7516.4699999999984"/>
    <n v="0.36106186747645697"/>
    <x v="7"/>
    <s v="Q4"/>
    <n v="11"/>
  </r>
  <r>
    <d v="2023-11-01T00:00:00"/>
    <x v="0"/>
    <x v="0"/>
    <x v="0"/>
    <n v="174"/>
    <n v="77756.88"/>
    <n v="0"/>
    <n v="43779.19"/>
    <n v="0"/>
    <n v="77756.88"/>
    <n v="33977.69"/>
    <n v="33977.69"/>
    <n v="0.43697342280194368"/>
    <x v="7"/>
    <s v="Q4"/>
    <n v="11"/>
  </r>
  <r>
    <d v="2023-11-01T00:00:00"/>
    <x v="0"/>
    <x v="0"/>
    <x v="1"/>
    <n v="88"/>
    <n v="41205.64"/>
    <n v="5608.25"/>
    <n v="21449.599999999999"/>
    <n v="0"/>
    <n v="35597.39"/>
    <n v="14147.79"/>
    <n v="14147.79"/>
    <n v="0.39743896954242997"/>
    <x v="7"/>
    <s v="Q4"/>
    <n v="11"/>
  </r>
  <r>
    <d v="2023-11-01T00:00:00"/>
    <x v="0"/>
    <x v="1"/>
    <x v="0"/>
    <n v="800"/>
    <n v="330585.24"/>
    <n v="0"/>
    <n v="203875"/>
    <n v="0"/>
    <n v="330585.24"/>
    <n v="126710.23999999999"/>
    <n v="126710.23999999999"/>
    <n v="0.3832906756514598"/>
    <x v="7"/>
    <s v="Q4"/>
    <n v="11"/>
  </r>
  <r>
    <d v="2023-11-01T00:00:00"/>
    <x v="0"/>
    <x v="1"/>
    <x v="1"/>
    <n v="161"/>
    <n v="74424.63"/>
    <n v="6203.83"/>
    <n v="43690.9"/>
    <n v="0"/>
    <n v="68220.800000000003"/>
    <n v="24529.9"/>
    <n v="24529.9"/>
    <n v="0.3595662906327689"/>
    <x v="7"/>
    <s v="Q4"/>
    <n v="11"/>
  </r>
  <r>
    <d v="2023-11-01T00:00:00"/>
    <x v="0"/>
    <x v="2"/>
    <x v="0"/>
    <n v="67"/>
    <n v="30048.55"/>
    <n v="0"/>
    <n v="18434.68"/>
    <n v="0"/>
    <n v="30048.55"/>
    <n v="11613.869999999999"/>
    <n v="11613.869999999999"/>
    <n v="0.3865035084887623"/>
    <x v="7"/>
    <s v="Q4"/>
    <n v="11"/>
  </r>
  <r>
    <d v="2023-11-01T00:00:00"/>
    <x v="0"/>
    <x v="2"/>
    <x v="1"/>
    <n v="44"/>
    <n v="19721.810000000001"/>
    <n v="2775.25"/>
    <n v="10301.370000000001"/>
    <n v="0"/>
    <n v="16946.560000000001"/>
    <n v="6645.1900000000005"/>
    <n v="6645.1900000000005"/>
    <n v="0.39212618962196455"/>
    <x v="7"/>
    <s v="Q4"/>
    <n v="11"/>
  </r>
  <r>
    <d v="2023-11-01T00:00:00"/>
    <x v="1"/>
    <x v="3"/>
    <x v="0"/>
    <n v="75"/>
    <n v="447935.74"/>
    <n v="0"/>
    <n v="384907.82"/>
    <n v="42525.55"/>
    <n v="447935.74"/>
    <n v="63027.919999999984"/>
    <n v="20502.369999999981"/>
    <n v="0.14070750416119951"/>
    <x v="7"/>
    <s v="Q4"/>
    <n v="11"/>
  </r>
  <r>
    <d v="2023-11-01T00:00:00"/>
    <x v="1"/>
    <x v="3"/>
    <x v="1"/>
    <n v="24"/>
    <n v="160995.23000000001"/>
    <n v="21191.07"/>
    <n v="136029.96"/>
    <n v="13339.42"/>
    <n v="139804.16"/>
    <n v="3774.2000000000116"/>
    <n v="-9565.2199999999884"/>
    <n v="2.6996335445240053E-2"/>
    <x v="7"/>
    <s v="Q4"/>
    <n v="11"/>
  </r>
  <r>
    <d v="2023-11-01T00:00:00"/>
    <x v="1"/>
    <x v="0"/>
    <x v="0"/>
    <n v="79"/>
    <n v="432136.74"/>
    <n v="0"/>
    <n v="366712.53"/>
    <n v="0"/>
    <n v="432136.74"/>
    <n v="65424.209999999963"/>
    <n v="65424.209999999963"/>
    <n v="0.15139700919667226"/>
    <x v="7"/>
    <s v="Q4"/>
    <n v="11"/>
  </r>
  <r>
    <d v="2023-11-01T00:00:00"/>
    <x v="1"/>
    <x v="0"/>
    <x v="1"/>
    <n v="34"/>
    <n v="214742.21"/>
    <n v="34149.129999999997"/>
    <n v="178340.95"/>
    <n v="0"/>
    <n v="180593.08"/>
    <n v="2252.1299999999756"/>
    <n v="2252.1299999999756"/>
    <n v="1.2470743618747605E-2"/>
    <x v="7"/>
    <s v="Q4"/>
    <n v="11"/>
  </r>
  <r>
    <d v="2023-11-01T00:00:00"/>
    <x v="1"/>
    <x v="1"/>
    <x v="0"/>
    <n v="132"/>
    <n v="743002.16"/>
    <n v="0"/>
    <n v="642962.67000000004"/>
    <n v="0"/>
    <n v="743002.16"/>
    <n v="100039.48999999999"/>
    <n v="100039.48999999999"/>
    <n v="0.13464225999019974"/>
    <x v="7"/>
    <s v="Q4"/>
    <n v="11"/>
  </r>
  <r>
    <d v="2023-11-01T00:00:00"/>
    <x v="1"/>
    <x v="1"/>
    <x v="1"/>
    <n v="24"/>
    <n v="133024.73000000001"/>
    <n v="14160.22"/>
    <n v="113277.39"/>
    <n v="0"/>
    <n v="118864.51000000001"/>
    <n v="5587.1200000000099"/>
    <n v="5587.1200000000099"/>
    <n v="4.7004105767146219E-2"/>
    <x v="7"/>
    <s v="Q4"/>
    <n v="11"/>
  </r>
  <r>
    <d v="2023-11-01T00:00:00"/>
    <x v="1"/>
    <x v="2"/>
    <x v="0"/>
    <n v="43"/>
    <n v="282848.92"/>
    <n v="0"/>
    <n v="241601.99"/>
    <n v="0"/>
    <n v="282848.92"/>
    <n v="41246.929999999993"/>
    <n v="41246.929999999993"/>
    <n v="0.14582671908381334"/>
    <x v="7"/>
    <s v="Q4"/>
    <n v="11"/>
  </r>
  <r>
    <d v="2023-11-01T00:00:00"/>
    <x v="1"/>
    <x v="2"/>
    <x v="1"/>
    <n v="14"/>
    <n v="131301.66"/>
    <n v="14219.64"/>
    <n v="111703.12"/>
    <n v="0"/>
    <n v="117082.02"/>
    <n v="5378.9000000000087"/>
    <n v="5378.9000000000087"/>
    <n v="4.5941298245452275E-2"/>
    <x v="7"/>
    <s v="Q4"/>
    <n v="11"/>
  </r>
  <r>
    <d v="2023-11-01T00:00:00"/>
    <x v="2"/>
    <x v="3"/>
    <x v="0"/>
    <n v="131"/>
    <n v="109985.56"/>
    <n v="0"/>
    <n v="48581.38"/>
    <n v="10426.73"/>
    <n v="109985.56"/>
    <n v="61404.18"/>
    <n v="50977.45"/>
    <n v="0.55829310684057076"/>
    <x v="7"/>
    <s v="Q4"/>
    <n v="11"/>
  </r>
  <r>
    <d v="2023-11-01T00:00:00"/>
    <x v="2"/>
    <x v="3"/>
    <x v="1"/>
    <n v="50"/>
    <n v="37320.800000000003"/>
    <n v="5937.76"/>
    <n v="16605.86"/>
    <n v="2993.89"/>
    <n v="31383.040000000001"/>
    <n v="14777.18"/>
    <n v="11783.29"/>
    <n v="0.47086515519210376"/>
    <x v="7"/>
    <s v="Q4"/>
    <n v="11"/>
  </r>
  <r>
    <d v="2023-11-01T00:00:00"/>
    <x v="2"/>
    <x v="0"/>
    <x v="0"/>
    <n v="110"/>
    <n v="80178.289999999994"/>
    <n v="0"/>
    <n v="35745.72"/>
    <n v="0"/>
    <n v="80178.289999999994"/>
    <n v="44432.569999999992"/>
    <n v="44432.569999999992"/>
    <n v="0.55417208324098699"/>
    <x v="7"/>
    <s v="Q4"/>
    <n v="11"/>
  </r>
  <r>
    <d v="2023-11-01T00:00:00"/>
    <x v="2"/>
    <x v="0"/>
    <x v="1"/>
    <n v="64"/>
    <n v="51330.17"/>
    <n v="7180.44"/>
    <n v="22995.13"/>
    <n v="0"/>
    <n v="44149.729999999996"/>
    <n v="21154.599999999995"/>
    <n v="21154.599999999995"/>
    <n v="0.47915581816695135"/>
    <x v="7"/>
    <s v="Q4"/>
    <n v="11"/>
  </r>
  <r>
    <d v="2023-11-01T00:00:00"/>
    <x v="2"/>
    <x v="1"/>
    <x v="0"/>
    <n v="505"/>
    <n v="384574.3"/>
    <n v="0"/>
    <n v="169848.75"/>
    <n v="0"/>
    <n v="384574.3"/>
    <n v="214725.55"/>
    <n v="214725.55"/>
    <n v="0.55834607252746737"/>
    <x v="7"/>
    <s v="Q4"/>
    <n v="11"/>
  </r>
  <r>
    <d v="2023-11-01T00:00:00"/>
    <x v="2"/>
    <x v="1"/>
    <x v="1"/>
    <n v="111"/>
    <n v="83577.14"/>
    <n v="7211.82"/>
    <n v="38156.86"/>
    <n v="0"/>
    <n v="76365.320000000007"/>
    <n v="38208.460000000006"/>
    <n v="38208.460000000006"/>
    <n v="0.5003378496940758"/>
    <x v="7"/>
    <s v="Q4"/>
    <n v="11"/>
  </r>
  <r>
    <d v="2023-11-01T00:00:00"/>
    <x v="2"/>
    <x v="2"/>
    <x v="0"/>
    <n v="60"/>
    <n v="46234.59"/>
    <n v="0"/>
    <n v="21088.22"/>
    <n v="0"/>
    <n v="46234.59"/>
    <n v="25146.369999999995"/>
    <n v="25146.369999999995"/>
    <n v="0.54388651440404245"/>
    <x v="7"/>
    <s v="Q4"/>
    <n v="11"/>
  </r>
  <r>
    <d v="2023-11-01T00:00:00"/>
    <x v="2"/>
    <x v="2"/>
    <x v="1"/>
    <n v="11"/>
    <n v="8005.2"/>
    <n v="1149.49"/>
    <n v="3566.42"/>
    <n v="0"/>
    <n v="6855.71"/>
    <n v="3289.29"/>
    <n v="3289.29"/>
    <n v="0.47978838078040054"/>
    <x v="7"/>
    <s v="Q4"/>
    <n v="11"/>
  </r>
  <r>
    <d v="2023-11-01T00:00:00"/>
    <x v="3"/>
    <x v="3"/>
    <x v="0"/>
    <n v="338"/>
    <n v="36799.61"/>
    <n v="0"/>
    <n v="29712.54"/>
    <n v="3486.18"/>
    <n v="36799.61"/>
    <n v="7087.07"/>
    <n v="3600.89"/>
    <n v="0.19258546490030737"/>
    <x v="7"/>
    <s v="Q4"/>
    <n v="11"/>
  </r>
  <r>
    <d v="2023-11-01T00:00:00"/>
    <x v="3"/>
    <x v="3"/>
    <x v="1"/>
    <n v="138"/>
    <n v="14768.74"/>
    <n v="2204.58"/>
    <n v="11794.89"/>
    <n v="1202.79"/>
    <n v="12564.16"/>
    <n v="769.27000000000044"/>
    <n v="-433.51999999999953"/>
    <n v="6.1227332348521547E-2"/>
    <x v="7"/>
    <s v="Q4"/>
    <n v="11"/>
  </r>
  <r>
    <d v="2023-11-01T00:00:00"/>
    <x v="3"/>
    <x v="0"/>
    <x v="0"/>
    <n v="385"/>
    <n v="41165.81"/>
    <n v="0"/>
    <n v="33501"/>
    <n v="0"/>
    <n v="41165.81"/>
    <n v="7664.8099999999977"/>
    <n v="7664.8099999999977"/>
    <n v="0.18619359123505644"/>
    <x v="7"/>
    <s v="Q4"/>
    <n v="11"/>
  </r>
  <r>
    <d v="2023-11-01T00:00:00"/>
    <x v="3"/>
    <x v="0"/>
    <x v="1"/>
    <n v="155"/>
    <n v="17268.21"/>
    <n v="2333.6"/>
    <n v="13990.42"/>
    <n v="0"/>
    <n v="14934.609999999999"/>
    <n v="944.18999999999869"/>
    <n v="944.18999999999869"/>
    <n v="6.3221604045904031E-2"/>
    <x v="7"/>
    <s v="Q4"/>
    <n v="11"/>
  </r>
  <r>
    <d v="2023-11-01T00:00:00"/>
    <x v="3"/>
    <x v="1"/>
    <x v="0"/>
    <n v="2201"/>
    <n v="246729.11"/>
    <n v="0"/>
    <n v="201350.89"/>
    <n v="0"/>
    <n v="246729.11"/>
    <n v="45378.219999999972"/>
    <n v="45378.219999999972"/>
    <n v="0.18391919786035776"/>
    <x v="7"/>
    <s v="Q4"/>
    <n v="11"/>
  </r>
  <r>
    <d v="2023-11-01T00:00:00"/>
    <x v="3"/>
    <x v="1"/>
    <x v="1"/>
    <n v="464"/>
    <n v="49620.07"/>
    <n v="4271.0200000000004"/>
    <n v="40082.31"/>
    <n v="0"/>
    <n v="45349.05"/>
    <n v="5266.7400000000052"/>
    <n v="5266.7400000000052"/>
    <n v="0.11613782427636311"/>
    <x v="7"/>
    <s v="Q4"/>
    <n v="11"/>
  </r>
  <r>
    <d v="2023-11-01T00:00:00"/>
    <x v="3"/>
    <x v="2"/>
    <x v="0"/>
    <n v="196"/>
    <n v="22320.23"/>
    <n v="0"/>
    <n v="17942.099999999999"/>
    <n v="0"/>
    <n v="22320.23"/>
    <n v="4378.130000000001"/>
    <n v="4378.130000000001"/>
    <n v="0.19615075651102168"/>
    <x v="7"/>
    <s v="Q4"/>
    <n v="11"/>
  </r>
  <r>
    <d v="2023-11-01T00:00:00"/>
    <x v="3"/>
    <x v="2"/>
    <x v="1"/>
    <n v="69"/>
    <n v="8956.4"/>
    <n v="1447.78"/>
    <n v="7254.5"/>
    <n v="0"/>
    <n v="7508.62"/>
    <n v="254.11999999999989"/>
    <n v="254.11999999999989"/>
    <n v="3.3843768894950055E-2"/>
    <x v="7"/>
    <s v="Q4"/>
    <n v="11"/>
  </r>
  <r>
    <d v="2023-11-01T00:00:00"/>
    <x v="4"/>
    <x v="3"/>
    <x v="0"/>
    <n v="161"/>
    <n v="110835.47"/>
    <n v="0"/>
    <n v="59436.19"/>
    <n v="10499.22"/>
    <n v="110835.47"/>
    <n v="51399.28"/>
    <n v="40900.06"/>
    <n v="0.46374396210888086"/>
    <x v="7"/>
    <s v="Q4"/>
    <n v="11"/>
  </r>
  <r>
    <d v="2023-11-01T00:00:00"/>
    <x v="4"/>
    <x v="3"/>
    <x v="1"/>
    <n v="62"/>
    <n v="46404.58"/>
    <n v="7710.07"/>
    <n v="24644.68"/>
    <n v="3684.85"/>
    <n v="38694.51"/>
    <n v="14049.830000000002"/>
    <n v="10364.980000000001"/>
    <n v="0.36309621183987084"/>
    <x v="7"/>
    <s v="Q4"/>
    <n v="11"/>
  </r>
  <r>
    <d v="2023-11-01T00:00:00"/>
    <x v="4"/>
    <x v="0"/>
    <x v="0"/>
    <n v="143"/>
    <n v="94742.37"/>
    <n v="0"/>
    <n v="50371.85"/>
    <n v="0"/>
    <n v="94742.37"/>
    <n v="44370.52"/>
    <n v="44370.52"/>
    <n v="0.46832816194063964"/>
    <x v="7"/>
    <s v="Q4"/>
    <n v="11"/>
  </r>
  <r>
    <d v="2023-11-01T00:00:00"/>
    <x v="4"/>
    <x v="0"/>
    <x v="1"/>
    <n v="67"/>
    <n v="41941.919999999998"/>
    <n v="6418.63"/>
    <n v="22071.5"/>
    <n v="0"/>
    <n v="35523.29"/>
    <n v="13451.79"/>
    <n v="13451.79"/>
    <n v="0.37867522968734035"/>
    <x v="7"/>
    <s v="Q4"/>
    <n v="11"/>
  </r>
  <r>
    <d v="2023-11-01T00:00:00"/>
    <x v="4"/>
    <x v="1"/>
    <x v="0"/>
    <n v="610"/>
    <n v="415169.08"/>
    <n v="0"/>
    <n v="219171.1"/>
    <n v="0"/>
    <n v="415169.08"/>
    <n v="195997.98"/>
    <n v="195997.98"/>
    <n v="0.47209194865860438"/>
    <x v="7"/>
    <s v="Q4"/>
    <n v="11"/>
  </r>
  <r>
    <d v="2023-11-01T00:00:00"/>
    <x v="4"/>
    <x v="1"/>
    <x v="1"/>
    <n v="136"/>
    <n v="93224.95"/>
    <n v="7358.61"/>
    <n v="49899.02"/>
    <n v="0"/>
    <n v="85866.34"/>
    <n v="35967.32"/>
    <n v="35967.32"/>
    <n v="0.418875661871695"/>
    <x v="7"/>
    <s v="Q4"/>
    <n v="11"/>
  </r>
  <r>
    <d v="2023-11-01T00:00:00"/>
    <x v="4"/>
    <x v="2"/>
    <x v="0"/>
    <n v="66"/>
    <n v="50248.08"/>
    <n v="0"/>
    <n v="27323.41"/>
    <n v="0"/>
    <n v="50248.08"/>
    <n v="22924.670000000002"/>
    <n v="22924.670000000002"/>
    <n v="0.45622977037132567"/>
    <x v="7"/>
    <s v="Q4"/>
    <n v="11"/>
  </r>
  <r>
    <d v="2023-11-01T00:00:00"/>
    <x v="4"/>
    <x v="2"/>
    <x v="1"/>
    <n v="27"/>
    <n v="16048.31"/>
    <n v="2566.44"/>
    <n v="8039.12"/>
    <n v="0"/>
    <n v="13481.869999999999"/>
    <n v="5442.7499999999991"/>
    <n v="5442.7499999999991"/>
    <n v="0.40370883267677254"/>
    <x v="7"/>
    <s v="Q4"/>
    <n v="11"/>
  </r>
  <r>
    <d v="2023-11-01T00:00:00"/>
    <x v="5"/>
    <x v="3"/>
    <x v="0"/>
    <n v="69"/>
    <n v="282991.37"/>
    <n v="0"/>
    <n v="228031.97"/>
    <n v="26876.41"/>
    <n v="282991.37"/>
    <n v="54959.399999999994"/>
    <n v="28082.989999999994"/>
    <n v="0.19420874919259903"/>
    <x v="7"/>
    <s v="Q4"/>
    <n v="11"/>
  </r>
  <r>
    <d v="2023-11-01T00:00:00"/>
    <x v="5"/>
    <x v="3"/>
    <x v="1"/>
    <n v="35"/>
    <n v="162234.63"/>
    <n v="25805.85"/>
    <n v="134776.23000000001"/>
    <n v="12989.47"/>
    <n v="136428.78"/>
    <n v="1652.5499999999884"/>
    <n v="-11336.920000000011"/>
    <n v="1.2112913419001389E-2"/>
    <x v="7"/>
    <s v="Q4"/>
    <n v="11"/>
  </r>
  <r>
    <d v="2023-11-01T00:00:00"/>
    <x v="5"/>
    <x v="0"/>
    <x v="0"/>
    <n v="65"/>
    <n v="268970.55"/>
    <n v="0"/>
    <n v="216654.05"/>
    <n v="0"/>
    <n v="268970.55"/>
    <n v="52316.5"/>
    <n v="52316.5"/>
    <n v="0.19450642458811943"/>
    <x v="7"/>
    <s v="Q4"/>
    <n v="11"/>
  </r>
  <r>
    <d v="2023-11-01T00:00:00"/>
    <x v="5"/>
    <x v="0"/>
    <x v="1"/>
    <n v="44"/>
    <n v="174354.41"/>
    <n v="23341.42"/>
    <n v="145604.06"/>
    <n v="0"/>
    <n v="151012.99"/>
    <n v="5408.929999999993"/>
    <n v="5408.929999999993"/>
    <n v="3.5817647210349211E-2"/>
    <x v="7"/>
    <s v="Q4"/>
    <n v="11"/>
  </r>
  <r>
    <d v="2023-11-01T00:00:00"/>
    <x v="5"/>
    <x v="1"/>
    <x v="0"/>
    <n v="188"/>
    <n v="842241.67"/>
    <n v="0"/>
    <n v="688421.8"/>
    <n v="0"/>
    <n v="842241.67"/>
    <n v="153819.87"/>
    <n v="153819.87"/>
    <n v="0.18263151240189765"/>
    <x v="7"/>
    <s v="Q4"/>
    <n v="11"/>
  </r>
  <r>
    <d v="2023-11-01T00:00:00"/>
    <x v="5"/>
    <x v="1"/>
    <x v="1"/>
    <n v="41"/>
    <n v="173863.93"/>
    <n v="14116.32"/>
    <n v="143474.51999999999"/>
    <n v="0"/>
    <n v="159747.60999999999"/>
    <n v="16273.089999999997"/>
    <n v="16273.089999999997"/>
    <n v="0.10186750211787204"/>
    <x v="7"/>
    <s v="Q4"/>
    <n v="11"/>
  </r>
  <r>
    <d v="2023-11-01T00:00:00"/>
    <x v="5"/>
    <x v="2"/>
    <x v="0"/>
    <n v="36"/>
    <n v="124579.53"/>
    <n v="0"/>
    <n v="100483.98"/>
    <n v="0"/>
    <n v="124579.53"/>
    <n v="24095.550000000003"/>
    <n v="24095.550000000003"/>
    <n v="0.19341500164593656"/>
    <x v="7"/>
    <s v="Q4"/>
    <n v="11"/>
  </r>
  <r>
    <d v="2023-11-01T00:00:00"/>
    <x v="5"/>
    <x v="2"/>
    <x v="1"/>
    <n v="15"/>
    <n v="64297.7"/>
    <n v="10380.67"/>
    <n v="53505.99"/>
    <n v="0"/>
    <n v="53917.03"/>
    <n v="411.04000000000087"/>
    <n v="411.04000000000087"/>
    <n v="7.6235653187870485E-3"/>
    <x v="7"/>
    <s v="Q4"/>
    <n v="11"/>
  </r>
  <r>
    <d v="2023-11-01T00:00:00"/>
    <x v="6"/>
    <x v="3"/>
    <x v="0"/>
    <n v="53"/>
    <n v="72398.22"/>
    <n v="0"/>
    <n v="41242.5"/>
    <n v="6866.39"/>
    <n v="72398.22"/>
    <n v="31155.72"/>
    <n v="24289.33"/>
    <n v="0.43033820444756793"/>
    <x v="7"/>
    <s v="Q4"/>
    <n v="11"/>
  </r>
  <r>
    <d v="2023-11-01T00:00:00"/>
    <x v="6"/>
    <x v="3"/>
    <x v="1"/>
    <n v="26"/>
    <n v="26045.34"/>
    <n v="3977.71"/>
    <n v="14173.86"/>
    <n v="2105.06"/>
    <n v="22067.63"/>
    <n v="7893.77"/>
    <n v="5788.7100000000009"/>
    <n v="0.35770810005424236"/>
    <x v="7"/>
    <s v="Q4"/>
    <n v="11"/>
  </r>
  <r>
    <d v="2023-11-01T00:00:00"/>
    <x v="6"/>
    <x v="0"/>
    <x v="0"/>
    <n v="68"/>
    <n v="82133.33"/>
    <n v="0"/>
    <n v="43048.24"/>
    <n v="0"/>
    <n v="82133.33"/>
    <n v="39085.090000000004"/>
    <n v="39085.090000000004"/>
    <n v="0.47587368002734093"/>
    <x v="7"/>
    <s v="Q4"/>
    <n v="11"/>
  </r>
  <r>
    <d v="2023-11-01T00:00:00"/>
    <x v="6"/>
    <x v="0"/>
    <x v="1"/>
    <n v="27"/>
    <n v="32499.77"/>
    <n v="4692.5"/>
    <n v="17794.32"/>
    <n v="0"/>
    <n v="27807.27"/>
    <n v="10012.950000000001"/>
    <n v="10012.950000000001"/>
    <n v="0.36008389173047195"/>
    <x v="7"/>
    <s v="Q4"/>
    <n v="11"/>
  </r>
  <r>
    <d v="2023-11-01T00:00:00"/>
    <x v="6"/>
    <x v="1"/>
    <x v="0"/>
    <n v="239"/>
    <n v="330684.83"/>
    <n v="0"/>
    <n v="182510.4"/>
    <n v="0"/>
    <n v="330684.83"/>
    <n v="148174.43000000002"/>
    <n v="148174.43000000002"/>
    <n v="0.44808354226590924"/>
    <x v="7"/>
    <s v="Q4"/>
    <n v="11"/>
  </r>
  <r>
    <d v="2023-11-01T00:00:00"/>
    <x v="6"/>
    <x v="1"/>
    <x v="1"/>
    <n v="52"/>
    <n v="68654.69"/>
    <n v="6896.07"/>
    <n v="38346.559999999998"/>
    <n v="0"/>
    <n v="61758.62"/>
    <n v="23412.060000000005"/>
    <n v="23412.060000000005"/>
    <n v="0.37908975297699338"/>
    <x v="7"/>
    <s v="Q4"/>
    <n v="11"/>
  </r>
  <r>
    <d v="2023-11-01T00:00:00"/>
    <x v="6"/>
    <x v="2"/>
    <x v="0"/>
    <n v="25"/>
    <n v="29331.73"/>
    <n v="0"/>
    <n v="14839.53"/>
    <n v="0"/>
    <n v="29331.73"/>
    <n v="14492.199999999999"/>
    <n v="14492.199999999999"/>
    <n v="0.49407927865148082"/>
    <x v="7"/>
    <s v="Q4"/>
    <n v="11"/>
  </r>
  <r>
    <d v="2023-11-01T00:00:00"/>
    <x v="6"/>
    <x v="2"/>
    <x v="1"/>
    <n v="13"/>
    <n v="16560.61"/>
    <n v="2567.6999999999998"/>
    <n v="8628.01"/>
    <n v="0"/>
    <n v="13992.91"/>
    <n v="5364.9"/>
    <n v="5364.9"/>
    <n v="0.38340130823395563"/>
    <x v="7"/>
    <s v="Q4"/>
    <n v="11"/>
  </r>
  <r>
    <d v="2023-12-01T00:00:00"/>
    <x v="0"/>
    <x v="3"/>
    <x v="0"/>
    <n v="211"/>
    <n v="88725.73"/>
    <n v="0"/>
    <n v="52607.07"/>
    <n v="8417.6200000000008"/>
    <n v="88725.73"/>
    <n v="36118.659999999996"/>
    <n v="27701.039999999994"/>
    <n v="0.40708213953269246"/>
    <x v="7"/>
    <s v="Q4"/>
    <n v="12"/>
  </r>
  <r>
    <d v="2023-12-01T00:00:00"/>
    <x v="0"/>
    <x v="3"/>
    <x v="1"/>
    <n v="153"/>
    <n v="73092.100000000006"/>
    <n v="10636.79"/>
    <n v="44704.11"/>
    <n v="6159.5"/>
    <n v="62455.310000000005"/>
    <n v="17751.200000000004"/>
    <n v="11591.700000000004"/>
    <n v="0.28422243040663803"/>
    <x v="7"/>
    <s v="Q4"/>
    <n v="12"/>
  </r>
  <r>
    <d v="2023-12-01T00:00:00"/>
    <x v="0"/>
    <x v="0"/>
    <x v="0"/>
    <n v="217"/>
    <n v="91245.95"/>
    <n v="0"/>
    <n v="57310.58"/>
    <n v="0"/>
    <n v="91245.95"/>
    <n v="33935.369999999995"/>
    <n v="33935.369999999995"/>
    <n v="0.371910972486998"/>
    <x v="7"/>
    <s v="Q4"/>
    <n v="12"/>
  </r>
  <r>
    <d v="2023-12-01T00:00:00"/>
    <x v="0"/>
    <x v="0"/>
    <x v="1"/>
    <n v="159"/>
    <n v="74649.75"/>
    <n v="10385.48"/>
    <n v="45042.43"/>
    <n v="0"/>
    <n v="64264.270000000004"/>
    <n v="19221.840000000004"/>
    <n v="19221.840000000004"/>
    <n v="0.29910617517323396"/>
    <x v="7"/>
    <s v="Q4"/>
    <n v="12"/>
  </r>
  <r>
    <d v="2023-12-01T00:00:00"/>
    <x v="0"/>
    <x v="1"/>
    <x v="0"/>
    <n v="811"/>
    <n v="354073.41"/>
    <n v="0"/>
    <n v="210260.95"/>
    <n v="0"/>
    <n v="354073.41"/>
    <n v="143812.45999999996"/>
    <n v="143812.45999999996"/>
    <n v="0.40616565926258053"/>
    <x v="7"/>
    <s v="Q4"/>
    <n v="12"/>
  </r>
  <r>
    <d v="2023-12-01T00:00:00"/>
    <x v="0"/>
    <x v="1"/>
    <x v="1"/>
    <n v="372"/>
    <n v="169582.93"/>
    <n v="17782.87"/>
    <n v="97523.79"/>
    <n v="0"/>
    <n v="151800.06"/>
    <n v="54276.270000000004"/>
    <n v="54276.270000000004"/>
    <n v="0.35755104444622754"/>
    <x v="7"/>
    <s v="Q4"/>
    <n v="12"/>
  </r>
  <r>
    <d v="2023-12-01T00:00:00"/>
    <x v="0"/>
    <x v="2"/>
    <x v="0"/>
    <n v="119"/>
    <n v="52703"/>
    <n v="0"/>
    <n v="32506.080000000002"/>
    <n v="0"/>
    <n v="52703"/>
    <n v="20196.919999999998"/>
    <n v="20196.919999999998"/>
    <n v="0.3832214484943931"/>
    <x v="7"/>
    <s v="Q4"/>
    <n v="12"/>
  </r>
  <r>
    <d v="2023-12-01T00:00:00"/>
    <x v="0"/>
    <x v="2"/>
    <x v="1"/>
    <n v="68"/>
    <n v="29879.71"/>
    <n v="4278.49"/>
    <n v="19525.009999999998"/>
    <n v="0"/>
    <n v="25601.22"/>
    <n v="6076.2100000000028"/>
    <n v="6076.2100000000028"/>
    <n v="0.23734064236001262"/>
    <x v="7"/>
    <s v="Q4"/>
    <n v="12"/>
  </r>
  <r>
    <d v="2023-12-01T00:00:00"/>
    <x v="1"/>
    <x v="3"/>
    <x v="0"/>
    <n v="77"/>
    <n v="504184.61"/>
    <n v="0"/>
    <n v="429966.16"/>
    <n v="47907.85"/>
    <n v="504184.61"/>
    <n v="74218.450000000012"/>
    <n v="26310.600000000013"/>
    <n v="0.1472049097254278"/>
    <x v="7"/>
    <s v="Q4"/>
    <n v="12"/>
  </r>
  <r>
    <d v="2023-12-01T00:00:00"/>
    <x v="1"/>
    <x v="3"/>
    <x v="1"/>
    <n v="54"/>
    <n v="349862.14"/>
    <n v="49158.7"/>
    <n v="301852.18"/>
    <n v="28586.41"/>
    <n v="300703.44"/>
    <n v="-1148.7399999999907"/>
    <n v="-29735.149999999991"/>
    <n v="-3.8201757851522773E-3"/>
    <x v="7"/>
    <s v="Q4"/>
    <n v="12"/>
  </r>
  <r>
    <d v="2023-12-01T00:00:00"/>
    <x v="1"/>
    <x v="0"/>
    <x v="0"/>
    <n v="72"/>
    <n v="407712.27"/>
    <n v="0"/>
    <n v="347784.14"/>
    <n v="0"/>
    <n v="407712.27"/>
    <n v="59928.130000000005"/>
    <n v="59928.130000000005"/>
    <n v="0.14698632935427722"/>
    <x v="7"/>
    <s v="Q4"/>
    <n v="12"/>
  </r>
  <r>
    <d v="2023-12-01T00:00:00"/>
    <x v="1"/>
    <x v="0"/>
    <x v="1"/>
    <n v="70"/>
    <n v="521916.85"/>
    <n v="74196.95"/>
    <n v="444200.83"/>
    <n v="0"/>
    <n v="447719.89999999997"/>
    <n v="3519.0699999999488"/>
    <n v="3519.0699999999488"/>
    <n v="7.8599812070000667E-3"/>
    <x v="7"/>
    <s v="Q4"/>
    <n v="12"/>
  </r>
  <r>
    <d v="2023-12-01T00:00:00"/>
    <x v="1"/>
    <x v="1"/>
    <x v="0"/>
    <n v="131"/>
    <n v="872529.2"/>
    <n v="0"/>
    <n v="750867"/>
    <n v="0"/>
    <n v="872529.2"/>
    <n v="121662.19999999995"/>
    <n v="121662.19999999995"/>
    <n v="0.1394362503856604"/>
    <x v="7"/>
    <s v="Q4"/>
    <n v="12"/>
  </r>
  <r>
    <d v="2023-12-01T00:00:00"/>
    <x v="1"/>
    <x v="1"/>
    <x v="1"/>
    <n v="67"/>
    <n v="427923.41"/>
    <n v="49262.41"/>
    <n v="371916.28"/>
    <n v="0"/>
    <n v="378661"/>
    <n v="6744.7199999999721"/>
    <n v="6744.7199999999721"/>
    <n v="1.7812027116602902E-2"/>
    <x v="7"/>
    <s v="Q4"/>
    <n v="12"/>
  </r>
  <r>
    <d v="2023-12-01T00:00:00"/>
    <x v="1"/>
    <x v="2"/>
    <x v="0"/>
    <n v="44"/>
    <n v="244619.55"/>
    <n v="0"/>
    <n v="203242.68"/>
    <n v="0"/>
    <n v="244619.55"/>
    <n v="41376.869999999995"/>
    <n v="41376.869999999995"/>
    <n v="0.1691478461145072"/>
    <x v="7"/>
    <s v="Q4"/>
    <n v="12"/>
  </r>
  <r>
    <d v="2023-12-01T00:00:00"/>
    <x v="1"/>
    <x v="2"/>
    <x v="1"/>
    <n v="22"/>
    <n v="116876.48"/>
    <n v="12658.91"/>
    <n v="100228.57"/>
    <n v="0"/>
    <n v="104217.56999999999"/>
    <n v="3988.9999999999854"/>
    <n v="3988.9999999999854"/>
    <n v="3.8275695739211593E-2"/>
    <x v="7"/>
    <s v="Q4"/>
    <n v="12"/>
  </r>
  <r>
    <d v="2023-12-01T00:00:00"/>
    <x v="2"/>
    <x v="3"/>
    <x v="0"/>
    <n v="99"/>
    <n v="80696.34"/>
    <n v="0"/>
    <n v="36255.61"/>
    <n v="7653.12"/>
    <n v="80696.34"/>
    <n v="44440.729999999996"/>
    <n v="36787.609999999993"/>
    <n v="0.55071555909474945"/>
    <x v="7"/>
    <s v="Q4"/>
    <n v="12"/>
  </r>
  <r>
    <d v="2023-12-01T00:00:00"/>
    <x v="2"/>
    <x v="3"/>
    <x v="1"/>
    <n v="85"/>
    <n v="68272.160000000003"/>
    <n v="9865.68"/>
    <n v="30690.59"/>
    <n v="5562.02"/>
    <n v="58406.48"/>
    <n v="27715.890000000003"/>
    <n v="22153.870000000003"/>
    <n v="0.47453450370575323"/>
    <x v="7"/>
    <s v="Q4"/>
    <n v="12"/>
  </r>
  <r>
    <d v="2023-12-01T00:00:00"/>
    <x v="2"/>
    <x v="0"/>
    <x v="0"/>
    <n v="127"/>
    <n v="102649.99"/>
    <n v="0"/>
    <n v="45880.5"/>
    <n v="0"/>
    <n v="102649.99"/>
    <n v="56769.490000000005"/>
    <n v="56769.490000000005"/>
    <n v="0.55303941091470155"/>
    <x v="7"/>
    <s v="Q4"/>
    <n v="12"/>
  </r>
  <r>
    <d v="2023-12-01T00:00:00"/>
    <x v="2"/>
    <x v="0"/>
    <x v="1"/>
    <n v="85"/>
    <n v="68318.14"/>
    <n v="9319.7199999999993"/>
    <n v="30226.81"/>
    <n v="0"/>
    <n v="58998.42"/>
    <n v="28771.609999999997"/>
    <n v="28771.609999999997"/>
    <n v="0.4876674663490988"/>
    <x v="7"/>
    <s v="Q4"/>
    <n v="12"/>
  </r>
  <r>
    <d v="2023-12-01T00:00:00"/>
    <x v="2"/>
    <x v="1"/>
    <x v="0"/>
    <n v="548"/>
    <n v="430920.19"/>
    <n v="0"/>
    <n v="191052.9"/>
    <n v="0"/>
    <n v="430920.19"/>
    <n v="239867.29"/>
    <n v="239867.29"/>
    <n v="0.55663971094044118"/>
    <x v="7"/>
    <s v="Q4"/>
    <n v="12"/>
  </r>
  <r>
    <d v="2023-12-01T00:00:00"/>
    <x v="2"/>
    <x v="1"/>
    <x v="1"/>
    <n v="217"/>
    <n v="169147.41"/>
    <n v="18098.23"/>
    <n v="76089.7"/>
    <n v="0"/>
    <n v="151049.18"/>
    <n v="74959.48"/>
    <n v="74959.48"/>
    <n v="0.4962587681707375"/>
    <x v="7"/>
    <s v="Q4"/>
    <n v="12"/>
  </r>
  <r>
    <d v="2023-12-01T00:00:00"/>
    <x v="2"/>
    <x v="2"/>
    <x v="0"/>
    <n v="70"/>
    <n v="62143.94"/>
    <n v="0"/>
    <n v="27074.46"/>
    <n v="0"/>
    <n v="62143.94"/>
    <n v="35069.480000000003"/>
    <n v="35069.480000000003"/>
    <n v="0.56432662621649032"/>
    <x v="7"/>
    <s v="Q4"/>
    <n v="12"/>
  </r>
  <r>
    <d v="2023-12-01T00:00:00"/>
    <x v="2"/>
    <x v="2"/>
    <x v="1"/>
    <n v="32"/>
    <n v="28358.74"/>
    <n v="4074.46"/>
    <n v="12245.47"/>
    <n v="0"/>
    <n v="24284.280000000002"/>
    <n v="12038.810000000003"/>
    <n v="12038.810000000003"/>
    <n v="0.49574498399787853"/>
    <x v="7"/>
    <s v="Q4"/>
    <n v="12"/>
  </r>
  <r>
    <d v="2023-12-01T00:00:00"/>
    <x v="3"/>
    <x v="3"/>
    <x v="0"/>
    <n v="390"/>
    <n v="44001.8"/>
    <n v="0"/>
    <n v="35794.879999999997"/>
    <n v="4169.04"/>
    <n v="44001.8"/>
    <n v="8206.9200000000055"/>
    <n v="4037.8800000000056"/>
    <n v="0.18651327900222275"/>
    <x v="7"/>
    <s v="Q4"/>
    <n v="12"/>
  </r>
  <r>
    <d v="2023-12-01T00:00:00"/>
    <x v="3"/>
    <x v="3"/>
    <x v="1"/>
    <n v="338"/>
    <n v="36745.61"/>
    <n v="5103.5600000000004"/>
    <n v="29474.15"/>
    <n v="3021.54"/>
    <n v="31642.05"/>
    <n v="2167.8999999999978"/>
    <n v="-853.64000000000215"/>
    <n v="6.8513260044782115E-2"/>
    <x v="7"/>
    <s v="Q4"/>
    <n v="12"/>
  </r>
  <r>
    <d v="2023-12-01T00:00:00"/>
    <x v="3"/>
    <x v="0"/>
    <x v="0"/>
    <n v="332"/>
    <n v="38599.550000000003"/>
    <n v="0"/>
    <n v="30979.919999999998"/>
    <n v="0"/>
    <n v="38599.550000000003"/>
    <n v="7619.6300000000047"/>
    <n v="7619.6300000000047"/>
    <n v="0.19740204225178801"/>
    <x v="7"/>
    <s v="Q4"/>
    <n v="12"/>
  </r>
  <r>
    <d v="2023-12-01T00:00:00"/>
    <x v="3"/>
    <x v="0"/>
    <x v="1"/>
    <n v="240"/>
    <n v="31062.92"/>
    <n v="4274.91"/>
    <n v="25018.48"/>
    <n v="0"/>
    <n v="26788.01"/>
    <n v="1769.5299999999988"/>
    <n v="1769.5299999999988"/>
    <n v="6.6056791825895203E-2"/>
    <x v="7"/>
    <s v="Q4"/>
    <n v="12"/>
  </r>
  <r>
    <d v="2023-12-01T00:00:00"/>
    <x v="3"/>
    <x v="1"/>
    <x v="0"/>
    <n v="2474"/>
    <n v="270115.07"/>
    <n v="0"/>
    <n v="220514.23"/>
    <n v="0"/>
    <n v="270115.07"/>
    <n v="49600.84"/>
    <n v="49600.84"/>
    <n v="0.18362855504507763"/>
    <x v="7"/>
    <s v="Q4"/>
    <n v="12"/>
  </r>
  <r>
    <d v="2023-12-01T00:00:00"/>
    <x v="3"/>
    <x v="1"/>
    <x v="1"/>
    <n v="866"/>
    <n v="98960.06"/>
    <n v="10522.67"/>
    <n v="81431.47"/>
    <n v="0"/>
    <n v="88437.39"/>
    <n v="7005.9199999999983"/>
    <n v="7005.9199999999983"/>
    <n v="7.9218981926083509E-2"/>
    <x v="7"/>
    <s v="Q4"/>
    <n v="12"/>
  </r>
  <r>
    <d v="2023-12-01T00:00:00"/>
    <x v="3"/>
    <x v="2"/>
    <x v="0"/>
    <n v="218"/>
    <n v="22978.400000000001"/>
    <n v="0"/>
    <n v="18185.759999999998"/>
    <n v="0"/>
    <n v="22978.400000000001"/>
    <n v="4792.6400000000031"/>
    <n v="4792.6400000000031"/>
    <n v="0.20857152804372814"/>
    <x v="7"/>
    <s v="Q4"/>
    <n v="12"/>
  </r>
  <r>
    <d v="2023-12-01T00:00:00"/>
    <x v="3"/>
    <x v="2"/>
    <x v="1"/>
    <n v="94"/>
    <n v="10574.83"/>
    <n v="1459.4"/>
    <n v="8413.61"/>
    <n v="0"/>
    <n v="9115.43"/>
    <n v="701.81999999999971"/>
    <n v="701.81999999999971"/>
    <n v="7.699252805407969E-2"/>
    <x v="7"/>
    <s v="Q4"/>
    <n v="12"/>
  </r>
  <r>
    <d v="2023-12-01T00:00:00"/>
    <x v="4"/>
    <x v="3"/>
    <x v="0"/>
    <n v="178"/>
    <n v="110613.65"/>
    <n v="0"/>
    <n v="58768.57"/>
    <n v="10481.93"/>
    <n v="110613.65"/>
    <n v="51845.079999999994"/>
    <n v="41363.149999999994"/>
    <n v="0.46870417891462762"/>
    <x v="7"/>
    <s v="Q4"/>
    <n v="12"/>
  </r>
  <r>
    <d v="2023-12-01T00:00:00"/>
    <x v="4"/>
    <x v="3"/>
    <x v="1"/>
    <n v="95"/>
    <n v="61931.32"/>
    <n v="9173.51"/>
    <n v="32830.050000000003"/>
    <n v="5057.05"/>
    <n v="52757.81"/>
    <n v="19927.759999999995"/>
    <n v="14870.709999999995"/>
    <n v="0.37772151649206054"/>
    <x v="7"/>
    <s v="Q4"/>
    <n v="12"/>
  </r>
  <r>
    <d v="2023-12-01T00:00:00"/>
    <x v="4"/>
    <x v="0"/>
    <x v="0"/>
    <n v="161"/>
    <n v="110114"/>
    <n v="0"/>
    <n v="58302.89"/>
    <n v="0"/>
    <n v="110114"/>
    <n v="51811.11"/>
    <n v="51811.11"/>
    <n v="0.47052245854296459"/>
    <x v="7"/>
    <s v="Q4"/>
    <n v="12"/>
  </r>
  <r>
    <d v="2023-12-01T00:00:00"/>
    <x v="4"/>
    <x v="0"/>
    <x v="1"/>
    <n v="123"/>
    <n v="86104.26"/>
    <n v="11789.16"/>
    <n v="45869.14"/>
    <n v="0"/>
    <n v="74315.099999999991"/>
    <n v="28445.959999999992"/>
    <n v="28445.959999999992"/>
    <n v="0.3827749676714422"/>
    <x v="7"/>
    <s v="Q4"/>
    <n v="12"/>
  </r>
  <r>
    <d v="2023-12-01T00:00:00"/>
    <x v="4"/>
    <x v="1"/>
    <x v="0"/>
    <n v="738"/>
    <n v="472918.25"/>
    <n v="0"/>
    <n v="249474.33"/>
    <n v="0"/>
    <n v="472918.25"/>
    <n v="223443.92"/>
    <n v="223443.92"/>
    <n v="0.47247895381495641"/>
    <x v="7"/>
    <s v="Q4"/>
    <n v="12"/>
  </r>
  <r>
    <d v="2023-12-01T00:00:00"/>
    <x v="4"/>
    <x v="1"/>
    <x v="1"/>
    <n v="304"/>
    <n v="186851.98"/>
    <n v="20354.37"/>
    <n v="97650.240000000005"/>
    <n v="0"/>
    <n v="166497.61000000002"/>
    <n v="68847.37000000001"/>
    <n v="68847.37000000001"/>
    <n v="0.41350365329568395"/>
    <x v="7"/>
    <s v="Q4"/>
    <n v="12"/>
  </r>
  <r>
    <d v="2023-12-01T00:00:00"/>
    <x v="4"/>
    <x v="2"/>
    <x v="0"/>
    <n v="79"/>
    <n v="50302.02"/>
    <n v="0"/>
    <n v="26518.89"/>
    <n v="0"/>
    <n v="50302.02"/>
    <n v="23783.129999999997"/>
    <n v="23783.129999999997"/>
    <n v="0.47280665865903593"/>
    <x v="7"/>
    <s v="Q4"/>
    <n v="12"/>
  </r>
  <r>
    <d v="2023-12-01T00:00:00"/>
    <x v="4"/>
    <x v="2"/>
    <x v="1"/>
    <n v="45"/>
    <n v="27500.68"/>
    <n v="3301.44"/>
    <n v="14021.92"/>
    <n v="0"/>
    <n v="24199.24"/>
    <n v="10177.320000000002"/>
    <n v="10177.320000000002"/>
    <n v="0.42056362100627959"/>
    <x v="7"/>
    <s v="Q4"/>
    <n v="12"/>
  </r>
  <r>
    <d v="2023-12-01T00:00:00"/>
    <x v="5"/>
    <x v="3"/>
    <x v="0"/>
    <n v="69"/>
    <n v="286230.67"/>
    <n v="0"/>
    <n v="227804.51"/>
    <n v="27178.35"/>
    <n v="286230.67"/>
    <n v="58426.159999999974"/>
    <n v="31247.809999999976"/>
    <n v="0.20412263996726829"/>
    <x v="7"/>
    <s v="Q4"/>
    <n v="12"/>
  </r>
  <r>
    <d v="2023-12-01T00:00:00"/>
    <x v="5"/>
    <x v="3"/>
    <x v="1"/>
    <n v="54"/>
    <n v="244102.66"/>
    <n v="35389.21"/>
    <n v="207312.88"/>
    <n v="19840.759999999998"/>
    <n v="208713.45"/>
    <n v="1400.570000000007"/>
    <n v="-18440.189999999991"/>
    <n v="6.710492304161552E-3"/>
    <x v="7"/>
    <s v="Q4"/>
    <n v="12"/>
  </r>
  <r>
    <d v="2023-12-01T00:00:00"/>
    <x v="5"/>
    <x v="0"/>
    <x v="0"/>
    <n v="64"/>
    <n v="257519.25"/>
    <n v="0"/>
    <n v="213703.86"/>
    <n v="0"/>
    <n v="257519.25"/>
    <n v="43815.390000000014"/>
    <n v="43815.390000000014"/>
    <n v="0.17014413485593802"/>
    <x v="7"/>
    <s v="Q4"/>
    <n v="12"/>
  </r>
  <r>
    <d v="2023-12-01T00:00:00"/>
    <x v="5"/>
    <x v="0"/>
    <x v="1"/>
    <n v="51"/>
    <n v="229448.9"/>
    <n v="33719.51"/>
    <n v="184947.13"/>
    <n v="0"/>
    <n v="195729.38999999998"/>
    <n v="10782.25999999998"/>
    <n v="10782.25999999998"/>
    <n v="5.5087588021400263E-2"/>
    <x v="7"/>
    <s v="Q4"/>
    <n v="12"/>
  </r>
  <r>
    <d v="2023-12-01T00:00:00"/>
    <x v="5"/>
    <x v="1"/>
    <x v="0"/>
    <n v="237"/>
    <n v="997878.22"/>
    <n v="0"/>
    <n v="816838.34"/>
    <n v="0"/>
    <n v="997878.22"/>
    <n v="181039.88"/>
    <n v="181039.88"/>
    <n v="0.18142482356213768"/>
    <x v="7"/>
    <s v="Q4"/>
    <n v="12"/>
  </r>
  <r>
    <d v="2023-12-01T00:00:00"/>
    <x v="5"/>
    <x v="1"/>
    <x v="1"/>
    <n v="78"/>
    <n v="302554.63"/>
    <n v="31974.36"/>
    <n v="254052.32"/>
    <n v="0"/>
    <n v="270580.27"/>
    <n v="16527.950000000012"/>
    <n v="16527.950000000012"/>
    <n v="6.1083352455816572E-2"/>
    <x v="7"/>
    <s v="Q4"/>
    <n v="12"/>
  </r>
  <r>
    <d v="2023-12-01T00:00:00"/>
    <x v="5"/>
    <x v="2"/>
    <x v="0"/>
    <n v="34"/>
    <n v="144465.62"/>
    <n v="0"/>
    <n v="118747.73"/>
    <n v="0"/>
    <n v="144465.62"/>
    <n v="25717.89"/>
    <n v="25717.89"/>
    <n v="0.17802083291512541"/>
    <x v="7"/>
    <s v="Q4"/>
    <n v="12"/>
  </r>
  <r>
    <d v="2023-12-01T00:00:00"/>
    <x v="5"/>
    <x v="2"/>
    <x v="1"/>
    <n v="20"/>
    <n v="93755.75"/>
    <n v="12352.95"/>
    <n v="80291.16"/>
    <n v="0"/>
    <n v="81402.8"/>
    <n v="1111.6399999999994"/>
    <n v="1111.6399999999994"/>
    <n v="1.3656041315532136E-2"/>
    <x v="7"/>
    <s v="Q4"/>
    <n v="12"/>
  </r>
  <r>
    <d v="2023-12-01T00:00:00"/>
    <x v="6"/>
    <x v="3"/>
    <x v="0"/>
    <n v="59"/>
    <n v="74240.72"/>
    <n v="0"/>
    <n v="39052.79"/>
    <n v="7048.27"/>
    <n v="74240.72"/>
    <n v="35187.93"/>
    <n v="28139.66"/>
    <n v="0.47397075351639906"/>
    <x v="7"/>
    <s v="Q4"/>
    <n v="12"/>
  </r>
  <r>
    <d v="2023-12-01T00:00:00"/>
    <x v="6"/>
    <x v="3"/>
    <x v="1"/>
    <n v="38"/>
    <n v="58654.19"/>
    <n v="9470.98"/>
    <n v="31008.14"/>
    <n v="4768.6899999999996"/>
    <n v="49183.210000000006"/>
    <n v="18175.070000000007"/>
    <n v="13406.380000000008"/>
    <n v="0.36953810050218366"/>
    <x v="7"/>
    <s v="Q4"/>
    <n v="12"/>
  </r>
  <r>
    <d v="2023-12-01T00:00:00"/>
    <x v="6"/>
    <x v="0"/>
    <x v="0"/>
    <n v="83"/>
    <n v="109489.3"/>
    <n v="0"/>
    <n v="57981.86"/>
    <n v="0"/>
    <n v="109489.3"/>
    <n v="51507.44"/>
    <n v="51507.44"/>
    <n v="0.47043354921439812"/>
    <x v="7"/>
    <s v="Q4"/>
    <n v="12"/>
  </r>
  <r>
    <d v="2023-12-01T00:00:00"/>
    <x v="6"/>
    <x v="0"/>
    <x v="1"/>
    <n v="48"/>
    <n v="59010.28"/>
    <n v="7985.84"/>
    <n v="32387.8"/>
    <n v="0"/>
    <n v="51024.44"/>
    <n v="18636.640000000003"/>
    <n v="18636.640000000003"/>
    <n v="0.36524928054085459"/>
    <x v="7"/>
    <s v="Q4"/>
    <n v="12"/>
  </r>
  <r>
    <d v="2023-12-01T00:00:00"/>
    <x v="6"/>
    <x v="1"/>
    <x v="0"/>
    <n v="280"/>
    <n v="356104.14"/>
    <n v="0"/>
    <n v="191515.02"/>
    <n v="0"/>
    <n v="356104.14"/>
    <n v="164589.12000000002"/>
    <n v="164589.12000000002"/>
    <n v="0.46219378409922451"/>
    <x v="7"/>
    <s v="Q4"/>
    <n v="12"/>
  </r>
  <r>
    <d v="2023-12-01T00:00:00"/>
    <x v="6"/>
    <x v="1"/>
    <x v="1"/>
    <n v="108"/>
    <n v="140337.25"/>
    <n v="14747.56"/>
    <n v="76066.98"/>
    <n v="0"/>
    <n v="125589.69"/>
    <n v="49522.710000000006"/>
    <n v="49522.710000000006"/>
    <n v="0.39432146062308143"/>
    <x v="7"/>
    <s v="Q4"/>
    <n v="12"/>
  </r>
  <r>
    <d v="2023-12-01T00:00:00"/>
    <x v="6"/>
    <x v="2"/>
    <x v="0"/>
    <n v="43"/>
    <n v="60509.35"/>
    <n v="0"/>
    <n v="33337.97"/>
    <n v="0"/>
    <n v="60509.35"/>
    <n v="27171.379999999997"/>
    <n v="27171.379999999997"/>
    <n v="0.44904432124952587"/>
    <x v="7"/>
    <s v="Q4"/>
    <n v="12"/>
  </r>
  <r>
    <d v="2023-12-01T00:00:00"/>
    <x v="6"/>
    <x v="2"/>
    <x v="1"/>
    <n v="26"/>
    <n v="25758.14"/>
    <n v="3625.32"/>
    <n v="14628.94"/>
    <n v="0"/>
    <n v="22132.82"/>
    <n v="7503.8799999999992"/>
    <n v="7503.8799999999992"/>
    <n v="0.33903858613588322"/>
    <x v="7"/>
    <s v="Q4"/>
    <n v="12"/>
  </r>
  <r>
    <d v="2024-01-01T00:00:00"/>
    <x v="0"/>
    <x v="3"/>
    <x v="0"/>
    <n v="140"/>
    <n v="66866.710000000006"/>
    <n v="0"/>
    <n v="39772.53"/>
    <n v="6994.16"/>
    <n v="66866.710000000006"/>
    <n v="27094.180000000008"/>
    <n v="20100.020000000008"/>
    <n v="0.40519684608379875"/>
    <x v="8"/>
    <s v="Q1"/>
    <n v="1"/>
  </r>
  <r>
    <d v="2024-01-01T00:00:00"/>
    <x v="0"/>
    <x v="3"/>
    <x v="1"/>
    <n v="55"/>
    <n v="24749"/>
    <n v="2048.0300000000002"/>
    <n v="14567.32"/>
    <n v="2408.91"/>
    <n v="22700.97"/>
    <n v="8133.6500000000015"/>
    <n v="5724.7400000000016"/>
    <n v="0.35829526227293373"/>
    <x v="8"/>
    <s v="Q1"/>
    <n v="1"/>
  </r>
  <r>
    <d v="2024-01-01T00:00:00"/>
    <x v="0"/>
    <x v="0"/>
    <x v="0"/>
    <n v="198"/>
    <n v="87317.97"/>
    <n v="0"/>
    <n v="48977.66"/>
    <n v="0"/>
    <n v="87317.97"/>
    <n v="38340.31"/>
    <n v="38340.31"/>
    <n v="0.43908842589904457"/>
    <x v="8"/>
    <s v="Q1"/>
    <n v="1"/>
  </r>
  <r>
    <d v="2024-01-01T00:00:00"/>
    <x v="0"/>
    <x v="0"/>
    <x v="1"/>
    <n v="77"/>
    <n v="32435.06"/>
    <n v="2790.5"/>
    <n v="19592.060000000001"/>
    <n v="0"/>
    <n v="29644.560000000001"/>
    <n v="10052.5"/>
    <n v="10052.5"/>
    <n v="0.33910100200508964"/>
    <x v="8"/>
    <s v="Q1"/>
    <n v="1"/>
  </r>
  <r>
    <d v="2024-01-01T00:00:00"/>
    <x v="0"/>
    <x v="1"/>
    <x v="0"/>
    <n v="618"/>
    <n v="264843.08"/>
    <n v="0"/>
    <n v="150243.79"/>
    <n v="0"/>
    <n v="264843.08"/>
    <n v="114599.29000000001"/>
    <n v="114599.29000000001"/>
    <n v="0.43270637843359927"/>
    <x v="8"/>
    <s v="Q1"/>
    <n v="1"/>
  </r>
  <r>
    <d v="2024-01-01T00:00:00"/>
    <x v="0"/>
    <x v="1"/>
    <x v="1"/>
    <n v="121"/>
    <n v="53210.95"/>
    <n v="4254.62"/>
    <n v="31921.98"/>
    <n v="0"/>
    <n v="48956.329999999994"/>
    <n v="17034.349999999995"/>
    <n v="17034.349999999995"/>
    <n v="0.34794989738814158"/>
    <x v="8"/>
    <s v="Q1"/>
    <n v="1"/>
  </r>
  <r>
    <d v="2024-01-01T00:00:00"/>
    <x v="0"/>
    <x v="2"/>
    <x v="0"/>
    <n v="65"/>
    <n v="26651.72"/>
    <n v="0"/>
    <n v="14929.63"/>
    <n v="0"/>
    <n v="26651.72"/>
    <n v="11722.090000000002"/>
    <n v="11722.090000000002"/>
    <n v="0.43982489685468712"/>
    <x v="8"/>
    <s v="Q1"/>
    <n v="1"/>
  </r>
  <r>
    <d v="2024-01-01T00:00:00"/>
    <x v="0"/>
    <x v="2"/>
    <x v="1"/>
    <n v="27"/>
    <n v="11556.09"/>
    <n v="1288.19"/>
    <n v="6386.24"/>
    <n v="0"/>
    <n v="10267.9"/>
    <n v="3881.66"/>
    <n v="3881.66"/>
    <n v="0.378038352535572"/>
    <x v="8"/>
    <s v="Q1"/>
    <n v="1"/>
  </r>
  <r>
    <d v="2024-01-01T00:00:00"/>
    <x v="1"/>
    <x v="3"/>
    <x v="0"/>
    <n v="67"/>
    <n v="519364.98"/>
    <n v="0"/>
    <n v="436188.22"/>
    <n v="54469.97"/>
    <n v="519364.98"/>
    <n v="83176.760000000009"/>
    <n v="28706.790000000008"/>
    <n v="0.16015088271835351"/>
    <x v="8"/>
    <s v="Q1"/>
    <n v="1"/>
  </r>
  <r>
    <d v="2024-01-01T00:00:00"/>
    <x v="1"/>
    <x v="3"/>
    <x v="1"/>
    <n v="21"/>
    <n v="126186.58"/>
    <n v="11702.67"/>
    <n v="108019.72"/>
    <n v="12073.33"/>
    <n v="114483.91"/>
    <n v="6464.1900000000023"/>
    <n v="-5609.1399999999976"/>
    <n v="5.6463742372181401E-2"/>
    <x v="8"/>
    <s v="Q1"/>
    <n v="1"/>
  </r>
  <r>
    <d v="2024-01-01T00:00:00"/>
    <x v="1"/>
    <x v="0"/>
    <x v="0"/>
    <n v="58"/>
    <n v="344528.85"/>
    <n v="0"/>
    <n v="294148.64"/>
    <n v="0"/>
    <n v="344528.85"/>
    <n v="50380.209999999963"/>
    <n v="50380.209999999963"/>
    <n v="0.14622929255416481"/>
    <x v="8"/>
    <s v="Q1"/>
    <n v="1"/>
  </r>
  <r>
    <d v="2024-01-01T00:00:00"/>
    <x v="1"/>
    <x v="0"/>
    <x v="1"/>
    <n v="19"/>
    <n v="94038.56"/>
    <n v="7122.49"/>
    <n v="79958.649999999994"/>
    <n v="0"/>
    <n v="86916.069999999992"/>
    <n v="6957.4199999999983"/>
    <n v="6957.4199999999983"/>
    <n v="8.0047567728269334E-2"/>
    <x v="8"/>
    <s v="Q1"/>
    <n v="1"/>
  </r>
  <r>
    <d v="2024-01-01T00:00:00"/>
    <x v="1"/>
    <x v="1"/>
    <x v="0"/>
    <n v="88"/>
    <n v="567507.4"/>
    <n v="0"/>
    <n v="475132.86"/>
    <n v="0"/>
    <n v="567507.4"/>
    <n v="92374.540000000037"/>
    <n v="92374.540000000037"/>
    <n v="0.16277239732909216"/>
    <x v="8"/>
    <s v="Q1"/>
    <n v="1"/>
  </r>
  <r>
    <d v="2024-01-01T00:00:00"/>
    <x v="1"/>
    <x v="1"/>
    <x v="1"/>
    <n v="16"/>
    <n v="127141.46"/>
    <n v="7795.71"/>
    <n v="108251.04"/>
    <n v="0"/>
    <n v="119345.75"/>
    <n v="11094.710000000006"/>
    <n v="11094.710000000006"/>
    <n v="9.2962757366726559E-2"/>
    <x v="8"/>
    <s v="Q1"/>
    <n v="1"/>
  </r>
  <r>
    <d v="2024-01-01T00:00:00"/>
    <x v="1"/>
    <x v="2"/>
    <x v="0"/>
    <n v="29"/>
    <n v="151485.04999999999"/>
    <n v="0"/>
    <n v="126127.19"/>
    <n v="0"/>
    <n v="151485.04999999999"/>
    <n v="25357.859999999986"/>
    <n v="25357.859999999986"/>
    <n v="0.16739513239095202"/>
    <x v="8"/>
    <s v="Q1"/>
    <n v="1"/>
  </r>
  <r>
    <d v="2024-01-01T00:00:00"/>
    <x v="1"/>
    <x v="2"/>
    <x v="1"/>
    <n v="10"/>
    <n v="50322.77"/>
    <n v="5802.7"/>
    <n v="40706.61"/>
    <n v="0"/>
    <n v="44520.07"/>
    <n v="3813.4599999999991"/>
    <n v="3813.4599999999991"/>
    <n v="8.5657098023430758E-2"/>
    <x v="8"/>
    <s v="Q1"/>
    <n v="1"/>
  </r>
  <r>
    <d v="2024-01-01T00:00:00"/>
    <x v="2"/>
    <x v="3"/>
    <x v="0"/>
    <n v="81"/>
    <n v="65623.429999999993"/>
    <n v="0"/>
    <n v="28489.34"/>
    <n v="6879.1"/>
    <n v="65623.429999999993"/>
    <n v="37134.089999999997"/>
    <n v="30254.989999999998"/>
    <n v="0.5658663376784786"/>
    <x v="8"/>
    <s v="Q1"/>
    <n v="1"/>
  </r>
  <r>
    <d v="2024-01-01T00:00:00"/>
    <x v="2"/>
    <x v="3"/>
    <x v="1"/>
    <n v="41"/>
    <n v="35628.97"/>
    <n v="3005.61"/>
    <n v="16111.77"/>
    <n v="3447.98"/>
    <n v="32623.360000000001"/>
    <n v="16511.59"/>
    <n v="13063.61"/>
    <n v="0.50612781761290071"/>
    <x v="8"/>
    <s v="Q1"/>
    <n v="1"/>
  </r>
  <r>
    <d v="2024-01-01T00:00:00"/>
    <x v="2"/>
    <x v="0"/>
    <x v="0"/>
    <n v="109"/>
    <n v="86047.81"/>
    <n v="0"/>
    <n v="38078.81"/>
    <n v="0"/>
    <n v="86047.81"/>
    <n v="47969"/>
    <n v="47969"/>
    <n v="0.55746915581000844"/>
    <x v="8"/>
    <s v="Q1"/>
    <n v="1"/>
  </r>
  <r>
    <d v="2024-01-01T00:00:00"/>
    <x v="2"/>
    <x v="0"/>
    <x v="1"/>
    <n v="33"/>
    <n v="21953.4"/>
    <n v="2013.68"/>
    <n v="9658.36"/>
    <n v="0"/>
    <n v="19939.72"/>
    <n v="10281.36"/>
    <n v="10281.36"/>
    <n v="0.51562208496408179"/>
    <x v="8"/>
    <s v="Q1"/>
    <n v="1"/>
  </r>
  <r>
    <d v="2024-01-01T00:00:00"/>
    <x v="2"/>
    <x v="1"/>
    <x v="0"/>
    <n v="394"/>
    <n v="310051.53000000003"/>
    <n v="0"/>
    <n v="138181.34"/>
    <n v="0"/>
    <n v="310051.53000000003"/>
    <n v="171870.19000000003"/>
    <n v="171870.19000000003"/>
    <n v="0.55432782415232729"/>
    <x v="8"/>
    <s v="Q1"/>
    <n v="1"/>
  </r>
  <r>
    <d v="2024-01-01T00:00:00"/>
    <x v="2"/>
    <x v="1"/>
    <x v="1"/>
    <n v="80"/>
    <n v="68296.039999999994"/>
    <n v="5808.2"/>
    <n v="30079.14"/>
    <n v="0"/>
    <n v="62487.839999999997"/>
    <n v="32408.699999999997"/>
    <n v="32408.699999999997"/>
    <n v="0.51864010661914384"/>
    <x v="8"/>
    <s v="Q1"/>
    <n v="1"/>
  </r>
  <r>
    <d v="2024-01-01T00:00:00"/>
    <x v="2"/>
    <x v="2"/>
    <x v="0"/>
    <n v="44"/>
    <n v="39175.599999999999"/>
    <n v="0"/>
    <n v="16932.39"/>
    <n v="0"/>
    <n v="39175.599999999999"/>
    <n v="22243.21"/>
    <n v="22243.21"/>
    <n v="0.56778224200778038"/>
    <x v="8"/>
    <s v="Q1"/>
    <n v="1"/>
  </r>
  <r>
    <d v="2024-01-01T00:00:00"/>
    <x v="2"/>
    <x v="2"/>
    <x v="1"/>
    <n v="7"/>
    <n v="7174.08"/>
    <n v="500.8"/>
    <n v="3222.38"/>
    <n v="0"/>
    <n v="6673.28"/>
    <n v="3450.8999999999996"/>
    <n v="3450.8999999999996"/>
    <n v="0.5171220149611585"/>
    <x v="8"/>
    <s v="Q1"/>
    <n v="1"/>
  </r>
  <r>
    <d v="2024-01-01T00:00:00"/>
    <x v="3"/>
    <x v="3"/>
    <x v="0"/>
    <n v="242"/>
    <n v="27214.080000000002"/>
    <n v="0"/>
    <n v="22036.31"/>
    <n v="2847.73"/>
    <n v="27214.080000000002"/>
    <n v="5177.7700000000004"/>
    <n v="2330.0400000000004"/>
    <n v="0.19026070328300645"/>
    <x v="8"/>
    <s v="Q1"/>
    <n v="1"/>
  </r>
  <r>
    <d v="2024-01-01T00:00:00"/>
    <x v="3"/>
    <x v="3"/>
    <x v="1"/>
    <n v="107"/>
    <n v="12440.62"/>
    <n v="1052.18"/>
    <n v="9761.76"/>
    <n v="1207.6300000000001"/>
    <n v="11388.44"/>
    <n v="1626.6800000000003"/>
    <n v="419.05000000000018"/>
    <n v="0.14283606885578712"/>
    <x v="8"/>
    <s v="Q1"/>
    <n v="1"/>
  </r>
  <r>
    <d v="2024-01-01T00:00:00"/>
    <x v="3"/>
    <x v="0"/>
    <x v="0"/>
    <n v="312"/>
    <n v="33394.43"/>
    <n v="0"/>
    <n v="26971.08"/>
    <n v="0"/>
    <n v="33394.43"/>
    <n v="6423.3499999999985"/>
    <n v="6423.3499999999985"/>
    <n v="0.19234794545078321"/>
    <x v="8"/>
    <s v="Q1"/>
    <n v="1"/>
  </r>
  <r>
    <d v="2024-01-01T00:00:00"/>
    <x v="3"/>
    <x v="0"/>
    <x v="1"/>
    <n v="109"/>
    <n v="11928.68"/>
    <n v="1103.78"/>
    <n v="9633.52"/>
    <n v="0"/>
    <n v="10824.9"/>
    <n v="1191.3799999999992"/>
    <n v="1191.3799999999992"/>
    <n v="0.11005921532762421"/>
    <x v="8"/>
    <s v="Q1"/>
    <n v="1"/>
  </r>
  <r>
    <d v="2024-01-01T00:00:00"/>
    <x v="3"/>
    <x v="1"/>
    <x v="0"/>
    <n v="1788"/>
    <n v="211684.31"/>
    <n v="0"/>
    <n v="169524.18"/>
    <n v="0"/>
    <n v="211684.31"/>
    <n v="42160.130000000005"/>
    <n v="42160.130000000005"/>
    <n v="0.19916511526055003"/>
    <x v="8"/>
    <s v="Q1"/>
    <n v="1"/>
  </r>
  <r>
    <d v="2024-01-01T00:00:00"/>
    <x v="3"/>
    <x v="1"/>
    <x v="1"/>
    <n v="351"/>
    <n v="38752.57"/>
    <n v="3136.22"/>
    <n v="30804.43"/>
    <n v="0"/>
    <n v="35616.35"/>
    <n v="4811.9199999999983"/>
    <n v="4811.9199999999983"/>
    <n v="0.13510424285475628"/>
    <x v="8"/>
    <s v="Q1"/>
    <n v="1"/>
  </r>
  <r>
    <d v="2024-01-01T00:00:00"/>
    <x v="3"/>
    <x v="2"/>
    <x v="0"/>
    <n v="99"/>
    <n v="10776.94"/>
    <n v="0"/>
    <n v="8663.43"/>
    <n v="0"/>
    <n v="10776.94"/>
    <n v="2113.5100000000002"/>
    <n v="2113.5100000000002"/>
    <n v="0.19611411031331716"/>
    <x v="8"/>
    <s v="Q1"/>
    <n v="1"/>
  </r>
  <r>
    <d v="2024-01-01T00:00:00"/>
    <x v="3"/>
    <x v="2"/>
    <x v="1"/>
    <n v="35"/>
    <n v="3280.69"/>
    <n v="321.56"/>
    <n v="2640.39"/>
    <n v="0"/>
    <n v="2959.13"/>
    <n v="318.74000000000024"/>
    <n v="318.74000000000024"/>
    <n v="0.10771409164180019"/>
    <x v="8"/>
    <s v="Q1"/>
    <n v="1"/>
  </r>
  <r>
    <d v="2024-01-01T00:00:00"/>
    <x v="4"/>
    <x v="3"/>
    <x v="0"/>
    <n v="111"/>
    <n v="67378.559999999998"/>
    <n v="0"/>
    <n v="35315.56"/>
    <n v="7051.14"/>
    <n v="67378.559999999998"/>
    <n v="32063"/>
    <n v="25011.86"/>
    <n v="0.4758635387874125"/>
    <x v="8"/>
    <s v="Q1"/>
    <n v="1"/>
  </r>
  <r>
    <d v="2024-01-01T00:00:00"/>
    <x v="4"/>
    <x v="3"/>
    <x v="1"/>
    <n v="45"/>
    <n v="25353.54"/>
    <n v="2139.91"/>
    <n v="12842.89"/>
    <n v="2449.16"/>
    <n v="23213.63"/>
    <n v="10370.740000000002"/>
    <n v="7921.5800000000017"/>
    <n v="0.44675218826181001"/>
    <x v="8"/>
    <s v="Q1"/>
    <n v="1"/>
  </r>
  <r>
    <d v="2024-01-01T00:00:00"/>
    <x v="4"/>
    <x v="0"/>
    <x v="0"/>
    <n v="111"/>
    <n v="61368.07"/>
    <n v="0"/>
    <n v="31805.33"/>
    <n v="0"/>
    <n v="61368.07"/>
    <n v="29562.739999999998"/>
    <n v="29562.739999999998"/>
    <n v="0.48172836460393814"/>
    <x v="8"/>
    <s v="Q1"/>
    <n v="1"/>
  </r>
  <r>
    <d v="2024-01-01T00:00:00"/>
    <x v="4"/>
    <x v="0"/>
    <x v="1"/>
    <n v="46"/>
    <n v="30099.93"/>
    <n v="2560.9899999999998"/>
    <n v="15748.37"/>
    <n v="0"/>
    <n v="27538.940000000002"/>
    <n v="11790.570000000002"/>
    <n v="11790.570000000002"/>
    <n v="0.42814175128018728"/>
    <x v="8"/>
    <s v="Q1"/>
    <n v="1"/>
  </r>
  <r>
    <d v="2024-01-01T00:00:00"/>
    <x v="4"/>
    <x v="1"/>
    <x v="0"/>
    <n v="529"/>
    <n v="336499.39"/>
    <n v="0"/>
    <n v="174459.93"/>
    <n v="0"/>
    <n v="336499.39"/>
    <n v="162039.46000000002"/>
    <n v="162039.46000000002"/>
    <n v="0.48154458764397762"/>
    <x v="8"/>
    <s v="Q1"/>
    <n v="1"/>
  </r>
  <r>
    <d v="2024-01-01T00:00:00"/>
    <x v="4"/>
    <x v="1"/>
    <x v="1"/>
    <n v="102"/>
    <n v="69694.960000000006"/>
    <n v="5599.15"/>
    <n v="36850.1"/>
    <n v="0"/>
    <n v="64095.810000000005"/>
    <n v="27245.710000000006"/>
    <n v="27245.710000000006"/>
    <n v="0.42507786390405244"/>
    <x v="8"/>
    <s v="Q1"/>
    <n v="1"/>
  </r>
  <r>
    <d v="2024-01-01T00:00:00"/>
    <x v="4"/>
    <x v="2"/>
    <x v="0"/>
    <n v="46"/>
    <n v="39095.910000000003"/>
    <n v="0"/>
    <n v="20451.53"/>
    <n v="0"/>
    <n v="39095.910000000003"/>
    <n v="18644.380000000005"/>
    <n v="18644.380000000005"/>
    <n v="0.47688824738956076"/>
    <x v="8"/>
    <s v="Q1"/>
    <n v="1"/>
  </r>
  <r>
    <d v="2024-01-01T00:00:00"/>
    <x v="4"/>
    <x v="2"/>
    <x v="1"/>
    <n v="23"/>
    <n v="15696.74"/>
    <n v="1318.31"/>
    <n v="8269.4599999999991"/>
    <n v="0"/>
    <n v="14378.43"/>
    <n v="6108.9700000000012"/>
    <n v="6108.9700000000012"/>
    <n v="0.42487044830346576"/>
    <x v="8"/>
    <s v="Q1"/>
    <n v="1"/>
  </r>
  <r>
    <d v="2024-01-01T00:00:00"/>
    <x v="5"/>
    <x v="3"/>
    <x v="0"/>
    <n v="67"/>
    <n v="327810.42"/>
    <n v="0"/>
    <n v="253195.79"/>
    <n v="34363.42"/>
    <n v="327810.42"/>
    <n v="74614.629999999976"/>
    <n v="40251.209999999977"/>
    <n v="0.22761518685098533"/>
    <x v="8"/>
    <s v="Q1"/>
    <n v="1"/>
  </r>
  <r>
    <d v="2024-01-01T00:00:00"/>
    <x v="5"/>
    <x v="3"/>
    <x v="1"/>
    <n v="23"/>
    <n v="92768.48"/>
    <n v="7675.17"/>
    <n v="79091.3"/>
    <n v="9010.23"/>
    <n v="85093.31"/>
    <n v="6002.0099999999948"/>
    <n v="-3008.2200000000048"/>
    <n v="7.0534452120854088E-2"/>
    <x v="8"/>
    <s v="Q1"/>
    <n v="1"/>
  </r>
  <r>
    <d v="2024-01-01T00:00:00"/>
    <x v="5"/>
    <x v="0"/>
    <x v="0"/>
    <n v="68"/>
    <n v="275693.84000000003"/>
    <n v="0"/>
    <n v="221667.05"/>
    <n v="0"/>
    <n v="275693.84000000003"/>
    <n v="54026.790000000037"/>
    <n v="54026.790000000037"/>
    <n v="0.19596662007391979"/>
    <x v="8"/>
    <s v="Q1"/>
    <n v="1"/>
  </r>
  <r>
    <d v="2024-01-01T00:00:00"/>
    <x v="5"/>
    <x v="0"/>
    <x v="1"/>
    <n v="20"/>
    <n v="74330.05"/>
    <n v="5473.19"/>
    <n v="60075.09"/>
    <n v="0"/>
    <n v="68856.86"/>
    <n v="8781.7700000000041"/>
    <n v="8781.7700000000041"/>
    <n v="0.12753660274372086"/>
    <x v="8"/>
    <s v="Q1"/>
    <n v="1"/>
  </r>
  <r>
    <d v="2024-01-01T00:00:00"/>
    <x v="5"/>
    <x v="1"/>
    <x v="0"/>
    <n v="149"/>
    <n v="660606.18999999994"/>
    <n v="0"/>
    <n v="532340.96"/>
    <n v="0"/>
    <n v="660606.18999999994"/>
    <n v="128265.22999999998"/>
    <n v="128265.22999999998"/>
    <n v="0.19416292481304179"/>
    <x v="8"/>
    <s v="Q1"/>
    <n v="1"/>
  </r>
  <r>
    <d v="2024-01-01T00:00:00"/>
    <x v="5"/>
    <x v="1"/>
    <x v="1"/>
    <n v="40"/>
    <n v="183446.75"/>
    <n v="14369.22"/>
    <n v="151546.06"/>
    <n v="0"/>
    <n v="169077.53"/>
    <n v="17531.47"/>
    <n v="17531.47"/>
    <n v="0.1036889408072143"/>
    <x v="8"/>
    <s v="Q1"/>
    <n v="1"/>
  </r>
  <r>
    <d v="2024-01-01T00:00:00"/>
    <x v="5"/>
    <x v="2"/>
    <x v="0"/>
    <n v="26"/>
    <n v="89917.82"/>
    <n v="0"/>
    <n v="71992.2"/>
    <n v="0"/>
    <n v="89917.82"/>
    <n v="17925.62000000001"/>
    <n v="17925.62000000001"/>
    <n v="0.1993555893592617"/>
    <x v="8"/>
    <s v="Q1"/>
    <n v="1"/>
  </r>
  <r>
    <d v="2024-01-01T00:00:00"/>
    <x v="5"/>
    <x v="2"/>
    <x v="1"/>
    <n v="13"/>
    <n v="47108.92"/>
    <n v="3470.28"/>
    <n v="36999.01"/>
    <n v="0"/>
    <n v="43638.64"/>
    <n v="6639.6299999999974"/>
    <n v="6639.6299999999974"/>
    <n v="0.15215025032860779"/>
    <x v="8"/>
    <s v="Q1"/>
    <n v="1"/>
  </r>
  <r>
    <d v="2024-01-01T00:00:00"/>
    <x v="6"/>
    <x v="3"/>
    <x v="0"/>
    <n v="47"/>
    <n v="72423.77"/>
    <n v="0"/>
    <n v="38739.65"/>
    <n v="7592.98"/>
    <n v="72423.77"/>
    <n v="33684.120000000003"/>
    <n v="26091.140000000003"/>
    <n v="0.46509757777039223"/>
    <x v="8"/>
    <s v="Q1"/>
    <n v="1"/>
  </r>
  <r>
    <d v="2024-01-01T00:00:00"/>
    <x v="6"/>
    <x v="3"/>
    <x v="1"/>
    <n v="27"/>
    <n v="36219.480000000003"/>
    <n v="3754.25"/>
    <n v="19072.84"/>
    <n v="3412.56"/>
    <n v="32465.230000000003"/>
    <n v="13392.390000000003"/>
    <n v="9979.8300000000036"/>
    <n v="0.41251486590423053"/>
    <x v="8"/>
    <s v="Q1"/>
    <n v="1"/>
  </r>
  <r>
    <d v="2024-01-01T00:00:00"/>
    <x v="6"/>
    <x v="0"/>
    <x v="0"/>
    <n v="39"/>
    <n v="53042.23"/>
    <n v="0"/>
    <n v="28619.63"/>
    <n v="0"/>
    <n v="53042.23"/>
    <n v="24422.600000000002"/>
    <n v="24422.600000000002"/>
    <n v="0.46043690093723438"/>
    <x v="8"/>
    <s v="Q1"/>
    <n v="1"/>
  </r>
  <r>
    <d v="2024-01-01T00:00:00"/>
    <x v="6"/>
    <x v="0"/>
    <x v="1"/>
    <n v="21"/>
    <n v="31949.97"/>
    <n v="2709.63"/>
    <n v="16704.37"/>
    <n v="0"/>
    <n v="29240.34"/>
    <n v="12535.970000000001"/>
    <n v="12535.970000000001"/>
    <n v="0.42872175904931342"/>
    <x v="8"/>
    <s v="Q1"/>
    <n v="1"/>
  </r>
  <r>
    <d v="2024-01-01T00:00:00"/>
    <x v="6"/>
    <x v="1"/>
    <x v="0"/>
    <n v="210"/>
    <n v="267817.90999999997"/>
    <n v="0"/>
    <n v="143349.94"/>
    <n v="0"/>
    <n v="267817.90999999997"/>
    <n v="124467.96999999997"/>
    <n v="124467.96999999997"/>
    <n v="0.46474849273523189"/>
    <x v="8"/>
    <s v="Q1"/>
    <n v="1"/>
  </r>
  <r>
    <d v="2024-01-01T00:00:00"/>
    <x v="6"/>
    <x v="1"/>
    <x v="1"/>
    <n v="41"/>
    <n v="55008.25"/>
    <n v="4612.9799999999996"/>
    <n v="30609.01"/>
    <n v="0"/>
    <n v="50395.270000000004"/>
    <n v="19786.260000000006"/>
    <n v="19786.260000000006"/>
    <n v="0.39262137101358924"/>
    <x v="8"/>
    <s v="Q1"/>
    <n v="1"/>
  </r>
  <r>
    <d v="2024-01-01T00:00:00"/>
    <x v="6"/>
    <x v="2"/>
    <x v="0"/>
    <n v="16"/>
    <n v="20543.89"/>
    <n v="0"/>
    <n v="11594.77"/>
    <n v="0"/>
    <n v="20543.89"/>
    <n v="8949.119999999999"/>
    <n v="8949.119999999999"/>
    <n v="0.43560980904784824"/>
    <x v="8"/>
    <s v="Q1"/>
    <n v="1"/>
  </r>
  <r>
    <d v="2024-01-01T00:00:00"/>
    <x v="6"/>
    <x v="2"/>
    <x v="1"/>
    <n v="7"/>
    <n v="5580.62"/>
    <n v="517.99"/>
    <n v="3403.04"/>
    <n v="0"/>
    <n v="5062.63"/>
    <n v="1659.5900000000001"/>
    <n v="1659.5900000000001"/>
    <n v="0.32781182902957556"/>
    <x v="8"/>
    <s v="Q1"/>
    <n v="1"/>
  </r>
  <r>
    <d v="2024-02-01T00:00:00"/>
    <x v="0"/>
    <x v="3"/>
    <x v="0"/>
    <n v="158"/>
    <n v="72928.61"/>
    <n v="0"/>
    <n v="42416.27"/>
    <n v="7651.1"/>
    <n v="72928.61"/>
    <n v="30512.340000000004"/>
    <n v="22861.240000000005"/>
    <n v="0.41838641926673226"/>
    <x v="8"/>
    <s v="Q1"/>
    <n v="2"/>
  </r>
  <r>
    <d v="2024-02-01T00:00:00"/>
    <x v="0"/>
    <x v="3"/>
    <x v="1"/>
    <n v="45"/>
    <n v="16526.27"/>
    <n v="1070.3800000000001"/>
    <n v="9935"/>
    <n v="1648.53"/>
    <n v="15455.89"/>
    <n v="5520.8899999999994"/>
    <n v="3872.3599999999997"/>
    <n v="0.35720298216408114"/>
    <x v="8"/>
    <s v="Q1"/>
    <n v="2"/>
  </r>
  <r>
    <d v="2024-02-01T00:00:00"/>
    <x v="0"/>
    <x v="0"/>
    <x v="0"/>
    <n v="150"/>
    <n v="65931.649999999994"/>
    <n v="0"/>
    <n v="40071.72"/>
    <n v="0"/>
    <n v="65931.649999999994"/>
    <n v="25859.929999999993"/>
    <n v="25859.929999999993"/>
    <n v="0.39222331004911898"/>
    <x v="8"/>
    <s v="Q1"/>
    <n v="2"/>
  </r>
  <r>
    <d v="2024-02-01T00:00:00"/>
    <x v="0"/>
    <x v="0"/>
    <x v="1"/>
    <n v="35"/>
    <n v="17076.939999999999"/>
    <n v="1082.19"/>
    <n v="9268.76"/>
    <n v="0"/>
    <n v="15994.749999999998"/>
    <n v="6725.989999999998"/>
    <n v="6725.989999999998"/>
    <n v="0.42051235561668665"/>
    <x v="8"/>
    <s v="Q1"/>
    <n v="2"/>
  </r>
  <r>
    <d v="2024-02-01T00:00:00"/>
    <x v="0"/>
    <x v="1"/>
    <x v="0"/>
    <n v="458"/>
    <n v="207095.65"/>
    <n v="0"/>
    <n v="114768.01"/>
    <n v="0"/>
    <n v="207095.65"/>
    <n v="92327.64"/>
    <n v="92327.64"/>
    <n v="0.44582124250316219"/>
    <x v="8"/>
    <s v="Q1"/>
    <n v="2"/>
  </r>
  <r>
    <d v="2024-02-01T00:00:00"/>
    <x v="0"/>
    <x v="1"/>
    <x v="1"/>
    <n v="68"/>
    <n v="34022.61"/>
    <n v="1701.14"/>
    <n v="19471.95"/>
    <n v="0"/>
    <n v="32321.47"/>
    <n v="12849.52"/>
    <n v="12849.52"/>
    <n v="0.39755370037315751"/>
    <x v="8"/>
    <s v="Q1"/>
    <n v="2"/>
  </r>
  <r>
    <d v="2024-02-01T00:00:00"/>
    <x v="0"/>
    <x v="2"/>
    <x v="0"/>
    <n v="59"/>
    <n v="24582.52"/>
    <n v="0"/>
    <n v="15674.04"/>
    <n v="0"/>
    <n v="24582.52"/>
    <n v="8908.48"/>
    <n v="8908.48"/>
    <n v="0.36239083706633818"/>
    <x v="8"/>
    <s v="Q1"/>
    <n v="2"/>
  </r>
  <r>
    <d v="2024-02-01T00:00:00"/>
    <x v="0"/>
    <x v="2"/>
    <x v="1"/>
    <n v="8"/>
    <n v="3177.53"/>
    <n v="214.97"/>
    <n v="2042.32"/>
    <n v="0"/>
    <n v="2962.5600000000004"/>
    <n v="920.24000000000046"/>
    <n v="920.24000000000046"/>
    <n v="0.31062324476128766"/>
    <x v="8"/>
    <s v="Q1"/>
    <n v="2"/>
  </r>
  <r>
    <d v="2024-02-01T00:00:00"/>
    <x v="1"/>
    <x v="3"/>
    <x v="0"/>
    <n v="52"/>
    <n v="321208.09000000003"/>
    <n v="0"/>
    <n v="269691.75"/>
    <n v="33633.57"/>
    <n v="321208.09000000003"/>
    <n v="51516.340000000026"/>
    <n v="17882.770000000026"/>
    <n v="0.16038307129811089"/>
    <x v="8"/>
    <s v="Q1"/>
    <n v="2"/>
  </r>
  <r>
    <d v="2024-02-01T00:00:00"/>
    <x v="1"/>
    <x v="3"/>
    <x v="1"/>
    <n v="16"/>
    <n v="105290"/>
    <n v="7046.27"/>
    <n v="88237.39"/>
    <n v="10383.32"/>
    <n v="98243.73"/>
    <n v="10006.339999999997"/>
    <n v="-376.9800000000032"/>
    <n v="0.10185219962637816"/>
    <x v="8"/>
    <s v="Q1"/>
    <n v="2"/>
  </r>
  <r>
    <d v="2024-02-01T00:00:00"/>
    <x v="1"/>
    <x v="0"/>
    <x v="0"/>
    <n v="47"/>
    <n v="296421.65000000002"/>
    <n v="0"/>
    <n v="247319.1"/>
    <n v="0"/>
    <n v="296421.65000000002"/>
    <n v="49102.550000000017"/>
    <n v="49102.550000000017"/>
    <n v="0.16565102447813787"/>
    <x v="8"/>
    <s v="Q1"/>
    <n v="2"/>
  </r>
  <r>
    <d v="2024-02-01T00:00:00"/>
    <x v="1"/>
    <x v="0"/>
    <x v="1"/>
    <n v="20"/>
    <n v="127464.83"/>
    <n v="8306.1"/>
    <n v="107103.65"/>
    <n v="0"/>
    <n v="119158.73"/>
    <n v="12055.080000000002"/>
    <n v="12055.080000000002"/>
    <n v="0.10116824843635042"/>
    <x v="8"/>
    <s v="Q1"/>
    <n v="2"/>
  </r>
  <r>
    <d v="2024-02-01T00:00:00"/>
    <x v="1"/>
    <x v="1"/>
    <x v="0"/>
    <n v="85"/>
    <n v="562789.09"/>
    <n v="0"/>
    <n v="477430.93"/>
    <n v="0"/>
    <n v="562789.09"/>
    <n v="85358.159999999974"/>
    <n v="85358.159999999974"/>
    <n v="0.15166989111320545"/>
    <x v="8"/>
    <s v="Q1"/>
    <n v="2"/>
  </r>
  <r>
    <d v="2024-02-01T00:00:00"/>
    <x v="1"/>
    <x v="1"/>
    <x v="1"/>
    <n v="15"/>
    <n v="99444.61"/>
    <n v="4972.25"/>
    <n v="82339.509999999995"/>
    <n v="0"/>
    <n v="94472.36"/>
    <n v="12132.850000000006"/>
    <n v="12132.850000000006"/>
    <n v="0.12842751043797365"/>
    <x v="8"/>
    <s v="Q1"/>
    <n v="2"/>
  </r>
  <r>
    <d v="2024-02-01T00:00:00"/>
    <x v="1"/>
    <x v="2"/>
    <x v="0"/>
    <n v="24"/>
    <n v="122644.64"/>
    <n v="0"/>
    <n v="101289.19"/>
    <n v="0"/>
    <n v="122644.64"/>
    <n v="21355.449999999997"/>
    <n v="21355.449999999997"/>
    <n v="0.17412460911459315"/>
    <x v="8"/>
    <s v="Q1"/>
    <n v="2"/>
  </r>
  <r>
    <d v="2024-02-01T00:00:00"/>
    <x v="1"/>
    <x v="2"/>
    <x v="1"/>
    <n v="6"/>
    <n v="31616.07"/>
    <n v="1836.97"/>
    <n v="27942.89"/>
    <n v="0"/>
    <n v="29779.1"/>
    <n v="1836.2099999999991"/>
    <n v="1836.2099999999991"/>
    <n v="6.1661030722889518E-2"/>
    <x v="8"/>
    <s v="Q1"/>
    <n v="2"/>
  </r>
  <r>
    <d v="2024-02-01T00:00:00"/>
    <x v="2"/>
    <x v="3"/>
    <x v="0"/>
    <n v="115"/>
    <n v="97253.57"/>
    <n v="0"/>
    <n v="42521.87"/>
    <n v="10489.96"/>
    <n v="97253.57"/>
    <n v="54731.700000000004"/>
    <n v="44241.740000000005"/>
    <n v="0.56277317120595161"/>
    <x v="8"/>
    <s v="Q1"/>
    <n v="2"/>
  </r>
  <r>
    <d v="2024-02-01T00:00:00"/>
    <x v="2"/>
    <x v="3"/>
    <x v="1"/>
    <n v="19"/>
    <n v="14518.03"/>
    <n v="1049.1600000000001"/>
    <n v="6206.05"/>
    <n v="1424.75"/>
    <n v="13468.87"/>
    <n v="7262.8200000000006"/>
    <n v="5838.0700000000006"/>
    <n v="0.53923009131426769"/>
    <x v="8"/>
    <s v="Q1"/>
    <n v="2"/>
  </r>
  <r>
    <d v="2024-02-01T00:00:00"/>
    <x v="2"/>
    <x v="0"/>
    <x v="0"/>
    <n v="110"/>
    <n v="75197.13"/>
    <n v="0"/>
    <n v="33446.79"/>
    <n v="0"/>
    <n v="75197.13"/>
    <n v="41750.340000000004"/>
    <n v="41750.340000000004"/>
    <n v="0.55521188109173847"/>
    <x v="8"/>
    <s v="Q1"/>
    <n v="2"/>
  </r>
  <r>
    <d v="2024-02-01T00:00:00"/>
    <x v="2"/>
    <x v="0"/>
    <x v="1"/>
    <n v="18"/>
    <n v="17870.14"/>
    <n v="1306.79"/>
    <n v="8039.15"/>
    <n v="0"/>
    <n v="16563.349999999999"/>
    <n v="8524.1999999999989"/>
    <n v="8524.1999999999989"/>
    <n v="0.51464226741570995"/>
    <x v="8"/>
    <s v="Q1"/>
    <n v="2"/>
  </r>
  <r>
    <d v="2024-02-01T00:00:00"/>
    <x v="2"/>
    <x v="1"/>
    <x v="0"/>
    <n v="317"/>
    <n v="239080.5"/>
    <n v="0"/>
    <n v="106005.62"/>
    <n v="0"/>
    <n v="239080.5"/>
    <n v="133074.88"/>
    <n v="133074.88"/>
    <n v="0.55661118326254133"/>
    <x v="8"/>
    <s v="Q1"/>
    <n v="2"/>
  </r>
  <r>
    <d v="2024-02-01T00:00:00"/>
    <x v="2"/>
    <x v="1"/>
    <x v="1"/>
    <n v="29"/>
    <n v="20470.080000000002"/>
    <n v="1023.51"/>
    <n v="8859.0499999999993"/>
    <n v="0"/>
    <n v="19446.570000000003"/>
    <n v="10587.520000000004"/>
    <n v="10587.520000000004"/>
    <n v="0.5444415133362851"/>
    <x v="8"/>
    <s v="Q1"/>
    <n v="2"/>
  </r>
  <r>
    <d v="2024-02-01T00:00:00"/>
    <x v="2"/>
    <x v="2"/>
    <x v="0"/>
    <n v="23"/>
    <n v="16622.310000000001"/>
    <n v="0"/>
    <n v="7377.05"/>
    <n v="0"/>
    <n v="16622.310000000001"/>
    <n v="9245.260000000002"/>
    <n v="9245.260000000002"/>
    <n v="0.55619585966090157"/>
    <x v="8"/>
    <s v="Q1"/>
    <n v="2"/>
  </r>
  <r>
    <d v="2024-02-01T00:00:00"/>
    <x v="2"/>
    <x v="2"/>
    <x v="1"/>
    <n v="16"/>
    <n v="14216.9"/>
    <n v="990.62"/>
    <n v="6276.91"/>
    <n v="0"/>
    <n v="13226.279999999999"/>
    <n v="6949.369999999999"/>
    <n v="6949.369999999999"/>
    <n v="0.52542135808405688"/>
    <x v="8"/>
    <s v="Q1"/>
    <n v="2"/>
  </r>
  <r>
    <d v="2024-02-01T00:00:00"/>
    <x v="3"/>
    <x v="3"/>
    <x v="0"/>
    <n v="338"/>
    <n v="36838.11"/>
    <n v="0"/>
    <n v="29730.61"/>
    <n v="3854.76"/>
    <n v="36838.11"/>
    <n v="7107.5"/>
    <n v="3252.74"/>
    <n v="0.19293877997541134"/>
    <x v="8"/>
    <s v="Q1"/>
    <n v="2"/>
  </r>
  <r>
    <d v="2024-02-01T00:00:00"/>
    <x v="3"/>
    <x v="3"/>
    <x v="1"/>
    <n v="105"/>
    <n v="14147.67"/>
    <n v="907.75"/>
    <n v="11328.62"/>
    <n v="1412.81"/>
    <n v="13239.92"/>
    <n v="1911.2999999999993"/>
    <n v="498.48999999999933"/>
    <n v="0.14435887830137942"/>
    <x v="8"/>
    <s v="Q1"/>
    <n v="2"/>
  </r>
  <r>
    <d v="2024-02-01T00:00:00"/>
    <x v="3"/>
    <x v="0"/>
    <x v="0"/>
    <n v="288"/>
    <n v="33835.07"/>
    <n v="0"/>
    <n v="27044.18"/>
    <n v="0"/>
    <n v="33835.07"/>
    <n v="6790.8899999999994"/>
    <n v="6790.8899999999994"/>
    <n v="0.20070565835980239"/>
    <x v="8"/>
    <s v="Q1"/>
    <n v="2"/>
  </r>
  <r>
    <d v="2024-02-01T00:00:00"/>
    <x v="3"/>
    <x v="0"/>
    <x v="1"/>
    <n v="92"/>
    <n v="10582.52"/>
    <n v="695.66"/>
    <n v="8296.23"/>
    <n v="0"/>
    <n v="9886.86"/>
    <n v="1590.630000000001"/>
    <n v="1590.630000000001"/>
    <n v="0.16088323289699671"/>
    <x v="8"/>
    <s v="Q1"/>
    <n v="2"/>
  </r>
  <r>
    <d v="2024-02-01T00:00:00"/>
    <x v="3"/>
    <x v="1"/>
    <x v="0"/>
    <n v="1455"/>
    <n v="160426.76"/>
    <n v="0"/>
    <n v="127119.4"/>
    <n v="0"/>
    <n v="160426.76"/>
    <n v="33307.360000000015"/>
    <n v="33307.360000000015"/>
    <n v="0.20761723293545301"/>
    <x v="8"/>
    <s v="Q1"/>
    <n v="2"/>
  </r>
  <r>
    <d v="2024-02-01T00:00:00"/>
    <x v="3"/>
    <x v="1"/>
    <x v="1"/>
    <n v="199"/>
    <n v="21900.55"/>
    <n v="1095.05"/>
    <n v="17624.740000000002"/>
    <n v="0"/>
    <n v="20805.5"/>
    <n v="3180.7599999999984"/>
    <n v="3180.7599999999984"/>
    <n v="0.15288072865348099"/>
    <x v="8"/>
    <s v="Q1"/>
    <n v="2"/>
  </r>
  <r>
    <d v="2024-02-01T00:00:00"/>
    <x v="3"/>
    <x v="2"/>
    <x v="0"/>
    <n v="82"/>
    <n v="10956.12"/>
    <n v="0"/>
    <n v="8373.48"/>
    <n v="0"/>
    <n v="10956.12"/>
    <n v="2582.6400000000012"/>
    <n v="2582.6400000000012"/>
    <n v="0.23572578613596795"/>
    <x v="8"/>
    <s v="Q1"/>
    <n v="2"/>
  </r>
  <r>
    <d v="2024-02-01T00:00:00"/>
    <x v="3"/>
    <x v="2"/>
    <x v="1"/>
    <n v="10"/>
    <n v="1141.2"/>
    <n v="80.5"/>
    <n v="890.25"/>
    <n v="0"/>
    <n v="1060.7"/>
    <n v="170.45000000000005"/>
    <n v="170.45000000000005"/>
    <n v="0.16069576694635621"/>
    <x v="8"/>
    <s v="Q1"/>
    <n v="2"/>
  </r>
  <r>
    <d v="2024-02-01T00:00:00"/>
    <x v="4"/>
    <x v="3"/>
    <x v="0"/>
    <n v="120"/>
    <n v="78843.34"/>
    <n v="0"/>
    <n v="41160.239999999998"/>
    <n v="8257.61"/>
    <n v="78843.34"/>
    <n v="37683.1"/>
    <n v="29425.489999999998"/>
    <n v="0.47794905695268619"/>
    <x v="8"/>
    <s v="Q1"/>
    <n v="2"/>
  </r>
  <r>
    <d v="2024-02-01T00:00:00"/>
    <x v="4"/>
    <x v="3"/>
    <x v="1"/>
    <n v="31"/>
    <n v="22047.119999999999"/>
    <n v="1565.89"/>
    <n v="11392.32"/>
    <n v="2174.9499999999998"/>
    <n v="20481.23"/>
    <n v="9088.91"/>
    <n v="6913.96"/>
    <n v="0.44376778152484009"/>
    <x v="8"/>
    <s v="Q1"/>
    <n v="2"/>
  </r>
  <r>
    <d v="2024-02-01T00:00:00"/>
    <x v="4"/>
    <x v="0"/>
    <x v="0"/>
    <n v="110"/>
    <n v="63377.32"/>
    <n v="0"/>
    <n v="31944.63"/>
    <n v="0"/>
    <n v="63377.32"/>
    <n v="31432.69"/>
    <n v="31432.69"/>
    <n v="0.49596117349234708"/>
    <x v="8"/>
    <s v="Q1"/>
    <n v="2"/>
  </r>
  <r>
    <d v="2024-02-01T00:00:00"/>
    <x v="4"/>
    <x v="0"/>
    <x v="1"/>
    <n v="29"/>
    <n v="15110.88"/>
    <n v="1065.68"/>
    <n v="7822.69"/>
    <n v="0"/>
    <n v="14045.199999999999"/>
    <n v="6222.5099999999993"/>
    <n v="6222.5099999999993"/>
    <n v="0.44303463104832969"/>
    <x v="8"/>
    <s v="Q1"/>
    <n v="2"/>
  </r>
  <r>
    <d v="2024-02-01T00:00:00"/>
    <x v="4"/>
    <x v="1"/>
    <x v="0"/>
    <n v="441"/>
    <n v="299306.28000000003"/>
    <n v="0"/>
    <n v="156495"/>
    <n v="0"/>
    <n v="299306.28000000003"/>
    <n v="142811.28000000003"/>
    <n v="142811.28000000003"/>
    <n v="0.47714094071130086"/>
    <x v="8"/>
    <s v="Q1"/>
    <n v="2"/>
  </r>
  <r>
    <d v="2024-02-01T00:00:00"/>
    <x v="4"/>
    <x v="1"/>
    <x v="1"/>
    <n v="41"/>
    <n v="35254.04"/>
    <n v="1762.68"/>
    <n v="19001.759999999998"/>
    <n v="0"/>
    <n v="33491.360000000001"/>
    <n v="14489.600000000002"/>
    <n v="14489.600000000002"/>
    <n v="0.4326369547250396"/>
    <x v="8"/>
    <s v="Q1"/>
    <n v="2"/>
  </r>
  <r>
    <d v="2024-02-01T00:00:00"/>
    <x v="4"/>
    <x v="2"/>
    <x v="0"/>
    <n v="36"/>
    <n v="32850.980000000003"/>
    <n v="0"/>
    <n v="17686.599999999999"/>
    <n v="0"/>
    <n v="32850.980000000003"/>
    <n v="15164.380000000005"/>
    <n v="15164.380000000005"/>
    <n v="0.46161119089902353"/>
    <x v="8"/>
    <s v="Q1"/>
    <n v="2"/>
  </r>
  <r>
    <d v="2024-02-01T00:00:00"/>
    <x v="4"/>
    <x v="2"/>
    <x v="1"/>
    <n v="14"/>
    <n v="9157.7000000000007"/>
    <n v="666.35"/>
    <n v="4529.53"/>
    <n v="0"/>
    <n v="8491.35"/>
    <n v="3961.8200000000006"/>
    <n v="3961.8200000000006"/>
    <n v="0.46657127547445348"/>
    <x v="8"/>
    <s v="Q1"/>
    <n v="2"/>
  </r>
  <r>
    <d v="2024-02-01T00:00:00"/>
    <x v="5"/>
    <x v="3"/>
    <x v="0"/>
    <n v="61"/>
    <n v="244407"/>
    <n v="0"/>
    <n v="200619.57"/>
    <n v="25633.31"/>
    <n v="244407"/>
    <n v="43787.429999999993"/>
    <n v="18154.119999999992"/>
    <n v="0.17915783917809225"/>
    <x v="8"/>
    <s v="Q1"/>
    <n v="2"/>
  </r>
  <r>
    <d v="2024-02-01T00:00:00"/>
    <x v="5"/>
    <x v="3"/>
    <x v="1"/>
    <n v="14"/>
    <n v="44940.15"/>
    <n v="2934.27"/>
    <n v="35883.08"/>
    <n v="4451.04"/>
    <n v="42005.880000000005"/>
    <n v="6122.8000000000029"/>
    <n v="1671.7600000000029"/>
    <n v="0.14576054590452581"/>
    <x v="8"/>
    <s v="Q1"/>
    <n v="2"/>
  </r>
  <r>
    <d v="2024-02-01T00:00:00"/>
    <x v="5"/>
    <x v="0"/>
    <x v="0"/>
    <n v="67"/>
    <n v="265735.88"/>
    <n v="0"/>
    <n v="215840.42"/>
    <n v="0"/>
    <n v="265735.88"/>
    <n v="49895.459999999992"/>
    <n v="49895.459999999992"/>
    <n v="0.18776335359756458"/>
    <x v="8"/>
    <s v="Q1"/>
    <n v="2"/>
  </r>
  <r>
    <d v="2024-02-01T00:00:00"/>
    <x v="5"/>
    <x v="0"/>
    <x v="1"/>
    <n v="16"/>
    <n v="65301.27"/>
    <n v="4646.07"/>
    <n v="53521.37"/>
    <n v="0"/>
    <n v="60655.199999999997"/>
    <n v="7133.8299999999945"/>
    <n v="7133.8299999999945"/>
    <n v="0.11761283451377615"/>
    <x v="8"/>
    <s v="Q1"/>
    <n v="2"/>
  </r>
  <r>
    <d v="2024-02-01T00:00:00"/>
    <x v="5"/>
    <x v="1"/>
    <x v="0"/>
    <n v="126"/>
    <n v="543689.84"/>
    <n v="0"/>
    <n v="430574.87"/>
    <n v="0"/>
    <n v="543689.84"/>
    <n v="113114.96999999997"/>
    <n v="113114.96999999997"/>
    <n v="0.20805054955597474"/>
    <x v="8"/>
    <s v="Q1"/>
    <n v="2"/>
  </r>
  <r>
    <d v="2024-02-01T00:00:00"/>
    <x v="5"/>
    <x v="1"/>
    <x v="1"/>
    <n v="11"/>
    <n v="38651.89"/>
    <n v="1932.59"/>
    <n v="26802.11"/>
    <n v="0"/>
    <n v="36719.300000000003"/>
    <n v="9917.1900000000023"/>
    <n v="9917.1900000000023"/>
    <n v="0.27008112899755721"/>
    <x v="8"/>
    <s v="Q1"/>
    <n v="2"/>
  </r>
  <r>
    <d v="2024-02-01T00:00:00"/>
    <x v="5"/>
    <x v="2"/>
    <x v="0"/>
    <n v="18"/>
    <n v="75515.8"/>
    <n v="0"/>
    <n v="60781.8"/>
    <n v="0"/>
    <n v="75515.8"/>
    <n v="14734"/>
    <n v="14734"/>
    <n v="0.19511148660280364"/>
    <x v="8"/>
    <s v="Q1"/>
    <n v="2"/>
  </r>
  <r>
    <d v="2024-02-01T00:00:00"/>
    <x v="5"/>
    <x v="2"/>
    <x v="1"/>
    <n v="8"/>
    <n v="43365.47"/>
    <n v="2674.33"/>
    <n v="35293.46"/>
    <n v="0"/>
    <n v="40691.14"/>
    <n v="5397.68"/>
    <n v="5397.68"/>
    <n v="0.13265000685652947"/>
    <x v="8"/>
    <s v="Q1"/>
    <n v="2"/>
  </r>
  <r>
    <d v="2024-02-01T00:00:00"/>
    <x v="6"/>
    <x v="3"/>
    <x v="0"/>
    <n v="49"/>
    <n v="64735.35"/>
    <n v="0"/>
    <n v="35952.019999999997"/>
    <n v="6791.92"/>
    <n v="64735.35"/>
    <n v="28783.33"/>
    <n v="21991.410000000003"/>
    <n v="0.44463079291299118"/>
    <x v="8"/>
    <s v="Q1"/>
    <n v="2"/>
  </r>
  <r>
    <d v="2024-02-01T00:00:00"/>
    <x v="6"/>
    <x v="3"/>
    <x v="1"/>
    <n v="13"/>
    <n v="20641.13"/>
    <n v="1265.6099999999999"/>
    <n v="11923.48"/>
    <n v="2055.29"/>
    <n v="19375.52"/>
    <n v="7452.0400000000009"/>
    <n v="5396.7500000000009"/>
    <n v="0.38461109688927064"/>
    <x v="8"/>
    <s v="Q1"/>
    <n v="2"/>
  </r>
  <r>
    <d v="2024-02-01T00:00:00"/>
    <x v="6"/>
    <x v="0"/>
    <x v="0"/>
    <n v="68"/>
    <n v="97472.68"/>
    <n v="0"/>
    <n v="52039.839999999997"/>
    <n v="0"/>
    <n v="97472.68"/>
    <n v="45432.84"/>
    <n v="45432.84"/>
    <n v="0.4661084521324334"/>
    <x v="8"/>
    <s v="Q1"/>
    <n v="2"/>
  </r>
  <r>
    <d v="2024-02-01T00:00:00"/>
    <x v="6"/>
    <x v="0"/>
    <x v="1"/>
    <n v="9"/>
    <n v="11026.49"/>
    <n v="706.89"/>
    <n v="6446.86"/>
    <n v="0"/>
    <n v="10319.6"/>
    <n v="3872.7400000000007"/>
    <n v="3872.7400000000007"/>
    <n v="0.37528004961432621"/>
    <x v="8"/>
    <s v="Q1"/>
    <n v="2"/>
  </r>
  <r>
    <d v="2024-02-01T00:00:00"/>
    <x v="6"/>
    <x v="1"/>
    <x v="0"/>
    <n v="177"/>
    <n v="228641.1"/>
    <n v="0"/>
    <n v="122170.96"/>
    <n v="0"/>
    <n v="228641.1"/>
    <n v="106470.14"/>
    <n v="106470.14"/>
    <n v="0.46566492201095955"/>
    <x v="8"/>
    <s v="Q1"/>
    <n v="2"/>
  </r>
  <r>
    <d v="2024-02-01T00:00:00"/>
    <x v="6"/>
    <x v="1"/>
    <x v="1"/>
    <n v="26"/>
    <n v="37345.449999999997"/>
    <n v="1867.27"/>
    <n v="19617.87"/>
    <n v="0"/>
    <n v="35478.18"/>
    <n v="15860.310000000001"/>
    <n v="15860.310000000001"/>
    <n v="0.44704407046810185"/>
    <x v="8"/>
    <s v="Q1"/>
    <n v="2"/>
  </r>
  <r>
    <d v="2024-02-01T00:00:00"/>
    <x v="6"/>
    <x v="2"/>
    <x v="0"/>
    <n v="22"/>
    <n v="30015.58"/>
    <n v="0"/>
    <n v="15375.47"/>
    <n v="0"/>
    <n v="30015.58"/>
    <n v="14640.110000000002"/>
    <n v="14640.110000000002"/>
    <n v="0.48775036164551883"/>
    <x v="8"/>
    <s v="Q1"/>
    <n v="2"/>
  </r>
  <r>
    <d v="2024-02-01T00:00:00"/>
    <x v="6"/>
    <x v="2"/>
    <x v="1"/>
    <n v="3"/>
    <n v="1824.27"/>
    <n v="145.94"/>
    <n v="1047.79"/>
    <n v="0"/>
    <n v="1678.33"/>
    <n v="630.54"/>
    <n v="630.54"/>
    <n v="0.37569488717951771"/>
    <x v="8"/>
    <s v="Q1"/>
    <n v="2"/>
  </r>
  <r>
    <d v="2024-03-01T00:00:00"/>
    <x v="0"/>
    <x v="3"/>
    <x v="0"/>
    <n v="168"/>
    <n v="77159.56"/>
    <n v="0"/>
    <n v="44088.639999999999"/>
    <n v="8072.6"/>
    <n v="77159.56"/>
    <n v="33070.92"/>
    <n v="24998.32"/>
    <n v="0.42860431034080548"/>
    <x v="8"/>
    <s v="Q1"/>
    <n v="3"/>
  </r>
  <r>
    <d v="2024-03-01T00:00:00"/>
    <x v="0"/>
    <x v="3"/>
    <x v="1"/>
    <n v="28"/>
    <n v="12351.65"/>
    <n v="864.05"/>
    <n v="7348.61"/>
    <n v="1217.42"/>
    <n v="11487.6"/>
    <n v="4138.9900000000007"/>
    <n v="2921.5700000000006"/>
    <n v="0.36030067202897043"/>
    <x v="8"/>
    <s v="Q1"/>
    <n v="3"/>
  </r>
  <r>
    <d v="2024-03-01T00:00:00"/>
    <x v="0"/>
    <x v="0"/>
    <x v="0"/>
    <n v="195"/>
    <n v="98342.07"/>
    <n v="0"/>
    <n v="58366.25"/>
    <n v="0"/>
    <n v="98342.07"/>
    <n v="39975.820000000007"/>
    <n v="39975.820000000007"/>
    <n v="0.4064976464294478"/>
    <x v="8"/>
    <s v="Q1"/>
    <n v="3"/>
  </r>
  <r>
    <d v="2024-03-01T00:00:00"/>
    <x v="0"/>
    <x v="0"/>
    <x v="1"/>
    <n v="23"/>
    <n v="9897.01"/>
    <n v="665.25"/>
    <n v="5864.88"/>
    <n v="0"/>
    <n v="9231.76"/>
    <n v="3366.88"/>
    <n v="3366.88"/>
    <n v="0.36470618820246625"/>
    <x v="8"/>
    <s v="Q1"/>
    <n v="3"/>
  </r>
  <r>
    <d v="2024-03-01T00:00:00"/>
    <x v="0"/>
    <x v="1"/>
    <x v="0"/>
    <n v="711"/>
    <n v="303915.78999999998"/>
    <n v="0"/>
    <n v="176473.29"/>
    <n v="0"/>
    <n v="303915.78999999998"/>
    <n v="127442.49999999997"/>
    <n v="127442.49999999997"/>
    <n v="0.41933490852844463"/>
    <x v="8"/>
    <s v="Q1"/>
    <n v="3"/>
  </r>
  <r>
    <d v="2024-03-01T00:00:00"/>
    <x v="0"/>
    <x v="1"/>
    <x v="1"/>
    <n v="71"/>
    <n v="28570.94"/>
    <n v="1428.56"/>
    <n v="18609.45"/>
    <n v="0"/>
    <n v="27142.379999999997"/>
    <n v="8532.9299999999967"/>
    <n v="8532.9299999999967"/>
    <n v="0.31437663167341984"/>
    <x v="8"/>
    <s v="Q1"/>
    <n v="3"/>
  </r>
  <r>
    <d v="2024-03-01T00:00:00"/>
    <x v="0"/>
    <x v="2"/>
    <x v="0"/>
    <n v="69"/>
    <n v="32678.74"/>
    <n v="0"/>
    <n v="18328.2"/>
    <n v="0"/>
    <n v="32678.74"/>
    <n v="14350.54"/>
    <n v="14350.54"/>
    <n v="0.43913994236007875"/>
    <x v="8"/>
    <s v="Q1"/>
    <n v="3"/>
  </r>
  <r>
    <d v="2024-03-01T00:00:00"/>
    <x v="0"/>
    <x v="2"/>
    <x v="1"/>
    <n v="12"/>
    <n v="4801.46"/>
    <n v="303.83"/>
    <n v="2725.29"/>
    <n v="0"/>
    <n v="4497.63"/>
    <n v="1772.3400000000001"/>
    <n v="1772.3400000000001"/>
    <n v="0.39406087205928458"/>
    <x v="8"/>
    <s v="Q1"/>
    <n v="3"/>
  </r>
  <r>
    <d v="2024-03-01T00:00:00"/>
    <x v="1"/>
    <x v="3"/>
    <x v="0"/>
    <n v="70"/>
    <n v="452951.89"/>
    <n v="0"/>
    <n v="378100.67"/>
    <n v="47529.37"/>
    <n v="452951.89"/>
    <n v="74851.22000000003"/>
    <n v="27321.850000000028"/>
    <n v="0.16525203151266249"/>
    <x v="8"/>
    <s v="Q1"/>
    <n v="3"/>
  </r>
  <r>
    <d v="2024-03-01T00:00:00"/>
    <x v="1"/>
    <x v="3"/>
    <x v="1"/>
    <n v="12"/>
    <n v="76471.89"/>
    <n v="5180.13"/>
    <n v="64887.78"/>
    <n v="7539.31"/>
    <n v="71291.759999999995"/>
    <n v="6403.9799999999959"/>
    <n v="-1135.3300000000045"/>
    <n v="8.9827772522378418E-2"/>
    <x v="8"/>
    <s v="Q1"/>
    <n v="3"/>
  </r>
  <r>
    <d v="2024-03-01T00:00:00"/>
    <x v="1"/>
    <x v="0"/>
    <x v="0"/>
    <n v="61"/>
    <n v="427197.61"/>
    <n v="0"/>
    <n v="356246.31"/>
    <n v="0"/>
    <n v="427197.61"/>
    <n v="70951.299999999988"/>
    <n v="70951.299999999988"/>
    <n v="0.1660854329217806"/>
    <x v="8"/>
    <s v="Q1"/>
    <n v="3"/>
  </r>
  <r>
    <d v="2024-03-01T00:00:00"/>
    <x v="1"/>
    <x v="0"/>
    <x v="1"/>
    <n v="19"/>
    <n v="110406.67"/>
    <n v="7165.09"/>
    <n v="94273.9"/>
    <n v="0"/>
    <n v="103241.58"/>
    <n v="8967.6800000000076"/>
    <n v="8967.6800000000076"/>
    <n v="8.6861127076900677E-2"/>
    <x v="8"/>
    <s v="Q1"/>
    <n v="3"/>
  </r>
  <r>
    <d v="2024-03-01T00:00:00"/>
    <x v="1"/>
    <x v="1"/>
    <x v="0"/>
    <n v="113"/>
    <n v="676664.97"/>
    <n v="0"/>
    <n v="572785.72"/>
    <n v="0"/>
    <n v="676664.97"/>
    <n v="103879.25"/>
    <n v="103879.25"/>
    <n v="0.15351651793057944"/>
    <x v="8"/>
    <s v="Q1"/>
    <n v="3"/>
  </r>
  <r>
    <d v="2024-03-01T00:00:00"/>
    <x v="1"/>
    <x v="1"/>
    <x v="1"/>
    <n v="12"/>
    <n v="100631.51"/>
    <n v="5031.6000000000004"/>
    <n v="84944.94"/>
    <n v="0"/>
    <n v="95599.909999999989"/>
    <n v="10654.969999999987"/>
    <n v="10654.969999999987"/>
    <n v="0.1114537660129595"/>
    <x v="8"/>
    <s v="Q1"/>
    <n v="3"/>
  </r>
  <r>
    <d v="2024-03-01T00:00:00"/>
    <x v="1"/>
    <x v="2"/>
    <x v="0"/>
    <n v="28"/>
    <n v="171427.85"/>
    <n v="0"/>
    <n v="145146.37"/>
    <n v="0"/>
    <n v="171427.85"/>
    <n v="26281.48000000001"/>
    <n v="26281.48000000001"/>
    <n v="0.15330927850988046"/>
    <x v="8"/>
    <s v="Q1"/>
    <n v="3"/>
  </r>
  <r>
    <d v="2024-03-01T00:00:00"/>
    <x v="1"/>
    <x v="2"/>
    <x v="1"/>
    <n v="3"/>
    <n v="16095.09"/>
    <n v="804.76"/>
    <n v="13568.53"/>
    <n v="0"/>
    <n v="15290.33"/>
    <n v="1721.7999999999993"/>
    <n v="1721.7999999999993"/>
    <n v="0.11260711835519568"/>
    <x v="8"/>
    <s v="Q1"/>
    <n v="3"/>
  </r>
  <r>
    <d v="2024-03-01T00:00:00"/>
    <x v="2"/>
    <x v="3"/>
    <x v="0"/>
    <n v="130"/>
    <n v="103527.8"/>
    <n v="0"/>
    <n v="45849.75"/>
    <n v="10807.11"/>
    <n v="103527.8"/>
    <n v="57678.05"/>
    <n v="46870.94"/>
    <n v="0.55712620185109696"/>
    <x v="8"/>
    <s v="Q1"/>
    <n v="3"/>
  </r>
  <r>
    <d v="2024-03-01T00:00:00"/>
    <x v="2"/>
    <x v="3"/>
    <x v="1"/>
    <n v="13"/>
    <n v="11302.98"/>
    <n v="791.55"/>
    <n v="4809.2"/>
    <n v="1111.6300000000001"/>
    <n v="10511.43"/>
    <n v="5702.2300000000005"/>
    <n v="4590.6000000000004"/>
    <n v="0.54247899667314536"/>
    <x v="8"/>
    <s v="Q1"/>
    <n v="3"/>
  </r>
  <r>
    <d v="2024-03-01T00:00:00"/>
    <x v="2"/>
    <x v="0"/>
    <x v="0"/>
    <n v="106"/>
    <n v="89226.55"/>
    <n v="0"/>
    <n v="39262.080000000002"/>
    <n v="0"/>
    <n v="89226.55"/>
    <n v="49964.47"/>
    <n v="49964.47"/>
    <n v="0.55997312459127913"/>
    <x v="8"/>
    <s v="Q1"/>
    <n v="3"/>
  </r>
  <r>
    <d v="2024-03-01T00:00:00"/>
    <x v="2"/>
    <x v="0"/>
    <x v="1"/>
    <n v="33"/>
    <n v="26171.360000000001"/>
    <n v="1729.07"/>
    <n v="11491.5"/>
    <n v="0"/>
    <n v="24442.29"/>
    <n v="12950.79"/>
    <n v="12950.79"/>
    <n v="0.52985174466058627"/>
    <x v="8"/>
    <s v="Q1"/>
    <n v="3"/>
  </r>
  <r>
    <d v="2024-03-01T00:00:00"/>
    <x v="2"/>
    <x v="1"/>
    <x v="0"/>
    <n v="420"/>
    <n v="352634.16"/>
    <n v="0"/>
    <n v="156852.18"/>
    <n v="0"/>
    <n v="352634.16"/>
    <n v="195781.97999999998"/>
    <n v="195781.97999999998"/>
    <n v="0.555198566128704"/>
    <x v="8"/>
    <s v="Q1"/>
    <n v="3"/>
  </r>
  <r>
    <d v="2024-03-01T00:00:00"/>
    <x v="2"/>
    <x v="1"/>
    <x v="1"/>
    <n v="43"/>
    <n v="34865.07"/>
    <n v="1743.28"/>
    <n v="15175.42"/>
    <n v="0"/>
    <n v="33121.79"/>
    <n v="17946.370000000003"/>
    <n v="17946.370000000003"/>
    <n v="0.54182971391340873"/>
    <x v="8"/>
    <s v="Q1"/>
    <n v="3"/>
  </r>
  <r>
    <d v="2024-03-01T00:00:00"/>
    <x v="2"/>
    <x v="2"/>
    <x v="0"/>
    <n v="37"/>
    <n v="28521.68"/>
    <n v="0"/>
    <n v="12747.09"/>
    <n v="0"/>
    <n v="28521.68"/>
    <n v="15774.59"/>
    <n v="15774.59"/>
    <n v="0.55307366186003071"/>
    <x v="8"/>
    <s v="Q1"/>
    <n v="3"/>
  </r>
  <r>
    <d v="2024-03-01T00:00:00"/>
    <x v="2"/>
    <x v="2"/>
    <x v="1"/>
    <n v="10"/>
    <n v="7662.65"/>
    <n v="560.4"/>
    <n v="3365.71"/>
    <n v="0"/>
    <n v="7102.25"/>
    <n v="3736.54"/>
    <n v="3736.54"/>
    <n v="0.52610651554084975"/>
    <x v="8"/>
    <s v="Q1"/>
    <n v="3"/>
  </r>
  <r>
    <d v="2024-03-01T00:00:00"/>
    <x v="3"/>
    <x v="3"/>
    <x v="0"/>
    <n v="325"/>
    <n v="35827.040000000001"/>
    <n v="0"/>
    <n v="28760.66"/>
    <n v="3743.34"/>
    <n v="35827.040000000001"/>
    <n v="7066.380000000001"/>
    <n v="3323.0400000000009"/>
    <n v="0.19723594246133649"/>
    <x v="8"/>
    <s v="Q1"/>
    <n v="3"/>
  </r>
  <r>
    <d v="2024-03-01T00:00:00"/>
    <x v="3"/>
    <x v="3"/>
    <x v="1"/>
    <n v="99"/>
    <n v="11273.64"/>
    <n v="761.51"/>
    <n v="8937.7099999999991"/>
    <n v="1117.68"/>
    <n v="10512.13"/>
    <n v="1574.42"/>
    <n v="456.74"/>
    <n v="0.14977173988525638"/>
    <x v="8"/>
    <s v="Q1"/>
    <n v="3"/>
  </r>
  <r>
    <d v="2024-03-01T00:00:00"/>
    <x v="3"/>
    <x v="0"/>
    <x v="0"/>
    <n v="329"/>
    <n v="35193.11"/>
    <n v="0"/>
    <n v="28394.29"/>
    <n v="0"/>
    <n v="35193.11"/>
    <n v="6798.82"/>
    <n v="6798.82"/>
    <n v="0.19318610944017167"/>
    <x v="8"/>
    <s v="Q1"/>
    <n v="3"/>
  </r>
  <r>
    <d v="2024-03-01T00:00:00"/>
    <x v="3"/>
    <x v="0"/>
    <x v="1"/>
    <n v="73"/>
    <n v="7122.53"/>
    <n v="451.98"/>
    <n v="5616.92"/>
    <n v="0"/>
    <n v="6670.5499999999993"/>
    <n v="1053.6299999999992"/>
    <n v="1053.6299999999992"/>
    <n v="0.15795249267301786"/>
    <x v="8"/>
    <s v="Q1"/>
    <n v="3"/>
  </r>
  <r>
    <d v="2024-03-01T00:00:00"/>
    <x v="3"/>
    <x v="1"/>
    <x v="0"/>
    <n v="2000"/>
    <n v="214288.78"/>
    <n v="0"/>
    <n v="172872.63"/>
    <n v="0"/>
    <n v="214288.78"/>
    <n v="41416.149999999994"/>
    <n v="41416.149999999994"/>
    <n v="0.19327260157998002"/>
    <x v="8"/>
    <s v="Q1"/>
    <n v="3"/>
  </r>
  <r>
    <d v="2024-03-01T00:00:00"/>
    <x v="3"/>
    <x v="1"/>
    <x v="1"/>
    <n v="188"/>
    <n v="18875.45"/>
    <n v="943.78"/>
    <n v="15422.75"/>
    <n v="0"/>
    <n v="17931.670000000002"/>
    <n v="2508.9200000000019"/>
    <n v="2508.9200000000019"/>
    <n v="0.13991557953051789"/>
    <x v="8"/>
    <s v="Q1"/>
    <n v="3"/>
  </r>
  <r>
    <d v="2024-03-01T00:00:00"/>
    <x v="3"/>
    <x v="2"/>
    <x v="0"/>
    <n v="148"/>
    <n v="17926.46"/>
    <n v="0"/>
    <n v="14243.44"/>
    <n v="0"/>
    <n v="17926.46"/>
    <n v="3683.0199999999986"/>
    <n v="3683.0199999999986"/>
    <n v="0.20545160617322097"/>
    <x v="8"/>
    <s v="Q1"/>
    <n v="3"/>
  </r>
  <r>
    <d v="2024-03-01T00:00:00"/>
    <x v="3"/>
    <x v="2"/>
    <x v="1"/>
    <n v="27"/>
    <n v="3714.2"/>
    <n v="201.42"/>
    <n v="2964.44"/>
    <n v="0"/>
    <n v="3512.7799999999997"/>
    <n v="548.33999999999969"/>
    <n v="548.33999999999969"/>
    <n v="0.15609858858226242"/>
    <x v="8"/>
    <s v="Q1"/>
    <n v="3"/>
  </r>
  <r>
    <d v="2024-03-01T00:00:00"/>
    <x v="4"/>
    <x v="3"/>
    <x v="0"/>
    <n v="149"/>
    <n v="91948.26"/>
    <n v="0"/>
    <n v="48543.25"/>
    <n v="9629.32"/>
    <n v="91948.26"/>
    <n v="43405.009999999995"/>
    <n v="33775.689999999995"/>
    <n v="0.47205906887199384"/>
    <x v="8"/>
    <s v="Q1"/>
    <n v="3"/>
  </r>
  <r>
    <d v="2024-03-01T00:00:00"/>
    <x v="4"/>
    <x v="3"/>
    <x v="1"/>
    <n v="27"/>
    <n v="16465.34"/>
    <n v="997.51"/>
    <n v="8619.48"/>
    <n v="1654.7"/>
    <n v="15467.83"/>
    <n v="6848.35"/>
    <n v="5193.6500000000005"/>
    <n v="0.44274794848404725"/>
    <x v="8"/>
    <s v="Q1"/>
    <n v="3"/>
  </r>
  <r>
    <d v="2024-03-01T00:00:00"/>
    <x v="4"/>
    <x v="0"/>
    <x v="0"/>
    <n v="144"/>
    <n v="99459.8"/>
    <n v="0"/>
    <n v="53131.360000000001"/>
    <n v="0"/>
    <n v="99459.8"/>
    <n v="46328.44"/>
    <n v="46328.44"/>
    <n v="0.46580065513906121"/>
    <x v="8"/>
    <s v="Q1"/>
    <n v="3"/>
  </r>
  <r>
    <d v="2024-03-01T00:00:00"/>
    <x v="4"/>
    <x v="0"/>
    <x v="1"/>
    <n v="32"/>
    <n v="20108.04"/>
    <n v="1204.08"/>
    <n v="10696.5"/>
    <n v="0"/>
    <n v="18903.96"/>
    <n v="8207.4599999999991"/>
    <n v="8207.4599999999991"/>
    <n v="0.43416617470625202"/>
    <x v="8"/>
    <s v="Q1"/>
    <n v="3"/>
  </r>
  <r>
    <d v="2024-03-01T00:00:00"/>
    <x v="4"/>
    <x v="1"/>
    <x v="0"/>
    <n v="516"/>
    <n v="327122.63"/>
    <n v="0"/>
    <n v="171670.06"/>
    <n v="0"/>
    <n v="327122.63"/>
    <n v="155452.57"/>
    <n v="155452.57"/>
    <n v="0.47521191059145007"/>
    <x v="8"/>
    <s v="Q1"/>
    <n v="3"/>
  </r>
  <r>
    <d v="2024-03-01T00:00:00"/>
    <x v="4"/>
    <x v="1"/>
    <x v="1"/>
    <n v="53"/>
    <n v="35886.74"/>
    <n v="1794.35"/>
    <n v="18833.72"/>
    <n v="0"/>
    <n v="34092.39"/>
    <n v="15258.669999999998"/>
    <n v="15258.669999999998"/>
    <n v="0.44756821097024874"/>
    <x v="8"/>
    <s v="Q1"/>
    <n v="3"/>
  </r>
  <r>
    <d v="2024-03-01T00:00:00"/>
    <x v="4"/>
    <x v="2"/>
    <x v="0"/>
    <n v="62"/>
    <n v="48031"/>
    <n v="0"/>
    <n v="25608.49"/>
    <n v="0"/>
    <n v="48031"/>
    <n v="22422.51"/>
    <n v="22422.51"/>
    <n v="0.4668341279590264"/>
    <x v="8"/>
    <s v="Q1"/>
    <n v="3"/>
  </r>
  <r>
    <d v="2024-03-01T00:00:00"/>
    <x v="4"/>
    <x v="2"/>
    <x v="1"/>
    <n v="13"/>
    <n v="7307.65"/>
    <n v="494.12"/>
    <n v="3860.26"/>
    <n v="0"/>
    <n v="6813.53"/>
    <n v="2953.2699999999995"/>
    <n v="2953.2699999999995"/>
    <n v="0.43344198968816455"/>
    <x v="8"/>
    <s v="Q1"/>
    <n v="3"/>
  </r>
  <r>
    <d v="2024-03-01T00:00:00"/>
    <x v="5"/>
    <x v="3"/>
    <x v="0"/>
    <n v="81"/>
    <n v="371766.43"/>
    <n v="0"/>
    <n v="295551.35999999999"/>
    <n v="39001.64"/>
    <n v="371766.43"/>
    <n v="76215.070000000007"/>
    <n v="37213.430000000008"/>
    <n v="0.20500794006602482"/>
    <x v="8"/>
    <s v="Q1"/>
    <n v="3"/>
  </r>
  <r>
    <d v="2024-03-01T00:00:00"/>
    <x v="5"/>
    <x v="3"/>
    <x v="1"/>
    <n v="28"/>
    <n v="113606.46"/>
    <n v="7201.15"/>
    <n v="94507.01"/>
    <n v="11243.33"/>
    <n v="106405.31000000001"/>
    <n v="11898.300000000017"/>
    <n v="654.97000000001754"/>
    <n v="0.11182054730163388"/>
    <x v="8"/>
    <s v="Q1"/>
    <n v="3"/>
  </r>
  <r>
    <d v="2024-03-01T00:00:00"/>
    <x v="5"/>
    <x v="0"/>
    <x v="0"/>
    <n v="86"/>
    <n v="389780.65"/>
    <n v="0"/>
    <n v="307726.82"/>
    <n v="0"/>
    <n v="389780.65"/>
    <n v="82053.830000000016"/>
    <n v="82053.830000000016"/>
    <n v="0.21051283587320205"/>
    <x v="8"/>
    <s v="Q1"/>
    <n v="3"/>
  </r>
  <r>
    <d v="2024-03-01T00:00:00"/>
    <x v="5"/>
    <x v="0"/>
    <x v="1"/>
    <n v="15"/>
    <n v="55894.02"/>
    <n v="3292.23"/>
    <n v="44784.44"/>
    <n v="0"/>
    <n v="52601.789999999994"/>
    <n v="7817.3499999999913"/>
    <n v="7817.3499999999913"/>
    <n v="0.148613763904232"/>
    <x v="8"/>
    <s v="Q1"/>
    <n v="3"/>
  </r>
  <r>
    <d v="2024-03-01T00:00:00"/>
    <x v="5"/>
    <x v="1"/>
    <x v="0"/>
    <n v="187"/>
    <n v="844313.08"/>
    <n v="0"/>
    <n v="671543.9"/>
    <n v="0"/>
    <n v="844313.08"/>
    <n v="172769.17999999993"/>
    <n v="172769.17999999993"/>
    <n v="0.20462691398787752"/>
    <x v="8"/>
    <s v="Q1"/>
    <n v="3"/>
  </r>
  <r>
    <d v="2024-03-01T00:00:00"/>
    <x v="5"/>
    <x v="1"/>
    <x v="1"/>
    <n v="20"/>
    <n v="66222.179999999993"/>
    <n v="3311.13"/>
    <n v="53691.92"/>
    <n v="0"/>
    <n v="62911.049999999996"/>
    <n v="9219.1299999999974"/>
    <n v="9219.1299999999974"/>
    <n v="0.14654230059743079"/>
    <x v="8"/>
    <s v="Q1"/>
    <n v="3"/>
  </r>
  <r>
    <d v="2024-03-01T00:00:00"/>
    <x v="5"/>
    <x v="2"/>
    <x v="0"/>
    <n v="33"/>
    <n v="122833.26"/>
    <n v="0"/>
    <n v="97532.3"/>
    <n v="0"/>
    <n v="122833.26"/>
    <n v="25300.959999999992"/>
    <n v="25300.959999999992"/>
    <n v="0.20597808769383791"/>
    <x v="8"/>
    <s v="Q1"/>
    <n v="3"/>
  </r>
  <r>
    <d v="2024-03-01T00:00:00"/>
    <x v="5"/>
    <x v="2"/>
    <x v="1"/>
    <n v="6"/>
    <n v="29882.01"/>
    <n v="2136.84"/>
    <n v="21221.53"/>
    <n v="0"/>
    <n v="27745.17"/>
    <n v="6523.6399999999994"/>
    <n v="6523.6399999999994"/>
    <n v="0.23512705094256045"/>
    <x v="8"/>
    <s v="Q1"/>
    <n v="3"/>
  </r>
  <r>
    <d v="2024-03-01T00:00:00"/>
    <x v="6"/>
    <x v="3"/>
    <x v="0"/>
    <n v="61"/>
    <n v="81007.320000000007"/>
    <n v="0"/>
    <n v="41564.639999999999"/>
    <n v="8493.49"/>
    <n v="81007.320000000007"/>
    <n v="39442.680000000008"/>
    <n v="30949.19000000001"/>
    <n v="0.48690266509248797"/>
    <x v="8"/>
    <s v="Q1"/>
    <n v="3"/>
  </r>
  <r>
    <d v="2024-03-01T00:00:00"/>
    <x v="6"/>
    <x v="3"/>
    <x v="1"/>
    <n v="20"/>
    <n v="35442.71"/>
    <n v="2416.23"/>
    <n v="19069.27"/>
    <n v="3492.52"/>
    <n v="33026.479999999996"/>
    <n v="13957.209999999995"/>
    <n v="10464.689999999995"/>
    <n v="0.42260664775658796"/>
    <x v="8"/>
    <s v="Q1"/>
    <n v="3"/>
  </r>
  <r>
    <d v="2024-03-01T00:00:00"/>
    <x v="6"/>
    <x v="0"/>
    <x v="0"/>
    <n v="61"/>
    <n v="94047.89"/>
    <n v="0"/>
    <n v="51868.88"/>
    <n v="0"/>
    <n v="94047.89"/>
    <n v="42179.01"/>
    <n v="42179.01"/>
    <n v="0.44848438386018019"/>
    <x v="8"/>
    <s v="Q1"/>
    <n v="3"/>
  </r>
  <r>
    <d v="2024-03-01T00:00:00"/>
    <x v="6"/>
    <x v="0"/>
    <x v="1"/>
    <n v="16"/>
    <n v="24293.19"/>
    <n v="1608.39"/>
    <n v="12384.26"/>
    <n v="0"/>
    <n v="22684.799999999999"/>
    <n v="10300.539999999999"/>
    <n v="10300.539999999999"/>
    <n v="0.45407233037099731"/>
    <x v="8"/>
    <s v="Q1"/>
    <n v="3"/>
  </r>
  <r>
    <d v="2024-03-01T00:00:00"/>
    <x v="6"/>
    <x v="1"/>
    <x v="0"/>
    <n v="220"/>
    <n v="305990.58"/>
    <n v="0"/>
    <n v="164665.76999999999"/>
    <n v="0"/>
    <n v="305990.58"/>
    <n v="141324.81000000003"/>
    <n v="141324.81000000003"/>
    <n v="0.46186000235693536"/>
    <x v="8"/>
    <s v="Q1"/>
    <n v="3"/>
  </r>
  <r>
    <d v="2024-03-01T00:00:00"/>
    <x v="6"/>
    <x v="1"/>
    <x v="1"/>
    <n v="25"/>
    <n v="42970.64"/>
    <n v="2148.54"/>
    <n v="24370.05"/>
    <n v="0"/>
    <n v="40822.1"/>
    <n v="16452.05"/>
    <n v="16452.05"/>
    <n v="0.40301821807305355"/>
    <x v="8"/>
    <s v="Q1"/>
    <n v="3"/>
  </r>
  <r>
    <d v="2024-03-01T00:00:00"/>
    <x v="6"/>
    <x v="2"/>
    <x v="0"/>
    <n v="19"/>
    <n v="30124.54"/>
    <n v="0"/>
    <n v="16473.580000000002"/>
    <n v="0"/>
    <n v="30124.54"/>
    <n v="13650.96"/>
    <n v="13650.96"/>
    <n v="0.45315081989633699"/>
    <x v="8"/>
    <s v="Q1"/>
    <n v="3"/>
  </r>
  <r>
    <d v="2024-03-01T00:00:00"/>
    <x v="6"/>
    <x v="2"/>
    <x v="1"/>
    <n v="5"/>
    <n v="12566.04"/>
    <n v="716.11"/>
    <n v="6641.78"/>
    <n v="0"/>
    <n v="11849.93"/>
    <n v="5208.1500000000005"/>
    <n v="5208.1500000000005"/>
    <n v="0.4395089253691794"/>
    <x v="8"/>
    <s v="Q1"/>
    <n v="3"/>
  </r>
  <r>
    <d v="2024-04-01T00:00:00"/>
    <x v="0"/>
    <x v="3"/>
    <x v="0"/>
    <n v="127"/>
    <n v="57389.07"/>
    <n v="0"/>
    <n v="33713.17"/>
    <n v="6001.94"/>
    <n v="57389.07"/>
    <n v="23675.9"/>
    <n v="17673.960000000003"/>
    <n v="0.41255068256028549"/>
    <x v="8"/>
    <s v="Q2"/>
    <n v="4"/>
  </r>
  <r>
    <d v="2024-04-01T00:00:00"/>
    <x v="0"/>
    <x v="3"/>
    <x v="1"/>
    <n v="93"/>
    <n v="41508.400000000001"/>
    <n v="3918.89"/>
    <n v="23975.68"/>
    <n v="3963.66"/>
    <n v="37589.51"/>
    <n v="13613.830000000002"/>
    <n v="9650.1700000000019"/>
    <n v="0.36217098866146435"/>
    <x v="8"/>
    <s v="Q2"/>
    <n v="4"/>
  </r>
  <r>
    <d v="2024-04-01T00:00:00"/>
    <x v="0"/>
    <x v="0"/>
    <x v="0"/>
    <n v="140"/>
    <n v="65505.22"/>
    <n v="0"/>
    <n v="39681.019999999997"/>
    <n v="0"/>
    <n v="65505.22"/>
    <n v="25824.200000000004"/>
    <n v="25824.200000000004"/>
    <n v="0.39423117730159524"/>
    <x v="8"/>
    <s v="Q2"/>
    <n v="4"/>
  </r>
  <r>
    <d v="2024-04-01T00:00:00"/>
    <x v="0"/>
    <x v="0"/>
    <x v="1"/>
    <n v="69"/>
    <n v="27209.42"/>
    <n v="2548.44"/>
    <n v="15476.26"/>
    <n v="0"/>
    <n v="24660.98"/>
    <n v="9184.7199999999993"/>
    <n v="9184.7199999999993"/>
    <n v="0.37243937588854942"/>
    <x v="8"/>
    <s v="Q2"/>
    <n v="4"/>
  </r>
  <r>
    <d v="2024-04-01T00:00:00"/>
    <x v="0"/>
    <x v="1"/>
    <x v="0"/>
    <n v="560"/>
    <n v="243829.48"/>
    <n v="0"/>
    <n v="143083.37"/>
    <n v="0"/>
    <n v="243829.48"/>
    <n v="100746.11000000002"/>
    <n v="100746.11000000002"/>
    <n v="0.4131826471516078"/>
    <x v="8"/>
    <s v="Q2"/>
    <n v="4"/>
  </r>
  <r>
    <d v="2024-04-01T00:00:00"/>
    <x v="0"/>
    <x v="1"/>
    <x v="1"/>
    <n v="171"/>
    <n v="71642.25"/>
    <n v="6687.03"/>
    <n v="39859.360000000001"/>
    <n v="0"/>
    <n v="64955.22"/>
    <n v="25095.86"/>
    <n v="25095.86"/>
    <n v="0.3863563236334201"/>
    <x v="8"/>
    <s v="Q2"/>
    <n v="4"/>
  </r>
  <r>
    <d v="2024-04-01T00:00:00"/>
    <x v="0"/>
    <x v="2"/>
    <x v="0"/>
    <n v="37"/>
    <n v="15324.14"/>
    <n v="0"/>
    <n v="10788.9"/>
    <n v="0"/>
    <n v="15324.14"/>
    <n v="4535.24"/>
    <n v="4535.24"/>
    <n v="0.29595396544275893"/>
    <x v="8"/>
    <s v="Q2"/>
    <n v="4"/>
  </r>
  <r>
    <d v="2024-04-01T00:00:00"/>
    <x v="0"/>
    <x v="2"/>
    <x v="1"/>
    <n v="34"/>
    <n v="14652.79"/>
    <n v="1325.03"/>
    <n v="7813.26"/>
    <n v="0"/>
    <n v="13327.76"/>
    <n v="5514.5"/>
    <n v="5514.5"/>
    <n v="0.41376045186888116"/>
    <x v="8"/>
    <s v="Q2"/>
    <n v="4"/>
  </r>
  <r>
    <d v="2024-04-01T00:00:00"/>
    <x v="1"/>
    <x v="3"/>
    <x v="0"/>
    <n v="53"/>
    <n v="335770.64"/>
    <n v="0"/>
    <n v="287959.67999999999"/>
    <n v="35222.410000000003"/>
    <n v="335770.64"/>
    <n v="47810.960000000021"/>
    <n v="12588.550000000017"/>
    <n v="0.14239172311194337"/>
    <x v="8"/>
    <s v="Q2"/>
    <n v="4"/>
  </r>
  <r>
    <d v="2024-04-01T00:00:00"/>
    <x v="1"/>
    <x v="3"/>
    <x v="1"/>
    <n v="50"/>
    <n v="359980.7"/>
    <n v="30900.17"/>
    <n v="303608.8"/>
    <n v="34619.24"/>
    <n v="329080.53000000003"/>
    <n v="25471.73000000004"/>
    <n v="-9147.5099999999584"/>
    <n v="7.7402725709722286E-2"/>
    <x v="8"/>
    <s v="Q2"/>
    <n v="4"/>
  </r>
  <r>
    <d v="2024-04-01T00:00:00"/>
    <x v="1"/>
    <x v="0"/>
    <x v="0"/>
    <n v="59"/>
    <n v="362981.32"/>
    <n v="0"/>
    <n v="305112.37"/>
    <n v="0"/>
    <n v="362981.32"/>
    <n v="57868.950000000012"/>
    <n v="57868.950000000012"/>
    <n v="0.15942679915319061"/>
    <x v="8"/>
    <s v="Q2"/>
    <n v="4"/>
  </r>
  <r>
    <d v="2024-04-01T00:00:00"/>
    <x v="1"/>
    <x v="0"/>
    <x v="1"/>
    <n v="29"/>
    <n v="201257.12"/>
    <n v="19312.36"/>
    <n v="169565.73"/>
    <n v="0"/>
    <n v="181944.76"/>
    <n v="12379.029999999999"/>
    <n v="12379.029999999999"/>
    <n v="6.8037298793326054E-2"/>
    <x v="8"/>
    <s v="Q2"/>
    <n v="4"/>
  </r>
  <r>
    <d v="2024-04-01T00:00:00"/>
    <x v="1"/>
    <x v="1"/>
    <x v="0"/>
    <n v="111"/>
    <n v="671347.98"/>
    <n v="0"/>
    <n v="564637.54"/>
    <n v="0"/>
    <n v="671347.98"/>
    <n v="106710.43999999994"/>
    <n v="106710.43999999994"/>
    <n v="0.15894952123040565"/>
    <x v="8"/>
    <s v="Q2"/>
    <n v="4"/>
  </r>
  <r>
    <d v="2024-04-01T00:00:00"/>
    <x v="1"/>
    <x v="1"/>
    <x v="1"/>
    <n v="30"/>
    <n v="226270.92"/>
    <n v="18267.689999999999"/>
    <n v="189937.01"/>
    <n v="0"/>
    <n v="208003.23"/>
    <n v="18066.22"/>
    <n v="18066.22"/>
    <n v="8.685547815771899E-2"/>
    <x v="8"/>
    <s v="Q2"/>
    <n v="4"/>
  </r>
  <r>
    <d v="2024-04-01T00:00:00"/>
    <x v="1"/>
    <x v="2"/>
    <x v="0"/>
    <n v="17"/>
    <n v="85675.24"/>
    <n v="0"/>
    <n v="72232.61"/>
    <n v="0"/>
    <n v="85675.24"/>
    <n v="13442.630000000005"/>
    <n v="13442.630000000005"/>
    <n v="0.15690215749614478"/>
    <x v="8"/>
    <s v="Q2"/>
    <n v="4"/>
  </r>
  <r>
    <d v="2024-04-01T00:00:00"/>
    <x v="1"/>
    <x v="2"/>
    <x v="1"/>
    <n v="8"/>
    <n v="57929.18"/>
    <n v="4595.33"/>
    <n v="47803.44"/>
    <n v="0"/>
    <n v="53333.85"/>
    <n v="5530.4099999999962"/>
    <n v="5530.4099999999962"/>
    <n v="0.10369418296260248"/>
    <x v="8"/>
    <s v="Q2"/>
    <n v="4"/>
  </r>
  <r>
    <d v="2024-04-01T00:00:00"/>
    <x v="2"/>
    <x v="3"/>
    <x v="0"/>
    <n v="99"/>
    <n v="74788.210000000006"/>
    <n v="0"/>
    <n v="32754.61"/>
    <n v="7836.75"/>
    <n v="74788.210000000006"/>
    <n v="42033.600000000006"/>
    <n v="34196.850000000006"/>
    <n v="0.56203511221889124"/>
    <x v="8"/>
    <s v="Q2"/>
    <n v="4"/>
  </r>
  <r>
    <d v="2024-04-01T00:00:00"/>
    <x v="2"/>
    <x v="3"/>
    <x v="1"/>
    <n v="57"/>
    <n v="38832.36"/>
    <n v="3720.56"/>
    <n v="17105.259999999998"/>
    <n v="3698.47"/>
    <n v="35111.800000000003"/>
    <n v="18006.540000000005"/>
    <n v="14308.070000000005"/>
    <n v="0.51283443172950416"/>
    <x v="8"/>
    <s v="Q2"/>
    <n v="4"/>
  </r>
  <r>
    <d v="2024-04-01T00:00:00"/>
    <x v="2"/>
    <x v="0"/>
    <x v="0"/>
    <n v="92"/>
    <n v="74597.2"/>
    <n v="0"/>
    <n v="32754.85"/>
    <n v="0"/>
    <n v="74597.2"/>
    <n v="41842.35"/>
    <n v="41842.35"/>
    <n v="0.56091046312730242"/>
    <x v="8"/>
    <s v="Q2"/>
    <n v="4"/>
  </r>
  <r>
    <d v="2024-04-01T00:00:00"/>
    <x v="2"/>
    <x v="0"/>
    <x v="1"/>
    <n v="47"/>
    <n v="43296.31"/>
    <n v="4048.96"/>
    <n v="19127.36"/>
    <n v="0"/>
    <n v="39247.35"/>
    <n v="20119.989999999998"/>
    <n v="20119.989999999998"/>
    <n v="0.5126458219472142"/>
    <x v="8"/>
    <s v="Q2"/>
    <n v="4"/>
  </r>
  <r>
    <d v="2024-04-01T00:00:00"/>
    <x v="2"/>
    <x v="1"/>
    <x v="0"/>
    <n v="367"/>
    <n v="283380.90000000002"/>
    <n v="0"/>
    <n v="126212.5"/>
    <n v="0"/>
    <n v="283380.90000000002"/>
    <n v="157168.40000000002"/>
    <n v="157168.40000000002"/>
    <n v="0.55461888927588276"/>
    <x v="8"/>
    <s v="Q2"/>
    <n v="4"/>
  </r>
  <r>
    <d v="2024-04-01T00:00:00"/>
    <x v="2"/>
    <x v="1"/>
    <x v="1"/>
    <n v="131"/>
    <n v="102226.1"/>
    <n v="8507.11"/>
    <n v="44803.68"/>
    <n v="0"/>
    <n v="93718.99"/>
    <n v="48915.310000000005"/>
    <n v="48915.310000000005"/>
    <n v="0.5219359491603569"/>
    <x v="8"/>
    <s v="Q2"/>
    <n v="4"/>
  </r>
  <r>
    <d v="2024-04-01T00:00:00"/>
    <x v="2"/>
    <x v="2"/>
    <x v="0"/>
    <n v="29"/>
    <n v="23223.43"/>
    <n v="0"/>
    <n v="10650.92"/>
    <n v="0"/>
    <n v="23223.43"/>
    <n v="12572.51"/>
    <n v="12572.51"/>
    <n v="0.5413717956391455"/>
    <x v="8"/>
    <s v="Q2"/>
    <n v="4"/>
  </r>
  <r>
    <d v="2024-04-01T00:00:00"/>
    <x v="2"/>
    <x v="2"/>
    <x v="1"/>
    <n v="18"/>
    <n v="14941.02"/>
    <n v="1583.21"/>
    <n v="6246.11"/>
    <n v="0"/>
    <n v="13357.810000000001"/>
    <n v="7111.7000000000016"/>
    <n v="7111.7000000000016"/>
    <n v="0.53240014643118905"/>
    <x v="8"/>
    <s v="Q2"/>
    <n v="4"/>
  </r>
  <r>
    <d v="2024-04-01T00:00:00"/>
    <x v="3"/>
    <x v="3"/>
    <x v="0"/>
    <n v="250"/>
    <n v="28289.62"/>
    <n v="0"/>
    <n v="22332.33"/>
    <n v="2956.7"/>
    <n v="28289.62"/>
    <n v="5957.2899999999972"/>
    <n v="3000.5899999999974"/>
    <n v="0.2105821852679533"/>
    <x v="8"/>
    <s v="Q2"/>
    <n v="4"/>
  </r>
  <r>
    <d v="2024-04-01T00:00:00"/>
    <x v="3"/>
    <x v="3"/>
    <x v="1"/>
    <n v="158"/>
    <n v="19414.34"/>
    <n v="1683.46"/>
    <n v="15502.62"/>
    <n v="1866.28"/>
    <n v="17730.88"/>
    <n v="2228.2600000000002"/>
    <n v="361.98000000000025"/>
    <n v="0.12567114548178093"/>
    <x v="8"/>
    <s v="Q2"/>
    <n v="4"/>
  </r>
  <r>
    <d v="2024-04-01T00:00:00"/>
    <x v="3"/>
    <x v="0"/>
    <x v="0"/>
    <n v="221"/>
    <n v="26461.89"/>
    <n v="0"/>
    <n v="21457.25"/>
    <n v="0"/>
    <n v="26461.89"/>
    <n v="5004.6399999999994"/>
    <n v="5004.6399999999994"/>
    <n v="0.18912632468807025"/>
    <x v="8"/>
    <s v="Q2"/>
    <n v="4"/>
  </r>
  <r>
    <d v="2024-04-01T00:00:00"/>
    <x v="3"/>
    <x v="0"/>
    <x v="1"/>
    <n v="125"/>
    <n v="13403.71"/>
    <n v="1193.69"/>
    <n v="10539.07"/>
    <n v="0"/>
    <n v="12210.019999999999"/>
    <n v="1670.9499999999989"/>
    <n v="1670.9499999999989"/>
    <n v="0.13685071768924204"/>
    <x v="8"/>
    <s v="Q2"/>
    <n v="4"/>
  </r>
  <r>
    <d v="2024-04-01T00:00:00"/>
    <x v="3"/>
    <x v="1"/>
    <x v="0"/>
    <n v="1673"/>
    <n v="192869.76000000001"/>
    <n v="0"/>
    <n v="154812.06"/>
    <n v="0"/>
    <n v="192869.76000000001"/>
    <n v="38057.700000000012"/>
    <n v="38057.700000000012"/>
    <n v="0.19732331289259658"/>
    <x v="8"/>
    <s v="Q2"/>
    <n v="4"/>
  </r>
  <r>
    <d v="2024-04-01T00:00:00"/>
    <x v="3"/>
    <x v="1"/>
    <x v="1"/>
    <n v="539"/>
    <n v="59134.49"/>
    <n v="5214.09"/>
    <n v="47190.22"/>
    <n v="0"/>
    <n v="53920.399999999994"/>
    <n v="6730.179999999993"/>
    <n v="6730.179999999993"/>
    <n v="0.12481695239649546"/>
    <x v="8"/>
    <s v="Q2"/>
    <n v="4"/>
  </r>
  <r>
    <d v="2024-04-01T00:00:00"/>
    <x v="3"/>
    <x v="2"/>
    <x v="0"/>
    <n v="61"/>
    <n v="7455.21"/>
    <n v="0"/>
    <n v="5895.28"/>
    <n v="0"/>
    <n v="7455.21"/>
    <n v="1559.9300000000003"/>
    <n v="1559.9300000000003"/>
    <n v="0.20924024943630029"/>
    <x v="8"/>
    <s v="Q2"/>
    <n v="4"/>
  </r>
  <r>
    <d v="2024-04-01T00:00:00"/>
    <x v="3"/>
    <x v="2"/>
    <x v="1"/>
    <n v="53"/>
    <n v="5715.33"/>
    <n v="567.69000000000005"/>
    <n v="4527.9399999999996"/>
    <n v="0"/>
    <n v="5147.6399999999994"/>
    <n v="619.69999999999982"/>
    <n v="619.69999999999982"/>
    <n v="0.12038526392677031"/>
    <x v="8"/>
    <s v="Q2"/>
    <n v="4"/>
  </r>
  <r>
    <d v="2024-04-01T00:00:00"/>
    <x v="4"/>
    <x v="3"/>
    <x v="0"/>
    <n v="105"/>
    <n v="58249.120000000003"/>
    <n v="0"/>
    <n v="29824.52"/>
    <n v="6099.77"/>
    <n v="58249.120000000003"/>
    <n v="28424.600000000002"/>
    <n v="22324.83"/>
    <n v="0.48798333777402991"/>
    <x v="8"/>
    <s v="Q2"/>
    <n v="4"/>
  </r>
  <r>
    <d v="2024-04-01T00:00:00"/>
    <x v="4"/>
    <x v="3"/>
    <x v="1"/>
    <n v="54"/>
    <n v="37165.040000000001"/>
    <n v="3411.35"/>
    <n v="19482"/>
    <n v="3555.71"/>
    <n v="33753.69"/>
    <n v="14271.690000000002"/>
    <n v="10715.980000000003"/>
    <n v="0.42281866071531737"/>
    <x v="8"/>
    <s v="Q2"/>
    <n v="4"/>
  </r>
  <r>
    <d v="2024-04-01T00:00:00"/>
    <x v="4"/>
    <x v="0"/>
    <x v="0"/>
    <n v="106"/>
    <n v="65709.009999999995"/>
    <n v="0"/>
    <n v="34828.129999999997"/>
    <n v="0"/>
    <n v="65709.009999999995"/>
    <n v="30880.879999999997"/>
    <n v="30880.879999999997"/>
    <n v="0.46996416473174685"/>
    <x v="8"/>
    <s v="Q2"/>
    <n v="4"/>
  </r>
  <r>
    <d v="2024-04-01T00:00:00"/>
    <x v="4"/>
    <x v="0"/>
    <x v="1"/>
    <n v="54"/>
    <n v="34877.93"/>
    <n v="3273.85"/>
    <n v="17651.009999999998"/>
    <n v="0"/>
    <n v="31604.080000000002"/>
    <n v="13953.070000000003"/>
    <n v="13953.070000000003"/>
    <n v="0.44149584484028653"/>
    <x v="8"/>
    <s v="Q2"/>
    <n v="4"/>
  </r>
  <r>
    <d v="2024-04-01T00:00:00"/>
    <x v="4"/>
    <x v="1"/>
    <x v="0"/>
    <n v="456"/>
    <n v="299975.19"/>
    <n v="0"/>
    <n v="157650.79"/>
    <n v="0"/>
    <n v="299975.19"/>
    <n v="142324.4"/>
    <n v="142324.4"/>
    <n v="0.4744539040045278"/>
    <x v="8"/>
    <s v="Q2"/>
    <n v="4"/>
  </r>
  <r>
    <d v="2024-04-01T00:00:00"/>
    <x v="4"/>
    <x v="1"/>
    <x v="1"/>
    <n v="171"/>
    <n v="114826.11"/>
    <n v="10223.26"/>
    <n v="60673.919999999998"/>
    <n v="0"/>
    <n v="104602.85"/>
    <n v="43928.930000000008"/>
    <n v="43928.930000000008"/>
    <n v="0.41995920761241212"/>
    <x v="8"/>
    <s v="Q2"/>
    <n v="4"/>
  </r>
  <r>
    <d v="2024-04-01T00:00:00"/>
    <x v="4"/>
    <x v="2"/>
    <x v="0"/>
    <n v="45"/>
    <n v="26579.09"/>
    <n v="0"/>
    <n v="13426.56"/>
    <n v="0"/>
    <n v="26579.09"/>
    <n v="13152.53"/>
    <n v="13152.53"/>
    <n v="0.49484500786144298"/>
    <x v="8"/>
    <s v="Q2"/>
    <n v="4"/>
  </r>
  <r>
    <d v="2024-04-01T00:00:00"/>
    <x v="4"/>
    <x v="2"/>
    <x v="1"/>
    <n v="22"/>
    <n v="12051.7"/>
    <n v="995.36"/>
    <n v="6050.11"/>
    <n v="0"/>
    <n v="11056.34"/>
    <n v="5006.2300000000005"/>
    <n v="5006.2300000000005"/>
    <n v="0.45279269631722618"/>
    <x v="8"/>
    <s v="Q2"/>
    <n v="4"/>
  </r>
  <r>
    <d v="2024-04-01T00:00:00"/>
    <x v="5"/>
    <x v="3"/>
    <x v="0"/>
    <n v="59"/>
    <n v="235071.18"/>
    <n v="0"/>
    <n v="190355.25"/>
    <n v="24639.48"/>
    <n v="235071.18"/>
    <n v="44715.929999999993"/>
    <n v="20076.449999999993"/>
    <n v="0.19022293587840072"/>
    <x v="8"/>
    <s v="Q2"/>
    <n v="4"/>
  </r>
  <r>
    <d v="2024-04-01T00:00:00"/>
    <x v="5"/>
    <x v="3"/>
    <x v="1"/>
    <n v="43"/>
    <n v="191890.91"/>
    <n v="17715.54"/>
    <n v="159097.10999999999"/>
    <n v="18331.88"/>
    <n v="174175.37"/>
    <n v="15078.260000000009"/>
    <n v="-3253.6199999999917"/>
    <n v="8.656941564125864E-2"/>
    <x v="8"/>
    <s v="Q2"/>
    <n v="4"/>
  </r>
  <r>
    <d v="2024-04-01T00:00:00"/>
    <x v="5"/>
    <x v="0"/>
    <x v="0"/>
    <n v="54"/>
    <n v="229605.47"/>
    <n v="0"/>
    <n v="188627.18"/>
    <n v="0"/>
    <n v="229605.47"/>
    <n v="40978.290000000008"/>
    <n v="40978.290000000008"/>
    <n v="0.17847262088311749"/>
    <x v="8"/>
    <s v="Q2"/>
    <n v="4"/>
  </r>
  <r>
    <d v="2024-04-01T00:00:00"/>
    <x v="5"/>
    <x v="0"/>
    <x v="1"/>
    <n v="46"/>
    <n v="179737.27"/>
    <n v="16963.939999999999"/>
    <n v="144719.93"/>
    <n v="0"/>
    <n v="162773.32999999999"/>
    <n v="18053.399999999994"/>
    <n v="18053.399999999994"/>
    <n v="0.11091128995149264"/>
    <x v="8"/>
    <s v="Q2"/>
    <n v="4"/>
  </r>
  <r>
    <d v="2024-04-01T00:00:00"/>
    <x v="5"/>
    <x v="1"/>
    <x v="0"/>
    <n v="135"/>
    <n v="651061.9"/>
    <n v="0"/>
    <n v="531338.94999999995"/>
    <n v="0"/>
    <n v="651061.9"/>
    <n v="119722.95000000007"/>
    <n v="119722.95000000007"/>
    <n v="0.18388873623229998"/>
    <x v="8"/>
    <s v="Q2"/>
    <n v="4"/>
  </r>
  <r>
    <d v="2024-04-01T00:00:00"/>
    <x v="5"/>
    <x v="1"/>
    <x v="1"/>
    <n v="39"/>
    <n v="183471.33"/>
    <n v="18379.18"/>
    <n v="146304.35"/>
    <n v="0"/>
    <n v="165092.15"/>
    <n v="18787.799999999988"/>
    <n v="18787.799999999988"/>
    <n v="0.11380189790974307"/>
    <x v="8"/>
    <s v="Q2"/>
    <n v="4"/>
  </r>
  <r>
    <d v="2024-04-01T00:00:00"/>
    <x v="5"/>
    <x v="2"/>
    <x v="0"/>
    <n v="22"/>
    <n v="79881.38"/>
    <n v="0"/>
    <n v="64859.92"/>
    <n v="0"/>
    <n v="79881.38"/>
    <n v="15021.460000000006"/>
    <n v="15021.460000000006"/>
    <n v="0.1880470768031299"/>
    <x v="8"/>
    <s v="Q2"/>
    <n v="4"/>
  </r>
  <r>
    <d v="2024-04-01T00:00:00"/>
    <x v="5"/>
    <x v="2"/>
    <x v="1"/>
    <n v="11"/>
    <n v="54270.09"/>
    <n v="5262.62"/>
    <n v="41244.07"/>
    <n v="0"/>
    <n v="49007.469999999994"/>
    <n v="7763.3999999999942"/>
    <n v="7763.3999999999942"/>
    <n v="0.1584125848569615"/>
    <x v="8"/>
    <s v="Q2"/>
    <n v="4"/>
  </r>
  <r>
    <d v="2024-04-01T00:00:00"/>
    <x v="6"/>
    <x v="3"/>
    <x v="0"/>
    <n v="52"/>
    <n v="78065.34"/>
    <n v="0"/>
    <n v="43574.3"/>
    <n v="8177.14"/>
    <n v="78065.34"/>
    <n v="34491.039999999994"/>
    <n v="26313.899999999994"/>
    <n v="0.44182270902810383"/>
    <x v="8"/>
    <s v="Q2"/>
    <n v="4"/>
  </r>
  <r>
    <d v="2024-04-01T00:00:00"/>
    <x v="6"/>
    <x v="3"/>
    <x v="1"/>
    <n v="26"/>
    <n v="35400.54"/>
    <n v="3027.93"/>
    <n v="19045.39"/>
    <n v="3411.54"/>
    <n v="32372.61"/>
    <n v="13327.220000000001"/>
    <n v="9915.68"/>
    <n v="0.41168197436042386"/>
    <x v="8"/>
    <s v="Q2"/>
    <n v="4"/>
  </r>
  <r>
    <d v="2024-04-01T00:00:00"/>
    <x v="6"/>
    <x v="0"/>
    <x v="0"/>
    <n v="40"/>
    <n v="47323.38"/>
    <n v="0"/>
    <n v="26756.18"/>
    <n v="0"/>
    <n v="47323.38"/>
    <n v="20567.199999999997"/>
    <n v="20567.199999999997"/>
    <n v="0.4346097003214901"/>
    <x v="8"/>
    <s v="Q2"/>
    <n v="4"/>
  </r>
  <r>
    <d v="2024-04-01T00:00:00"/>
    <x v="6"/>
    <x v="0"/>
    <x v="1"/>
    <n v="21"/>
    <n v="22553.279999999999"/>
    <n v="1837.46"/>
    <n v="13053.94"/>
    <n v="0"/>
    <n v="20715.82"/>
    <n v="7661.8799999999992"/>
    <n v="7661.8799999999992"/>
    <n v="0.36985646718305137"/>
    <x v="8"/>
    <s v="Q2"/>
    <n v="4"/>
  </r>
  <r>
    <d v="2024-04-01T00:00:00"/>
    <x v="6"/>
    <x v="1"/>
    <x v="0"/>
    <n v="149"/>
    <n v="201819.59"/>
    <n v="0"/>
    <n v="109212.22"/>
    <n v="0"/>
    <n v="201819.59"/>
    <n v="92607.37"/>
    <n v="92607.37"/>
    <n v="0.45886214514656382"/>
    <x v="8"/>
    <s v="Q2"/>
    <n v="4"/>
  </r>
  <r>
    <d v="2024-04-01T00:00:00"/>
    <x v="6"/>
    <x v="1"/>
    <x v="1"/>
    <n v="55"/>
    <n v="65888.320000000007"/>
    <n v="6034.14"/>
    <n v="36416.76"/>
    <n v="0"/>
    <n v="59854.180000000008"/>
    <n v="23437.420000000006"/>
    <n v="23437.420000000006"/>
    <n v="0.3915753252320891"/>
    <x v="8"/>
    <s v="Q2"/>
    <n v="4"/>
  </r>
  <r>
    <d v="2024-04-01T00:00:00"/>
    <x v="6"/>
    <x v="2"/>
    <x v="0"/>
    <n v="17"/>
    <n v="21198.880000000001"/>
    <n v="0"/>
    <n v="13256.62"/>
    <n v="0"/>
    <n v="21198.880000000001"/>
    <n v="7942.26"/>
    <n v="7942.26"/>
    <n v="0.37465469873880131"/>
    <x v="8"/>
    <s v="Q2"/>
    <n v="4"/>
  </r>
  <r>
    <d v="2024-04-01T00:00:00"/>
    <x v="6"/>
    <x v="2"/>
    <x v="1"/>
    <n v="7"/>
    <n v="7314.67"/>
    <n v="725.28"/>
    <n v="3880.84"/>
    <n v="0"/>
    <n v="6589.39"/>
    <n v="2708.55"/>
    <n v="2708.55"/>
    <n v="0.41104715307486733"/>
    <x v="8"/>
    <s v="Q2"/>
    <n v="4"/>
  </r>
  <r>
    <d v="2024-05-01T00:00:00"/>
    <x v="0"/>
    <x v="3"/>
    <x v="0"/>
    <n v="103"/>
    <n v="43092.51"/>
    <n v="0"/>
    <n v="25092.7"/>
    <n v="4538.03"/>
    <n v="43092.51"/>
    <n v="17999.810000000001"/>
    <n v="13461.780000000002"/>
    <n v="0.41770159129742035"/>
    <x v="8"/>
    <s v="Q2"/>
    <n v="5"/>
  </r>
  <r>
    <d v="2024-05-01T00:00:00"/>
    <x v="0"/>
    <x v="3"/>
    <x v="1"/>
    <n v="120"/>
    <n v="50763.28"/>
    <n v="3575.8"/>
    <n v="30544.2"/>
    <n v="4964.68"/>
    <n v="47187.479999999996"/>
    <n v="16643.279999999995"/>
    <n v="11678.599999999995"/>
    <n v="0.35270542101421809"/>
    <x v="8"/>
    <s v="Q2"/>
    <n v="5"/>
  </r>
  <r>
    <d v="2024-05-01T00:00:00"/>
    <x v="0"/>
    <x v="0"/>
    <x v="0"/>
    <n v="94"/>
    <n v="43639.74"/>
    <n v="0"/>
    <n v="26944.73"/>
    <n v="0"/>
    <n v="43639.74"/>
    <n v="16695.009999999998"/>
    <n v="16695.009999999998"/>
    <n v="0.38256437824789974"/>
    <x v="8"/>
    <s v="Q2"/>
    <n v="5"/>
  </r>
  <r>
    <d v="2024-05-01T00:00:00"/>
    <x v="0"/>
    <x v="0"/>
    <x v="1"/>
    <n v="120"/>
    <n v="49029.29"/>
    <n v="3454.27"/>
    <n v="27768.53"/>
    <n v="0"/>
    <n v="45575.020000000004"/>
    <n v="17806.490000000005"/>
    <n v="17806.490000000005"/>
    <n v="0.39070723391893197"/>
    <x v="8"/>
    <s v="Q2"/>
    <n v="5"/>
  </r>
  <r>
    <d v="2024-05-01T00:00:00"/>
    <x v="0"/>
    <x v="1"/>
    <x v="0"/>
    <n v="530"/>
    <n v="234791.23"/>
    <n v="0"/>
    <n v="138244.48000000001"/>
    <n v="0"/>
    <n v="234791.23"/>
    <n v="96546.75"/>
    <n v="96546.75"/>
    <n v="0.41120253937934564"/>
    <x v="8"/>
    <s v="Q2"/>
    <n v="5"/>
  </r>
  <r>
    <d v="2024-05-01T00:00:00"/>
    <x v="0"/>
    <x v="1"/>
    <x v="1"/>
    <n v="231"/>
    <n v="110683.19"/>
    <n v="7144.47"/>
    <n v="61480.88"/>
    <n v="0"/>
    <n v="103538.72"/>
    <n v="42057.840000000004"/>
    <n v="42057.840000000004"/>
    <n v="0.4062039785695632"/>
    <x v="8"/>
    <s v="Q2"/>
    <n v="5"/>
  </r>
  <r>
    <d v="2024-05-01T00:00:00"/>
    <x v="0"/>
    <x v="2"/>
    <x v="0"/>
    <n v="35"/>
    <n v="16073.99"/>
    <n v="0"/>
    <n v="9872.1200000000008"/>
    <n v="0"/>
    <n v="16073.99"/>
    <n v="6201.869999999999"/>
    <n v="6201.869999999999"/>
    <n v="0.38583264018454655"/>
    <x v="8"/>
    <s v="Q2"/>
    <n v="5"/>
  </r>
  <r>
    <d v="2024-05-01T00:00:00"/>
    <x v="0"/>
    <x v="2"/>
    <x v="1"/>
    <n v="44"/>
    <n v="19444.86"/>
    <n v="1392"/>
    <n v="12490.2"/>
    <n v="0"/>
    <n v="18052.86"/>
    <n v="5562.66"/>
    <n v="5562.66"/>
    <n v="0.30813178632083776"/>
    <x v="8"/>
    <s v="Q2"/>
    <n v="5"/>
  </r>
  <r>
    <d v="2024-05-01T00:00:00"/>
    <x v="1"/>
    <x v="3"/>
    <x v="0"/>
    <n v="35"/>
    <n v="234466.66"/>
    <n v="0"/>
    <n v="197138.08"/>
    <n v="24607.49"/>
    <n v="234466.66"/>
    <n v="37328.580000000016"/>
    <n v="12721.090000000015"/>
    <n v="0.15920634515798543"/>
    <x v="8"/>
    <s v="Q2"/>
    <n v="5"/>
  </r>
  <r>
    <d v="2024-05-01T00:00:00"/>
    <x v="1"/>
    <x v="3"/>
    <x v="1"/>
    <n v="47"/>
    <n v="376422.55"/>
    <n v="25462.59"/>
    <n v="318404.59000000003"/>
    <n v="36868.46"/>
    <n v="350959.95999999996"/>
    <n v="32555.369999999937"/>
    <n v="-4313.090000000062"/>
    <n v="9.276092349679986E-2"/>
    <x v="8"/>
    <s v="Q2"/>
    <n v="5"/>
  </r>
  <r>
    <d v="2024-05-01T00:00:00"/>
    <x v="1"/>
    <x v="0"/>
    <x v="0"/>
    <n v="36"/>
    <n v="248455.07"/>
    <n v="0"/>
    <n v="205427.76"/>
    <n v="0"/>
    <n v="248455.07"/>
    <n v="43027.31"/>
    <n v="43027.31"/>
    <n v="0.17317944045174846"/>
    <x v="8"/>
    <s v="Q2"/>
    <n v="5"/>
  </r>
  <r>
    <d v="2024-05-01T00:00:00"/>
    <x v="1"/>
    <x v="0"/>
    <x v="1"/>
    <n v="50"/>
    <n v="350185.58"/>
    <n v="25248.6"/>
    <n v="292619.15999999997"/>
    <n v="0"/>
    <n v="324936.98000000004"/>
    <n v="32317.820000000065"/>
    <n v="32317.820000000065"/>
    <n v="9.9458731967041927E-2"/>
    <x v="8"/>
    <s v="Q2"/>
    <n v="5"/>
  </r>
  <r>
    <d v="2024-05-01T00:00:00"/>
    <x v="1"/>
    <x v="1"/>
    <x v="0"/>
    <n v="78"/>
    <n v="525925.14"/>
    <n v="0"/>
    <n v="436884.19"/>
    <n v="0"/>
    <n v="525925.14"/>
    <n v="89040.950000000012"/>
    <n v="89040.950000000012"/>
    <n v="0.16930346779011174"/>
    <x v="8"/>
    <s v="Q2"/>
    <n v="5"/>
  </r>
  <r>
    <d v="2024-05-01T00:00:00"/>
    <x v="1"/>
    <x v="1"/>
    <x v="1"/>
    <n v="39"/>
    <n v="225100.41"/>
    <n v="14425.08"/>
    <n v="195375.84"/>
    <n v="0"/>
    <n v="210675.33000000002"/>
    <n v="15299.49000000002"/>
    <n v="15299.49000000002"/>
    <n v="7.2621174961491786E-2"/>
    <x v="8"/>
    <s v="Q2"/>
    <n v="5"/>
  </r>
  <r>
    <d v="2024-05-01T00:00:00"/>
    <x v="1"/>
    <x v="2"/>
    <x v="0"/>
    <n v="8"/>
    <n v="49563.55"/>
    <n v="0"/>
    <n v="41333.69"/>
    <n v="0"/>
    <n v="49563.55"/>
    <n v="8229.86"/>
    <n v="8229.86"/>
    <n v="0.16604662095431016"/>
    <x v="8"/>
    <s v="Q2"/>
    <n v="5"/>
  </r>
  <r>
    <d v="2024-05-01T00:00:00"/>
    <x v="1"/>
    <x v="2"/>
    <x v="1"/>
    <n v="21"/>
    <n v="131880.85"/>
    <n v="8983.91"/>
    <n v="113147.64"/>
    <n v="0"/>
    <n v="122896.94"/>
    <n v="9749.3000000000029"/>
    <n v="9749.3000000000029"/>
    <n v="7.932907035765091E-2"/>
    <x v="8"/>
    <s v="Q2"/>
    <n v="5"/>
  </r>
  <r>
    <d v="2024-05-01T00:00:00"/>
    <x v="2"/>
    <x v="3"/>
    <x v="0"/>
    <n v="62"/>
    <n v="45176.85"/>
    <n v="0"/>
    <n v="20304.59"/>
    <n v="4728.66"/>
    <n v="45176.85"/>
    <n v="24872.26"/>
    <n v="20143.599999999999"/>
    <n v="0.55055321475490215"/>
    <x v="8"/>
    <s v="Q2"/>
    <n v="5"/>
  </r>
  <r>
    <d v="2024-05-01T00:00:00"/>
    <x v="2"/>
    <x v="3"/>
    <x v="1"/>
    <n v="77"/>
    <n v="64632.21"/>
    <n v="4392.78"/>
    <n v="28613.200000000001"/>
    <n v="6356.13"/>
    <n v="60239.43"/>
    <n v="31626.23"/>
    <n v="25270.1"/>
    <n v="0.52500878577370336"/>
    <x v="8"/>
    <s v="Q2"/>
    <n v="5"/>
  </r>
  <r>
    <d v="2024-05-01T00:00:00"/>
    <x v="2"/>
    <x v="0"/>
    <x v="0"/>
    <n v="72"/>
    <n v="56167.03"/>
    <n v="0"/>
    <n v="24750.59"/>
    <n v="0"/>
    <n v="56167.03"/>
    <n v="31416.44"/>
    <n v="31416.44"/>
    <n v="0.55933952712115986"/>
    <x v="8"/>
    <s v="Q2"/>
    <n v="5"/>
  </r>
  <r>
    <d v="2024-05-01T00:00:00"/>
    <x v="2"/>
    <x v="0"/>
    <x v="1"/>
    <n v="95"/>
    <n v="76772.97"/>
    <n v="5236.13"/>
    <n v="33868.68"/>
    <n v="0"/>
    <n v="71536.84"/>
    <n v="37668.159999999996"/>
    <n v="37668.159999999996"/>
    <n v="0.52655610731477653"/>
    <x v="8"/>
    <s v="Q2"/>
    <n v="5"/>
  </r>
  <r>
    <d v="2024-05-01T00:00:00"/>
    <x v="2"/>
    <x v="1"/>
    <x v="0"/>
    <n v="290"/>
    <n v="238725.52"/>
    <n v="0"/>
    <n v="103141.84"/>
    <n v="0"/>
    <n v="238725.52"/>
    <n v="135583.67999999999"/>
    <n v="135583.67999999999"/>
    <n v="0.56794799315967559"/>
    <x v="8"/>
    <s v="Q2"/>
    <n v="5"/>
  </r>
  <r>
    <d v="2024-05-01T00:00:00"/>
    <x v="2"/>
    <x v="1"/>
    <x v="1"/>
    <n v="151"/>
    <n v="121804.55"/>
    <n v="7911.08"/>
    <n v="53201.61"/>
    <n v="0"/>
    <n v="113893.47"/>
    <n v="60691.86"/>
    <n v="60691.86"/>
    <n v="0.53288270170361829"/>
    <x v="8"/>
    <s v="Q2"/>
    <n v="5"/>
  </r>
  <r>
    <d v="2024-05-01T00:00:00"/>
    <x v="2"/>
    <x v="2"/>
    <x v="0"/>
    <n v="15"/>
    <n v="18002.560000000001"/>
    <n v="0"/>
    <n v="8513.1"/>
    <n v="0"/>
    <n v="18002.560000000001"/>
    <n v="9489.4600000000009"/>
    <n v="9489.4600000000009"/>
    <n v="0.52711725443492485"/>
    <x v="8"/>
    <s v="Q2"/>
    <n v="5"/>
  </r>
  <r>
    <d v="2024-05-01T00:00:00"/>
    <x v="2"/>
    <x v="2"/>
    <x v="1"/>
    <n v="38"/>
    <n v="32914.28"/>
    <n v="2269.54"/>
    <n v="14659.86"/>
    <n v="0"/>
    <n v="30644.739999999998"/>
    <n v="15984.879999999997"/>
    <n v="15984.879999999997"/>
    <n v="0.5216190445733917"/>
    <x v="8"/>
    <s v="Q2"/>
    <n v="5"/>
  </r>
  <r>
    <d v="2024-05-01T00:00:00"/>
    <x v="3"/>
    <x v="3"/>
    <x v="0"/>
    <n v="197"/>
    <n v="19172.98"/>
    <n v="0"/>
    <n v="15249.02"/>
    <n v="2001.49"/>
    <n v="19172.98"/>
    <n v="3923.9599999999991"/>
    <n v="1922.4699999999991"/>
    <n v="0.20466093429399076"/>
    <x v="8"/>
    <s v="Q2"/>
    <n v="5"/>
  </r>
  <r>
    <d v="2024-05-01T00:00:00"/>
    <x v="3"/>
    <x v="3"/>
    <x v="1"/>
    <n v="289"/>
    <n v="33183.620000000003"/>
    <n v="2348.2800000000002"/>
    <n v="26354.82"/>
    <n v="3243.91"/>
    <n v="30835.340000000004"/>
    <n v="4480.5200000000041"/>
    <n v="1236.6100000000042"/>
    <n v="0.1453047055748373"/>
    <x v="8"/>
    <s v="Q2"/>
    <n v="5"/>
  </r>
  <r>
    <d v="2024-05-01T00:00:00"/>
    <x v="3"/>
    <x v="0"/>
    <x v="0"/>
    <n v="194"/>
    <n v="20589.54"/>
    <n v="0"/>
    <n v="16827.32"/>
    <n v="0"/>
    <n v="20589.54"/>
    <n v="3762.2200000000012"/>
    <n v="3762.2200000000012"/>
    <n v="0.1827248204670916"/>
    <x v="8"/>
    <s v="Q2"/>
    <n v="5"/>
  </r>
  <r>
    <d v="2024-05-01T00:00:00"/>
    <x v="3"/>
    <x v="0"/>
    <x v="1"/>
    <n v="242"/>
    <n v="28481.85"/>
    <n v="1959.55"/>
    <n v="22793.64"/>
    <n v="0"/>
    <n v="26522.3"/>
    <n v="3728.66"/>
    <n v="3728.66"/>
    <n v="0.14058584662717788"/>
    <x v="8"/>
    <s v="Q2"/>
    <n v="5"/>
  </r>
  <r>
    <d v="2024-05-01T00:00:00"/>
    <x v="3"/>
    <x v="1"/>
    <x v="0"/>
    <n v="1410"/>
    <n v="155422.79"/>
    <n v="0"/>
    <n v="124971.65"/>
    <n v="0"/>
    <n v="155422.79"/>
    <n v="30451.140000000014"/>
    <n v="30451.140000000014"/>
    <n v="0.19592454877434648"/>
    <x v="8"/>
    <s v="Q2"/>
    <n v="5"/>
  </r>
  <r>
    <d v="2024-05-01T00:00:00"/>
    <x v="3"/>
    <x v="1"/>
    <x v="1"/>
    <n v="650"/>
    <n v="72169.34"/>
    <n v="4747.3100000000004"/>
    <n v="57760.07"/>
    <n v="0"/>
    <n v="67422.03"/>
    <n v="9661.9599999999991"/>
    <n v="9661.9599999999991"/>
    <n v="0.14330568213386632"/>
    <x v="8"/>
    <s v="Q2"/>
    <n v="5"/>
  </r>
  <r>
    <d v="2024-05-01T00:00:00"/>
    <x v="3"/>
    <x v="2"/>
    <x v="0"/>
    <n v="64"/>
    <n v="7281.85"/>
    <n v="0"/>
    <n v="6038.13"/>
    <n v="0"/>
    <n v="7281.85"/>
    <n v="1243.7200000000003"/>
    <n v="1243.7200000000003"/>
    <n v="0.17079725619176447"/>
    <x v="8"/>
    <s v="Q2"/>
    <n v="5"/>
  </r>
  <r>
    <d v="2024-05-01T00:00:00"/>
    <x v="3"/>
    <x v="2"/>
    <x v="1"/>
    <n v="77"/>
    <n v="9451.76"/>
    <n v="633.52"/>
    <n v="7524.85"/>
    <n v="0"/>
    <n v="8818.24"/>
    <n v="1293.3899999999994"/>
    <n v="1293.3899999999994"/>
    <n v="0.14667212504989652"/>
    <x v="8"/>
    <s v="Q2"/>
    <n v="5"/>
  </r>
  <r>
    <d v="2024-05-01T00:00:00"/>
    <x v="4"/>
    <x v="3"/>
    <x v="0"/>
    <n v="66"/>
    <n v="46500.81"/>
    <n v="0"/>
    <n v="24157.89"/>
    <n v="4893.22"/>
    <n v="46500.81"/>
    <n v="22342.92"/>
    <n v="17449.699999999997"/>
    <n v="0.48048453349522297"/>
    <x v="8"/>
    <s v="Q2"/>
    <n v="5"/>
  </r>
  <r>
    <d v="2024-05-01T00:00:00"/>
    <x v="4"/>
    <x v="3"/>
    <x v="1"/>
    <n v="102"/>
    <n v="65366.87"/>
    <n v="4525.72"/>
    <n v="33548.33"/>
    <n v="6412.75"/>
    <n v="60841.15"/>
    <n v="27292.82"/>
    <n v="20880.07"/>
    <n v="0.44859145496099267"/>
    <x v="8"/>
    <s v="Q2"/>
    <n v="5"/>
  </r>
  <r>
    <d v="2024-05-01T00:00:00"/>
    <x v="4"/>
    <x v="0"/>
    <x v="0"/>
    <n v="82"/>
    <n v="44335.57"/>
    <n v="0"/>
    <n v="22920"/>
    <n v="0"/>
    <n v="44335.57"/>
    <n v="21415.57"/>
    <n v="21415.57"/>
    <n v="0.48303360033490039"/>
    <x v="8"/>
    <s v="Q2"/>
    <n v="5"/>
  </r>
  <r>
    <d v="2024-05-01T00:00:00"/>
    <x v="4"/>
    <x v="0"/>
    <x v="1"/>
    <n v="93"/>
    <n v="58942.7"/>
    <n v="4235.05"/>
    <n v="30833.01"/>
    <n v="0"/>
    <n v="54707.649999999994"/>
    <n v="23874.639999999996"/>
    <n v="23874.639999999996"/>
    <n v="0.4364040495250664"/>
    <x v="8"/>
    <s v="Q2"/>
    <n v="5"/>
  </r>
  <r>
    <d v="2024-05-01T00:00:00"/>
    <x v="4"/>
    <x v="1"/>
    <x v="0"/>
    <n v="367"/>
    <n v="227033.57"/>
    <n v="0"/>
    <n v="118746.06"/>
    <n v="0"/>
    <n v="227033.57"/>
    <n v="108287.51000000001"/>
    <n v="108287.51000000001"/>
    <n v="0.476966952508389"/>
    <x v="8"/>
    <s v="Q2"/>
    <n v="5"/>
  </r>
  <r>
    <d v="2024-05-01T00:00:00"/>
    <x v="4"/>
    <x v="1"/>
    <x v="1"/>
    <n v="226"/>
    <n v="156074.39000000001"/>
    <n v="10021.94"/>
    <n v="82169.05"/>
    <n v="0"/>
    <n v="146052.45000000001"/>
    <n v="63883.400000000009"/>
    <n v="63883.400000000009"/>
    <n v="0.43740039965094735"/>
    <x v="8"/>
    <s v="Q2"/>
    <n v="5"/>
  </r>
  <r>
    <d v="2024-05-01T00:00:00"/>
    <x v="4"/>
    <x v="2"/>
    <x v="0"/>
    <n v="35"/>
    <n v="25454.3"/>
    <n v="0"/>
    <n v="14064.52"/>
    <n v="0"/>
    <n v="25454.3"/>
    <n v="11389.779999999999"/>
    <n v="11389.779999999999"/>
    <n v="0.44745995764959157"/>
    <x v="8"/>
    <s v="Q2"/>
    <n v="5"/>
  </r>
  <r>
    <d v="2024-05-01T00:00:00"/>
    <x v="4"/>
    <x v="2"/>
    <x v="1"/>
    <n v="35"/>
    <n v="27176.65"/>
    <n v="1858.18"/>
    <n v="14003.18"/>
    <n v="0"/>
    <n v="25318.47"/>
    <n v="11315.29"/>
    <n v="11315.29"/>
    <n v="0.44691839593782723"/>
    <x v="8"/>
    <s v="Q2"/>
    <n v="5"/>
  </r>
  <r>
    <d v="2024-05-01T00:00:00"/>
    <x v="5"/>
    <x v="3"/>
    <x v="0"/>
    <n v="35"/>
    <n v="174524.55"/>
    <n v="0"/>
    <n v="138726.18"/>
    <n v="18296.8"/>
    <n v="174524.55"/>
    <n v="35798.369999999995"/>
    <n v="17501.569999999996"/>
    <n v="0.20511939437746723"/>
    <x v="8"/>
    <s v="Q2"/>
    <n v="5"/>
  </r>
  <r>
    <d v="2024-05-01T00:00:00"/>
    <x v="5"/>
    <x v="3"/>
    <x v="1"/>
    <n v="43"/>
    <n v="209664.97"/>
    <n v="15167.92"/>
    <n v="176178.14"/>
    <n v="20441.330000000002"/>
    <n v="194497.05"/>
    <n v="18318.909999999974"/>
    <n v="-2122.4200000000274"/>
    <n v="9.4186055778223754E-2"/>
    <x v="8"/>
    <s v="Q2"/>
    <n v="5"/>
  </r>
  <r>
    <d v="2024-05-01T00:00:00"/>
    <x v="5"/>
    <x v="0"/>
    <x v="0"/>
    <n v="31"/>
    <n v="167721.9"/>
    <n v="0"/>
    <n v="136449.98000000001"/>
    <n v="0"/>
    <n v="167721.9"/>
    <n v="31271.919999999984"/>
    <n v="31271.919999999984"/>
    <n v="0.18645102398673033"/>
    <x v="8"/>
    <s v="Q2"/>
    <n v="5"/>
  </r>
  <r>
    <d v="2024-05-01T00:00:00"/>
    <x v="5"/>
    <x v="0"/>
    <x v="1"/>
    <n v="56"/>
    <n v="232989.17"/>
    <n v="16491.88"/>
    <n v="187509.23"/>
    <n v="0"/>
    <n v="216497.29"/>
    <n v="28988.059999999998"/>
    <n v="28988.059999999998"/>
    <n v="0.13389571758611851"/>
    <x v="8"/>
    <s v="Q2"/>
    <n v="5"/>
  </r>
  <r>
    <d v="2024-05-01T00:00:00"/>
    <x v="5"/>
    <x v="1"/>
    <x v="0"/>
    <n v="143"/>
    <n v="610700.56999999995"/>
    <n v="0"/>
    <n v="494936.04"/>
    <n v="0"/>
    <n v="610700.56999999995"/>
    <n v="115764.52999999997"/>
    <n v="115764.52999999997"/>
    <n v="0.18956021278971458"/>
    <x v="8"/>
    <s v="Q2"/>
    <n v="5"/>
  </r>
  <r>
    <d v="2024-05-01T00:00:00"/>
    <x v="5"/>
    <x v="1"/>
    <x v="1"/>
    <n v="82"/>
    <n v="314822.5"/>
    <n v="20488.259999999998"/>
    <n v="255202.47"/>
    <n v="0"/>
    <n v="294334.24"/>
    <n v="39131.76999999999"/>
    <n v="39131.76999999999"/>
    <n v="0.1329501114107553"/>
    <x v="8"/>
    <s v="Q2"/>
    <n v="5"/>
  </r>
  <r>
    <d v="2024-05-01T00:00:00"/>
    <x v="5"/>
    <x v="2"/>
    <x v="0"/>
    <n v="17"/>
    <n v="82640.649999999994"/>
    <n v="0"/>
    <n v="69692.75"/>
    <n v="0"/>
    <n v="82640.649999999994"/>
    <n v="12947.899999999994"/>
    <n v="12947.899999999994"/>
    <n v="0.15667713165373209"/>
    <x v="8"/>
    <s v="Q2"/>
    <n v="5"/>
  </r>
  <r>
    <d v="2024-05-01T00:00:00"/>
    <x v="5"/>
    <x v="2"/>
    <x v="1"/>
    <n v="13"/>
    <n v="66324.13"/>
    <n v="4157.2299999999996"/>
    <n v="52136.03"/>
    <n v="0"/>
    <n v="62166.900000000009"/>
    <n v="10030.87000000001"/>
    <n v="10030.87000000001"/>
    <n v="0.16135387159404777"/>
    <x v="8"/>
    <s v="Q2"/>
    <n v="5"/>
  </r>
  <r>
    <d v="2024-05-01T00:00:00"/>
    <x v="6"/>
    <x v="3"/>
    <x v="0"/>
    <n v="28"/>
    <n v="36745.58"/>
    <n v="0"/>
    <n v="19584.14"/>
    <n v="3846.25"/>
    <n v="36745.58"/>
    <n v="17161.440000000002"/>
    <n v="13315.190000000002"/>
    <n v="0.46703413036343422"/>
    <x v="8"/>
    <s v="Q2"/>
    <n v="5"/>
  </r>
  <r>
    <d v="2024-05-01T00:00:00"/>
    <x v="6"/>
    <x v="3"/>
    <x v="1"/>
    <n v="31"/>
    <n v="42635.519999999997"/>
    <n v="3073.1"/>
    <n v="21714.639999999999"/>
    <n v="4154.05"/>
    <n v="39562.42"/>
    <n v="17847.78"/>
    <n v="13693.73"/>
    <n v="0.45112963261600275"/>
    <x v="8"/>
    <s v="Q2"/>
    <n v="5"/>
  </r>
  <r>
    <d v="2024-05-01T00:00:00"/>
    <x v="6"/>
    <x v="0"/>
    <x v="0"/>
    <n v="19"/>
    <n v="27218.79"/>
    <n v="0"/>
    <n v="13497.33"/>
    <n v="0"/>
    <n v="27218.79"/>
    <n v="13721.460000000001"/>
    <n v="13721.460000000001"/>
    <n v="0.50411719257174914"/>
    <x v="8"/>
    <s v="Q2"/>
    <n v="5"/>
  </r>
  <r>
    <d v="2024-05-01T00:00:00"/>
    <x v="6"/>
    <x v="0"/>
    <x v="1"/>
    <n v="46"/>
    <n v="57685.49"/>
    <n v="3920.53"/>
    <n v="31314.99"/>
    <n v="0"/>
    <n v="53764.959999999999"/>
    <n v="22449.969999999998"/>
    <n v="22449.969999999998"/>
    <n v="0.41755764349122548"/>
    <x v="8"/>
    <s v="Q2"/>
    <n v="5"/>
  </r>
  <r>
    <d v="2024-05-01T00:00:00"/>
    <x v="6"/>
    <x v="1"/>
    <x v="0"/>
    <n v="160"/>
    <n v="215292.5"/>
    <n v="0"/>
    <n v="118137.77"/>
    <n v="0"/>
    <n v="215292.5"/>
    <n v="97154.73"/>
    <n v="97154.73"/>
    <n v="0.45126853002310807"/>
    <x v="8"/>
    <s v="Q2"/>
    <n v="5"/>
  </r>
  <r>
    <d v="2024-05-01T00:00:00"/>
    <x v="6"/>
    <x v="1"/>
    <x v="1"/>
    <n v="67"/>
    <n v="91908.49"/>
    <n v="5824.09"/>
    <n v="50066.92"/>
    <n v="0"/>
    <n v="86084.400000000009"/>
    <n v="36017.48000000001"/>
    <n v="36017.48000000001"/>
    <n v="0.41839729381862462"/>
    <x v="8"/>
    <s v="Q2"/>
    <n v="5"/>
  </r>
  <r>
    <d v="2024-05-01T00:00:00"/>
    <x v="6"/>
    <x v="2"/>
    <x v="0"/>
    <n v="14"/>
    <n v="13820.92"/>
    <n v="0"/>
    <n v="7486.21"/>
    <n v="0"/>
    <n v="13820.92"/>
    <n v="6334.71"/>
    <n v="6334.71"/>
    <n v="0.45834213641349492"/>
    <x v="8"/>
    <s v="Q2"/>
    <n v="5"/>
  </r>
  <r>
    <d v="2024-05-01T00:00:00"/>
    <x v="6"/>
    <x v="2"/>
    <x v="1"/>
    <n v="11"/>
    <n v="17784.599999999999"/>
    <n v="1260.1500000000001"/>
    <n v="8652.3799999999992"/>
    <n v="0"/>
    <n v="16524.449999999997"/>
    <n v="7872.0699999999979"/>
    <n v="7872.0699999999979"/>
    <n v="0.47638922929356192"/>
    <x v="8"/>
    <s v="Q2"/>
    <n v="5"/>
  </r>
  <r>
    <d v="2024-06-01T00:00:00"/>
    <x v="0"/>
    <x v="3"/>
    <x v="0"/>
    <n v="115"/>
    <n v="51884.57"/>
    <n v="0"/>
    <n v="27755.68"/>
    <n v="5429.53"/>
    <n v="51884.57"/>
    <n v="24128.89"/>
    <n v="18699.36"/>
    <n v="0.46504943569928398"/>
    <x v="8"/>
    <s v="Q2"/>
    <n v="6"/>
  </r>
  <r>
    <d v="2024-06-01T00:00:00"/>
    <x v="0"/>
    <x v="3"/>
    <x v="1"/>
    <n v="96"/>
    <n v="41618.519999999997"/>
    <n v="4692.2"/>
    <n v="25620.880000000001"/>
    <n v="3892.02"/>
    <n v="36926.32"/>
    <n v="11305.439999999999"/>
    <n v="7413.4199999999983"/>
    <n v="0.30616210876144706"/>
    <x v="8"/>
    <s v="Q2"/>
    <n v="6"/>
  </r>
  <r>
    <d v="2024-06-01T00:00:00"/>
    <x v="0"/>
    <x v="0"/>
    <x v="0"/>
    <n v="148"/>
    <n v="58278.43"/>
    <n v="0"/>
    <n v="34967.949999999997"/>
    <n v="0"/>
    <n v="58278.43"/>
    <n v="23310.480000000003"/>
    <n v="23310.480000000003"/>
    <n v="0.39998469416557725"/>
    <x v="8"/>
    <s v="Q2"/>
    <n v="6"/>
  </r>
  <r>
    <d v="2024-06-01T00:00:00"/>
    <x v="0"/>
    <x v="0"/>
    <x v="1"/>
    <n v="74"/>
    <n v="32977.49"/>
    <n v="3323.67"/>
    <n v="21095.94"/>
    <n v="0"/>
    <n v="29653.82"/>
    <n v="8557.880000000001"/>
    <n v="8557.880000000001"/>
    <n v="0.28859283559420007"/>
    <x v="8"/>
    <s v="Q2"/>
    <n v="6"/>
  </r>
  <r>
    <d v="2024-06-01T00:00:00"/>
    <x v="0"/>
    <x v="1"/>
    <x v="0"/>
    <n v="587"/>
    <n v="258310.06"/>
    <n v="0"/>
    <n v="152479.69"/>
    <n v="0"/>
    <n v="258310.06"/>
    <n v="105830.37"/>
    <n v="105830.37"/>
    <n v="0.40970285864979472"/>
    <x v="8"/>
    <s v="Q2"/>
    <n v="6"/>
  </r>
  <r>
    <d v="2024-06-01T00:00:00"/>
    <x v="0"/>
    <x v="1"/>
    <x v="1"/>
    <n v="224"/>
    <n v="97087.21"/>
    <n v="10847.48"/>
    <n v="57568.01"/>
    <n v="0"/>
    <n v="86239.73000000001"/>
    <n v="28671.720000000008"/>
    <n v="28671.720000000008"/>
    <n v="0.3324653265959901"/>
    <x v="8"/>
    <s v="Q2"/>
    <n v="6"/>
  </r>
  <r>
    <d v="2024-06-01T00:00:00"/>
    <x v="0"/>
    <x v="2"/>
    <x v="0"/>
    <n v="52"/>
    <n v="27145.01"/>
    <n v="0"/>
    <n v="14705.39"/>
    <n v="0"/>
    <n v="27145.01"/>
    <n v="12439.619999999999"/>
    <n v="12439.619999999999"/>
    <n v="0.45826544178838025"/>
    <x v="8"/>
    <s v="Q2"/>
    <n v="6"/>
  </r>
  <r>
    <d v="2024-06-01T00:00:00"/>
    <x v="0"/>
    <x v="2"/>
    <x v="1"/>
    <n v="40"/>
    <n v="23421.46"/>
    <n v="2362.19"/>
    <n v="12773.39"/>
    <n v="0"/>
    <n v="21059.27"/>
    <n v="8285.880000000001"/>
    <n v="8285.880000000001"/>
    <n v="0.39345523372842461"/>
    <x v="8"/>
    <s v="Q2"/>
    <n v="6"/>
  </r>
  <r>
    <d v="2024-06-01T00:00:00"/>
    <x v="1"/>
    <x v="3"/>
    <x v="0"/>
    <n v="40"/>
    <n v="267853.08"/>
    <n v="0"/>
    <n v="224804.63"/>
    <n v="28102.16"/>
    <n v="267853.08"/>
    <n v="43048.450000000012"/>
    <n v="14946.290000000012"/>
    <n v="0.160716651083497"/>
    <x v="8"/>
    <s v="Q2"/>
    <n v="6"/>
  </r>
  <r>
    <d v="2024-06-01T00:00:00"/>
    <x v="1"/>
    <x v="3"/>
    <x v="1"/>
    <n v="29"/>
    <n v="144994.03"/>
    <n v="12949.69"/>
    <n v="124164.96"/>
    <n v="13901.72"/>
    <n v="132044.34"/>
    <n v="7879.3799999999901"/>
    <n v="-6022.3400000000092"/>
    <n v="5.9672228283317488E-2"/>
    <x v="8"/>
    <s v="Q2"/>
    <n v="6"/>
  </r>
  <r>
    <d v="2024-06-01T00:00:00"/>
    <x v="1"/>
    <x v="0"/>
    <x v="0"/>
    <n v="41"/>
    <n v="229503.48"/>
    <n v="0"/>
    <n v="195218.39"/>
    <n v="0"/>
    <n v="229503.48"/>
    <n v="34285.089999999997"/>
    <n v="34285.089999999997"/>
    <n v="0.14938810513897216"/>
    <x v="8"/>
    <s v="Q2"/>
    <n v="6"/>
  </r>
  <r>
    <d v="2024-06-01T00:00:00"/>
    <x v="1"/>
    <x v="0"/>
    <x v="1"/>
    <n v="39"/>
    <n v="235094.66"/>
    <n v="24574.41"/>
    <n v="204452.69"/>
    <n v="0"/>
    <n v="210520.25"/>
    <n v="6067.5599999999977"/>
    <n v="6067.5599999999977"/>
    <n v="2.8821740426396025E-2"/>
    <x v="8"/>
    <s v="Q2"/>
    <n v="6"/>
  </r>
  <r>
    <d v="2024-06-01T00:00:00"/>
    <x v="1"/>
    <x v="1"/>
    <x v="0"/>
    <n v="94"/>
    <n v="612937.31000000006"/>
    <n v="0"/>
    <n v="520171.26"/>
    <n v="0"/>
    <n v="612937.31000000006"/>
    <n v="92766.050000000047"/>
    <n v="92766.050000000047"/>
    <n v="0.15134671766024496"/>
    <x v="8"/>
    <s v="Q2"/>
    <n v="6"/>
  </r>
  <r>
    <d v="2024-06-01T00:00:00"/>
    <x v="1"/>
    <x v="1"/>
    <x v="1"/>
    <n v="28"/>
    <n v="160519.70000000001"/>
    <n v="16083.29"/>
    <n v="139270.97"/>
    <n v="0"/>
    <n v="144436.41"/>
    <n v="5165.4400000000023"/>
    <n v="5165.4400000000023"/>
    <n v="3.5762727694492007E-2"/>
    <x v="8"/>
    <s v="Q2"/>
    <n v="6"/>
  </r>
  <r>
    <d v="2024-06-01T00:00:00"/>
    <x v="1"/>
    <x v="2"/>
    <x v="0"/>
    <n v="22"/>
    <n v="104111.31"/>
    <n v="0"/>
    <n v="90042.45"/>
    <n v="0"/>
    <n v="104111.31"/>
    <n v="14068.86"/>
    <n v="14068.86"/>
    <n v="0.13513286884969558"/>
    <x v="8"/>
    <s v="Q2"/>
    <n v="6"/>
  </r>
  <r>
    <d v="2024-06-01T00:00:00"/>
    <x v="1"/>
    <x v="2"/>
    <x v="1"/>
    <n v="17"/>
    <n v="138985.76999999999"/>
    <n v="14619.34"/>
    <n v="113432.93"/>
    <n v="0"/>
    <n v="124366.43"/>
    <n v="10933.5"/>
    <n v="10933.5"/>
    <n v="8.7913595332759817E-2"/>
    <x v="8"/>
    <s v="Q2"/>
    <n v="6"/>
  </r>
  <r>
    <d v="2024-06-01T00:00:00"/>
    <x v="2"/>
    <x v="3"/>
    <x v="0"/>
    <n v="75"/>
    <n v="59737.04"/>
    <n v="0"/>
    <n v="26716.49"/>
    <n v="6243.86"/>
    <n v="59737.04"/>
    <n v="33020.550000000003"/>
    <n v="26776.690000000002"/>
    <n v="0.55276508511302203"/>
    <x v="8"/>
    <s v="Q2"/>
    <n v="6"/>
  </r>
  <r>
    <d v="2024-06-01T00:00:00"/>
    <x v="2"/>
    <x v="3"/>
    <x v="1"/>
    <n v="48"/>
    <n v="39873.86"/>
    <n v="4588.1400000000003"/>
    <n v="17685.28"/>
    <n v="3713.42"/>
    <n v="35285.72"/>
    <n v="17600.440000000002"/>
    <n v="13887.020000000002"/>
    <n v="0.49879781395986822"/>
    <x v="8"/>
    <s v="Q2"/>
    <n v="6"/>
  </r>
  <r>
    <d v="2024-06-01T00:00:00"/>
    <x v="2"/>
    <x v="0"/>
    <x v="0"/>
    <n v="93"/>
    <n v="64297.13"/>
    <n v="0"/>
    <n v="27749.73"/>
    <n v="0"/>
    <n v="64297.13"/>
    <n v="36547.399999999994"/>
    <n v="36547.399999999994"/>
    <n v="0.56841417338534383"/>
    <x v="8"/>
    <s v="Q2"/>
    <n v="6"/>
  </r>
  <r>
    <d v="2024-06-01T00:00:00"/>
    <x v="2"/>
    <x v="0"/>
    <x v="1"/>
    <n v="59"/>
    <n v="38513.620000000003"/>
    <n v="4403.88"/>
    <n v="16715.73"/>
    <n v="0"/>
    <n v="34109.740000000005"/>
    <n v="17394.010000000006"/>
    <n v="17394.010000000006"/>
    <n v="0.50994261463148072"/>
    <x v="8"/>
    <s v="Q2"/>
    <n v="6"/>
  </r>
  <r>
    <d v="2024-06-01T00:00:00"/>
    <x v="2"/>
    <x v="1"/>
    <x v="0"/>
    <n v="320"/>
    <n v="254402.34"/>
    <n v="0"/>
    <n v="110621.17"/>
    <n v="0"/>
    <n v="254402.34"/>
    <n v="143781.16999999998"/>
    <n v="143781.16999999998"/>
    <n v="0.56517235651212949"/>
    <x v="8"/>
    <s v="Q2"/>
    <n v="6"/>
  </r>
  <r>
    <d v="2024-06-01T00:00:00"/>
    <x v="2"/>
    <x v="1"/>
    <x v="1"/>
    <n v="145"/>
    <n v="115824.35"/>
    <n v="12759.67"/>
    <n v="51223.82"/>
    <n v="0"/>
    <n v="103064.68000000001"/>
    <n v="51840.860000000008"/>
    <n v="51840.860000000008"/>
    <n v="0.50299346002917789"/>
    <x v="8"/>
    <s v="Q2"/>
    <n v="6"/>
  </r>
  <r>
    <d v="2024-06-01T00:00:00"/>
    <x v="2"/>
    <x v="2"/>
    <x v="0"/>
    <n v="39"/>
    <n v="38783.07"/>
    <n v="0"/>
    <n v="16210.43"/>
    <n v="0"/>
    <n v="38783.07"/>
    <n v="22572.639999999999"/>
    <n v="22572.639999999999"/>
    <n v="0.58202303221482976"/>
    <x v="8"/>
    <s v="Q2"/>
    <n v="6"/>
  </r>
  <r>
    <d v="2024-06-01T00:00:00"/>
    <x v="2"/>
    <x v="2"/>
    <x v="1"/>
    <n v="18"/>
    <n v="12667.99"/>
    <n v="1377.01"/>
    <n v="5730.81"/>
    <n v="0"/>
    <n v="11290.98"/>
    <n v="5560.1699999999992"/>
    <n v="5560.1699999999992"/>
    <n v="0.49244352571698818"/>
    <x v="8"/>
    <s v="Q2"/>
    <n v="6"/>
  </r>
  <r>
    <d v="2024-06-01T00:00:00"/>
    <x v="3"/>
    <x v="3"/>
    <x v="0"/>
    <n v="239"/>
    <n v="28961.03"/>
    <n v="0"/>
    <n v="23276.85"/>
    <n v="3025.66"/>
    <n v="28961.03"/>
    <n v="5684.18"/>
    <n v="2658.5200000000004"/>
    <n v="0.19626995310594963"/>
    <x v="8"/>
    <s v="Q2"/>
    <n v="6"/>
  </r>
  <r>
    <d v="2024-06-01T00:00:00"/>
    <x v="3"/>
    <x v="3"/>
    <x v="1"/>
    <n v="146"/>
    <n v="15119.05"/>
    <n v="1588.24"/>
    <n v="12169.52"/>
    <n v="1428.2"/>
    <n v="13530.81"/>
    <n v="1361.2899999999991"/>
    <n v="-66.910000000000991"/>
    <n v="0.10060668947387474"/>
    <x v="8"/>
    <s v="Q2"/>
    <n v="6"/>
  </r>
  <r>
    <d v="2024-06-01T00:00:00"/>
    <x v="3"/>
    <x v="0"/>
    <x v="0"/>
    <n v="271"/>
    <n v="27286.74"/>
    <n v="0"/>
    <n v="21635.15"/>
    <n v="0"/>
    <n v="27286.74"/>
    <n v="5651.59"/>
    <n v="5651.59"/>
    <n v="0.20711854915611025"/>
    <x v="8"/>
    <s v="Q2"/>
    <n v="6"/>
  </r>
  <r>
    <d v="2024-06-01T00:00:00"/>
    <x v="3"/>
    <x v="0"/>
    <x v="1"/>
    <n v="202"/>
    <n v="23468.38"/>
    <n v="2522.34"/>
    <n v="18293.580000000002"/>
    <n v="0"/>
    <n v="20946.04"/>
    <n v="2652.4599999999991"/>
    <n v="2652.4599999999991"/>
    <n v="0.12663300557050397"/>
    <x v="8"/>
    <s v="Q2"/>
    <n v="6"/>
  </r>
  <r>
    <d v="2024-06-01T00:00:00"/>
    <x v="3"/>
    <x v="1"/>
    <x v="0"/>
    <n v="1438"/>
    <n v="162815.73000000001"/>
    <n v="0"/>
    <n v="131361.64000000001"/>
    <n v="0"/>
    <n v="162815.73000000001"/>
    <n v="31454.089999999997"/>
    <n v="31454.089999999997"/>
    <n v="0.193188274867545"/>
    <x v="8"/>
    <s v="Q2"/>
    <n v="6"/>
  </r>
  <r>
    <d v="2024-06-01T00:00:00"/>
    <x v="3"/>
    <x v="1"/>
    <x v="1"/>
    <n v="592"/>
    <n v="66033.37"/>
    <n v="7361.55"/>
    <n v="52825.21"/>
    <n v="0"/>
    <n v="58671.819999999992"/>
    <n v="5846.6099999999933"/>
    <n v="5846.6099999999933"/>
    <n v="9.964937170859868E-2"/>
    <x v="8"/>
    <s v="Q2"/>
    <n v="6"/>
  </r>
  <r>
    <d v="2024-06-01T00:00:00"/>
    <x v="3"/>
    <x v="2"/>
    <x v="0"/>
    <n v="79"/>
    <n v="7922.79"/>
    <n v="0"/>
    <n v="6319.61"/>
    <n v="0"/>
    <n v="7922.79"/>
    <n v="1603.1800000000003"/>
    <n v="1603.1800000000003"/>
    <n v="0.20235043463224447"/>
    <x v="8"/>
    <s v="Q2"/>
    <n v="6"/>
  </r>
  <r>
    <d v="2024-06-01T00:00:00"/>
    <x v="3"/>
    <x v="2"/>
    <x v="1"/>
    <n v="37"/>
    <n v="3970.74"/>
    <n v="360.91"/>
    <n v="3073.86"/>
    <n v="0"/>
    <n v="3609.83"/>
    <n v="535.9699999999998"/>
    <n v="535.9699999999998"/>
    <n v="0.1484751359482302"/>
    <x v="8"/>
    <s v="Q2"/>
    <n v="6"/>
  </r>
  <r>
    <d v="2024-06-01T00:00:00"/>
    <x v="4"/>
    <x v="3"/>
    <x v="0"/>
    <n v="99"/>
    <n v="54996.54"/>
    <n v="0"/>
    <n v="27730.23"/>
    <n v="5768.97"/>
    <n v="54996.54"/>
    <n v="27266.31"/>
    <n v="21497.34"/>
    <n v="0.49578228012162223"/>
    <x v="8"/>
    <s v="Q2"/>
    <n v="6"/>
  </r>
  <r>
    <d v="2024-06-01T00:00:00"/>
    <x v="4"/>
    <x v="3"/>
    <x v="1"/>
    <n v="64"/>
    <n v="37167.379999999997"/>
    <n v="3678.31"/>
    <n v="19159.84"/>
    <n v="3539"/>
    <n v="33489.07"/>
    <n v="14329.23"/>
    <n v="10790.23"/>
    <n v="0.42787781207420811"/>
    <x v="8"/>
    <s v="Q2"/>
    <n v="6"/>
  </r>
  <r>
    <d v="2024-06-01T00:00:00"/>
    <x v="4"/>
    <x v="0"/>
    <x v="0"/>
    <n v="152"/>
    <n v="97102.48"/>
    <n v="0"/>
    <n v="51243.21"/>
    <n v="0"/>
    <n v="97102.48"/>
    <n v="45859.27"/>
    <n v="45859.27"/>
    <n v="0.47227702114302333"/>
    <x v="8"/>
    <s v="Q2"/>
    <n v="6"/>
  </r>
  <r>
    <d v="2024-06-01T00:00:00"/>
    <x v="4"/>
    <x v="0"/>
    <x v="1"/>
    <n v="79"/>
    <n v="52859.46"/>
    <n v="6023.68"/>
    <n v="27294.95"/>
    <n v="0"/>
    <n v="46835.78"/>
    <n v="19540.829999999998"/>
    <n v="19540.829999999998"/>
    <n v="0.41722012529736879"/>
    <x v="8"/>
    <s v="Q2"/>
    <n v="6"/>
  </r>
  <r>
    <d v="2024-06-01T00:00:00"/>
    <x v="4"/>
    <x v="1"/>
    <x v="0"/>
    <n v="370"/>
    <n v="202401.8"/>
    <n v="0"/>
    <n v="105107.67"/>
    <n v="0"/>
    <n v="202401.8"/>
    <n v="97294.12999999999"/>
    <n v="97294.12999999999"/>
    <n v="0.48069794833840407"/>
    <x v="8"/>
    <s v="Q2"/>
    <n v="6"/>
  </r>
  <r>
    <d v="2024-06-01T00:00:00"/>
    <x v="4"/>
    <x v="1"/>
    <x v="1"/>
    <n v="157"/>
    <n v="98504.92"/>
    <n v="11452.78"/>
    <n v="52236.04"/>
    <n v="0"/>
    <n v="87052.14"/>
    <n v="34816.1"/>
    <n v="34816.1"/>
    <n v="0.39994536607600917"/>
    <x v="8"/>
    <s v="Q2"/>
    <n v="6"/>
  </r>
  <r>
    <d v="2024-06-01T00:00:00"/>
    <x v="4"/>
    <x v="2"/>
    <x v="0"/>
    <n v="49"/>
    <n v="33737.94"/>
    <n v="0"/>
    <n v="17250.62"/>
    <n v="0"/>
    <n v="33737.94"/>
    <n v="16487.320000000003"/>
    <n v="16487.320000000003"/>
    <n v="0.48868780962915942"/>
    <x v="8"/>
    <s v="Q2"/>
    <n v="6"/>
  </r>
  <r>
    <d v="2024-06-01T00:00:00"/>
    <x v="4"/>
    <x v="2"/>
    <x v="1"/>
    <n v="24"/>
    <n v="18043.560000000001"/>
    <n v="1858.91"/>
    <n v="9371.92"/>
    <n v="0"/>
    <n v="16184.650000000001"/>
    <n v="6812.7300000000014"/>
    <n v="6812.7300000000014"/>
    <n v="0.42093774038981385"/>
    <x v="8"/>
    <s v="Q2"/>
    <n v="6"/>
  </r>
  <r>
    <d v="2024-06-01T00:00:00"/>
    <x v="5"/>
    <x v="3"/>
    <x v="0"/>
    <n v="68"/>
    <n v="271487.58"/>
    <n v="0"/>
    <n v="214894.72"/>
    <n v="28492.67"/>
    <n v="271487.58"/>
    <n v="56592.860000000015"/>
    <n v="28100.190000000017"/>
    <n v="0.20845469247617152"/>
    <x v="8"/>
    <s v="Q2"/>
    <n v="6"/>
  </r>
  <r>
    <d v="2024-06-01T00:00:00"/>
    <x v="5"/>
    <x v="3"/>
    <x v="1"/>
    <n v="38"/>
    <n v="188803.57"/>
    <n v="20720.330000000002"/>
    <n v="160054.31"/>
    <n v="17675.98"/>
    <n v="168083.24"/>
    <n v="8028.929999999993"/>
    <n v="-9647.0500000000065"/>
    <n v="4.7767582300293557E-2"/>
    <x v="8"/>
    <s v="Q2"/>
    <n v="6"/>
  </r>
  <r>
    <d v="2024-06-01T00:00:00"/>
    <x v="5"/>
    <x v="0"/>
    <x v="0"/>
    <n v="73"/>
    <n v="345952.4"/>
    <n v="0"/>
    <n v="290831.39"/>
    <n v="0"/>
    <n v="345952.4"/>
    <n v="55121.010000000009"/>
    <n v="55121.010000000009"/>
    <n v="0.15933119700860582"/>
    <x v="8"/>
    <s v="Q2"/>
    <n v="6"/>
  </r>
  <r>
    <d v="2024-06-01T00:00:00"/>
    <x v="5"/>
    <x v="0"/>
    <x v="1"/>
    <n v="42"/>
    <n v="185213.61"/>
    <n v="20257.349999999999"/>
    <n v="149176.95000000001"/>
    <n v="0"/>
    <n v="164956.25999999998"/>
    <n v="15779.309999999969"/>
    <n v="15779.309999999969"/>
    <n v="9.5657539762358648E-2"/>
    <x v="8"/>
    <s v="Q2"/>
    <n v="6"/>
  </r>
  <r>
    <d v="2024-06-01T00:00:00"/>
    <x v="5"/>
    <x v="1"/>
    <x v="0"/>
    <n v="119"/>
    <n v="498354.83"/>
    <n v="0"/>
    <n v="395366.78"/>
    <n v="0"/>
    <n v="498354.83"/>
    <n v="102988.04999999999"/>
    <n v="102988.04999999999"/>
    <n v="0.20665606872918235"/>
    <x v="8"/>
    <s v="Q2"/>
    <n v="6"/>
  </r>
  <r>
    <d v="2024-06-01T00:00:00"/>
    <x v="5"/>
    <x v="1"/>
    <x v="1"/>
    <n v="59"/>
    <n v="263952.62"/>
    <n v="26518.09"/>
    <n v="208165.09"/>
    <n v="0"/>
    <n v="237434.53"/>
    <n v="29269.440000000002"/>
    <n v="29269.440000000002"/>
    <n v="0.12327372939395126"/>
    <x v="8"/>
    <s v="Q2"/>
    <n v="6"/>
  </r>
  <r>
    <d v="2024-06-01T00:00:00"/>
    <x v="5"/>
    <x v="2"/>
    <x v="0"/>
    <n v="21"/>
    <n v="84991"/>
    <n v="0"/>
    <n v="70311.850000000006"/>
    <n v="0"/>
    <n v="84991"/>
    <n v="14679.149999999994"/>
    <n v="14679.149999999994"/>
    <n v="0.17271416973561901"/>
    <x v="8"/>
    <s v="Q2"/>
    <n v="6"/>
  </r>
  <r>
    <d v="2024-06-01T00:00:00"/>
    <x v="5"/>
    <x v="2"/>
    <x v="1"/>
    <n v="21"/>
    <n v="104135.93"/>
    <n v="11069.61"/>
    <n v="82562.7"/>
    <n v="0"/>
    <n v="93066.319999999992"/>
    <n v="10503.619999999995"/>
    <n v="10503.619999999995"/>
    <n v="0.11286166681996232"/>
    <x v="8"/>
    <s v="Q2"/>
    <n v="6"/>
  </r>
  <r>
    <d v="2024-06-01T00:00:00"/>
    <x v="6"/>
    <x v="3"/>
    <x v="0"/>
    <n v="43"/>
    <n v="59950.31"/>
    <n v="0"/>
    <n v="33073.17"/>
    <n v="6265.87"/>
    <n v="59950.31"/>
    <n v="26877.14"/>
    <n v="20611.27"/>
    <n v="0.44832362001130605"/>
    <x v="8"/>
    <s v="Q2"/>
    <n v="6"/>
  </r>
  <r>
    <d v="2024-06-01T00:00:00"/>
    <x v="6"/>
    <x v="3"/>
    <x v="1"/>
    <n v="20"/>
    <n v="27721.46"/>
    <n v="2808.99"/>
    <n v="15291.32"/>
    <n v="2630.9"/>
    <n v="24912.47"/>
    <n v="9621.1500000000015"/>
    <n v="6990.2500000000018"/>
    <n v="0.3861981569872438"/>
    <x v="8"/>
    <s v="Q2"/>
    <n v="6"/>
  </r>
  <r>
    <d v="2024-06-01T00:00:00"/>
    <x v="6"/>
    <x v="0"/>
    <x v="0"/>
    <n v="44"/>
    <n v="68701.399999999994"/>
    <n v="0"/>
    <n v="36342.51"/>
    <n v="0"/>
    <n v="68701.399999999994"/>
    <n v="32358.889999999992"/>
    <n v="32358.889999999992"/>
    <n v="0.47100772327783708"/>
    <x v="8"/>
    <s v="Q2"/>
    <n v="6"/>
  </r>
  <r>
    <d v="2024-06-01T00:00:00"/>
    <x v="6"/>
    <x v="0"/>
    <x v="1"/>
    <n v="30"/>
    <n v="42917.89"/>
    <n v="4728.3500000000004"/>
    <n v="24045.03"/>
    <n v="0"/>
    <n v="38189.54"/>
    <n v="14144.510000000002"/>
    <n v="14144.510000000002"/>
    <n v="0.37037654813333709"/>
    <x v="8"/>
    <s v="Q2"/>
    <n v="6"/>
  </r>
  <r>
    <d v="2024-06-01T00:00:00"/>
    <x v="6"/>
    <x v="1"/>
    <x v="0"/>
    <n v="153"/>
    <n v="200982.88"/>
    <n v="0"/>
    <n v="103560.56"/>
    <n v="0"/>
    <n v="200982.88"/>
    <n v="97422.32"/>
    <n v="97422.32"/>
    <n v="0.48472944561248205"/>
    <x v="8"/>
    <s v="Q2"/>
    <n v="6"/>
  </r>
  <r>
    <d v="2024-06-01T00:00:00"/>
    <x v="6"/>
    <x v="1"/>
    <x v="1"/>
    <n v="83"/>
    <n v="103266.57"/>
    <n v="10499.76"/>
    <n v="54996.81"/>
    <n v="0"/>
    <n v="92766.810000000012"/>
    <n v="37770.000000000015"/>
    <n v="37770.000000000015"/>
    <n v="0.4071499278675208"/>
    <x v="8"/>
    <s v="Q2"/>
    <n v="6"/>
  </r>
  <r>
    <d v="2024-06-01T00:00:00"/>
    <x v="6"/>
    <x v="2"/>
    <x v="0"/>
    <n v="25"/>
    <n v="30047.24"/>
    <n v="0"/>
    <n v="17399.939999999999"/>
    <n v="0"/>
    <n v="30047.24"/>
    <n v="12647.300000000003"/>
    <n v="12647.300000000003"/>
    <n v="0.4209138676297724"/>
    <x v="8"/>
    <s v="Q2"/>
    <n v="6"/>
  </r>
  <r>
    <d v="2024-06-01T00:00:00"/>
    <x v="6"/>
    <x v="2"/>
    <x v="1"/>
    <n v="9"/>
    <n v="8905.77"/>
    <n v="1157.76"/>
    <n v="4391.68"/>
    <n v="0"/>
    <n v="7748.01"/>
    <n v="3356.33"/>
    <n v="3356.33"/>
    <n v="0.43318606971338447"/>
    <x v="8"/>
    <s v="Q2"/>
    <n v="6"/>
  </r>
  <r>
    <d v="2024-07-01T00:00:00"/>
    <x v="0"/>
    <x v="3"/>
    <x v="0"/>
    <n v="100"/>
    <n v="52771.5"/>
    <n v="0"/>
    <n v="30427.38"/>
    <n v="5528.56"/>
    <n v="52771.5"/>
    <n v="22344.12"/>
    <n v="16815.559999999998"/>
    <n v="0.42341263750319774"/>
    <x v="8"/>
    <s v="Q3"/>
    <n v="7"/>
  </r>
  <r>
    <d v="2024-07-01T00:00:00"/>
    <x v="0"/>
    <x v="3"/>
    <x v="1"/>
    <n v="116"/>
    <n v="49943.17"/>
    <n v="5474.61"/>
    <n v="29625.33"/>
    <n v="4684.87"/>
    <n v="44468.56"/>
    <n v="14843.229999999996"/>
    <n v="10158.359999999997"/>
    <n v="0.33379155969970686"/>
    <x v="8"/>
    <s v="Q3"/>
    <n v="7"/>
  </r>
  <r>
    <d v="2024-07-01T00:00:00"/>
    <x v="0"/>
    <x v="0"/>
    <x v="0"/>
    <n v="121"/>
    <n v="60592.4"/>
    <n v="0"/>
    <n v="31535.32"/>
    <n v="0"/>
    <n v="60592.4"/>
    <n v="29057.08"/>
    <n v="29057.08"/>
    <n v="0.47954991054983798"/>
    <x v="8"/>
    <s v="Q3"/>
    <n v="7"/>
  </r>
  <r>
    <d v="2024-07-01T00:00:00"/>
    <x v="0"/>
    <x v="0"/>
    <x v="1"/>
    <n v="97"/>
    <n v="45370.21"/>
    <n v="5166.88"/>
    <n v="26543.9"/>
    <n v="0"/>
    <n v="40203.33"/>
    <n v="13659.43"/>
    <n v="13659.43"/>
    <n v="0.3397586717319187"/>
    <x v="8"/>
    <s v="Q3"/>
    <n v="7"/>
  </r>
  <r>
    <d v="2024-07-01T00:00:00"/>
    <x v="0"/>
    <x v="1"/>
    <x v="0"/>
    <n v="566"/>
    <n v="243747.34"/>
    <n v="0"/>
    <n v="142285.31"/>
    <n v="0"/>
    <n v="243747.34"/>
    <n v="101462.03"/>
    <n v="101462.03"/>
    <n v="0.41625902461130448"/>
    <x v="8"/>
    <s v="Q3"/>
    <n v="7"/>
  </r>
  <r>
    <d v="2024-07-01T00:00:00"/>
    <x v="0"/>
    <x v="1"/>
    <x v="1"/>
    <n v="125"/>
    <n v="56643.93"/>
    <n v="5893.29"/>
    <n v="33329.89"/>
    <n v="0"/>
    <n v="50750.64"/>
    <n v="17420.75"/>
    <n v="17420.75"/>
    <n v="0.34326168103495835"/>
    <x v="8"/>
    <s v="Q3"/>
    <n v="7"/>
  </r>
  <r>
    <d v="2024-07-01T00:00:00"/>
    <x v="0"/>
    <x v="2"/>
    <x v="0"/>
    <n v="52"/>
    <n v="20340.03"/>
    <n v="0"/>
    <n v="12366.73"/>
    <n v="0"/>
    <n v="20340.03"/>
    <n v="7973.2999999999993"/>
    <n v="7973.2999999999993"/>
    <n v="0.39200040511248013"/>
    <x v="8"/>
    <s v="Q3"/>
    <n v="7"/>
  </r>
  <r>
    <d v="2024-07-01T00:00:00"/>
    <x v="0"/>
    <x v="2"/>
    <x v="1"/>
    <n v="54"/>
    <n v="23212.9"/>
    <n v="2435.4899999999998"/>
    <n v="14703.12"/>
    <n v="0"/>
    <n v="20777.410000000003"/>
    <n v="6074.2900000000027"/>
    <n v="6074.2900000000027"/>
    <n v="0.29235068278481302"/>
    <x v="8"/>
    <s v="Q3"/>
    <n v="7"/>
  </r>
  <r>
    <d v="2024-07-01T00:00:00"/>
    <x v="1"/>
    <x v="3"/>
    <x v="0"/>
    <n v="46"/>
    <n v="284061.81"/>
    <n v="0"/>
    <n v="238456.07"/>
    <n v="29823.31"/>
    <n v="284061.81"/>
    <n v="45605.739999999991"/>
    <n v="15782.429999999989"/>
    <n v="0.16054864960552068"/>
    <x v="8"/>
    <s v="Q3"/>
    <n v="7"/>
  </r>
  <r>
    <d v="2024-07-01T00:00:00"/>
    <x v="1"/>
    <x v="3"/>
    <x v="1"/>
    <n v="37"/>
    <n v="205161.08"/>
    <n v="22300.240000000002"/>
    <n v="175514.31"/>
    <n v="19212.04"/>
    <n v="182860.84"/>
    <n v="7346.5299999999988"/>
    <n v="-11865.510000000002"/>
    <n v="4.0175523638631423E-2"/>
    <x v="8"/>
    <s v="Q3"/>
    <n v="7"/>
  </r>
  <r>
    <d v="2024-07-01T00:00:00"/>
    <x v="1"/>
    <x v="0"/>
    <x v="0"/>
    <n v="56"/>
    <n v="362012.33"/>
    <n v="0"/>
    <n v="303079.8"/>
    <n v="0"/>
    <n v="362012.33"/>
    <n v="58932.530000000028"/>
    <n v="58932.530000000028"/>
    <n v="0.16279149939450965"/>
    <x v="8"/>
    <s v="Q3"/>
    <n v="7"/>
  </r>
  <r>
    <d v="2024-07-01T00:00:00"/>
    <x v="1"/>
    <x v="0"/>
    <x v="1"/>
    <n v="36"/>
    <n v="231512.9"/>
    <n v="25593.43"/>
    <n v="193954.15"/>
    <n v="0"/>
    <n v="205919.47"/>
    <n v="11965.320000000007"/>
    <n v="11965.320000000007"/>
    <n v="5.8106792912782881E-2"/>
    <x v="8"/>
    <s v="Q3"/>
    <n v="7"/>
  </r>
  <r>
    <d v="2024-07-01T00:00:00"/>
    <x v="1"/>
    <x v="1"/>
    <x v="0"/>
    <n v="123"/>
    <n v="852203.06"/>
    <n v="0"/>
    <n v="725885.02"/>
    <n v="0"/>
    <n v="852203.06"/>
    <n v="126318.04000000004"/>
    <n v="126318.04000000004"/>
    <n v="0.1482252833027847"/>
    <x v="8"/>
    <s v="Q3"/>
    <n v="7"/>
  </r>
  <r>
    <d v="2024-07-01T00:00:00"/>
    <x v="1"/>
    <x v="1"/>
    <x v="1"/>
    <n v="32"/>
    <n v="201523.11"/>
    <n v="19455.16"/>
    <n v="169707.95"/>
    <n v="0"/>
    <n v="182067.94999999998"/>
    <n v="12359.999999999971"/>
    <n v="12359.999999999971"/>
    <n v="6.7886742284954449E-2"/>
    <x v="8"/>
    <s v="Q3"/>
    <n v="7"/>
  </r>
  <r>
    <d v="2024-07-01T00:00:00"/>
    <x v="1"/>
    <x v="2"/>
    <x v="0"/>
    <n v="19"/>
    <n v="149071.4"/>
    <n v="0"/>
    <n v="126177.62"/>
    <n v="0"/>
    <n v="149071.4"/>
    <n v="22893.78"/>
    <n v="22893.78"/>
    <n v="0.1535759374366914"/>
    <x v="8"/>
    <s v="Q3"/>
    <n v="7"/>
  </r>
  <r>
    <d v="2024-07-01T00:00:00"/>
    <x v="1"/>
    <x v="2"/>
    <x v="1"/>
    <n v="9"/>
    <n v="51015.22"/>
    <n v="4930.1000000000004"/>
    <n v="46350.35"/>
    <n v="0"/>
    <n v="46085.120000000003"/>
    <n v="-265.22999999999593"/>
    <n v="-265.22999999999593"/>
    <n v="-5.7552199061214537E-3"/>
    <x v="8"/>
    <s v="Q3"/>
    <n v="7"/>
  </r>
  <r>
    <d v="2024-07-01T00:00:00"/>
    <x v="2"/>
    <x v="3"/>
    <x v="0"/>
    <n v="101"/>
    <n v="86760.21"/>
    <n v="0"/>
    <n v="38598.42"/>
    <n v="9089.7199999999993"/>
    <n v="86760.21"/>
    <n v="48161.790000000008"/>
    <n v="39072.070000000007"/>
    <n v="0.5551138015917666"/>
    <x v="8"/>
    <s v="Q3"/>
    <n v="7"/>
  </r>
  <r>
    <d v="2024-07-01T00:00:00"/>
    <x v="2"/>
    <x v="3"/>
    <x v="1"/>
    <n v="52"/>
    <n v="45387.74"/>
    <n v="4904.6499999999996"/>
    <n v="19845.34"/>
    <n v="4261.5200000000004"/>
    <n v="40483.089999999997"/>
    <n v="20637.749999999996"/>
    <n v="16376.229999999996"/>
    <n v="0.50978692584978069"/>
    <x v="8"/>
    <s v="Q3"/>
    <n v="7"/>
  </r>
  <r>
    <d v="2024-07-01T00:00:00"/>
    <x v="2"/>
    <x v="0"/>
    <x v="0"/>
    <n v="85"/>
    <n v="68395.61"/>
    <n v="0"/>
    <n v="29674.12"/>
    <n v="0"/>
    <n v="68395.61"/>
    <n v="38721.490000000005"/>
    <n v="38721.490000000005"/>
    <n v="0.56613999056372188"/>
    <x v="8"/>
    <s v="Q3"/>
    <n v="7"/>
  </r>
  <r>
    <d v="2024-07-01T00:00:00"/>
    <x v="2"/>
    <x v="0"/>
    <x v="1"/>
    <n v="63"/>
    <n v="47331.5"/>
    <n v="5263.74"/>
    <n v="21270.55"/>
    <n v="0"/>
    <n v="42067.76"/>
    <n v="20797.210000000003"/>
    <n v="20797.210000000003"/>
    <n v="0.49437407648992965"/>
    <x v="8"/>
    <s v="Q3"/>
    <n v="7"/>
  </r>
  <r>
    <d v="2024-07-01T00:00:00"/>
    <x v="2"/>
    <x v="1"/>
    <x v="0"/>
    <n v="355"/>
    <n v="280864.23"/>
    <n v="0"/>
    <n v="122240.84"/>
    <n v="0"/>
    <n v="280864.23"/>
    <n v="158623.38999999998"/>
    <n v="158623.38999999998"/>
    <n v="0.56476892767726239"/>
    <x v="8"/>
    <s v="Q3"/>
    <n v="7"/>
  </r>
  <r>
    <d v="2024-07-01T00:00:00"/>
    <x v="2"/>
    <x v="1"/>
    <x v="1"/>
    <n v="128"/>
    <n v="107794.99"/>
    <n v="11354.15"/>
    <n v="47666"/>
    <n v="0"/>
    <n v="96440.840000000011"/>
    <n v="48774.840000000011"/>
    <n v="48774.840000000011"/>
    <n v="0.50574880932185995"/>
    <x v="8"/>
    <s v="Q3"/>
    <n v="7"/>
  </r>
  <r>
    <d v="2024-07-01T00:00:00"/>
    <x v="2"/>
    <x v="2"/>
    <x v="0"/>
    <n v="38"/>
    <n v="30266.29"/>
    <n v="0"/>
    <n v="13629.73"/>
    <n v="0"/>
    <n v="30266.29"/>
    <n v="16636.560000000001"/>
    <n v="16636.560000000001"/>
    <n v="0.54967291993832079"/>
    <x v="8"/>
    <s v="Q3"/>
    <n v="7"/>
  </r>
  <r>
    <d v="2024-07-01T00:00:00"/>
    <x v="2"/>
    <x v="2"/>
    <x v="1"/>
    <n v="19"/>
    <n v="14623.49"/>
    <n v="1286.02"/>
    <n v="6034.36"/>
    <n v="0"/>
    <n v="13337.47"/>
    <n v="7303.11"/>
    <n v="7303.11"/>
    <n v="0.54756336846493381"/>
    <x v="8"/>
    <s v="Q3"/>
    <n v="7"/>
  </r>
  <r>
    <d v="2024-07-01T00:00:00"/>
    <x v="3"/>
    <x v="3"/>
    <x v="0"/>
    <n v="201"/>
    <n v="23793.93"/>
    <n v="0"/>
    <n v="19405.91"/>
    <n v="2489.31"/>
    <n v="23793.93"/>
    <n v="4388.0200000000004"/>
    <n v="1898.7100000000005"/>
    <n v="0.18441762247766555"/>
    <x v="8"/>
    <s v="Q3"/>
    <n v="7"/>
  </r>
  <r>
    <d v="2024-07-01T00:00:00"/>
    <x v="3"/>
    <x v="3"/>
    <x v="1"/>
    <n v="181"/>
    <n v="21128.48"/>
    <n v="2293.02"/>
    <n v="16812.810000000001"/>
    <n v="1986.25"/>
    <n v="18835.46"/>
    <n v="2022.6499999999978"/>
    <n v="36.399999999997817"/>
    <n v="0.10738521915578371"/>
    <x v="8"/>
    <s v="Q3"/>
    <n v="7"/>
  </r>
  <r>
    <d v="2024-07-01T00:00:00"/>
    <x v="3"/>
    <x v="0"/>
    <x v="0"/>
    <n v="261"/>
    <n v="27172.83"/>
    <n v="0"/>
    <n v="22291.55"/>
    <n v="0"/>
    <n v="27172.83"/>
    <n v="4881.2800000000025"/>
    <n v="4881.2800000000025"/>
    <n v="0.1796382636626366"/>
    <x v="8"/>
    <s v="Q3"/>
    <n v="7"/>
  </r>
  <r>
    <d v="2024-07-01T00:00:00"/>
    <x v="3"/>
    <x v="0"/>
    <x v="1"/>
    <n v="137"/>
    <n v="13786.87"/>
    <n v="1556.49"/>
    <n v="10874.29"/>
    <n v="0"/>
    <n v="12230.380000000001"/>
    <n v="1356.0900000000001"/>
    <n v="1356.0900000000001"/>
    <n v="0.11087881161501115"/>
    <x v="8"/>
    <s v="Q3"/>
    <n v="7"/>
  </r>
  <r>
    <d v="2024-07-01T00:00:00"/>
    <x v="3"/>
    <x v="1"/>
    <x v="0"/>
    <n v="1580"/>
    <n v="182951.83"/>
    <n v="0"/>
    <n v="147023.79"/>
    <n v="0"/>
    <n v="182951.83"/>
    <n v="35928.039999999979"/>
    <n v="35928.039999999979"/>
    <n v="0.19637977931130823"/>
    <x v="8"/>
    <s v="Q3"/>
    <n v="7"/>
  </r>
  <r>
    <d v="2024-07-01T00:00:00"/>
    <x v="3"/>
    <x v="1"/>
    <x v="1"/>
    <n v="485"/>
    <n v="54644.91"/>
    <n v="5845.48"/>
    <n v="44621"/>
    <n v="0"/>
    <n v="48799.430000000008"/>
    <n v="4178.4300000000076"/>
    <n v="4178.4300000000076"/>
    <n v="8.5624565696771598E-2"/>
    <x v="8"/>
    <s v="Q3"/>
    <n v="7"/>
  </r>
  <r>
    <d v="2024-07-01T00:00:00"/>
    <x v="3"/>
    <x v="2"/>
    <x v="0"/>
    <n v="84"/>
    <n v="9336.9500000000007"/>
    <n v="0"/>
    <n v="7848.09"/>
    <n v="0"/>
    <n v="9336.9500000000007"/>
    <n v="1488.8600000000006"/>
    <n v="1488.8600000000006"/>
    <n v="0.15945892395268266"/>
    <x v="8"/>
    <s v="Q3"/>
    <n v="7"/>
  </r>
  <r>
    <d v="2024-07-01T00:00:00"/>
    <x v="3"/>
    <x v="2"/>
    <x v="1"/>
    <n v="80"/>
    <n v="10001.25"/>
    <n v="1056.25"/>
    <n v="8088.64"/>
    <n v="0"/>
    <n v="8945"/>
    <n v="856.35999999999967"/>
    <n v="856.35999999999967"/>
    <n v="9.5736165455561725E-2"/>
    <x v="8"/>
    <s v="Q3"/>
    <n v="7"/>
  </r>
  <r>
    <d v="2024-07-01T00:00:00"/>
    <x v="4"/>
    <x v="3"/>
    <x v="0"/>
    <n v="99"/>
    <n v="88606.74"/>
    <n v="0"/>
    <n v="46452.59"/>
    <n v="9277.61"/>
    <n v="88606.74"/>
    <n v="42154.150000000009"/>
    <n v="32876.540000000008"/>
    <n v="0.47574428310984024"/>
    <x v="8"/>
    <s v="Q3"/>
    <n v="7"/>
  </r>
  <r>
    <d v="2024-07-01T00:00:00"/>
    <x v="4"/>
    <x v="3"/>
    <x v="1"/>
    <n v="75"/>
    <n v="44845.24"/>
    <n v="4798.5200000000004"/>
    <n v="23439.439999999999"/>
    <n v="4219"/>
    <n v="40046.720000000001"/>
    <n v="16607.280000000002"/>
    <n v="12388.280000000002"/>
    <n v="0.41469763316446395"/>
    <x v="8"/>
    <s v="Q3"/>
    <n v="7"/>
  </r>
  <r>
    <d v="2024-07-01T00:00:00"/>
    <x v="4"/>
    <x v="0"/>
    <x v="0"/>
    <n v="111"/>
    <n v="75695.009999999995"/>
    <n v="0"/>
    <n v="39396.46"/>
    <n v="0"/>
    <n v="75695.009999999995"/>
    <n v="36298.549999999996"/>
    <n v="36298.549999999996"/>
    <n v="0.4795368941757191"/>
    <x v="8"/>
    <s v="Q3"/>
    <n v="7"/>
  </r>
  <r>
    <d v="2024-07-01T00:00:00"/>
    <x v="4"/>
    <x v="0"/>
    <x v="1"/>
    <n v="98"/>
    <n v="60438.93"/>
    <n v="6187.42"/>
    <n v="31560.75"/>
    <n v="0"/>
    <n v="54251.51"/>
    <n v="22690.760000000002"/>
    <n v="22690.760000000002"/>
    <n v="0.41825121549612171"/>
    <x v="8"/>
    <s v="Q3"/>
    <n v="7"/>
  </r>
  <r>
    <d v="2024-07-01T00:00:00"/>
    <x v="4"/>
    <x v="1"/>
    <x v="0"/>
    <n v="406"/>
    <n v="275703.12"/>
    <n v="0"/>
    <n v="145730.54999999999"/>
    <n v="0"/>
    <n v="275703.12"/>
    <n v="129972.57"/>
    <n v="129972.57"/>
    <n v="0.47142219500453969"/>
    <x v="8"/>
    <s v="Q3"/>
    <n v="7"/>
  </r>
  <r>
    <d v="2024-07-01T00:00:00"/>
    <x v="4"/>
    <x v="1"/>
    <x v="1"/>
    <n v="138"/>
    <n v="91483.11"/>
    <n v="9703.3799999999992"/>
    <n v="47126.63"/>
    <n v="0"/>
    <n v="81779.73"/>
    <n v="34653.1"/>
    <n v="34653.1"/>
    <n v="0.4237370311689706"/>
    <x v="8"/>
    <s v="Q3"/>
    <n v="7"/>
  </r>
  <r>
    <d v="2024-07-01T00:00:00"/>
    <x v="4"/>
    <x v="2"/>
    <x v="0"/>
    <n v="47"/>
    <n v="33102.870000000003"/>
    <n v="0"/>
    <n v="16732.2"/>
    <n v="0"/>
    <n v="33102.870000000003"/>
    <n v="16370.670000000002"/>
    <n v="16370.670000000002"/>
    <n v="0.49453929523331364"/>
    <x v="8"/>
    <s v="Q3"/>
    <n v="7"/>
  </r>
  <r>
    <d v="2024-07-01T00:00:00"/>
    <x v="4"/>
    <x v="2"/>
    <x v="1"/>
    <n v="25"/>
    <n v="15551.45"/>
    <n v="1761.34"/>
    <n v="7953.45"/>
    <n v="0"/>
    <n v="13790.11"/>
    <n v="5836.6600000000008"/>
    <n v="5836.6600000000008"/>
    <n v="0.42324970576739418"/>
    <x v="8"/>
    <s v="Q3"/>
    <n v="7"/>
  </r>
  <r>
    <d v="2024-07-01T00:00:00"/>
    <x v="5"/>
    <x v="3"/>
    <x v="0"/>
    <n v="59"/>
    <n v="240437.4"/>
    <n v="0"/>
    <n v="192873.85"/>
    <n v="25229.59"/>
    <n v="240437.4"/>
    <n v="47563.549999999988"/>
    <n v="22333.959999999988"/>
    <n v="0.19782092968897513"/>
    <x v="8"/>
    <s v="Q3"/>
    <n v="7"/>
  </r>
  <r>
    <d v="2024-07-01T00:00:00"/>
    <x v="5"/>
    <x v="3"/>
    <x v="1"/>
    <n v="27"/>
    <n v="123555.01"/>
    <n v="11828.37"/>
    <n v="104213.01"/>
    <n v="11745.19"/>
    <n v="111726.64"/>
    <n v="7513.6300000000047"/>
    <n v="-4231.5599999999959"/>
    <n v="6.7250120472610697E-2"/>
    <x v="8"/>
    <s v="Q3"/>
    <n v="7"/>
  </r>
  <r>
    <d v="2024-07-01T00:00:00"/>
    <x v="5"/>
    <x v="0"/>
    <x v="0"/>
    <n v="54"/>
    <n v="244028.52"/>
    <n v="0"/>
    <n v="204740.67"/>
    <n v="0"/>
    <n v="244028.52"/>
    <n v="39287.849999999977"/>
    <n v="39287.849999999977"/>
    <n v="0.16099696051920478"/>
    <x v="8"/>
    <s v="Q3"/>
    <n v="7"/>
  </r>
  <r>
    <d v="2024-07-01T00:00:00"/>
    <x v="5"/>
    <x v="0"/>
    <x v="1"/>
    <n v="43"/>
    <n v="170531.51"/>
    <n v="18580.849999999999"/>
    <n v="137924.17000000001"/>
    <n v="0"/>
    <n v="151950.66"/>
    <n v="14026.489999999991"/>
    <n v="14026.489999999991"/>
    <n v="9.2309503624400116E-2"/>
    <x v="8"/>
    <s v="Q3"/>
    <n v="7"/>
  </r>
  <r>
    <d v="2024-07-01T00:00:00"/>
    <x v="5"/>
    <x v="1"/>
    <x v="0"/>
    <n v="124"/>
    <n v="470393.16"/>
    <n v="0"/>
    <n v="375930.03"/>
    <n v="0"/>
    <n v="470393.16"/>
    <n v="94463.129999999946"/>
    <n v="94463.129999999946"/>
    <n v="0.20081739708970248"/>
    <x v="8"/>
    <s v="Q3"/>
    <n v="7"/>
  </r>
  <r>
    <d v="2024-07-01T00:00:00"/>
    <x v="5"/>
    <x v="1"/>
    <x v="1"/>
    <n v="43"/>
    <n v="172277.27"/>
    <n v="17501.73"/>
    <n v="142872.76999999999"/>
    <n v="0"/>
    <n v="154775.53999999998"/>
    <n v="11902.76999999999"/>
    <n v="11902.76999999999"/>
    <n v="7.6903430606670736E-2"/>
    <x v="8"/>
    <s v="Q3"/>
    <n v="7"/>
  </r>
  <r>
    <d v="2024-07-01T00:00:00"/>
    <x v="5"/>
    <x v="2"/>
    <x v="0"/>
    <n v="16"/>
    <n v="64176.47"/>
    <n v="0"/>
    <n v="53265.440000000002"/>
    <n v="0"/>
    <n v="64176.47"/>
    <n v="10911.029999999999"/>
    <n v="10911.029999999999"/>
    <n v="0.17001605105422593"/>
    <x v="8"/>
    <s v="Q3"/>
    <n v="7"/>
  </r>
  <r>
    <d v="2024-07-01T00:00:00"/>
    <x v="5"/>
    <x v="2"/>
    <x v="1"/>
    <n v="25"/>
    <n v="120850.83"/>
    <n v="13349.81"/>
    <n v="98581.94"/>
    <n v="0"/>
    <n v="107501.02"/>
    <n v="8919.0800000000017"/>
    <n v="8919.0800000000017"/>
    <n v="8.2967398820960034E-2"/>
    <x v="8"/>
    <s v="Q3"/>
    <n v="7"/>
  </r>
  <r>
    <d v="2024-07-01T00:00:00"/>
    <x v="6"/>
    <x v="3"/>
    <x v="0"/>
    <n v="40"/>
    <n v="45425.24"/>
    <n v="0"/>
    <n v="24087.49"/>
    <n v="4762.74"/>
    <n v="45425.24"/>
    <n v="21337.749999999996"/>
    <n v="16575.009999999995"/>
    <n v="0.46973334648314458"/>
    <x v="8"/>
    <s v="Q3"/>
    <n v="7"/>
  </r>
  <r>
    <d v="2024-07-01T00:00:00"/>
    <x v="6"/>
    <x v="3"/>
    <x v="1"/>
    <n v="28"/>
    <n v="40248.83"/>
    <n v="4540.53"/>
    <n v="22111.87"/>
    <n v="3768.83"/>
    <n v="35708.300000000003"/>
    <n v="13596.430000000004"/>
    <n v="9827.600000000004"/>
    <n v="0.38076385602226942"/>
    <x v="8"/>
    <s v="Q3"/>
    <n v="7"/>
  </r>
  <r>
    <d v="2024-07-01T00:00:00"/>
    <x v="6"/>
    <x v="0"/>
    <x v="0"/>
    <n v="46"/>
    <n v="67351.67"/>
    <n v="0"/>
    <n v="35867.85"/>
    <n v="0"/>
    <n v="67351.67"/>
    <n v="31483.82"/>
    <n v="31483.82"/>
    <n v="0.46745418487767265"/>
    <x v="8"/>
    <s v="Q3"/>
    <n v="7"/>
  </r>
  <r>
    <d v="2024-07-01T00:00:00"/>
    <x v="6"/>
    <x v="0"/>
    <x v="1"/>
    <n v="48"/>
    <n v="60307.66"/>
    <n v="6377.33"/>
    <n v="32097.33"/>
    <n v="0"/>
    <n v="53930.33"/>
    <n v="21833"/>
    <n v="21833"/>
    <n v="0.40483712968194335"/>
    <x v="8"/>
    <s v="Q3"/>
    <n v="7"/>
  </r>
  <r>
    <d v="2024-07-01T00:00:00"/>
    <x v="6"/>
    <x v="1"/>
    <x v="0"/>
    <n v="155"/>
    <n v="203804.29"/>
    <n v="0"/>
    <n v="108215.02"/>
    <n v="0"/>
    <n v="203804.29"/>
    <n v="95589.27"/>
    <n v="95589.27"/>
    <n v="0.46902481787797501"/>
    <x v="8"/>
    <s v="Q3"/>
    <n v="7"/>
  </r>
  <r>
    <d v="2024-07-01T00:00:00"/>
    <x v="6"/>
    <x v="1"/>
    <x v="1"/>
    <n v="52"/>
    <n v="90391.19"/>
    <n v="10278.49"/>
    <n v="48526.64"/>
    <n v="0"/>
    <n v="80112.7"/>
    <n v="31586.059999999998"/>
    <n v="31586.059999999998"/>
    <n v="0.39427032168432719"/>
    <x v="8"/>
    <s v="Q3"/>
    <n v="7"/>
  </r>
  <r>
    <d v="2024-07-01T00:00:00"/>
    <x v="6"/>
    <x v="2"/>
    <x v="0"/>
    <n v="17"/>
    <n v="16207.57"/>
    <n v="0"/>
    <n v="8997.61"/>
    <n v="0"/>
    <n v="16207.57"/>
    <n v="7209.9599999999991"/>
    <n v="7209.9599999999991"/>
    <n v="0.4448513873455428"/>
    <x v="8"/>
    <s v="Q3"/>
    <n v="7"/>
  </r>
  <r>
    <d v="2024-07-01T00:00:00"/>
    <x v="6"/>
    <x v="2"/>
    <x v="1"/>
    <n v="12"/>
    <n v="13249.11"/>
    <n v="1638.14"/>
    <n v="6956.39"/>
    <n v="0"/>
    <n v="11610.970000000001"/>
    <n v="4654.5800000000008"/>
    <n v="4654.5800000000008"/>
    <n v="0.40087779057219169"/>
    <x v="8"/>
    <s v="Q3"/>
    <n v="7"/>
  </r>
  <r>
    <d v="2024-08-01T00:00:00"/>
    <x v="0"/>
    <x v="3"/>
    <x v="0"/>
    <n v="205"/>
    <n v="91002.8"/>
    <n v="0"/>
    <n v="52603.92"/>
    <n v="9542.2099999999991"/>
    <n v="91002.8"/>
    <n v="38398.880000000005"/>
    <n v="28856.670000000006"/>
    <n v="0.42195273112475662"/>
    <x v="8"/>
    <s v="Q3"/>
    <n v="8"/>
  </r>
  <r>
    <d v="2024-08-01T00:00:00"/>
    <x v="0"/>
    <x v="3"/>
    <x v="1"/>
    <n v="38"/>
    <n v="12473.48"/>
    <n v="834.09"/>
    <n v="6288.05"/>
    <n v="1239.3699999999999"/>
    <n v="11639.39"/>
    <n v="5351.3399999999992"/>
    <n v="4111.9699999999993"/>
    <n v="0.45976120741722715"/>
    <x v="8"/>
    <s v="Q3"/>
    <n v="8"/>
  </r>
  <r>
    <d v="2024-08-01T00:00:00"/>
    <x v="0"/>
    <x v="0"/>
    <x v="0"/>
    <n v="184"/>
    <n v="87931.9"/>
    <n v="0"/>
    <n v="50842.720000000001"/>
    <n v="0"/>
    <n v="87931.9"/>
    <n v="37089.179999999993"/>
    <n v="37089.179999999993"/>
    <n v="0.42179436586722219"/>
    <x v="8"/>
    <s v="Q3"/>
    <n v="8"/>
  </r>
  <r>
    <d v="2024-08-01T00:00:00"/>
    <x v="0"/>
    <x v="0"/>
    <x v="1"/>
    <n v="37"/>
    <n v="15914.68"/>
    <n v="933.02"/>
    <n v="9342.2800000000007"/>
    <n v="0"/>
    <n v="14981.66"/>
    <n v="5639.3799999999992"/>
    <n v="5639.3799999999992"/>
    <n v="0.37641890151024648"/>
    <x v="8"/>
    <s v="Q3"/>
    <n v="8"/>
  </r>
  <r>
    <d v="2024-08-01T00:00:00"/>
    <x v="0"/>
    <x v="1"/>
    <x v="0"/>
    <n v="415"/>
    <n v="172154.27"/>
    <n v="0"/>
    <n v="99656.44"/>
    <n v="0"/>
    <n v="172154.27"/>
    <n v="72497.829999999987"/>
    <n v="72497.829999999987"/>
    <n v="0.4211213000990332"/>
    <x v="8"/>
    <s v="Q3"/>
    <n v="8"/>
  </r>
  <r>
    <d v="2024-08-01T00:00:00"/>
    <x v="0"/>
    <x v="1"/>
    <x v="1"/>
    <n v="258"/>
    <n v="115574.86"/>
    <n v="24950.25"/>
    <n v="69696.59"/>
    <n v="0"/>
    <n v="90624.61"/>
    <n v="20928.020000000004"/>
    <n v="20928.020000000004"/>
    <n v="0.23093086966112189"/>
    <x v="8"/>
    <s v="Q3"/>
    <n v="8"/>
  </r>
  <r>
    <d v="2024-08-01T00:00:00"/>
    <x v="0"/>
    <x v="2"/>
    <x v="0"/>
    <n v="86"/>
    <n v="35192.019999999997"/>
    <n v="0"/>
    <n v="20358.59"/>
    <n v="0"/>
    <n v="35192.019999999997"/>
    <n v="14833.429999999997"/>
    <n v="14833.429999999997"/>
    <n v="0.4214998172881238"/>
    <x v="8"/>
    <s v="Q3"/>
    <n v="8"/>
  </r>
  <r>
    <d v="2024-08-01T00:00:00"/>
    <x v="0"/>
    <x v="2"/>
    <x v="1"/>
    <n v="24"/>
    <n v="12637.53"/>
    <n v="822.67"/>
    <n v="5774.53"/>
    <n v="0"/>
    <n v="11814.86"/>
    <n v="6040.3300000000008"/>
    <n v="6040.3300000000008"/>
    <n v="0.51124854632217398"/>
    <x v="8"/>
    <s v="Q3"/>
    <n v="8"/>
  </r>
  <r>
    <d v="2024-08-01T00:00:00"/>
    <x v="1"/>
    <x v="3"/>
    <x v="0"/>
    <n v="79"/>
    <n v="498155.62"/>
    <n v="0"/>
    <n v="419159.65"/>
    <n v="52237.760000000002"/>
    <n v="498155.62"/>
    <n v="78995.969999999972"/>
    <n v="26758.20999999997"/>
    <n v="0.15857689209648979"/>
    <x v="8"/>
    <s v="Q3"/>
    <n v="8"/>
  </r>
  <r>
    <d v="2024-08-01T00:00:00"/>
    <x v="1"/>
    <x v="3"/>
    <x v="1"/>
    <n v="16"/>
    <n v="112062.2"/>
    <n v="7648.16"/>
    <n v="93007.07"/>
    <n v="11003.39"/>
    <n v="104414.04"/>
    <n v="11406.969999999987"/>
    <n v="403.57999999998719"/>
    <n v="0.1092474728494366"/>
    <x v="8"/>
    <s v="Q3"/>
    <n v="8"/>
  </r>
  <r>
    <d v="2024-08-01T00:00:00"/>
    <x v="1"/>
    <x v="0"/>
    <x v="0"/>
    <n v="61"/>
    <n v="437391.02"/>
    <n v="0"/>
    <n v="375013.28"/>
    <n v="0"/>
    <n v="437391.02"/>
    <n v="62377.739999999991"/>
    <n v="62377.739999999991"/>
    <n v="0.14261321597320401"/>
    <x v="8"/>
    <s v="Q3"/>
    <n v="8"/>
  </r>
  <r>
    <d v="2024-08-01T00:00:00"/>
    <x v="1"/>
    <x v="0"/>
    <x v="1"/>
    <n v="15"/>
    <n v="95613.26"/>
    <n v="6225.07"/>
    <n v="81199.13"/>
    <n v="0"/>
    <n v="89388.19"/>
    <n v="8189.0599999999977"/>
    <n v="8189.0599999999977"/>
    <n v="9.1612325968340985E-2"/>
    <x v="8"/>
    <s v="Q3"/>
    <n v="8"/>
  </r>
  <r>
    <d v="2024-08-01T00:00:00"/>
    <x v="1"/>
    <x v="1"/>
    <x v="0"/>
    <n v="77"/>
    <n v="470471.62"/>
    <n v="0"/>
    <n v="394943.32"/>
    <n v="0"/>
    <n v="470471.62"/>
    <n v="75528.299999999988"/>
    <n v="75528.299999999988"/>
    <n v="0.16053741987667608"/>
    <x v="8"/>
    <s v="Q3"/>
    <n v="8"/>
  </r>
  <r>
    <d v="2024-08-01T00:00:00"/>
    <x v="1"/>
    <x v="1"/>
    <x v="1"/>
    <n v="47"/>
    <n v="278764.75"/>
    <n v="60886.44"/>
    <n v="241116.98"/>
    <n v="0"/>
    <n v="217878.31"/>
    <n v="-23238.670000000013"/>
    <n v="-23238.670000000013"/>
    <n v="-0.10665894186530092"/>
    <x v="8"/>
    <s v="Q3"/>
    <n v="8"/>
  </r>
  <r>
    <d v="2024-08-01T00:00:00"/>
    <x v="1"/>
    <x v="2"/>
    <x v="0"/>
    <n v="29"/>
    <n v="223378.06"/>
    <n v="0"/>
    <n v="187253.73"/>
    <n v="0"/>
    <n v="223378.06"/>
    <n v="36124.329999999987"/>
    <n v="36124.329999999987"/>
    <n v="0.16171834422771864"/>
    <x v="8"/>
    <s v="Q3"/>
    <n v="8"/>
  </r>
  <r>
    <d v="2024-08-01T00:00:00"/>
    <x v="1"/>
    <x v="2"/>
    <x v="1"/>
    <n v="6"/>
    <n v="46261.8"/>
    <n v="2946.74"/>
    <n v="38503.72"/>
    <n v="0"/>
    <n v="43315.060000000005"/>
    <n v="4811.3400000000038"/>
    <n v="4811.3400000000038"/>
    <n v="0.11107776371543762"/>
    <x v="8"/>
    <s v="Q3"/>
    <n v="8"/>
  </r>
  <r>
    <d v="2024-08-01T00:00:00"/>
    <x v="2"/>
    <x v="3"/>
    <x v="0"/>
    <n v="116"/>
    <n v="92600.86"/>
    <n v="0"/>
    <n v="42316.09"/>
    <n v="9707.17"/>
    <n v="92600.86"/>
    <n v="50284.770000000004"/>
    <n v="40577.600000000006"/>
    <n v="0.54302703020252729"/>
    <x v="8"/>
    <s v="Q3"/>
    <n v="8"/>
  </r>
  <r>
    <d v="2024-08-01T00:00:00"/>
    <x v="2"/>
    <x v="3"/>
    <x v="1"/>
    <n v="25"/>
    <n v="15049.99"/>
    <n v="1017.69"/>
    <n v="6934.79"/>
    <n v="1484.47"/>
    <n v="14032.3"/>
    <n v="7097.5099999999993"/>
    <n v="5613.0399999999991"/>
    <n v="0.50579805163800662"/>
    <x v="8"/>
    <s v="Q3"/>
    <n v="8"/>
  </r>
  <r>
    <d v="2024-08-01T00:00:00"/>
    <x v="2"/>
    <x v="0"/>
    <x v="0"/>
    <n v="121"/>
    <n v="96379.45"/>
    <n v="0"/>
    <n v="42858.41"/>
    <n v="0"/>
    <n v="96379.45"/>
    <n v="53521.039999999994"/>
    <n v="53521.039999999994"/>
    <n v="0.55531588943493659"/>
    <x v="8"/>
    <s v="Q3"/>
    <n v="8"/>
  </r>
  <r>
    <d v="2024-08-01T00:00:00"/>
    <x v="2"/>
    <x v="0"/>
    <x v="1"/>
    <n v="24"/>
    <n v="13797.48"/>
    <n v="887.38"/>
    <n v="6297.24"/>
    <n v="0"/>
    <n v="12910.1"/>
    <n v="6612.8600000000006"/>
    <n v="6612.8600000000006"/>
    <n v="0.5122237627903734"/>
    <x v="8"/>
    <s v="Q3"/>
    <n v="8"/>
  </r>
  <r>
    <d v="2024-08-01T00:00:00"/>
    <x v="2"/>
    <x v="1"/>
    <x v="0"/>
    <n v="288"/>
    <n v="250163.21"/>
    <n v="0"/>
    <n v="108934.36"/>
    <n v="0"/>
    <n v="250163.21"/>
    <n v="141228.84999999998"/>
    <n v="141228.84999999998"/>
    <n v="0.56454684124016474"/>
    <x v="8"/>
    <s v="Q3"/>
    <n v="8"/>
  </r>
  <r>
    <d v="2024-08-01T00:00:00"/>
    <x v="2"/>
    <x v="1"/>
    <x v="1"/>
    <n v="170"/>
    <n v="132842.72"/>
    <n v="26424.91"/>
    <n v="59366.54"/>
    <n v="0"/>
    <n v="106417.81"/>
    <n v="47051.27"/>
    <n v="47051.27"/>
    <n v="0.44213717609862485"/>
    <x v="8"/>
    <s v="Q3"/>
    <n v="8"/>
  </r>
  <r>
    <d v="2024-08-01T00:00:00"/>
    <x v="2"/>
    <x v="2"/>
    <x v="0"/>
    <n v="37"/>
    <n v="27795.279999999999"/>
    <n v="0"/>
    <n v="11687.92"/>
    <n v="0"/>
    <n v="27795.279999999999"/>
    <n v="16107.359999999999"/>
    <n v="16107.359999999999"/>
    <n v="0.57949982874790251"/>
    <x v="8"/>
    <s v="Q3"/>
    <n v="8"/>
  </r>
  <r>
    <d v="2024-08-01T00:00:00"/>
    <x v="2"/>
    <x v="2"/>
    <x v="1"/>
    <n v="12"/>
    <n v="7730.62"/>
    <n v="466.81"/>
    <n v="3451.07"/>
    <n v="0"/>
    <n v="7263.8099999999995"/>
    <n v="3812.7399999999993"/>
    <n v="3812.7399999999993"/>
    <n v="0.52489533729544136"/>
    <x v="8"/>
    <s v="Q3"/>
    <n v="8"/>
  </r>
  <r>
    <d v="2024-08-01T00:00:00"/>
    <x v="3"/>
    <x v="3"/>
    <x v="0"/>
    <n v="331"/>
    <n v="34500.67"/>
    <n v="0"/>
    <n v="27686.74"/>
    <n v="3794.75"/>
    <n v="34500.67"/>
    <n v="6813.9299999999967"/>
    <n v="3019.1799999999967"/>
    <n v="0.19750138185722182"/>
    <x v="8"/>
    <s v="Q3"/>
    <n v="8"/>
  </r>
  <r>
    <d v="2024-08-01T00:00:00"/>
    <x v="3"/>
    <x v="3"/>
    <x v="1"/>
    <n v="65"/>
    <n v="6485.09"/>
    <n v="354.12"/>
    <n v="5150.4399999999996"/>
    <n v="661.86"/>
    <n v="6130.97"/>
    <n v="980.53000000000065"/>
    <n v="318.67000000000064"/>
    <n v="0.15993064718959651"/>
    <x v="8"/>
    <s v="Q3"/>
    <n v="8"/>
  </r>
  <r>
    <d v="2024-08-01T00:00:00"/>
    <x v="3"/>
    <x v="0"/>
    <x v="0"/>
    <n v="364"/>
    <n v="39390.050000000003"/>
    <n v="0"/>
    <n v="31732.43"/>
    <n v="0"/>
    <n v="39390.050000000003"/>
    <n v="7657.6200000000026"/>
    <n v="7657.6200000000026"/>
    <n v="0.19440493221003788"/>
    <x v="8"/>
    <s v="Q3"/>
    <n v="8"/>
  </r>
  <r>
    <d v="2024-08-01T00:00:00"/>
    <x v="3"/>
    <x v="0"/>
    <x v="1"/>
    <n v="77"/>
    <n v="9486.89"/>
    <n v="570.32000000000005"/>
    <n v="7461.77"/>
    <n v="0"/>
    <n v="8916.57"/>
    <n v="1454.7999999999993"/>
    <n v="1454.7999999999993"/>
    <n v="0.163156908990789"/>
    <x v="8"/>
    <s v="Q3"/>
    <n v="8"/>
  </r>
  <r>
    <d v="2024-08-01T00:00:00"/>
    <x v="3"/>
    <x v="1"/>
    <x v="0"/>
    <n v="1321"/>
    <n v="152425.26999999999"/>
    <n v="0"/>
    <n v="122844.13"/>
    <n v="0"/>
    <n v="152425.26999999999"/>
    <n v="29581.139999999985"/>
    <n v="29581.139999999985"/>
    <n v="0.19406978908418523"/>
    <x v="8"/>
    <s v="Q3"/>
    <n v="8"/>
  </r>
  <r>
    <d v="2024-08-01T00:00:00"/>
    <x v="3"/>
    <x v="1"/>
    <x v="1"/>
    <n v="794"/>
    <n v="84238.47"/>
    <n v="18226.599999999999"/>
    <n v="67275.509999999995"/>
    <n v="0"/>
    <n v="66011.87"/>
    <n v="-1263.6399999999994"/>
    <n v="-1263.6399999999994"/>
    <n v="-1.9142617835246897E-2"/>
    <x v="8"/>
    <s v="Q3"/>
    <n v="8"/>
  </r>
  <r>
    <d v="2024-08-01T00:00:00"/>
    <x v="3"/>
    <x v="2"/>
    <x v="0"/>
    <n v="121"/>
    <n v="14110.23"/>
    <n v="0"/>
    <n v="11441.47"/>
    <n v="0"/>
    <n v="14110.23"/>
    <n v="2668.76"/>
    <n v="2668.76"/>
    <n v="0.18913653427336055"/>
    <x v="8"/>
    <s v="Q3"/>
    <n v="8"/>
  </r>
  <r>
    <d v="2024-08-01T00:00:00"/>
    <x v="3"/>
    <x v="2"/>
    <x v="1"/>
    <n v="36"/>
    <n v="4534.3"/>
    <n v="285.54000000000002"/>
    <n v="3733.69"/>
    <n v="0"/>
    <n v="4248.76"/>
    <n v="515.07000000000016"/>
    <n v="515.07000000000016"/>
    <n v="0.12122831131906724"/>
    <x v="8"/>
    <s v="Q3"/>
    <n v="8"/>
  </r>
  <r>
    <d v="2024-08-01T00:00:00"/>
    <x v="4"/>
    <x v="3"/>
    <x v="0"/>
    <n v="160"/>
    <n v="100579.98"/>
    <n v="0"/>
    <n v="52383.7"/>
    <n v="11255.62"/>
    <n v="100579.98"/>
    <n v="48196.28"/>
    <n v="36940.659999999996"/>
    <n v="0.47918363077821252"/>
    <x v="8"/>
    <s v="Q3"/>
    <n v="8"/>
  </r>
  <r>
    <d v="2024-08-01T00:00:00"/>
    <x v="4"/>
    <x v="3"/>
    <x v="1"/>
    <n v="30"/>
    <n v="15932.24"/>
    <n v="930.26"/>
    <n v="8385.44"/>
    <n v="1594.07"/>
    <n v="15001.98"/>
    <n v="6616.5399999999991"/>
    <n v="5022.4699999999993"/>
    <n v="0.44104444879942512"/>
    <x v="8"/>
    <s v="Q3"/>
    <n v="8"/>
  </r>
  <r>
    <d v="2024-08-01T00:00:00"/>
    <x v="4"/>
    <x v="0"/>
    <x v="0"/>
    <n v="114"/>
    <n v="76392.2"/>
    <n v="0"/>
    <n v="39456.199999999997"/>
    <n v="0"/>
    <n v="76392.2"/>
    <n v="36936"/>
    <n v="36936"/>
    <n v="0.48350486044386731"/>
    <x v="8"/>
    <s v="Q3"/>
    <n v="8"/>
  </r>
  <r>
    <d v="2024-08-01T00:00:00"/>
    <x v="4"/>
    <x v="0"/>
    <x v="1"/>
    <n v="26"/>
    <n v="21844.39"/>
    <n v="1409"/>
    <n v="11892.45"/>
    <n v="0"/>
    <n v="20435.39"/>
    <n v="8542.9399999999987"/>
    <n v="8542.9399999999987"/>
    <n v="0.41804634019707965"/>
    <x v="8"/>
    <s v="Q3"/>
    <n v="8"/>
  </r>
  <r>
    <d v="2024-08-01T00:00:00"/>
    <x v="4"/>
    <x v="1"/>
    <x v="0"/>
    <n v="349"/>
    <n v="207171.65"/>
    <n v="0"/>
    <n v="107790.47"/>
    <n v="0"/>
    <n v="207171.65"/>
    <n v="99381.18"/>
    <n v="99381.18"/>
    <n v="0.47970453486275749"/>
    <x v="8"/>
    <s v="Q3"/>
    <n v="8"/>
  </r>
  <r>
    <d v="2024-08-01T00:00:00"/>
    <x v="4"/>
    <x v="1"/>
    <x v="1"/>
    <n v="174"/>
    <n v="100497.89"/>
    <n v="22637.55"/>
    <n v="51279.38"/>
    <n v="0"/>
    <n v="77860.34"/>
    <n v="26580.959999999999"/>
    <n v="26580.959999999999"/>
    <n v="0.34139280665869171"/>
    <x v="8"/>
    <s v="Q3"/>
    <n v="8"/>
  </r>
  <r>
    <d v="2024-08-01T00:00:00"/>
    <x v="4"/>
    <x v="2"/>
    <x v="0"/>
    <n v="52"/>
    <n v="31639.48"/>
    <n v="0"/>
    <n v="16381.17"/>
    <n v="0"/>
    <n v="31639.48"/>
    <n v="15258.31"/>
    <n v="15258.31"/>
    <n v="0.48225539737062684"/>
    <x v="8"/>
    <s v="Q3"/>
    <n v="8"/>
  </r>
  <r>
    <d v="2024-08-01T00:00:00"/>
    <x v="4"/>
    <x v="2"/>
    <x v="1"/>
    <n v="11"/>
    <n v="8680.81"/>
    <n v="635.57000000000005"/>
    <n v="4584.3999999999996"/>
    <n v="0"/>
    <n v="8045.24"/>
    <n v="3460.84"/>
    <n v="3460.84"/>
    <n v="0.43017237521814145"/>
    <x v="8"/>
    <s v="Q3"/>
    <n v="8"/>
  </r>
  <r>
    <d v="2024-08-01T00:00:00"/>
    <x v="5"/>
    <x v="3"/>
    <x v="0"/>
    <n v="79"/>
    <n v="339969.89"/>
    <n v="0"/>
    <n v="274947.39"/>
    <n v="35671.410000000003"/>
    <n v="339969.89"/>
    <n v="65022.5"/>
    <n v="29351.089999999997"/>
    <n v="0.1912595847826406"/>
    <x v="8"/>
    <s v="Q3"/>
    <n v="8"/>
  </r>
  <r>
    <d v="2024-08-01T00:00:00"/>
    <x v="5"/>
    <x v="3"/>
    <x v="1"/>
    <n v="15"/>
    <n v="81705.69"/>
    <n v="4994.45"/>
    <n v="68612.02"/>
    <n v="8124.44"/>
    <n v="76711.240000000005"/>
    <n v="8099.2200000000012"/>
    <n v="-25.219999999998436"/>
    <n v="0.10558061634774775"/>
    <x v="8"/>
    <s v="Q3"/>
    <n v="8"/>
  </r>
  <r>
    <d v="2024-08-01T00:00:00"/>
    <x v="5"/>
    <x v="0"/>
    <x v="0"/>
    <n v="86"/>
    <n v="367706.57"/>
    <n v="0"/>
    <n v="291216.43"/>
    <n v="0"/>
    <n v="367706.57"/>
    <n v="76490.140000000014"/>
    <n v="76490.140000000014"/>
    <n v="0.20801950859893531"/>
    <x v="8"/>
    <s v="Q3"/>
    <n v="8"/>
  </r>
  <r>
    <d v="2024-08-01T00:00:00"/>
    <x v="5"/>
    <x v="0"/>
    <x v="1"/>
    <n v="27"/>
    <n v="126589.62"/>
    <n v="8329.43"/>
    <n v="100535.16"/>
    <n v="0"/>
    <n v="118260.19"/>
    <n v="17725.03"/>
    <n v="17725.03"/>
    <n v="0.14988162965068802"/>
    <x v="8"/>
    <s v="Q3"/>
    <n v="8"/>
  </r>
  <r>
    <d v="2024-08-01T00:00:00"/>
    <x v="5"/>
    <x v="1"/>
    <x v="0"/>
    <n v="105"/>
    <n v="420865.94"/>
    <n v="0"/>
    <n v="337038.03"/>
    <n v="0"/>
    <n v="420865.94"/>
    <n v="83827.909999999974"/>
    <n v="83827.909999999974"/>
    <n v="0.19917960099123244"/>
    <x v="8"/>
    <s v="Q3"/>
    <n v="8"/>
  </r>
  <r>
    <d v="2024-08-01T00:00:00"/>
    <x v="5"/>
    <x v="1"/>
    <x v="1"/>
    <n v="60"/>
    <n v="261819.05"/>
    <n v="53162.64"/>
    <n v="217044.58"/>
    <n v="0"/>
    <n v="208656.40999999997"/>
    <n v="-8388.1700000000128"/>
    <n v="-8388.1700000000128"/>
    <n v="-4.0200873771383365E-2"/>
    <x v="8"/>
    <s v="Q3"/>
    <n v="8"/>
  </r>
  <r>
    <d v="2024-08-01T00:00:00"/>
    <x v="5"/>
    <x v="2"/>
    <x v="0"/>
    <n v="26"/>
    <n v="102149.93"/>
    <n v="0"/>
    <n v="79129.52"/>
    <n v="0"/>
    <n v="102149.93"/>
    <n v="23020.409999999989"/>
    <n v="23020.409999999989"/>
    <n v="0.22535903842518532"/>
    <x v="8"/>
    <s v="Q3"/>
    <n v="8"/>
  </r>
  <r>
    <d v="2024-08-01T00:00:00"/>
    <x v="5"/>
    <x v="2"/>
    <x v="1"/>
    <n v="6"/>
    <n v="29003.27"/>
    <n v="2083.7399999999998"/>
    <n v="23974.95"/>
    <n v="0"/>
    <n v="26919.53"/>
    <n v="2944.5799999999981"/>
    <n v="2944.5799999999981"/>
    <n v="0.10938452491555381"/>
    <x v="8"/>
    <s v="Q3"/>
    <n v="8"/>
  </r>
  <r>
    <d v="2024-08-01T00:00:00"/>
    <x v="6"/>
    <x v="3"/>
    <x v="0"/>
    <n v="75"/>
    <n v="125174.22"/>
    <n v="0"/>
    <n v="66645.14"/>
    <n v="13118.93"/>
    <n v="125174.22"/>
    <n v="58529.08"/>
    <n v="45410.15"/>
    <n v="0.46758094438295683"/>
    <x v="8"/>
    <s v="Q3"/>
    <n v="8"/>
  </r>
  <r>
    <d v="2024-08-01T00:00:00"/>
    <x v="6"/>
    <x v="3"/>
    <x v="1"/>
    <n v="8"/>
    <n v="5731.76"/>
    <n v="354.72"/>
    <n v="3302.82"/>
    <n v="571.52"/>
    <n v="5377.04"/>
    <n v="2074.2199999999998"/>
    <n v="1502.6999999999998"/>
    <n v="0.38575498787436951"/>
    <x v="8"/>
    <s v="Q3"/>
    <n v="8"/>
  </r>
  <r>
    <d v="2024-08-01T00:00:00"/>
    <x v="6"/>
    <x v="0"/>
    <x v="0"/>
    <n v="51"/>
    <n v="68048.850000000006"/>
    <n v="0"/>
    <n v="37589.980000000003"/>
    <n v="0"/>
    <n v="68048.850000000006"/>
    <n v="30458.870000000003"/>
    <n v="30458.870000000003"/>
    <n v="0.44760300872094089"/>
    <x v="8"/>
    <s v="Q3"/>
    <n v="8"/>
  </r>
  <r>
    <d v="2024-08-01T00:00:00"/>
    <x v="6"/>
    <x v="0"/>
    <x v="1"/>
    <n v="18"/>
    <n v="21689.759999999998"/>
    <n v="1407.6"/>
    <n v="12091.55"/>
    <n v="0"/>
    <n v="20282.16"/>
    <n v="8190.6100000000006"/>
    <n v="8190.6100000000006"/>
    <n v="0.40383322091927093"/>
    <x v="8"/>
    <s v="Q3"/>
    <n v="8"/>
  </r>
  <r>
    <d v="2024-08-01T00:00:00"/>
    <x v="6"/>
    <x v="1"/>
    <x v="0"/>
    <n v="130"/>
    <n v="188941.73"/>
    <n v="0"/>
    <n v="99626.02"/>
    <n v="0"/>
    <n v="188941.73"/>
    <n v="89315.71"/>
    <n v="89315.71"/>
    <n v="0.47271563566185193"/>
    <x v="8"/>
    <s v="Q3"/>
    <n v="8"/>
  </r>
  <r>
    <d v="2024-08-01T00:00:00"/>
    <x v="6"/>
    <x v="1"/>
    <x v="1"/>
    <n v="74"/>
    <n v="96282.3"/>
    <n v="22310.07"/>
    <n v="52217.97"/>
    <n v="0"/>
    <n v="73972.23000000001"/>
    <n v="21754.260000000009"/>
    <n v="21754.260000000009"/>
    <n v="0.29408684853762024"/>
    <x v="8"/>
    <s v="Q3"/>
    <n v="8"/>
  </r>
  <r>
    <d v="2024-08-01T00:00:00"/>
    <x v="6"/>
    <x v="2"/>
    <x v="0"/>
    <n v="35"/>
    <n v="52812.52"/>
    <n v="0"/>
    <n v="27424.34"/>
    <n v="0"/>
    <n v="52812.52"/>
    <n v="25388.179999999997"/>
    <n v="25388.179999999997"/>
    <n v="0.48072275286238941"/>
    <x v="8"/>
    <s v="Q3"/>
    <n v="8"/>
  </r>
  <r>
    <d v="2024-08-01T00:00:00"/>
    <x v="6"/>
    <x v="2"/>
    <x v="1"/>
    <n v="4"/>
    <n v="4599.9399999999996"/>
    <n v="355.73"/>
    <n v="2482.11"/>
    <n v="0"/>
    <n v="4244.2099999999991"/>
    <n v="1762.099999999999"/>
    <n v="1762.099999999999"/>
    <n v="0.41517738283449673"/>
    <x v="8"/>
    <s v="Q3"/>
    <n v="8"/>
  </r>
  <r>
    <d v="2024-09-01T00:00:00"/>
    <x v="0"/>
    <x v="3"/>
    <x v="0"/>
    <n v="158"/>
    <n v="73277.89"/>
    <n v="0"/>
    <n v="42417.02"/>
    <n v="7672.82"/>
    <n v="73277.89"/>
    <n v="30860.870000000003"/>
    <n v="23188.050000000003"/>
    <n v="0.42114845282799496"/>
    <x v="8"/>
    <s v="Q3"/>
    <n v="9"/>
  </r>
  <r>
    <d v="2024-09-01T00:00:00"/>
    <x v="0"/>
    <x v="3"/>
    <x v="1"/>
    <n v="68"/>
    <n v="33589.120000000003"/>
    <n v="4418.1000000000004"/>
    <n v="18975.150000000001"/>
    <n v="3093.66"/>
    <n v="29171.020000000004"/>
    <n v="10195.870000000003"/>
    <n v="7102.2100000000028"/>
    <n v="0.34952051728050654"/>
    <x v="8"/>
    <s v="Q3"/>
    <n v="9"/>
  </r>
  <r>
    <d v="2024-09-01T00:00:00"/>
    <x v="0"/>
    <x v="0"/>
    <x v="0"/>
    <n v="182"/>
    <n v="74562.080000000002"/>
    <n v="0"/>
    <n v="43185.279999999999"/>
    <n v="0"/>
    <n v="74562.080000000002"/>
    <n v="31376.800000000003"/>
    <n v="31376.800000000003"/>
    <n v="0.42081444079886188"/>
    <x v="8"/>
    <s v="Q3"/>
    <n v="9"/>
  </r>
  <r>
    <d v="2024-09-01T00:00:00"/>
    <x v="0"/>
    <x v="0"/>
    <x v="1"/>
    <n v="62"/>
    <n v="27829.200000000001"/>
    <n v="2924.23"/>
    <n v="17122.64"/>
    <n v="0"/>
    <n v="24904.97"/>
    <n v="7782.3300000000017"/>
    <n v="7782.3300000000017"/>
    <n v="0.312481002787797"/>
    <x v="8"/>
    <s v="Q3"/>
    <n v="9"/>
  </r>
  <r>
    <d v="2024-09-01T00:00:00"/>
    <x v="0"/>
    <x v="1"/>
    <x v="0"/>
    <n v="623"/>
    <n v="281385.76"/>
    <n v="0"/>
    <n v="161617.26"/>
    <n v="0"/>
    <n v="281385.76"/>
    <n v="119768.5"/>
    <n v="119768.5"/>
    <n v="0.42563809909925787"/>
    <x v="8"/>
    <s v="Q3"/>
    <n v="9"/>
  </r>
  <r>
    <d v="2024-09-01T00:00:00"/>
    <x v="0"/>
    <x v="1"/>
    <x v="1"/>
    <n v="96"/>
    <n v="40996.29"/>
    <n v="2049.8000000000002"/>
    <n v="24562.14"/>
    <n v="0"/>
    <n v="38946.49"/>
    <n v="14384.349999999999"/>
    <n v="14384.349999999999"/>
    <n v="0.36933623543482352"/>
    <x v="8"/>
    <s v="Q3"/>
    <n v="9"/>
  </r>
  <r>
    <d v="2024-09-01T00:00:00"/>
    <x v="0"/>
    <x v="2"/>
    <x v="0"/>
    <n v="72"/>
    <n v="28961.07"/>
    <n v="0"/>
    <n v="19240.23"/>
    <n v="0"/>
    <n v="28961.07"/>
    <n v="9720.84"/>
    <n v="9720.84"/>
    <n v="0.33565196313533996"/>
    <x v="8"/>
    <s v="Q3"/>
    <n v="9"/>
  </r>
  <r>
    <d v="2024-09-01T00:00:00"/>
    <x v="0"/>
    <x v="2"/>
    <x v="1"/>
    <n v="25"/>
    <n v="11258.45"/>
    <n v="1563.32"/>
    <n v="7023.69"/>
    <n v="0"/>
    <n v="9695.130000000001"/>
    <n v="2671.4400000000014"/>
    <n v="2671.4400000000014"/>
    <n v="0.27554452596303519"/>
    <x v="8"/>
    <s v="Q3"/>
    <n v="9"/>
  </r>
  <r>
    <d v="2024-09-01T00:00:00"/>
    <x v="1"/>
    <x v="3"/>
    <x v="0"/>
    <n v="62"/>
    <n v="378361.7"/>
    <n v="0"/>
    <n v="318547.43"/>
    <n v="39700.51"/>
    <n v="378361.7"/>
    <n v="59814.270000000019"/>
    <n v="20113.760000000017"/>
    <n v="0.15808753898716496"/>
    <x v="8"/>
    <s v="Q3"/>
    <n v="9"/>
  </r>
  <r>
    <d v="2024-09-01T00:00:00"/>
    <x v="1"/>
    <x v="3"/>
    <x v="1"/>
    <n v="22"/>
    <n v="107895.8"/>
    <n v="14149.64"/>
    <n v="93263.99"/>
    <n v="9882.1200000000008"/>
    <n v="93746.16"/>
    <n v="482.16999999999825"/>
    <n v="-9399.9500000000025"/>
    <n v="5.1433573385832364E-3"/>
    <x v="8"/>
    <s v="Q3"/>
    <n v="9"/>
  </r>
  <r>
    <d v="2024-09-01T00:00:00"/>
    <x v="1"/>
    <x v="0"/>
    <x v="0"/>
    <n v="75"/>
    <n v="550802.98"/>
    <n v="0"/>
    <n v="471322.62"/>
    <n v="0"/>
    <n v="550802.98"/>
    <n v="79480.359999999986"/>
    <n v="79480.359999999986"/>
    <n v="0.14429907405366613"/>
    <x v="8"/>
    <s v="Q3"/>
    <n v="9"/>
  </r>
  <r>
    <d v="2024-09-01T00:00:00"/>
    <x v="1"/>
    <x v="0"/>
    <x v="1"/>
    <n v="17"/>
    <n v="98950.17"/>
    <n v="10162.85"/>
    <n v="85935.55"/>
    <n v="0"/>
    <n v="88787.319999999992"/>
    <n v="2851.7699999999895"/>
    <n v="2851.7699999999895"/>
    <n v="3.211911340493203E-2"/>
    <x v="8"/>
    <s v="Q3"/>
    <n v="9"/>
  </r>
  <r>
    <d v="2024-09-01T00:00:00"/>
    <x v="1"/>
    <x v="1"/>
    <x v="0"/>
    <n v="121"/>
    <n v="704213.06"/>
    <n v="0"/>
    <n v="594247.67000000004"/>
    <n v="0"/>
    <n v="704213.06"/>
    <n v="109965.39000000001"/>
    <n v="109965.39000000001"/>
    <n v="0.15615357942949823"/>
    <x v="8"/>
    <s v="Q3"/>
    <n v="9"/>
  </r>
  <r>
    <d v="2024-09-01T00:00:00"/>
    <x v="1"/>
    <x v="1"/>
    <x v="1"/>
    <n v="9"/>
    <n v="54213.87"/>
    <n v="2710.69"/>
    <n v="46302.31"/>
    <n v="0"/>
    <n v="51503.18"/>
    <n v="5200.8700000000026"/>
    <n v="5200.8700000000026"/>
    <n v="0.10098153162581422"/>
    <x v="8"/>
    <s v="Q3"/>
    <n v="9"/>
  </r>
  <r>
    <d v="2024-09-01T00:00:00"/>
    <x v="1"/>
    <x v="2"/>
    <x v="0"/>
    <n v="31"/>
    <n v="190124"/>
    <n v="0"/>
    <n v="158143.38"/>
    <n v="0"/>
    <n v="190124"/>
    <n v="31980.619999999995"/>
    <n v="31980.619999999995"/>
    <n v="0.16820927394752896"/>
    <x v="8"/>
    <s v="Q3"/>
    <n v="9"/>
  </r>
  <r>
    <d v="2024-09-01T00:00:00"/>
    <x v="1"/>
    <x v="2"/>
    <x v="1"/>
    <n v="13"/>
    <n v="84168.52"/>
    <n v="10789.89"/>
    <n v="70723.960000000006"/>
    <n v="0"/>
    <n v="73378.63"/>
    <n v="2654.6699999999983"/>
    <n v="2654.6699999999983"/>
    <n v="3.6177699147558327E-2"/>
    <x v="8"/>
    <s v="Q3"/>
    <n v="9"/>
  </r>
  <r>
    <d v="2024-09-01T00:00:00"/>
    <x v="2"/>
    <x v="3"/>
    <x v="0"/>
    <n v="111"/>
    <n v="94059.58"/>
    <n v="0"/>
    <n v="41827.040000000001"/>
    <n v="9860.8700000000008"/>
    <n v="94059.58"/>
    <n v="52232.54"/>
    <n v="42371.67"/>
    <n v="0.55531334500962048"/>
    <x v="8"/>
    <s v="Q3"/>
    <n v="9"/>
  </r>
  <r>
    <d v="2024-09-01T00:00:00"/>
    <x v="2"/>
    <x v="3"/>
    <x v="1"/>
    <n v="42"/>
    <n v="40525.360000000001"/>
    <n v="4154.41"/>
    <n v="17886.87"/>
    <n v="3865.17"/>
    <n v="36370.949999999997"/>
    <n v="18484.079999999998"/>
    <n v="14618.909999999998"/>
    <n v="0.50820998626651215"/>
    <x v="8"/>
    <s v="Q3"/>
    <n v="9"/>
  </r>
  <r>
    <d v="2024-09-01T00:00:00"/>
    <x v="2"/>
    <x v="0"/>
    <x v="0"/>
    <n v="137"/>
    <n v="105945.02"/>
    <n v="0"/>
    <n v="47555.62"/>
    <n v="0"/>
    <n v="105945.02"/>
    <n v="58389.4"/>
    <n v="58389.4"/>
    <n v="0.55112925553272818"/>
    <x v="8"/>
    <s v="Q3"/>
    <n v="9"/>
  </r>
  <r>
    <d v="2024-09-01T00:00:00"/>
    <x v="2"/>
    <x v="0"/>
    <x v="1"/>
    <n v="34"/>
    <n v="24705.599999999999"/>
    <n v="3047.27"/>
    <n v="11319.98"/>
    <n v="0"/>
    <n v="21658.329999999998"/>
    <n v="10338.349999999999"/>
    <n v="10338.349999999999"/>
    <n v="0.47733828046760757"/>
    <x v="8"/>
    <s v="Q3"/>
    <n v="9"/>
  </r>
  <r>
    <d v="2024-09-01T00:00:00"/>
    <x v="2"/>
    <x v="1"/>
    <x v="0"/>
    <n v="406"/>
    <n v="322246.09999999998"/>
    <n v="0"/>
    <n v="141715.84"/>
    <n v="0"/>
    <n v="322246.09999999998"/>
    <n v="180530.25999999998"/>
    <n v="180530.25999999998"/>
    <n v="0.56022480954773379"/>
    <x v="8"/>
    <s v="Q3"/>
    <n v="9"/>
  </r>
  <r>
    <d v="2024-09-01T00:00:00"/>
    <x v="2"/>
    <x v="1"/>
    <x v="1"/>
    <n v="49"/>
    <n v="39685.269999999997"/>
    <n v="1984.28"/>
    <n v="17412.37"/>
    <n v="0"/>
    <n v="37700.99"/>
    <n v="20288.62"/>
    <n v="20288.62"/>
    <n v="0.53814555002401798"/>
    <x v="8"/>
    <s v="Q3"/>
    <n v="9"/>
  </r>
  <r>
    <d v="2024-09-01T00:00:00"/>
    <x v="2"/>
    <x v="2"/>
    <x v="0"/>
    <n v="54"/>
    <n v="38132.839999999997"/>
    <n v="0"/>
    <n v="16488.61"/>
    <n v="0"/>
    <n v="38132.839999999997"/>
    <n v="21644.229999999996"/>
    <n v="21644.229999999996"/>
    <n v="0.5676007871430504"/>
    <x v="8"/>
    <s v="Q3"/>
    <n v="9"/>
  </r>
  <r>
    <d v="2024-09-01T00:00:00"/>
    <x v="2"/>
    <x v="2"/>
    <x v="1"/>
    <n v="16"/>
    <n v="10479.34"/>
    <n v="1564.08"/>
    <n v="4436.6499999999996"/>
    <n v="0"/>
    <n v="8915.26"/>
    <n v="4478.6100000000006"/>
    <n v="4478.6100000000006"/>
    <n v="0.50235326844085315"/>
    <x v="8"/>
    <s v="Q3"/>
    <n v="9"/>
  </r>
  <r>
    <d v="2024-09-01T00:00:00"/>
    <x v="3"/>
    <x v="3"/>
    <x v="0"/>
    <n v="260"/>
    <n v="29495.24"/>
    <n v="0"/>
    <n v="23511.62"/>
    <n v="3089.84"/>
    <n v="29495.24"/>
    <n v="5983.6200000000026"/>
    <n v="2893.7800000000025"/>
    <n v="0.20286731011512374"/>
    <x v="8"/>
    <s v="Q3"/>
    <n v="9"/>
  </r>
  <r>
    <d v="2024-09-01T00:00:00"/>
    <x v="3"/>
    <x v="3"/>
    <x v="1"/>
    <n v="124"/>
    <n v="13730.55"/>
    <n v="1971.92"/>
    <n v="10939.82"/>
    <n v="1243.92"/>
    <n v="11758.63"/>
    <n v="818.80999999999949"/>
    <n v="-425.11000000000058"/>
    <n v="6.9634812899121712E-2"/>
    <x v="8"/>
    <s v="Q3"/>
    <n v="9"/>
  </r>
  <r>
    <d v="2024-09-01T00:00:00"/>
    <x v="3"/>
    <x v="0"/>
    <x v="0"/>
    <n v="288"/>
    <n v="31543.35"/>
    <n v="0"/>
    <n v="25797.21"/>
    <n v="0"/>
    <n v="31543.35"/>
    <n v="5746.1399999999994"/>
    <n v="5746.1399999999994"/>
    <n v="0.1821664471275245"/>
    <x v="8"/>
    <s v="Q3"/>
    <n v="9"/>
  </r>
  <r>
    <d v="2024-09-01T00:00:00"/>
    <x v="3"/>
    <x v="0"/>
    <x v="1"/>
    <n v="106"/>
    <n v="11996.61"/>
    <n v="1690.1"/>
    <n v="9437.02"/>
    <n v="0"/>
    <n v="10306.51"/>
    <n v="869.48999999999978"/>
    <n v="869.48999999999978"/>
    <n v="8.4363184045811793E-2"/>
    <x v="8"/>
    <s v="Q3"/>
    <n v="9"/>
  </r>
  <r>
    <d v="2024-09-01T00:00:00"/>
    <x v="3"/>
    <x v="1"/>
    <x v="0"/>
    <n v="1847"/>
    <n v="205488.7"/>
    <n v="0"/>
    <n v="164855.09"/>
    <n v="0"/>
    <n v="205488.7"/>
    <n v="40633.610000000015"/>
    <n v="40633.610000000015"/>
    <n v="0.19774133565495336"/>
    <x v="8"/>
    <s v="Q3"/>
    <n v="9"/>
  </r>
  <r>
    <d v="2024-09-01T00:00:00"/>
    <x v="3"/>
    <x v="1"/>
    <x v="1"/>
    <n v="204"/>
    <n v="22204.1"/>
    <n v="1110.22"/>
    <n v="17784.61"/>
    <n v="0"/>
    <n v="21093.879999999997"/>
    <n v="3309.2699999999968"/>
    <n v="3309.2699999999968"/>
    <n v="0.15688294424733606"/>
    <x v="8"/>
    <s v="Q3"/>
    <n v="9"/>
  </r>
  <r>
    <d v="2024-09-01T00:00:00"/>
    <x v="3"/>
    <x v="2"/>
    <x v="0"/>
    <n v="150"/>
    <n v="15758.74"/>
    <n v="0"/>
    <n v="12826.49"/>
    <n v="0"/>
    <n v="15758.74"/>
    <n v="2932.25"/>
    <n v="2932.25"/>
    <n v="0.18607134834383968"/>
    <x v="8"/>
    <s v="Q3"/>
    <n v="9"/>
  </r>
  <r>
    <d v="2024-09-01T00:00:00"/>
    <x v="3"/>
    <x v="2"/>
    <x v="1"/>
    <n v="62"/>
    <n v="7084.97"/>
    <n v="1009.46"/>
    <n v="5668.2"/>
    <n v="0"/>
    <n v="6075.51"/>
    <n v="407.3100000000004"/>
    <n v="407.3100000000004"/>
    <n v="6.7041285422952207E-2"/>
    <x v="8"/>
    <s v="Q3"/>
    <n v="9"/>
  </r>
  <r>
    <d v="2024-09-01T00:00:00"/>
    <x v="4"/>
    <x v="3"/>
    <x v="0"/>
    <n v="137"/>
    <n v="85932.99"/>
    <n v="0"/>
    <n v="44709.23"/>
    <n v="8978.99"/>
    <n v="85932.99"/>
    <n v="41223.760000000002"/>
    <n v="32244.770000000004"/>
    <n v="0.4797198375152546"/>
    <x v="8"/>
    <s v="Q3"/>
    <n v="9"/>
  </r>
  <r>
    <d v="2024-09-01T00:00:00"/>
    <x v="4"/>
    <x v="3"/>
    <x v="1"/>
    <n v="43"/>
    <n v="25672.23"/>
    <n v="3392.91"/>
    <n v="13286.07"/>
    <n v="2360.59"/>
    <n v="22279.32"/>
    <n v="8993.25"/>
    <n v="6632.66"/>
    <n v="0.40365908833842323"/>
    <x v="8"/>
    <s v="Q3"/>
    <n v="9"/>
  </r>
  <r>
    <d v="2024-09-01T00:00:00"/>
    <x v="4"/>
    <x v="0"/>
    <x v="0"/>
    <n v="138"/>
    <n v="82951.179999999993"/>
    <n v="0"/>
    <n v="43153.279999999999"/>
    <n v="0"/>
    <n v="82951.179999999993"/>
    <n v="39797.899999999994"/>
    <n v="39797.899999999994"/>
    <n v="0.47977497125417623"/>
    <x v="8"/>
    <s v="Q3"/>
    <n v="9"/>
  </r>
  <r>
    <d v="2024-09-01T00:00:00"/>
    <x v="4"/>
    <x v="0"/>
    <x v="1"/>
    <n v="45"/>
    <n v="33222.400000000001"/>
    <n v="3666.67"/>
    <n v="17281.71"/>
    <n v="0"/>
    <n v="29555.730000000003"/>
    <n v="12274.020000000004"/>
    <n v="12274.020000000004"/>
    <n v="0.4152839398654678"/>
    <x v="8"/>
    <s v="Q3"/>
    <n v="9"/>
  </r>
  <r>
    <d v="2024-09-01T00:00:00"/>
    <x v="4"/>
    <x v="1"/>
    <x v="0"/>
    <n v="526"/>
    <n v="330250.93"/>
    <n v="0"/>
    <n v="173491.46"/>
    <n v="0"/>
    <n v="330250.93"/>
    <n v="156759.47"/>
    <n v="156759.47"/>
    <n v="0.47466776247988157"/>
    <x v="8"/>
    <s v="Q3"/>
    <n v="9"/>
  </r>
  <r>
    <d v="2024-09-01T00:00:00"/>
    <x v="4"/>
    <x v="1"/>
    <x v="1"/>
    <n v="31"/>
    <n v="15040.59"/>
    <n v="752.04"/>
    <n v="7567.76"/>
    <n v="0"/>
    <n v="14288.55"/>
    <n v="6720.7899999999991"/>
    <n v="6720.7899999999991"/>
    <n v="0.47036193315626845"/>
    <x v="8"/>
    <s v="Q3"/>
    <n v="9"/>
  </r>
  <r>
    <d v="2024-09-01T00:00:00"/>
    <x v="4"/>
    <x v="2"/>
    <x v="0"/>
    <n v="50"/>
    <n v="35747.31"/>
    <n v="0"/>
    <n v="18358.310000000001"/>
    <n v="0"/>
    <n v="35747.31"/>
    <n v="17388.999999999996"/>
    <n v="17388.999999999996"/>
    <n v="0.48644219662962046"/>
    <x v="8"/>
    <s v="Q3"/>
    <n v="9"/>
  </r>
  <r>
    <d v="2024-09-01T00:00:00"/>
    <x v="4"/>
    <x v="2"/>
    <x v="1"/>
    <n v="37"/>
    <n v="25615.97"/>
    <n v="4254.3900000000003"/>
    <n v="13336.88"/>
    <n v="0"/>
    <n v="21361.58"/>
    <n v="8024.7000000000025"/>
    <n v="8024.7000000000025"/>
    <n v="0.37566041463225108"/>
    <x v="8"/>
    <s v="Q3"/>
    <n v="9"/>
  </r>
  <r>
    <d v="2024-09-01T00:00:00"/>
    <x v="5"/>
    <x v="3"/>
    <x v="0"/>
    <n v="74"/>
    <n v="328036.57"/>
    <n v="0"/>
    <n v="275379.93"/>
    <n v="34353.120000000003"/>
    <n v="328036.57"/>
    <n v="52656.640000000014"/>
    <n v="18303.520000000011"/>
    <n v="0.16052063951284459"/>
    <x v="8"/>
    <s v="Q3"/>
    <n v="9"/>
  </r>
  <r>
    <d v="2024-09-01T00:00:00"/>
    <x v="5"/>
    <x v="3"/>
    <x v="1"/>
    <n v="26"/>
    <n v="121810.39"/>
    <n v="16379.19"/>
    <n v="92401.8"/>
    <n v="11113.3"/>
    <n v="105431.2"/>
    <n v="13029.399999999994"/>
    <n v="1916.0999999999949"/>
    <n v="0.12358201367337178"/>
    <x v="8"/>
    <s v="Q3"/>
    <n v="9"/>
  </r>
  <r>
    <d v="2024-09-01T00:00:00"/>
    <x v="5"/>
    <x v="0"/>
    <x v="0"/>
    <n v="68"/>
    <n v="300052.62"/>
    <n v="0"/>
    <n v="238085.19"/>
    <n v="0"/>
    <n v="300052.62"/>
    <n v="61967.429999999993"/>
    <n v="61967.429999999993"/>
    <n v="0.20652187606293854"/>
    <x v="8"/>
    <s v="Q3"/>
    <n v="9"/>
  </r>
  <r>
    <d v="2024-09-01T00:00:00"/>
    <x v="5"/>
    <x v="0"/>
    <x v="1"/>
    <n v="23"/>
    <n v="99013.42"/>
    <n v="15642.4"/>
    <n v="82005.37"/>
    <n v="0"/>
    <n v="83371.02"/>
    <n v="1365.6500000000087"/>
    <n v="1365.6500000000087"/>
    <n v="1.6380392131462571E-2"/>
    <x v="8"/>
    <s v="Q3"/>
    <n v="9"/>
  </r>
  <r>
    <d v="2024-09-01T00:00:00"/>
    <x v="5"/>
    <x v="1"/>
    <x v="0"/>
    <n v="183"/>
    <n v="826075.02"/>
    <n v="0"/>
    <n v="683563.38"/>
    <n v="0"/>
    <n v="826075.02"/>
    <n v="142511.64000000001"/>
    <n v="142511.64000000001"/>
    <n v="0.1725165833001463"/>
    <x v="8"/>
    <s v="Q3"/>
    <n v="9"/>
  </r>
  <r>
    <d v="2024-09-01T00:00:00"/>
    <x v="5"/>
    <x v="1"/>
    <x v="1"/>
    <n v="26"/>
    <n v="107457.56"/>
    <n v="5372.92"/>
    <n v="90642.69"/>
    <n v="0"/>
    <n v="102084.64"/>
    <n v="11441.949999999997"/>
    <n v="11441.949999999997"/>
    <n v="0.11208297350120447"/>
    <x v="8"/>
    <s v="Q3"/>
    <n v="9"/>
  </r>
  <r>
    <d v="2024-09-01T00:00:00"/>
    <x v="5"/>
    <x v="2"/>
    <x v="0"/>
    <n v="27"/>
    <n v="149518.99"/>
    <n v="0"/>
    <n v="130537.18"/>
    <n v="0"/>
    <n v="149518.99"/>
    <n v="18981.809999999998"/>
    <n v="18981.809999999998"/>
    <n v="0.12695250282255116"/>
    <x v="8"/>
    <s v="Q3"/>
    <n v="9"/>
  </r>
  <r>
    <d v="2024-09-01T00:00:00"/>
    <x v="5"/>
    <x v="2"/>
    <x v="1"/>
    <n v="10"/>
    <n v="38395.279999999999"/>
    <n v="5386.09"/>
    <n v="31615"/>
    <n v="0"/>
    <n v="33009.19"/>
    <n v="1394.1900000000023"/>
    <n v="1394.1900000000023"/>
    <n v="4.2236419615264788E-2"/>
    <x v="8"/>
    <s v="Q3"/>
    <n v="9"/>
  </r>
  <r>
    <d v="2024-09-01T00:00:00"/>
    <x v="6"/>
    <x v="3"/>
    <x v="0"/>
    <n v="43"/>
    <n v="60442.43"/>
    <n v="0"/>
    <n v="33071.589999999997"/>
    <n v="6341.69"/>
    <n v="60442.43"/>
    <n v="27370.840000000004"/>
    <n v="21029.150000000005"/>
    <n v="0.45284148900035959"/>
    <x v="8"/>
    <s v="Q3"/>
    <n v="9"/>
  </r>
  <r>
    <d v="2024-09-01T00:00:00"/>
    <x v="6"/>
    <x v="3"/>
    <x v="1"/>
    <n v="26"/>
    <n v="31545.75"/>
    <n v="3637.33"/>
    <n v="16356.4"/>
    <n v="2952"/>
    <n v="27908.42"/>
    <n v="11552.019999999999"/>
    <n v="8600.0199999999986"/>
    <n v="0.41392597646158397"/>
    <x v="8"/>
    <s v="Q3"/>
    <n v="9"/>
  </r>
  <r>
    <d v="2024-09-01T00:00:00"/>
    <x v="6"/>
    <x v="0"/>
    <x v="0"/>
    <n v="51"/>
    <n v="67216.960000000006"/>
    <n v="0"/>
    <n v="35791.1"/>
    <n v="0"/>
    <n v="67216.960000000006"/>
    <n v="31425.860000000008"/>
    <n v="31425.860000000008"/>
    <n v="0.46752873084412039"/>
    <x v="8"/>
    <s v="Q3"/>
    <n v="9"/>
  </r>
  <r>
    <d v="2024-09-01T00:00:00"/>
    <x v="6"/>
    <x v="0"/>
    <x v="1"/>
    <n v="16"/>
    <n v="19794.009999999998"/>
    <n v="1736.61"/>
    <n v="10206.4"/>
    <n v="0"/>
    <n v="18057.399999999998"/>
    <n v="7850.9999999999982"/>
    <n v="7850.9999999999982"/>
    <n v="0.43478020091486036"/>
    <x v="8"/>
    <s v="Q3"/>
    <n v="9"/>
  </r>
  <r>
    <d v="2024-09-01T00:00:00"/>
    <x v="6"/>
    <x v="1"/>
    <x v="0"/>
    <n v="203"/>
    <n v="281077.59000000003"/>
    <n v="0"/>
    <n v="150337.42000000001"/>
    <n v="0"/>
    <n v="281077.59000000003"/>
    <n v="130740.17000000001"/>
    <n v="130740.17000000001"/>
    <n v="0.46513907423213641"/>
    <x v="8"/>
    <s v="Q3"/>
    <n v="9"/>
  </r>
  <r>
    <d v="2024-09-01T00:00:00"/>
    <x v="6"/>
    <x v="1"/>
    <x v="1"/>
    <n v="19"/>
    <n v="25777.68"/>
    <n v="1288.9000000000001"/>
    <n v="13532.97"/>
    <n v="0"/>
    <n v="24488.78"/>
    <n v="10955.81"/>
    <n v="10955.81"/>
    <n v="0.44738080051354129"/>
    <x v="8"/>
    <s v="Q3"/>
    <n v="9"/>
  </r>
  <r>
    <d v="2024-09-01T00:00:00"/>
    <x v="6"/>
    <x v="2"/>
    <x v="0"/>
    <n v="14"/>
    <n v="24951.67"/>
    <n v="0"/>
    <n v="13113.62"/>
    <n v="0"/>
    <n v="24951.67"/>
    <n v="11838.049999999997"/>
    <n v="11838.049999999997"/>
    <n v="0.47443918583405431"/>
    <x v="8"/>
    <s v="Q3"/>
    <n v="9"/>
  </r>
  <r>
    <d v="2024-09-01T00:00:00"/>
    <x v="6"/>
    <x v="2"/>
    <x v="1"/>
    <n v="11"/>
    <n v="15523.34"/>
    <n v="1720.04"/>
    <n v="9120.5400000000009"/>
    <n v="0"/>
    <n v="13803.3"/>
    <n v="4682.7599999999984"/>
    <n v="4682.7599999999984"/>
    <n v="0.33924930994762115"/>
    <x v="8"/>
    <s v="Q3"/>
    <n v="9"/>
  </r>
  <r>
    <d v="2024-10-01T00:00:00"/>
    <x v="0"/>
    <x v="3"/>
    <x v="0"/>
    <n v="193"/>
    <n v="88796.57"/>
    <n v="0"/>
    <n v="50739.54"/>
    <n v="9309.77"/>
    <n v="88796.57"/>
    <n v="38057.030000000006"/>
    <n v="28747.260000000006"/>
    <n v="0.42858671230206308"/>
    <x v="8"/>
    <s v="Q4"/>
    <n v="10"/>
  </r>
  <r>
    <d v="2024-10-01T00:00:00"/>
    <x v="0"/>
    <x v="3"/>
    <x v="1"/>
    <n v="80"/>
    <n v="30271"/>
    <n v="4911.1400000000003"/>
    <n v="18288.45"/>
    <n v="2683.11"/>
    <n v="25359.86"/>
    <n v="7071.41"/>
    <n v="4388.2999999999993"/>
    <n v="0.27884262768012125"/>
    <x v="8"/>
    <s v="Q4"/>
    <n v="10"/>
  </r>
  <r>
    <d v="2024-10-01T00:00:00"/>
    <x v="0"/>
    <x v="0"/>
    <x v="0"/>
    <n v="224"/>
    <n v="98903.33"/>
    <n v="0"/>
    <n v="54004.07"/>
    <n v="0"/>
    <n v="98903.33"/>
    <n v="44899.26"/>
    <n v="44899.26"/>
    <n v="0.45397116558158357"/>
    <x v="8"/>
    <s v="Q4"/>
    <n v="10"/>
  </r>
  <r>
    <d v="2024-10-01T00:00:00"/>
    <x v="0"/>
    <x v="0"/>
    <x v="1"/>
    <n v="88"/>
    <n v="41115.86"/>
    <n v="6251.28"/>
    <n v="22729.75"/>
    <n v="0"/>
    <n v="34864.58"/>
    <n v="12134.830000000002"/>
    <n v="12134.830000000002"/>
    <n v="0.3480561073731564"/>
    <x v="8"/>
    <s v="Q4"/>
    <n v="10"/>
  </r>
  <r>
    <d v="2024-10-01T00:00:00"/>
    <x v="0"/>
    <x v="1"/>
    <x v="0"/>
    <n v="733"/>
    <n v="325428.59000000003"/>
    <n v="0"/>
    <n v="194521.95"/>
    <n v="0"/>
    <n v="325428.59000000003"/>
    <n v="130906.64000000001"/>
    <n v="130906.64000000001"/>
    <n v="0.4022591868772194"/>
    <x v="8"/>
    <s v="Q4"/>
    <n v="10"/>
  </r>
  <r>
    <d v="2024-10-01T00:00:00"/>
    <x v="0"/>
    <x v="1"/>
    <x v="1"/>
    <n v="94"/>
    <n v="41725.129999999997"/>
    <n v="2086.27"/>
    <n v="22778.65"/>
    <n v="0"/>
    <n v="39638.86"/>
    <n v="16860.21"/>
    <n v="16860.21"/>
    <n v="0.4253454816813601"/>
    <x v="8"/>
    <s v="Q4"/>
    <n v="10"/>
  </r>
  <r>
    <d v="2024-10-01T00:00:00"/>
    <x v="0"/>
    <x v="2"/>
    <x v="0"/>
    <n v="70"/>
    <n v="25354.76"/>
    <n v="0"/>
    <n v="13694.59"/>
    <n v="0"/>
    <n v="25354.76"/>
    <n v="11660.169999999998"/>
    <n v="11660.169999999998"/>
    <n v="0.45988090599161652"/>
    <x v="8"/>
    <s v="Q4"/>
    <n v="10"/>
  </r>
  <r>
    <d v="2024-10-01T00:00:00"/>
    <x v="0"/>
    <x v="2"/>
    <x v="1"/>
    <n v="27"/>
    <n v="10220.379999999999"/>
    <n v="1062.74"/>
    <n v="5960.04"/>
    <n v="0"/>
    <n v="9157.64"/>
    <n v="3197.5999999999995"/>
    <n v="3197.5999999999995"/>
    <n v="0.34917293101716157"/>
    <x v="8"/>
    <s v="Q4"/>
    <n v="10"/>
  </r>
  <r>
    <d v="2024-10-01T00:00:00"/>
    <x v="1"/>
    <x v="3"/>
    <x v="0"/>
    <n v="78"/>
    <n v="492638.32"/>
    <n v="0"/>
    <n v="420798.59"/>
    <n v="51649.86"/>
    <n v="492638.32"/>
    <n v="71839.729999999981"/>
    <n v="20189.869999999981"/>
    <n v="0.14582651629698637"/>
    <x v="8"/>
    <s v="Q4"/>
    <n v="10"/>
  </r>
  <r>
    <d v="2024-10-01T00:00:00"/>
    <x v="1"/>
    <x v="3"/>
    <x v="1"/>
    <n v="35"/>
    <n v="202128.86"/>
    <n v="28467.8"/>
    <n v="172390.52"/>
    <n v="18331.330000000002"/>
    <n v="173661.06"/>
    <n v="1270.5400000000081"/>
    <n v="-17060.789999999994"/>
    <n v="7.3162054867107699E-3"/>
    <x v="8"/>
    <s v="Q4"/>
    <n v="10"/>
  </r>
  <r>
    <d v="2024-10-01T00:00:00"/>
    <x v="1"/>
    <x v="0"/>
    <x v="0"/>
    <n v="74"/>
    <n v="425881.86"/>
    <n v="0"/>
    <n v="358011.79"/>
    <n v="0"/>
    <n v="425881.86"/>
    <n v="67870.070000000007"/>
    <n v="67870.070000000007"/>
    <n v="0.15936360848992256"/>
    <x v="8"/>
    <s v="Q4"/>
    <n v="10"/>
  </r>
  <r>
    <d v="2024-10-01T00:00:00"/>
    <x v="1"/>
    <x v="0"/>
    <x v="1"/>
    <n v="23"/>
    <n v="162833.71"/>
    <n v="21760.71"/>
    <n v="138208.35"/>
    <n v="0"/>
    <n v="141073"/>
    <n v="2864.6499999999942"/>
    <n v="2864.6499999999942"/>
    <n v="2.0306153551707232E-2"/>
    <x v="8"/>
    <s v="Q4"/>
    <n v="10"/>
  </r>
  <r>
    <d v="2024-10-01T00:00:00"/>
    <x v="1"/>
    <x v="1"/>
    <x v="0"/>
    <n v="99"/>
    <n v="546041.34"/>
    <n v="0"/>
    <n v="467494.2"/>
    <n v="0"/>
    <n v="546041.34"/>
    <n v="78547.139999999956"/>
    <n v="78547.139999999956"/>
    <n v="0.14384833939496222"/>
    <x v="8"/>
    <s v="Q4"/>
    <n v="10"/>
  </r>
  <r>
    <d v="2024-10-01T00:00:00"/>
    <x v="1"/>
    <x v="1"/>
    <x v="1"/>
    <n v="13"/>
    <n v="78849.16"/>
    <n v="3942.46"/>
    <n v="67999.39"/>
    <n v="0"/>
    <n v="74906.7"/>
    <n v="6907.3099999999977"/>
    <n v="6907.3099999999977"/>
    <n v="9.2212178616866022E-2"/>
    <x v="8"/>
    <s v="Q4"/>
    <n v="10"/>
  </r>
  <r>
    <d v="2024-10-01T00:00:00"/>
    <x v="1"/>
    <x v="2"/>
    <x v="0"/>
    <n v="20"/>
    <n v="141102.95000000001"/>
    <n v="0"/>
    <n v="118899.8"/>
    <n v="0"/>
    <n v="141102.95000000001"/>
    <n v="22203.150000000009"/>
    <n v="22203.150000000009"/>
    <n v="0.15735425800807146"/>
    <x v="8"/>
    <s v="Q4"/>
    <n v="10"/>
  </r>
  <r>
    <d v="2024-10-01T00:00:00"/>
    <x v="1"/>
    <x v="2"/>
    <x v="1"/>
    <n v="11"/>
    <n v="68552.639999999999"/>
    <n v="11450.26"/>
    <n v="58475.18"/>
    <n v="0"/>
    <n v="57102.38"/>
    <n v="-1372.8000000000029"/>
    <n v="-1372.8000000000029"/>
    <n v="-2.4041029463220325E-2"/>
    <x v="8"/>
    <s v="Q4"/>
    <n v="10"/>
  </r>
  <r>
    <d v="2024-10-01T00:00:00"/>
    <x v="2"/>
    <x v="3"/>
    <x v="0"/>
    <n v="122"/>
    <n v="94691.15"/>
    <n v="0"/>
    <n v="41653.300000000003"/>
    <n v="10255.59"/>
    <n v="94691.15"/>
    <n v="53037.849999999991"/>
    <n v="42782.259999999995"/>
    <n v="0.56011411837325864"/>
    <x v="8"/>
    <s v="Q4"/>
    <n v="10"/>
  </r>
  <r>
    <d v="2024-10-01T00:00:00"/>
    <x v="2"/>
    <x v="3"/>
    <x v="1"/>
    <n v="43"/>
    <n v="37184.949999999997"/>
    <n v="5869.01"/>
    <n v="16950.52"/>
    <n v="3298.6"/>
    <n v="31315.939999999995"/>
    <n v="14365.419999999995"/>
    <n v="11066.819999999994"/>
    <n v="0.45872549251275857"/>
    <x v="8"/>
    <s v="Q4"/>
    <n v="10"/>
  </r>
  <r>
    <d v="2024-10-01T00:00:00"/>
    <x v="2"/>
    <x v="0"/>
    <x v="0"/>
    <n v="121"/>
    <n v="88002.16"/>
    <n v="0"/>
    <n v="38482.239999999998"/>
    <n v="0"/>
    <n v="88002.16"/>
    <n v="49519.920000000006"/>
    <n v="49519.920000000006"/>
    <n v="0.56271255160100619"/>
    <x v="8"/>
    <s v="Q4"/>
    <n v="10"/>
  </r>
  <r>
    <d v="2024-10-01T00:00:00"/>
    <x v="2"/>
    <x v="0"/>
    <x v="1"/>
    <n v="36"/>
    <n v="24492.37"/>
    <n v="4559.09"/>
    <n v="10725.15"/>
    <n v="0"/>
    <n v="19933.28"/>
    <n v="9208.1299999999992"/>
    <n v="9208.1299999999992"/>
    <n v="0.46194755705031987"/>
    <x v="8"/>
    <s v="Q4"/>
    <n v="10"/>
  </r>
  <r>
    <d v="2024-10-01T00:00:00"/>
    <x v="2"/>
    <x v="1"/>
    <x v="0"/>
    <n v="516"/>
    <n v="409980.06"/>
    <n v="0"/>
    <n v="178456.17"/>
    <n v="0"/>
    <n v="409980.06"/>
    <n v="231523.88999999998"/>
    <n v="231523.88999999998"/>
    <n v="0.56471987930339829"/>
    <x v="8"/>
    <s v="Q4"/>
    <n v="10"/>
  </r>
  <r>
    <d v="2024-10-01T00:00:00"/>
    <x v="2"/>
    <x v="1"/>
    <x v="1"/>
    <n v="64"/>
    <n v="47658.400000000001"/>
    <n v="2382.9699999999998"/>
    <n v="20893.93"/>
    <n v="0"/>
    <n v="45275.43"/>
    <n v="24381.5"/>
    <n v="24381.5"/>
    <n v="0.53851504005594208"/>
    <x v="8"/>
    <s v="Q4"/>
    <n v="10"/>
  </r>
  <r>
    <d v="2024-10-01T00:00:00"/>
    <x v="2"/>
    <x v="2"/>
    <x v="0"/>
    <n v="36"/>
    <n v="33150.92"/>
    <n v="0"/>
    <n v="14843.04"/>
    <n v="0"/>
    <n v="33150.92"/>
    <n v="18307.879999999997"/>
    <n v="18307.879999999997"/>
    <n v="0.55225857985238413"/>
    <x v="8"/>
    <s v="Q4"/>
    <n v="10"/>
  </r>
  <r>
    <d v="2024-10-01T00:00:00"/>
    <x v="2"/>
    <x v="2"/>
    <x v="1"/>
    <n v="20"/>
    <n v="19344.080000000002"/>
    <n v="2353.83"/>
    <n v="8622.73"/>
    <n v="0"/>
    <n v="16990.25"/>
    <n v="8367.52"/>
    <n v="8367.52"/>
    <n v="0.49248951604596758"/>
    <x v="8"/>
    <s v="Q4"/>
    <n v="10"/>
  </r>
  <r>
    <d v="2024-10-01T00:00:00"/>
    <x v="3"/>
    <x v="3"/>
    <x v="0"/>
    <n v="306"/>
    <n v="36709.160000000003"/>
    <n v="0"/>
    <n v="28924.92"/>
    <n v="3843.71"/>
    <n v="36709.160000000003"/>
    <n v="7784.2400000000052"/>
    <n v="3940.5300000000052"/>
    <n v="0.21205170589574932"/>
    <x v="8"/>
    <s v="Q4"/>
    <n v="10"/>
  </r>
  <r>
    <d v="2024-10-01T00:00:00"/>
    <x v="3"/>
    <x v="3"/>
    <x v="1"/>
    <n v="148"/>
    <n v="17213.98"/>
    <n v="2284.83"/>
    <n v="13974.34"/>
    <n v="1583.41"/>
    <n v="14929.15"/>
    <n v="954.80999999999949"/>
    <n v="-628.60000000000059"/>
    <n v="6.3956085912459826E-2"/>
    <x v="8"/>
    <s v="Q4"/>
    <n v="10"/>
  </r>
  <r>
    <d v="2024-10-01T00:00:00"/>
    <x v="3"/>
    <x v="0"/>
    <x v="0"/>
    <n v="346"/>
    <n v="35891.230000000003"/>
    <n v="0"/>
    <n v="28510.67"/>
    <n v="0"/>
    <n v="35891.230000000003"/>
    <n v="7380.5600000000049"/>
    <n v="7380.5600000000049"/>
    <n v="0.20563686449308102"/>
    <x v="8"/>
    <s v="Q4"/>
    <n v="10"/>
  </r>
  <r>
    <d v="2024-10-01T00:00:00"/>
    <x v="3"/>
    <x v="0"/>
    <x v="1"/>
    <n v="143"/>
    <n v="19219.72"/>
    <n v="2585.69"/>
    <n v="15184.42"/>
    <n v="0"/>
    <n v="16634.030000000002"/>
    <n v="1449.6100000000024"/>
    <n v="1449.6100000000024"/>
    <n v="8.7147251748373802E-2"/>
    <x v="8"/>
    <s v="Q4"/>
    <n v="10"/>
  </r>
  <r>
    <d v="2024-10-01T00:00:00"/>
    <x v="3"/>
    <x v="1"/>
    <x v="0"/>
    <n v="2035"/>
    <n v="242003.22"/>
    <n v="0"/>
    <n v="194354.42"/>
    <n v="0"/>
    <n v="242003.22"/>
    <n v="47648.799999999988"/>
    <n v="47648.799999999988"/>
    <n v="0.19689324794934543"/>
    <x v="8"/>
    <s v="Q4"/>
    <n v="10"/>
  </r>
  <r>
    <d v="2024-10-01T00:00:00"/>
    <x v="3"/>
    <x v="1"/>
    <x v="1"/>
    <n v="204"/>
    <n v="24438.34"/>
    <n v="1221.9000000000001"/>
    <n v="19939.169999999998"/>
    <n v="0"/>
    <n v="23216.44"/>
    <n v="3277.2700000000004"/>
    <n v="3277.2700000000004"/>
    <n v="0.14116160789509505"/>
    <x v="8"/>
    <s v="Q4"/>
    <n v="10"/>
  </r>
  <r>
    <d v="2024-10-01T00:00:00"/>
    <x v="3"/>
    <x v="2"/>
    <x v="0"/>
    <n v="105"/>
    <n v="11294.67"/>
    <n v="0"/>
    <n v="8987.3799999999992"/>
    <n v="0"/>
    <n v="11294.67"/>
    <n v="2307.2900000000009"/>
    <n v="2307.2900000000009"/>
    <n v="0.20428131145044529"/>
    <x v="8"/>
    <s v="Q4"/>
    <n v="10"/>
  </r>
  <r>
    <d v="2024-10-01T00:00:00"/>
    <x v="3"/>
    <x v="2"/>
    <x v="1"/>
    <n v="68"/>
    <n v="5558.34"/>
    <n v="799.32"/>
    <n v="4381.6400000000003"/>
    <n v="0"/>
    <n v="4759.0200000000004"/>
    <n v="377.38000000000011"/>
    <n v="377.38000000000011"/>
    <n v="7.9297838630642464E-2"/>
    <x v="8"/>
    <s v="Q4"/>
    <n v="10"/>
  </r>
  <r>
    <d v="2024-10-01T00:00:00"/>
    <x v="4"/>
    <x v="3"/>
    <x v="0"/>
    <n v="111"/>
    <n v="71538.05"/>
    <n v="0"/>
    <n v="37125.9"/>
    <n v="7486.86"/>
    <n v="71538.05"/>
    <n v="34412.15"/>
    <n v="26925.29"/>
    <n v="0.48103282099526057"/>
    <x v="8"/>
    <s v="Q4"/>
    <n v="10"/>
  </r>
  <r>
    <d v="2024-10-01T00:00:00"/>
    <x v="4"/>
    <x v="3"/>
    <x v="1"/>
    <n v="67"/>
    <n v="42441.08"/>
    <n v="6215.45"/>
    <n v="22603.31"/>
    <n v="3823.96"/>
    <n v="36225.630000000005"/>
    <n v="13622.320000000003"/>
    <n v="9798.3600000000042"/>
    <n v="0.37604094117893883"/>
    <x v="8"/>
    <s v="Q4"/>
    <n v="10"/>
  </r>
  <r>
    <d v="2024-10-01T00:00:00"/>
    <x v="4"/>
    <x v="0"/>
    <x v="0"/>
    <n v="163"/>
    <n v="97846.47"/>
    <n v="0"/>
    <n v="50459"/>
    <n v="0"/>
    <n v="97846.47"/>
    <n v="47387.47"/>
    <n v="47387.47"/>
    <n v="0.48430433923676552"/>
    <x v="8"/>
    <s v="Q4"/>
    <n v="10"/>
  </r>
  <r>
    <d v="2024-10-01T00:00:00"/>
    <x v="4"/>
    <x v="0"/>
    <x v="1"/>
    <n v="44"/>
    <n v="26181.93"/>
    <n v="3316.15"/>
    <n v="13971"/>
    <n v="0"/>
    <n v="22865.78"/>
    <n v="8894.7799999999988"/>
    <n v="8894.7799999999988"/>
    <n v="0.38899963176414709"/>
    <x v="8"/>
    <s v="Q4"/>
    <n v="10"/>
  </r>
  <r>
    <d v="2024-10-01T00:00:00"/>
    <x v="4"/>
    <x v="1"/>
    <x v="0"/>
    <n v="574"/>
    <n v="349805.92"/>
    <n v="0"/>
    <n v="182118.23"/>
    <n v="0"/>
    <n v="349805.92"/>
    <n v="167687.68999999997"/>
    <n v="167687.68999999997"/>
    <n v="0.47937350517109595"/>
    <x v="8"/>
    <s v="Q4"/>
    <n v="10"/>
  </r>
  <r>
    <d v="2024-10-01T00:00:00"/>
    <x v="4"/>
    <x v="1"/>
    <x v="1"/>
    <n v="49"/>
    <n v="27645.33"/>
    <n v="1382.27"/>
    <n v="13978.75"/>
    <n v="0"/>
    <n v="26263.06"/>
    <n v="12284.310000000001"/>
    <n v="12284.310000000001"/>
    <n v="0.46774100200052854"/>
    <x v="8"/>
    <s v="Q4"/>
    <n v="10"/>
  </r>
  <r>
    <d v="2024-10-01T00:00:00"/>
    <x v="4"/>
    <x v="2"/>
    <x v="0"/>
    <n v="38"/>
    <n v="27166.11"/>
    <n v="0"/>
    <n v="14112.22"/>
    <n v="0"/>
    <n v="27166.11"/>
    <n v="13053.890000000001"/>
    <n v="13053.890000000001"/>
    <n v="0.48052113460484408"/>
    <x v="8"/>
    <s v="Q4"/>
    <n v="10"/>
  </r>
  <r>
    <d v="2024-10-01T00:00:00"/>
    <x v="4"/>
    <x v="2"/>
    <x v="1"/>
    <n v="25"/>
    <n v="16678.560000000001"/>
    <n v="2924.65"/>
    <n v="8815.56"/>
    <n v="0"/>
    <n v="13753.910000000002"/>
    <n v="4938.3500000000022"/>
    <n v="4938.3500000000022"/>
    <n v="0.35905062633098528"/>
    <x v="8"/>
    <s v="Q4"/>
    <n v="10"/>
  </r>
  <r>
    <d v="2024-10-01T00:00:00"/>
    <x v="5"/>
    <x v="3"/>
    <x v="0"/>
    <n v="96"/>
    <n v="427379.23"/>
    <n v="0"/>
    <n v="346033.15"/>
    <n v="44808.89"/>
    <n v="427379.23"/>
    <n v="81346.079999999958"/>
    <n v="36537.189999999959"/>
    <n v="0.19033699882888544"/>
    <x v="8"/>
    <s v="Q4"/>
    <n v="10"/>
  </r>
  <r>
    <d v="2024-10-01T00:00:00"/>
    <x v="5"/>
    <x v="3"/>
    <x v="1"/>
    <n v="38"/>
    <n v="153642.07"/>
    <n v="19232.27"/>
    <n v="132490.79"/>
    <n v="14162.93"/>
    <n v="134409.80000000002"/>
    <n v="1919.0100000000093"/>
    <n v="-12243.919999999991"/>
    <n v="1.4277307160638651E-2"/>
    <x v="8"/>
    <s v="Q4"/>
    <n v="10"/>
  </r>
  <r>
    <d v="2024-10-01T00:00:00"/>
    <x v="5"/>
    <x v="0"/>
    <x v="0"/>
    <n v="69"/>
    <n v="301949.53999999998"/>
    <n v="0"/>
    <n v="242687.75"/>
    <n v="0"/>
    <n v="301949.53999999998"/>
    <n v="59261.789999999979"/>
    <n v="59261.789999999979"/>
    <n v="0.19626388568103129"/>
    <x v="8"/>
    <s v="Q4"/>
    <n v="10"/>
  </r>
  <r>
    <d v="2024-10-01T00:00:00"/>
    <x v="5"/>
    <x v="0"/>
    <x v="1"/>
    <n v="23"/>
    <n v="95908.52"/>
    <n v="10899.99"/>
    <n v="77822.06"/>
    <n v="0"/>
    <n v="85008.53"/>
    <n v="7186.4700000000012"/>
    <n v="7186.4700000000012"/>
    <n v="8.453822222311104E-2"/>
    <x v="8"/>
    <s v="Q4"/>
    <n v="10"/>
  </r>
  <r>
    <d v="2024-10-01T00:00:00"/>
    <x v="5"/>
    <x v="1"/>
    <x v="0"/>
    <n v="194"/>
    <n v="814462.71"/>
    <n v="0"/>
    <n v="665197.72"/>
    <n v="0"/>
    <n v="814462.71"/>
    <n v="149264.99"/>
    <n v="149264.99"/>
    <n v="0.18326804673476088"/>
    <x v="8"/>
    <s v="Q4"/>
    <n v="10"/>
  </r>
  <r>
    <d v="2024-10-01T00:00:00"/>
    <x v="5"/>
    <x v="1"/>
    <x v="1"/>
    <n v="20"/>
    <n v="97353.2"/>
    <n v="4867.7"/>
    <n v="81117.95"/>
    <n v="0"/>
    <n v="92485.5"/>
    <n v="11367.550000000003"/>
    <n v="11367.550000000003"/>
    <n v="0.12291169967184049"/>
    <x v="8"/>
    <s v="Q4"/>
    <n v="10"/>
  </r>
  <r>
    <d v="2024-10-01T00:00:00"/>
    <x v="5"/>
    <x v="2"/>
    <x v="0"/>
    <n v="15"/>
    <n v="68547.95"/>
    <n v="0"/>
    <n v="55436.5"/>
    <n v="0"/>
    <n v="68547.95"/>
    <n v="13111.449999999997"/>
    <n v="13111.449999999997"/>
    <n v="0.19127413730096957"/>
    <x v="8"/>
    <s v="Q4"/>
    <n v="10"/>
  </r>
  <r>
    <d v="2024-10-01T00:00:00"/>
    <x v="5"/>
    <x v="2"/>
    <x v="1"/>
    <n v="10"/>
    <n v="41804.81"/>
    <n v="5788.74"/>
    <n v="32133.040000000001"/>
    <n v="0"/>
    <n v="36016.07"/>
    <n v="3883.0299999999988"/>
    <n v="3883.0299999999988"/>
    <n v="0.10781381755421951"/>
    <x v="8"/>
    <s v="Q4"/>
    <n v="10"/>
  </r>
  <r>
    <d v="2024-10-01T00:00:00"/>
    <x v="6"/>
    <x v="3"/>
    <x v="0"/>
    <n v="60"/>
    <n v="84792.99"/>
    <n v="0"/>
    <n v="44623.65"/>
    <n v="8882.8799999999992"/>
    <n v="84792.99"/>
    <n v="40169.340000000004"/>
    <n v="31286.460000000006"/>
    <n v="0.47373420845284497"/>
    <x v="8"/>
    <s v="Q4"/>
    <n v="10"/>
  </r>
  <r>
    <d v="2024-10-01T00:00:00"/>
    <x v="6"/>
    <x v="3"/>
    <x v="1"/>
    <n v="28"/>
    <n v="35644.239999999998"/>
    <n v="4605.78"/>
    <n v="19398.93"/>
    <n v="3279.53"/>
    <n v="31038.46"/>
    <n v="11639.529999999999"/>
    <n v="8359.9999999999982"/>
    <n v="0.37500346344502916"/>
    <x v="8"/>
    <s v="Q4"/>
    <n v="10"/>
  </r>
  <r>
    <d v="2024-10-01T00:00:00"/>
    <x v="6"/>
    <x v="0"/>
    <x v="0"/>
    <n v="66"/>
    <n v="91722.23"/>
    <n v="0"/>
    <n v="50571.48"/>
    <n v="0"/>
    <n v="91722.23"/>
    <n v="41150.749999999993"/>
    <n v="41150.749999999993"/>
    <n v="0.44864532840075949"/>
    <x v="8"/>
    <s v="Q4"/>
    <n v="10"/>
  </r>
  <r>
    <d v="2024-10-01T00:00:00"/>
    <x v="6"/>
    <x v="0"/>
    <x v="1"/>
    <n v="22"/>
    <n v="37666.54"/>
    <n v="4119.13"/>
    <n v="21519.62"/>
    <n v="0"/>
    <n v="33547.410000000003"/>
    <n v="12027.790000000005"/>
    <n v="12027.790000000005"/>
    <n v="0.35853110567999147"/>
    <x v="8"/>
    <s v="Q4"/>
    <n v="10"/>
  </r>
  <r>
    <d v="2024-10-01T00:00:00"/>
    <x v="6"/>
    <x v="1"/>
    <x v="0"/>
    <n v="275"/>
    <n v="375862.36"/>
    <n v="0"/>
    <n v="199337.34"/>
    <n v="0"/>
    <n v="375862.36"/>
    <n v="176525.02"/>
    <n v="176525.02"/>
    <n v="0.46965335927758234"/>
    <x v="8"/>
    <s v="Q4"/>
    <n v="10"/>
  </r>
  <r>
    <d v="2024-10-01T00:00:00"/>
    <x v="6"/>
    <x v="1"/>
    <x v="1"/>
    <n v="23"/>
    <n v="33845.760000000002"/>
    <n v="1692.27"/>
    <n v="19459.34"/>
    <n v="0"/>
    <n v="32153.49"/>
    <n v="12694.150000000001"/>
    <n v="12694.150000000001"/>
    <n v="0.39479851176341979"/>
    <x v="8"/>
    <s v="Q4"/>
    <n v="10"/>
  </r>
  <r>
    <d v="2024-10-01T00:00:00"/>
    <x v="6"/>
    <x v="2"/>
    <x v="0"/>
    <n v="16"/>
    <n v="19161.310000000001"/>
    <n v="0"/>
    <n v="9958.44"/>
    <n v="0"/>
    <n v="19161.310000000001"/>
    <n v="9202.8700000000008"/>
    <n v="9202.8700000000008"/>
    <n v="0.48028396805855134"/>
    <x v="8"/>
    <s v="Q4"/>
    <n v="10"/>
  </r>
  <r>
    <d v="2024-10-01T00:00:00"/>
    <x v="6"/>
    <x v="2"/>
    <x v="1"/>
    <n v="8"/>
    <n v="9188.15"/>
    <n v="971.35"/>
    <n v="4765.97"/>
    <n v="0"/>
    <n v="8216.7999999999993"/>
    <n v="3450.829999999999"/>
    <n v="3450.829999999999"/>
    <n v="0.41997249537532849"/>
    <x v="8"/>
    <s v="Q4"/>
    <n v="10"/>
  </r>
  <r>
    <d v="2024-11-01T00:00:00"/>
    <x v="0"/>
    <x v="3"/>
    <x v="0"/>
    <n v="187"/>
    <n v="76876.09"/>
    <n v="0"/>
    <n v="45959.360000000001"/>
    <n v="8046.94"/>
    <n v="76876.09"/>
    <n v="30916.729999999996"/>
    <n v="22869.789999999997"/>
    <n v="0.40216314331282976"/>
    <x v="8"/>
    <s v="Q4"/>
    <n v="11"/>
  </r>
  <r>
    <d v="2024-11-01T00:00:00"/>
    <x v="0"/>
    <x v="3"/>
    <x v="1"/>
    <n v="86"/>
    <n v="37176.730000000003"/>
    <n v="5535.59"/>
    <n v="21849.78"/>
    <n v="3441.94"/>
    <n v="31641.140000000003"/>
    <n v="9791.3600000000042"/>
    <n v="6349.4200000000037"/>
    <n v="0.30945029161401905"/>
    <x v="8"/>
    <s v="Q4"/>
    <n v="11"/>
  </r>
  <r>
    <d v="2024-11-01T00:00:00"/>
    <x v="0"/>
    <x v="0"/>
    <x v="0"/>
    <n v="164"/>
    <n v="75752.52"/>
    <n v="0"/>
    <n v="44921.53"/>
    <n v="0"/>
    <n v="75752.52"/>
    <n v="30830.990000000005"/>
    <n v="30830.990000000005"/>
    <n v="0.40699622930035861"/>
    <x v="8"/>
    <s v="Q4"/>
    <n v="11"/>
  </r>
  <r>
    <d v="2024-11-01T00:00:00"/>
    <x v="0"/>
    <x v="0"/>
    <x v="1"/>
    <n v="80"/>
    <n v="36537"/>
    <n v="5548.12"/>
    <n v="20904.09"/>
    <n v="0"/>
    <n v="30988.880000000001"/>
    <n v="10084.790000000001"/>
    <n v="10084.790000000001"/>
    <n v="0.32543254225386659"/>
    <x v="8"/>
    <s v="Q4"/>
    <n v="11"/>
  </r>
  <r>
    <d v="2024-11-01T00:00:00"/>
    <x v="0"/>
    <x v="1"/>
    <x v="0"/>
    <n v="744"/>
    <n v="331481.14"/>
    <n v="0"/>
    <n v="194438.88"/>
    <n v="0"/>
    <n v="331481.14"/>
    <n v="137042.26"/>
    <n v="137042.26"/>
    <n v="0.41342400354964387"/>
    <x v="8"/>
    <s v="Q4"/>
    <n v="11"/>
  </r>
  <r>
    <d v="2024-11-01T00:00:00"/>
    <x v="0"/>
    <x v="1"/>
    <x v="1"/>
    <n v="95"/>
    <n v="45664.29"/>
    <n v="4260.47"/>
    <n v="27509.54"/>
    <n v="0"/>
    <n v="41403.82"/>
    <n v="13894.279999999999"/>
    <n v="13894.279999999999"/>
    <n v="0.33557966390540772"/>
    <x v="8"/>
    <s v="Q4"/>
    <n v="11"/>
  </r>
  <r>
    <d v="2024-11-01T00:00:00"/>
    <x v="0"/>
    <x v="2"/>
    <x v="0"/>
    <n v="68"/>
    <n v="27785.89"/>
    <n v="0"/>
    <n v="15106.31"/>
    <n v="0"/>
    <n v="27785.89"/>
    <n v="12679.58"/>
    <n v="12679.58"/>
    <n v="0.45633161291576407"/>
    <x v="8"/>
    <s v="Q4"/>
    <n v="11"/>
  </r>
  <r>
    <d v="2024-11-01T00:00:00"/>
    <x v="0"/>
    <x v="2"/>
    <x v="1"/>
    <n v="26"/>
    <n v="11498.66"/>
    <n v="1542.16"/>
    <n v="6669.59"/>
    <n v="0"/>
    <n v="9956.5"/>
    <n v="3286.91"/>
    <n v="3286.91"/>
    <n v="0.33012705267915432"/>
    <x v="8"/>
    <s v="Q4"/>
    <n v="11"/>
  </r>
  <r>
    <d v="2024-11-01T00:00:00"/>
    <x v="1"/>
    <x v="3"/>
    <x v="0"/>
    <n v="82"/>
    <n v="500061.97"/>
    <n v="0"/>
    <n v="416967.78"/>
    <n v="52433.01"/>
    <n v="500061.97"/>
    <n v="83094.189999999944"/>
    <n v="30661.179999999942"/>
    <n v="0.16616778516470659"/>
    <x v="8"/>
    <s v="Q4"/>
    <n v="11"/>
  </r>
  <r>
    <d v="2024-11-01T00:00:00"/>
    <x v="1"/>
    <x v="3"/>
    <x v="1"/>
    <n v="40"/>
    <n v="219838.48"/>
    <n v="35155.35"/>
    <n v="181045.81"/>
    <n v="19417.61"/>
    <n v="184683.13"/>
    <n v="3637.320000000007"/>
    <n v="-15780.289999999994"/>
    <n v="1.9694922865992184E-2"/>
    <x v="8"/>
    <s v="Q4"/>
    <n v="11"/>
  </r>
  <r>
    <d v="2024-11-01T00:00:00"/>
    <x v="1"/>
    <x v="0"/>
    <x v="0"/>
    <n v="72"/>
    <n v="414495.64"/>
    <n v="0"/>
    <n v="355110.25"/>
    <n v="0"/>
    <n v="414495.64"/>
    <n v="59385.390000000014"/>
    <n v="59385.390000000014"/>
    <n v="0.14327144671533823"/>
    <x v="8"/>
    <s v="Q4"/>
    <n v="11"/>
  </r>
  <r>
    <d v="2024-11-01T00:00:00"/>
    <x v="1"/>
    <x v="0"/>
    <x v="1"/>
    <n v="20"/>
    <n v="109796.21"/>
    <n v="18195.490000000002"/>
    <n v="93942.33"/>
    <n v="0"/>
    <n v="91600.72"/>
    <n v="-2341.6100000000006"/>
    <n v="-2341.6100000000006"/>
    <n v="-2.5563227013936141E-2"/>
    <x v="8"/>
    <s v="Q4"/>
    <n v="11"/>
  </r>
  <r>
    <d v="2024-11-01T00:00:00"/>
    <x v="1"/>
    <x v="1"/>
    <x v="0"/>
    <n v="114"/>
    <n v="726623.43"/>
    <n v="0"/>
    <n v="618417.26"/>
    <n v="0"/>
    <n v="726623.43"/>
    <n v="108206.17000000004"/>
    <n v="108206.17000000004"/>
    <n v="0.14891643392231385"/>
    <x v="8"/>
    <s v="Q4"/>
    <n v="11"/>
  </r>
  <r>
    <d v="2024-11-01T00:00:00"/>
    <x v="1"/>
    <x v="1"/>
    <x v="1"/>
    <n v="29"/>
    <n v="211485.72"/>
    <n v="19551.099999999999"/>
    <n v="176513.49"/>
    <n v="0"/>
    <n v="191934.62"/>
    <n v="15421.130000000005"/>
    <n v="15421.130000000005"/>
    <n v="8.0345744816646442E-2"/>
    <x v="8"/>
    <s v="Q4"/>
    <n v="11"/>
  </r>
  <r>
    <d v="2024-11-01T00:00:00"/>
    <x v="1"/>
    <x v="2"/>
    <x v="0"/>
    <n v="31"/>
    <n v="193873.33"/>
    <n v="0"/>
    <n v="160939.94"/>
    <n v="0"/>
    <n v="193873.33"/>
    <n v="32933.389999999985"/>
    <n v="32933.389999999985"/>
    <n v="0.16987065729979459"/>
    <x v="8"/>
    <s v="Q4"/>
    <n v="11"/>
  </r>
  <r>
    <d v="2024-11-01T00:00:00"/>
    <x v="1"/>
    <x v="2"/>
    <x v="1"/>
    <n v="15"/>
    <n v="77218.19"/>
    <n v="12576.68"/>
    <n v="67696.22"/>
    <n v="0"/>
    <n v="64641.51"/>
    <n v="-3054.7099999999991"/>
    <n v="-3054.7099999999991"/>
    <n v="-4.7256167128521577E-2"/>
    <x v="8"/>
    <s v="Q4"/>
    <n v="11"/>
  </r>
  <r>
    <d v="2024-11-01T00:00:00"/>
    <x v="2"/>
    <x v="3"/>
    <x v="0"/>
    <n v="135"/>
    <n v="103873.4"/>
    <n v="0"/>
    <n v="45280.74"/>
    <n v="10893.71"/>
    <n v="103873.4"/>
    <n v="58592.659999999996"/>
    <n v="47698.95"/>
    <n v="0.56407761756137764"/>
    <x v="8"/>
    <s v="Q4"/>
    <n v="11"/>
  </r>
  <r>
    <d v="2024-11-01T00:00:00"/>
    <x v="2"/>
    <x v="3"/>
    <x v="1"/>
    <n v="53"/>
    <n v="43277.54"/>
    <n v="6247.28"/>
    <n v="19081.32"/>
    <n v="3923.18"/>
    <n v="37030.26"/>
    <n v="17948.940000000002"/>
    <n v="14025.760000000002"/>
    <n v="0.48471007224902019"/>
    <x v="8"/>
    <s v="Q4"/>
    <n v="11"/>
  </r>
  <r>
    <d v="2024-11-01T00:00:00"/>
    <x v="2"/>
    <x v="0"/>
    <x v="0"/>
    <n v="111"/>
    <n v="90099.38"/>
    <n v="0"/>
    <n v="40284.239999999998"/>
    <n v="0"/>
    <n v="90099.38"/>
    <n v="49815.140000000007"/>
    <n v="49815.140000000007"/>
    <n v="0.55289104098163611"/>
    <x v="8"/>
    <s v="Q4"/>
    <n v="11"/>
  </r>
  <r>
    <d v="2024-11-01T00:00:00"/>
    <x v="2"/>
    <x v="0"/>
    <x v="1"/>
    <n v="54"/>
    <n v="41085.33"/>
    <n v="5829.59"/>
    <n v="18701.599999999999"/>
    <n v="0"/>
    <n v="35255.740000000005"/>
    <n v="16554.140000000007"/>
    <n v="16554.140000000007"/>
    <n v="0.4695445337411725"/>
    <x v="8"/>
    <s v="Q4"/>
    <n v="11"/>
  </r>
  <r>
    <d v="2024-11-01T00:00:00"/>
    <x v="2"/>
    <x v="1"/>
    <x v="0"/>
    <n v="426"/>
    <n v="345878.48"/>
    <n v="0"/>
    <n v="152002.6"/>
    <n v="0"/>
    <n v="345878.48"/>
    <n v="193875.87999999998"/>
    <n v="193875.87999999998"/>
    <n v="0.56053177983203806"/>
    <x v="8"/>
    <s v="Q4"/>
    <n v="11"/>
  </r>
  <r>
    <d v="2024-11-01T00:00:00"/>
    <x v="2"/>
    <x v="1"/>
    <x v="1"/>
    <n v="74"/>
    <n v="53622.18"/>
    <n v="3902.39"/>
    <n v="23287.86"/>
    <n v="0"/>
    <n v="49719.79"/>
    <n v="26431.93"/>
    <n v="26431.93"/>
    <n v="0.53161789299592777"/>
    <x v="8"/>
    <s v="Q4"/>
    <n v="11"/>
  </r>
  <r>
    <d v="2024-11-01T00:00:00"/>
    <x v="2"/>
    <x v="2"/>
    <x v="0"/>
    <n v="46"/>
    <n v="42383.59"/>
    <n v="0"/>
    <n v="18756.759999999998"/>
    <n v="0"/>
    <n v="42383.59"/>
    <n v="23626.829999999998"/>
    <n v="23626.829999999998"/>
    <n v="0.55745230642331145"/>
    <x v="8"/>
    <s v="Q4"/>
    <n v="11"/>
  </r>
  <r>
    <d v="2024-11-01T00:00:00"/>
    <x v="2"/>
    <x v="2"/>
    <x v="1"/>
    <n v="20"/>
    <n v="13556.1"/>
    <n v="2295.5500000000002"/>
    <n v="6048.8"/>
    <n v="0"/>
    <n v="11260.55"/>
    <n v="5211.7499999999991"/>
    <n v="5211.7499999999991"/>
    <n v="0.4628326325090692"/>
    <x v="8"/>
    <s v="Q4"/>
    <n v="11"/>
  </r>
  <r>
    <d v="2024-11-01T00:00:00"/>
    <x v="3"/>
    <x v="3"/>
    <x v="0"/>
    <n v="380"/>
    <n v="43139.15"/>
    <n v="0"/>
    <n v="34222.300000000003"/>
    <n v="4553.62"/>
    <n v="43139.15"/>
    <n v="8916.8499999999985"/>
    <n v="4363.2299999999987"/>
    <n v="0.20669971476025834"/>
    <x v="8"/>
    <s v="Q4"/>
    <n v="11"/>
  </r>
  <r>
    <d v="2024-11-01T00:00:00"/>
    <x v="3"/>
    <x v="3"/>
    <x v="1"/>
    <n v="163"/>
    <n v="19109.560000000001"/>
    <n v="3121.21"/>
    <n v="15777.98"/>
    <n v="1687.43"/>
    <n v="15988.350000000002"/>
    <n v="210.37000000000262"/>
    <n v="-1477.0599999999974"/>
    <n v="1.3157705454284062E-2"/>
    <x v="8"/>
    <s v="Q4"/>
    <n v="11"/>
  </r>
  <r>
    <d v="2024-11-01T00:00:00"/>
    <x v="3"/>
    <x v="0"/>
    <x v="0"/>
    <n v="296"/>
    <n v="31973.3"/>
    <n v="0"/>
    <n v="25513.759999999998"/>
    <n v="0"/>
    <n v="31973.3"/>
    <n v="6459.5400000000009"/>
    <n v="6459.5400000000009"/>
    <n v="0.20202919310799952"/>
    <x v="8"/>
    <s v="Q4"/>
    <n v="11"/>
  </r>
  <r>
    <d v="2024-11-01T00:00:00"/>
    <x v="3"/>
    <x v="0"/>
    <x v="1"/>
    <n v="153"/>
    <n v="15299.43"/>
    <n v="2360.0700000000002"/>
    <n v="12272.8"/>
    <n v="0"/>
    <n v="12939.36"/>
    <n v="666.56000000000131"/>
    <n v="666.56000000000131"/>
    <n v="5.151413980289607E-2"/>
    <x v="8"/>
    <s v="Q4"/>
    <n v="11"/>
  </r>
  <r>
    <d v="2024-11-01T00:00:00"/>
    <x v="3"/>
    <x v="1"/>
    <x v="0"/>
    <n v="1887"/>
    <n v="217192.1"/>
    <n v="0"/>
    <n v="175180.11"/>
    <n v="0"/>
    <n v="217192.1"/>
    <n v="42011.99000000002"/>
    <n v="42011.99000000002"/>
    <n v="0.19343240384894303"/>
    <x v="8"/>
    <s v="Q4"/>
    <n v="11"/>
  </r>
  <r>
    <d v="2024-11-01T00:00:00"/>
    <x v="3"/>
    <x v="1"/>
    <x v="1"/>
    <n v="314"/>
    <n v="35748.42"/>
    <n v="3318.13"/>
    <n v="28538.47"/>
    <n v="0"/>
    <n v="32430.289999999997"/>
    <n v="3891.8199999999961"/>
    <n v="3891.8199999999961"/>
    <n v="0.12000571071057324"/>
    <x v="8"/>
    <s v="Q4"/>
    <n v="11"/>
  </r>
  <r>
    <d v="2024-11-01T00:00:00"/>
    <x v="3"/>
    <x v="2"/>
    <x v="0"/>
    <n v="133"/>
    <n v="13776.25"/>
    <n v="0"/>
    <n v="11034.88"/>
    <n v="0"/>
    <n v="13776.25"/>
    <n v="2741.3700000000008"/>
    <n v="2741.3700000000008"/>
    <n v="0.19899246892296529"/>
    <x v="8"/>
    <s v="Q4"/>
    <n v="11"/>
  </r>
  <r>
    <d v="2024-11-01T00:00:00"/>
    <x v="3"/>
    <x v="2"/>
    <x v="1"/>
    <n v="55"/>
    <n v="6312.93"/>
    <n v="909.94"/>
    <n v="4957.6400000000003"/>
    <n v="0"/>
    <n v="5402.99"/>
    <n v="445.34999999999945"/>
    <n v="445.34999999999945"/>
    <n v="8.2426582318308836E-2"/>
    <x v="8"/>
    <s v="Q4"/>
    <n v="11"/>
  </r>
  <r>
    <d v="2024-11-01T00:00:00"/>
    <x v="4"/>
    <x v="3"/>
    <x v="0"/>
    <n v="130"/>
    <n v="81074.12"/>
    <n v="0"/>
    <n v="42692.17"/>
    <n v="8489.42"/>
    <n v="81074.12"/>
    <n v="38381.949999999997"/>
    <n v="29892.53"/>
    <n v="0.47341802784908427"/>
    <x v="8"/>
    <s v="Q4"/>
    <n v="11"/>
  </r>
  <r>
    <d v="2024-11-01T00:00:00"/>
    <x v="4"/>
    <x v="3"/>
    <x v="1"/>
    <n v="47"/>
    <n v="23500"/>
    <n v="4302.6400000000003"/>
    <n v="12262.23"/>
    <n v="2026.61"/>
    <n v="19197.36"/>
    <n v="6935.130000000001"/>
    <n v="4908.5200000000013"/>
    <n v="0.36125435997449651"/>
    <x v="8"/>
    <s v="Q4"/>
    <n v="11"/>
  </r>
  <r>
    <d v="2024-11-01T00:00:00"/>
    <x v="4"/>
    <x v="0"/>
    <x v="0"/>
    <n v="173"/>
    <n v="104096.04"/>
    <n v="0"/>
    <n v="54923.01"/>
    <n v="0"/>
    <n v="104096.04"/>
    <n v="49173.029999999992"/>
    <n v="49173.029999999992"/>
    <n v="0.47238137012704801"/>
    <x v="8"/>
    <s v="Q4"/>
    <n v="11"/>
  </r>
  <r>
    <d v="2024-11-01T00:00:00"/>
    <x v="4"/>
    <x v="0"/>
    <x v="1"/>
    <n v="66"/>
    <n v="54889.91"/>
    <n v="7964.7"/>
    <n v="28663.49"/>
    <n v="0"/>
    <n v="46925.210000000006"/>
    <n v="18261.720000000005"/>
    <n v="18261.720000000005"/>
    <n v="0.38916650559475391"/>
    <x v="8"/>
    <s v="Q4"/>
    <n v="11"/>
  </r>
  <r>
    <d v="2024-11-01T00:00:00"/>
    <x v="4"/>
    <x v="1"/>
    <x v="0"/>
    <n v="532"/>
    <n v="342426.84"/>
    <n v="0"/>
    <n v="179355.39"/>
    <n v="0"/>
    <n v="342426.84"/>
    <n v="163071.45000000001"/>
    <n v="163071.45000000001"/>
    <n v="0.47622274585718805"/>
    <x v="8"/>
    <s v="Q4"/>
    <n v="11"/>
  </r>
  <r>
    <d v="2024-11-01T00:00:00"/>
    <x v="4"/>
    <x v="1"/>
    <x v="1"/>
    <n v="107"/>
    <n v="73646.960000000006"/>
    <n v="7347.1"/>
    <n v="38515.72"/>
    <n v="0"/>
    <n v="66299.86"/>
    <n v="27784.14"/>
    <n v="27784.14"/>
    <n v="0.41906785323528584"/>
    <x v="8"/>
    <s v="Q4"/>
    <n v="11"/>
  </r>
  <r>
    <d v="2024-11-01T00:00:00"/>
    <x v="4"/>
    <x v="2"/>
    <x v="0"/>
    <n v="56"/>
    <n v="38521.800000000003"/>
    <n v="0"/>
    <n v="20097.04"/>
    <n v="0"/>
    <n v="38521.800000000003"/>
    <n v="18424.760000000002"/>
    <n v="18424.760000000002"/>
    <n v="0.47829436838361655"/>
    <x v="8"/>
    <s v="Q4"/>
    <n v="11"/>
  </r>
  <r>
    <d v="2024-11-01T00:00:00"/>
    <x v="4"/>
    <x v="2"/>
    <x v="1"/>
    <n v="27"/>
    <n v="14848.43"/>
    <n v="2338.64"/>
    <n v="7345.62"/>
    <n v="0"/>
    <n v="12509.79"/>
    <n v="5164.170000000001"/>
    <n v="5164.170000000001"/>
    <n v="0.4128102869832348"/>
    <x v="8"/>
    <s v="Q4"/>
    <n v="11"/>
  </r>
  <r>
    <d v="2024-11-01T00:00:00"/>
    <x v="5"/>
    <x v="3"/>
    <x v="0"/>
    <n v="88"/>
    <n v="357827.17"/>
    <n v="0"/>
    <n v="284151.43"/>
    <n v="37532.910000000003"/>
    <n v="357827.17"/>
    <n v="73675.739999999991"/>
    <n v="36142.829999999987"/>
    <n v="0.20589755663327633"/>
    <x v="8"/>
    <s v="Q4"/>
    <n v="11"/>
  </r>
  <r>
    <d v="2024-11-01T00:00:00"/>
    <x v="5"/>
    <x v="3"/>
    <x v="1"/>
    <n v="35"/>
    <n v="163182.89000000001"/>
    <n v="23376.54"/>
    <n v="132052.09"/>
    <n v="14768.84"/>
    <n v="139806.35"/>
    <n v="7754.2600000000093"/>
    <n v="-7014.5799999999908"/>
    <n v="5.546429042743773E-2"/>
    <x v="8"/>
    <s v="Q4"/>
    <n v="11"/>
  </r>
  <r>
    <d v="2024-11-01T00:00:00"/>
    <x v="5"/>
    <x v="0"/>
    <x v="0"/>
    <n v="85"/>
    <n v="356541.82"/>
    <n v="0"/>
    <n v="279214.34000000003"/>
    <n v="0"/>
    <n v="356541.82"/>
    <n v="77327.479999999981"/>
    <n v="77327.479999999981"/>
    <n v="0.21688193547674151"/>
    <x v="8"/>
    <s v="Q4"/>
    <n v="11"/>
  </r>
  <r>
    <d v="2024-11-01T00:00:00"/>
    <x v="5"/>
    <x v="0"/>
    <x v="1"/>
    <n v="38"/>
    <n v="145733.35"/>
    <n v="20653.72"/>
    <n v="117018.11"/>
    <n v="0"/>
    <n v="125079.63"/>
    <n v="8061.5200000000041"/>
    <n v="8061.5200000000041"/>
    <n v="6.4451102069937399E-2"/>
    <x v="8"/>
    <s v="Q4"/>
    <n v="11"/>
  </r>
  <r>
    <d v="2024-11-01T00:00:00"/>
    <x v="5"/>
    <x v="1"/>
    <x v="0"/>
    <n v="191"/>
    <n v="834560.13"/>
    <n v="0"/>
    <n v="681280.3"/>
    <n v="0"/>
    <n v="834560.13"/>
    <n v="153279.82999999996"/>
    <n v="153279.82999999996"/>
    <n v="0.18366541186193494"/>
    <x v="8"/>
    <s v="Q4"/>
    <n v="11"/>
  </r>
  <r>
    <d v="2024-11-01T00:00:00"/>
    <x v="5"/>
    <x v="1"/>
    <x v="1"/>
    <n v="39"/>
    <n v="166845.51999999999"/>
    <n v="13073.28"/>
    <n v="134909.60999999999"/>
    <n v="0"/>
    <n v="153772.24"/>
    <n v="18862.630000000005"/>
    <n v="18862.630000000005"/>
    <n v="0.12266602866681273"/>
    <x v="8"/>
    <s v="Q4"/>
    <n v="11"/>
  </r>
  <r>
    <d v="2024-11-01T00:00:00"/>
    <x v="5"/>
    <x v="2"/>
    <x v="0"/>
    <n v="37"/>
    <n v="155881.10999999999"/>
    <n v="0"/>
    <n v="126845.13"/>
    <n v="0"/>
    <n v="155881.10999999999"/>
    <n v="29035.979999999981"/>
    <n v="29035.979999999981"/>
    <n v="0.18627003618334501"/>
    <x v="8"/>
    <s v="Q4"/>
    <n v="11"/>
  </r>
  <r>
    <d v="2024-11-01T00:00:00"/>
    <x v="5"/>
    <x v="2"/>
    <x v="1"/>
    <n v="11"/>
    <n v="55348.03"/>
    <n v="4867.62"/>
    <n v="44876.6"/>
    <n v="0"/>
    <n v="50480.409999999996"/>
    <n v="5603.8099999999977"/>
    <n v="5603.8099999999977"/>
    <n v="0.11100959758448868"/>
    <x v="8"/>
    <s v="Q4"/>
    <n v="11"/>
  </r>
  <r>
    <d v="2024-11-01T00:00:00"/>
    <x v="6"/>
    <x v="3"/>
    <x v="0"/>
    <n v="69"/>
    <n v="87840.49"/>
    <n v="0"/>
    <n v="45508.33"/>
    <n v="9200.86"/>
    <n v="87840.49"/>
    <n v="42332.160000000003"/>
    <n v="33131.300000000003"/>
    <n v="0.48192080895723605"/>
    <x v="8"/>
    <s v="Q4"/>
    <n v="11"/>
  </r>
  <r>
    <d v="2024-11-01T00:00:00"/>
    <x v="6"/>
    <x v="3"/>
    <x v="1"/>
    <n v="23"/>
    <n v="29592.59"/>
    <n v="4137.63"/>
    <n v="16332.21"/>
    <n v="2690.84"/>
    <n v="25454.959999999999"/>
    <n v="9122.75"/>
    <n v="6431.91"/>
    <n v="0.35838791339683895"/>
    <x v="8"/>
    <s v="Q4"/>
    <n v="11"/>
  </r>
  <r>
    <d v="2024-11-01T00:00:00"/>
    <x v="6"/>
    <x v="0"/>
    <x v="0"/>
    <n v="51"/>
    <n v="68482.289999999994"/>
    <n v="0"/>
    <n v="36499.07"/>
    <n v="0"/>
    <n v="68482.289999999994"/>
    <n v="31983.219999999994"/>
    <n v="31983.219999999994"/>
    <n v="0.46702906693102691"/>
    <x v="8"/>
    <s v="Q4"/>
    <n v="11"/>
  </r>
  <r>
    <d v="2024-11-01T00:00:00"/>
    <x v="6"/>
    <x v="0"/>
    <x v="1"/>
    <n v="24"/>
    <n v="39761.42"/>
    <n v="5752.48"/>
    <n v="21370.400000000001"/>
    <n v="0"/>
    <n v="34008.94"/>
    <n v="12638.54"/>
    <n v="12638.54"/>
    <n v="0.37162404944111754"/>
    <x v="8"/>
    <s v="Q4"/>
    <n v="11"/>
  </r>
  <r>
    <d v="2024-11-01T00:00:00"/>
    <x v="6"/>
    <x v="1"/>
    <x v="0"/>
    <n v="232"/>
    <n v="310264.78999999998"/>
    <n v="0"/>
    <n v="168280"/>
    <n v="0"/>
    <n v="310264.78999999998"/>
    <n v="141984.78999999998"/>
    <n v="141984.78999999998"/>
    <n v="0.45762456642276422"/>
    <x v="8"/>
    <s v="Q4"/>
    <n v="11"/>
  </r>
  <r>
    <d v="2024-11-01T00:00:00"/>
    <x v="6"/>
    <x v="1"/>
    <x v="1"/>
    <n v="31"/>
    <n v="36214.85"/>
    <n v="2955.43"/>
    <n v="20756.45"/>
    <n v="0"/>
    <n v="33259.42"/>
    <n v="12502.969999999998"/>
    <n v="12502.969999999998"/>
    <n v="0.37592267093052129"/>
    <x v="8"/>
    <s v="Q4"/>
    <n v="11"/>
  </r>
  <r>
    <d v="2024-11-01T00:00:00"/>
    <x v="6"/>
    <x v="2"/>
    <x v="0"/>
    <n v="26"/>
    <n v="30502.959999999999"/>
    <n v="0"/>
    <n v="16007.34"/>
    <n v="0"/>
    <n v="30502.959999999999"/>
    <n v="14495.619999999999"/>
    <n v="14495.619999999999"/>
    <n v="0.47522010978606666"/>
    <x v="8"/>
    <s v="Q4"/>
    <n v="11"/>
  </r>
  <r>
    <d v="2024-11-01T00:00:00"/>
    <x v="6"/>
    <x v="2"/>
    <x v="1"/>
    <n v="9"/>
    <n v="14271.97"/>
    <n v="1937.61"/>
    <n v="7025.14"/>
    <n v="0"/>
    <n v="12334.359999999999"/>
    <n v="5309.2199999999984"/>
    <n v="5309.2199999999984"/>
    <n v="0.43044146595364485"/>
    <x v="8"/>
    <s v="Q4"/>
    <n v="11"/>
  </r>
  <r>
    <d v="2024-12-01T00:00:00"/>
    <x v="0"/>
    <x v="3"/>
    <x v="0"/>
    <n v="203"/>
    <n v="91742.16"/>
    <n v="0"/>
    <n v="55525.45"/>
    <n v="9596.2199999999993"/>
    <n v="91742.16"/>
    <n v="36216.710000000006"/>
    <n v="26620.490000000005"/>
    <n v="0.39476626667608444"/>
    <x v="8"/>
    <s v="Q4"/>
    <n v="12"/>
  </r>
  <r>
    <d v="2024-12-01T00:00:00"/>
    <x v="0"/>
    <x v="3"/>
    <x v="1"/>
    <n v="180"/>
    <n v="78794.09"/>
    <n v="12187.72"/>
    <n v="47728.61"/>
    <n v="7017.56"/>
    <n v="66606.37"/>
    <n v="18877.759999999995"/>
    <n v="11860.199999999993"/>
    <n v="0.28342274169872933"/>
    <x v="8"/>
    <s v="Q4"/>
    <n v="12"/>
  </r>
  <r>
    <d v="2024-12-01T00:00:00"/>
    <x v="0"/>
    <x v="0"/>
    <x v="0"/>
    <n v="190"/>
    <n v="86495.37"/>
    <n v="0"/>
    <n v="50631.23"/>
    <n v="0"/>
    <n v="86495.37"/>
    <n v="35864.139999999992"/>
    <n v="35864.139999999992"/>
    <n v="0.41463652909976562"/>
    <x v="8"/>
    <s v="Q4"/>
    <n v="12"/>
  </r>
  <r>
    <d v="2024-12-01T00:00:00"/>
    <x v="0"/>
    <x v="0"/>
    <x v="1"/>
    <n v="182"/>
    <n v="82460.320000000007"/>
    <n v="11559.39"/>
    <n v="48097.07"/>
    <n v="0"/>
    <n v="70900.930000000008"/>
    <n v="22803.860000000008"/>
    <n v="22803.860000000008"/>
    <n v="0.32162991374020067"/>
    <x v="8"/>
    <s v="Q4"/>
    <n v="12"/>
  </r>
  <r>
    <d v="2024-12-01T00:00:00"/>
    <x v="0"/>
    <x v="1"/>
    <x v="0"/>
    <n v="837"/>
    <n v="372858.38"/>
    <n v="0"/>
    <n v="222530.67"/>
    <n v="0"/>
    <n v="372858.38"/>
    <n v="150327.71"/>
    <n v="150327.71"/>
    <n v="0.40317642854104552"/>
    <x v="8"/>
    <s v="Q4"/>
    <n v="12"/>
  </r>
  <r>
    <d v="2024-12-01T00:00:00"/>
    <x v="0"/>
    <x v="1"/>
    <x v="1"/>
    <n v="285"/>
    <n v="131306.79"/>
    <n v="16268.12"/>
    <n v="79341.42"/>
    <n v="0"/>
    <n v="115038.67000000001"/>
    <n v="35697.250000000015"/>
    <n v="35697.250000000015"/>
    <n v="0.3103065256230797"/>
    <x v="8"/>
    <s v="Q4"/>
    <n v="12"/>
  </r>
  <r>
    <d v="2024-12-01T00:00:00"/>
    <x v="0"/>
    <x v="2"/>
    <x v="0"/>
    <n v="54"/>
    <n v="21286.68"/>
    <n v="0"/>
    <n v="11644.9"/>
    <n v="0"/>
    <n v="21286.68"/>
    <n v="9641.7800000000007"/>
    <n v="9641.7800000000007"/>
    <n v="0.45294898030129643"/>
    <x v="8"/>
    <s v="Q4"/>
    <n v="12"/>
  </r>
  <r>
    <d v="2024-12-01T00:00:00"/>
    <x v="0"/>
    <x v="2"/>
    <x v="1"/>
    <n v="72"/>
    <n v="35006.870000000003"/>
    <n v="5349.28"/>
    <n v="19150.72"/>
    <n v="0"/>
    <n v="29657.590000000004"/>
    <n v="10506.870000000003"/>
    <n v="10506.870000000003"/>
    <n v="0.35427254878093606"/>
    <x v="8"/>
    <s v="Q4"/>
    <n v="12"/>
  </r>
  <r>
    <d v="2024-12-01T00:00:00"/>
    <x v="1"/>
    <x v="3"/>
    <x v="0"/>
    <n v="72"/>
    <n v="418022.39"/>
    <n v="0"/>
    <n v="348689.94"/>
    <n v="43849.59"/>
    <n v="418022.39"/>
    <n v="69332.450000000012"/>
    <n v="25482.860000000015"/>
    <n v="0.16585822113499712"/>
    <x v="8"/>
    <s v="Q4"/>
    <n v="12"/>
  </r>
  <r>
    <d v="2024-12-01T00:00:00"/>
    <x v="1"/>
    <x v="3"/>
    <x v="1"/>
    <n v="55"/>
    <n v="336143.23"/>
    <n v="50536.84"/>
    <n v="279705.33"/>
    <n v="30039.83"/>
    <n v="285606.39"/>
    <n v="5901.0599999999977"/>
    <n v="-24138.770000000004"/>
    <n v="2.066151251027681E-2"/>
    <x v="8"/>
    <s v="Q4"/>
    <n v="12"/>
  </r>
  <r>
    <d v="2024-12-01T00:00:00"/>
    <x v="1"/>
    <x v="0"/>
    <x v="0"/>
    <n v="92"/>
    <n v="511731.64"/>
    <n v="0"/>
    <n v="433231.1"/>
    <n v="0"/>
    <n v="511731.64"/>
    <n v="78500.540000000037"/>
    <n v="78500.540000000037"/>
    <n v="0.15340177128777896"/>
    <x v="8"/>
    <s v="Q4"/>
    <n v="12"/>
  </r>
  <r>
    <d v="2024-12-01T00:00:00"/>
    <x v="1"/>
    <x v="0"/>
    <x v="1"/>
    <n v="75"/>
    <n v="389336.57"/>
    <n v="63560.76"/>
    <n v="323450.21000000002"/>
    <n v="0"/>
    <n v="325775.81"/>
    <n v="2325.5999999999767"/>
    <n v="2325.5999999999767"/>
    <n v="7.1386515775986462E-3"/>
    <x v="8"/>
    <s v="Q4"/>
    <n v="12"/>
  </r>
  <r>
    <d v="2024-12-01T00:00:00"/>
    <x v="1"/>
    <x v="1"/>
    <x v="0"/>
    <n v="149"/>
    <n v="912970"/>
    <n v="0"/>
    <n v="764698"/>
    <n v="0"/>
    <n v="912970"/>
    <n v="148272"/>
    <n v="148272"/>
    <n v="0.16240621269044986"/>
    <x v="8"/>
    <s v="Q4"/>
    <n v="12"/>
  </r>
  <r>
    <d v="2024-12-01T00:00:00"/>
    <x v="1"/>
    <x v="1"/>
    <x v="1"/>
    <n v="66"/>
    <n v="403770.24"/>
    <n v="47383.53"/>
    <n v="340348.31"/>
    <n v="0"/>
    <n v="356386.70999999996"/>
    <n v="16038.399999999965"/>
    <n v="16038.399999999965"/>
    <n v="4.5002800469186872E-2"/>
    <x v="8"/>
    <s v="Q4"/>
    <n v="12"/>
  </r>
  <r>
    <d v="2024-12-01T00:00:00"/>
    <x v="1"/>
    <x v="2"/>
    <x v="0"/>
    <n v="25"/>
    <n v="254865.24"/>
    <n v="0"/>
    <n v="214874.19"/>
    <n v="0"/>
    <n v="254865.24"/>
    <n v="39991.049999999988"/>
    <n v="39991.049999999988"/>
    <n v="0.15691056967988254"/>
    <x v="8"/>
    <s v="Q4"/>
    <n v="12"/>
  </r>
  <r>
    <d v="2024-12-01T00:00:00"/>
    <x v="1"/>
    <x v="2"/>
    <x v="1"/>
    <n v="22"/>
    <n v="102646.76"/>
    <n v="15296.12"/>
    <n v="86486.44"/>
    <n v="0"/>
    <n v="87350.64"/>
    <n v="864.19999999999709"/>
    <n v="864.19999999999709"/>
    <n v="9.8934592808936159E-3"/>
    <x v="8"/>
    <s v="Q4"/>
    <n v="12"/>
  </r>
  <r>
    <d v="2024-12-01T00:00:00"/>
    <x v="2"/>
    <x v="3"/>
    <x v="0"/>
    <n v="122"/>
    <n v="89430.44"/>
    <n v="0"/>
    <n v="39162.54"/>
    <n v="9374.0400000000009"/>
    <n v="89430.44"/>
    <n v="50267.9"/>
    <n v="40893.86"/>
    <n v="0.56208937359583599"/>
    <x v="8"/>
    <s v="Q4"/>
    <n v="12"/>
  </r>
  <r>
    <d v="2024-12-01T00:00:00"/>
    <x v="2"/>
    <x v="3"/>
    <x v="1"/>
    <n v="139"/>
    <n v="113534.88"/>
    <n v="18695.169999999998"/>
    <n v="50088.53"/>
    <n v="9980.09"/>
    <n v="94839.71"/>
    <n v="44751.180000000008"/>
    <n v="34771.090000000011"/>
    <n v="0.47186120666121822"/>
    <x v="8"/>
    <s v="Q4"/>
    <n v="12"/>
  </r>
  <r>
    <d v="2024-12-01T00:00:00"/>
    <x v="2"/>
    <x v="0"/>
    <x v="0"/>
    <n v="154"/>
    <n v="137266.88"/>
    <n v="0"/>
    <n v="60245.21"/>
    <n v="0"/>
    <n v="137266.88"/>
    <n v="77021.670000000013"/>
    <n v="77021.670000000013"/>
    <n v="0.56110891425520859"/>
    <x v="8"/>
    <s v="Q4"/>
    <n v="12"/>
  </r>
  <r>
    <d v="2024-12-01T00:00:00"/>
    <x v="2"/>
    <x v="0"/>
    <x v="1"/>
    <n v="119"/>
    <n v="87442.14"/>
    <n v="12666.28"/>
    <n v="39639.24"/>
    <n v="0"/>
    <n v="74775.86"/>
    <n v="35136.620000000003"/>
    <n v="35136.620000000003"/>
    <n v="0.4698925562340574"/>
    <x v="8"/>
    <s v="Q4"/>
    <n v="12"/>
  </r>
  <r>
    <d v="2024-12-01T00:00:00"/>
    <x v="2"/>
    <x v="1"/>
    <x v="0"/>
    <n v="563"/>
    <n v="424746.39"/>
    <n v="0"/>
    <n v="185080.04"/>
    <n v="0"/>
    <n v="424746.39"/>
    <n v="239666.35"/>
    <n v="239666.35"/>
    <n v="0.56425753259492095"/>
    <x v="8"/>
    <s v="Q4"/>
    <n v="12"/>
  </r>
  <r>
    <d v="2024-12-01T00:00:00"/>
    <x v="2"/>
    <x v="1"/>
    <x v="1"/>
    <n v="201"/>
    <n v="151552.98000000001"/>
    <n v="19329.27"/>
    <n v="66639.539999999994"/>
    <n v="0"/>
    <n v="132223.71000000002"/>
    <n v="65584.170000000027"/>
    <n v="65584.170000000027"/>
    <n v="0.49600914994746415"/>
    <x v="8"/>
    <s v="Q4"/>
    <n v="12"/>
  </r>
  <r>
    <d v="2024-12-01T00:00:00"/>
    <x v="2"/>
    <x v="2"/>
    <x v="0"/>
    <n v="43"/>
    <n v="37829.33"/>
    <n v="0"/>
    <n v="16102.43"/>
    <n v="0"/>
    <n v="37829.33"/>
    <n v="21726.9"/>
    <n v="21726.9"/>
    <n v="0.57434006893592882"/>
    <x v="8"/>
    <s v="Q4"/>
    <n v="12"/>
  </r>
  <r>
    <d v="2024-12-01T00:00:00"/>
    <x v="2"/>
    <x v="2"/>
    <x v="1"/>
    <n v="36"/>
    <n v="30713.84"/>
    <n v="4846.2"/>
    <n v="13944.7"/>
    <n v="0"/>
    <n v="25867.64"/>
    <n v="11922.939999999999"/>
    <n v="11922.939999999999"/>
    <n v="0.46092105812513234"/>
    <x v="8"/>
    <s v="Q4"/>
    <n v="12"/>
  </r>
  <r>
    <d v="2024-12-01T00:00:00"/>
    <x v="3"/>
    <x v="3"/>
    <x v="0"/>
    <n v="336"/>
    <n v="42873.33"/>
    <n v="0"/>
    <n v="33967.24"/>
    <n v="4482.5"/>
    <n v="42873.33"/>
    <n v="8906.0900000000038"/>
    <n v="4423.5900000000038"/>
    <n v="0.20773030692973937"/>
    <x v="8"/>
    <s v="Q4"/>
    <n v="12"/>
  </r>
  <r>
    <d v="2024-12-01T00:00:00"/>
    <x v="3"/>
    <x v="3"/>
    <x v="1"/>
    <n v="332"/>
    <n v="39889.03"/>
    <n v="5993.92"/>
    <n v="32234.23"/>
    <n v="3580.14"/>
    <n v="33895.11"/>
    <n v="1660.880000000001"/>
    <n v="-1919.2599999999989"/>
    <n v="4.9000578549531215E-2"/>
    <x v="8"/>
    <s v="Q4"/>
    <n v="12"/>
  </r>
  <r>
    <d v="2024-12-01T00:00:00"/>
    <x v="3"/>
    <x v="0"/>
    <x v="0"/>
    <n v="392"/>
    <n v="40204.32"/>
    <n v="0"/>
    <n v="32434.66"/>
    <n v="0"/>
    <n v="40204.32"/>
    <n v="7769.66"/>
    <n v="7769.66"/>
    <n v="0.19325435674574273"/>
    <x v="8"/>
    <s v="Q4"/>
    <n v="12"/>
  </r>
  <r>
    <d v="2024-12-01T00:00:00"/>
    <x v="3"/>
    <x v="0"/>
    <x v="1"/>
    <n v="308"/>
    <n v="34677.550000000003"/>
    <n v="5260.24"/>
    <n v="27733.54"/>
    <n v="0"/>
    <n v="29417.310000000005"/>
    <n v="1683.7700000000041"/>
    <n v="1683.7700000000041"/>
    <n v="5.7237388462779357E-2"/>
    <x v="8"/>
    <s v="Q4"/>
    <n v="12"/>
  </r>
  <r>
    <d v="2024-12-01T00:00:00"/>
    <x v="3"/>
    <x v="1"/>
    <x v="0"/>
    <n v="2288"/>
    <n v="267986.09000000003"/>
    <n v="0"/>
    <n v="214958.59"/>
    <n v="0"/>
    <n v="267986.09000000003"/>
    <n v="53027.500000000029"/>
    <n v="53027.500000000029"/>
    <n v="0.19787407622537431"/>
    <x v="8"/>
    <s v="Q4"/>
    <n v="12"/>
  </r>
  <r>
    <d v="2024-12-01T00:00:00"/>
    <x v="3"/>
    <x v="1"/>
    <x v="1"/>
    <n v="880"/>
    <n v="98383.82"/>
    <n v="12347.13"/>
    <n v="79105"/>
    <n v="0"/>
    <n v="86036.69"/>
    <n v="6931.6900000000023"/>
    <n v="6931.6900000000023"/>
    <n v="8.0566674519905429E-2"/>
    <x v="8"/>
    <s v="Q4"/>
    <n v="12"/>
  </r>
  <r>
    <d v="2024-12-01T00:00:00"/>
    <x v="3"/>
    <x v="2"/>
    <x v="0"/>
    <n v="123"/>
    <n v="13014.78"/>
    <n v="0"/>
    <n v="10423.89"/>
    <n v="0"/>
    <n v="13014.78"/>
    <n v="2590.8900000000012"/>
    <n v="2590.8900000000012"/>
    <n v="0.19907290019500914"/>
    <x v="8"/>
    <s v="Q4"/>
    <n v="12"/>
  </r>
  <r>
    <d v="2024-12-01T00:00:00"/>
    <x v="3"/>
    <x v="2"/>
    <x v="1"/>
    <n v="138"/>
    <n v="16411.3"/>
    <n v="2583.59"/>
    <n v="13445.82"/>
    <n v="0"/>
    <n v="13827.71"/>
    <n v="381.88999999999942"/>
    <n v="381.88999999999942"/>
    <n v="2.7617732798850964E-2"/>
    <x v="8"/>
    <s v="Q4"/>
    <n v="12"/>
  </r>
  <r>
    <d v="2024-12-01T00:00:00"/>
    <x v="4"/>
    <x v="3"/>
    <x v="0"/>
    <n v="161"/>
    <n v="98223.74"/>
    <n v="0"/>
    <n v="51675.57"/>
    <n v="10289.5"/>
    <n v="98223.74"/>
    <n v="46548.170000000006"/>
    <n v="36258.670000000006"/>
    <n v="0.47389938521990715"/>
    <x v="8"/>
    <s v="Q4"/>
    <n v="12"/>
  </r>
  <r>
    <d v="2024-12-01T00:00:00"/>
    <x v="4"/>
    <x v="3"/>
    <x v="1"/>
    <n v="144"/>
    <n v="104828.37"/>
    <n v="17057.53"/>
    <n v="55156.92"/>
    <n v="9245.82"/>
    <n v="87770.84"/>
    <n v="32613.919999999998"/>
    <n v="23368.1"/>
    <n v="0.37158035630056635"/>
    <x v="8"/>
    <s v="Q4"/>
    <n v="12"/>
  </r>
  <r>
    <d v="2024-12-01T00:00:00"/>
    <x v="4"/>
    <x v="0"/>
    <x v="0"/>
    <n v="155"/>
    <n v="94682.9"/>
    <n v="0"/>
    <n v="49393.33"/>
    <n v="0"/>
    <n v="94682.9"/>
    <n v="45289.569999999992"/>
    <n v="45289.569999999992"/>
    <n v="0.47832892739871713"/>
    <x v="8"/>
    <s v="Q4"/>
    <n v="12"/>
  </r>
  <r>
    <d v="2024-12-01T00:00:00"/>
    <x v="4"/>
    <x v="0"/>
    <x v="1"/>
    <n v="142"/>
    <n v="108345.66"/>
    <n v="18124.419999999998"/>
    <n v="58485.29"/>
    <n v="0"/>
    <n v="90221.24"/>
    <n v="31735.950000000004"/>
    <n v="31735.950000000004"/>
    <n v="0.35175696986651928"/>
    <x v="8"/>
    <s v="Q4"/>
    <n v="12"/>
  </r>
  <r>
    <d v="2024-12-01T00:00:00"/>
    <x v="4"/>
    <x v="1"/>
    <x v="0"/>
    <n v="595"/>
    <n v="385592.06"/>
    <n v="0"/>
    <n v="200329.96"/>
    <n v="0"/>
    <n v="385592.06"/>
    <n v="185262.1"/>
    <n v="185262.1"/>
    <n v="0.48046139746757233"/>
    <x v="8"/>
    <s v="Q4"/>
    <n v="12"/>
  </r>
  <r>
    <d v="2024-12-01T00:00:00"/>
    <x v="4"/>
    <x v="1"/>
    <x v="1"/>
    <n v="252"/>
    <n v="155915.12"/>
    <n v="19555.75"/>
    <n v="81551.48"/>
    <n v="0"/>
    <n v="136359.37"/>
    <n v="54807.89"/>
    <n v="54807.89"/>
    <n v="0.401937101938796"/>
    <x v="8"/>
    <s v="Q4"/>
    <n v="12"/>
  </r>
  <r>
    <d v="2024-12-01T00:00:00"/>
    <x v="4"/>
    <x v="2"/>
    <x v="0"/>
    <n v="67"/>
    <n v="35507.120000000003"/>
    <n v="0"/>
    <n v="18217.25"/>
    <n v="0"/>
    <n v="35507.120000000003"/>
    <n v="17289.870000000003"/>
    <n v="17289.870000000003"/>
    <n v="0.48694092903057196"/>
    <x v="8"/>
    <s v="Q4"/>
    <n v="12"/>
  </r>
  <r>
    <d v="2024-12-01T00:00:00"/>
    <x v="4"/>
    <x v="2"/>
    <x v="1"/>
    <n v="53"/>
    <n v="30921.279999999999"/>
    <n v="5125.1400000000003"/>
    <n v="15627.87"/>
    <n v="0"/>
    <n v="25796.14"/>
    <n v="10168.269999999999"/>
    <n v="10168.269999999999"/>
    <n v="0.39417796616082867"/>
    <x v="8"/>
    <s v="Q4"/>
    <n v="12"/>
  </r>
  <r>
    <d v="2024-12-01T00:00:00"/>
    <x v="5"/>
    <x v="3"/>
    <x v="0"/>
    <n v="101"/>
    <n v="461714.67"/>
    <n v="0"/>
    <n v="380964.11"/>
    <n v="48422.64"/>
    <n v="461714.67"/>
    <n v="80750.559999999998"/>
    <n v="32327.919999999998"/>
    <n v="0.17489277522847607"/>
    <x v="8"/>
    <s v="Q4"/>
    <n v="12"/>
  </r>
  <r>
    <d v="2024-12-01T00:00:00"/>
    <x v="5"/>
    <x v="3"/>
    <x v="1"/>
    <n v="89"/>
    <n v="402056.21"/>
    <n v="60921.56"/>
    <n v="321325.27"/>
    <n v="35877.449999999997"/>
    <n v="341134.65"/>
    <n v="19809.380000000005"/>
    <n v="-16068.069999999992"/>
    <n v="5.806909383142405E-2"/>
    <x v="8"/>
    <s v="Q4"/>
    <n v="12"/>
  </r>
  <r>
    <d v="2024-12-01T00:00:00"/>
    <x v="5"/>
    <x v="0"/>
    <x v="0"/>
    <n v="101"/>
    <n v="443706.29"/>
    <n v="0"/>
    <n v="361656.29"/>
    <n v="0"/>
    <n v="443706.29"/>
    <n v="82050"/>
    <n v="82050"/>
    <n v="0.18491962329404887"/>
    <x v="8"/>
    <s v="Q4"/>
    <n v="12"/>
  </r>
  <r>
    <d v="2024-12-01T00:00:00"/>
    <x v="5"/>
    <x v="0"/>
    <x v="1"/>
    <n v="94"/>
    <n v="433122.68"/>
    <n v="64838.13"/>
    <n v="350615.93"/>
    <n v="0"/>
    <n v="368284.55"/>
    <n v="17668.619999999995"/>
    <n v="17668.619999999995"/>
    <n v="4.7975458107053351E-2"/>
    <x v="8"/>
    <s v="Q4"/>
    <n v="12"/>
  </r>
  <r>
    <d v="2024-12-01T00:00:00"/>
    <x v="5"/>
    <x v="1"/>
    <x v="0"/>
    <n v="204"/>
    <n v="874744.57"/>
    <n v="0"/>
    <n v="699461.62"/>
    <n v="0"/>
    <n v="874744.57"/>
    <n v="175282.94999999995"/>
    <n v="175282.94999999995"/>
    <n v="0.20038186690315776"/>
    <x v="8"/>
    <s v="Q4"/>
    <n v="12"/>
  </r>
  <r>
    <d v="2024-12-01T00:00:00"/>
    <x v="5"/>
    <x v="1"/>
    <x v="1"/>
    <n v="76"/>
    <n v="325187.09000000003"/>
    <n v="41083.29"/>
    <n v="271472.95"/>
    <n v="0"/>
    <n v="284103.80000000005"/>
    <n v="12630.850000000035"/>
    <n v="12630.850000000035"/>
    <n v="4.4458574647716902E-2"/>
    <x v="8"/>
    <s v="Q4"/>
    <n v="12"/>
  </r>
  <r>
    <d v="2024-12-01T00:00:00"/>
    <x v="5"/>
    <x v="2"/>
    <x v="0"/>
    <n v="30"/>
    <n v="122825.04"/>
    <n v="0"/>
    <n v="97270.65"/>
    <n v="0"/>
    <n v="122825.04"/>
    <n v="25554.39"/>
    <n v="25554.39"/>
    <n v="0.20805521414851566"/>
    <x v="8"/>
    <s v="Q4"/>
    <n v="12"/>
  </r>
  <r>
    <d v="2024-12-01T00:00:00"/>
    <x v="5"/>
    <x v="2"/>
    <x v="1"/>
    <n v="21"/>
    <n v="86022.07"/>
    <n v="13440.29"/>
    <n v="68781.56"/>
    <n v="0"/>
    <n v="72581.78"/>
    <n v="3800.2200000000012"/>
    <n v="3800.2200000000012"/>
    <n v="5.2357768023875983E-2"/>
    <x v="8"/>
    <s v="Q4"/>
    <n v="12"/>
  </r>
  <r>
    <d v="2024-12-01T00:00:00"/>
    <x v="6"/>
    <x v="3"/>
    <x v="0"/>
    <n v="62"/>
    <n v="85001.53"/>
    <n v="0"/>
    <n v="45081.36"/>
    <n v="8904.82"/>
    <n v="85001.53"/>
    <n v="39920.17"/>
    <n v="31015.35"/>
    <n v="0.46964060529263413"/>
    <x v="8"/>
    <s v="Q4"/>
    <n v="12"/>
  </r>
  <r>
    <d v="2024-12-01T00:00:00"/>
    <x v="6"/>
    <x v="3"/>
    <x v="1"/>
    <n v="53"/>
    <n v="82750.81"/>
    <n v="12916.8"/>
    <n v="45193.52"/>
    <n v="7346.26"/>
    <n v="69834.009999999995"/>
    <n v="24640.489999999998"/>
    <n v="17294.229999999996"/>
    <n v="0.35284369320908249"/>
    <x v="8"/>
    <s v="Q4"/>
    <n v="12"/>
  </r>
  <r>
    <d v="2024-12-01T00:00:00"/>
    <x v="6"/>
    <x v="0"/>
    <x v="0"/>
    <n v="78"/>
    <n v="112130.11"/>
    <n v="0"/>
    <n v="56667.06"/>
    <n v="0"/>
    <n v="112130.11"/>
    <n v="55463.05"/>
    <n v="55463.05"/>
    <n v="0.49463119228189467"/>
    <x v="8"/>
    <s v="Q4"/>
    <n v="12"/>
  </r>
  <r>
    <d v="2024-12-01T00:00:00"/>
    <x v="6"/>
    <x v="0"/>
    <x v="1"/>
    <n v="49"/>
    <n v="59240.3"/>
    <n v="8952.9599999999991"/>
    <n v="32919.620000000003"/>
    <n v="0"/>
    <n v="50287.340000000004"/>
    <n v="17367.72"/>
    <n v="17367.72"/>
    <n v="0.34536962981139985"/>
    <x v="8"/>
    <s v="Q4"/>
    <n v="12"/>
  </r>
  <r>
    <d v="2024-12-01T00:00:00"/>
    <x v="6"/>
    <x v="1"/>
    <x v="0"/>
    <n v="277"/>
    <n v="379117.32"/>
    <n v="0"/>
    <n v="197032.95999999999"/>
    <n v="0"/>
    <n v="379117.32"/>
    <n v="182084.36000000002"/>
    <n v="182084.36000000002"/>
    <n v="0.48028499462910323"/>
    <x v="8"/>
    <s v="Q4"/>
    <n v="12"/>
  </r>
  <r>
    <d v="2024-12-01T00:00:00"/>
    <x v="6"/>
    <x v="1"/>
    <x v="1"/>
    <n v="129"/>
    <n v="169563.65"/>
    <n v="20690.28"/>
    <n v="88804.23"/>
    <n v="0"/>
    <n v="148873.37"/>
    <n v="60069.14"/>
    <n v="60069.14"/>
    <n v="0.40349150422268271"/>
    <x v="8"/>
    <s v="Q4"/>
    <n v="12"/>
  </r>
  <r>
    <d v="2024-12-01T00:00:00"/>
    <x v="6"/>
    <x v="2"/>
    <x v="0"/>
    <n v="21"/>
    <n v="23642.94"/>
    <n v="0"/>
    <n v="13047.71"/>
    <n v="0"/>
    <n v="23642.94"/>
    <n v="10595.23"/>
    <n v="10595.23"/>
    <n v="0.44813504581071562"/>
    <x v="8"/>
    <s v="Q4"/>
    <n v="12"/>
  </r>
  <r>
    <d v="2024-12-01T00:00:00"/>
    <x v="6"/>
    <x v="2"/>
    <x v="1"/>
    <n v="23"/>
    <n v="30904.85"/>
    <n v="4479.3500000000004"/>
    <n v="16213.56"/>
    <n v="0"/>
    <n v="26425.5"/>
    <n v="10211.94"/>
    <n v="10211.94"/>
    <n v="0.38644264063120853"/>
    <x v="8"/>
    <s v="Q4"/>
    <n v="12"/>
  </r>
  <r>
    <d v="2025-01-01T00:00:00"/>
    <x v="0"/>
    <x v="3"/>
    <x v="0"/>
    <n v="187"/>
    <n v="80134.27"/>
    <n v="0"/>
    <n v="48591.94"/>
    <n v="9194.1"/>
    <n v="80134.27"/>
    <n v="31542.33"/>
    <n v="22348.230000000003"/>
    <n v="0.39361848557427426"/>
    <x v="9"/>
    <s v="Q1"/>
    <n v="1"/>
  </r>
  <r>
    <d v="2025-01-01T00:00:00"/>
    <x v="0"/>
    <x v="3"/>
    <x v="1"/>
    <n v="84"/>
    <n v="38608.58"/>
    <n v="3919.5"/>
    <n v="19844.28"/>
    <n v="4012.33"/>
    <n v="34689.08"/>
    <n v="14844.800000000003"/>
    <n v="10832.470000000003"/>
    <n v="0.42793870578291504"/>
    <x v="9"/>
    <s v="Q1"/>
    <n v="1"/>
  </r>
  <r>
    <d v="2025-01-01T00:00:00"/>
    <x v="0"/>
    <x v="0"/>
    <x v="0"/>
    <n v="149"/>
    <n v="70659.67"/>
    <n v="0"/>
    <n v="36749.269999999997"/>
    <n v="0"/>
    <n v="70659.67"/>
    <n v="33910.400000000001"/>
    <n v="33910.400000000001"/>
    <n v="0.47991166672587066"/>
    <x v="9"/>
    <s v="Q1"/>
    <n v="1"/>
  </r>
  <r>
    <d v="2025-01-01T00:00:00"/>
    <x v="0"/>
    <x v="0"/>
    <x v="1"/>
    <n v="55"/>
    <n v="26429.41"/>
    <n v="2603.02"/>
    <n v="14615.42"/>
    <n v="0"/>
    <n v="23826.39"/>
    <n v="9210.9699999999993"/>
    <n v="9210.9699999999993"/>
    <n v="0.38658688957915988"/>
    <x v="9"/>
    <s v="Q1"/>
    <n v="1"/>
  </r>
  <r>
    <d v="2025-01-01T00:00:00"/>
    <x v="0"/>
    <x v="1"/>
    <x v="0"/>
    <n v="564"/>
    <n v="254946.11"/>
    <n v="0"/>
    <n v="148094.01999999999"/>
    <n v="0"/>
    <n v="254946.11"/>
    <n v="106852.09"/>
    <n v="106852.09"/>
    <n v="0.41911637718261324"/>
    <x v="9"/>
    <s v="Q1"/>
    <n v="1"/>
  </r>
  <r>
    <d v="2025-01-01T00:00:00"/>
    <x v="0"/>
    <x v="1"/>
    <x v="1"/>
    <n v="119"/>
    <n v="54808.02"/>
    <n v="4871.4399999999996"/>
    <n v="33341.449999999997"/>
    <n v="0"/>
    <n v="49936.579999999994"/>
    <n v="16595.129999999997"/>
    <n v="16595.129999999997"/>
    <n v="0.33232411991369853"/>
    <x v="9"/>
    <s v="Q1"/>
    <n v="1"/>
  </r>
  <r>
    <d v="2025-01-01T00:00:00"/>
    <x v="0"/>
    <x v="2"/>
    <x v="0"/>
    <n v="51"/>
    <n v="23521.77"/>
    <n v="0"/>
    <n v="12663.89"/>
    <n v="0"/>
    <n v="23521.77"/>
    <n v="10857.880000000001"/>
    <n v="10857.880000000001"/>
    <n v="0.46160981932907263"/>
    <x v="9"/>
    <s v="Q1"/>
    <n v="1"/>
  </r>
  <r>
    <d v="2025-01-01T00:00:00"/>
    <x v="0"/>
    <x v="2"/>
    <x v="1"/>
    <n v="18"/>
    <n v="10363.82"/>
    <n v="860.68"/>
    <n v="6067.18"/>
    <n v="0"/>
    <n v="9503.14"/>
    <n v="3435.9599999999991"/>
    <n v="3435.9599999999991"/>
    <n v="0.3615604947417379"/>
    <x v="9"/>
    <s v="Q1"/>
    <n v="1"/>
  </r>
  <r>
    <d v="2025-01-01T00:00:00"/>
    <x v="1"/>
    <x v="3"/>
    <x v="0"/>
    <n v="78"/>
    <n v="473761.03"/>
    <n v="0"/>
    <n v="389380.44"/>
    <n v="54424.69"/>
    <n v="473761.03"/>
    <n v="84380.590000000026"/>
    <n v="29955.900000000023"/>
    <n v="0.1781079165586921"/>
    <x v="9"/>
    <s v="Q1"/>
    <n v="1"/>
  </r>
  <r>
    <d v="2025-01-01T00:00:00"/>
    <x v="1"/>
    <x v="3"/>
    <x v="1"/>
    <n v="28"/>
    <n v="195149.07"/>
    <n v="17628.39"/>
    <n v="156956.47"/>
    <n v="20437.45"/>
    <n v="177520.68"/>
    <n v="20564.209999999992"/>
    <n v="126.75999999999112"/>
    <n v="0.11584120790884754"/>
    <x v="9"/>
    <s v="Q1"/>
    <n v="1"/>
  </r>
  <r>
    <d v="2025-01-01T00:00:00"/>
    <x v="1"/>
    <x v="0"/>
    <x v="0"/>
    <n v="72"/>
    <n v="445862.78"/>
    <n v="0"/>
    <n v="364259.24"/>
    <n v="0"/>
    <n v="445862.78"/>
    <n v="81603.540000000037"/>
    <n v="81603.540000000037"/>
    <n v="0.18302388909879411"/>
    <x v="9"/>
    <s v="Q1"/>
    <n v="1"/>
  </r>
  <r>
    <d v="2025-01-01T00:00:00"/>
    <x v="1"/>
    <x v="0"/>
    <x v="1"/>
    <n v="22"/>
    <n v="140659.99"/>
    <n v="13923.07"/>
    <n v="115812.5"/>
    <n v="0"/>
    <n v="126736.91999999998"/>
    <n v="10924.419999999984"/>
    <n v="10924.419999999984"/>
    <n v="8.6197613134357254E-2"/>
    <x v="9"/>
    <s v="Q1"/>
    <n v="1"/>
  </r>
  <r>
    <d v="2025-01-01T00:00:00"/>
    <x v="1"/>
    <x v="1"/>
    <x v="0"/>
    <n v="91"/>
    <n v="604644"/>
    <n v="0"/>
    <n v="491954.62"/>
    <n v="0"/>
    <n v="604644"/>
    <n v="112689.38"/>
    <n v="112689.38"/>
    <n v="0.18637310549678821"/>
    <x v="9"/>
    <s v="Q1"/>
    <n v="1"/>
  </r>
  <r>
    <d v="2025-01-01T00:00:00"/>
    <x v="1"/>
    <x v="1"/>
    <x v="1"/>
    <n v="15"/>
    <n v="73408.56"/>
    <n v="5066.54"/>
    <n v="60272.32"/>
    <n v="0"/>
    <n v="68342.02"/>
    <n v="8069.7000000000044"/>
    <n v="8069.7000000000044"/>
    <n v="0.11807816040556021"/>
    <x v="9"/>
    <s v="Q1"/>
    <n v="1"/>
  </r>
  <r>
    <d v="2025-01-01T00:00:00"/>
    <x v="1"/>
    <x v="2"/>
    <x v="0"/>
    <n v="23"/>
    <n v="162899.5"/>
    <n v="0"/>
    <n v="127046.36"/>
    <n v="0"/>
    <n v="162899.5"/>
    <n v="35853.14"/>
    <n v="35853.14"/>
    <n v="0.2200936160025046"/>
    <x v="9"/>
    <s v="Q1"/>
    <n v="1"/>
  </r>
  <r>
    <d v="2025-01-01T00:00:00"/>
    <x v="1"/>
    <x v="2"/>
    <x v="1"/>
    <n v="16"/>
    <n v="108232.38"/>
    <n v="10476.89"/>
    <n v="88988.45"/>
    <n v="0"/>
    <n v="97755.49"/>
    <n v="8767.0400000000081"/>
    <n v="8767.0400000000081"/>
    <n v="8.9683351799474467E-2"/>
    <x v="9"/>
    <s v="Q1"/>
    <n v="1"/>
  </r>
  <r>
    <d v="2025-01-01T00:00:00"/>
    <x v="2"/>
    <x v="3"/>
    <x v="0"/>
    <n v="128"/>
    <n v="106509.03"/>
    <n v="0"/>
    <n v="45897.37"/>
    <n v="12280.02"/>
    <n v="106509.03"/>
    <n v="60611.659999999996"/>
    <n v="48331.64"/>
    <n v="0.5690753169003604"/>
    <x v="9"/>
    <s v="Q1"/>
    <n v="1"/>
  </r>
  <r>
    <d v="2025-01-01T00:00:00"/>
    <x v="2"/>
    <x v="3"/>
    <x v="1"/>
    <n v="29"/>
    <n v="18991.21"/>
    <n v="1995.21"/>
    <n v="7784.55"/>
    <n v="1969.66"/>
    <n v="16996"/>
    <n v="9211.4500000000007"/>
    <n v="7241.7900000000009"/>
    <n v="0.54197752412332323"/>
    <x v="9"/>
    <s v="Q1"/>
    <n v="1"/>
  </r>
  <r>
    <d v="2025-01-01T00:00:00"/>
    <x v="2"/>
    <x v="0"/>
    <x v="0"/>
    <n v="109"/>
    <n v="96576.59"/>
    <n v="0"/>
    <n v="40936.42"/>
    <n v="0"/>
    <n v="96576.59"/>
    <n v="55640.17"/>
    <n v="55640.17"/>
    <n v="0.57612481451250241"/>
    <x v="9"/>
    <s v="Q1"/>
    <n v="1"/>
  </r>
  <r>
    <d v="2025-01-01T00:00:00"/>
    <x v="2"/>
    <x v="0"/>
    <x v="1"/>
    <n v="40"/>
    <n v="29004.880000000001"/>
    <n v="2919.62"/>
    <n v="11849.62"/>
    <n v="0"/>
    <n v="26085.260000000002"/>
    <n v="14235.640000000001"/>
    <n v="14235.640000000001"/>
    <n v="0.54573502430108034"/>
    <x v="9"/>
    <s v="Q1"/>
    <n v="1"/>
  </r>
  <r>
    <d v="2025-01-01T00:00:00"/>
    <x v="2"/>
    <x v="1"/>
    <x v="0"/>
    <n v="407"/>
    <n v="334677.34999999998"/>
    <n v="0"/>
    <n v="143659.10999999999"/>
    <n v="0"/>
    <n v="334677.34999999998"/>
    <n v="191018.23999999999"/>
    <n v="191018.23999999999"/>
    <n v="0.5707534136982978"/>
    <x v="9"/>
    <s v="Q1"/>
    <n v="1"/>
  </r>
  <r>
    <d v="2025-01-01T00:00:00"/>
    <x v="2"/>
    <x v="1"/>
    <x v="1"/>
    <n v="74"/>
    <n v="59056.74"/>
    <n v="5157.66"/>
    <n v="24773.47"/>
    <n v="0"/>
    <n v="53899.08"/>
    <n v="29125.61"/>
    <n v="29125.61"/>
    <n v="0.54037304532841746"/>
    <x v="9"/>
    <s v="Q1"/>
    <n v="1"/>
  </r>
  <r>
    <d v="2025-01-01T00:00:00"/>
    <x v="2"/>
    <x v="2"/>
    <x v="0"/>
    <n v="51"/>
    <n v="39663.949999999997"/>
    <n v="0"/>
    <n v="17127.75"/>
    <n v="0"/>
    <n v="39663.949999999997"/>
    <n v="22536.199999999997"/>
    <n v="22536.199999999997"/>
    <n v="0.56817840885741333"/>
    <x v="9"/>
    <s v="Q1"/>
    <n v="1"/>
  </r>
  <r>
    <d v="2025-01-01T00:00:00"/>
    <x v="2"/>
    <x v="2"/>
    <x v="1"/>
    <n v="12"/>
    <n v="9749.57"/>
    <n v="1079.92"/>
    <n v="4055.17"/>
    <n v="0"/>
    <n v="8669.65"/>
    <n v="4614.4799999999996"/>
    <n v="4614.4799999999996"/>
    <n v="0.53225678083890349"/>
    <x v="9"/>
    <s v="Q1"/>
    <n v="1"/>
  </r>
  <r>
    <d v="2025-01-01T00:00:00"/>
    <x v="3"/>
    <x v="3"/>
    <x v="0"/>
    <n v="305"/>
    <n v="33452.06"/>
    <n v="0"/>
    <n v="25643.439999999999"/>
    <n v="3830.5"/>
    <n v="33452.06"/>
    <n v="7808.619999999999"/>
    <n v="3978.119999999999"/>
    <n v="0.23342717907357571"/>
    <x v="9"/>
    <s v="Q1"/>
    <n v="1"/>
  </r>
  <r>
    <d v="2025-01-01T00:00:00"/>
    <x v="3"/>
    <x v="3"/>
    <x v="1"/>
    <n v="167"/>
    <n v="20979.87"/>
    <n v="1813"/>
    <n v="16295.66"/>
    <n v="2223.14"/>
    <n v="19166.87"/>
    <n v="2871.2099999999991"/>
    <n v="648.06999999999925"/>
    <n v="0.14980067167983083"/>
    <x v="9"/>
    <s v="Q1"/>
    <n v="1"/>
  </r>
  <r>
    <d v="2025-01-01T00:00:00"/>
    <x v="3"/>
    <x v="0"/>
    <x v="0"/>
    <n v="297"/>
    <n v="33826.07"/>
    <n v="0"/>
    <n v="26085.41"/>
    <n v="0"/>
    <n v="33826.07"/>
    <n v="7740.66"/>
    <n v="7740.66"/>
    <n v="0.22883710700060633"/>
    <x v="9"/>
    <s v="Q1"/>
    <n v="1"/>
  </r>
  <r>
    <d v="2025-01-01T00:00:00"/>
    <x v="3"/>
    <x v="0"/>
    <x v="1"/>
    <n v="87"/>
    <n v="12153"/>
    <n v="963.12"/>
    <n v="8986.36"/>
    <n v="0"/>
    <n v="11189.88"/>
    <n v="2203.5199999999986"/>
    <n v="2203.5199999999986"/>
    <n v="0.19692078914161715"/>
    <x v="9"/>
    <s v="Q1"/>
    <n v="1"/>
  </r>
  <r>
    <d v="2025-01-01T00:00:00"/>
    <x v="3"/>
    <x v="1"/>
    <x v="0"/>
    <n v="1564"/>
    <n v="181417.12"/>
    <n v="0"/>
    <n v="140081"/>
    <n v="0"/>
    <n v="181417.12"/>
    <n v="41336.119999999995"/>
    <n v="41336.119999999995"/>
    <n v="0.22785126343092646"/>
    <x v="9"/>
    <s v="Q1"/>
    <n v="1"/>
  </r>
  <r>
    <d v="2025-01-01T00:00:00"/>
    <x v="3"/>
    <x v="1"/>
    <x v="1"/>
    <n v="271"/>
    <n v="35440.589999999997"/>
    <n v="3648.39"/>
    <n v="27575.200000000001"/>
    <n v="0"/>
    <n v="31792.199999999997"/>
    <n v="4216.9999999999964"/>
    <n v="4216.9999999999964"/>
    <n v="0.13264259786991767"/>
    <x v="9"/>
    <s v="Q1"/>
    <n v="1"/>
  </r>
  <r>
    <d v="2025-01-01T00:00:00"/>
    <x v="3"/>
    <x v="2"/>
    <x v="0"/>
    <n v="98"/>
    <n v="9993.3799999999992"/>
    <n v="0"/>
    <n v="7807.16"/>
    <n v="0"/>
    <n v="9993.3799999999992"/>
    <n v="2186.2199999999993"/>
    <n v="2186.2199999999993"/>
    <n v="0.21876682363724781"/>
    <x v="9"/>
    <s v="Q1"/>
    <n v="1"/>
  </r>
  <r>
    <d v="2025-01-01T00:00:00"/>
    <x v="3"/>
    <x v="2"/>
    <x v="1"/>
    <n v="29"/>
    <n v="4313.12"/>
    <n v="489.28"/>
    <n v="3280.74"/>
    <n v="0"/>
    <n v="3823.84"/>
    <n v="543.10000000000036"/>
    <n v="543.10000000000036"/>
    <n v="0.14203000125528273"/>
    <x v="9"/>
    <s v="Q1"/>
    <n v="1"/>
  </r>
  <r>
    <d v="2025-01-01T00:00:00"/>
    <x v="4"/>
    <x v="3"/>
    <x v="0"/>
    <n v="122"/>
    <n v="77324.929999999993"/>
    <n v="0"/>
    <n v="38319.33"/>
    <n v="8877.9500000000007"/>
    <n v="77324.929999999993"/>
    <n v="39005.599999999991"/>
    <n v="30127.649999999991"/>
    <n v="0.50443757272072531"/>
    <x v="9"/>
    <s v="Q1"/>
    <n v="1"/>
  </r>
  <r>
    <d v="2025-01-01T00:00:00"/>
    <x v="4"/>
    <x v="3"/>
    <x v="1"/>
    <n v="55"/>
    <n v="41559.379999999997"/>
    <n v="4055.67"/>
    <n v="21832.639999999999"/>
    <n v="4339.5200000000004"/>
    <n v="37503.71"/>
    <n v="15671.07"/>
    <n v="11331.55"/>
    <n v="0.41785386032475186"/>
    <x v="9"/>
    <s v="Q1"/>
    <n v="1"/>
  </r>
  <r>
    <d v="2025-01-01T00:00:00"/>
    <x v="4"/>
    <x v="0"/>
    <x v="0"/>
    <n v="120"/>
    <n v="74561.850000000006"/>
    <n v="0"/>
    <n v="37213.800000000003"/>
    <n v="0"/>
    <n v="74561.850000000006"/>
    <n v="37348.050000000003"/>
    <n v="37348.050000000003"/>
    <n v="0.50090025931491777"/>
    <x v="9"/>
    <s v="Q1"/>
    <n v="1"/>
  </r>
  <r>
    <d v="2025-01-01T00:00:00"/>
    <x v="4"/>
    <x v="0"/>
    <x v="1"/>
    <n v="53"/>
    <n v="25879.79"/>
    <n v="2554.7399999999998"/>
    <n v="13009.88"/>
    <n v="0"/>
    <n v="23325.050000000003"/>
    <n v="10315.170000000004"/>
    <n v="10315.170000000004"/>
    <n v="0.44223570796204092"/>
    <x v="9"/>
    <s v="Q1"/>
    <n v="1"/>
  </r>
  <r>
    <d v="2025-01-01T00:00:00"/>
    <x v="4"/>
    <x v="1"/>
    <x v="0"/>
    <n v="393"/>
    <n v="267255.09999999998"/>
    <n v="0"/>
    <n v="134889.69"/>
    <n v="0"/>
    <n v="267255.09999999998"/>
    <n v="132365.40999999997"/>
    <n v="132365.40999999997"/>
    <n v="0.49527739601601611"/>
    <x v="9"/>
    <s v="Q1"/>
    <n v="1"/>
  </r>
  <r>
    <d v="2025-01-01T00:00:00"/>
    <x v="4"/>
    <x v="1"/>
    <x v="1"/>
    <n v="96"/>
    <n v="56461.03"/>
    <n v="4810.9399999999996"/>
    <n v="27341.82"/>
    <n v="0"/>
    <n v="51650.09"/>
    <n v="24308.269999999997"/>
    <n v="24308.269999999997"/>
    <n v="0.47063364265192953"/>
    <x v="9"/>
    <s v="Q1"/>
    <n v="1"/>
  </r>
  <r>
    <d v="2025-01-01T00:00:00"/>
    <x v="4"/>
    <x v="2"/>
    <x v="0"/>
    <n v="47"/>
    <n v="29766.18"/>
    <n v="0"/>
    <n v="14789.99"/>
    <n v="0"/>
    <n v="29766.18"/>
    <n v="14976.19"/>
    <n v="14976.19"/>
    <n v="0.50312771071061191"/>
    <x v="9"/>
    <s v="Q1"/>
    <n v="1"/>
  </r>
  <r>
    <d v="2025-01-01T00:00:00"/>
    <x v="4"/>
    <x v="2"/>
    <x v="1"/>
    <n v="13"/>
    <n v="7241.07"/>
    <n v="683.33"/>
    <n v="3594.62"/>
    <n v="0"/>
    <n v="6557.74"/>
    <n v="2963.12"/>
    <n v="2963.12"/>
    <n v="0.45185079005877027"/>
    <x v="9"/>
    <s v="Q1"/>
    <n v="1"/>
  </r>
  <r>
    <d v="2025-01-01T00:00:00"/>
    <x v="5"/>
    <x v="3"/>
    <x v="0"/>
    <n v="78"/>
    <n v="393893.07"/>
    <n v="0"/>
    <n v="313553.44"/>
    <n v="45265.58"/>
    <n v="393893.07"/>
    <n v="80339.63"/>
    <n v="35074.050000000003"/>
    <n v="0.20396304509749308"/>
    <x v="9"/>
    <s v="Q1"/>
    <n v="1"/>
  </r>
  <r>
    <d v="2025-01-01T00:00:00"/>
    <x v="5"/>
    <x v="3"/>
    <x v="1"/>
    <n v="37"/>
    <n v="159775.56"/>
    <n v="14976.62"/>
    <n v="120446.48"/>
    <n v="16706.310000000001"/>
    <n v="144798.94"/>
    <n v="24352.460000000006"/>
    <n v="7646.1500000000051"/>
    <n v="0.16818120353643476"/>
    <x v="9"/>
    <s v="Q1"/>
    <n v="1"/>
  </r>
  <r>
    <d v="2025-01-01T00:00:00"/>
    <x v="5"/>
    <x v="0"/>
    <x v="0"/>
    <n v="73"/>
    <n v="338112.11"/>
    <n v="0"/>
    <n v="264356.59999999998"/>
    <n v="0"/>
    <n v="338112.11"/>
    <n v="73755.510000000009"/>
    <n v="73755.510000000009"/>
    <n v="0.21813921423873286"/>
    <x v="9"/>
    <s v="Q1"/>
    <n v="1"/>
  </r>
  <r>
    <d v="2025-01-01T00:00:00"/>
    <x v="5"/>
    <x v="0"/>
    <x v="1"/>
    <n v="32"/>
    <n v="144376.79"/>
    <n v="16275.37"/>
    <n v="113970.52"/>
    <n v="0"/>
    <n v="128101.42000000001"/>
    <n v="14130.900000000009"/>
    <n v="14130.900000000009"/>
    <n v="0.11031025261078298"/>
    <x v="9"/>
    <s v="Q1"/>
    <n v="1"/>
  </r>
  <r>
    <d v="2025-01-01T00:00:00"/>
    <x v="5"/>
    <x v="1"/>
    <x v="0"/>
    <n v="166"/>
    <n v="760406.55"/>
    <n v="0"/>
    <n v="604072.9"/>
    <n v="0"/>
    <n v="760406.55"/>
    <n v="156333.65000000002"/>
    <n v="156333.65000000002"/>
    <n v="0.20559219275530966"/>
    <x v="9"/>
    <s v="Q1"/>
    <n v="1"/>
  </r>
  <r>
    <d v="2025-01-01T00:00:00"/>
    <x v="5"/>
    <x v="1"/>
    <x v="1"/>
    <n v="32"/>
    <n v="143970.46"/>
    <n v="10026.77"/>
    <n v="114693.48"/>
    <n v="0"/>
    <n v="133943.69"/>
    <n v="19250.210000000006"/>
    <n v="19250.210000000006"/>
    <n v="0.14371867760250601"/>
    <x v="9"/>
    <s v="Q1"/>
    <n v="1"/>
  </r>
  <r>
    <d v="2025-01-01T00:00:00"/>
    <x v="5"/>
    <x v="2"/>
    <x v="0"/>
    <n v="27"/>
    <n v="120696.03"/>
    <n v="0"/>
    <n v="96525.43"/>
    <n v="0"/>
    <n v="120696.03"/>
    <n v="24170.600000000006"/>
    <n v="24170.600000000006"/>
    <n v="0.20026010797538252"/>
    <x v="9"/>
    <s v="Q1"/>
    <n v="1"/>
  </r>
  <r>
    <d v="2025-01-01T00:00:00"/>
    <x v="5"/>
    <x v="2"/>
    <x v="1"/>
    <n v="8"/>
    <n v="41029.94"/>
    <n v="4373.83"/>
    <n v="31439.23"/>
    <n v="0"/>
    <n v="36656.11"/>
    <n v="5216.880000000001"/>
    <n v="5216.880000000001"/>
    <n v="0.14231952053832228"/>
    <x v="9"/>
    <s v="Q1"/>
    <n v="1"/>
  </r>
  <r>
    <d v="2025-01-01T00:00:00"/>
    <x v="6"/>
    <x v="3"/>
    <x v="0"/>
    <n v="36"/>
    <n v="50150.87"/>
    <n v="0"/>
    <n v="24052.78"/>
    <n v="5760.02"/>
    <n v="50150.87"/>
    <n v="26098.090000000004"/>
    <n v="20338.070000000003"/>
    <n v="0.52039157047524809"/>
    <x v="9"/>
    <s v="Q1"/>
    <n v="1"/>
  </r>
  <r>
    <d v="2025-01-01T00:00:00"/>
    <x v="6"/>
    <x v="3"/>
    <x v="1"/>
    <n v="27"/>
    <n v="48452.65"/>
    <n v="3956.45"/>
    <n v="22228.77"/>
    <n v="5140.0600000000004"/>
    <n v="44496.200000000004"/>
    <n v="22267.430000000004"/>
    <n v="17127.370000000003"/>
    <n v="0.50043441911893605"/>
    <x v="9"/>
    <s v="Q1"/>
    <n v="1"/>
  </r>
  <r>
    <d v="2025-01-01T00:00:00"/>
    <x v="6"/>
    <x v="0"/>
    <x v="0"/>
    <n v="56"/>
    <n v="73706.100000000006"/>
    <n v="0"/>
    <n v="38998.28"/>
    <n v="0"/>
    <n v="73706.100000000006"/>
    <n v="34707.820000000007"/>
    <n v="34707.820000000007"/>
    <n v="0.47089481060590649"/>
    <x v="9"/>
    <s v="Q1"/>
    <n v="1"/>
  </r>
  <r>
    <d v="2025-01-01T00:00:00"/>
    <x v="6"/>
    <x v="0"/>
    <x v="1"/>
    <n v="19"/>
    <n v="29041.94"/>
    <n v="2795.41"/>
    <n v="15096.74"/>
    <n v="0"/>
    <n v="26246.53"/>
    <n v="11149.789999999999"/>
    <n v="11149.789999999999"/>
    <n v="0.42481006060610677"/>
    <x v="9"/>
    <s v="Q1"/>
    <n v="1"/>
  </r>
  <r>
    <d v="2025-01-01T00:00:00"/>
    <x v="6"/>
    <x v="1"/>
    <x v="0"/>
    <n v="191"/>
    <n v="235587.38"/>
    <n v="0"/>
    <n v="122038.58"/>
    <n v="0"/>
    <n v="235587.38"/>
    <n v="113548.8"/>
    <n v="113548.8"/>
    <n v="0.48198167490975113"/>
    <x v="9"/>
    <s v="Q1"/>
    <n v="1"/>
  </r>
  <r>
    <d v="2025-01-01T00:00:00"/>
    <x v="6"/>
    <x v="1"/>
    <x v="1"/>
    <n v="24"/>
    <n v="32011.74"/>
    <n v="3032.33"/>
    <n v="16187.53"/>
    <n v="0"/>
    <n v="28979.410000000003"/>
    <n v="12791.880000000003"/>
    <n v="12791.880000000003"/>
    <n v="0.44141271337132126"/>
    <x v="9"/>
    <s v="Q1"/>
    <n v="1"/>
  </r>
  <r>
    <d v="2025-01-01T00:00:00"/>
    <x v="6"/>
    <x v="2"/>
    <x v="0"/>
    <n v="19"/>
    <n v="27655.63"/>
    <n v="0"/>
    <n v="14030.69"/>
    <n v="0"/>
    <n v="27655.63"/>
    <n v="13624.94"/>
    <n v="13624.94"/>
    <n v="0.49266424232606526"/>
    <x v="9"/>
    <s v="Q1"/>
    <n v="1"/>
  </r>
  <r>
    <d v="2025-01-01T00:00:00"/>
    <x v="6"/>
    <x v="2"/>
    <x v="1"/>
    <n v="5"/>
    <n v="5097.05"/>
    <n v="374.23"/>
    <n v="2836.53"/>
    <n v="0"/>
    <n v="4722.82"/>
    <n v="1886.2899999999995"/>
    <n v="1886.2899999999995"/>
    <n v="0.39939908783311656"/>
    <x v="9"/>
    <s v="Q1"/>
    <n v="1"/>
  </r>
  <r>
    <d v="2025-02-01T00:00:00"/>
    <x v="0"/>
    <x v="3"/>
    <x v="0"/>
    <n v="162"/>
    <n v="70447.02"/>
    <n v="0"/>
    <n v="40898.720000000001"/>
    <n v="8073.25"/>
    <n v="70447.02"/>
    <n v="29548.300000000003"/>
    <n v="21475.050000000003"/>
    <n v="0.41944002741350878"/>
    <x v="9"/>
    <s v="Q1"/>
    <n v="2"/>
  </r>
  <r>
    <d v="2025-02-01T00:00:00"/>
    <x v="0"/>
    <x v="3"/>
    <x v="1"/>
    <n v="35"/>
    <n v="16225.77"/>
    <n v="1046.5899999999999"/>
    <n v="9192.3799999999992"/>
    <n v="1768.94"/>
    <n v="15179.18"/>
    <n v="5986.8000000000011"/>
    <n v="4217.8600000000006"/>
    <n v="0.39440865712113571"/>
    <x v="9"/>
    <s v="Q1"/>
    <n v="2"/>
  </r>
  <r>
    <d v="2025-02-01T00:00:00"/>
    <x v="0"/>
    <x v="0"/>
    <x v="0"/>
    <n v="147"/>
    <n v="66103.990000000005"/>
    <n v="0"/>
    <n v="37064.93"/>
    <n v="0"/>
    <n v="66103.990000000005"/>
    <n v="29039.060000000005"/>
    <n v="29039.060000000005"/>
    <n v="0.43929360391104988"/>
    <x v="9"/>
    <s v="Q1"/>
    <n v="2"/>
  </r>
  <r>
    <d v="2025-02-01T00:00:00"/>
    <x v="0"/>
    <x v="0"/>
    <x v="1"/>
    <n v="36"/>
    <n v="12469.56"/>
    <n v="812.79"/>
    <n v="6841.45"/>
    <n v="0"/>
    <n v="11656.77"/>
    <n v="4815.3200000000006"/>
    <n v="4815.3200000000006"/>
    <n v="0.41309213444204529"/>
    <x v="9"/>
    <s v="Q1"/>
    <n v="2"/>
  </r>
  <r>
    <d v="2025-02-01T00:00:00"/>
    <x v="0"/>
    <x v="1"/>
    <x v="0"/>
    <n v="526"/>
    <n v="232145.1"/>
    <n v="0"/>
    <n v="131816.70000000001"/>
    <n v="0"/>
    <n v="232145.1"/>
    <n v="100328.4"/>
    <n v="100328.4"/>
    <n v="0.43217970140226947"/>
    <x v="9"/>
    <s v="Q1"/>
    <n v="2"/>
  </r>
  <r>
    <d v="2025-02-01T00:00:00"/>
    <x v="0"/>
    <x v="1"/>
    <x v="1"/>
    <n v="46"/>
    <n v="19894.68"/>
    <n v="994.71"/>
    <n v="11585.61"/>
    <n v="0"/>
    <n v="18899.97"/>
    <n v="7314.3600000000006"/>
    <n v="7314.3600000000006"/>
    <n v="0.387003788894903"/>
    <x v="9"/>
    <s v="Q1"/>
    <n v="2"/>
  </r>
  <r>
    <d v="2025-02-01T00:00:00"/>
    <x v="0"/>
    <x v="2"/>
    <x v="0"/>
    <n v="57"/>
    <n v="26582.36"/>
    <n v="0"/>
    <n v="15734.24"/>
    <n v="0"/>
    <n v="26582.36"/>
    <n v="10848.12"/>
    <n v="10848.12"/>
    <n v="0.40809469136675602"/>
    <x v="9"/>
    <s v="Q1"/>
    <n v="2"/>
  </r>
  <r>
    <d v="2025-02-01T00:00:00"/>
    <x v="0"/>
    <x v="2"/>
    <x v="1"/>
    <n v="4"/>
    <n v="1620.54"/>
    <n v="109.99"/>
    <n v="1226.46"/>
    <n v="0"/>
    <n v="1510.55"/>
    <n v="284.08999999999992"/>
    <n v="284.08999999999992"/>
    <n v="0.18807057032206806"/>
    <x v="9"/>
    <s v="Q1"/>
    <n v="2"/>
  </r>
  <r>
    <d v="2025-02-01T00:00:00"/>
    <x v="1"/>
    <x v="3"/>
    <x v="0"/>
    <n v="60"/>
    <n v="337518.05"/>
    <n v="0"/>
    <n v="277058.78000000003"/>
    <n v="38775.58"/>
    <n v="337518.05"/>
    <n v="60459.26999999996"/>
    <n v="21683.689999999959"/>
    <n v="0.17912899769360471"/>
    <x v="9"/>
    <s v="Q1"/>
    <n v="2"/>
  </r>
  <r>
    <d v="2025-02-01T00:00:00"/>
    <x v="1"/>
    <x v="3"/>
    <x v="1"/>
    <n v="16"/>
    <n v="96950.69"/>
    <n v="6089.91"/>
    <n v="81108.06"/>
    <n v="10498.8"/>
    <n v="90860.78"/>
    <n v="9752.7200000000012"/>
    <n v="-746.07999999999811"/>
    <n v="0.1073369610078188"/>
    <x v="9"/>
    <s v="Q1"/>
    <n v="2"/>
  </r>
  <r>
    <d v="2025-02-01T00:00:00"/>
    <x v="1"/>
    <x v="0"/>
    <x v="0"/>
    <n v="69"/>
    <n v="429565.3"/>
    <n v="0"/>
    <n v="349086.04"/>
    <n v="0"/>
    <n v="429565.3"/>
    <n v="80479.260000000009"/>
    <n v="80479.260000000009"/>
    <n v="0.18735046801964686"/>
    <x v="9"/>
    <s v="Q1"/>
    <n v="2"/>
  </r>
  <r>
    <d v="2025-02-01T00:00:00"/>
    <x v="1"/>
    <x v="0"/>
    <x v="1"/>
    <n v="8"/>
    <n v="43635.199999999997"/>
    <n v="3378.64"/>
    <n v="33002.18"/>
    <n v="0"/>
    <n v="40256.559999999998"/>
    <n v="7254.3799999999974"/>
    <n v="7254.3799999999974"/>
    <n v="0.18020367363729037"/>
    <x v="9"/>
    <s v="Q1"/>
    <n v="2"/>
  </r>
  <r>
    <d v="2025-02-01T00:00:00"/>
    <x v="1"/>
    <x v="1"/>
    <x v="0"/>
    <n v="75"/>
    <n v="514290.17"/>
    <n v="0"/>
    <n v="420960.49"/>
    <n v="0"/>
    <n v="514290.17"/>
    <n v="93329.68"/>
    <n v="93329.68"/>
    <n v="0.1814728055175544"/>
    <x v="9"/>
    <s v="Q1"/>
    <n v="2"/>
  </r>
  <r>
    <d v="2025-02-01T00:00:00"/>
    <x v="1"/>
    <x v="1"/>
    <x v="1"/>
    <n v="7"/>
    <n v="33753"/>
    <n v="1687.65"/>
    <n v="29124"/>
    <n v="0"/>
    <n v="32065.35"/>
    <n v="2941.3499999999985"/>
    <n v="2941.3499999999985"/>
    <n v="9.1729857930756997E-2"/>
    <x v="9"/>
    <s v="Q1"/>
    <n v="2"/>
  </r>
  <r>
    <d v="2025-02-01T00:00:00"/>
    <x v="1"/>
    <x v="2"/>
    <x v="0"/>
    <n v="24"/>
    <n v="201296.61"/>
    <n v="0"/>
    <n v="161132.01999999999"/>
    <n v="0"/>
    <n v="201296.61"/>
    <n v="40164.589999999997"/>
    <n v="40164.589999999997"/>
    <n v="0.19952939098179548"/>
    <x v="9"/>
    <s v="Q1"/>
    <n v="2"/>
  </r>
  <r>
    <d v="2025-02-01T00:00:00"/>
    <x v="1"/>
    <x v="2"/>
    <x v="1"/>
    <n v="2"/>
    <n v="12916.56"/>
    <n v="941.22"/>
    <n v="9770.18"/>
    <n v="0"/>
    <n v="11975.34"/>
    <n v="2205.16"/>
    <n v="2205.16"/>
    <n v="0.18414174461852439"/>
    <x v="9"/>
    <s v="Q1"/>
    <n v="2"/>
  </r>
  <r>
    <d v="2025-02-01T00:00:00"/>
    <x v="2"/>
    <x v="3"/>
    <x v="0"/>
    <n v="122"/>
    <n v="94863.99"/>
    <n v="0"/>
    <n v="39247.19"/>
    <n v="10850.98"/>
    <n v="94863.99"/>
    <n v="55616.800000000003"/>
    <n v="44765.820000000007"/>
    <n v="0.5862793669125661"/>
    <x v="9"/>
    <s v="Q1"/>
    <n v="2"/>
  </r>
  <r>
    <d v="2025-02-01T00:00:00"/>
    <x v="2"/>
    <x v="3"/>
    <x v="1"/>
    <n v="18"/>
    <n v="14869.35"/>
    <n v="875.93"/>
    <n v="6154.11"/>
    <n v="1640.4"/>
    <n v="13993.42"/>
    <n v="7839.31"/>
    <n v="6198.91"/>
    <n v="0.5602140148727045"/>
    <x v="9"/>
    <s v="Q1"/>
    <n v="2"/>
  </r>
  <r>
    <d v="2025-02-01T00:00:00"/>
    <x v="2"/>
    <x v="0"/>
    <x v="0"/>
    <n v="105"/>
    <n v="87355.33"/>
    <n v="0"/>
    <n v="37240.74"/>
    <n v="0"/>
    <n v="87355.33"/>
    <n v="50114.590000000004"/>
    <n v="50114.590000000004"/>
    <n v="0.5736866886084685"/>
    <x v="9"/>
    <s v="Q1"/>
    <n v="2"/>
  </r>
  <r>
    <d v="2025-02-01T00:00:00"/>
    <x v="2"/>
    <x v="0"/>
    <x v="1"/>
    <n v="21"/>
    <n v="16586.689999999999"/>
    <n v="1077.4100000000001"/>
    <n v="6890.25"/>
    <n v="0"/>
    <n v="15509.279999999999"/>
    <n v="8619.0299999999988"/>
    <n v="8619.0299999999988"/>
    <n v="0.55573372845161084"/>
    <x v="9"/>
    <s v="Q1"/>
    <n v="2"/>
  </r>
  <r>
    <d v="2025-02-01T00:00:00"/>
    <x v="2"/>
    <x v="1"/>
    <x v="0"/>
    <n v="317"/>
    <n v="255215.62"/>
    <n v="0"/>
    <n v="109796.88"/>
    <n v="0"/>
    <n v="255215.62"/>
    <n v="145418.74"/>
    <n v="145418.74"/>
    <n v="0.56978777396148395"/>
    <x v="9"/>
    <s v="Q1"/>
    <n v="2"/>
  </r>
  <r>
    <d v="2025-02-01T00:00:00"/>
    <x v="2"/>
    <x v="1"/>
    <x v="1"/>
    <n v="34"/>
    <n v="25199.71"/>
    <n v="1259.96"/>
    <n v="10538.31"/>
    <n v="0"/>
    <n v="23939.75"/>
    <n v="13401.44"/>
    <n v="13401.44"/>
    <n v="0.55979866122244382"/>
    <x v="9"/>
    <s v="Q1"/>
    <n v="2"/>
  </r>
  <r>
    <d v="2025-02-01T00:00:00"/>
    <x v="2"/>
    <x v="2"/>
    <x v="0"/>
    <n v="44"/>
    <n v="32406.12"/>
    <n v="0"/>
    <n v="14056.87"/>
    <n v="0"/>
    <n v="32406.12"/>
    <n v="18349.25"/>
    <n v="18349.25"/>
    <n v="0.56622792238009367"/>
    <x v="9"/>
    <s v="Q1"/>
    <n v="2"/>
  </r>
  <r>
    <d v="2025-02-01T00:00:00"/>
    <x v="2"/>
    <x v="2"/>
    <x v="1"/>
    <n v="8"/>
    <n v="5702.98"/>
    <n v="321.66000000000003"/>
    <n v="2459.6999999999998"/>
    <n v="0"/>
    <n v="5381.32"/>
    <n v="2921.62"/>
    <n v="2921.62"/>
    <n v="0.54291883775727889"/>
    <x v="9"/>
    <s v="Q1"/>
    <n v="2"/>
  </r>
  <r>
    <d v="2025-02-01T00:00:00"/>
    <x v="3"/>
    <x v="3"/>
    <x v="0"/>
    <n v="275"/>
    <n v="36441.120000000003"/>
    <n v="0"/>
    <n v="28365.1"/>
    <n v="4172.08"/>
    <n v="36441.120000000003"/>
    <n v="8076.0200000000041"/>
    <n v="3903.9400000000041"/>
    <n v="0.22161832567165893"/>
    <x v="9"/>
    <s v="Q1"/>
    <n v="2"/>
  </r>
  <r>
    <d v="2025-02-01T00:00:00"/>
    <x v="3"/>
    <x v="3"/>
    <x v="1"/>
    <n v="57"/>
    <n v="5814.19"/>
    <n v="357.75"/>
    <n v="4420.01"/>
    <n v="640.79"/>
    <n v="5456.44"/>
    <n v="1036.4299999999994"/>
    <n v="395.63999999999942"/>
    <n v="0.18994619202263738"/>
    <x v="9"/>
    <s v="Q1"/>
    <n v="2"/>
  </r>
  <r>
    <d v="2025-02-01T00:00:00"/>
    <x v="3"/>
    <x v="0"/>
    <x v="0"/>
    <n v="251"/>
    <n v="27703.51"/>
    <n v="0"/>
    <n v="21499.49"/>
    <n v="0"/>
    <n v="27703.51"/>
    <n v="6204.0199999999968"/>
    <n v="6204.0199999999968"/>
    <n v="0.22394346420363331"/>
    <x v="9"/>
    <s v="Q1"/>
    <n v="2"/>
  </r>
  <r>
    <d v="2025-02-01T00:00:00"/>
    <x v="3"/>
    <x v="0"/>
    <x v="1"/>
    <n v="80"/>
    <n v="9505.83"/>
    <n v="625.27"/>
    <n v="7437.39"/>
    <n v="0"/>
    <n v="8880.56"/>
    <n v="1443.1699999999992"/>
    <n v="1443.1699999999992"/>
    <n v="0.16250889583539768"/>
    <x v="9"/>
    <s v="Q1"/>
    <n v="2"/>
  </r>
  <r>
    <d v="2025-02-01T00:00:00"/>
    <x v="3"/>
    <x v="1"/>
    <x v="0"/>
    <n v="1407"/>
    <n v="158495.01999999999"/>
    <n v="0"/>
    <n v="122983.96"/>
    <n v="0"/>
    <n v="158495.01999999999"/>
    <n v="35511.059999999983"/>
    <n v="35511.059999999983"/>
    <n v="0.22405158218851284"/>
    <x v="9"/>
    <s v="Q1"/>
    <n v="2"/>
  </r>
  <r>
    <d v="2025-02-01T00:00:00"/>
    <x v="3"/>
    <x v="1"/>
    <x v="1"/>
    <n v="178"/>
    <n v="24499.5"/>
    <n v="1224.99"/>
    <n v="19295.310000000001"/>
    <n v="0"/>
    <n v="23274.51"/>
    <n v="3979.1999999999971"/>
    <n v="3979.1999999999971"/>
    <n v="0.1709681535722985"/>
    <x v="9"/>
    <s v="Q1"/>
    <n v="2"/>
  </r>
  <r>
    <d v="2025-02-01T00:00:00"/>
    <x v="3"/>
    <x v="2"/>
    <x v="0"/>
    <n v="123"/>
    <n v="14809.66"/>
    <n v="0"/>
    <n v="11649.3"/>
    <n v="0"/>
    <n v="14809.66"/>
    <n v="3160.3600000000006"/>
    <n v="3160.3600000000006"/>
    <n v="0.21339855202617755"/>
    <x v="9"/>
    <s v="Q1"/>
    <n v="2"/>
  </r>
  <r>
    <d v="2025-02-01T00:00:00"/>
    <x v="3"/>
    <x v="2"/>
    <x v="1"/>
    <n v="9"/>
    <n v="2061.5100000000002"/>
    <n v="113.83"/>
    <n v="1633.93"/>
    <n v="0"/>
    <n v="1947.6800000000003"/>
    <n v="313.75000000000023"/>
    <n v="313.75000000000023"/>
    <n v="0.1610890906103673"/>
    <x v="9"/>
    <s v="Q1"/>
    <n v="2"/>
  </r>
  <r>
    <d v="2025-02-01T00:00:00"/>
    <x v="4"/>
    <x v="3"/>
    <x v="0"/>
    <n v="133"/>
    <n v="85792.19"/>
    <n v="0"/>
    <n v="43114.97"/>
    <n v="9820.1"/>
    <n v="85792.19"/>
    <n v="42677.22"/>
    <n v="32857.120000000003"/>
    <n v="0.49744877709730922"/>
    <x v="9"/>
    <s v="Q1"/>
    <n v="2"/>
  </r>
  <r>
    <d v="2025-02-01T00:00:00"/>
    <x v="4"/>
    <x v="3"/>
    <x v="1"/>
    <n v="31"/>
    <n v="20661.990000000002"/>
    <n v="1361.75"/>
    <n v="10495.83"/>
    <n v="2247.39"/>
    <n v="19300.240000000002"/>
    <n v="8804.4100000000017"/>
    <n v="6557.0200000000023"/>
    <n v="0.45618137391037628"/>
    <x v="9"/>
    <s v="Q1"/>
    <n v="2"/>
  </r>
  <r>
    <d v="2025-02-01T00:00:00"/>
    <x v="4"/>
    <x v="0"/>
    <x v="0"/>
    <n v="109"/>
    <n v="58527.32"/>
    <n v="0"/>
    <n v="29535.39"/>
    <n v="0"/>
    <n v="58527.32"/>
    <n v="28991.93"/>
    <n v="28991.93"/>
    <n v="0.49535721095720769"/>
    <x v="9"/>
    <s v="Q1"/>
    <n v="2"/>
  </r>
  <r>
    <d v="2025-02-01T00:00:00"/>
    <x v="4"/>
    <x v="0"/>
    <x v="1"/>
    <n v="33"/>
    <n v="21400.55"/>
    <n v="1321.81"/>
    <n v="10956.78"/>
    <n v="0"/>
    <n v="20078.739999999998"/>
    <n v="9121.9599999999973"/>
    <n v="9121.9599999999973"/>
    <n v="0.45430938395536763"/>
    <x v="9"/>
    <s v="Q1"/>
    <n v="2"/>
  </r>
  <r>
    <d v="2025-02-01T00:00:00"/>
    <x v="4"/>
    <x v="1"/>
    <x v="0"/>
    <n v="362"/>
    <n v="237467.26"/>
    <n v="0"/>
    <n v="119329.66"/>
    <n v="0"/>
    <n v="237467.26"/>
    <n v="118137.60000000001"/>
    <n v="118137.60000000001"/>
    <n v="0.49749005399733842"/>
    <x v="9"/>
    <s v="Q1"/>
    <n v="2"/>
  </r>
  <r>
    <d v="2025-02-01T00:00:00"/>
    <x v="4"/>
    <x v="1"/>
    <x v="1"/>
    <n v="49"/>
    <n v="30523.86"/>
    <n v="1526.2"/>
    <n v="15240.07"/>
    <n v="0"/>
    <n v="28997.66"/>
    <n v="13757.59"/>
    <n v="13757.59"/>
    <n v="0.47443793740598378"/>
    <x v="9"/>
    <s v="Q1"/>
    <n v="2"/>
  </r>
  <r>
    <d v="2025-02-01T00:00:00"/>
    <x v="4"/>
    <x v="2"/>
    <x v="0"/>
    <n v="44"/>
    <n v="25821.17"/>
    <n v="0"/>
    <n v="12917.97"/>
    <n v="0"/>
    <n v="25821.17"/>
    <n v="12903.199999999999"/>
    <n v="12903.199999999999"/>
    <n v="0.49971399436973613"/>
    <x v="9"/>
    <s v="Q1"/>
    <n v="2"/>
  </r>
  <r>
    <d v="2025-02-01T00:00:00"/>
    <x v="4"/>
    <x v="2"/>
    <x v="1"/>
    <n v="10"/>
    <n v="5110.21"/>
    <n v="255.52"/>
    <n v="2479.42"/>
    <n v="0"/>
    <n v="4854.6899999999996"/>
    <n v="2375.2699999999995"/>
    <n v="2375.2699999999995"/>
    <n v="0.48927325946661882"/>
    <x v="9"/>
    <s v="Q1"/>
    <n v="2"/>
  </r>
  <r>
    <d v="2025-02-01T00:00:00"/>
    <x v="5"/>
    <x v="3"/>
    <x v="0"/>
    <n v="70"/>
    <n v="312516.78999999998"/>
    <n v="0"/>
    <n v="237533.54"/>
    <n v="35880.959999999999"/>
    <n v="312516.78999999998"/>
    <n v="74983.249999999971"/>
    <n v="39102.289999999972"/>
    <n v="0.23993350885243631"/>
    <x v="9"/>
    <s v="Q1"/>
    <n v="2"/>
  </r>
  <r>
    <d v="2025-02-01T00:00:00"/>
    <x v="5"/>
    <x v="3"/>
    <x v="1"/>
    <n v="23"/>
    <n v="116685.29"/>
    <n v="7047.54"/>
    <n v="95364.36"/>
    <n v="12691.83"/>
    <n v="109637.75"/>
    <n v="14273.39"/>
    <n v="1581.5599999999995"/>
    <n v="0.13018681977694727"/>
    <x v="9"/>
    <s v="Q1"/>
    <n v="2"/>
  </r>
  <r>
    <d v="2025-02-01T00:00:00"/>
    <x v="5"/>
    <x v="0"/>
    <x v="0"/>
    <n v="79"/>
    <n v="372798.51"/>
    <n v="0"/>
    <n v="298514.89"/>
    <n v="0"/>
    <n v="372798.51"/>
    <n v="74283.62"/>
    <n v="74283.62"/>
    <n v="0.1992594337353977"/>
    <x v="9"/>
    <s v="Q1"/>
    <n v="2"/>
  </r>
  <r>
    <d v="2025-02-01T00:00:00"/>
    <x v="5"/>
    <x v="0"/>
    <x v="1"/>
    <n v="18"/>
    <n v="71767.710000000006"/>
    <n v="4805.2299999999996"/>
    <n v="54724.51"/>
    <n v="0"/>
    <n v="66962.48000000001"/>
    <n v="12237.970000000008"/>
    <n v="12237.970000000008"/>
    <n v="0.18275861348026545"/>
    <x v="9"/>
    <s v="Q1"/>
    <n v="2"/>
  </r>
  <r>
    <d v="2025-02-01T00:00:00"/>
    <x v="5"/>
    <x v="1"/>
    <x v="0"/>
    <n v="155"/>
    <n v="709221.96"/>
    <n v="0"/>
    <n v="552883.46"/>
    <n v="0"/>
    <n v="709221.96"/>
    <n v="156338.5"/>
    <n v="156338.5"/>
    <n v="0.22043663171399827"/>
    <x v="9"/>
    <s v="Q1"/>
    <n v="2"/>
  </r>
  <r>
    <d v="2025-02-01T00:00:00"/>
    <x v="5"/>
    <x v="1"/>
    <x v="1"/>
    <n v="16"/>
    <n v="66356.350000000006"/>
    <n v="3317.83"/>
    <n v="51614.29"/>
    <n v="0"/>
    <n v="63038.520000000004"/>
    <n v="11424.230000000003"/>
    <n v="11424.230000000003"/>
    <n v="0.18122617726431398"/>
    <x v="9"/>
    <s v="Q1"/>
    <n v="2"/>
  </r>
  <r>
    <d v="2025-02-01T00:00:00"/>
    <x v="5"/>
    <x v="2"/>
    <x v="0"/>
    <n v="24"/>
    <n v="111258.36"/>
    <n v="0"/>
    <n v="91655.29"/>
    <n v="0"/>
    <n v="111258.36"/>
    <n v="19603.070000000007"/>
    <n v="19603.070000000007"/>
    <n v="0.17619413049050883"/>
    <x v="9"/>
    <s v="Q1"/>
    <n v="2"/>
  </r>
  <r>
    <d v="2025-02-01T00:00:00"/>
    <x v="5"/>
    <x v="2"/>
    <x v="1"/>
    <n v="10"/>
    <n v="32900.89"/>
    <n v="1886.3"/>
    <n v="26316.01"/>
    <n v="0"/>
    <n v="31014.59"/>
    <n v="4698.5800000000017"/>
    <n v="4698.5800000000017"/>
    <n v="0.15149579601084529"/>
    <x v="9"/>
    <s v="Q1"/>
    <n v="2"/>
  </r>
  <r>
    <d v="2025-02-01T00:00:00"/>
    <x v="6"/>
    <x v="3"/>
    <x v="0"/>
    <n v="49"/>
    <n v="66436.36"/>
    <n v="0"/>
    <n v="34011.660000000003"/>
    <n v="7626.09"/>
    <n v="66436.36"/>
    <n v="32424.699999999997"/>
    <n v="24798.609999999997"/>
    <n v="0.48805654012351063"/>
    <x v="9"/>
    <s v="Q1"/>
    <n v="2"/>
  </r>
  <r>
    <d v="2025-02-01T00:00:00"/>
    <x v="6"/>
    <x v="3"/>
    <x v="1"/>
    <n v="12"/>
    <n v="20828.080000000002"/>
    <n v="1353.79"/>
    <n v="9978"/>
    <n v="2273.29"/>
    <n v="19474.29"/>
    <n v="9496.2900000000009"/>
    <n v="7223.0000000000009"/>
    <n v="0.48763215501052931"/>
    <x v="9"/>
    <s v="Q1"/>
    <n v="2"/>
  </r>
  <r>
    <d v="2025-02-01T00:00:00"/>
    <x v="6"/>
    <x v="0"/>
    <x v="0"/>
    <n v="55"/>
    <n v="78212.820000000007"/>
    <n v="0"/>
    <n v="40868.620000000003"/>
    <n v="0"/>
    <n v="78212.820000000007"/>
    <n v="37344.200000000004"/>
    <n v="37344.200000000004"/>
    <n v="0.47746903896317766"/>
    <x v="9"/>
    <s v="Q1"/>
    <n v="2"/>
  </r>
  <r>
    <d v="2025-02-01T00:00:00"/>
    <x v="6"/>
    <x v="0"/>
    <x v="1"/>
    <n v="11"/>
    <n v="20972.68"/>
    <n v="1285.1099999999999"/>
    <n v="10868.42"/>
    <n v="0"/>
    <n v="19687.57"/>
    <n v="8819.15"/>
    <n v="8819.15"/>
    <n v="0.44795523266710924"/>
    <x v="9"/>
    <s v="Q1"/>
    <n v="2"/>
  </r>
  <r>
    <d v="2025-02-01T00:00:00"/>
    <x v="6"/>
    <x v="1"/>
    <x v="0"/>
    <n v="163"/>
    <n v="227864.74"/>
    <n v="0"/>
    <n v="112959.75"/>
    <n v="0"/>
    <n v="227864.74"/>
    <n v="114904.98999999999"/>
    <n v="114904.98999999999"/>
    <n v="0.50426840940814277"/>
    <x v="9"/>
    <s v="Q1"/>
    <n v="2"/>
  </r>
  <r>
    <d v="2025-02-01T00:00:00"/>
    <x v="6"/>
    <x v="1"/>
    <x v="1"/>
    <n v="15"/>
    <n v="18398.439999999999"/>
    <n v="919.91"/>
    <n v="10232.030000000001"/>
    <n v="0"/>
    <n v="17478.53"/>
    <n v="7246.4999999999982"/>
    <n v="7246.4999999999982"/>
    <n v="0.41459436234053998"/>
    <x v="9"/>
    <s v="Q1"/>
    <n v="2"/>
  </r>
  <r>
    <d v="2025-02-01T00:00:00"/>
    <x v="6"/>
    <x v="2"/>
    <x v="0"/>
    <n v="19"/>
    <n v="26902.720000000001"/>
    <n v="0"/>
    <n v="14086.06"/>
    <n v="0"/>
    <n v="26902.720000000001"/>
    <n v="12816.660000000002"/>
    <n v="12816.660000000002"/>
    <n v="0.47640759001320315"/>
    <x v="9"/>
    <s v="Q1"/>
    <n v="2"/>
  </r>
  <r>
    <d v="2025-02-01T00:00:00"/>
    <x v="6"/>
    <x v="2"/>
    <x v="1"/>
    <n v="6"/>
    <n v="8693.1"/>
    <n v="479.43"/>
    <n v="4281.6499999999996"/>
    <n v="0"/>
    <n v="8213.67"/>
    <n v="3932.0200000000004"/>
    <n v="3932.0200000000004"/>
    <n v="0.47871657858180333"/>
    <x v="9"/>
    <s v="Q1"/>
    <n v="2"/>
  </r>
  <r>
    <d v="2025-03-01T00:00:00"/>
    <x v="0"/>
    <x v="3"/>
    <x v="0"/>
    <n v="177"/>
    <n v="79650.37"/>
    <n v="0"/>
    <n v="46907.54"/>
    <n v="9138.0300000000007"/>
    <n v="79650.37"/>
    <n v="32742.829999999994"/>
    <n v="23604.799999999996"/>
    <n v="0.41108195730917502"/>
    <x v="9"/>
    <s v="Q1"/>
    <n v="3"/>
  </r>
  <r>
    <d v="2025-03-01T00:00:00"/>
    <x v="0"/>
    <x v="3"/>
    <x v="1"/>
    <n v="29"/>
    <n v="12967.93"/>
    <n v="775.98"/>
    <n v="7629.32"/>
    <n v="1431.11"/>
    <n v="12191.95"/>
    <n v="4562.630000000001"/>
    <n v="3131.5200000000013"/>
    <n v="0.37423299800278059"/>
    <x v="9"/>
    <s v="Q1"/>
    <n v="3"/>
  </r>
  <r>
    <d v="2025-03-01T00:00:00"/>
    <x v="0"/>
    <x v="0"/>
    <x v="0"/>
    <n v="173"/>
    <n v="76488.100000000006"/>
    <n v="0"/>
    <n v="43200.04"/>
    <n v="0"/>
    <n v="76488.100000000006"/>
    <n v="33288.060000000005"/>
    <n v="33288.060000000005"/>
    <n v="0.43520573788602412"/>
    <x v="9"/>
    <s v="Q1"/>
    <n v="3"/>
  </r>
  <r>
    <d v="2025-03-01T00:00:00"/>
    <x v="0"/>
    <x v="0"/>
    <x v="1"/>
    <n v="35"/>
    <n v="16581.88"/>
    <n v="1038.99"/>
    <n v="10011.4"/>
    <n v="0"/>
    <n v="15542.890000000001"/>
    <n v="5531.4900000000016"/>
    <n v="5531.4900000000016"/>
    <n v="0.35588555281546747"/>
    <x v="9"/>
    <s v="Q1"/>
    <n v="3"/>
  </r>
  <r>
    <d v="2025-03-01T00:00:00"/>
    <x v="0"/>
    <x v="1"/>
    <x v="0"/>
    <n v="625"/>
    <n v="284177.98"/>
    <n v="0"/>
    <n v="164155.95000000001"/>
    <n v="0"/>
    <n v="284177.98"/>
    <n v="120022.02999999997"/>
    <n v="120022.02999999997"/>
    <n v="0.42234810029967829"/>
    <x v="9"/>
    <s v="Q1"/>
    <n v="3"/>
  </r>
  <r>
    <d v="2025-03-01T00:00:00"/>
    <x v="0"/>
    <x v="1"/>
    <x v="1"/>
    <n v="68"/>
    <n v="31031.74"/>
    <n v="1551.58"/>
    <n v="17387.8"/>
    <n v="0"/>
    <n v="29480.160000000003"/>
    <n v="12092.360000000004"/>
    <n v="12092.360000000004"/>
    <n v="0.41018637619334503"/>
    <x v="9"/>
    <s v="Q1"/>
    <n v="3"/>
  </r>
  <r>
    <d v="2025-03-01T00:00:00"/>
    <x v="0"/>
    <x v="2"/>
    <x v="0"/>
    <n v="63"/>
    <n v="29106.42"/>
    <n v="0"/>
    <n v="18241.62"/>
    <n v="0"/>
    <n v="29106.42"/>
    <n v="10864.8"/>
    <n v="10864.8"/>
    <n v="0.37327847258439889"/>
    <x v="9"/>
    <s v="Q1"/>
    <n v="3"/>
  </r>
  <r>
    <d v="2025-03-01T00:00:00"/>
    <x v="0"/>
    <x v="2"/>
    <x v="1"/>
    <n v="16"/>
    <n v="9254.7800000000007"/>
    <n v="685.32"/>
    <n v="4800.51"/>
    <n v="0"/>
    <n v="8569.4600000000009"/>
    <n v="3768.9500000000007"/>
    <n v="3768.9500000000007"/>
    <n v="0.43981184345337981"/>
    <x v="9"/>
    <s v="Q1"/>
    <n v="3"/>
  </r>
  <r>
    <d v="2025-03-01T00:00:00"/>
    <x v="1"/>
    <x v="3"/>
    <x v="0"/>
    <n v="103"/>
    <n v="657560.32999999996"/>
    <n v="0"/>
    <n v="539143.32999999996"/>
    <n v="75561.070000000007"/>
    <n v="657560.32999999996"/>
    <n v="118417"/>
    <n v="42855.929999999993"/>
    <n v="0.18008537710904793"/>
    <x v="9"/>
    <s v="Q1"/>
    <n v="3"/>
  </r>
  <r>
    <d v="2025-03-01T00:00:00"/>
    <x v="1"/>
    <x v="3"/>
    <x v="1"/>
    <n v="21"/>
    <n v="140266.84"/>
    <n v="9738"/>
    <n v="113575.2"/>
    <n v="15043.01"/>
    <n v="130528.84"/>
    <n v="16953.64"/>
    <n v="1910.6299999999992"/>
    <n v="0.12988424627078582"/>
    <x v="9"/>
    <s v="Q1"/>
    <n v="3"/>
  </r>
  <r>
    <d v="2025-03-01T00:00:00"/>
    <x v="1"/>
    <x v="0"/>
    <x v="0"/>
    <n v="70"/>
    <n v="449151.71"/>
    <n v="0"/>
    <n v="365272.97"/>
    <n v="0"/>
    <n v="449151.71"/>
    <n v="83878.740000000049"/>
    <n v="83878.740000000049"/>
    <n v="0.18674923891528777"/>
    <x v="9"/>
    <s v="Q1"/>
    <n v="3"/>
  </r>
  <r>
    <d v="2025-03-01T00:00:00"/>
    <x v="1"/>
    <x v="0"/>
    <x v="1"/>
    <n v="19"/>
    <n v="126740.78"/>
    <n v="8744.19"/>
    <n v="103977.49"/>
    <n v="0"/>
    <n v="117996.59"/>
    <n v="14019.099999999991"/>
    <n v="14019.099999999991"/>
    <n v="0.11880936559268358"/>
    <x v="9"/>
    <s v="Q1"/>
    <n v="3"/>
  </r>
  <r>
    <d v="2025-03-01T00:00:00"/>
    <x v="1"/>
    <x v="1"/>
    <x v="0"/>
    <n v="100"/>
    <n v="674904.74"/>
    <n v="0"/>
    <n v="550934.97"/>
    <n v="0"/>
    <n v="674904.74"/>
    <n v="123969.77000000002"/>
    <n v="123969.77000000002"/>
    <n v="0.18368484121181311"/>
    <x v="9"/>
    <s v="Q1"/>
    <n v="3"/>
  </r>
  <r>
    <d v="2025-03-01T00:00:00"/>
    <x v="1"/>
    <x v="1"/>
    <x v="1"/>
    <n v="11"/>
    <n v="59968.57"/>
    <n v="2998.42"/>
    <n v="49174.720000000001"/>
    <n v="0"/>
    <n v="56970.15"/>
    <n v="7795.43"/>
    <n v="7795.43"/>
    <n v="0.13683358741375967"/>
    <x v="9"/>
    <s v="Q1"/>
    <n v="3"/>
  </r>
  <r>
    <d v="2025-03-01T00:00:00"/>
    <x v="1"/>
    <x v="2"/>
    <x v="0"/>
    <n v="34"/>
    <n v="211407.13"/>
    <n v="0"/>
    <n v="172450.24"/>
    <n v="0"/>
    <n v="211407.13"/>
    <n v="38956.890000000014"/>
    <n v="38956.890000000014"/>
    <n v="0.18427424846077808"/>
    <x v="9"/>
    <s v="Q1"/>
    <n v="3"/>
  </r>
  <r>
    <d v="2025-03-01T00:00:00"/>
    <x v="1"/>
    <x v="2"/>
    <x v="1"/>
    <n v="5"/>
    <n v="25377.78"/>
    <n v="1767.85"/>
    <n v="20930.78"/>
    <n v="0"/>
    <n v="23609.93"/>
    <n v="2679.1500000000015"/>
    <n v="2679.1500000000015"/>
    <n v="0.11347555880089442"/>
    <x v="9"/>
    <s v="Q1"/>
    <n v="3"/>
  </r>
  <r>
    <d v="2025-03-01T00:00:00"/>
    <x v="2"/>
    <x v="3"/>
    <x v="0"/>
    <n v="145"/>
    <n v="118559.15"/>
    <n v="0"/>
    <n v="50365.06"/>
    <n v="13607.73"/>
    <n v="118559.15"/>
    <n v="68194.09"/>
    <n v="54586.36"/>
    <n v="0.57519044291393795"/>
    <x v="9"/>
    <s v="Q1"/>
    <n v="3"/>
  </r>
  <r>
    <d v="2025-03-01T00:00:00"/>
    <x v="2"/>
    <x v="3"/>
    <x v="1"/>
    <n v="23"/>
    <n v="15652.14"/>
    <n v="1050.02"/>
    <n v="6637.73"/>
    <n v="1706.37"/>
    <n v="14602.119999999999"/>
    <n v="7964.3899999999994"/>
    <n v="6258.0199999999995"/>
    <n v="0.54542696539954472"/>
    <x v="9"/>
    <s v="Q1"/>
    <n v="3"/>
  </r>
  <r>
    <d v="2025-03-01T00:00:00"/>
    <x v="2"/>
    <x v="0"/>
    <x v="0"/>
    <n v="123"/>
    <n v="96655.55"/>
    <n v="0"/>
    <n v="41254.769999999997"/>
    <n v="0"/>
    <n v="96655.55"/>
    <n v="55400.780000000006"/>
    <n v="55400.780000000006"/>
    <n v="0.57317743264613363"/>
    <x v="9"/>
    <s v="Q1"/>
    <n v="3"/>
  </r>
  <r>
    <d v="2025-03-01T00:00:00"/>
    <x v="2"/>
    <x v="0"/>
    <x v="1"/>
    <n v="36"/>
    <n v="30718.67"/>
    <n v="1971.72"/>
    <n v="13183.52"/>
    <n v="0"/>
    <n v="28746.949999999997"/>
    <n v="15563.429999999997"/>
    <n v="15563.429999999997"/>
    <n v="0.5413941305077582"/>
    <x v="9"/>
    <s v="Q1"/>
    <n v="3"/>
  </r>
  <r>
    <d v="2025-03-01T00:00:00"/>
    <x v="2"/>
    <x v="1"/>
    <x v="0"/>
    <n v="388"/>
    <n v="310081.12"/>
    <n v="0"/>
    <n v="131715.07999999999"/>
    <n v="0"/>
    <n v="310081.12"/>
    <n v="178366.04"/>
    <n v="178366.04"/>
    <n v="0.57522379950124025"/>
    <x v="9"/>
    <s v="Q1"/>
    <n v="3"/>
  </r>
  <r>
    <d v="2025-03-01T00:00:00"/>
    <x v="2"/>
    <x v="1"/>
    <x v="1"/>
    <n v="42"/>
    <n v="32946.31"/>
    <n v="1647.31"/>
    <n v="13667.99"/>
    <n v="0"/>
    <n v="31298.999999999996"/>
    <n v="17631.009999999995"/>
    <n v="17631.009999999995"/>
    <n v="0.56330905140739307"/>
    <x v="9"/>
    <s v="Q1"/>
    <n v="3"/>
  </r>
  <r>
    <d v="2025-03-01T00:00:00"/>
    <x v="2"/>
    <x v="2"/>
    <x v="0"/>
    <n v="46"/>
    <n v="31029.4"/>
    <n v="0"/>
    <n v="13574.9"/>
    <n v="0"/>
    <n v="31029.4"/>
    <n v="17454.5"/>
    <n v="17454.5"/>
    <n v="0.56251490521892134"/>
    <x v="9"/>
    <s v="Q1"/>
    <n v="3"/>
  </r>
  <r>
    <d v="2025-03-01T00:00:00"/>
    <x v="2"/>
    <x v="2"/>
    <x v="1"/>
    <n v="13"/>
    <n v="12389.53"/>
    <n v="817.82"/>
    <n v="5109.71"/>
    <n v="0"/>
    <n v="11571.710000000001"/>
    <n v="6462.0000000000009"/>
    <n v="6462.0000000000009"/>
    <n v="0.5584308628543232"/>
    <x v="9"/>
    <s v="Q1"/>
    <n v="3"/>
  </r>
  <r>
    <d v="2025-03-01T00:00:00"/>
    <x v="3"/>
    <x v="3"/>
    <x v="0"/>
    <n v="418"/>
    <n v="43993.84"/>
    <n v="0"/>
    <n v="33396.31"/>
    <n v="5040.93"/>
    <n v="43993.84"/>
    <n v="10597.529999999999"/>
    <n v="5556.5999999999985"/>
    <n v="0.24088667868046981"/>
    <x v="9"/>
    <s v="Q1"/>
    <n v="3"/>
  </r>
  <r>
    <d v="2025-03-01T00:00:00"/>
    <x v="3"/>
    <x v="3"/>
    <x v="1"/>
    <n v="72"/>
    <n v="7090.47"/>
    <n v="501.81"/>
    <n v="5579.31"/>
    <n v="763.63"/>
    <n v="6588.66"/>
    <n v="1009.3499999999995"/>
    <n v="245.71999999999946"/>
    <n v="0.15319503510577256"/>
    <x v="9"/>
    <s v="Q1"/>
    <n v="3"/>
  </r>
  <r>
    <d v="2025-03-01T00:00:00"/>
    <x v="3"/>
    <x v="0"/>
    <x v="0"/>
    <n v="311"/>
    <n v="35084.550000000003"/>
    <n v="0"/>
    <n v="27362.880000000001"/>
    <n v="0"/>
    <n v="35084.550000000003"/>
    <n v="7721.6700000000019"/>
    <n v="7721.6700000000019"/>
    <n v="0.2200874744011253"/>
    <x v="9"/>
    <s v="Q1"/>
    <n v="3"/>
  </r>
  <r>
    <d v="2025-03-01T00:00:00"/>
    <x v="3"/>
    <x v="0"/>
    <x v="1"/>
    <n v="69"/>
    <n v="8668.01"/>
    <n v="580.79"/>
    <n v="6649.15"/>
    <n v="0"/>
    <n v="8087.22"/>
    <n v="1438.0700000000006"/>
    <n v="1438.0700000000006"/>
    <n v="0.1778200667225574"/>
    <x v="9"/>
    <s v="Q1"/>
    <n v="3"/>
  </r>
  <r>
    <d v="2025-03-01T00:00:00"/>
    <x v="3"/>
    <x v="1"/>
    <x v="0"/>
    <n v="1743"/>
    <n v="199663.02"/>
    <n v="0"/>
    <n v="155397.01"/>
    <n v="0"/>
    <n v="199663.02"/>
    <n v="44266.00999999998"/>
    <n v="44266.00999999998"/>
    <n v="0.22170359839293216"/>
    <x v="9"/>
    <s v="Q1"/>
    <n v="3"/>
  </r>
  <r>
    <d v="2025-03-01T00:00:00"/>
    <x v="3"/>
    <x v="1"/>
    <x v="1"/>
    <n v="218"/>
    <n v="27055.75"/>
    <n v="1352.81"/>
    <n v="21309.06"/>
    <n v="0"/>
    <n v="25702.94"/>
    <n v="4393.8799999999974"/>
    <n v="4393.8799999999974"/>
    <n v="0.17094853740467034"/>
    <x v="9"/>
    <s v="Q1"/>
    <n v="3"/>
  </r>
  <r>
    <d v="2025-03-01T00:00:00"/>
    <x v="3"/>
    <x v="2"/>
    <x v="0"/>
    <n v="108"/>
    <n v="11027.14"/>
    <n v="0"/>
    <n v="8647.23"/>
    <n v="0"/>
    <n v="11027.14"/>
    <n v="2379.91"/>
    <n v="2379.91"/>
    <n v="0.21582296044123861"/>
    <x v="9"/>
    <s v="Q1"/>
    <n v="3"/>
  </r>
  <r>
    <d v="2025-03-01T00:00:00"/>
    <x v="3"/>
    <x v="2"/>
    <x v="1"/>
    <n v="23"/>
    <n v="2977.01"/>
    <n v="216.87"/>
    <n v="2404.91"/>
    <n v="0"/>
    <n v="2760.1400000000003"/>
    <n v="355.23000000000047"/>
    <n v="355.23000000000047"/>
    <n v="0.12869999347859182"/>
    <x v="9"/>
    <s v="Q1"/>
    <n v="3"/>
  </r>
  <r>
    <d v="2025-03-01T00:00:00"/>
    <x v="4"/>
    <x v="3"/>
    <x v="0"/>
    <n v="155"/>
    <n v="118568.79"/>
    <n v="0"/>
    <n v="59178.26"/>
    <n v="13617.62"/>
    <n v="118568.79"/>
    <n v="59390.529999999992"/>
    <n v="45772.909999999989"/>
    <n v="0.5008951343772674"/>
    <x v="9"/>
    <s v="Q1"/>
    <n v="3"/>
  </r>
  <r>
    <d v="2025-03-01T00:00:00"/>
    <x v="4"/>
    <x v="3"/>
    <x v="1"/>
    <n v="39"/>
    <n v="22980.45"/>
    <n v="1464.17"/>
    <n v="11751.86"/>
    <n v="2498.2199999999998"/>
    <n v="21516.28"/>
    <n v="9764.4199999999983"/>
    <n v="7266.1999999999989"/>
    <n v="0.45381543649738704"/>
    <x v="9"/>
    <s v="Q1"/>
    <n v="3"/>
  </r>
  <r>
    <d v="2025-03-01T00:00:00"/>
    <x v="4"/>
    <x v="0"/>
    <x v="0"/>
    <n v="165"/>
    <n v="121140.53"/>
    <n v="0"/>
    <n v="62905.53"/>
    <n v="0"/>
    <n v="121140.53"/>
    <n v="58235"/>
    <n v="58235"/>
    <n v="0.48072267803352026"/>
    <x v="9"/>
    <s v="Q1"/>
    <n v="3"/>
  </r>
  <r>
    <d v="2025-03-01T00:00:00"/>
    <x v="4"/>
    <x v="0"/>
    <x v="1"/>
    <n v="23"/>
    <n v="18353.05"/>
    <n v="1214.83"/>
    <n v="9195.52"/>
    <n v="0"/>
    <n v="17138.22"/>
    <n v="7942.7000000000007"/>
    <n v="7942.7000000000007"/>
    <n v="0.46344952976446796"/>
    <x v="9"/>
    <s v="Q1"/>
    <n v="3"/>
  </r>
  <r>
    <d v="2025-03-01T00:00:00"/>
    <x v="4"/>
    <x v="1"/>
    <x v="0"/>
    <n v="431"/>
    <n v="270386.15999999997"/>
    <n v="0"/>
    <n v="137261.26999999999"/>
    <n v="0"/>
    <n v="270386.15999999997"/>
    <n v="133124.88999999998"/>
    <n v="133124.88999999998"/>
    <n v="0.49235097683993884"/>
    <x v="9"/>
    <s v="Q1"/>
    <n v="3"/>
  </r>
  <r>
    <d v="2025-03-01T00:00:00"/>
    <x v="4"/>
    <x v="1"/>
    <x v="1"/>
    <n v="54"/>
    <n v="34244.17"/>
    <n v="1712.22"/>
    <n v="17516.46"/>
    <n v="0"/>
    <n v="32531.949999999997"/>
    <n v="15015.489999999998"/>
    <n v="15015.489999999998"/>
    <n v="0.46156132663427796"/>
    <x v="9"/>
    <s v="Q1"/>
    <n v="3"/>
  </r>
  <r>
    <d v="2025-03-01T00:00:00"/>
    <x v="4"/>
    <x v="2"/>
    <x v="0"/>
    <n v="43"/>
    <n v="25487.73"/>
    <n v="0"/>
    <n v="12574.6"/>
    <n v="0"/>
    <n v="25487.73"/>
    <n v="12913.13"/>
    <n v="12913.13"/>
    <n v="0.50664103864879295"/>
    <x v="9"/>
    <s v="Q1"/>
    <n v="3"/>
  </r>
  <r>
    <d v="2025-03-01T00:00:00"/>
    <x v="4"/>
    <x v="2"/>
    <x v="1"/>
    <n v="13"/>
    <n v="10458.24"/>
    <n v="784.64"/>
    <n v="5436.27"/>
    <n v="0"/>
    <n v="9673.6"/>
    <n v="4237.33"/>
    <n v="4237.33"/>
    <n v="0.43803030929540188"/>
    <x v="9"/>
    <s v="Q1"/>
    <n v="3"/>
  </r>
  <r>
    <d v="2025-03-01T00:00:00"/>
    <x v="5"/>
    <x v="3"/>
    <x v="0"/>
    <n v="85"/>
    <n v="373269.36"/>
    <n v="0"/>
    <n v="289370.12"/>
    <n v="42896.639999999999"/>
    <n v="373269.36"/>
    <n v="83899.239999999991"/>
    <n v="41002.599999999991"/>
    <n v="0.22476862285187296"/>
    <x v="9"/>
    <s v="Q1"/>
    <n v="3"/>
  </r>
  <r>
    <d v="2025-03-01T00:00:00"/>
    <x v="5"/>
    <x v="3"/>
    <x v="1"/>
    <n v="17"/>
    <n v="85643.96"/>
    <n v="4937.37"/>
    <n v="69626.490000000005"/>
    <n v="9342.4500000000007"/>
    <n v="80706.590000000011"/>
    <n v="11080.100000000006"/>
    <n v="1737.6500000000051"/>
    <n v="0.13728866502723017"/>
    <x v="9"/>
    <s v="Q1"/>
    <n v="3"/>
  </r>
  <r>
    <d v="2025-03-01T00:00:00"/>
    <x v="5"/>
    <x v="0"/>
    <x v="0"/>
    <n v="76"/>
    <n v="345171.53"/>
    <n v="0"/>
    <n v="273576.07"/>
    <n v="0"/>
    <n v="345171.53"/>
    <n v="71595.460000000021"/>
    <n v="71595.460000000021"/>
    <n v="0.20741994567164915"/>
    <x v="9"/>
    <s v="Q1"/>
    <n v="3"/>
  </r>
  <r>
    <d v="2025-03-01T00:00:00"/>
    <x v="5"/>
    <x v="0"/>
    <x v="1"/>
    <n v="18"/>
    <n v="64907.88"/>
    <n v="4025.23"/>
    <n v="51341.14"/>
    <n v="0"/>
    <n v="60882.649999999994"/>
    <n v="9541.5099999999948"/>
    <n v="9541.5099999999948"/>
    <n v="0.15671968943533168"/>
    <x v="9"/>
    <s v="Q1"/>
    <n v="3"/>
  </r>
  <r>
    <d v="2025-03-01T00:00:00"/>
    <x v="5"/>
    <x v="1"/>
    <x v="0"/>
    <n v="185"/>
    <n v="863711.65"/>
    <n v="0"/>
    <n v="681774.13"/>
    <n v="0"/>
    <n v="863711.65"/>
    <n v="181937.52000000002"/>
    <n v="181937.52000000002"/>
    <n v="0.2106461340425361"/>
    <x v="9"/>
    <s v="Q1"/>
    <n v="3"/>
  </r>
  <r>
    <d v="2025-03-01T00:00:00"/>
    <x v="5"/>
    <x v="1"/>
    <x v="1"/>
    <n v="19"/>
    <n v="103233.31"/>
    <n v="5161.68"/>
    <n v="79504.19"/>
    <n v="0"/>
    <n v="98071.63"/>
    <n v="18567.440000000002"/>
    <n v="18567.440000000002"/>
    <n v="0.18932529213596228"/>
    <x v="9"/>
    <s v="Q1"/>
    <n v="3"/>
  </r>
  <r>
    <d v="2025-03-01T00:00:00"/>
    <x v="5"/>
    <x v="2"/>
    <x v="0"/>
    <n v="34"/>
    <n v="142390.54"/>
    <n v="0"/>
    <n v="107739.94"/>
    <n v="0"/>
    <n v="142390.54"/>
    <n v="34650.600000000006"/>
    <n v="34650.600000000006"/>
    <n v="0.24334903147357967"/>
    <x v="9"/>
    <s v="Q1"/>
    <n v="3"/>
  </r>
  <r>
    <d v="2025-03-01T00:00:00"/>
    <x v="5"/>
    <x v="2"/>
    <x v="1"/>
    <n v="5"/>
    <n v="20406.21"/>
    <n v="1486.65"/>
    <n v="13333.12"/>
    <n v="0"/>
    <n v="18919.559999999998"/>
    <n v="5586.4399999999969"/>
    <n v="5586.4399999999969"/>
    <n v="0.29527325159781714"/>
    <x v="9"/>
    <s v="Q1"/>
    <n v="3"/>
  </r>
  <r>
    <d v="2025-03-01T00:00:00"/>
    <x v="6"/>
    <x v="3"/>
    <x v="0"/>
    <n v="66"/>
    <n v="86194.83"/>
    <n v="0"/>
    <n v="46752.03"/>
    <n v="9900.11"/>
    <n v="86194.83"/>
    <n v="39442.800000000003"/>
    <n v="29542.690000000002"/>
    <n v="0.45760053126156175"/>
    <x v="9"/>
    <s v="Q1"/>
    <n v="3"/>
  </r>
  <r>
    <d v="2025-03-01T00:00:00"/>
    <x v="6"/>
    <x v="3"/>
    <x v="1"/>
    <n v="10"/>
    <n v="12393.1"/>
    <n v="793"/>
    <n v="5980.24"/>
    <n v="1339.18"/>
    <n v="11600.1"/>
    <n v="5619.8600000000006"/>
    <n v="4280.68"/>
    <n v="0.48446651321971368"/>
    <x v="9"/>
    <s v="Q1"/>
    <n v="3"/>
  </r>
  <r>
    <d v="2025-03-01T00:00:00"/>
    <x v="6"/>
    <x v="0"/>
    <x v="0"/>
    <n v="50"/>
    <n v="63399.65"/>
    <n v="0"/>
    <n v="32059.32"/>
    <n v="0"/>
    <n v="63399.65"/>
    <n v="31340.33"/>
    <n v="31340.33"/>
    <n v="0.49432970055828385"/>
    <x v="9"/>
    <s v="Q1"/>
    <n v="3"/>
  </r>
  <r>
    <d v="2025-03-01T00:00:00"/>
    <x v="6"/>
    <x v="0"/>
    <x v="1"/>
    <n v="16"/>
    <n v="19855.25"/>
    <n v="1232.73"/>
    <n v="10610.68"/>
    <n v="0"/>
    <n v="18622.52"/>
    <n v="8011.84"/>
    <n v="8011.84"/>
    <n v="0.43022319213511384"/>
    <x v="9"/>
    <s v="Q1"/>
    <n v="3"/>
  </r>
  <r>
    <d v="2025-03-01T00:00:00"/>
    <x v="6"/>
    <x v="1"/>
    <x v="0"/>
    <n v="163"/>
    <n v="231151.24"/>
    <n v="0"/>
    <n v="118466.41"/>
    <n v="0"/>
    <n v="231151.24"/>
    <n v="112684.82999999999"/>
    <n v="112684.82999999999"/>
    <n v="0.4874939455224207"/>
    <x v="9"/>
    <s v="Q1"/>
    <n v="3"/>
  </r>
  <r>
    <d v="2025-03-01T00:00:00"/>
    <x v="6"/>
    <x v="1"/>
    <x v="1"/>
    <n v="27"/>
    <n v="42345.73"/>
    <n v="2117.2800000000002"/>
    <n v="21290.639999999999"/>
    <n v="0"/>
    <n v="40228.450000000004"/>
    <n v="18937.810000000005"/>
    <n v="18937.810000000005"/>
    <n v="0.47075664113332738"/>
    <x v="9"/>
    <s v="Q1"/>
    <n v="3"/>
  </r>
  <r>
    <d v="2025-03-01T00:00:00"/>
    <x v="6"/>
    <x v="2"/>
    <x v="0"/>
    <n v="22"/>
    <n v="21353.91"/>
    <n v="0"/>
    <n v="10828.64"/>
    <n v="0"/>
    <n v="21353.91"/>
    <n v="10525.27"/>
    <n v="10525.27"/>
    <n v="0.49289661705982651"/>
    <x v="9"/>
    <s v="Q1"/>
    <n v="3"/>
  </r>
  <r>
    <d v="2025-03-01T00:00:00"/>
    <x v="6"/>
    <x v="2"/>
    <x v="1"/>
    <n v="4"/>
    <n v="6639.93"/>
    <n v="409.37"/>
    <n v="3628.11"/>
    <n v="0"/>
    <n v="6230.56"/>
    <n v="2602.4500000000003"/>
    <n v="2602.4500000000003"/>
    <n v="0.41769118666700911"/>
    <x v="9"/>
    <s v="Q1"/>
    <n v="3"/>
  </r>
  <r>
    <d v="2025-04-01T00:00:00"/>
    <x v="0"/>
    <x v="3"/>
    <x v="0"/>
    <n v="207"/>
    <n v="96011.09"/>
    <n v="0"/>
    <n v="54333.09"/>
    <n v="11018.44"/>
    <n v="96011.09"/>
    <n v="41678"/>
    <n v="30659.559999999998"/>
    <n v="0.43409568623791273"/>
    <x v="9"/>
    <s v="Q2"/>
    <n v="4"/>
  </r>
  <r>
    <d v="2025-04-01T00:00:00"/>
    <x v="0"/>
    <x v="3"/>
    <x v="1"/>
    <n v="115"/>
    <n v="47477.35"/>
    <n v="4631.5600000000004"/>
    <n v="27738.73"/>
    <n v="4959.38"/>
    <n v="42845.79"/>
    <n v="15107.060000000001"/>
    <n v="10147.68"/>
    <n v="0.35259146814657871"/>
    <x v="9"/>
    <s v="Q2"/>
    <n v="4"/>
  </r>
  <r>
    <d v="2025-04-01T00:00:00"/>
    <x v="0"/>
    <x v="0"/>
    <x v="0"/>
    <n v="163"/>
    <n v="73095.289999999994"/>
    <n v="0"/>
    <n v="43613.14"/>
    <n v="0"/>
    <n v="73095.289999999994"/>
    <n v="29482.149999999994"/>
    <n v="29482.149999999994"/>
    <n v="0.40333857352505198"/>
    <x v="9"/>
    <s v="Q2"/>
    <n v="4"/>
  </r>
  <r>
    <d v="2025-04-01T00:00:00"/>
    <x v="0"/>
    <x v="0"/>
    <x v="1"/>
    <n v="113"/>
    <n v="49405.04"/>
    <n v="5526.81"/>
    <n v="26111.87"/>
    <n v="0"/>
    <n v="43878.23"/>
    <n v="17766.360000000004"/>
    <n v="17766.360000000004"/>
    <n v="0.40490147391998271"/>
    <x v="9"/>
    <s v="Q2"/>
    <n v="4"/>
  </r>
  <r>
    <d v="2025-04-01T00:00:00"/>
    <x v="0"/>
    <x v="1"/>
    <x v="0"/>
    <n v="551"/>
    <n v="244917.05"/>
    <n v="0"/>
    <n v="139027.16"/>
    <n v="0"/>
    <n v="244917.05"/>
    <n v="105889.88999999998"/>
    <n v="105889.88999999998"/>
    <n v="0.4323500140149491"/>
    <x v="9"/>
    <s v="Q2"/>
    <n v="4"/>
  </r>
  <r>
    <d v="2025-04-01T00:00:00"/>
    <x v="0"/>
    <x v="1"/>
    <x v="1"/>
    <n v="154"/>
    <n v="71054.03"/>
    <n v="6569.45"/>
    <n v="39511.15"/>
    <n v="0"/>
    <n v="64484.58"/>
    <n v="24973.43"/>
    <n v="24973.43"/>
    <n v="0.38727754759354871"/>
    <x v="9"/>
    <s v="Q2"/>
    <n v="4"/>
  </r>
  <r>
    <d v="2025-04-01T00:00:00"/>
    <x v="0"/>
    <x v="2"/>
    <x v="0"/>
    <n v="48"/>
    <n v="24465.89"/>
    <n v="0"/>
    <n v="13481.39"/>
    <n v="0"/>
    <n v="24465.89"/>
    <n v="10984.5"/>
    <n v="10984.5"/>
    <n v="0.44897201777658613"/>
    <x v="9"/>
    <s v="Q2"/>
    <n v="4"/>
  </r>
  <r>
    <d v="2025-04-01T00:00:00"/>
    <x v="0"/>
    <x v="2"/>
    <x v="1"/>
    <n v="25"/>
    <n v="13140.03"/>
    <n v="1245.46"/>
    <n v="6764.73"/>
    <n v="0"/>
    <n v="11894.57"/>
    <n v="5129.84"/>
    <n v="5129.84"/>
    <n v="0.43127578382404747"/>
    <x v="9"/>
    <s v="Q2"/>
    <n v="4"/>
  </r>
  <r>
    <d v="2025-04-01T00:00:00"/>
    <x v="1"/>
    <x v="3"/>
    <x v="0"/>
    <n v="71"/>
    <n v="498209.03"/>
    <n v="0"/>
    <n v="406294.08"/>
    <n v="57195.41"/>
    <n v="498209.03"/>
    <n v="91914.950000000012"/>
    <n v="34719.540000000008"/>
    <n v="0.18449073474240321"/>
    <x v="9"/>
    <s v="Q2"/>
    <n v="4"/>
  </r>
  <r>
    <d v="2025-04-01T00:00:00"/>
    <x v="1"/>
    <x v="3"/>
    <x v="1"/>
    <n v="43"/>
    <n v="300215.63"/>
    <n v="26762.02"/>
    <n v="246909.49"/>
    <n v="31556.92"/>
    <n v="273453.61"/>
    <n v="26544.119999999995"/>
    <n v="-5012.8000000000029"/>
    <n v="9.7069919830277601E-2"/>
    <x v="9"/>
    <s v="Q2"/>
    <n v="4"/>
  </r>
  <r>
    <d v="2025-04-01T00:00:00"/>
    <x v="1"/>
    <x v="0"/>
    <x v="0"/>
    <n v="81"/>
    <n v="567488.57999999996"/>
    <n v="0"/>
    <n v="464715.71"/>
    <n v="0"/>
    <n v="567488.57999999996"/>
    <n v="102772.86999999994"/>
    <n v="102772.86999999994"/>
    <n v="0.18110121264466669"/>
    <x v="9"/>
    <s v="Q2"/>
    <n v="4"/>
  </r>
  <r>
    <d v="2025-04-01T00:00:00"/>
    <x v="1"/>
    <x v="0"/>
    <x v="1"/>
    <n v="50"/>
    <n v="330204.14"/>
    <n v="34426.400000000001"/>
    <n v="270488.58"/>
    <n v="0"/>
    <n v="295777.74"/>
    <n v="25289.159999999974"/>
    <n v="25289.159999999974"/>
    <n v="8.5500551867087687E-2"/>
    <x v="9"/>
    <s v="Q2"/>
    <n v="4"/>
  </r>
  <r>
    <d v="2025-04-01T00:00:00"/>
    <x v="1"/>
    <x v="1"/>
    <x v="0"/>
    <n v="110"/>
    <n v="668331.74"/>
    <n v="0"/>
    <n v="554220.32999999996"/>
    <n v="0"/>
    <n v="668331.74"/>
    <n v="114111.41000000003"/>
    <n v="114111.41000000003"/>
    <n v="0.17074067139172536"/>
    <x v="9"/>
    <s v="Q2"/>
    <n v="4"/>
  </r>
  <r>
    <d v="2025-04-01T00:00:00"/>
    <x v="1"/>
    <x v="1"/>
    <x v="1"/>
    <n v="30"/>
    <n v="224271.09"/>
    <n v="24381.02"/>
    <n v="184057.9"/>
    <n v="0"/>
    <n v="199890.07"/>
    <n v="15832.170000000013"/>
    <n v="15832.170000000013"/>
    <n v="7.9204384690044941E-2"/>
    <x v="9"/>
    <s v="Q2"/>
    <n v="4"/>
  </r>
  <r>
    <d v="2025-04-01T00:00:00"/>
    <x v="1"/>
    <x v="2"/>
    <x v="0"/>
    <n v="24"/>
    <n v="179211.34"/>
    <n v="0"/>
    <n v="150304.75"/>
    <n v="0"/>
    <n v="179211.34"/>
    <n v="28906.589999999997"/>
    <n v="28906.589999999997"/>
    <n v="0.16129888878683679"/>
    <x v="9"/>
    <s v="Q2"/>
    <n v="4"/>
  </r>
  <r>
    <d v="2025-04-01T00:00:00"/>
    <x v="1"/>
    <x v="2"/>
    <x v="1"/>
    <n v="13"/>
    <n v="84525.31"/>
    <n v="8907.9500000000007"/>
    <n v="69532.240000000005"/>
    <n v="0"/>
    <n v="75617.36"/>
    <n v="6085.1199999999953"/>
    <n v="6085.1199999999953"/>
    <n v="8.0472526414569284E-2"/>
    <x v="9"/>
    <s v="Q2"/>
    <n v="4"/>
  </r>
  <r>
    <d v="2025-04-01T00:00:00"/>
    <x v="2"/>
    <x v="3"/>
    <x v="0"/>
    <n v="115"/>
    <n v="96569.5"/>
    <n v="0"/>
    <n v="40897.339999999997"/>
    <n v="11058.52"/>
    <n v="96569.5"/>
    <n v="55672.160000000003"/>
    <n v="44613.64"/>
    <n v="0.5764983768166968"/>
    <x v="9"/>
    <s v="Q2"/>
    <n v="4"/>
  </r>
  <r>
    <d v="2025-04-01T00:00:00"/>
    <x v="2"/>
    <x v="3"/>
    <x v="1"/>
    <n v="67"/>
    <n v="53460.07"/>
    <n v="5176.8500000000004"/>
    <n v="23203.43"/>
    <n v="5587.51"/>
    <n v="48283.22"/>
    <n v="25079.79"/>
    <n v="19492.28"/>
    <n v="0.5194307670449485"/>
    <x v="9"/>
    <s v="Q2"/>
    <n v="4"/>
  </r>
  <r>
    <d v="2025-04-01T00:00:00"/>
    <x v="2"/>
    <x v="0"/>
    <x v="0"/>
    <n v="103"/>
    <n v="81250.78"/>
    <n v="0"/>
    <n v="34124.04"/>
    <n v="0"/>
    <n v="81250.78"/>
    <n v="47126.74"/>
    <n v="47126.74"/>
    <n v="0.5800158472324819"/>
    <x v="9"/>
    <s v="Q2"/>
    <n v="4"/>
  </r>
  <r>
    <d v="2025-04-01T00:00:00"/>
    <x v="2"/>
    <x v="0"/>
    <x v="1"/>
    <n v="60"/>
    <n v="49512.68"/>
    <n v="4644.2700000000004"/>
    <n v="21355.39"/>
    <n v="0"/>
    <n v="44868.41"/>
    <n v="23513.020000000004"/>
    <n v="23513.020000000004"/>
    <n v="0.52404397659734325"/>
    <x v="9"/>
    <s v="Q2"/>
    <n v="4"/>
  </r>
  <r>
    <d v="2025-04-01T00:00:00"/>
    <x v="2"/>
    <x v="1"/>
    <x v="0"/>
    <n v="376"/>
    <n v="305458.56"/>
    <n v="0"/>
    <n v="129271.22"/>
    <n v="0"/>
    <n v="305458.56"/>
    <n v="176187.34"/>
    <n v="176187.34"/>
    <n v="0.57679621091646605"/>
    <x v="9"/>
    <s v="Q2"/>
    <n v="4"/>
  </r>
  <r>
    <d v="2025-04-01T00:00:00"/>
    <x v="2"/>
    <x v="1"/>
    <x v="1"/>
    <n v="96"/>
    <n v="69834.070000000007"/>
    <n v="6789.4"/>
    <n v="29785.38"/>
    <n v="0"/>
    <n v="63044.670000000006"/>
    <n v="33259.290000000008"/>
    <n v="33259.290000000008"/>
    <n v="0.52755117918770933"/>
    <x v="9"/>
    <s v="Q2"/>
    <n v="4"/>
  </r>
  <r>
    <d v="2025-04-01T00:00:00"/>
    <x v="2"/>
    <x v="2"/>
    <x v="0"/>
    <n v="35"/>
    <n v="23107.13"/>
    <n v="0"/>
    <n v="9672.44"/>
    <n v="0"/>
    <n v="23107.13"/>
    <n v="13434.69"/>
    <n v="13434.69"/>
    <n v="0.58140885518885299"/>
    <x v="9"/>
    <s v="Q2"/>
    <n v="4"/>
  </r>
  <r>
    <d v="2025-04-01T00:00:00"/>
    <x v="2"/>
    <x v="2"/>
    <x v="1"/>
    <n v="17"/>
    <n v="10209.69"/>
    <n v="935.74"/>
    <n v="4514.8100000000004"/>
    <n v="0"/>
    <n v="9273.9500000000007"/>
    <n v="4759.1400000000003"/>
    <n v="4759.1400000000003"/>
    <n v="0.51317291984537328"/>
    <x v="9"/>
    <s v="Q2"/>
    <n v="4"/>
  </r>
  <r>
    <d v="2025-04-01T00:00:00"/>
    <x v="3"/>
    <x v="3"/>
    <x v="0"/>
    <n v="334"/>
    <n v="38760.639999999999"/>
    <n v="0"/>
    <n v="29612.97"/>
    <n v="4442.1000000000004"/>
    <n v="38760.639999999999"/>
    <n v="9147.6699999999983"/>
    <n v="4705.5699999999979"/>
    <n v="0.2360041010674746"/>
    <x v="9"/>
    <s v="Q2"/>
    <n v="4"/>
  </r>
  <r>
    <d v="2025-04-01T00:00:00"/>
    <x v="3"/>
    <x v="3"/>
    <x v="1"/>
    <n v="225"/>
    <n v="22206.11"/>
    <n v="2148.13"/>
    <n v="16838.18"/>
    <n v="2329.4299999999998"/>
    <n v="20057.98"/>
    <n v="3219.7999999999993"/>
    <n v="890.36999999999944"/>
    <n v="0.16052463907133219"/>
    <x v="9"/>
    <s v="Q2"/>
    <n v="4"/>
  </r>
  <r>
    <d v="2025-04-01T00:00:00"/>
    <x v="3"/>
    <x v="0"/>
    <x v="0"/>
    <n v="300"/>
    <n v="34325.660000000003"/>
    <n v="0"/>
    <n v="26696.21"/>
    <n v="0"/>
    <n v="34325.660000000003"/>
    <n v="7629.4500000000044"/>
    <n v="7629.4500000000044"/>
    <n v="0.22226666581210686"/>
    <x v="9"/>
    <s v="Q2"/>
    <n v="4"/>
  </r>
  <r>
    <d v="2025-04-01T00:00:00"/>
    <x v="3"/>
    <x v="0"/>
    <x v="1"/>
    <n v="162"/>
    <n v="18025.77"/>
    <n v="1970.46"/>
    <n v="13867.31"/>
    <n v="0"/>
    <n v="16055.310000000001"/>
    <n v="2188.0000000000018"/>
    <n v="2188.0000000000018"/>
    <n v="0.13627890087453942"/>
    <x v="9"/>
    <s v="Q2"/>
    <n v="4"/>
  </r>
  <r>
    <d v="2025-04-01T00:00:00"/>
    <x v="3"/>
    <x v="1"/>
    <x v="0"/>
    <n v="1598"/>
    <n v="180476.44"/>
    <n v="0"/>
    <n v="140636.47"/>
    <n v="0"/>
    <n v="180476.44"/>
    <n v="39839.97"/>
    <n v="39839.97"/>
    <n v="0.22074886893823925"/>
    <x v="9"/>
    <s v="Q2"/>
    <n v="4"/>
  </r>
  <r>
    <d v="2025-04-01T00:00:00"/>
    <x v="3"/>
    <x v="1"/>
    <x v="1"/>
    <n v="497"/>
    <n v="61004.81"/>
    <n v="6242.23"/>
    <n v="47547.13"/>
    <n v="0"/>
    <n v="54762.58"/>
    <n v="7215.4500000000044"/>
    <n v="7215.4500000000044"/>
    <n v="0.13175876666146855"/>
    <x v="9"/>
    <s v="Q2"/>
    <n v="4"/>
  </r>
  <r>
    <d v="2025-04-01T00:00:00"/>
    <x v="3"/>
    <x v="2"/>
    <x v="0"/>
    <n v="115"/>
    <n v="13614.56"/>
    <n v="0"/>
    <n v="10469.93"/>
    <n v="0"/>
    <n v="13614.56"/>
    <n v="3144.6299999999992"/>
    <n v="3144.6299999999992"/>
    <n v="0.23097551444923664"/>
    <x v="9"/>
    <s v="Q2"/>
    <n v="4"/>
  </r>
  <r>
    <d v="2025-04-01T00:00:00"/>
    <x v="3"/>
    <x v="2"/>
    <x v="1"/>
    <n v="63"/>
    <n v="5784.27"/>
    <n v="628.20000000000005"/>
    <n v="4388.97"/>
    <n v="0"/>
    <n v="5156.0700000000006"/>
    <n v="767.10000000000036"/>
    <n v="767.10000000000036"/>
    <n v="0.14877610272940442"/>
    <x v="9"/>
    <s v="Q2"/>
    <n v="4"/>
  </r>
  <r>
    <d v="2025-04-01T00:00:00"/>
    <x v="4"/>
    <x v="3"/>
    <x v="0"/>
    <n v="133"/>
    <n v="95405.47"/>
    <n v="0"/>
    <n v="48475.93"/>
    <n v="10942.91"/>
    <n v="95405.47"/>
    <n v="46929.54"/>
    <n v="35986.630000000005"/>
    <n v="0.49189569528875021"/>
    <x v="9"/>
    <s v="Q2"/>
    <n v="4"/>
  </r>
  <r>
    <d v="2025-04-01T00:00:00"/>
    <x v="4"/>
    <x v="3"/>
    <x v="1"/>
    <n v="89"/>
    <n v="61130.21"/>
    <n v="6178.93"/>
    <n v="31256.34"/>
    <n v="6364.55"/>
    <n v="54951.28"/>
    <n v="23694.94"/>
    <n v="17330.39"/>
    <n v="0.43119905487187921"/>
    <x v="9"/>
    <s v="Q2"/>
    <n v="4"/>
  </r>
  <r>
    <d v="2025-04-01T00:00:00"/>
    <x v="4"/>
    <x v="0"/>
    <x v="0"/>
    <n v="111"/>
    <n v="66438.87"/>
    <n v="0"/>
    <n v="33229.32"/>
    <n v="0"/>
    <n v="66438.87"/>
    <n v="33209.549999999996"/>
    <n v="33209.549999999996"/>
    <n v="0.49985121661461124"/>
    <x v="9"/>
    <s v="Q2"/>
    <n v="4"/>
  </r>
  <r>
    <d v="2025-04-01T00:00:00"/>
    <x v="4"/>
    <x v="0"/>
    <x v="1"/>
    <n v="82"/>
    <n v="56487.26"/>
    <n v="5780.69"/>
    <n v="28828.37"/>
    <n v="0"/>
    <n v="50706.57"/>
    <n v="21878.2"/>
    <n v="21878.2"/>
    <n v="0.43146677047964399"/>
    <x v="9"/>
    <s v="Q2"/>
    <n v="4"/>
  </r>
  <r>
    <d v="2025-04-01T00:00:00"/>
    <x v="4"/>
    <x v="1"/>
    <x v="0"/>
    <n v="404"/>
    <n v="287006.34999999998"/>
    <n v="0"/>
    <n v="145124.84"/>
    <n v="0"/>
    <n v="287006.34999999998"/>
    <n v="141881.50999999998"/>
    <n v="141881.50999999998"/>
    <n v="0.49434972431794627"/>
    <x v="9"/>
    <s v="Q2"/>
    <n v="4"/>
  </r>
  <r>
    <d v="2025-04-01T00:00:00"/>
    <x v="4"/>
    <x v="1"/>
    <x v="1"/>
    <n v="124"/>
    <n v="81887.73"/>
    <n v="8131.71"/>
    <n v="42280.25"/>
    <n v="0"/>
    <n v="73756.01999999999"/>
    <n v="31475.76999999999"/>
    <n v="31475.76999999999"/>
    <n v="0.42675526689211257"/>
    <x v="9"/>
    <s v="Q2"/>
    <n v="4"/>
  </r>
  <r>
    <d v="2025-04-01T00:00:00"/>
    <x v="4"/>
    <x v="2"/>
    <x v="0"/>
    <n v="25"/>
    <n v="14882.5"/>
    <n v="0"/>
    <n v="7262.63"/>
    <n v="0"/>
    <n v="14882.5"/>
    <n v="7619.87"/>
    <n v="7619.87"/>
    <n v="0.51200201579035776"/>
    <x v="9"/>
    <s v="Q2"/>
    <n v="4"/>
  </r>
  <r>
    <d v="2025-04-01T00:00:00"/>
    <x v="4"/>
    <x v="2"/>
    <x v="1"/>
    <n v="23"/>
    <n v="10451.120000000001"/>
    <n v="1014.31"/>
    <n v="5245.58"/>
    <n v="0"/>
    <n v="9436.8100000000013"/>
    <n v="4191.2300000000014"/>
    <n v="4191.2300000000014"/>
    <n v="0.44413631301255413"/>
    <x v="9"/>
    <s v="Q2"/>
    <n v="4"/>
  </r>
  <r>
    <d v="2025-04-01T00:00:00"/>
    <x v="5"/>
    <x v="3"/>
    <x v="0"/>
    <n v="100"/>
    <n v="469886.66"/>
    <n v="0"/>
    <n v="357883.62"/>
    <n v="53965.78"/>
    <n v="469886.66"/>
    <n v="112003.03999999998"/>
    <n v="58037.25999999998"/>
    <n v="0.2383618211251198"/>
    <x v="9"/>
    <s v="Q2"/>
    <n v="4"/>
  </r>
  <r>
    <d v="2025-04-01T00:00:00"/>
    <x v="5"/>
    <x v="3"/>
    <x v="1"/>
    <n v="40"/>
    <n v="178475.17"/>
    <n v="19256.86"/>
    <n v="145077.87"/>
    <n v="18331.21"/>
    <n v="159218.31"/>
    <n v="14140.440000000002"/>
    <n v="-4190.7699999999968"/>
    <n v="8.8811644841601464E-2"/>
    <x v="9"/>
    <s v="Q2"/>
    <n v="4"/>
  </r>
  <r>
    <d v="2025-04-01T00:00:00"/>
    <x v="5"/>
    <x v="0"/>
    <x v="0"/>
    <n v="58"/>
    <n v="246597.83"/>
    <n v="0"/>
    <n v="193490.59"/>
    <n v="0"/>
    <n v="246597.83"/>
    <n v="53107.239999999991"/>
    <n v="53107.239999999991"/>
    <n v="0.21535972153526248"/>
    <x v="9"/>
    <s v="Q2"/>
    <n v="4"/>
  </r>
  <r>
    <d v="2025-04-01T00:00:00"/>
    <x v="5"/>
    <x v="0"/>
    <x v="1"/>
    <n v="49"/>
    <n v="248472.94"/>
    <n v="24326.7"/>
    <n v="196481.77"/>
    <n v="0"/>
    <n v="224146.24"/>
    <n v="27664.47"/>
    <n v="27664.47"/>
    <n v="0.12342152159233187"/>
    <x v="9"/>
    <s v="Q2"/>
    <n v="4"/>
  </r>
  <r>
    <d v="2025-04-01T00:00:00"/>
    <x v="5"/>
    <x v="1"/>
    <x v="0"/>
    <n v="149"/>
    <n v="618330.30000000005"/>
    <n v="0"/>
    <n v="476874.06"/>
    <n v="0"/>
    <n v="618330.30000000005"/>
    <n v="141456.24000000005"/>
    <n v="141456.24000000005"/>
    <n v="0.22877132173532502"/>
    <x v="9"/>
    <s v="Q2"/>
    <n v="4"/>
  </r>
  <r>
    <d v="2025-04-01T00:00:00"/>
    <x v="5"/>
    <x v="1"/>
    <x v="1"/>
    <n v="52"/>
    <n v="232060.76"/>
    <n v="21959.919999999998"/>
    <n v="186516.43"/>
    <n v="0"/>
    <n v="210100.84000000003"/>
    <n v="23584.410000000033"/>
    <n v="23584.410000000033"/>
    <n v="0.11225281155468027"/>
    <x v="9"/>
    <s v="Q2"/>
    <n v="4"/>
  </r>
  <r>
    <d v="2025-04-01T00:00:00"/>
    <x v="5"/>
    <x v="2"/>
    <x v="0"/>
    <n v="17"/>
    <n v="76883.929999999993"/>
    <n v="0"/>
    <n v="61964.23"/>
    <n v="0"/>
    <n v="76883.929999999993"/>
    <n v="14919.69999999999"/>
    <n v="14919.69999999999"/>
    <n v="0.19405485645699941"/>
    <x v="9"/>
    <s v="Q2"/>
    <n v="4"/>
  </r>
  <r>
    <d v="2025-04-01T00:00:00"/>
    <x v="5"/>
    <x v="2"/>
    <x v="1"/>
    <n v="6"/>
    <n v="28961.88"/>
    <n v="2662.13"/>
    <n v="22781.46"/>
    <n v="0"/>
    <n v="26299.75"/>
    <n v="3518.2900000000009"/>
    <n v="3518.2900000000009"/>
    <n v="0.13377655681137657"/>
    <x v="9"/>
    <s v="Q2"/>
    <n v="4"/>
  </r>
  <r>
    <d v="2025-04-01T00:00:00"/>
    <x v="6"/>
    <x v="3"/>
    <x v="0"/>
    <n v="57"/>
    <n v="84150.04"/>
    <n v="0"/>
    <n v="42878.76"/>
    <n v="9650.7900000000009"/>
    <n v="84150.04"/>
    <n v="41271.279999999992"/>
    <n v="31620.489999999991"/>
    <n v="0.49044872705942855"/>
    <x v="9"/>
    <s v="Q2"/>
    <n v="4"/>
  </r>
  <r>
    <d v="2025-04-01T00:00:00"/>
    <x v="6"/>
    <x v="3"/>
    <x v="1"/>
    <n v="42"/>
    <n v="63684.08"/>
    <n v="6219.43"/>
    <n v="30512.58"/>
    <n v="6652.7"/>
    <n v="57464.65"/>
    <n v="26952.07"/>
    <n v="20299.37"/>
    <n v="0.46901999751151358"/>
    <x v="9"/>
    <s v="Q2"/>
    <n v="4"/>
  </r>
  <r>
    <d v="2025-04-01T00:00:00"/>
    <x v="6"/>
    <x v="0"/>
    <x v="0"/>
    <n v="47"/>
    <n v="66331.22"/>
    <n v="0"/>
    <n v="33720.97"/>
    <n v="0"/>
    <n v="66331.22"/>
    <n v="32610.25"/>
    <n v="32610.25"/>
    <n v="0.4916274719506139"/>
    <x v="9"/>
    <s v="Q2"/>
    <n v="4"/>
  </r>
  <r>
    <d v="2025-04-01T00:00:00"/>
    <x v="6"/>
    <x v="0"/>
    <x v="1"/>
    <n v="35"/>
    <n v="45204.36"/>
    <n v="4440.51"/>
    <n v="23592.9"/>
    <n v="0"/>
    <n v="40763.85"/>
    <n v="17170.949999999997"/>
    <n v="17170.949999999997"/>
    <n v="0.42122983967412297"/>
    <x v="9"/>
    <s v="Q2"/>
    <n v="4"/>
  </r>
  <r>
    <d v="2025-04-01T00:00:00"/>
    <x v="6"/>
    <x v="1"/>
    <x v="0"/>
    <n v="175"/>
    <n v="244079.67"/>
    <n v="0"/>
    <n v="124352.6"/>
    <n v="0"/>
    <n v="244079.67"/>
    <n v="119727.07"/>
    <n v="119727.07"/>
    <n v="0.49052454880818219"/>
    <x v="9"/>
    <s v="Q2"/>
    <n v="4"/>
  </r>
  <r>
    <d v="2025-04-01T00:00:00"/>
    <x v="6"/>
    <x v="1"/>
    <x v="1"/>
    <n v="60"/>
    <n v="79712.679999999993"/>
    <n v="8096.25"/>
    <n v="41548.89"/>
    <n v="0"/>
    <n v="71616.429999999993"/>
    <n v="30067.539999999994"/>
    <n v="30067.539999999994"/>
    <n v="0.41984136880322009"/>
    <x v="9"/>
    <s v="Q2"/>
    <n v="4"/>
  </r>
  <r>
    <d v="2025-04-01T00:00:00"/>
    <x v="6"/>
    <x v="2"/>
    <x v="0"/>
    <n v="10"/>
    <n v="12118.24"/>
    <n v="0"/>
    <n v="6163.67"/>
    <n v="0"/>
    <n v="12118.24"/>
    <n v="5954.57"/>
    <n v="5954.57"/>
    <n v="0.49137250953933903"/>
    <x v="9"/>
    <s v="Q2"/>
    <n v="4"/>
  </r>
  <r>
    <d v="2025-04-01T00:00:00"/>
    <x v="6"/>
    <x v="2"/>
    <x v="1"/>
    <n v="13"/>
    <n v="18376.93"/>
    <n v="1712.15"/>
    <n v="9778.98"/>
    <n v="0"/>
    <n v="16664.78"/>
    <n v="6885.7999999999993"/>
    <n v="6885.7999999999993"/>
    <n v="0.41319477364837698"/>
    <x v="9"/>
    <s v="Q2"/>
    <n v="4"/>
  </r>
  <r>
    <d v="2025-05-01T00:00:00"/>
    <x v="0"/>
    <x v="3"/>
    <x v="0"/>
    <n v="101"/>
    <n v="46545.2"/>
    <n v="0"/>
    <n v="25499.24"/>
    <n v="5328.06"/>
    <n v="46545.2"/>
    <n v="21045.959999999995"/>
    <n v="15717.899999999994"/>
    <n v="0.45216176963467763"/>
    <x v="9"/>
    <s v="Q2"/>
    <n v="5"/>
  </r>
  <r>
    <d v="2025-05-01T00:00:00"/>
    <x v="0"/>
    <x v="3"/>
    <x v="1"/>
    <n v="161"/>
    <n v="73291.28"/>
    <n v="5128.72"/>
    <n v="41421.35"/>
    <n v="7860.42"/>
    <n v="68162.559999999998"/>
    <n v="26741.21"/>
    <n v="18880.79"/>
    <n v="0.39231522407609104"/>
    <x v="9"/>
    <s v="Q2"/>
    <n v="5"/>
  </r>
  <r>
    <d v="2025-05-01T00:00:00"/>
    <x v="0"/>
    <x v="0"/>
    <x v="0"/>
    <n v="90"/>
    <n v="40095.269999999997"/>
    <n v="0"/>
    <n v="26509.96"/>
    <n v="0"/>
    <n v="40095.269999999997"/>
    <n v="13585.309999999998"/>
    <n v="13585.309999999998"/>
    <n v="0.33882575176573193"/>
    <x v="9"/>
    <s v="Q2"/>
    <n v="5"/>
  </r>
  <r>
    <d v="2025-05-01T00:00:00"/>
    <x v="0"/>
    <x v="0"/>
    <x v="1"/>
    <n v="95"/>
    <n v="46994.53"/>
    <n v="3288.96"/>
    <n v="25228.27"/>
    <n v="0"/>
    <n v="43705.57"/>
    <n v="18477.3"/>
    <n v="18477.3"/>
    <n v="0.42276762435543114"/>
    <x v="9"/>
    <s v="Q2"/>
    <n v="5"/>
  </r>
  <r>
    <d v="2025-05-01T00:00:00"/>
    <x v="0"/>
    <x v="1"/>
    <x v="0"/>
    <n v="386"/>
    <n v="178333.74"/>
    <n v="0"/>
    <n v="99414.93"/>
    <n v="0"/>
    <n v="178333.74"/>
    <n v="78918.81"/>
    <n v="78918.81"/>
    <n v="0.44253437403376389"/>
    <x v="9"/>
    <s v="Q2"/>
    <n v="5"/>
  </r>
  <r>
    <d v="2025-05-01T00:00:00"/>
    <x v="0"/>
    <x v="1"/>
    <x v="1"/>
    <n v="238"/>
    <n v="107978.86"/>
    <n v="7071.18"/>
    <n v="62935.76"/>
    <n v="0"/>
    <n v="100907.68"/>
    <n v="37971.919999999991"/>
    <n v="37971.919999999991"/>
    <n v="0.37630356777601065"/>
    <x v="9"/>
    <s v="Q2"/>
    <n v="5"/>
  </r>
  <r>
    <d v="2025-05-01T00:00:00"/>
    <x v="0"/>
    <x v="2"/>
    <x v="0"/>
    <n v="37"/>
    <n v="16519.7"/>
    <n v="0"/>
    <n v="12148.12"/>
    <n v="0"/>
    <n v="16519.7"/>
    <n v="4371.58"/>
    <n v="4371.58"/>
    <n v="0.26462829228133683"/>
    <x v="9"/>
    <s v="Q2"/>
    <n v="5"/>
  </r>
  <r>
    <d v="2025-05-01T00:00:00"/>
    <x v="0"/>
    <x v="2"/>
    <x v="1"/>
    <n v="44"/>
    <n v="15932.94"/>
    <n v="1157.49"/>
    <n v="9399.06"/>
    <n v="0"/>
    <n v="14775.45"/>
    <n v="5376.3900000000012"/>
    <n v="5376.3900000000012"/>
    <n v="0.36387318152746623"/>
    <x v="9"/>
    <s v="Q2"/>
    <n v="5"/>
  </r>
  <r>
    <d v="2025-05-01T00:00:00"/>
    <x v="1"/>
    <x v="3"/>
    <x v="0"/>
    <n v="45"/>
    <n v="306200.65999999997"/>
    <n v="0"/>
    <n v="255657.57"/>
    <n v="35185.65"/>
    <n v="306200.65999999997"/>
    <n v="50543.089999999967"/>
    <n v="15357.439999999966"/>
    <n v="0.16506525492139687"/>
    <x v="9"/>
    <s v="Q2"/>
    <n v="5"/>
  </r>
  <r>
    <d v="2025-05-01T00:00:00"/>
    <x v="1"/>
    <x v="3"/>
    <x v="1"/>
    <n v="68"/>
    <n v="421451.85"/>
    <n v="29979.3"/>
    <n v="346627.4"/>
    <n v="45065.95"/>
    <n v="391472.55"/>
    <n v="44845.149999999965"/>
    <n v="-220.80000000003201"/>
    <n v="0.11455503074225758"/>
    <x v="9"/>
    <s v="Q2"/>
    <n v="5"/>
  </r>
  <r>
    <d v="2025-05-01T00:00:00"/>
    <x v="1"/>
    <x v="0"/>
    <x v="0"/>
    <n v="34"/>
    <n v="218697.22"/>
    <n v="0"/>
    <n v="179648.27"/>
    <n v="0"/>
    <n v="218697.22"/>
    <n v="39048.950000000012"/>
    <n v="39048.950000000012"/>
    <n v="0.178552566877622"/>
    <x v="9"/>
    <s v="Q2"/>
    <n v="5"/>
  </r>
  <r>
    <d v="2025-05-01T00:00:00"/>
    <x v="1"/>
    <x v="0"/>
    <x v="1"/>
    <n v="62"/>
    <n v="421315.59"/>
    <n v="29575.07"/>
    <n v="341985.12"/>
    <n v="0"/>
    <n v="391740.52"/>
    <n v="49755.400000000023"/>
    <n v="49755.400000000023"/>
    <n v="0.1270111143978673"/>
    <x v="9"/>
    <s v="Q2"/>
    <n v="5"/>
  </r>
  <r>
    <d v="2025-05-01T00:00:00"/>
    <x v="1"/>
    <x v="1"/>
    <x v="0"/>
    <n v="83"/>
    <n v="552918.05000000005"/>
    <n v="0"/>
    <n v="455142.05"/>
    <n v="0"/>
    <n v="552918.05000000005"/>
    <n v="97776.000000000058"/>
    <n v="97776.000000000058"/>
    <n v="0.17683633225574757"/>
    <x v="9"/>
    <s v="Q2"/>
    <n v="5"/>
  </r>
  <r>
    <d v="2025-05-01T00:00:00"/>
    <x v="1"/>
    <x v="1"/>
    <x v="1"/>
    <n v="25"/>
    <n v="146261.41"/>
    <n v="9330.67"/>
    <n v="121613.77"/>
    <n v="0"/>
    <n v="136930.74"/>
    <n v="15316.969999999987"/>
    <n v="15316.969999999987"/>
    <n v="0.11185925088844176"/>
    <x v="9"/>
    <s v="Q2"/>
    <n v="5"/>
  </r>
  <r>
    <d v="2025-05-01T00:00:00"/>
    <x v="1"/>
    <x v="2"/>
    <x v="0"/>
    <n v="14"/>
    <n v="82588.08"/>
    <n v="0"/>
    <n v="67034.52"/>
    <n v="0"/>
    <n v="82588.08"/>
    <n v="15553.559999999998"/>
    <n v="15553.559999999998"/>
    <n v="0.18832693531560482"/>
    <x v="9"/>
    <s v="Q2"/>
    <n v="5"/>
  </r>
  <r>
    <d v="2025-05-01T00:00:00"/>
    <x v="1"/>
    <x v="2"/>
    <x v="1"/>
    <n v="23"/>
    <n v="155501.89000000001"/>
    <n v="10913.77"/>
    <n v="124213.38"/>
    <n v="0"/>
    <n v="144588.12000000002"/>
    <n v="20374.74000000002"/>
    <n v="20374.74000000002"/>
    <n v="0.14091572668625899"/>
    <x v="9"/>
    <s v="Q2"/>
    <n v="5"/>
  </r>
  <r>
    <d v="2025-05-01T00:00:00"/>
    <x v="2"/>
    <x v="3"/>
    <x v="0"/>
    <n v="65"/>
    <n v="50211.81"/>
    <n v="0"/>
    <n v="20913.240000000002"/>
    <n v="5757.43"/>
    <n v="50211.81"/>
    <n v="29298.569999999996"/>
    <n v="23541.139999999996"/>
    <n v="0.58349957908308814"/>
    <x v="9"/>
    <s v="Q2"/>
    <n v="5"/>
  </r>
  <r>
    <d v="2025-05-01T00:00:00"/>
    <x v="2"/>
    <x v="3"/>
    <x v="1"/>
    <n v="113"/>
    <n v="85875.77"/>
    <n v="6034.13"/>
    <n v="36665.29"/>
    <n v="9201.4599999999991"/>
    <n v="79841.64"/>
    <n v="43176.35"/>
    <n v="33974.89"/>
    <n v="0.5407748387933915"/>
    <x v="9"/>
    <s v="Q2"/>
    <n v="5"/>
  </r>
  <r>
    <d v="2025-05-01T00:00:00"/>
    <x v="2"/>
    <x v="0"/>
    <x v="0"/>
    <n v="48"/>
    <n v="41770.870000000003"/>
    <n v="0"/>
    <n v="17572.990000000002"/>
    <n v="0"/>
    <n v="41770.870000000003"/>
    <n v="24197.88"/>
    <n v="24197.88"/>
    <n v="0.57930035931739032"/>
    <x v="9"/>
    <s v="Q2"/>
    <n v="5"/>
  </r>
  <r>
    <d v="2025-05-01T00:00:00"/>
    <x v="2"/>
    <x v="0"/>
    <x v="1"/>
    <n v="80"/>
    <n v="66913.27"/>
    <n v="4612.87"/>
    <n v="27999.99"/>
    <n v="0"/>
    <n v="62300.4"/>
    <n v="34300.410000000003"/>
    <n v="34300.410000000003"/>
    <n v="0.55056484388543259"/>
    <x v="9"/>
    <s v="Q2"/>
    <n v="5"/>
  </r>
  <r>
    <d v="2025-05-01T00:00:00"/>
    <x v="2"/>
    <x v="1"/>
    <x v="0"/>
    <n v="357"/>
    <n v="287985.01"/>
    <n v="0"/>
    <n v="123185.63"/>
    <n v="0"/>
    <n v="287985.01"/>
    <n v="164799.38"/>
    <n v="164799.38"/>
    <n v="0.57224985425456698"/>
    <x v="9"/>
    <s v="Q2"/>
    <n v="5"/>
  </r>
  <r>
    <d v="2025-05-01T00:00:00"/>
    <x v="2"/>
    <x v="1"/>
    <x v="1"/>
    <n v="140"/>
    <n v="106028.67"/>
    <n v="6703.88"/>
    <n v="45118.66"/>
    <n v="0"/>
    <n v="99324.79"/>
    <n v="54206.12999999999"/>
    <n v="54206.12999999999"/>
    <n v="0.54574623314078985"/>
    <x v="9"/>
    <s v="Q2"/>
    <n v="5"/>
  </r>
  <r>
    <d v="2025-05-01T00:00:00"/>
    <x v="2"/>
    <x v="2"/>
    <x v="0"/>
    <n v="13"/>
    <n v="7656.95"/>
    <n v="0"/>
    <n v="3179.91"/>
    <n v="0"/>
    <n v="7656.95"/>
    <n v="4477.04"/>
    <n v="4477.04"/>
    <n v="0.58470278635749218"/>
    <x v="9"/>
    <s v="Q2"/>
    <n v="5"/>
  </r>
  <r>
    <d v="2025-05-01T00:00:00"/>
    <x v="2"/>
    <x v="2"/>
    <x v="1"/>
    <n v="21"/>
    <n v="19084.41"/>
    <n v="1382.01"/>
    <n v="8236.9"/>
    <n v="0"/>
    <n v="17702.400000000001"/>
    <n v="9465.5000000000018"/>
    <n v="9465.5000000000018"/>
    <n v="0.53470150939985539"/>
    <x v="9"/>
    <s v="Q2"/>
    <n v="5"/>
  </r>
  <r>
    <d v="2025-05-01T00:00:00"/>
    <x v="3"/>
    <x v="3"/>
    <x v="0"/>
    <n v="210"/>
    <n v="22636.36"/>
    <n v="0"/>
    <n v="17592.79"/>
    <n v="2597.0500000000002"/>
    <n v="22636.36"/>
    <n v="5043.57"/>
    <n v="2446.5199999999995"/>
    <n v="0.22280834904551791"/>
    <x v="9"/>
    <s v="Q2"/>
    <n v="5"/>
  </r>
  <r>
    <d v="2025-05-01T00:00:00"/>
    <x v="3"/>
    <x v="3"/>
    <x v="1"/>
    <n v="243"/>
    <n v="28221.02"/>
    <n v="1970.4"/>
    <n v="21686.51"/>
    <n v="3031.23"/>
    <n v="26250.62"/>
    <n v="4564.1100000000006"/>
    <n v="1532.8800000000006"/>
    <n v="0.17386675057579595"/>
    <x v="9"/>
    <s v="Q2"/>
    <n v="5"/>
  </r>
  <r>
    <d v="2025-05-01T00:00:00"/>
    <x v="3"/>
    <x v="0"/>
    <x v="0"/>
    <n v="153"/>
    <n v="16923.689999999999"/>
    <n v="0"/>
    <n v="13102.26"/>
    <n v="0"/>
    <n v="16923.689999999999"/>
    <n v="3821.4299999999985"/>
    <n v="3821.4299999999985"/>
    <n v="0.22580359247894513"/>
    <x v="9"/>
    <s v="Q2"/>
    <n v="5"/>
  </r>
  <r>
    <d v="2025-05-01T00:00:00"/>
    <x v="3"/>
    <x v="0"/>
    <x v="1"/>
    <n v="194"/>
    <n v="20638.14"/>
    <n v="1463.97"/>
    <n v="16375.25"/>
    <n v="0"/>
    <n v="19174.169999999998"/>
    <n v="2798.9199999999983"/>
    <n v="2798.9199999999983"/>
    <n v="0.14597346325812269"/>
    <x v="9"/>
    <s v="Q2"/>
    <n v="5"/>
  </r>
  <r>
    <d v="2025-05-01T00:00:00"/>
    <x v="3"/>
    <x v="1"/>
    <x v="0"/>
    <n v="1302"/>
    <n v="149996.92000000001"/>
    <n v="0"/>
    <n v="117297.55"/>
    <n v="0"/>
    <n v="149996.92000000001"/>
    <n v="32699.37000000001"/>
    <n v="32699.37000000001"/>
    <n v="0.2180002762723395"/>
    <x v="9"/>
    <s v="Q2"/>
    <n v="5"/>
  </r>
  <r>
    <d v="2025-05-01T00:00:00"/>
    <x v="3"/>
    <x v="1"/>
    <x v="1"/>
    <n v="638"/>
    <n v="72833.08"/>
    <n v="4714.53"/>
    <n v="57267.48"/>
    <n v="0"/>
    <n v="68118.55"/>
    <n v="10851.07"/>
    <n v="10851.07"/>
    <n v="0.15929684351766149"/>
    <x v="9"/>
    <s v="Q2"/>
    <n v="5"/>
  </r>
  <r>
    <d v="2025-05-01T00:00:00"/>
    <x v="3"/>
    <x v="2"/>
    <x v="0"/>
    <n v="62"/>
    <n v="6936.39"/>
    <n v="0"/>
    <n v="5150.05"/>
    <n v="0"/>
    <n v="6936.39"/>
    <n v="1786.3400000000001"/>
    <n v="1786.3400000000001"/>
    <n v="0.25753165551533291"/>
    <x v="9"/>
    <s v="Q2"/>
    <n v="5"/>
  </r>
  <r>
    <d v="2025-05-01T00:00:00"/>
    <x v="3"/>
    <x v="2"/>
    <x v="1"/>
    <n v="86"/>
    <n v="11266.26"/>
    <n v="801.8"/>
    <n v="8604.83"/>
    <n v="0"/>
    <n v="10464.460000000001"/>
    <n v="1859.630000000001"/>
    <n v="1859.630000000001"/>
    <n v="0.17770912211428022"/>
    <x v="9"/>
    <s v="Q2"/>
    <n v="5"/>
  </r>
  <r>
    <d v="2025-05-01T00:00:00"/>
    <x v="4"/>
    <x v="3"/>
    <x v="0"/>
    <n v="95"/>
    <n v="58861.91"/>
    <n v="0"/>
    <n v="29739.67"/>
    <n v="6752.69"/>
    <n v="58861.91"/>
    <n v="29122.240000000005"/>
    <n v="22369.550000000007"/>
    <n v="0.49475526703092038"/>
    <x v="9"/>
    <s v="Q2"/>
    <n v="5"/>
  </r>
  <r>
    <d v="2025-05-01T00:00:00"/>
    <x v="4"/>
    <x v="3"/>
    <x v="1"/>
    <n v="106"/>
    <n v="72248.13"/>
    <n v="5084.63"/>
    <n v="37046.639999999999"/>
    <n v="7732.16"/>
    <n v="67163.5"/>
    <n v="30116.86"/>
    <n v="22384.7"/>
    <n v="0.44841111615684115"/>
    <x v="9"/>
    <s v="Q2"/>
    <n v="5"/>
  </r>
  <r>
    <d v="2025-05-01T00:00:00"/>
    <x v="4"/>
    <x v="0"/>
    <x v="0"/>
    <n v="75"/>
    <n v="56211.199999999997"/>
    <n v="0"/>
    <n v="28918.5"/>
    <n v="0"/>
    <n v="56211.199999999997"/>
    <n v="27292.699999999997"/>
    <n v="27292.699999999997"/>
    <n v="0.48553846920186722"/>
    <x v="9"/>
    <s v="Q2"/>
    <n v="5"/>
  </r>
  <r>
    <d v="2025-05-01T00:00:00"/>
    <x v="4"/>
    <x v="0"/>
    <x v="1"/>
    <n v="78"/>
    <n v="55261.16"/>
    <n v="3784.18"/>
    <n v="27680.98"/>
    <n v="0"/>
    <n v="51476.98"/>
    <n v="23796.000000000004"/>
    <n v="23796.000000000004"/>
    <n v="0.46226488034068824"/>
    <x v="9"/>
    <s v="Q2"/>
    <n v="5"/>
  </r>
  <r>
    <d v="2025-05-01T00:00:00"/>
    <x v="4"/>
    <x v="1"/>
    <x v="0"/>
    <n v="395"/>
    <n v="276514.71000000002"/>
    <n v="0"/>
    <n v="139743.07999999999"/>
    <n v="0"/>
    <n v="276514.71000000002"/>
    <n v="136771.63000000003"/>
    <n v="136771.63000000003"/>
    <n v="0.49462695854408623"/>
    <x v="9"/>
    <s v="Q2"/>
    <n v="5"/>
  </r>
  <r>
    <d v="2025-05-01T00:00:00"/>
    <x v="4"/>
    <x v="1"/>
    <x v="1"/>
    <n v="149"/>
    <n v="100716.45"/>
    <n v="6415.58"/>
    <n v="51312.94"/>
    <n v="0"/>
    <n v="94300.87"/>
    <n v="42987.929999999993"/>
    <n v="42987.929999999993"/>
    <n v="0.45585931497768784"/>
    <x v="9"/>
    <s v="Q2"/>
    <n v="5"/>
  </r>
  <r>
    <d v="2025-05-01T00:00:00"/>
    <x v="4"/>
    <x v="2"/>
    <x v="0"/>
    <n v="22"/>
    <n v="17995.72"/>
    <n v="0"/>
    <n v="8911.07"/>
    <n v="0"/>
    <n v="17995.72"/>
    <n v="9084.6500000000015"/>
    <n v="9084.6500000000015"/>
    <n v="0.5048228134245254"/>
    <x v="9"/>
    <s v="Q2"/>
    <n v="5"/>
  </r>
  <r>
    <d v="2025-05-01T00:00:00"/>
    <x v="4"/>
    <x v="2"/>
    <x v="1"/>
    <n v="41"/>
    <n v="22017.22"/>
    <n v="1594.54"/>
    <n v="10613.11"/>
    <n v="0"/>
    <n v="20422.68"/>
    <n v="9809.57"/>
    <n v="9809.57"/>
    <n v="0.48032726361084832"/>
    <x v="9"/>
    <s v="Q2"/>
    <n v="5"/>
  </r>
  <r>
    <d v="2025-05-01T00:00:00"/>
    <x v="5"/>
    <x v="3"/>
    <x v="0"/>
    <n v="54"/>
    <n v="251789.32"/>
    <n v="0"/>
    <n v="191141.78"/>
    <n v="28931.61"/>
    <n v="251789.32"/>
    <n v="60647.540000000008"/>
    <n v="31715.930000000008"/>
    <n v="0.2408662130705147"/>
    <x v="9"/>
    <s v="Q2"/>
    <n v="5"/>
  </r>
  <r>
    <d v="2025-05-01T00:00:00"/>
    <x v="5"/>
    <x v="3"/>
    <x v="1"/>
    <n v="66"/>
    <n v="301180.09000000003"/>
    <n v="20904.939999999999"/>
    <n v="236908.1"/>
    <n v="32234.98"/>
    <n v="280275.15000000002"/>
    <n v="43367.050000000017"/>
    <n v="11132.070000000018"/>
    <n v="0.15473027130660716"/>
    <x v="9"/>
    <s v="Q2"/>
    <n v="5"/>
  </r>
  <r>
    <d v="2025-05-01T00:00:00"/>
    <x v="5"/>
    <x v="0"/>
    <x v="0"/>
    <n v="35"/>
    <n v="122084.72"/>
    <n v="0"/>
    <n v="92335.45"/>
    <n v="0"/>
    <n v="122084.72"/>
    <n v="29749.270000000004"/>
    <n v="29749.270000000004"/>
    <n v="0.24367725952928429"/>
    <x v="9"/>
    <s v="Q2"/>
    <n v="5"/>
  </r>
  <r>
    <d v="2025-05-01T00:00:00"/>
    <x v="5"/>
    <x v="0"/>
    <x v="1"/>
    <n v="66"/>
    <n v="298120.7"/>
    <n v="20795.14"/>
    <n v="223787.88"/>
    <n v="0"/>
    <n v="277325.56"/>
    <n v="53537.679999999993"/>
    <n v="53537.679999999993"/>
    <n v="0.19304993019756272"/>
    <x v="9"/>
    <s v="Q2"/>
    <n v="5"/>
  </r>
  <r>
    <d v="2025-05-01T00:00:00"/>
    <x v="5"/>
    <x v="1"/>
    <x v="0"/>
    <n v="126"/>
    <n v="537820.56000000006"/>
    <n v="0"/>
    <n v="419239.76"/>
    <n v="0"/>
    <n v="537820.56000000006"/>
    <n v="118580.80000000005"/>
    <n v="118580.80000000005"/>
    <n v="0.22048394728531767"/>
    <x v="9"/>
    <s v="Q2"/>
    <n v="5"/>
  </r>
  <r>
    <d v="2025-05-01T00:00:00"/>
    <x v="5"/>
    <x v="1"/>
    <x v="1"/>
    <n v="58"/>
    <n v="254485.51"/>
    <n v="16879.439999999999"/>
    <n v="202433.44"/>
    <n v="0"/>
    <n v="237606.07"/>
    <n v="35172.630000000005"/>
    <n v="35172.630000000005"/>
    <n v="0.14802917282374142"/>
    <x v="9"/>
    <s v="Q2"/>
    <n v="5"/>
  </r>
  <r>
    <d v="2025-05-01T00:00:00"/>
    <x v="5"/>
    <x v="2"/>
    <x v="0"/>
    <n v="18"/>
    <n v="78496.11"/>
    <n v="0"/>
    <n v="61633.43"/>
    <n v="0"/>
    <n v="78496.11"/>
    <n v="16862.68"/>
    <n v="16862.68"/>
    <n v="0.21482185550341285"/>
    <x v="9"/>
    <s v="Q2"/>
    <n v="5"/>
  </r>
  <r>
    <d v="2025-05-01T00:00:00"/>
    <x v="5"/>
    <x v="2"/>
    <x v="1"/>
    <n v="24"/>
    <n v="96295.84"/>
    <n v="6507.56"/>
    <n v="76964.09"/>
    <n v="0"/>
    <n v="89788.28"/>
    <n v="12824.190000000002"/>
    <n v="12824.190000000002"/>
    <n v="0.1428269925651767"/>
    <x v="9"/>
    <s v="Q2"/>
    <n v="5"/>
  </r>
  <r>
    <d v="2025-05-01T00:00:00"/>
    <x v="6"/>
    <x v="3"/>
    <x v="0"/>
    <n v="33"/>
    <n v="50441.29"/>
    <n v="0"/>
    <n v="24709.81"/>
    <n v="5788.24"/>
    <n v="50441.29"/>
    <n v="25731.48"/>
    <n v="19943.239999999998"/>
    <n v="0.51012731831402403"/>
    <x v="9"/>
    <s v="Q2"/>
    <n v="5"/>
  </r>
  <r>
    <d v="2025-05-01T00:00:00"/>
    <x v="6"/>
    <x v="3"/>
    <x v="1"/>
    <n v="39"/>
    <n v="57831.73"/>
    <n v="4055.67"/>
    <n v="29708.58"/>
    <n v="6204.93"/>
    <n v="53776.060000000005"/>
    <n v="24067.480000000003"/>
    <n v="17862.550000000003"/>
    <n v="0.44755008083522668"/>
    <x v="9"/>
    <s v="Q2"/>
    <n v="5"/>
  </r>
  <r>
    <d v="2025-05-01T00:00:00"/>
    <x v="6"/>
    <x v="0"/>
    <x v="0"/>
    <n v="20"/>
    <n v="24296.26"/>
    <n v="0"/>
    <n v="11342.95"/>
    <n v="0"/>
    <n v="24296.26"/>
    <n v="12953.309999999998"/>
    <n v="12953.309999999998"/>
    <n v="0.53314007999585111"/>
    <x v="9"/>
    <s v="Q2"/>
    <n v="5"/>
  </r>
  <r>
    <d v="2025-05-01T00:00:00"/>
    <x v="6"/>
    <x v="0"/>
    <x v="1"/>
    <n v="48"/>
    <n v="63975.67"/>
    <n v="4384.83"/>
    <n v="32096.38"/>
    <n v="0"/>
    <n v="59590.84"/>
    <n v="27494.459999999995"/>
    <n v="27494.459999999995"/>
    <n v="0.46138735416382781"/>
    <x v="9"/>
    <s v="Q2"/>
    <n v="5"/>
  </r>
  <r>
    <d v="2025-05-01T00:00:00"/>
    <x v="6"/>
    <x v="1"/>
    <x v="0"/>
    <n v="138"/>
    <n v="187608.03"/>
    <n v="0"/>
    <n v="94981.95"/>
    <n v="0"/>
    <n v="187608.03"/>
    <n v="92626.08"/>
    <n v="92626.08"/>
    <n v="0.49372129753721095"/>
    <x v="9"/>
    <s v="Q2"/>
    <n v="5"/>
  </r>
  <r>
    <d v="2025-05-01T00:00:00"/>
    <x v="6"/>
    <x v="1"/>
    <x v="1"/>
    <n v="77"/>
    <n v="90890.34"/>
    <n v="5622.51"/>
    <n v="48189.62"/>
    <n v="0"/>
    <n v="85267.83"/>
    <n v="37078.21"/>
    <n v="37078.21"/>
    <n v="0.43484406721737845"/>
    <x v="9"/>
    <s v="Q2"/>
    <n v="5"/>
  </r>
  <r>
    <d v="2025-05-01T00:00:00"/>
    <x v="6"/>
    <x v="2"/>
    <x v="0"/>
    <n v="13"/>
    <n v="16428.939999999999"/>
    <n v="0"/>
    <n v="8162.41"/>
    <n v="0"/>
    <n v="16428.939999999999"/>
    <n v="8266.5299999999988"/>
    <n v="8266.5299999999988"/>
    <n v="0.50316879847391249"/>
    <x v="9"/>
    <s v="Q2"/>
    <n v="5"/>
  </r>
  <r>
    <d v="2025-05-01T00:00:00"/>
    <x v="6"/>
    <x v="2"/>
    <x v="1"/>
    <n v="15"/>
    <n v="18075.759999999998"/>
    <n v="1267.33"/>
    <n v="9258.7000000000007"/>
    <n v="0"/>
    <n v="16808.43"/>
    <n v="7549.73"/>
    <n v="7549.73"/>
    <n v="0.44916330674548421"/>
    <x v="9"/>
    <s v="Q2"/>
    <n v="5"/>
  </r>
  <r>
    <d v="2025-06-01T00:00:00"/>
    <x v="0"/>
    <x v="3"/>
    <x v="0"/>
    <n v="136"/>
    <n v="61855.48"/>
    <n v="0"/>
    <n v="37433.300000000003"/>
    <n v="7105.7"/>
    <n v="61855.48"/>
    <n v="24422.18"/>
    <n v="17316.48"/>
    <n v="0.3948264567666438"/>
    <x v="9"/>
    <s v="Q2"/>
    <n v="6"/>
  </r>
  <r>
    <d v="2025-06-01T00:00:00"/>
    <x v="0"/>
    <x v="3"/>
    <x v="1"/>
    <n v="117"/>
    <n v="46134.05"/>
    <n v="5484.22"/>
    <n v="25358.83"/>
    <n v="4686.3900000000003"/>
    <n v="40649.83"/>
    <n v="15291"/>
    <n v="10604.61"/>
    <n v="0.37616393475692272"/>
    <x v="9"/>
    <s v="Q2"/>
    <n v="6"/>
  </r>
  <r>
    <d v="2025-06-01T00:00:00"/>
    <x v="0"/>
    <x v="0"/>
    <x v="0"/>
    <n v="131"/>
    <n v="62303.64"/>
    <n v="0"/>
    <n v="35454.400000000001"/>
    <n v="0"/>
    <n v="62303.64"/>
    <n v="26849.239999999998"/>
    <n v="26849.239999999998"/>
    <n v="0.43094175556997949"/>
    <x v="9"/>
    <s v="Q2"/>
    <n v="6"/>
  </r>
  <r>
    <d v="2025-06-01T00:00:00"/>
    <x v="0"/>
    <x v="0"/>
    <x v="1"/>
    <n v="106"/>
    <n v="45084.73"/>
    <n v="5293.99"/>
    <n v="24598.11"/>
    <n v="0"/>
    <n v="39790.740000000005"/>
    <n v="15192.630000000005"/>
    <n v="15192.630000000005"/>
    <n v="0.38181320578606986"/>
    <x v="9"/>
    <s v="Q2"/>
    <n v="6"/>
  </r>
  <r>
    <d v="2025-06-01T00:00:00"/>
    <x v="0"/>
    <x v="1"/>
    <x v="0"/>
    <n v="512"/>
    <n v="234846.02"/>
    <n v="0"/>
    <n v="135005.65"/>
    <n v="0"/>
    <n v="234846.02"/>
    <n v="99840.37"/>
    <n v="99840.37"/>
    <n v="0.42513119873183286"/>
    <x v="9"/>
    <s v="Q2"/>
    <n v="6"/>
  </r>
  <r>
    <d v="2025-06-01T00:00:00"/>
    <x v="0"/>
    <x v="1"/>
    <x v="1"/>
    <n v="229"/>
    <n v="99595.18"/>
    <n v="12079.92"/>
    <n v="58357.93"/>
    <n v="0"/>
    <n v="87515.26"/>
    <n v="29157.329999999994"/>
    <n v="29157.329999999994"/>
    <n v="0.33316852398084629"/>
    <x v="9"/>
    <s v="Q2"/>
    <n v="6"/>
  </r>
  <r>
    <d v="2025-06-01T00:00:00"/>
    <x v="0"/>
    <x v="2"/>
    <x v="0"/>
    <n v="42"/>
    <n v="15560.06"/>
    <n v="0"/>
    <n v="9625.86"/>
    <n v="0"/>
    <n v="15560.06"/>
    <n v="5934.1999999999989"/>
    <n v="5934.1999999999989"/>
    <n v="0.38137385074350605"/>
    <x v="9"/>
    <s v="Q2"/>
    <n v="6"/>
  </r>
  <r>
    <d v="2025-06-01T00:00:00"/>
    <x v="0"/>
    <x v="2"/>
    <x v="1"/>
    <n v="23"/>
    <n v="10130.81"/>
    <n v="891.54"/>
    <n v="5207.1000000000004"/>
    <n v="0"/>
    <n v="9239.27"/>
    <n v="4032.17"/>
    <n v="4032.17"/>
    <n v="0.43641651342584425"/>
    <x v="9"/>
    <s v="Q2"/>
    <n v="6"/>
  </r>
  <r>
    <d v="2025-06-01T00:00:00"/>
    <x v="1"/>
    <x v="3"/>
    <x v="0"/>
    <n v="55"/>
    <n v="376675.28"/>
    <n v="0"/>
    <n v="301456.52"/>
    <n v="43275.11"/>
    <n v="376675.28"/>
    <n v="75218.760000000009"/>
    <n v="31943.650000000009"/>
    <n v="0.19969125661763629"/>
    <x v="9"/>
    <s v="Q2"/>
    <n v="6"/>
  </r>
  <r>
    <d v="2025-06-01T00:00:00"/>
    <x v="1"/>
    <x v="3"/>
    <x v="1"/>
    <n v="30"/>
    <n v="156951.54999999999"/>
    <n v="19593.38"/>
    <n v="127200.66"/>
    <n v="15799.25"/>
    <n v="137358.16999999998"/>
    <n v="10157.50999999998"/>
    <n v="-5641.7400000000198"/>
    <n v="7.3949077801487753E-2"/>
    <x v="9"/>
    <s v="Q2"/>
    <n v="6"/>
  </r>
  <r>
    <d v="2025-06-01T00:00:00"/>
    <x v="1"/>
    <x v="0"/>
    <x v="0"/>
    <n v="43"/>
    <n v="258196.2"/>
    <n v="0"/>
    <n v="214633.72"/>
    <n v="0"/>
    <n v="258196.2"/>
    <n v="43562.48000000001"/>
    <n v="43562.48000000001"/>
    <n v="0.16871851715865691"/>
    <x v="9"/>
    <s v="Q2"/>
    <n v="6"/>
  </r>
  <r>
    <d v="2025-06-01T00:00:00"/>
    <x v="1"/>
    <x v="0"/>
    <x v="1"/>
    <n v="48"/>
    <n v="360490.19"/>
    <n v="46475.49"/>
    <n v="294583.78000000003"/>
    <n v="0"/>
    <n v="314014.7"/>
    <n v="19430.919999999984"/>
    <n v="19430.919999999984"/>
    <n v="6.1879013944251597E-2"/>
    <x v="9"/>
    <s v="Q2"/>
    <n v="6"/>
  </r>
  <r>
    <d v="2025-06-01T00:00:00"/>
    <x v="1"/>
    <x v="1"/>
    <x v="0"/>
    <n v="79"/>
    <n v="508513.16"/>
    <n v="0"/>
    <n v="415680.79"/>
    <n v="0"/>
    <n v="508513.16"/>
    <n v="92832.37"/>
    <n v="92832.37"/>
    <n v="0.18255647503793215"/>
    <x v="9"/>
    <s v="Q2"/>
    <n v="6"/>
  </r>
  <r>
    <d v="2025-06-01T00:00:00"/>
    <x v="1"/>
    <x v="1"/>
    <x v="1"/>
    <n v="38"/>
    <n v="216122.95"/>
    <n v="30403.85"/>
    <n v="174153.59"/>
    <n v="0"/>
    <n v="185719.1"/>
    <n v="11565.510000000009"/>
    <n v="11565.510000000009"/>
    <n v="6.2274208737819692E-2"/>
    <x v="9"/>
    <s v="Q2"/>
    <n v="6"/>
  </r>
  <r>
    <d v="2025-06-01T00:00:00"/>
    <x v="1"/>
    <x v="2"/>
    <x v="0"/>
    <n v="28"/>
    <n v="183867.41"/>
    <n v="0"/>
    <n v="153754.79999999999"/>
    <n v="0"/>
    <n v="183867.41"/>
    <n v="30112.610000000015"/>
    <n v="30112.610000000015"/>
    <n v="0.16377350396136006"/>
    <x v="9"/>
    <s v="Q2"/>
    <n v="6"/>
  </r>
  <r>
    <d v="2025-06-01T00:00:00"/>
    <x v="1"/>
    <x v="2"/>
    <x v="1"/>
    <n v="5"/>
    <n v="25437.54"/>
    <n v="3025.52"/>
    <n v="21687.77"/>
    <n v="0"/>
    <n v="22412.02"/>
    <n v="724.25"/>
    <n v="724.25"/>
    <n v="3.2315248692442712E-2"/>
    <x v="9"/>
    <s v="Q2"/>
    <n v="6"/>
  </r>
  <r>
    <d v="2025-06-01T00:00:00"/>
    <x v="2"/>
    <x v="3"/>
    <x v="0"/>
    <n v="97"/>
    <n v="88129.75"/>
    <n v="0"/>
    <n v="37358.49"/>
    <n v="10123.09"/>
    <n v="88129.75"/>
    <n v="50771.26"/>
    <n v="40648.17"/>
    <n v="0.57609672102780274"/>
    <x v="9"/>
    <s v="Q2"/>
    <n v="6"/>
  </r>
  <r>
    <d v="2025-06-01T00:00:00"/>
    <x v="2"/>
    <x v="3"/>
    <x v="1"/>
    <n v="69"/>
    <n v="51019.67"/>
    <n v="5857.25"/>
    <n v="21970.92"/>
    <n v="5208.82"/>
    <n v="45162.42"/>
    <n v="23191.5"/>
    <n v="17982.68"/>
    <n v="0.51351322626201168"/>
    <x v="9"/>
    <s v="Q2"/>
    <n v="6"/>
  </r>
  <r>
    <d v="2025-06-01T00:00:00"/>
    <x v="2"/>
    <x v="0"/>
    <x v="0"/>
    <n v="75"/>
    <n v="59605.24"/>
    <n v="0"/>
    <n v="24972.14"/>
    <n v="0"/>
    <n v="59605.24"/>
    <n v="34633.1"/>
    <n v="34633.1"/>
    <n v="0.5810411970491185"/>
    <x v="9"/>
    <s v="Q2"/>
    <n v="6"/>
  </r>
  <r>
    <d v="2025-06-01T00:00:00"/>
    <x v="2"/>
    <x v="0"/>
    <x v="1"/>
    <n v="71"/>
    <n v="53718.22"/>
    <n v="6451.43"/>
    <n v="23764.86"/>
    <n v="0"/>
    <n v="47266.79"/>
    <n v="23501.93"/>
    <n v="23501.93"/>
    <n v="0.49721866028981448"/>
    <x v="9"/>
    <s v="Q2"/>
    <n v="6"/>
  </r>
  <r>
    <d v="2025-06-01T00:00:00"/>
    <x v="2"/>
    <x v="1"/>
    <x v="0"/>
    <n v="354"/>
    <n v="267217.95"/>
    <n v="0"/>
    <n v="113126.13"/>
    <n v="0"/>
    <n v="267217.95"/>
    <n v="154091.82"/>
    <n v="154091.82"/>
    <n v="0.57665220468909373"/>
    <x v="9"/>
    <s v="Q2"/>
    <n v="6"/>
  </r>
  <r>
    <d v="2025-06-01T00:00:00"/>
    <x v="2"/>
    <x v="1"/>
    <x v="1"/>
    <n v="141"/>
    <n v="110497.13"/>
    <n v="13101.55"/>
    <n v="46949.23"/>
    <n v="0"/>
    <n v="97395.58"/>
    <n v="50446.35"/>
    <n v="50446.35"/>
    <n v="0.51795317610922387"/>
    <x v="9"/>
    <s v="Q2"/>
    <n v="6"/>
  </r>
  <r>
    <d v="2025-06-01T00:00:00"/>
    <x v="2"/>
    <x v="2"/>
    <x v="0"/>
    <n v="26"/>
    <n v="21647.919999999998"/>
    <n v="0"/>
    <n v="9007.4500000000007"/>
    <n v="0"/>
    <n v="21647.919999999998"/>
    <n v="12640.469999999998"/>
    <n v="12640.469999999998"/>
    <n v="0.58391152591103435"/>
    <x v="9"/>
    <s v="Q2"/>
    <n v="6"/>
  </r>
  <r>
    <d v="2025-06-01T00:00:00"/>
    <x v="2"/>
    <x v="2"/>
    <x v="1"/>
    <n v="8"/>
    <n v="6228.81"/>
    <n v="713.8"/>
    <n v="2496.66"/>
    <n v="0"/>
    <n v="5515.01"/>
    <n v="3018.3500000000004"/>
    <n v="3018.3500000000004"/>
    <n v="0.54729728504572073"/>
    <x v="9"/>
    <s v="Q2"/>
    <n v="6"/>
  </r>
  <r>
    <d v="2025-06-01T00:00:00"/>
    <x v="3"/>
    <x v="3"/>
    <x v="0"/>
    <n v="242"/>
    <n v="28280.799999999999"/>
    <n v="0"/>
    <n v="22064.59"/>
    <n v="3232.69"/>
    <n v="28280.799999999999"/>
    <n v="6216.2099999999991"/>
    <n v="2983.5199999999991"/>
    <n v="0.21980318802862717"/>
    <x v="9"/>
    <s v="Q2"/>
    <n v="6"/>
  </r>
  <r>
    <d v="2025-06-01T00:00:00"/>
    <x v="3"/>
    <x v="3"/>
    <x v="1"/>
    <n v="175"/>
    <n v="22195.46"/>
    <n v="2356.5"/>
    <n v="16860.189999999999"/>
    <n v="2294.1999999999998"/>
    <n v="19838.96"/>
    <n v="2978.7700000000004"/>
    <n v="684.57000000000062"/>
    <n v="0.15014748756991297"/>
    <x v="9"/>
    <s v="Q2"/>
    <n v="6"/>
  </r>
  <r>
    <d v="2025-06-01T00:00:00"/>
    <x v="3"/>
    <x v="0"/>
    <x v="0"/>
    <n v="210"/>
    <n v="23858.99"/>
    <n v="0"/>
    <n v="18196.689999999999"/>
    <n v="0"/>
    <n v="23858.99"/>
    <n v="5662.3000000000029"/>
    <n v="5662.3000000000029"/>
    <n v="0.23732354135694775"/>
    <x v="9"/>
    <s v="Q2"/>
    <n v="6"/>
  </r>
  <r>
    <d v="2025-06-01T00:00:00"/>
    <x v="3"/>
    <x v="0"/>
    <x v="1"/>
    <n v="193"/>
    <n v="21840.44"/>
    <n v="2476.4499999999998"/>
    <n v="16854.669999999998"/>
    <n v="0"/>
    <n v="19363.989999999998"/>
    <n v="2509.3199999999997"/>
    <n v="2509.3199999999997"/>
    <n v="0.1295869291401204"/>
    <x v="9"/>
    <s v="Q2"/>
    <n v="6"/>
  </r>
  <r>
    <d v="2025-06-01T00:00:00"/>
    <x v="3"/>
    <x v="1"/>
    <x v="0"/>
    <n v="1480"/>
    <n v="170122.67"/>
    <n v="0"/>
    <n v="133063.72"/>
    <n v="0"/>
    <n v="170122.67"/>
    <n v="37058.950000000012"/>
    <n v="37058.950000000012"/>
    <n v="0.21783663517625257"/>
    <x v="9"/>
    <s v="Q2"/>
    <n v="6"/>
  </r>
  <r>
    <d v="2025-06-01T00:00:00"/>
    <x v="3"/>
    <x v="1"/>
    <x v="1"/>
    <n v="618"/>
    <n v="71784.94"/>
    <n v="8712.61"/>
    <n v="56338.53"/>
    <n v="0"/>
    <n v="63072.33"/>
    <n v="6733.8000000000029"/>
    <n v="6733.8000000000029"/>
    <n v="0.1067631400330383"/>
    <x v="9"/>
    <s v="Q2"/>
    <n v="6"/>
  </r>
  <r>
    <d v="2025-06-01T00:00:00"/>
    <x v="3"/>
    <x v="2"/>
    <x v="0"/>
    <n v="74"/>
    <n v="8860.4"/>
    <n v="0"/>
    <n v="6473.39"/>
    <n v="0"/>
    <n v="8860.4"/>
    <n v="2387.0099999999993"/>
    <n v="2387.0099999999993"/>
    <n v="0.26940205859780592"/>
    <x v="9"/>
    <s v="Q2"/>
    <n v="6"/>
  </r>
  <r>
    <d v="2025-06-01T00:00:00"/>
    <x v="3"/>
    <x v="2"/>
    <x v="1"/>
    <n v="32"/>
    <n v="3678.54"/>
    <n v="343.96"/>
    <n v="2957.28"/>
    <n v="0"/>
    <n v="3334.58"/>
    <n v="377.29999999999973"/>
    <n v="377.29999999999973"/>
    <n v="0.11314768276664519"/>
    <x v="9"/>
    <s v="Q2"/>
    <n v="6"/>
  </r>
  <r>
    <d v="2025-06-01T00:00:00"/>
    <x v="4"/>
    <x v="3"/>
    <x v="0"/>
    <n v="103"/>
    <n v="59292.15"/>
    <n v="0"/>
    <n v="29358.67"/>
    <n v="6787.5"/>
    <n v="59292.15"/>
    <n v="29933.480000000003"/>
    <n v="23145.980000000003"/>
    <n v="0.50484726898923382"/>
    <x v="9"/>
    <s v="Q2"/>
    <n v="6"/>
  </r>
  <r>
    <d v="2025-06-01T00:00:00"/>
    <x v="4"/>
    <x v="3"/>
    <x v="1"/>
    <n v="95"/>
    <n v="61132.62"/>
    <n v="6598.95"/>
    <n v="30425.91"/>
    <n v="6299.53"/>
    <n v="54533.670000000006"/>
    <n v="24107.760000000006"/>
    <n v="17808.230000000007"/>
    <n v="0.44207110946319961"/>
    <x v="9"/>
    <s v="Q2"/>
    <n v="6"/>
  </r>
  <r>
    <d v="2025-06-01T00:00:00"/>
    <x v="4"/>
    <x v="0"/>
    <x v="0"/>
    <n v="92"/>
    <n v="49988.36"/>
    <n v="0"/>
    <n v="24992.639999999999"/>
    <n v="0"/>
    <n v="49988.36"/>
    <n v="24995.72"/>
    <n v="24995.72"/>
    <n v="0.50003080717190962"/>
    <x v="9"/>
    <s v="Q2"/>
    <n v="6"/>
  </r>
  <r>
    <d v="2025-06-01T00:00:00"/>
    <x v="4"/>
    <x v="0"/>
    <x v="1"/>
    <n v="84"/>
    <n v="58626.53"/>
    <n v="6015.25"/>
    <n v="30184.2"/>
    <n v="0"/>
    <n v="52611.28"/>
    <n v="22427.079999999998"/>
    <n v="22427.079999999998"/>
    <n v="0.42627892725666433"/>
    <x v="9"/>
    <s v="Q2"/>
    <n v="6"/>
  </r>
  <r>
    <d v="2025-06-01T00:00:00"/>
    <x v="4"/>
    <x v="1"/>
    <x v="0"/>
    <n v="390"/>
    <n v="241568.99"/>
    <n v="0"/>
    <n v="121810.33"/>
    <n v="0"/>
    <n v="241568.99"/>
    <n v="119758.65999999999"/>
    <n v="119758.65999999999"/>
    <n v="0.49575344914924713"/>
    <x v="9"/>
    <s v="Q2"/>
    <n v="6"/>
  </r>
  <r>
    <d v="2025-06-01T00:00:00"/>
    <x v="4"/>
    <x v="1"/>
    <x v="1"/>
    <n v="121"/>
    <n v="72445.350000000006"/>
    <n v="8580.58"/>
    <n v="36090.080000000002"/>
    <n v="0"/>
    <n v="63864.770000000004"/>
    <n v="27774.690000000002"/>
    <n v="27774.690000000002"/>
    <n v="0.43489845810139144"/>
    <x v="9"/>
    <s v="Q2"/>
    <n v="6"/>
  </r>
  <r>
    <d v="2025-06-01T00:00:00"/>
    <x v="4"/>
    <x v="2"/>
    <x v="0"/>
    <n v="32"/>
    <n v="23416.68"/>
    <n v="0"/>
    <n v="11958.44"/>
    <n v="0"/>
    <n v="23416.68"/>
    <n v="11458.24"/>
    <n v="11458.24"/>
    <n v="0.48931957903511514"/>
    <x v="9"/>
    <s v="Q2"/>
    <n v="6"/>
  </r>
  <r>
    <d v="2025-06-01T00:00:00"/>
    <x v="4"/>
    <x v="2"/>
    <x v="1"/>
    <n v="9"/>
    <n v="3208.83"/>
    <n v="390.94"/>
    <n v="1727.37"/>
    <n v="0"/>
    <n v="2817.89"/>
    <n v="1090.52"/>
    <n v="1090.52"/>
    <n v="0.38699878277718436"/>
    <x v="9"/>
    <s v="Q2"/>
    <n v="6"/>
  </r>
  <r>
    <d v="2025-06-01T00:00:00"/>
    <x v="5"/>
    <x v="3"/>
    <x v="0"/>
    <n v="64"/>
    <n v="297764.59000000003"/>
    <n v="0"/>
    <n v="224752.67"/>
    <n v="34239.57"/>
    <n v="297764.59000000003"/>
    <n v="73011.920000000013"/>
    <n v="38772.350000000013"/>
    <n v="0.24520014283766919"/>
    <x v="9"/>
    <s v="Q2"/>
    <n v="6"/>
  </r>
  <r>
    <d v="2025-06-01T00:00:00"/>
    <x v="5"/>
    <x v="3"/>
    <x v="1"/>
    <n v="52"/>
    <n v="250250.06"/>
    <n v="28994.13"/>
    <n v="195017.44"/>
    <n v="25503.07"/>
    <n v="221255.93"/>
    <n v="26238.489999999991"/>
    <n v="735.41999999999098"/>
    <n v="0.11858886674811378"/>
    <x v="9"/>
    <s v="Q2"/>
    <n v="6"/>
  </r>
  <r>
    <d v="2025-06-01T00:00:00"/>
    <x v="5"/>
    <x v="0"/>
    <x v="0"/>
    <n v="60"/>
    <n v="305035.5"/>
    <n v="0"/>
    <n v="236272.13"/>
    <n v="0"/>
    <n v="305035.5"/>
    <n v="68763.37"/>
    <n v="68763.37"/>
    <n v="0.22542743385605937"/>
    <x v="9"/>
    <s v="Q2"/>
    <n v="6"/>
  </r>
  <r>
    <d v="2025-06-01T00:00:00"/>
    <x v="5"/>
    <x v="0"/>
    <x v="1"/>
    <n v="54"/>
    <n v="228102.62"/>
    <n v="28514.14"/>
    <n v="179061.39"/>
    <n v="0"/>
    <n v="199588.47999999998"/>
    <n v="20527.089999999967"/>
    <n v="20527.089999999967"/>
    <n v="0.10284706812737875"/>
    <x v="9"/>
    <s v="Q2"/>
    <n v="6"/>
  </r>
  <r>
    <d v="2025-06-01T00:00:00"/>
    <x v="5"/>
    <x v="1"/>
    <x v="0"/>
    <n v="121"/>
    <n v="488899.41"/>
    <n v="0"/>
    <n v="383279.07"/>
    <n v="0"/>
    <n v="488899.41"/>
    <n v="105620.33999999997"/>
    <n v="105620.33999999997"/>
    <n v="0.21603695533197714"/>
    <x v="9"/>
    <s v="Q2"/>
    <n v="6"/>
  </r>
  <r>
    <d v="2025-06-01T00:00:00"/>
    <x v="5"/>
    <x v="1"/>
    <x v="1"/>
    <n v="55"/>
    <n v="216186.37"/>
    <n v="28804.69"/>
    <n v="174582.78"/>
    <n v="0"/>
    <n v="187381.68"/>
    <n v="12798.899999999994"/>
    <n v="12798.899999999994"/>
    <n v="6.8303902494630184E-2"/>
    <x v="9"/>
    <s v="Q2"/>
    <n v="6"/>
  </r>
  <r>
    <d v="2025-06-01T00:00:00"/>
    <x v="5"/>
    <x v="2"/>
    <x v="0"/>
    <n v="17"/>
    <n v="69307.009999999995"/>
    <n v="0"/>
    <n v="56057.06"/>
    <n v="0"/>
    <n v="69307.009999999995"/>
    <n v="13249.949999999997"/>
    <n v="13249.949999999997"/>
    <n v="0.19117763123816767"/>
    <x v="9"/>
    <s v="Q2"/>
    <n v="6"/>
  </r>
  <r>
    <d v="2025-06-01T00:00:00"/>
    <x v="5"/>
    <x v="2"/>
    <x v="1"/>
    <n v="12"/>
    <n v="42315.85"/>
    <n v="5230.9399999999996"/>
    <n v="32662.67"/>
    <n v="0"/>
    <n v="37084.909999999996"/>
    <n v="4422.239999999998"/>
    <n v="4422.239999999998"/>
    <n v="0.11924634575087276"/>
    <x v="9"/>
    <s v="Q2"/>
    <n v="6"/>
  </r>
  <r>
    <d v="2025-06-01T00:00:00"/>
    <x v="6"/>
    <x v="3"/>
    <x v="0"/>
    <n v="57"/>
    <n v="99841.59"/>
    <n v="0"/>
    <n v="53419.46"/>
    <n v="11458.75"/>
    <n v="99841.59"/>
    <n v="46422.13"/>
    <n v="34963.379999999997"/>
    <n v="0.46495783971389076"/>
    <x v="9"/>
    <s v="Q2"/>
    <n v="6"/>
  </r>
  <r>
    <d v="2025-06-01T00:00:00"/>
    <x v="6"/>
    <x v="3"/>
    <x v="1"/>
    <n v="35"/>
    <n v="52410.77"/>
    <n v="5857.62"/>
    <n v="26425.14"/>
    <n v="5363.34"/>
    <n v="46553.149999999994"/>
    <n v="20128.009999999995"/>
    <n v="14764.669999999995"/>
    <n v="0.43236623085655851"/>
    <x v="9"/>
    <s v="Q2"/>
    <n v="6"/>
  </r>
  <r>
    <d v="2025-06-01T00:00:00"/>
    <x v="6"/>
    <x v="0"/>
    <x v="0"/>
    <n v="32"/>
    <n v="33472.15"/>
    <n v="0"/>
    <n v="16845.88"/>
    <n v="0"/>
    <n v="33472.15"/>
    <n v="16626.27"/>
    <n v="16626.27"/>
    <n v="0.49671951159396693"/>
    <x v="9"/>
    <s v="Q2"/>
    <n v="6"/>
  </r>
  <r>
    <d v="2025-06-01T00:00:00"/>
    <x v="6"/>
    <x v="0"/>
    <x v="1"/>
    <n v="33"/>
    <n v="40617.58"/>
    <n v="5049.22"/>
    <n v="21588.78"/>
    <n v="0"/>
    <n v="35568.36"/>
    <n v="13979.580000000002"/>
    <n v="13979.580000000002"/>
    <n v="0.39303414607814363"/>
    <x v="9"/>
    <s v="Q2"/>
    <n v="6"/>
  </r>
  <r>
    <d v="2025-06-01T00:00:00"/>
    <x v="6"/>
    <x v="1"/>
    <x v="0"/>
    <n v="157"/>
    <n v="228983.34"/>
    <n v="0"/>
    <n v="119320.37"/>
    <n v="0"/>
    <n v="228983.34"/>
    <n v="109662.97"/>
    <n v="109662.97"/>
    <n v="0.47891243965609026"/>
    <x v="9"/>
    <s v="Q2"/>
    <n v="6"/>
  </r>
  <r>
    <d v="2025-06-01T00:00:00"/>
    <x v="6"/>
    <x v="1"/>
    <x v="1"/>
    <n v="63"/>
    <n v="86401.56"/>
    <n v="10658.88"/>
    <n v="46112.27"/>
    <n v="0"/>
    <n v="75742.679999999993"/>
    <n v="29630.409999999996"/>
    <n v="29630.409999999996"/>
    <n v="0.39119833098063073"/>
    <x v="9"/>
    <s v="Q2"/>
    <n v="6"/>
  </r>
  <r>
    <d v="2025-06-01T00:00:00"/>
    <x v="6"/>
    <x v="2"/>
    <x v="0"/>
    <n v="9"/>
    <n v="17091.009999999998"/>
    <n v="0"/>
    <n v="8446.0400000000009"/>
    <n v="0"/>
    <n v="17091.009999999998"/>
    <n v="8644.9699999999975"/>
    <n v="8644.9699999999975"/>
    <n v="0.505819726277148"/>
    <x v="9"/>
    <s v="Q2"/>
    <n v="6"/>
  </r>
  <r>
    <d v="2025-06-01T00:00:00"/>
    <x v="6"/>
    <x v="2"/>
    <x v="1"/>
    <n v="9"/>
    <n v="13039.65"/>
    <n v="771.13"/>
    <n v="6961.88"/>
    <n v="0"/>
    <n v="12268.52"/>
    <n v="5306.64"/>
    <n v="5306.64"/>
    <n v="0.43254117041012285"/>
    <x v="9"/>
    <s v="Q2"/>
    <n v="6"/>
  </r>
  <r>
    <d v="2025-07-01T00:00:00"/>
    <x v="0"/>
    <x v="3"/>
    <x v="0"/>
    <n v="150"/>
    <n v="70902.320000000007"/>
    <n v="0"/>
    <n v="39402.400000000001"/>
    <n v="8134.38"/>
    <n v="70902.320000000007"/>
    <n v="31499.920000000006"/>
    <n v="23365.540000000005"/>
    <n v="0.44427206331189167"/>
    <x v="9"/>
    <s v="Q3"/>
    <n v="7"/>
  </r>
  <r>
    <d v="2025-07-01T00:00:00"/>
    <x v="0"/>
    <x v="3"/>
    <x v="1"/>
    <n v="131"/>
    <n v="53831.63"/>
    <n v="6143.81"/>
    <n v="31298.48"/>
    <n v="5495.84"/>
    <n v="47687.82"/>
    <n v="16389.34"/>
    <n v="10893.5"/>
    <n v="0.34367979077257044"/>
    <x v="9"/>
    <s v="Q3"/>
    <n v="7"/>
  </r>
  <r>
    <d v="2025-07-01T00:00:00"/>
    <x v="0"/>
    <x v="0"/>
    <x v="0"/>
    <n v="117"/>
    <n v="48380.75"/>
    <n v="0"/>
    <n v="26307.11"/>
    <n v="0"/>
    <n v="48380.75"/>
    <n v="22073.64"/>
    <n v="22073.64"/>
    <n v="0.45624840458240107"/>
    <x v="9"/>
    <s v="Q3"/>
    <n v="7"/>
  </r>
  <r>
    <d v="2025-07-01T00:00:00"/>
    <x v="0"/>
    <x v="0"/>
    <x v="1"/>
    <n v="106"/>
    <n v="51917.08"/>
    <n v="5801.75"/>
    <n v="30286.09"/>
    <n v="0"/>
    <n v="46115.33"/>
    <n v="15829.240000000002"/>
    <n v="15829.240000000002"/>
    <n v="0.34325331728082614"/>
    <x v="9"/>
    <s v="Q3"/>
    <n v="7"/>
  </r>
  <r>
    <d v="2025-07-01T00:00:00"/>
    <x v="0"/>
    <x v="1"/>
    <x v="0"/>
    <n v="521"/>
    <n v="230407.52"/>
    <n v="0"/>
    <n v="127490.36"/>
    <n v="0"/>
    <n v="230407.52"/>
    <n v="102917.15999999999"/>
    <n v="102917.15999999999"/>
    <n v="0.44667448354116218"/>
    <x v="9"/>
    <s v="Q3"/>
    <n v="7"/>
  </r>
  <r>
    <d v="2025-07-01T00:00:00"/>
    <x v="0"/>
    <x v="1"/>
    <x v="1"/>
    <n v="154"/>
    <n v="62922.61"/>
    <n v="6503.15"/>
    <n v="35409.53"/>
    <n v="0"/>
    <n v="56419.46"/>
    <n v="21009.93"/>
    <n v="21009.93"/>
    <n v="0.37238800229566182"/>
    <x v="9"/>
    <s v="Q3"/>
    <n v="7"/>
  </r>
  <r>
    <d v="2025-07-01T00:00:00"/>
    <x v="0"/>
    <x v="2"/>
    <x v="0"/>
    <n v="39"/>
    <n v="16948.759999999998"/>
    <n v="0"/>
    <n v="9001.99"/>
    <n v="0"/>
    <n v="16948.759999999998"/>
    <n v="7946.7699999999986"/>
    <n v="7946.7699999999986"/>
    <n v="0.46887028903589406"/>
    <x v="9"/>
    <s v="Q3"/>
    <n v="7"/>
  </r>
  <r>
    <d v="2025-07-01T00:00:00"/>
    <x v="0"/>
    <x v="2"/>
    <x v="1"/>
    <n v="25"/>
    <n v="12359.61"/>
    <n v="1411.5"/>
    <n v="6322.89"/>
    <n v="0"/>
    <n v="10948.11"/>
    <n v="4625.22"/>
    <n v="4625.22"/>
    <n v="0.42246743958546268"/>
    <x v="9"/>
    <s v="Q3"/>
    <n v="7"/>
  </r>
  <r>
    <d v="2025-07-01T00:00:00"/>
    <x v="1"/>
    <x v="3"/>
    <x v="0"/>
    <n v="62"/>
    <n v="417132.82"/>
    <n v="0"/>
    <n v="344969.9"/>
    <n v="47932.82"/>
    <n v="417132.82"/>
    <n v="72162.919999999984"/>
    <n v="24230.099999999984"/>
    <n v="0.17299746397322557"/>
    <x v="9"/>
    <s v="Q3"/>
    <n v="7"/>
  </r>
  <r>
    <d v="2025-07-01T00:00:00"/>
    <x v="1"/>
    <x v="3"/>
    <x v="1"/>
    <n v="54"/>
    <n v="345269.39"/>
    <n v="34944.089999999997"/>
    <n v="274236.09999999998"/>
    <n v="35723.800000000003"/>
    <n v="310325.30000000005"/>
    <n v="36089.20000000007"/>
    <n v="365.40000000006694"/>
    <n v="0.11629473974567998"/>
    <x v="9"/>
    <s v="Q3"/>
    <n v="7"/>
  </r>
  <r>
    <d v="2025-07-01T00:00:00"/>
    <x v="1"/>
    <x v="0"/>
    <x v="0"/>
    <n v="49"/>
    <n v="329416.53000000003"/>
    <n v="0"/>
    <n v="270433.43"/>
    <n v="0"/>
    <n v="329416.53000000003"/>
    <n v="58983.100000000035"/>
    <n v="58983.100000000035"/>
    <n v="0.17905324908862355"/>
    <x v="9"/>
    <s v="Q3"/>
    <n v="7"/>
  </r>
  <r>
    <d v="2025-07-01T00:00:00"/>
    <x v="1"/>
    <x v="0"/>
    <x v="1"/>
    <n v="38"/>
    <n v="229065.8"/>
    <n v="24445.72"/>
    <n v="183022.05"/>
    <n v="0"/>
    <n v="204620.08"/>
    <n v="21598.03"/>
    <n v="21598.03"/>
    <n v="0.10555185981747246"/>
    <x v="9"/>
    <s v="Q3"/>
    <n v="7"/>
  </r>
  <r>
    <d v="2025-07-01T00:00:00"/>
    <x v="1"/>
    <x v="1"/>
    <x v="0"/>
    <n v="74"/>
    <n v="509642.49"/>
    <n v="0"/>
    <n v="419070.51"/>
    <n v="0"/>
    <n v="509642.49"/>
    <n v="90571.979999999981"/>
    <n v="90571.979999999981"/>
    <n v="0.17771669705169202"/>
    <x v="9"/>
    <s v="Q3"/>
    <n v="7"/>
  </r>
  <r>
    <d v="2025-07-01T00:00:00"/>
    <x v="1"/>
    <x v="1"/>
    <x v="1"/>
    <n v="35"/>
    <n v="256544.6"/>
    <n v="31644.74"/>
    <n v="213543.58"/>
    <n v="0"/>
    <n v="224899.86000000002"/>
    <n v="11356.280000000028"/>
    <n v="11356.280000000028"/>
    <n v="5.0494829120836388E-2"/>
    <x v="9"/>
    <s v="Q3"/>
    <n v="7"/>
  </r>
  <r>
    <d v="2025-07-01T00:00:00"/>
    <x v="1"/>
    <x v="2"/>
    <x v="0"/>
    <n v="11"/>
    <n v="66171.100000000006"/>
    <n v="0"/>
    <n v="56246.04"/>
    <n v="0"/>
    <n v="66171.100000000006"/>
    <n v="9925.0600000000049"/>
    <n v="9925.0600000000049"/>
    <n v="0.1499908570357755"/>
    <x v="9"/>
    <s v="Q3"/>
    <n v="7"/>
  </r>
  <r>
    <d v="2025-07-01T00:00:00"/>
    <x v="1"/>
    <x v="2"/>
    <x v="1"/>
    <n v="11"/>
    <n v="71309.98"/>
    <n v="8614.4500000000007"/>
    <n v="56218.91"/>
    <n v="0"/>
    <n v="62695.53"/>
    <n v="6476.6199999999953"/>
    <n v="6476.6199999999953"/>
    <n v="0.10330273944569884"/>
    <x v="9"/>
    <s v="Q3"/>
    <n v="7"/>
  </r>
  <r>
    <d v="2025-07-01T00:00:00"/>
    <x v="2"/>
    <x v="3"/>
    <x v="0"/>
    <n v="92"/>
    <n v="71739.070000000007"/>
    <n v="0"/>
    <n v="31049.09"/>
    <n v="8238.69"/>
    <n v="71739.070000000007"/>
    <n v="40689.98000000001"/>
    <n v="32451.290000000008"/>
    <n v="0.56719413842415312"/>
    <x v="9"/>
    <s v="Q3"/>
    <n v="7"/>
  </r>
  <r>
    <d v="2025-07-01T00:00:00"/>
    <x v="2"/>
    <x v="3"/>
    <x v="1"/>
    <n v="65"/>
    <n v="49375.25"/>
    <n v="4977.6000000000004"/>
    <n v="20985.69"/>
    <n v="5147.8999999999996"/>
    <n v="44397.65"/>
    <n v="23411.960000000003"/>
    <n v="18264.060000000005"/>
    <n v="0.52732430657928975"/>
    <x v="9"/>
    <s v="Q3"/>
    <n v="7"/>
  </r>
  <r>
    <d v="2025-07-01T00:00:00"/>
    <x v="2"/>
    <x v="0"/>
    <x v="0"/>
    <n v="63"/>
    <n v="45087.29"/>
    <n v="0"/>
    <n v="18278.349999999999"/>
    <n v="0"/>
    <n v="45087.29"/>
    <n v="26808.940000000002"/>
    <n v="26808.940000000002"/>
    <n v="0.59460082874796871"/>
    <x v="9"/>
    <s v="Q3"/>
    <n v="7"/>
  </r>
  <r>
    <d v="2025-07-01T00:00:00"/>
    <x v="2"/>
    <x v="0"/>
    <x v="1"/>
    <n v="39"/>
    <n v="27380.77"/>
    <n v="3614.91"/>
    <n v="11650.04"/>
    <n v="0"/>
    <n v="23765.86"/>
    <n v="12115.82"/>
    <n v="12115.82"/>
    <n v="0.50979935083350658"/>
    <x v="9"/>
    <s v="Q3"/>
    <n v="7"/>
  </r>
  <r>
    <d v="2025-07-01T00:00:00"/>
    <x v="2"/>
    <x v="1"/>
    <x v="0"/>
    <n v="342"/>
    <n v="280605.45"/>
    <n v="0"/>
    <n v="119226.69"/>
    <n v="0"/>
    <n v="280605.45"/>
    <n v="161378.76"/>
    <n v="161378.76"/>
    <n v="0.57510914346104114"/>
    <x v="9"/>
    <s v="Q3"/>
    <n v="7"/>
  </r>
  <r>
    <d v="2025-07-01T00:00:00"/>
    <x v="2"/>
    <x v="1"/>
    <x v="1"/>
    <n v="94"/>
    <n v="75166.59"/>
    <n v="8078.41"/>
    <n v="32078.35"/>
    <n v="0"/>
    <n v="67088.179999999993"/>
    <n v="35009.829999999994"/>
    <n v="35009.829999999994"/>
    <n v="0.52184796189134952"/>
    <x v="9"/>
    <s v="Q3"/>
    <n v="7"/>
  </r>
  <r>
    <d v="2025-07-01T00:00:00"/>
    <x v="2"/>
    <x v="2"/>
    <x v="0"/>
    <n v="33"/>
    <n v="26862.07"/>
    <n v="0"/>
    <n v="10591.18"/>
    <n v="0"/>
    <n v="26862.07"/>
    <n v="16270.89"/>
    <n v="16270.89"/>
    <n v="0.60571988681438171"/>
    <x v="9"/>
    <s v="Q3"/>
    <n v="7"/>
  </r>
  <r>
    <d v="2025-07-01T00:00:00"/>
    <x v="2"/>
    <x v="2"/>
    <x v="1"/>
    <n v="22"/>
    <n v="20851.990000000002"/>
    <n v="2140.67"/>
    <n v="8918.7099999999991"/>
    <n v="0"/>
    <n v="18711.32"/>
    <n v="9792.61"/>
    <n v="9792.61"/>
    <n v="0.5233521739781053"/>
    <x v="9"/>
    <s v="Q3"/>
    <n v="7"/>
  </r>
  <r>
    <d v="2025-07-01T00:00:00"/>
    <x v="3"/>
    <x v="3"/>
    <x v="0"/>
    <n v="252"/>
    <n v="27786.12"/>
    <n v="0"/>
    <n v="21342.880000000001"/>
    <n v="3180.88"/>
    <n v="27786.12"/>
    <n v="6443.239999999998"/>
    <n v="3262.3599999999979"/>
    <n v="0.23188699969625115"/>
    <x v="9"/>
    <s v="Q3"/>
    <n v="7"/>
  </r>
  <r>
    <d v="2025-07-01T00:00:00"/>
    <x v="3"/>
    <x v="3"/>
    <x v="1"/>
    <n v="176"/>
    <n v="21058.84"/>
    <n v="2253.37"/>
    <n v="16486.88"/>
    <n v="2175.62"/>
    <n v="18805.47"/>
    <n v="2318.59"/>
    <n v="142.97000000000025"/>
    <n v="0.12329338219145812"/>
    <x v="9"/>
    <s v="Q3"/>
    <n v="7"/>
  </r>
  <r>
    <d v="2025-07-01T00:00:00"/>
    <x v="3"/>
    <x v="0"/>
    <x v="0"/>
    <n v="227"/>
    <n v="27112"/>
    <n v="0"/>
    <n v="21554.51"/>
    <n v="0"/>
    <n v="27112"/>
    <n v="5557.4900000000016"/>
    <n v="5557.4900000000016"/>
    <n v="0.20498266450280325"/>
    <x v="9"/>
    <s v="Q3"/>
    <n v="7"/>
  </r>
  <r>
    <d v="2025-07-01T00:00:00"/>
    <x v="3"/>
    <x v="0"/>
    <x v="1"/>
    <n v="220"/>
    <n v="24445.74"/>
    <n v="2732.1"/>
    <n v="19041.509999999998"/>
    <n v="0"/>
    <n v="21713.640000000003"/>
    <n v="2672.1300000000047"/>
    <n v="2672.1300000000047"/>
    <n v="0.12306227790457999"/>
    <x v="9"/>
    <s v="Q3"/>
    <n v="7"/>
  </r>
  <r>
    <d v="2025-07-01T00:00:00"/>
    <x v="3"/>
    <x v="1"/>
    <x v="0"/>
    <n v="1585"/>
    <n v="183457.36"/>
    <n v="0"/>
    <n v="142700.71"/>
    <n v="0"/>
    <n v="183457.36"/>
    <n v="40756.649999999994"/>
    <n v="40756.649999999994"/>
    <n v="0.22215870761467404"/>
    <x v="9"/>
    <s v="Q3"/>
    <n v="7"/>
  </r>
  <r>
    <d v="2025-07-01T00:00:00"/>
    <x v="3"/>
    <x v="1"/>
    <x v="1"/>
    <n v="488"/>
    <n v="55371.199999999997"/>
    <n v="6143.25"/>
    <n v="43014.03"/>
    <n v="0"/>
    <n v="49227.95"/>
    <n v="6213.9199999999983"/>
    <n v="6213.9199999999983"/>
    <n v="0.12622747849544819"/>
    <x v="9"/>
    <s v="Q3"/>
    <n v="7"/>
  </r>
  <r>
    <d v="2025-07-01T00:00:00"/>
    <x v="3"/>
    <x v="2"/>
    <x v="0"/>
    <n v="101"/>
    <n v="10711.61"/>
    <n v="0"/>
    <n v="8343.42"/>
    <n v="0"/>
    <n v="10711.61"/>
    <n v="2368.1900000000005"/>
    <n v="2368.1900000000005"/>
    <n v="0.2210862792801456"/>
    <x v="9"/>
    <s v="Q3"/>
    <n v="7"/>
  </r>
  <r>
    <d v="2025-07-01T00:00:00"/>
    <x v="3"/>
    <x v="2"/>
    <x v="1"/>
    <n v="64"/>
    <n v="6357.99"/>
    <n v="720.31"/>
    <n v="5022.8"/>
    <n v="0"/>
    <n v="5637.68"/>
    <n v="614.88000000000011"/>
    <n v="614.88000000000011"/>
    <n v="0.10906614068198267"/>
    <x v="9"/>
    <s v="Q3"/>
    <n v="7"/>
  </r>
  <r>
    <d v="2025-07-01T00:00:00"/>
    <x v="4"/>
    <x v="3"/>
    <x v="0"/>
    <n v="117"/>
    <n v="80347.39"/>
    <n v="0"/>
    <n v="40686.36"/>
    <n v="9217.2900000000009"/>
    <n v="80347.39"/>
    <n v="39661.03"/>
    <n v="30443.739999999998"/>
    <n v="0.49361939448188669"/>
    <x v="9"/>
    <s v="Q3"/>
    <n v="7"/>
  </r>
  <r>
    <d v="2025-07-01T00:00:00"/>
    <x v="4"/>
    <x v="3"/>
    <x v="1"/>
    <n v="67"/>
    <n v="50828.52"/>
    <n v="5547.63"/>
    <n v="25657.7"/>
    <n v="5223.6499999999996"/>
    <n v="45280.89"/>
    <n v="19623.189999999999"/>
    <n v="14399.539999999999"/>
    <n v="0.43336581944391994"/>
    <x v="9"/>
    <s v="Q3"/>
    <n v="7"/>
  </r>
  <r>
    <d v="2025-07-01T00:00:00"/>
    <x v="4"/>
    <x v="0"/>
    <x v="0"/>
    <n v="84"/>
    <n v="65120.63"/>
    <n v="0"/>
    <n v="33729.629999999997"/>
    <n v="0"/>
    <n v="65120.63"/>
    <n v="31391"/>
    <n v="31391"/>
    <n v="0.48204386229064433"/>
    <x v="9"/>
    <s v="Q3"/>
    <n v="7"/>
  </r>
  <r>
    <d v="2025-07-01T00:00:00"/>
    <x v="4"/>
    <x v="0"/>
    <x v="1"/>
    <n v="82"/>
    <n v="57706.239999999998"/>
    <n v="6758.83"/>
    <n v="29213.49"/>
    <n v="0"/>
    <n v="50947.409999999996"/>
    <n v="21733.919999999995"/>
    <n v="21733.919999999995"/>
    <n v="0.42659518903905019"/>
    <x v="9"/>
    <s v="Q3"/>
    <n v="7"/>
  </r>
  <r>
    <d v="2025-07-01T00:00:00"/>
    <x v="4"/>
    <x v="1"/>
    <x v="0"/>
    <n v="421"/>
    <n v="268290.06"/>
    <n v="0"/>
    <n v="136759.45000000001"/>
    <n v="0"/>
    <n v="268290.06"/>
    <n v="131530.60999999999"/>
    <n v="131530.60999999999"/>
    <n v="0.49025524836812812"/>
    <x v="9"/>
    <s v="Q3"/>
    <n v="7"/>
  </r>
  <r>
    <d v="2025-07-01T00:00:00"/>
    <x v="4"/>
    <x v="1"/>
    <x v="1"/>
    <n v="151"/>
    <n v="85741.97"/>
    <n v="10094.27"/>
    <n v="43125.83"/>
    <n v="0"/>
    <n v="75647.7"/>
    <n v="32521.869999999995"/>
    <n v="32521.869999999995"/>
    <n v="0.42991221147503489"/>
    <x v="9"/>
    <s v="Q3"/>
    <n v="7"/>
  </r>
  <r>
    <d v="2025-07-01T00:00:00"/>
    <x v="4"/>
    <x v="2"/>
    <x v="0"/>
    <n v="36"/>
    <n v="22811.96"/>
    <n v="0"/>
    <n v="11122.28"/>
    <n v="0"/>
    <n v="22811.96"/>
    <n v="11689.679999999998"/>
    <n v="11689.679999999998"/>
    <n v="0.51243645876987332"/>
    <x v="9"/>
    <s v="Q3"/>
    <n v="7"/>
  </r>
  <r>
    <d v="2025-07-01T00:00:00"/>
    <x v="4"/>
    <x v="2"/>
    <x v="1"/>
    <n v="23"/>
    <n v="13859.49"/>
    <n v="1679.31"/>
    <n v="7024.89"/>
    <n v="0"/>
    <n v="12180.18"/>
    <n v="5155.29"/>
    <n v="5155.29"/>
    <n v="0.42325236572858527"/>
    <x v="9"/>
    <s v="Q3"/>
    <n v="7"/>
  </r>
  <r>
    <d v="2025-07-01T00:00:00"/>
    <x v="5"/>
    <x v="3"/>
    <x v="0"/>
    <n v="69"/>
    <n v="308657.88"/>
    <n v="0"/>
    <n v="250738.4"/>
    <n v="35441.440000000002"/>
    <n v="308657.88"/>
    <n v="57919.48000000001"/>
    <n v="22478.040000000008"/>
    <n v="0.1876494453988993"/>
    <x v="9"/>
    <s v="Q3"/>
    <n v="7"/>
  </r>
  <r>
    <d v="2025-07-01T00:00:00"/>
    <x v="5"/>
    <x v="3"/>
    <x v="1"/>
    <n v="65"/>
    <n v="287796.3"/>
    <n v="31164.38"/>
    <n v="229421.67"/>
    <n v="29524.85"/>
    <n v="256631.91999999998"/>
    <n v="27210.249999999971"/>
    <n v="-2314.6000000000276"/>
    <n v="0.10602831479420008"/>
    <x v="9"/>
    <s v="Q3"/>
    <n v="7"/>
  </r>
  <r>
    <d v="2025-07-01T00:00:00"/>
    <x v="5"/>
    <x v="0"/>
    <x v="0"/>
    <n v="59"/>
    <n v="259408.07"/>
    <n v="0"/>
    <n v="201440.18"/>
    <n v="0"/>
    <n v="259408.07"/>
    <n v="57967.890000000014"/>
    <n v="57967.890000000014"/>
    <n v="0.22346216908363728"/>
    <x v="9"/>
    <s v="Q3"/>
    <n v="7"/>
  </r>
  <r>
    <d v="2025-07-01T00:00:00"/>
    <x v="5"/>
    <x v="0"/>
    <x v="1"/>
    <n v="39"/>
    <n v="153630.39000000001"/>
    <n v="16586.830000000002"/>
    <n v="123513.54"/>
    <n v="0"/>
    <n v="137043.56"/>
    <n v="13530.020000000004"/>
    <n v="13530.020000000004"/>
    <n v="9.8727878931341273E-2"/>
    <x v="9"/>
    <s v="Q3"/>
    <n v="7"/>
  </r>
  <r>
    <d v="2025-07-01T00:00:00"/>
    <x v="5"/>
    <x v="1"/>
    <x v="0"/>
    <n v="139"/>
    <n v="619967.56999999995"/>
    <n v="0"/>
    <n v="485262.74"/>
    <n v="0"/>
    <n v="619967.56999999995"/>
    <n v="134704.82999999996"/>
    <n v="134704.82999999996"/>
    <n v="0.21727721983909573"/>
    <x v="9"/>
    <s v="Q3"/>
    <n v="7"/>
  </r>
  <r>
    <d v="2025-07-01T00:00:00"/>
    <x v="5"/>
    <x v="1"/>
    <x v="1"/>
    <n v="55"/>
    <n v="265149.3"/>
    <n v="31525.18"/>
    <n v="215187.92"/>
    <n v="0"/>
    <n v="233624.12"/>
    <n v="18436.199999999983"/>
    <n v="18436.199999999983"/>
    <n v="7.8913940906444005E-2"/>
    <x v="9"/>
    <s v="Q3"/>
    <n v="7"/>
  </r>
  <r>
    <d v="2025-07-01T00:00:00"/>
    <x v="5"/>
    <x v="2"/>
    <x v="0"/>
    <n v="16"/>
    <n v="64336.63"/>
    <n v="0"/>
    <n v="49766.12"/>
    <n v="0"/>
    <n v="64336.63"/>
    <n v="14570.509999999995"/>
    <n v="14570.509999999995"/>
    <n v="0.22647300612419388"/>
    <x v="9"/>
    <s v="Q3"/>
    <n v="7"/>
  </r>
  <r>
    <d v="2025-07-01T00:00:00"/>
    <x v="5"/>
    <x v="2"/>
    <x v="1"/>
    <n v="12"/>
    <n v="67795.23"/>
    <n v="8123.86"/>
    <n v="54617.79"/>
    <n v="0"/>
    <n v="59671.369999999995"/>
    <n v="5053.5799999999945"/>
    <n v="5053.5799999999945"/>
    <n v="8.4690195649940583E-2"/>
    <x v="9"/>
    <s v="Q3"/>
    <n v="7"/>
  </r>
  <r>
    <d v="2025-07-01T00:00:00"/>
    <x v="6"/>
    <x v="3"/>
    <x v="0"/>
    <n v="49"/>
    <n v="58309.760000000002"/>
    <n v="0"/>
    <n v="30184.07"/>
    <n v="6702.78"/>
    <n v="58309.760000000002"/>
    <n v="28125.690000000002"/>
    <n v="21422.910000000003"/>
    <n v="0.48234961008242877"/>
    <x v="9"/>
    <s v="Q3"/>
    <n v="7"/>
  </r>
  <r>
    <d v="2025-07-01T00:00:00"/>
    <x v="6"/>
    <x v="3"/>
    <x v="1"/>
    <n v="47"/>
    <n v="59339.93"/>
    <n v="5776.95"/>
    <n v="29937.91"/>
    <n v="6190.38"/>
    <n v="53562.98"/>
    <n v="23625.070000000003"/>
    <n v="17434.690000000002"/>
    <n v="0.44107086648278349"/>
    <x v="9"/>
    <s v="Q3"/>
    <n v="7"/>
  </r>
  <r>
    <d v="2025-07-01T00:00:00"/>
    <x v="6"/>
    <x v="0"/>
    <x v="0"/>
    <n v="33"/>
    <n v="48385.71"/>
    <n v="0"/>
    <n v="25304.27"/>
    <n v="0"/>
    <n v="48385.71"/>
    <n v="23081.439999999999"/>
    <n v="23081.439999999999"/>
    <n v="0.47703009834928534"/>
    <x v="9"/>
    <s v="Q3"/>
    <n v="7"/>
  </r>
  <r>
    <d v="2025-07-01T00:00:00"/>
    <x v="6"/>
    <x v="0"/>
    <x v="1"/>
    <n v="39"/>
    <n v="57102.73"/>
    <n v="6617.06"/>
    <n v="28516.47"/>
    <n v="0"/>
    <n v="50485.670000000006"/>
    <n v="21969.200000000004"/>
    <n v="21969.200000000004"/>
    <n v="0.43515714459172278"/>
    <x v="9"/>
    <s v="Q3"/>
    <n v="7"/>
  </r>
  <r>
    <d v="2025-07-01T00:00:00"/>
    <x v="6"/>
    <x v="1"/>
    <x v="0"/>
    <n v="155"/>
    <n v="197459.14"/>
    <n v="0"/>
    <n v="102566.74"/>
    <n v="0"/>
    <n v="197459.14"/>
    <n v="94892.400000000009"/>
    <n v="94892.400000000009"/>
    <n v="0.48056727077814682"/>
    <x v="9"/>
    <s v="Q3"/>
    <n v="7"/>
  </r>
  <r>
    <d v="2025-07-01T00:00:00"/>
    <x v="6"/>
    <x v="1"/>
    <x v="1"/>
    <n v="41"/>
    <n v="57088.36"/>
    <n v="5607.25"/>
    <n v="28925.96"/>
    <n v="0"/>
    <n v="51481.11"/>
    <n v="22555.15"/>
    <n v="22555.15"/>
    <n v="0.43812478013780204"/>
    <x v="9"/>
    <s v="Q3"/>
    <n v="7"/>
  </r>
  <r>
    <d v="2025-07-01T00:00:00"/>
    <x v="6"/>
    <x v="2"/>
    <x v="0"/>
    <n v="4"/>
    <n v="10033.99"/>
    <n v="0"/>
    <n v="5897.18"/>
    <n v="0"/>
    <n v="10033.99"/>
    <n v="4136.8099999999995"/>
    <n v="4136.8099999999995"/>
    <n v="0.4122796614307967"/>
    <x v="9"/>
    <s v="Q3"/>
    <n v="7"/>
  </r>
  <r>
    <d v="2025-07-01T00:00:00"/>
    <x v="6"/>
    <x v="2"/>
    <x v="1"/>
    <n v="16"/>
    <n v="24743.19"/>
    <n v="3404.54"/>
    <n v="12683.48"/>
    <n v="0"/>
    <n v="21338.649999999998"/>
    <n v="8655.1699999999983"/>
    <n v="8655.1699999999983"/>
    <n v="0.40561000813078613"/>
    <x v="9"/>
    <s v="Q3"/>
    <n v="7"/>
  </r>
  <r>
    <d v="2025-08-01T00:00:00"/>
    <x v="0"/>
    <x v="3"/>
    <x v="0"/>
    <n v="236"/>
    <n v="112013.4"/>
    <n v="0"/>
    <n v="63810.79"/>
    <n v="12818.56"/>
    <n v="112013.4"/>
    <n v="48202.609999999993"/>
    <n v="35384.049999999996"/>
    <n v="0.43032896064220882"/>
    <x v="9"/>
    <s v="Q3"/>
    <n v="8"/>
  </r>
  <r>
    <d v="2025-08-01T00:00:00"/>
    <x v="0"/>
    <x v="3"/>
    <x v="1"/>
    <n v="54"/>
    <n v="22929.07"/>
    <n v="1356.24"/>
    <n v="12990.96"/>
    <n v="2529.85"/>
    <n v="21572.829999999998"/>
    <n v="8581.869999999999"/>
    <n v="6052.0199999999986"/>
    <n v="0.39780918868780774"/>
    <x v="9"/>
    <s v="Q3"/>
    <n v="8"/>
  </r>
  <r>
    <d v="2025-08-01T00:00:00"/>
    <x v="0"/>
    <x v="0"/>
    <x v="0"/>
    <n v="195"/>
    <n v="87032.4"/>
    <n v="0"/>
    <n v="50478.32"/>
    <n v="0"/>
    <n v="87032.4"/>
    <n v="36554.079999999994"/>
    <n v="36554.079999999994"/>
    <n v="0.42000542326765661"/>
    <x v="9"/>
    <s v="Q3"/>
    <n v="8"/>
  </r>
  <r>
    <d v="2025-08-01T00:00:00"/>
    <x v="0"/>
    <x v="0"/>
    <x v="1"/>
    <n v="39"/>
    <n v="17534.38"/>
    <n v="1136.31"/>
    <n v="9638.23"/>
    <n v="0"/>
    <n v="16398.07"/>
    <n v="6759.84"/>
    <n v="6759.84"/>
    <n v="0.41223387874304723"/>
    <x v="9"/>
    <s v="Q3"/>
    <n v="8"/>
  </r>
  <r>
    <d v="2025-08-01T00:00:00"/>
    <x v="0"/>
    <x v="1"/>
    <x v="0"/>
    <n v="438"/>
    <n v="190070.78"/>
    <n v="0"/>
    <n v="104229.24"/>
    <n v="0"/>
    <n v="190070.78"/>
    <n v="85841.54"/>
    <n v="85841.54"/>
    <n v="0.4516293351350481"/>
    <x v="9"/>
    <s v="Q3"/>
    <n v="8"/>
  </r>
  <r>
    <d v="2025-08-01T00:00:00"/>
    <x v="0"/>
    <x v="1"/>
    <x v="1"/>
    <n v="297"/>
    <n v="137583.57"/>
    <n v="31054.66"/>
    <n v="77864.12"/>
    <n v="0"/>
    <n v="106528.91"/>
    <n v="28664.790000000008"/>
    <n v="28664.790000000008"/>
    <n v="0.26907991455089519"/>
    <x v="9"/>
    <s v="Q3"/>
    <n v="8"/>
  </r>
  <r>
    <d v="2025-08-01T00:00:00"/>
    <x v="0"/>
    <x v="2"/>
    <x v="0"/>
    <n v="95"/>
    <n v="50211.76"/>
    <n v="0"/>
    <n v="26358.54"/>
    <n v="0"/>
    <n v="50211.76"/>
    <n v="23853.22"/>
    <n v="23853.22"/>
    <n v="0.47505245783059585"/>
    <x v="9"/>
    <s v="Q3"/>
    <n v="8"/>
  </r>
  <r>
    <d v="2025-08-01T00:00:00"/>
    <x v="0"/>
    <x v="2"/>
    <x v="1"/>
    <n v="16"/>
    <n v="5944.37"/>
    <n v="323.60000000000002"/>
    <n v="2946.7"/>
    <n v="0"/>
    <n v="5620.7699999999995"/>
    <n v="2674.0699999999997"/>
    <n v="2674.0699999999997"/>
    <n v="0.47574798470672164"/>
    <x v="9"/>
    <s v="Q3"/>
    <n v="8"/>
  </r>
  <r>
    <d v="2025-08-01T00:00:00"/>
    <x v="1"/>
    <x v="3"/>
    <x v="0"/>
    <n v="89"/>
    <n v="610442.57999999996"/>
    <n v="0"/>
    <n v="506188.79999999999"/>
    <n v="70151.28"/>
    <n v="610442.57999999996"/>
    <n v="104253.77999999997"/>
    <n v="34102.499999999971"/>
    <n v="0.17078392532840678"/>
    <x v="9"/>
    <s v="Q3"/>
    <n v="8"/>
  </r>
  <r>
    <d v="2025-08-01T00:00:00"/>
    <x v="1"/>
    <x v="3"/>
    <x v="1"/>
    <n v="18"/>
    <n v="141764.28"/>
    <n v="9416.1200000000008"/>
    <n v="114745.39"/>
    <n v="15245.93"/>
    <n v="132348.16"/>
    <n v="17602.770000000004"/>
    <n v="2356.8400000000038"/>
    <n v="0.13300351134462318"/>
    <x v="9"/>
    <s v="Q3"/>
    <n v="8"/>
  </r>
  <r>
    <d v="2025-08-01T00:00:00"/>
    <x v="1"/>
    <x v="0"/>
    <x v="0"/>
    <n v="67"/>
    <n v="438997"/>
    <n v="0"/>
    <n v="357442.03"/>
    <n v="0"/>
    <n v="438997"/>
    <n v="81554.969999999972"/>
    <n v="81554.969999999972"/>
    <n v="0.18577568867213209"/>
    <x v="9"/>
    <s v="Q3"/>
    <n v="8"/>
  </r>
  <r>
    <d v="2025-08-01T00:00:00"/>
    <x v="1"/>
    <x v="0"/>
    <x v="1"/>
    <n v="18"/>
    <n v="107106.58"/>
    <n v="6522.04"/>
    <n v="86182.9"/>
    <n v="0"/>
    <n v="100584.54000000001"/>
    <n v="14401.640000000014"/>
    <n v="14401.640000000014"/>
    <n v="0.14317945879157984"/>
    <x v="9"/>
    <s v="Q3"/>
    <n v="8"/>
  </r>
  <r>
    <d v="2025-08-01T00:00:00"/>
    <x v="1"/>
    <x v="1"/>
    <x v="0"/>
    <n v="71"/>
    <n v="419273.24"/>
    <n v="0"/>
    <n v="342615"/>
    <n v="0"/>
    <n v="419273.24"/>
    <n v="76658.239999999991"/>
    <n v="76658.239999999991"/>
    <n v="0.182835994970726"/>
    <x v="9"/>
    <s v="Q3"/>
    <n v="8"/>
  </r>
  <r>
    <d v="2025-08-01T00:00:00"/>
    <x v="1"/>
    <x v="1"/>
    <x v="1"/>
    <n v="58"/>
    <n v="317478.8"/>
    <n v="64046.98"/>
    <n v="259300.73"/>
    <n v="0"/>
    <n v="253431.81999999998"/>
    <n v="-5868.9100000000326"/>
    <n v="-5868.9100000000326"/>
    <n v="-2.3157747121099605E-2"/>
    <x v="9"/>
    <s v="Q3"/>
    <n v="8"/>
  </r>
  <r>
    <d v="2025-08-01T00:00:00"/>
    <x v="1"/>
    <x v="2"/>
    <x v="0"/>
    <n v="27"/>
    <n v="179805.28"/>
    <n v="0"/>
    <n v="146043.44"/>
    <n v="0"/>
    <n v="179805.28"/>
    <n v="33761.839999999997"/>
    <n v="33761.839999999997"/>
    <n v="0.18776890200332269"/>
    <x v="9"/>
    <s v="Q3"/>
    <n v="8"/>
  </r>
  <r>
    <d v="2025-08-01T00:00:00"/>
    <x v="1"/>
    <x v="2"/>
    <x v="1"/>
    <n v="4"/>
    <n v="14670.96"/>
    <n v="733.54"/>
    <n v="12116.38"/>
    <n v="0"/>
    <n v="13937.419999999998"/>
    <n v="1821.0399999999991"/>
    <n v="1821.0399999999991"/>
    <n v="0.13065832844242328"/>
    <x v="9"/>
    <s v="Q3"/>
    <n v="8"/>
  </r>
  <r>
    <d v="2025-08-01T00:00:00"/>
    <x v="2"/>
    <x v="3"/>
    <x v="0"/>
    <n v="170"/>
    <n v="136778.38"/>
    <n v="0"/>
    <n v="57858.25"/>
    <n v="15687.4"/>
    <n v="136778.38"/>
    <n v="78920.13"/>
    <n v="63232.73"/>
    <n v="0.57699272355762654"/>
    <x v="9"/>
    <s v="Q3"/>
    <n v="8"/>
  </r>
  <r>
    <d v="2025-08-01T00:00:00"/>
    <x v="2"/>
    <x v="3"/>
    <x v="1"/>
    <n v="42"/>
    <n v="32767.03"/>
    <n v="2144.2399999999998"/>
    <n v="13559.89"/>
    <n v="3563.13"/>
    <n v="30622.79"/>
    <n v="17062.900000000001"/>
    <n v="13499.77"/>
    <n v="0.55719612745932035"/>
    <x v="9"/>
    <s v="Q3"/>
    <n v="8"/>
  </r>
  <r>
    <d v="2025-08-01T00:00:00"/>
    <x v="2"/>
    <x v="0"/>
    <x v="0"/>
    <n v="134"/>
    <n v="109704.75"/>
    <n v="0"/>
    <n v="45675.87"/>
    <n v="0"/>
    <n v="109704.75"/>
    <n v="64028.88"/>
    <n v="64028.88"/>
    <n v="0.58364728965701118"/>
    <x v="9"/>
    <s v="Q3"/>
    <n v="8"/>
  </r>
  <r>
    <d v="2025-08-01T00:00:00"/>
    <x v="2"/>
    <x v="0"/>
    <x v="1"/>
    <n v="42"/>
    <n v="33221.15"/>
    <n v="2224.58"/>
    <n v="13986.27"/>
    <n v="0"/>
    <n v="30996.57"/>
    <n v="17010.3"/>
    <n v="17010.3"/>
    <n v="0.54878007469858758"/>
    <x v="9"/>
    <s v="Q3"/>
    <n v="8"/>
  </r>
  <r>
    <d v="2025-08-01T00:00:00"/>
    <x v="2"/>
    <x v="1"/>
    <x v="0"/>
    <n v="299"/>
    <n v="241935.78"/>
    <n v="0"/>
    <n v="102543.53"/>
    <n v="0"/>
    <n v="241935.78"/>
    <n v="139392.25"/>
    <n v="139392.25"/>
    <n v="0.57615392812092536"/>
    <x v="9"/>
    <s v="Q3"/>
    <n v="8"/>
  </r>
  <r>
    <d v="2025-08-01T00:00:00"/>
    <x v="2"/>
    <x v="1"/>
    <x v="1"/>
    <n v="182"/>
    <n v="141926.76"/>
    <n v="31506.99"/>
    <n v="60630.28"/>
    <n v="0"/>
    <n v="110419.77"/>
    <n v="49789.490000000005"/>
    <n v="49789.490000000005"/>
    <n v="0.4509110098671642"/>
    <x v="9"/>
    <s v="Q3"/>
    <n v="8"/>
  </r>
  <r>
    <d v="2025-08-01T00:00:00"/>
    <x v="2"/>
    <x v="2"/>
    <x v="0"/>
    <n v="43"/>
    <n v="35239.699999999997"/>
    <n v="0"/>
    <n v="15454.19"/>
    <n v="0"/>
    <n v="35239.699999999997"/>
    <n v="19785.509999999995"/>
    <n v="19785.509999999995"/>
    <n v="0.56145512021952504"/>
    <x v="9"/>
    <s v="Q3"/>
    <n v="8"/>
  </r>
  <r>
    <d v="2025-08-01T00:00:00"/>
    <x v="2"/>
    <x v="2"/>
    <x v="1"/>
    <n v="4"/>
    <n v="4201.9399999999996"/>
    <n v="210.1"/>
    <n v="1832.29"/>
    <n v="0"/>
    <n v="3991.8399999999997"/>
    <n v="2159.5499999999997"/>
    <n v="2159.5499999999997"/>
    <n v="0.54099112188865284"/>
    <x v="9"/>
    <s v="Q3"/>
    <n v="8"/>
  </r>
  <r>
    <d v="2025-08-01T00:00:00"/>
    <x v="3"/>
    <x v="3"/>
    <x v="0"/>
    <n v="402"/>
    <n v="45416.2"/>
    <n v="0"/>
    <n v="35512.239999999998"/>
    <n v="5248.89"/>
    <n v="45416.2"/>
    <n v="9903.9599999999991"/>
    <n v="4655.0699999999988"/>
    <n v="0.21807108476710954"/>
    <x v="9"/>
    <s v="Q3"/>
    <n v="8"/>
  </r>
  <r>
    <d v="2025-08-01T00:00:00"/>
    <x v="3"/>
    <x v="3"/>
    <x v="1"/>
    <n v="115"/>
    <n v="14463.06"/>
    <n v="1013.31"/>
    <n v="11429.92"/>
    <n v="1560.76"/>
    <n v="13449.75"/>
    <n v="2019.83"/>
    <n v="459.06999999999994"/>
    <n v="0.15017602557668358"/>
    <x v="9"/>
    <s v="Q3"/>
    <n v="8"/>
  </r>
  <r>
    <d v="2025-08-01T00:00:00"/>
    <x v="3"/>
    <x v="0"/>
    <x v="0"/>
    <n v="442"/>
    <n v="51690.41"/>
    <n v="0"/>
    <n v="40500.050000000003"/>
    <n v="0"/>
    <n v="51690.41"/>
    <n v="11190.36"/>
    <n v="11190.36"/>
    <n v="0.21648812613403531"/>
    <x v="9"/>
    <s v="Q3"/>
    <n v="8"/>
  </r>
  <r>
    <d v="2025-08-01T00:00:00"/>
    <x v="3"/>
    <x v="0"/>
    <x v="1"/>
    <n v="92"/>
    <n v="11158.67"/>
    <n v="666.92"/>
    <n v="8649.24"/>
    <n v="0"/>
    <n v="10491.75"/>
    <n v="1842.5100000000002"/>
    <n v="1842.5100000000002"/>
    <n v="0.1756151261705626"/>
    <x v="9"/>
    <s v="Q3"/>
    <n v="8"/>
  </r>
  <r>
    <d v="2025-08-01T00:00:00"/>
    <x v="3"/>
    <x v="1"/>
    <x v="0"/>
    <n v="1212"/>
    <n v="145808.09"/>
    <n v="0"/>
    <n v="113187.9"/>
    <n v="0"/>
    <n v="145808.09"/>
    <n v="32620.190000000002"/>
    <n v="32620.190000000002"/>
    <n v="0.2237200281548164"/>
    <x v="9"/>
    <s v="Q3"/>
    <n v="8"/>
  </r>
  <r>
    <d v="2025-08-01T00:00:00"/>
    <x v="3"/>
    <x v="1"/>
    <x v="1"/>
    <n v="888"/>
    <n v="109213.04"/>
    <n v="24449.09"/>
    <n v="84998.74"/>
    <n v="0"/>
    <n v="84763.95"/>
    <n v="-234.79000000000815"/>
    <n v="-234.79000000000815"/>
    <n v="-2.7699275458494817E-3"/>
    <x v="9"/>
    <s v="Q3"/>
    <n v="8"/>
  </r>
  <r>
    <d v="2025-08-01T00:00:00"/>
    <x v="3"/>
    <x v="2"/>
    <x v="0"/>
    <n v="146"/>
    <n v="19215.97"/>
    <n v="0"/>
    <n v="14894.88"/>
    <n v="0"/>
    <n v="19215.97"/>
    <n v="4321.090000000002"/>
    <n v="4321.090000000002"/>
    <n v="0.22486973074999606"/>
    <x v="9"/>
    <s v="Q3"/>
    <n v="8"/>
  </r>
  <r>
    <d v="2025-08-01T00:00:00"/>
    <x v="3"/>
    <x v="2"/>
    <x v="1"/>
    <n v="47"/>
    <n v="5059.9799999999996"/>
    <n v="290.98"/>
    <n v="3985.24"/>
    <n v="0"/>
    <n v="4769"/>
    <n v="783.76000000000022"/>
    <n v="783.76000000000022"/>
    <n v="0.16434472635772704"/>
    <x v="9"/>
    <s v="Q3"/>
    <n v="8"/>
  </r>
  <r>
    <d v="2025-08-01T00:00:00"/>
    <x v="4"/>
    <x v="3"/>
    <x v="0"/>
    <n v="192"/>
    <n v="116930.34"/>
    <n v="0"/>
    <n v="58601.52"/>
    <n v="13424.67"/>
    <n v="116930.34"/>
    <n v="58328.82"/>
    <n v="44904.15"/>
    <n v="0.49883392111918945"/>
    <x v="9"/>
    <s v="Q3"/>
    <n v="8"/>
  </r>
  <r>
    <d v="2025-08-01T00:00:00"/>
    <x v="4"/>
    <x v="3"/>
    <x v="1"/>
    <n v="37"/>
    <n v="23730.98"/>
    <n v="1501.36"/>
    <n v="11732.99"/>
    <n v="2597.73"/>
    <n v="22229.62"/>
    <n v="10496.63"/>
    <n v="7898.9"/>
    <n v="0.47219115756364705"/>
    <x v="9"/>
    <s v="Q3"/>
    <n v="8"/>
  </r>
  <r>
    <d v="2025-08-01T00:00:00"/>
    <x v="4"/>
    <x v="0"/>
    <x v="0"/>
    <n v="140"/>
    <n v="80931.679999999993"/>
    <n v="0"/>
    <n v="39904.639999999999"/>
    <n v="0"/>
    <n v="80931.679999999993"/>
    <n v="41027.039999999994"/>
    <n v="41027.039999999994"/>
    <n v="0.50693424379674312"/>
    <x v="9"/>
    <s v="Q3"/>
    <n v="8"/>
  </r>
  <r>
    <d v="2025-08-01T00:00:00"/>
    <x v="4"/>
    <x v="0"/>
    <x v="1"/>
    <n v="32"/>
    <n v="15502.75"/>
    <n v="1143.6600000000001"/>
    <n v="7860.64"/>
    <n v="0"/>
    <n v="14359.09"/>
    <n v="6498.45"/>
    <n v="6498.45"/>
    <n v="0.45256698021949859"/>
    <x v="9"/>
    <s v="Q3"/>
    <n v="8"/>
  </r>
  <r>
    <d v="2025-08-01T00:00:00"/>
    <x v="4"/>
    <x v="1"/>
    <x v="0"/>
    <n v="318"/>
    <n v="198428.57"/>
    <n v="0"/>
    <n v="100296.89"/>
    <n v="0"/>
    <n v="198428.57"/>
    <n v="98131.680000000008"/>
    <n v="98131.680000000008"/>
    <n v="0.49454410723213904"/>
    <x v="9"/>
    <s v="Q3"/>
    <n v="8"/>
  </r>
  <r>
    <d v="2025-08-01T00:00:00"/>
    <x v="4"/>
    <x v="1"/>
    <x v="1"/>
    <n v="253"/>
    <n v="168917.94"/>
    <n v="35538.410000000003"/>
    <n v="84852.2"/>
    <n v="0"/>
    <n v="133379.53"/>
    <n v="48527.33"/>
    <n v="48527.33"/>
    <n v="0.36382891737585221"/>
    <x v="9"/>
    <s v="Q3"/>
    <n v="8"/>
  </r>
  <r>
    <d v="2025-08-01T00:00:00"/>
    <x v="4"/>
    <x v="2"/>
    <x v="0"/>
    <n v="46"/>
    <n v="37427.93"/>
    <n v="0"/>
    <n v="19270.05"/>
    <n v="0"/>
    <n v="37427.93"/>
    <n v="18157.88"/>
    <n v="18157.88"/>
    <n v="0.48514251255679919"/>
    <x v="9"/>
    <s v="Q3"/>
    <n v="8"/>
  </r>
  <r>
    <d v="2025-08-01T00:00:00"/>
    <x v="4"/>
    <x v="2"/>
    <x v="1"/>
    <n v="7"/>
    <n v="3517.17"/>
    <n v="227.7"/>
    <n v="1625.81"/>
    <n v="0"/>
    <n v="3289.4700000000003"/>
    <n v="1663.6600000000003"/>
    <n v="1663.6600000000003"/>
    <n v="0.50575320644359123"/>
    <x v="9"/>
    <s v="Q3"/>
    <n v="8"/>
  </r>
  <r>
    <d v="2025-08-01T00:00:00"/>
    <x v="5"/>
    <x v="3"/>
    <x v="0"/>
    <n v="109"/>
    <n v="498928.61"/>
    <n v="0"/>
    <n v="400022.14"/>
    <n v="57309.53"/>
    <n v="498928.61"/>
    <n v="98906.469999999972"/>
    <n v="41596.939999999973"/>
    <n v="0.19823771982127858"/>
    <x v="9"/>
    <s v="Q3"/>
    <n v="8"/>
  </r>
  <r>
    <d v="2025-08-01T00:00:00"/>
    <x v="5"/>
    <x v="3"/>
    <x v="1"/>
    <n v="20"/>
    <n v="91496.31"/>
    <n v="5743.65"/>
    <n v="74038.17"/>
    <n v="9959.9599999999991"/>
    <n v="85752.66"/>
    <n v="11714.490000000005"/>
    <n v="1754.5300000000061"/>
    <n v="0.13660789064735723"/>
    <x v="9"/>
    <s v="Q3"/>
    <n v="8"/>
  </r>
  <r>
    <d v="2025-08-01T00:00:00"/>
    <x v="5"/>
    <x v="0"/>
    <x v="0"/>
    <n v="99"/>
    <n v="387474.22"/>
    <n v="0"/>
    <n v="296866.37"/>
    <n v="0"/>
    <n v="387474.22"/>
    <n v="90607.849999999977"/>
    <n v="90607.849999999977"/>
    <n v="0.23384226697714233"/>
    <x v="9"/>
    <s v="Q3"/>
    <n v="8"/>
  </r>
  <r>
    <d v="2025-08-01T00:00:00"/>
    <x v="5"/>
    <x v="0"/>
    <x v="1"/>
    <n v="22"/>
    <n v="109384.47"/>
    <n v="7064.95"/>
    <n v="90502.14"/>
    <n v="0"/>
    <n v="102319.52"/>
    <n v="11817.380000000005"/>
    <n v="11817.380000000005"/>
    <n v="0.11549487331449565"/>
    <x v="9"/>
    <s v="Q3"/>
    <n v="8"/>
  </r>
  <r>
    <d v="2025-08-01T00:00:00"/>
    <x v="5"/>
    <x v="1"/>
    <x v="0"/>
    <n v="118"/>
    <n v="511597.76"/>
    <n v="0"/>
    <n v="397727.25"/>
    <n v="0"/>
    <n v="511597.76"/>
    <n v="113870.51000000001"/>
    <n v="113870.51000000001"/>
    <n v="0.22257820284435961"/>
    <x v="9"/>
    <s v="Q3"/>
    <n v="8"/>
  </r>
  <r>
    <d v="2025-08-01T00:00:00"/>
    <x v="5"/>
    <x v="1"/>
    <x v="1"/>
    <n v="77"/>
    <n v="314324.99"/>
    <n v="73059.64"/>
    <n v="247338.51"/>
    <n v="0"/>
    <n v="241265.34999999998"/>
    <n v="-6073.1600000000326"/>
    <n v="-6073.1600000000326"/>
    <n v="-2.5172118582299667E-2"/>
    <x v="9"/>
    <s v="Q3"/>
    <n v="8"/>
  </r>
  <r>
    <d v="2025-08-01T00:00:00"/>
    <x v="5"/>
    <x v="2"/>
    <x v="0"/>
    <n v="28"/>
    <n v="98896.320000000007"/>
    <n v="0"/>
    <n v="76641.11"/>
    <n v="0"/>
    <n v="98896.320000000007"/>
    <n v="22255.210000000006"/>
    <n v="22255.210000000006"/>
    <n v="0.22503577483975143"/>
    <x v="9"/>
    <s v="Q3"/>
    <n v="8"/>
  </r>
  <r>
    <d v="2025-08-01T00:00:00"/>
    <x v="5"/>
    <x v="2"/>
    <x v="1"/>
    <n v="2"/>
    <n v="3009.24"/>
    <n v="150.46"/>
    <n v="1975.02"/>
    <n v="0"/>
    <n v="2858.7799999999997"/>
    <n v="883.75999999999976"/>
    <n v="883.75999999999976"/>
    <n v="0.30913886343125385"/>
    <x v="9"/>
    <s v="Q3"/>
    <n v="8"/>
  </r>
  <r>
    <d v="2025-08-01T00:00:00"/>
    <x v="6"/>
    <x v="3"/>
    <x v="0"/>
    <n v="78"/>
    <n v="102445.67"/>
    <n v="0"/>
    <n v="52981.31"/>
    <n v="11747.9"/>
    <n v="102445.67"/>
    <n v="49464.36"/>
    <n v="37716.46"/>
    <n v="0.4828350480796309"/>
    <x v="9"/>
    <s v="Q3"/>
    <n v="8"/>
  </r>
  <r>
    <d v="2025-08-01T00:00:00"/>
    <x v="6"/>
    <x v="3"/>
    <x v="1"/>
    <n v="7"/>
    <n v="12552.05"/>
    <n v="699.95"/>
    <n v="7282.05"/>
    <n v="1381.43"/>
    <n v="11852.099999999999"/>
    <n v="4570.0499999999984"/>
    <n v="3188.6199999999981"/>
    <n v="0.38558989546156369"/>
    <x v="9"/>
    <s v="Q3"/>
    <n v="8"/>
  </r>
  <r>
    <d v="2025-08-01T00:00:00"/>
    <x v="6"/>
    <x v="0"/>
    <x v="0"/>
    <n v="56"/>
    <n v="77088.25"/>
    <n v="0"/>
    <n v="38322.03"/>
    <n v="0"/>
    <n v="77088.25"/>
    <n v="38766.22"/>
    <n v="38766.22"/>
    <n v="0.50288104866824712"/>
    <x v="9"/>
    <s v="Q3"/>
    <n v="8"/>
  </r>
  <r>
    <d v="2025-08-01T00:00:00"/>
    <x v="6"/>
    <x v="0"/>
    <x v="1"/>
    <n v="20"/>
    <n v="26877.61"/>
    <n v="1888.36"/>
    <n v="13466.81"/>
    <n v="0"/>
    <n v="24989.25"/>
    <n v="11522.44"/>
    <n v="11522.44"/>
    <n v="0.46109587122462659"/>
    <x v="9"/>
    <s v="Q3"/>
    <n v="8"/>
  </r>
  <r>
    <d v="2025-08-01T00:00:00"/>
    <x v="6"/>
    <x v="1"/>
    <x v="0"/>
    <n v="139"/>
    <n v="184631.01"/>
    <n v="0"/>
    <n v="96491.09"/>
    <n v="0"/>
    <n v="184631.01"/>
    <n v="88139.920000000013"/>
    <n v="88139.920000000013"/>
    <n v="0.47738416206464995"/>
    <x v="9"/>
    <s v="Q3"/>
    <n v="8"/>
  </r>
  <r>
    <d v="2025-08-01T00:00:00"/>
    <x v="6"/>
    <x v="1"/>
    <x v="1"/>
    <n v="91"/>
    <n v="117751.25"/>
    <n v="24917.95"/>
    <n v="62874.48"/>
    <n v="0"/>
    <n v="92833.3"/>
    <n v="29958.82"/>
    <n v="29958.82"/>
    <n v="0.32271630977246313"/>
    <x v="9"/>
    <s v="Q3"/>
    <n v="8"/>
  </r>
  <r>
    <d v="2025-08-01T00:00:00"/>
    <x v="6"/>
    <x v="2"/>
    <x v="0"/>
    <n v="29"/>
    <n v="46920.52"/>
    <n v="0"/>
    <n v="23861.33"/>
    <n v="0"/>
    <n v="46920.52"/>
    <n v="23059.189999999995"/>
    <n v="23059.189999999995"/>
    <n v="0.49145214076911331"/>
    <x v="9"/>
    <s v="Q3"/>
    <n v="8"/>
  </r>
  <r>
    <d v="2025-08-01T00:00:00"/>
    <x v="6"/>
    <x v="2"/>
    <x v="1"/>
    <n v="3"/>
    <n v="1872.71"/>
    <n v="109.02"/>
    <n v="986.71"/>
    <n v="0"/>
    <n v="1763.69"/>
    <n v="776.98"/>
    <n v="776.98"/>
    <n v="0.4405422721680114"/>
    <x v="9"/>
    <s v="Q3"/>
    <n v="8"/>
  </r>
  <r>
    <d v="2025-09-01T00:00:00"/>
    <x v="0"/>
    <x v="3"/>
    <x v="0"/>
    <n v="213"/>
    <n v="95763.71"/>
    <n v="0"/>
    <n v="54849.74"/>
    <n v="10969.07"/>
    <n v="95763.71"/>
    <n v="40913.970000000008"/>
    <n v="29944.900000000009"/>
    <n v="0.42723877343515626"/>
    <x v="9"/>
    <s v="Q3"/>
    <n v="9"/>
  </r>
  <r>
    <d v="2025-09-01T00:00:00"/>
    <x v="0"/>
    <x v="3"/>
    <x v="1"/>
    <n v="125"/>
    <n v="49507.8"/>
    <n v="7343.25"/>
    <n v="30081"/>
    <n v="4894.13"/>
    <n v="42164.55"/>
    <n v="12083.550000000003"/>
    <n v="7189.4200000000028"/>
    <n v="0.2865807888380168"/>
    <x v="9"/>
    <s v="Q3"/>
    <n v="9"/>
  </r>
  <r>
    <d v="2025-09-01T00:00:00"/>
    <x v="0"/>
    <x v="0"/>
    <x v="0"/>
    <n v="225"/>
    <n v="100282.41"/>
    <n v="0"/>
    <n v="58744.55"/>
    <n v="0"/>
    <n v="100282.41"/>
    <n v="41537.86"/>
    <n v="41537.86"/>
    <n v="0.41420883283519011"/>
    <x v="9"/>
    <s v="Q3"/>
    <n v="9"/>
  </r>
  <r>
    <d v="2025-09-01T00:00:00"/>
    <x v="0"/>
    <x v="0"/>
    <x v="1"/>
    <n v="71"/>
    <n v="32139.53"/>
    <n v="5207.8"/>
    <n v="18208.400000000001"/>
    <n v="0"/>
    <n v="26931.73"/>
    <n v="8723.3299999999981"/>
    <n v="8723.3299999999981"/>
    <n v="0.32390529683759633"/>
    <x v="9"/>
    <s v="Q3"/>
    <n v="9"/>
  </r>
  <r>
    <d v="2025-09-01T00:00:00"/>
    <x v="0"/>
    <x v="1"/>
    <x v="0"/>
    <n v="621"/>
    <n v="275973.65999999997"/>
    <n v="0"/>
    <n v="162087.56"/>
    <n v="0"/>
    <n v="275973.65999999997"/>
    <n v="113886.09999999998"/>
    <n v="113886.09999999998"/>
    <n v="0.41267018019038482"/>
    <x v="9"/>
    <s v="Q3"/>
    <n v="9"/>
  </r>
  <r>
    <d v="2025-09-01T00:00:00"/>
    <x v="0"/>
    <x v="1"/>
    <x v="1"/>
    <n v="74"/>
    <n v="32127.59"/>
    <n v="1606.37"/>
    <n v="17868.04"/>
    <n v="0"/>
    <n v="30521.22"/>
    <n v="12653.18"/>
    <n v="12653.18"/>
    <n v="0.41456992872499854"/>
    <x v="9"/>
    <s v="Q3"/>
    <n v="9"/>
  </r>
  <r>
    <d v="2025-09-01T00:00:00"/>
    <x v="0"/>
    <x v="2"/>
    <x v="0"/>
    <n v="52"/>
    <n v="20959.46"/>
    <n v="0"/>
    <n v="11209.85"/>
    <n v="0"/>
    <n v="20959.46"/>
    <n v="9749.6099999999988"/>
    <n v="9749.6099999999988"/>
    <n v="0.46516513307117641"/>
    <x v="9"/>
    <s v="Q3"/>
    <n v="9"/>
  </r>
  <r>
    <d v="2025-09-01T00:00:00"/>
    <x v="0"/>
    <x v="2"/>
    <x v="1"/>
    <n v="29"/>
    <n v="11973.62"/>
    <n v="1917.46"/>
    <n v="6752.43"/>
    <n v="0"/>
    <n v="10056.16"/>
    <n v="3303.7299999999996"/>
    <n v="3303.7299999999996"/>
    <n v="0.32852798682598522"/>
    <x v="9"/>
    <s v="Q3"/>
    <n v="9"/>
  </r>
  <r>
    <d v="2025-09-01T00:00:00"/>
    <x v="1"/>
    <x v="3"/>
    <x v="0"/>
    <n v="98"/>
    <n v="583578.07999999996"/>
    <n v="0"/>
    <n v="474633.81"/>
    <n v="67054"/>
    <n v="583578.07999999996"/>
    <n v="108944.26999999996"/>
    <n v="41890.26999999996"/>
    <n v="0.1866832798106467"/>
    <x v="9"/>
    <s v="Q3"/>
    <n v="9"/>
  </r>
  <r>
    <d v="2025-09-01T00:00:00"/>
    <x v="1"/>
    <x v="3"/>
    <x v="1"/>
    <n v="40"/>
    <n v="233556.96"/>
    <n v="41196.82"/>
    <n v="190018.2"/>
    <n v="22178.02"/>
    <n v="192360.13999999998"/>
    <n v="2341.9399999999732"/>
    <n v="-19836.080000000027"/>
    <n v="1.2174767599981854E-2"/>
    <x v="9"/>
    <s v="Q3"/>
    <n v="9"/>
  </r>
  <r>
    <d v="2025-09-01T00:00:00"/>
    <x v="1"/>
    <x v="0"/>
    <x v="0"/>
    <n v="89"/>
    <n v="594954.18999999994"/>
    <n v="0"/>
    <n v="492259.61"/>
    <n v="0"/>
    <n v="594954.18999999994"/>
    <n v="102694.57999999996"/>
    <n v="102694.57999999996"/>
    <n v="0.17260922223272343"/>
    <x v="9"/>
    <s v="Q3"/>
    <n v="9"/>
  </r>
  <r>
    <d v="2025-09-01T00:00:00"/>
    <x v="1"/>
    <x v="0"/>
    <x v="1"/>
    <n v="34"/>
    <n v="228939.13"/>
    <n v="25435.97"/>
    <n v="189250.29"/>
    <n v="0"/>
    <n v="203503.16"/>
    <n v="14252.869999999995"/>
    <n v="14252.869999999995"/>
    <n v="7.0037585657146531E-2"/>
    <x v="9"/>
    <s v="Q3"/>
    <n v="9"/>
  </r>
  <r>
    <d v="2025-09-01T00:00:00"/>
    <x v="1"/>
    <x v="1"/>
    <x v="0"/>
    <n v="117"/>
    <n v="856586.29"/>
    <n v="0"/>
    <n v="703762.36"/>
    <n v="0"/>
    <n v="856586.29"/>
    <n v="152823.93000000005"/>
    <n v="152823.93000000005"/>
    <n v="0.1784104319484264"/>
    <x v="9"/>
    <s v="Q3"/>
    <n v="9"/>
  </r>
  <r>
    <d v="2025-09-01T00:00:00"/>
    <x v="1"/>
    <x v="1"/>
    <x v="1"/>
    <n v="15"/>
    <n v="85897.29"/>
    <n v="4294.8599999999997"/>
    <n v="70953.14"/>
    <n v="0"/>
    <n v="81602.429999999993"/>
    <n v="10649.289999999994"/>
    <n v="10649.289999999994"/>
    <n v="0.13050211862563399"/>
    <x v="9"/>
    <s v="Q3"/>
    <n v="9"/>
  </r>
  <r>
    <d v="2025-09-01T00:00:00"/>
    <x v="1"/>
    <x v="2"/>
    <x v="0"/>
    <n v="18"/>
    <n v="107596.6"/>
    <n v="0"/>
    <n v="89678.73"/>
    <n v="0"/>
    <n v="107596.6"/>
    <n v="17917.87000000001"/>
    <n v="17917.87000000001"/>
    <n v="0.16652821743437998"/>
    <x v="9"/>
    <s v="Q3"/>
    <n v="9"/>
  </r>
  <r>
    <d v="2025-09-01T00:00:00"/>
    <x v="1"/>
    <x v="2"/>
    <x v="1"/>
    <n v="14"/>
    <n v="93451.48"/>
    <n v="11751.45"/>
    <n v="76632.11"/>
    <n v="0"/>
    <n v="81700.03"/>
    <n v="5067.9199999999983"/>
    <n v="5067.9199999999983"/>
    <n v="6.2030821775708019E-2"/>
    <x v="9"/>
    <s v="Q3"/>
    <n v="9"/>
  </r>
  <r>
    <d v="2025-09-01T00:00:00"/>
    <x v="2"/>
    <x v="3"/>
    <x v="0"/>
    <n v="153"/>
    <n v="124298.03"/>
    <n v="0"/>
    <n v="53518.61"/>
    <n v="14612.32"/>
    <n v="124298.03"/>
    <n v="70779.42"/>
    <n v="56167.1"/>
    <n v="0.56943315996239041"/>
    <x v="9"/>
    <s v="Q3"/>
    <n v="9"/>
  </r>
  <r>
    <d v="2025-09-01T00:00:00"/>
    <x v="2"/>
    <x v="3"/>
    <x v="1"/>
    <n v="62"/>
    <n v="48566.22"/>
    <n v="6529.04"/>
    <n v="20978.62"/>
    <n v="4877.3500000000004"/>
    <n v="42037.18"/>
    <n v="21058.560000000001"/>
    <n v="16181.210000000001"/>
    <n v="0.50095082496019006"/>
    <x v="9"/>
    <s v="Q3"/>
    <n v="9"/>
  </r>
  <r>
    <d v="2025-09-01T00:00:00"/>
    <x v="2"/>
    <x v="0"/>
    <x v="0"/>
    <n v="136"/>
    <n v="114817.25"/>
    <n v="0"/>
    <n v="48309.120000000003"/>
    <n v="0"/>
    <n v="114817.25"/>
    <n v="66508.13"/>
    <n v="66508.13"/>
    <n v="0.57925207231491793"/>
    <x v="9"/>
    <s v="Q3"/>
    <n v="9"/>
  </r>
  <r>
    <d v="2025-09-01T00:00:00"/>
    <x v="2"/>
    <x v="0"/>
    <x v="1"/>
    <n v="47"/>
    <n v="33776.92"/>
    <n v="4662.24"/>
    <n v="14769.79"/>
    <n v="0"/>
    <n v="29114.68"/>
    <n v="14344.89"/>
    <n v="14344.89"/>
    <n v="0.49270299381617794"/>
    <x v="9"/>
    <s v="Q3"/>
    <n v="9"/>
  </r>
  <r>
    <d v="2025-09-01T00:00:00"/>
    <x v="2"/>
    <x v="1"/>
    <x v="0"/>
    <n v="425"/>
    <n v="329600.53000000003"/>
    <n v="0"/>
    <n v="140088.03"/>
    <n v="0"/>
    <n v="329600.53000000003"/>
    <n v="189512.50000000003"/>
    <n v="189512.50000000003"/>
    <n v="0.57497632057812531"/>
    <x v="9"/>
    <s v="Q3"/>
    <n v="9"/>
  </r>
  <r>
    <d v="2025-09-01T00:00:00"/>
    <x v="2"/>
    <x v="1"/>
    <x v="1"/>
    <n v="46"/>
    <n v="36789.730000000003"/>
    <n v="1839.48"/>
    <n v="15226.89"/>
    <n v="0"/>
    <n v="34950.25"/>
    <n v="19723.36"/>
    <n v="19723.36"/>
    <n v="0.56432672155420927"/>
    <x v="9"/>
    <s v="Q3"/>
    <n v="9"/>
  </r>
  <r>
    <d v="2025-09-01T00:00:00"/>
    <x v="2"/>
    <x v="2"/>
    <x v="0"/>
    <n v="30"/>
    <n v="23746.48"/>
    <n v="0"/>
    <n v="9995.0300000000007"/>
    <n v="0"/>
    <n v="23746.48"/>
    <n v="13751.449999999999"/>
    <n v="13751.449999999999"/>
    <n v="0.57909424891604988"/>
    <x v="9"/>
    <s v="Q3"/>
    <n v="9"/>
  </r>
  <r>
    <d v="2025-09-01T00:00:00"/>
    <x v="2"/>
    <x v="2"/>
    <x v="1"/>
    <n v="17"/>
    <n v="14272.98"/>
    <n v="2343.62"/>
    <n v="5757.87"/>
    <n v="0"/>
    <n v="11929.36"/>
    <n v="6171.4900000000007"/>
    <n v="6171.4900000000007"/>
    <n v="0.51733621921041872"/>
    <x v="9"/>
    <s v="Q3"/>
    <n v="9"/>
  </r>
  <r>
    <d v="2025-09-01T00:00:00"/>
    <x v="3"/>
    <x v="3"/>
    <x v="0"/>
    <n v="402"/>
    <n v="47101.19"/>
    <n v="0"/>
    <n v="36310.800000000003"/>
    <n v="6342.2"/>
    <n v="47101.19"/>
    <n v="10790.39"/>
    <n v="4448.1899999999996"/>
    <n v="0.22908954104981211"/>
    <x v="9"/>
    <s v="Q3"/>
    <n v="9"/>
  </r>
  <r>
    <d v="2025-09-01T00:00:00"/>
    <x v="3"/>
    <x v="3"/>
    <x v="1"/>
    <n v="163"/>
    <n v="19436.02"/>
    <n v="3097.12"/>
    <n v="15302.43"/>
    <n v="1889.62"/>
    <n v="16338.900000000001"/>
    <n v="1036.4700000000012"/>
    <n v="-853.14999999999873"/>
    <n v="6.3435727007326137E-2"/>
    <x v="9"/>
    <s v="Q3"/>
    <n v="9"/>
  </r>
  <r>
    <d v="2025-09-01T00:00:00"/>
    <x v="3"/>
    <x v="0"/>
    <x v="0"/>
    <n v="375"/>
    <n v="44345.25"/>
    <n v="0"/>
    <n v="34262.300000000003"/>
    <n v="0"/>
    <n v="44345.25"/>
    <n v="10082.949999999997"/>
    <n v="10082.949999999997"/>
    <n v="0.22737384500030999"/>
    <x v="9"/>
    <s v="Q3"/>
    <n v="9"/>
  </r>
  <r>
    <d v="2025-09-01T00:00:00"/>
    <x v="3"/>
    <x v="0"/>
    <x v="1"/>
    <n v="153"/>
    <n v="17938.43"/>
    <n v="2466.2199999999998"/>
    <n v="14068.35"/>
    <n v="0"/>
    <n v="15472.210000000001"/>
    <n v="1403.8600000000006"/>
    <n v="1403.8600000000006"/>
    <n v="9.0734290705723392E-2"/>
    <x v="9"/>
    <s v="Q3"/>
    <n v="9"/>
  </r>
  <r>
    <d v="2025-09-01T00:00:00"/>
    <x v="3"/>
    <x v="1"/>
    <x v="0"/>
    <n v="1801"/>
    <n v="214619.47"/>
    <n v="0"/>
    <n v="166161.79"/>
    <n v="0"/>
    <n v="214619.47"/>
    <n v="48457.679999999993"/>
    <n v="48457.679999999993"/>
    <n v="0.22578417512632937"/>
    <x v="9"/>
    <s v="Q3"/>
    <n v="9"/>
  </r>
  <r>
    <d v="2025-09-01T00:00:00"/>
    <x v="3"/>
    <x v="1"/>
    <x v="1"/>
    <n v="179"/>
    <n v="21081.58"/>
    <n v="1054.0999999999999"/>
    <n v="16077.12"/>
    <n v="0"/>
    <n v="20027.480000000003"/>
    <n v="3950.3600000000024"/>
    <n v="3950.3600000000024"/>
    <n v="0.1972469826458447"/>
    <x v="9"/>
    <s v="Q3"/>
    <n v="9"/>
  </r>
  <r>
    <d v="2025-09-01T00:00:00"/>
    <x v="3"/>
    <x v="2"/>
    <x v="0"/>
    <n v="116"/>
    <n v="14018.51"/>
    <n v="0"/>
    <n v="10840.69"/>
    <n v="0"/>
    <n v="14018.51"/>
    <n v="3177.8199999999997"/>
    <n v="3177.8199999999997"/>
    <n v="0.22668742969117259"/>
    <x v="9"/>
    <s v="Q3"/>
    <n v="9"/>
  </r>
  <r>
    <d v="2025-09-01T00:00:00"/>
    <x v="3"/>
    <x v="2"/>
    <x v="1"/>
    <n v="25"/>
    <n v="3308.08"/>
    <n v="508.58"/>
    <n v="2493.4499999999998"/>
    <n v="0"/>
    <n v="2799.5"/>
    <n v="306.05000000000018"/>
    <n v="306.05000000000018"/>
    <n v="0.10932309340953748"/>
    <x v="9"/>
    <s v="Q3"/>
    <n v="9"/>
  </r>
  <r>
    <d v="2025-09-01T00:00:00"/>
    <x v="4"/>
    <x v="3"/>
    <x v="0"/>
    <n v="178"/>
    <n v="110211.45"/>
    <n v="0"/>
    <n v="55593"/>
    <n v="12672.72"/>
    <n v="110211.45"/>
    <n v="54618.45"/>
    <n v="41945.729999999996"/>
    <n v="0.49557872616683657"/>
    <x v="9"/>
    <s v="Q3"/>
    <n v="9"/>
  </r>
  <r>
    <d v="2025-09-01T00:00:00"/>
    <x v="4"/>
    <x v="3"/>
    <x v="1"/>
    <n v="67"/>
    <n v="43251.66"/>
    <n v="6755.37"/>
    <n v="21151.3"/>
    <n v="4233.05"/>
    <n v="36496.29"/>
    <n v="15344.990000000002"/>
    <n v="11111.940000000002"/>
    <n v="0.42045342142995906"/>
    <x v="9"/>
    <s v="Q3"/>
    <n v="9"/>
  </r>
  <r>
    <d v="2025-09-01T00:00:00"/>
    <x v="4"/>
    <x v="0"/>
    <x v="0"/>
    <n v="155"/>
    <n v="96189.57"/>
    <n v="0"/>
    <n v="48324.32"/>
    <n v="0"/>
    <n v="96189.57"/>
    <n v="47865.250000000007"/>
    <n v="47865.250000000007"/>
    <n v="0.49761372256888148"/>
    <x v="9"/>
    <s v="Q3"/>
    <n v="9"/>
  </r>
  <r>
    <d v="2025-09-01T00:00:00"/>
    <x v="4"/>
    <x v="0"/>
    <x v="1"/>
    <n v="49"/>
    <n v="40555.49"/>
    <n v="5365.6"/>
    <n v="20254.43"/>
    <n v="0"/>
    <n v="35189.89"/>
    <n v="14935.46"/>
    <n v="14935.46"/>
    <n v="0.42442474244733358"/>
    <x v="9"/>
    <s v="Q3"/>
    <n v="9"/>
  </r>
  <r>
    <d v="2025-09-01T00:00:00"/>
    <x v="4"/>
    <x v="1"/>
    <x v="0"/>
    <n v="436"/>
    <n v="307098.33"/>
    <n v="0"/>
    <n v="156052.78"/>
    <n v="0"/>
    <n v="307098.33"/>
    <n v="151045.55000000002"/>
    <n v="151045.55000000002"/>
    <n v="0.49184751346580102"/>
    <x v="9"/>
    <s v="Q3"/>
    <n v="9"/>
  </r>
  <r>
    <d v="2025-09-01T00:00:00"/>
    <x v="4"/>
    <x v="1"/>
    <x v="1"/>
    <n v="52"/>
    <n v="28746.75"/>
    <n v="1437.31"/>
    <n v="14547.01"/>
    <n v="0"/>
    <n v="27309.439999999999"/>
    <n v="12762.429999999998"/>
    <n v="12762.429999999998"/>
    <n v="0.46732668264160671"/>
    <x v="9"/>
    <s v="Q3"/>
    <n v="9"/>
  </r>
  <r>
    <d v="2025-09-01T00:00:00"/>
    <x v="4"/>
    <x v="2"/>
    <x v="0"/>
    <n v="58"/>
    <n v="37874.910000000003"/>
    <n v="0"/>
    <n v="19161.61"/>
    <n v="0"/>
    <n v="37874.910000000003"/>
    <n v="18713.300000000003"/>
    <n v="18713.300000000003"/>
    <n v="0.49408170210833507"/>
    <x v="9"/>
    <s v="Q3"/>
    <n v="9"/>
  </r>
  <r>
    <d v="2025-09-01T00:00:00"/>
    <x v="4"/>
    <x v="2"/>
    <x v="1"/>
    <n v="16"/>
    <n v="11824.25"/>
    <n v="1529.26"/>
    <n v="5963.7"/>
    <n v="0"/>
    <n v="10294.99"/>
    <n v="4331.29"/>
    <n v="4331.29"/>
    <n v="0.42071823284918197"/>
    <x v="9"/>
    <s v="Q3"/>
    <n v="9"/>
  </r>
  <r>
    <d v="2025-09-01T00:00:00"/>
    <x v="5"/>
    <x v="3"/>
    <x v="0"/>
    <n v="75"/>
    <n v="358211.19"/>
    <n v="0"/>
    <n v="284084.40999999997"/>
    <n v="41139.96"/>
    <n v="358211.19"/>
    <n v="74126.780000000028"/>
    <n v="32986.820000000029"/>
    <n v="0.20693596981155174"/>
    <x v="9"/>
    <s v="Q3"/>
    <n v="9"/>
  </r>
  <r>
    <d v="2025-09-01T00:00:00"/>
    <x v="5"/>
    <x v="3"/>
    <x v="1"/>
    <n v="42"/>
    <n v="187435.98"/>
    <n v="31149.25"/>
    <n v="150849.72"/>
    <n v="18026.25"/>
    <n v="156286.73000000001"/>
    <n v="5437.0100000000093"/>
    <n v="-12589.239999999991"/>
    <n v="3.4788686153968469E-2"/>
    <x v="9"/>
    <s v="Q3"/>
    <n v="9"/>
  </r>
  <r>
    <d v="2025-09-01T00:00:00"/>
    <x v="5"/>
    <x v="0"/>
    <x v="0"/>
    <n v="94"/>
    <n v="418373.33"/>
    <n v="0"/>
    <n v="325720.3"/>
    <n v="0"/>
    <n v="418373.33"/>
    <n v="92653.030000000028"/>
    <n v="92653.030000000028"/>
    <n v="0.22146017290346884"/>
    <x v="9"/>
    <s v="Q3"/>
    <n v="9"/>
  </r>
  <r>
    <d v="2025-09-01T00:00:00"/>
    <x v="5"/>
    <x v="0"/>
    <x v="1"/>
    <n v="45"/>
    <n v="187432.43"/>
    <n v="24946.880000000001"/>
    <n v="148090.96"/>
    <n v="0"/>
    <n v="162485.54999999999"/>
    <n v="14394.589999999997"/>
    <n v="14394.589999999997"/>
    <n v="8.8589970000409246E-2"/>
    <x v="9"/>
    <s v="Q3"/>
    <n v="9"/>
  </r>
  <r>
    <d v="2025-09-01T00:00:00"/>
    <x v="5"/>
    <x v="1"/>
    <x v="0"/>
    <n v="167"/>
    <n v="727002.54"/>
    <n v="0"/>
    <n v="569376.99"/>
    <n v="0"/>
    <n v="727002.54"/>
    <n v="157625.55000000005"/>
    <n v="157625.55000000005"/>
    <n v="0.21681567990120096"/>
    <x v="9"/>
    <s v="Q3"/>
    <n v="9"/>
  </r>
  <r>
    <d v="2025-09-01T00:00:00"/>
    <x v="5"/>
    <x v="1"/>
    <x v="1"/>
    <n v="16"/>
    <n v="93078.6"/>
    <n v="4653.9399999999996"/>
    <n v="74838.78"/>
    <n v="0"/>
    <n v="88424.66"/>
    <n v="13585.880000000005"/>
    <n v="13585.880000000005"/>
    <n v="0.15364356504169768"/>
    <x v="9"/>
    <s v="Q3"/>
    <n v="9"/>
  </r>
  <r>
    <d v="2025-09-01T00:00:00"/>
    <x v="5"/>
    <x v="2"/>
    <x v="0"/>
    <n v="23"/>
    <n v="78239.149999999994"/>
    <n v="0"/>
    <n v="59077.64"/>
    <n v="0"/>
    <n v="78239.149999999994"/>
    <n v="19161.509999999995"/>
    <n v="19161.509999999995"/>
    <n v="0.24490948585203184"/>
    <x v="9"/>
    <s v="Q3"/>
    <n v="9"/>
  </r>
  <r>
    <d v="2025-09-01T00:00:00"/>
    <x v="5"/>
    <x v="2"/>
    <x v="1"/>
    <n v="11"/>
    <n v="42364.85"/>
    <n v="5385.57"/>
    <n v="31438.41"/>
    <n v="0"/>
    <n v="36979.279999999999"/>
    <n v="5540.869999999999"/>
    <n v="5540.869999999999"/>
    <n v="0.14983715204839032"/>
    <x v="9"/>
    <s v="Q3"/>
    <n v="9"/>
  </r>
  <r>
    <d v="2025-09-01T00:00:00"/>
    <x v="6"/>
    <x v="3"/>
    <x v="0"/>
    <n v="71"/>
    <n v="99083.91"/>
    <n v="0"/>
    <n v="50750.67"/>
    <n v="11361.61"/>
    <n v="99083.91"/>
    <n v="48333.240000000005"/>
    <n v="36971.630000000005"/>
    <n v="0.48780109707014996"/>
    <x v="9"/>
    <s v="Q3"/>
    <n v="9"/>
  </r>
  <r>
    <d v="2025-09-01T00:00:00"/>
    <x v="6"/>
    <x v="3"/>
    <x v="1"/>
    <n v="38"/>
    <n v="53291.55"/>
    <n v="9965.6200000000008"/>
    <n v="28082.78"/>
    <n v="5007.99"/>
    <n v="43325.93"/>
    <n v="15243.150000000001"/>
    <n v="10235.160000000002"/>
    <n v="0.35182510796652261"/>
    <x v="9"/>
    <s v="Q3"/>
    <n v="9"/>
  </r>
  <r>
    <d v="2025-09-01T00:00:00"/>
    <x v="6"/>
    <x v="0"/>
    <x v="0"/>
    <n v="70"/>
    <n v="119365.81"/>
    <n v="0"/>
    <n v="61567.11"/>
    <n v="0"/>
    <n v="119365.81"/>
    <n v="57798.7"/>
    <n v="57798.7"/>
    <n v="0.48421486856244678"/>
    <x v="9"/>
    <s v="Q3"/>
    <n v="9"/>
  </r>
  <r>
    <d v="2025-09-01T00:00:00"/>
    <x v="6"/>
    <x v="0"/>
    <x v="1"/>
    <n v="36"/>
    <n v="51071.08"/>
    <n v="7818.3"/>
    <n v="25977.65"/>
    <n v="0"/>
    <n v="43252.78"/>
    <n v="17275.129999999997"/>
    <n v="17275.129999999997"/>
    <n v="0.3993992987271569"/>
    <x v="9"/>
    <s v="Q3"/>
    <n v="9"/>
  </r>
  <r>
    <d v="2025-09-01T00:00:00"/>
    <x v="6"/>
    <x v="1"/>
    <x v="0"/>
    <n v="187"/>
    <n v="245021.43"/>
    <n v="0"/>
    <n v="126242.06"/>
    <n v="0"/>
    <n v="245021.43"/>
    <n v="118779.37"/>
    <n v="118779.37"/>
    <n v="0.48477135244864089"/>
    <x v="9"/>
    <s v="Q3"/>
    <n v="9"/>
  </r>
  <r>
    <d v="2025-09-01T00:00:00"/>
    <x v="6"/>
    <x v="1"/>
    <x v="1"/>
    <n v="20"/>
    <n v="32195.78"/>
    <n v="1609.77"/>
    <n v="15952.4"/>
    <n v="0"/>
    <n v="30586.01"/>
    <n v="14633.609999999999"/>
    <n v="14633.609999999999"/>
    <n v="0.47844128737288716"/>
    <x v="9"/>
    <s v="Q3"/>
    <n v="9"/>
  </r>
  <r>
    <d v="2025-09-01T00:00:00"/>
    <x v="6"/>
    <x v="2"/>
    <x v="0"/>
    <n v="25"/>
    <n v="34281.24"/>
    <n v="0"/>
    <n v="17613.18"/>
    <n v="0"/>
    <n v="34281.24"/>
    <n v="16668.059999999998"/>
    <n v="16668.059999999998"/>
    <n v="0.48621520108374139"/>
    <x v="9"/>
    <s v="Q3"/>
    <n v="9"/>
  </r>
  <r>
    <d v="2025-09-01T00:00:00"/>
    <x v="6"/>
    <x v="2"/>
    <x v="1"/>
    <n v="6"/>
    <n v="9326.51"/>
    <n v="1411.76"/>
    <n v="4193.6099999999997"/>
    <n v="0"/>
    <n v="7914.75"/>
    <n v="3721.1400000000003"/>
    <n v="3721.1400000000003"/>
    <n v="0.47015256325215582"/>
    <x v="9"/>
    <s v="Q3"/>
    <n v="9"/>
  </r>
  <r>
    <d v="2025-10-01T00:00:00"/>
    <x v="0"/>
    <x v="3"/>
    <x v="0"/>
    <n v="289"/>
    <n v="126362.71"/>
    <n v="0"/>
    <n v="73330.28"/>
    <n v="14486.32"/>
    <n v="126362.71"/>
    <n v="53032.430000000008"/>
    <n v="38546.110000000008"/>
    <n v="0.41968417739695518"/>
    <x v="9"/>
    <s v="Q4"/>
    <n v="10"/>
  </r>
  <r>
    <d v="2025-10-01T00:00:00"/>
    <x v="0"/>
    <x v="3"/>
    <x v="1"/>
    <n v="131"/>
    <n v="57963.12"/>
    <n v="8057.48"/>
    <n v="33152.36"/>
    <n v="5804.26"/>
    <n v="49905.64"/>
    <n v="16753.28"/>
    <n v="10949.019999999999"/>
    <n v="0.3356991314007795"/>
    <x v="9"/>
    <s v="Q4"/>
    <n v="10"/>
  </r>
  <r>
    <d v="2025-10-01T00:00:00"/>
    <x v="0"/>
    <x v="0"/>
    <x v="0"/>
    <n v="216"/>
    <n v="100515.58"/>
    <n v="0"/>
    <n v="52617.23"/>
    <n v="0"/>
    <n v="100515.58"/>
    <n v="47898.35"/>
    <n v="47898.35"/>
    <n v="0.47652662403181673"/>
    <x v="9"/>
    <s v="Q4"/>
    <n v="10"/>
  </r>
  <r>
    <d v="2025-10-01T00:00:00"/>
    <x v="0"/>
    <x v="0"/>
    <x v="1"/>
    <n v="121"/>
    <n v="50345.57"/>
    <n v="8508.49"/>
    <n v="31464.82"/>
    <n v="0"/>
    <n v="41837.08"/>
    <n v="10372.260000000002"/>
    <n v="10372.260000000002"/>
    <n v="0.24792026594590258"/>
    <x v="9"/>
    <s v="Q4"/>
    <n v="10"/>
  </r>
  <r>
    <d v="2025-10-01T00:00:00"/>
    <x v="0"/>
    <x v="1"/>
    <x v="0"/>
    <n v="718"/>
    <n v="338474.57"/>
    <n v="0"/>
    <n v="188127.55"/>
    <n v="0"/>
    <n v="338474.57"/>
    <n v="150347.02000000002"/>
    <n v="150347.02000000002"/>
    <n v="0.44419000222084637"/>
    <x v="9"/>
    <s v="Q4"/>
    <n v="10"/>
  </r>
  <r>
    <d v="2025-10-01T00:00:00"/>
    <x v="0"/>
    <x v="1"/>
    <x v="1"/>
    <n v="73"/>
    <n v="29889.27"/>
    <n v="1494.4"/>
    <n v="15625.18"/>
    <n v="0"/>
    <n v="28394.87"/>
    <n v="12769.689999999999"/>
    <n v="12769.689999999999"/>
    <n v="0.44971820614075708"/>
    <x v="9"/>
    <s v="Q4"/>
    <n v="10"/>
  </r>
  <r>
    <d v="2025-10-01T00:00:00"/>
    <x v="0"/>
    <x v="2"/>
    <x v="0"/>
    <n v="59"/>
    <n v="27022.16"/>
    <n v="0"/>
    <n v="13571.02"/>
    <n v="0"/>
    <n v="27022.16"/>
    <n v="13451.14"/>
    <n v="13451.14"/>
    <n v="0.49778182055024467"/>
    <x v="9"/>
    <s v="Q4"/>
    <n v="10"/>
  </r>
  <r>
    <d v="2025-10-01T00:00:00"/>
    <x v="0"/>
    <x v="2"/>
    <x v="1"/>
    <n v="28"/>
    <n v="13803.28"/>
    <n v="2506.37"/>
    <n v="7336.4"/>
    <n v="0"/>
    <n v="11296.91"/>
    <n v="3960.51"/>
    <n v="3960.51"/>
    <n v="0.35058347813694191"/>
    <x v="9"/>
    <s v="Q4"/>
    <n v="10"/>
  </r>
  <r>
    <d v="2025-10-01T00:00:00"/>
    <x v="1"/>
    <x v="3"/>
    <x v="0"/>
    <n v="110"/>
    <n v="806149.76"/>
    <n v="0"/>
    <n v="650975.77"/>
    <n v="92604.36"/>
    <n v="806149.76"/>
    <n v="155173.99"/>
    <n v="62569.62999999999"/>
    <n v="0.1924877953198175"/>
    <x v="9"/>
    <s v="Q4"/>
    <n v="10"/>
  </r>
  <r>
    <d v="2025-10-01T00:00:00"/>
    <x v="1"/>
    <x v="3"/>
    <x v="1"/>
    <n v="46"/>
    <n v="296662.68"/>
    <n v="46500.73"/>
    <n v="243980.67"/>
    <n v="28832.41"/>
    <n v="250161.94999999998"/>
    <n v="6181.2799999999697"/>
    <n v="-22651.13000000003"/>
    <n v="2.4709113436315835E-2"/>
    <x v="9"/>
    <s v="Q4"/>
    <n v="10"/>
  </r>
  <r>
    <d v="2025-10-01T00:00:00"/>
    <x v="1"/>
    <x v="0"/>
    <x v="0"/>
    <n v="78"/>
    <n v="523990.76"/>
    <n v="0"/>
    <n v="426355.48"/>
    <n v="0"/>
    <n v="523990.76"/>
    <n v="97635.280000000028"/>
    <n v="97635.280000000028"/>
    <n v="0.18633015589816895"/>
    <x v="9"/>
    <s v="Q4"/>
    <n v="10"/>
  </r>
  <r>
    <d v="2025-10-01T00:00:00"/>
    <x v="1"/>
    <x v="0"/>
    <x v="1"/>
    <n v="32"/>
    <n v="199805.15"/>
    <n v="30316.14"/>
    <n v="164615.79999999999"/>
    <n v="0"/>
    <n v="169489.01"/>
    <n v="4873.210000000021"/>
    <n v="4873.210000000021"/>
    <n v="2.8752365713859682E-2"/>
    <x v="9"/>
    <s v="Q4"/>
    <n v="10"/>
  </r>
  <r>
    <d v="2025-10-01T00:00:00"/>
    <x v="1"/>
    <x v="1"/>
    <x v="0"/>
    <n v="132"/>
    <n v="864647.13"/>
    <n v="0"/>
    <n v="704780.19"/>
    <n v="0"/>
    <n v="864647.13"/>
    <n v="159866.94000000006"/>
    <n v="159866.94000000006"/>
    <n v="0.18489269720932291"/>
    <x v="9"/>
    <s v="Q4"/>
    <n v="10"/>
  </r>
  <r>
    <d v="2025-10-01T00:00:00"/>
    <x v="1"/>
    <x v="1"/>
    <x v="1"/>
    <n v="14"/>
    <n v="87798.69"/>
    <n v="4389.92"/>
    <n v="69986.2"/>
    <n v="0"/>
    <n v="83408.77"/>
    <n v="13422.570000000007"/>
    <n v="13422.570000000007"/>
    <n v="0.16092516410444616"/>
    <x v="9"/>
    <s v="Q4"/>
    <n v="10"/>
  </r>
  <r>
    <d v="2025-10-01T00:00:00"/>
    <x v="1"/>
    <x v="2"/>
    <x v="0"/>
    <n v="23"/>
    <n v="118573.48"/>
    <n v="0"/>
    <n v="99983.85"/>
    <n v="0"/>
    <n v="118573.48"/>
    <n v="18589.62999999999"/>
    <n v="18589.62999999999"/>
    <n v="0.15677729961202108"/>
    <x v="9"/>
    <s v="Q4"/>
    <n v="10"/>
  </r>
  <r>
    <d v="2025-10-01T00:00:00"/>
    <x v="1"/>
    <x v="2"/>
    <x v="1"/>
    <n v="9"/>
    <n v="44195.72"/>
    <n v="6234.61"/>
    <n v="34987.69"/>
    <n v="0"/>
    <n v="37961.11"/>
    <n v="2973.4199999999983"/>
    <n v="2973.4199999999983"/>
    <n v="7.8328057319714789E-2"/>
    <x v="9"/>
    <s v="Q4"/>
    <n v="10"/>
  </r>
  <r>
    <d v="2025-10-01T00:00:00"/>
    <x v="2"/>
    <x v="3"/>
    <x v="0"/>
    <n v="188"/>
    <n v="169621.9"/>
    <n v="0"/>
    <n v="70812.070000000007"/>
    <n v="19435.39"/>
    <n v="169621.9"/>
    <n v="98809.829999999987"/>
    <n v="79374.439999999988"/>
    <n v="0.58252990916856839"/>
    <x v="9"/>
    <s v="Q4"/>
    <n v="10"/>
  </r>
  <r>
    <d v="2025-10-01T00:00:00"/>
    <x v="2"/>
    <x v="3"/>
    <x v="1"/>
    <n v="81"/>
    <n v="64629.45"/>
    <n v="11676.18"/>
    <n v="28483.13"/>
    <n v="6121.11"/>
    <n v="52953.27"/>
    <n v="24470.139999999996"/>
    <n v="18349.029999999995"/>
    <n v="0.46210819464029318"/>
    <x v="9"/>
    <s v="Q4"/>
    <n v="10"/>
  </r>
  <r>
    <d v="2025-10-01T00:00:00"/>
    <x v="2"/>
    <x v="0"/>
    <x v="0"/>
    <n v="167"/>
    <n v="141179.9"/>
    <n v="0"/>
    <n v="59870.64"/>
    <n v="0"/>
    <n v="141179.9"/>
    <n v="81309.259999999995"/>
    <n v="81309.259999999995"/>
    <n v="0.57592660144963981"/>
    <x v="9"/>
    <s v="Q4"/>
    <n v="10"/>
  </r>
  <r>
    <d v="2025-10-01T00:00:00"/>
    <x v="2"/>
    <x v="0"/>
    <x v="1"/>
    <n v="48"/>
    <n v="41209.17"/>
    <n v="6589.66"/>
    <n v="17039.95"/>
    <n v="0"/>
    <n v="34619.509999999995"/>
    <n v="17579.559999999994"/>
    <n v="17579.559999999994"/>
    <n v="0.50779343786206088"/>
    <x v="9"/>
    <s v="Q4"/>
    <n v="10"/>
  </r>
  <r>
    <d v="2025-10-01T00:00:00"/>
    <x v="2"/>
    <x v="1"/>
    <x v="0"/>
    <n v="496"/>
    <n v="405917.97"/>
    <n v="0"/>
    <n v="170599.79"/>
    <n v="0"/>
    <n v="405917.97"/>
    <n v="235318.17999999996"/>
    <n v="235318.17999999996"/>
    <n v="0.57971855742183565"/>
    <x v="9"/>
    <s v="Q4"/>
    <n v="10"/>
  </r>
  <r>
    <d v="2025-10-01T00:00:00"/>
    <x v="2"/>
    <x v="1"/>
    <x v="1"/>
    <n v="43"/>
    <n v="37044.28"/>
    <n v="1852.21"/>
    <n v="16339.31"/>
    <n v="0"/>
    <n v="35192.07"/>
    <n v="18852.760000000002"/>
    <n v="18852.760000000002"/>
    <n v="0.5357104597711928"/>
    <x v="9"/>
    <s v="Q4"/>
    <n v="10"/>
  </r>
  <r>
    <d v="2025-10-01T00:00:00"/>
    <x v="2"/>
    <x v="2"/>
    <x v="0"/>
    <n v="41"/>
    <n v="30174.91"/>
    <n v="0"/>
    <n v="13002.19"/>
    <n v="0"/>
    <n v="30174.91"/>
    <n v="17172.72"/>
    <n v="17172.72"/>
    <n v="0.56910592276828664"/>
    <x v="9"/>
    <s v="Q4"/>
    <n v="10"/>
  </r>
  <r>
    <d v="2025-10-01T00:00:00"/>
    <x v="2"/>
    <x v="2"/>
    <x v="1"/>
    <n v="15"/>
    <n v="12817.37"/>
    <n v="1893.67"/>
    <n v="5874.97"/>
    <n v="0"/>
    <n v="10923.7"/>
    <n v="5048.7300000000005"/>
    <n v="5048.7300000000005"/>
    <n v="0.46218131219275521"/>
    <x v="9"/>
    <s v="Q4"/>
    <n v="10"/>
  </r>
  <r>
    <d v="2025-10-01T00:00:00"/>
    <x v="3"/>
    <x v="3"/>
    <x v="0"/>
    <n v="484"/>
    <n v="53889.48"/>
    <n v="0"/>
    <n v="41991.199999999997"/>
    <n v="6173.76"/>
    <n v="53889.48"/>
    <n v="11898.280000000006"/>
    <n v="5724.5200000000059"/>
    <n v="0.22079040287640567"/>
    <x v="9"/>
    <s v="Q4"/>
    <n v="10"/>
  </r>
  <r>
    <d v="2025-10-01T00:00:00"/>
    <x v="3"/>
    <x v="3"/>
    <x v="1"/>
    <n v="219"/>
    <n v="24292.67"/>
    <n v="3463.35"/>
    <n v="19221.259999999998"/>
    <n v="2426.7600000000002"/>
    <n v="20829.32"/>
    <n v="1608.0600000000013"/>
    <n v="-818.69999999999891"/>
    <n v="7.7201752145533376E-2"/>
    <x v="9"/>
    <s v="Q4"/>
    <n v="10"/>
  </r>
  <r>
    <d v="2025-10-01T00:00:00"/>
    <x v="3"/>
    <x v="0"/>
    <x v="0"/>
    <n v="325"/>
    <n v="38091.43"/>
    <n v="0"/>
    <n v="29641.87"/>
    <n v="0"/>
    <n v="38091.43"/>
    <n v="8449.5600000000013"/>
    <n v="8449.5600000000013"/>
    <n v="0.22182312399403228"/>
    <x v="9"/>
    <s v="Q4"/>
    <n v="10"/>
  </r>
  <r>
    <d v="2025-10-01T00:00:00"/>
    <x v="3"/>
    <x v="0"/>
    <x v="1"/>
    <n v="180"/>
    <n v="20543.73"/>
    <n v="3641.79"/>
    <n v="15834.58"/>
    <n v="0"/>
    <n v="16901.939999999999"/>
    <n v="1067.3599999999988"/>
    <n v="1067.3599999999988"/>
    <n v="6.3150147261201897E-2"/>
    <x v="9"/>
    <s v="Q4"/>
    <n v="10"/>
  </r>
  <r>
    <d v="2025-10-01T00:00:00"/>
    <x v="3"/>
    <x v="1"/>
    <x v="0"/>
    <n v="2029"/>
    <n v="228140.76"/>
    <n v="0"/>
    <n v="176030.99"/>
    <n v="0"/>
    <n v="228140.76"/>
    <n v="52109.770000000019"/>
    <n v="52109.770000000019"/>
    <n v="0.22841060930979637"/>
    <x v="9"/>
    <s v="Q4"/>
    <n v="10"/>
  </r>
  <r>
    <d v="2025-10-01T00:00:00"/>
    <x v="3"/>
    <x v="1"/>
    <x v="1"/>
    <n v="205"/>
    <n v="25325.39"/>
    <n v="1266.3399999999999"/>
    <n v="19673.59"/>
    <n v="0"/>
    <n v="24059.05"/>
    <n v="4385.4599999999991"/>
    <n v="4385.4599999999991"/>
    <n v="0.18227901766694857"/>
    <x v="9"/>
    <s v="Q4"/>
    <n v="10"/>
  </r>
  <r>
    <d v="2025-10-01T00:00:00"/>
    <x v="3"/>
    <x v="2"/>
    <x v="0"/>
    <n v="79"/>
    <n v="7803.96"/>
    <n v="0"/>
    <n v="5939.44"/>
    <n v="0"/>
    <n v="7803.96"/>
    <n v="1864.5200000000004"/>
    <n v="1864.5200000000004"/>
    <n v="0.23891972793299818"/>
    <x v="9"/>
    <s v="Q4"/>
    <n v="10"/>
  </r>
  <r>
    <d v="2025-10-01T00:00:00"/>
    <x v="3"/>
    <x v="2"/>
    <x v="1"/>
    <n v="66"/>
    <n v="6636.42"/>
    <n v="957.63"/>
    <n v="5185.62"/>
    <n v="0"/>
    <n v="5678.79"/>
    <n v="493.17000000000007"/>
    <n v="493.17000000000007"/>
    <n v="8.684420448722352E-2"/>
    <x v="9"/>
    <s v="Q4"/>
    <n v="10"/>
  </r>
  <r>
    <d v="2025-10-01T00:00:00"/>
    <x v="4"/>
    <x v="3"/>
    <x v="0"/>
    <n v="202"/>
    <n v="147897.53"/>
    <n v="0"/>
    <n v="74184.83"/>
    <n v="16973.689999999999"/>
    <n v="147897.53"/>
    <n v="73712.7"/>
    <n v="56739.009999999995"/>
    <n v="0.49840386110572638"/>
    <x v="9"/>
    <s v="Q4"/>
    <n v="10"/>
  </r>
  <r>
    <d v="2025-10-01T00:00:00"/>
    <x v="4"/>
    <x v="3"/>
    <x v="1"/>
    <n v="62"/>
    <n v="41510.400000000001"/>
    <n v="6107.83"/>
    <n v="20965.77"/>
    <n v="4117.67"/>
    <n v="35402.57"/>
    <n v="14436.8"/>
    <n v="10319.129999999999"/>
    <n v="0.40778960397507863"/>
    <x v="9"/>
    <s v="Q4"/>
    <n v="10"/>
  </r>
  <r>
    <d v="2025-10-01T00:00:00"/>
    <x v="4"/>
    <x v="0"/>
    <x v="0"/>
    <n v="151"/>
    <n v="110576.05"/>
    <n v="0"/>
    <n v="55406.77"/>
    <n v="0"/>
    <n v="110576.05"/>
    <n v="55169.280000000006"/>
    <n v="55169.280000000006"/>
    <n v="0.49892612369495931"/>
    <x v="9"/>
    <s v="Q4"/>
    <n v="10"/>
  </r>
  <r>
    <d v="2025-10-01T00:00:00"/>
    <x v="4"/>
    <x v="0"/>
    <x v="1"/>
    <n v="78"/>
    <n v="53267.73"/>
    <n v="8296.5300000000007"/>
    <n v="27294.74"/>
    <n v="0"/>
    <n v="44971.200000000004"/>
    <n v="17676.460000000003"/>
    <n v="17676.460000000003"/>
    <n v="0.3930617817625503"/>
    <x v="9"/>
    <s v="Q4"/>
    <n v="10"/>
  </r>
  <r>
    <d v="2025-10-01T00:00:00"/>
    <x v="4"/>
    <x v="1"/>
    <x v="0"/>
    <n v="551"/>
    <n v="361710.62"/>
    <n v="0"/>
    <n v="182599.58"/>
    <n v="0"/>
    <n v="361710.62"/>
    <n v="179111.04000000001"/>
    <n v="179111.04000000001"/>
    <n v="0.49517771969205665"/>
    <x v="9"/>
    <s v="Q4"/>
    <n v="10"/>
  </r>
  <r>
    <d v="2025-10-01T00:00:00"/>
    <x v="4"/>
    <x v="1"/>
    <x v="1"/>
    <n v="62"/>
    <n v="52122.8"/>
    <n v="2606.11"/>
    <n v="26980.47"/>
    <n v="0"/>
    <n v="49516.69"/>
    <n v="22536.22"/>
    <n v="22536.22"/>
    <n v="0.45512371687202841"/>
    <x v="9"/>
    <s v="Q4"/>
    <n v="10"/>
  </r>
  <r>
    <d v="2025-10-01T00:00:00"/>
    <x v="4"/>
    <x v="2"/>
    <x v="0"/>
    <n v="51"/>
    <n v="27519.42"/>
    <n v="0"/>
    <n v="13787.33"/>
    <n v="0"/>
    <n v="27519.42"/>
    <n v="13732.089999999998"/>
    <n v="13732.089999999998"/>
    <n v="0.49899634512645974"/>
    <x v="9"/>
    <s v="Q4"/>
    <n v="10"/>
  </r>
  <r>
    <d v="2025-10-01T00:00:00"/>
    <x v="4"/>
    <x v="2"/>
    <x v="1"/>
    <n v="20"/>
    <n v="13071.9"/>
    <n v="1439.94"/>
    <n v="6663.23"/>
    <n v="0"/>
    <n v="11631.96"/>
    <n v="4968.7299999999996"/>
    <n v="4968.7299999999996"/>
    <n v="0.42716188845216113"/>
    <x v="9"/>
    <s v="Q4"/>
    <n v="10"/>
  </r>
  <r>
    <d v="2025-10-01T00:00:00"/>
    <x v="5"/>
    <x v="3"/>
    <x v="0"/>
    <n v="113"/>
    <n v="466859.53"/>
    <n v="0"/>
    <n v="360256.74"/>
    <n v="53606.06"/>
    <n v="466859.53"/>
    <n v="106602.79000000004"/>
    <n v="52996.73000000004"/>
    <n v="0.22834018189582642"/>
    <x v="9"/>
    <s v="Q4"/>
    <n v="10"/>
  </r>
  <r>
    <d v="2025-10-01T00:00:00"/>
    <x v="5"/>
    <x v="3"/>
    <x v="1"/>
    <n v="43"/>
    <n v="226394.81"/>
    <n v="35737.129999999997"/>
    <n v="186347.5"/>
    <n v="22059.58"/>
    <n v="190657.68"/>
    <n v="4310.179999999993"/>
    <n v="-17749.400000000009"/>
    <n v="2.2606904689074121E-2"/>
    <x v="9"/>
    <s v="Q4"/>
    <n v="10"/>
  </r>
  <r>
    <d v="2025-10-01T00:00:00"/>
    <x v="5"/>
    <x v="0"/>
    <x v="0"/>
    <n v="86"/>
    <n v="379207.78"/>
    <n v="0"/>
    <n v="300866.84000000003"/>
    <n v="0"/>
    <n v="379207.78"/>
    <n v="78340.94"/>
    <n v="78340.94"/>
    <n v="0.2065910673035242"/>
    <x v="9"/>
    <s v="Q4"/>
    <n v="10"/>
  </r>
  <r>
    <d v="2025-10-01T00:00:00"/>
    <x v="5"/>
    <x v="0"/>
    <x v="1"/>
    <n v="42"/>
    <n v="166641.32999999999"/>
    <n v="25166.560000000001"/>
    <n v="125621.58"/>
    <n v="0"/>
    <n v="141474.76999999999"/>
    <n v="15853.189999999988"/>
    <n v="15853.189999999988"/>
    <n v="0.11205665858301087"/>
    <x v="9"/>
    <s v="Q4"/>
    <n v="10"/>
  </r>
  <r>
    <d v="2025-10-01T00:00:00"/>
    <x v="5"/>
    <x v="1"/>
    <x v="0"/>
    <n v="188"/>
    <n v="846570.38"/>
    <n v="0"/>
    <n v="676176.89"/>
    <n v="0"/>
    <n v="846570.38"/>
    <n v="170393.49"/>
    <n v="170393.49"/>
    <n v="0.20127504342875779"/>
    <x v="9"/>
    <s v="Q4"/>
    <n v="10"/>
  </r>
  <r>
    <d v="2025-10-01T00:00:00"/>
    <x v="5"/>
    <x v="1"/>
    <x v="1"/>
    <n v="26"/>
    <n v="103452.04"/>
    <n v="5172.59"/>
    <n v="81374.63"/>
    <n v="0"/>
    <n v="98279.45"/>
    <n v="16904.819999999992"/>
    <n v="16904.819999999992"/>
    <n v="0.17200767810564663"/>
    <x v="9"/>
    <s v="Q4"/>
    <n v="10"/>
  </r>
  <r>
    <d v="2025-10-01T00:00:00"/>
    <x v="5"/>
    <x v="2"/>
    <x v="0"/>
    <n v="23"/>
    <n v="116338.69"/>
    <n v="0"/>
    <n v="91174.7"/>
    <n v="0"/>
    <n v="116338.69"/>
    <n v="25163.990000000005"/>
    <n v="25163.990000000005"/>
    <n v="0.21629940993834471"/>
    <x v="9"/>
    <s v="Q4"/>
    <n v="10"/>
  </r>
  <r>
    <d v="2025-10-01T00:00:00"/>
    <x v="5"/>
    <x v="2"/>
    <x v="1"/>
    <n v="11"/>
    <n v="47061.56"/>
    <n v="6533.72"/>
    <n v="35947.050000000003"/>
    <n v="0"/>
    <n v="40527.839999999997"/>
    <n v="4580.7899999999936"/>
    <n v="4580.7899999999936"/>
    <n v="0.11302822948373252"/>
    <x v="9"/>
    <s v="Q4"/>
    <n v="10"/>
  </r>
  <r>
    <d v="2025-10-01T00:00:00"/>
    <x v="6"/>
    <x v="3"/>
    <x v="0"/>
    <n v="88"/>
    <n v="106066.83"/>
    <n v="0"/>
    <n v="56835.8"/>
    <n v="12153.82"/>
    <n v="106066.83"/>
    <n v="49231.03"/>
    <n v="37077.21"/>
    <n v="0.46415104514766775"/>
    <x v="9"/>
    <s v="Q4"/>
    <n v="10"/>
  </r>
  <r>
    <d v="2025-10-01T00:00:00"/>
    <x v="6"/>
    <x v="3"/>
    <x v="1"/>
    <n v="42"/>
    <n v="57792.25"/>
    <n v="9265.5"/>
    <n v="30252.33"/>
    <n v="5612.57"/>
    <n v="48526.75"/>
    <n v="18274.419999999998"/>
    <n v="12661.849999999999"/>
    <n v="0.37658446114771749"/>
    <x v="9"/>
    <s v="Q4"/>
    <n v="10"/>
  </r>
  <r>
    <d v="2025-10-01T00:00:00"/>
    <x v="6"/>
    <x v="0"/>
    <x v="0"/>
    <n v="56"/>
    <n v="70300.14"/>
    <n v="0"/>
    <n v="34374.300000000003"/>
    <n v="0"/>
    <n v="70300.14"/>
    <n v="35925.839999999997"/>
    <n v="35925.839999999997"/>
    <n v="0.51103511315909178"/>
    <x v="9"/>
    <s v="Q4"/>
    <n v="10"/>
  </r>
  <r>
    <d v="2025-10-01T00:00:00"/>
    <x v="6"/>
    <x v="0"/>
    <x v="1"/>
    <n v="34"/>
    <n v="40054.730000000003"/>
    <n v="5939.37"/>
    <n v="20149.3"/>
    <n v="0"/>
    <n v="34115.360000000001"/>
    <n v="13966.060000000001"/>
    <n v="13966.060000000001"/>
    <n v="0.40937747689017501"/>
    <x v="9"/>
    <s v="Q4"/>
    <n v="10"/>
  </r>
  <r>
    <d v="2025-10-01T00:00:00"/>
    <x v="6"/>
    <x v="1"/>
    <x v="0"/>
    <n v="197"/>
    <n v="282391.92"/>
    <n v="0"/>
    <n v="146401.18"/>
    <n v="0"/>
    <n v="282391.92"/>
    <n v="135990.74"/>
    <n v="135990.74"/>
    <n v="0.48156739045508101"/>
    <x v="9"/>
    <s v="Q4"/>
    <n v="10"/>
  </r>
  <r>
    <d v="2025-10-01T00:00:00"/>
    <x v="6"/>
    <x v="1"/>
    <x v="1"/>
    <n v="28"/>
    <n v="31648.43"/>
    <n v="1582.39"/>
    <n v="16607.099999999999"/>
    <n v="0"/>
    <n v="30066.04"/>
    <n v="13458.940000000002"/>
    <n v="13458.940000000002"/>
    <n v="0.44764591545810495"/>
    <x v="9"/>
    <s v="Q4"/>
    <n v="10"/>
  </r>
  <r>
    <d v="2025-10-01T00:00:00"/>
    <x v="6"/>
    <x v="2"/>
    <x v="0"/>
    <n v="17"/>
    <n v="27956.799999999999"/>
    <n v="0"/>
    <n v="14678.03"/>
    <n v="0"/>
    <n v="27956.799999999999"/>
    <n v="13278.769999999999"/>
    <n v="13278.769999999999"/>
    <n v="0.47497460367424021"/>
    <x v="9"/>
    <s v="Q4"/>
    <n v="10"/>
  </r>
  <r>
    <d v="2025-10-01T00:00:00"/>
    <x v="6"/>
    <x v="2"/>
    <x v="1"/>
    <n v="7"/>
    <n v="9301.4"/>
    <n v="1648.85"/>
    <n v="4559.3999999999996"/>
    <n v="0"/>
    <n v="7652.5499999999993"/>
    <n v="3093.1499999999996"/>
    <n v="3093.1499999999996"/>
    <n v="0.40419860046651113"/>
    <x v="9"/>
    <s v="Q4"/>
    <n v="10"/>
  </r>
  <r>
    <d v="2025-11-01T00:00:00"/>
    <x v="0"/>
    <x v="3"/>
    <x v="0"/>
    <n v="278"/>
    <n v="129948.15"/>
    <n v="0"/>
    <n v="71740.509999999995"/>
    <n v="14908.47"/>
    <n v="129948.15"/>
    <n v="58207.64"/>
    <n v="43299.17"/>
    <n v="0.44792973197386804"/>
    <x v="9"/>
    <s v="Q4"/>
    <n v="11"/>
  </r>
  <r>
    <d v="2025-11-01T00:00:00"/>
    <x v="0"/>
    <x v="3"/>
    <x v="1"/>
    <n v="128"/>
    <n v="53691.82"/>
    <n v="9188.1"/>
    <n v="30928.36"/>
    <n v="5155.93"/>
    <n v="44503.72"/>
    <n v="13575.36"/>
    <n v="8419.43"/>
    <n v="0.30503876979272743"/>
    <x v="9"/>
    <s v="Q4"/>
    <n v="11"/>
  </r>
  <r>
    <d v="2025-11-01T00:00:00"/>
    <x v="0"/>
    <x v="0"/>
    <x v="0"/>
    <n v="246"/>
    <n v="112959.86"/>
    <n v="0"/>
    <n v="62875.21"/>
    <n v="0"/>
    <n v="112959.86"/>
    <n v="50084.65"/>
    <n v="50084.65"/>
    <n v="0.44338449073856856"/>
    <x v="9"/>
    <s v="Q4"/>
    <n v="11"/>
  </r>
  <r>
    <d v="2025-11-01T00:00:00"/>
    <x v="0"/>
    <x v="0"/>
    <x v="1"/>
    <n v="114"/>
    <n v="58829.52"/>
    <n v="10192.4"/>
    <n v="32955.089999999997"/>
    <n v="0"/>
    <n v="48637.119999999995"/>
    <n v="15682.029999999999"/>
    <n v="15682.029999999999"/>
    <n v="0.32242924745544144"/>
    <x v="9"/>
    <s v="Q4"/>
    <n v="11"/>
  </r>
  <r>
    <d v="2025-11-01T00:00:00"/>
    <x v="0"/>
    <x v="1"/>
    <x v="0"/>
    <n v="765"/>
    <n v="338145.87"/>
    <n v="0"/>
    <n v="193429.38"/>
    <n v="0"/>
    <n v="338145.87"/>
    <n v="144716.49"/>
    <n v="144716.49"/>
    <n v="0.42797059742294058"/>
    <x v="9"/>
    <s v="Q4"/>
    <n v="11"/>
  </r>
  <r>
    <d v="2025-11-01T00:00:00"/>
    <x v="0"/>
    <x v="1"/>
    <x v="1"/>
    <n v="146"/>
    <n v="67738.83"/>
    <n v="5941.58"/>
    <n v="37936.9"/>
    <n v="0"/>
    <n v="61797.25"/>
    <n v="23860.35"/>
    <n v="23860.35"/>
    <n v="0.38610698696139389"/>
    <x v="9"/>
    <s v="Q4"/>
    <n v="11"/>
  </r>
  <r>
    <d v="2025-11-01T00:00:00"/>
    <x v="0"/>
    <x v="2"/>
    <x v="0"/>
    <n v="67"/>
    <n v="27932.86"/>
    <n v="0"/>
    <n v="15693.77"/>
    <n v="0"/>
    <n v="27932.86"/>
    <n v="12239.09"/>
    <n v="12239.09"/>
    <n v="0.43816100463754876"/>
    <x v="9"/>
    <s v="Q4"/>
    <n v="11"/>
  </r>
  <r>
    <d v="2025-11-01T00:00:00"/>
    <x v="0"/>
    <x v="2"/>
    <x v="1"/>
    <n v="43"/>
    <n v="18766.53"/>
    <n v="3294.03"/>
    <n v="11700.98"/>
    <n v="0"/>
    <n v="15472.499999999998"/>
    <n v="3771.5199999999986"/>
    <n v="3771.5199999999986"/>
    <n v="0.24375634189691381"/>
    <x v="9"/>
    <s v="Q4"/>
    <n v="11"/>
  </r>
  <r>
    <d v="2025-11-01T00:00:00"/>
    <x v="1"/>
    <x v="3"/>
    <x v="0"/>
    <n v="119"/>
    <n v="838800.92"/>
    <n v="0"/>
    <n v="677004.81"/>
    <n v="96346.81"/>
    <n v="838800.92"/>
    <n v="161796.10999999999"/>
    <n v="65449.299999999988"/>
    <n v="0.19288976220960746"/>
    <x v="9"/>
    <s v="Q4"/>
    <n v="11"/>
  </r>
  <r>
    <d v="2025-11-01T00:00:00"/>
    <x v="1"/>
    <x v="3"/>
    <x v="1"/>
    <n v="37"/>
    <n v="257008.27"/>
    <n v="41182.99"/>
    <n v="211983.24"/>
    <n v="24891.4"/>
    <n v="215825.28"/>
    <n v="3842.0400000000081"/>
    <n v="-21049.359999999993"/>
    <n v="1.7801621756265106E-2"/>
    <x v="9"/>
    <s v="Q4"/>
    <n v="11"/>
  </r>
  <r>
    <d v="2025-11-01T00:00:00"/>
    <x v="1"/>
    <x v="0"/>
    <x v="0"/>
    <n v="94"/>
    <n v="633143.43999999994"/>
    <n v="0"/>
    <n v="520442.7"/>
    <n v="0"/>
    <n v="633143.43999999994"/>
    <n v="112700.73999999993"/>
    <n v="112700.73999999993"/>
    <n v="0.17800190743506708"/>
    <x v="9"/>
    <s v="Q4"/>
    <n v="11"/>
  </r>
  <r>
    <d v="2025-11-01T00:00:00"/>
    <x v="1"/>
    <x v="0"/>
    <x v="1"/>
    <n v="26"/>
    <n v="215754.85"/>
    <n v="35528.68"/>
    <n v="176784.76"/>
    <n v="0"/>
    <n v="180226.17"/>
    <n v="3441.4100000000035"/>
    <n v="3441.4100000000035"/>
    <n v="1.9094951637711678E-2"/>
    <x v="9"/>
    <s v="Q4"/>
    <n v="11"/>
  </r>
  <r>
    <d v="2025-11-01T00:00:00"/>
    <x v="1"/>
    <x v="1"/>
    <x v="0"/>
    <n v="134"/>
    <n v="920563.12"/>
    <n v="0"/>
    <n v="753817.07"/>
    <n v="0"/>
    <n v="920563.12"/>
    <n v="166746.05000000005"/>
    <n v="166746.05000000005"/>
    <n v="0.18113483625109819"/>
    <x v="9"/>
    <s v="Q4"/>
    <n v="11"/>
  </r>
  <r>
    <d v="2025-11-01T00:00:00"/>
    <x v="1"/>
    <x v="1"/>
    <x v="1"/>
    <n v="20"/>
    <n v="116832.26"/>
    <n v="9268.4500000000007"/>
    <n v="95804.47"/>
    <n v="0"/>
    <n v="107563.81"/>
    <n v="11759.339999999997"/>
    <n v="11759.339999999997"/>
    <n v="0.1093243164220382"/>
    <x v="9"/>
    <s v="Q4"/>
    <n v="11"/>
  </r>
  <r>
    <d v="2025-11-01T00:00:00"/>
    <x v="1"/>
    <x v="2"/>
    <x v="0"/>
    <n v="28"/>
    <n v="217867.79"/>
    <n v="0"/>
    <n v="179786.93"/>
    <n v="0"/>
    <n v="217867.79"/>
    <n v="38080.860000000015"/>
    <n v="38080.860000000015"/>
    <n v="0.17478884786043872"/>
    <x v="9"/>
    <s v="Q4"/>
    <n v="11"/>
  </r>
  <r>
    <d v="2025-11-01T00:00:00"/>
    <x v="1"/>
    <x v="2"/>
    <x v="1"/>
    <n v="12"/>
    <n v="62644.37"/>
    <n v="10588.43"/>
    <n v="51982.74"/>
    <n v="0"/>
    <n v="52055.94"/>
    <n v="73.200000000004366"/>
    <n v="73.200000000004366"/>
    <n v="1.4061795829641028E-3"/>
    <x v="9"/>
    <s v="Q4"/>
    <n v="11"/>
  </r>
  <r>
    <d v="2025-11-01T00:00:00"/>
    <x v="2"/>
    <x v="3"/>
    <x v="0"/>
    <n v="178"/>
    <n v="148552.38"/>
    <n v="0"/>
    <n v="62958.82"/>
    <n v="17060.95"/>
    <n v="148552.38"/>
    <n v="85593.56"/>
    <n v="68532.61"/>
    <n v="0.57618437348496199"/>
    <x v="9"/>
    <s v="Q4"/>
    <n v="11"/>
  </r>
  <r>
    <d v="2025-11-01T00:00:00"/>
    <x v="2"/>
    <x v="3"/>
    <x v="1"/>
    <n v="59"/>
    <n v="49215.12"/>
    <n v="8399.75"/>
    <n v="20629.79"/>
    <n v="4715.79"/>
    <n v="40815.370000000003"/>
    <n v="20185.580000000002"/>
    <n v="15469.79"/>
    <n v="0.49455829997375989"/>
    <x v="9"/>
    <s v="Q4"/>
    <n v="11"/>
  </r>
  <r>
    <d v="2025-11-01T00:00:00"/>
    <x v="2"/>
    <x v="0"/>
    <x v="0"/>
    <n v="143"/>
    <n v="111653.95"/>
    <n v="0"/>
    <n v="48701.21"/>
    <n v="0"/>
    <n v="111653.95"/>
    <n v="62952.74"/>
    <n v="62952.74"/>
    <n v="0.56382008876533252"/>
    <x v="9"/>
    <s v="Q4"/>
    <n v="11"/>
  </r>
  <r>
    <d v="2025-11-01T00:00:00"/>
    <x v="2"/>
    <x v="0"/>
    <x v="1"/>
    <n v="47"/>
    <n v="43863.56"/>
    <n v="8020.99"/>
    <n v="20006.88"/>
    <n v="0"/>
    <n v="35842.57"/>
    <n v="15835.689999999999"/>
    <n v="15835.689999999999"/>
    <n v="0.44181234771948547"/>
    <x v="9"/>
    <s v="Q4"/>
    <n v="11"/>
  </r>
  <r>
    <d v="2025-11-01T00:00:00"/>
    <x v="2"/>
    <x v="1"/>
    <x v="0"/>
    <n v="468"/>
    <n v="380185.27"/>
    <n v="0"/>
    <n v="160803.24"/>
    <n v="0"/>
    <n v="380185.27"/>
    <n v="219382.03000000003"/>
    <n v="219382.03000000003"/>
    <n v="0.57703979430870644"/>
    <x v="9"/>
    <s v="Q4"/>
    <n v="11"/>
  </r>
  <r>
    <d v="2025-11-01T00:00:00"/>
    <x v="2"/>
    <x v="1"/>
    <x v="1"/>
    <n v="112"/>
    <n v="95700.66"/>
    <n v="8867.6200000000008"/>
    <n v="40034.1"/>
    <n v="0"/>
    <n v="86833.040000000008"/>
    <n v="46798.94000000001"/>
    <n v="46798.94000000001"/>
    <n v="0.53895314502406"/>
    <x v="9"/>
    <s v="Q4"/>
    <n v="11"/>
  </r>
  <r>
    <d v="2025-11-01T00:00:00"/>
    <x v="2"/>
    <x v="2"/>
    <x v="0"/>
    <n v="51"/>
    <n v="46547.67"/>
    <n v="0"/>
    <n v="19151.84"/>
    <n v="0"/>
    <n v="46547.67"/>
    <n v="27395.829999999998"/>
    <n v="27395.829999999998"/>
    <n v="0.58855427135235772"/>
    <x v="9"/>
    <s v="Q4"/>
    <n v="11"/>
  </r>
  <r>
    <d v="2025-11-01T00:00:00"/>
    <x v="2"/>
    <x v="2"/>
    <x v="1"/>
    <n v="24"/>
    <n v="16116.99"/>
    <n v="2967.58"/>
    <n v="6972.41"/>
    <n v="0"/>
    <n v="13149.41"/>
    <n v="6177"/>
    <n v="6177"/>
    <n v="0.46975491676052389"/>
    <x v="9"/>
    <s v="Q4"/>
    <n v="11"/>
  </r>
  <r>
    <d v="2025-11-01T00:00:00"/>
    <x v="3"/>
    <x v="3"/>
    <x v="0"/>
    <n v="464"/>
    <n v="51244.65"/>
    <n v="0"/>
    <n v="39395.480000000003"/>
    <n v="5878.51"/>
    <n v="51244.65"/>
    <n v="11849.169999999998"/>
    <n v="5970.659999999998"/>
    <n v="0.23122745496359129"/>
    <x v="9"/>
    <s v="Q4"/>
    <n v="11"/>
  </r>
  <r>
    <d v="2025-11-01T00:00:00"/>
    <x v="3"/>
    <x v="3"/>
    <x v="1"/>
    <n v="271"/>
    <n v="33695.9"/>
    <n v="5279.01"/>
    <n v="26485.26"/>
    <n v="3298.32"/>
    <n v="28416.89"/>
    <n v="1931.630000000001"/>
    <n v="-1366.6899999999991"/>
    <n v="6.7974715037430244E-2"/>
    <x v="9"/>
    <s v="Q4"/>
    <n v="11"/>
  </r>
  <r>
    <d v="2025-11-01T00:00:00"/>
    <x v="3"/>
    <x v="0"/>
    <x v="0"/>
    <n v="368"/>
    <n v="42178.71"/>
    <n v="0"/>
    <n v="33021.120000000003"/>
    <n v="0"/>
    <n v="42178.71"/>
    <n v="9157.5899999999965"/>
    <n v="9157.5899999999965"/>
    <n v="0.21711403691578041"/>
    <x v="9"/>
    <s v="Q4"/>
    <n v="11"/>
  </r>
  <r>
    <d v="2025-11-01T00:00:00"/>
    <x v="3"/>
    <x v="0"/>
    <x v="1"/>
    <n v="151"/>
    <n v="18255.150000000001"/>
    <n v="3154.3"/>
    <n v="14245.81"/>
    <n v="0"/>
    <n v="15100.850000000002"/>
    <n v="855.04000000000269"/>
    <n v="855.04000000000269"/>
    <n v="5.6621978233013542E-2"/>
    <x v="9"/>
    <s v="Q4"/>
    <n v="11"/>
  </r>
  <r>
    <d v="2025-11-01T00:00:00"/>
    <x v="3"/>
    <x v="1"/>
    <x v="0"/>
    <n v="2006"/>
    <n v="231908.8"/>
    <n v="0"/>
    <n v="179197.35"/>
    <n v="0"/>
    <n v="231908.8"/>
    <n v="52711.449999999983"/>
    <n v="52711.449999999983"/>
    <n v="0.22729387586844477"/>
    <x v="9"/>
    <s v="Q4"/>
    <n v="11"/>
  </r>
  <r>
    <d v="2025-11-01T00:00:00"/>
    <x v="3"/>
    <x v="1"/>
    <x v="1"/>
    <n v="416"/>
    <n v="47533.72"/>
    <n v="4455.88"/>
    <n v="36688.36"/>
    <n v="0"/>
    <n v="43077.840000000004"/>
    <n v="6389.4800000000032"/>
    <n v="6389.4800000000032"/>
    <n v="0.14832405710221316"/>
    <x v="9"/>
    <s v="Q4"/>
    <n v="11"/>
  </r>
  <r>
    <d v="2025-11-01T00:00:00"/>
    <x v="3"/>
    <x v="2"/>
    <x v="0"/>
    <n v="124"/>
    <n v="12215.06"/>
    <n v="0"/>
    <n v="9652.9500000000007"/>
    <n v="0"/>
    <n v="12215.06"/>
    <n v="2562.1099999999988"/>
    <n v="2562.1099999999988"/>
    <n v="0.20975009537407094"/>
    <x v="9"/>
    <s v="Q4"/>
    <n v="11"/>
  </r>
  <r>
    <d v="2025-11-01T00:00:00"/>
    <x v="3"/>
    <x v="2"/>
    <x v="1"/>
    <n v="65"/>
    <n v="7468.12"/>
    <n v="1510.02"/>
    <n v="5875.45"/>
    <n v="0"/>
    <n v="5958.1"/>
    <n v="82.650000000000546"/>
    <n v="82.650000000000546"/>
    <n v="1.3871871905473312E-2"/>
    <x v="9"/>
    <s v="Q4"/>
    <n v="11"/>
  </r>
  <r>
    <d v="2025-11-01T00:00:00"/>
    <x v="4"/>
    <x v="3"/>
    <x v="0"/>
    <n v="245"/>
    <n v="146056"/>
    <n v="0"/>
    <n v="73634.34"/>
    <n v="16762.12"/>
    <n v="146056"/>
    <n v="72421.66"/>
    <n v="55659.540000000008"/>
    <n v="0.4958485786273758"/>
    <x v="9"/>
    <s v="Q4"/>
    <n v="11"/>
  </r>
  <r>
    <d v="2025-11-01T00:00:00"/>
    <x v="4"/>
    <x v="3"/>
    <x v="1"/>
    <n v="84"/>
    <n v="49503.15"/>
    <n v="8148.03"/>
    <n v="24974.58"/>
    <n v="4788.16"/>
    <n v="41355.120000000003"/>
    <n v="16380.54"/>
    <n v="11592.380000000001"/>
    <n v="0.39609460690719794"/>
    <x v="9"/>
    <s v="Q4"/>
    <n v="11"/>
  </r>
  <r>
    <d v="2025-11-01T00:00:00"/>
    <x v="4"/>
    <x v="0"/>
    <x v="0"/>
    <n v="216"/>
    <n v="140683.94"/>
    <n v="0"/>
    <n v="69493.039999999994"/>
    <n v="0"/>
    <n v="140683.94"/>
    <n v="71190.900000000009"/>
    <n v="71190.900000000009"/>
    <n v="0.50603430640341751"/>
    <x v="9"/>
    <s v="Q4"/>
    <n v="11"/>
  </r>
  <r>
    <d v="2025-11-01T00:00:00"/>
    <x v="4"/>
    <x v="0"/>
    <x v="1"/>
    <n v="65"/>
    <n v="35177.57"/>
    <n v="5578.91"/>
    <n v="17758.32"/>
    <n v="0"/>
    <n v="29598.66"/>
    <n v="11840.34"/>
    <n v="11840.34"/>
    <n v="0.40002959593441056"/>
    <x v="9"/>
    <s v="Q4"/>
    <n v="11"/>
  </r>
  <r>
    <d v="2025-11-01T00:00:00"/>
    <x v="4"/>
    <x v="1"/>
    <x v="0"/>
    <n v="588"/>
    <n v="415722.82"/>
    <n v="0"/>
    <n v="209711.53"/>
    <n v="0"/>
    <n v="415722.82"/>
    <n v="206011.29"/>
    <n v="206011.29"/>
    <n v="0.49554963088146087"/>
    <x v="9"/>
    <s v="Q4"/>
    <n v="11"/>
  </r>
  <r>
    <d v="2025-11-01T00:00:00"/>
    <x v="4"/>
    <x v="1"/>
    <x v="1"/>
    <n v="105"/>
    <n v="81860.289999999994"/>
    <n v="7082.92"/>
    <n v="41323.11"/>
    <n v="0"/>
    <n v="74777.37"/>
    <n v="33454.259999999995"/>
    <n v="33454.259999999995"/>
    <n v="0.44738481709105304"/>
    <x v="9"/>
    <s v="Q4"/>
    <n v="11"/>
  </r>
  <r>
    <d v="2025-11-01T00:00:00"/>
    <x v="4"/>
    <x v="2"/>
    <x v="0"/>
    <n v="55"/>
    <n v="30060.17"/>
    <n v="0"/>
    <n v="14893.26"/>
    <n v="0"/>
    <n v="30060.17"/>
    <n v="15166.909999999998"/>
    <n v="15166.909999999998"/>
    <n v="0.50455170413207906"/>
    <x v="9"/>
    <s v="Q4"/>
    <n v="11"/>
  </r>
  <r>
    <d v="2025-11-01T00:00:00"/>
    <x v="4"/>
    <x v="2"/>
    <x v="1"/>
    <n v="36"/>
    <n v="21717.26"/>
    <n v="3479.41"/>
    <n v="10844.53"/>
    <n v="0"/>
    <n v="18237.849999999999"/>
    <n v="7393.3199999999979"/>
    <n v="7393.3199999999979"/>
    <n v="0.40538330998445532"/>
    <x v="9"/>
    <s v="Q4"/>
    <n v="11"/>
  </r>
  <r>
    <d v="2025-11-01T00:00:00"/>
    <x v="5"/>
    <x v="3"/>
    <x v="0"/>
    <n v="125"/>
    <n v="517756.12"/>
    <n v="0"/>
    <n v="402476.02"/>
    <n v="59449.21"/>
    <n v="517756.12"/>
    <n v="115280.09999999998"/>
    <n v="55830.889999999978"/>
    <n v="0.22265328317123509"/>
    <x v="9"/>
    <s v="Q4"/>
    <n v="11"/>
  </r>
  <r>
    <d v="2025-11-01T00:00:00"/>
    <x v="5"/>
    <x v="3"/>
    <x v="1"/>
    <n v="62"/>
    <n v="268475.23"/>
    <n v="48590.57"/>
    <n v="203124.25"/>
    <n v="25396.97"/>
    <n v="219884.65999999997"/>
    <n v="16760.409999999974"/>
    <n v="-8636.5600000000268"/>
    <n v="7.62236437957972E-2"/>
    <x v="9"/>
    <s v="Q4"/>
    <n v="11"/>
  </r>
  <r>
    <d v="2025-11-01T00:00:00"/>
    <x v="5"/>
    <x v="0"/>
    <x v="0"/>
    <n v="90"/>
    <n v="434822.65"/>
    <n v="0"/>
    <n v="347310.52"/>
    <n v="0"/>
    <n v="434822.65"/>
    <n v="87512.13"/>
    <n v="87512.13"/>
    <n v="0.20125936401887068"/>
    <x v="9"/>
    <s v="Q4"/>
    <n v="11"/>
  </r>
  <r>
    <d v="2025-11-01T00:00:00"/>
    <x v="5"/>
    <x v="0"/>
    <x v="1"/>
    <n v="37"/>
    <n v="163862.78"/>
    <n v="23407.09"/>
    <n v="125895.2"/>
    <n v="0"/>
    <n v="140455.69"/>
    <n v="14560.490000000005"/>
    <n v="14560.490000000005"/>
    <n v="0.10366607433276648"/>
    <x v="9"/>
    <s v="Q4"/>
    <n v="11"/>
  </r>
  <r>
    <d v="2025-11-01T00:00:00"/>
    <x v="5"/>
    <x v="1"/>
    <x v="0"/>
    <n v="170"/>
    <n v="765194.12"/>
    <n v="0"/>
    <n v="585558.02"/>
    <n v="0"/>
    <n v="765194.12"/>
    <n v="179636.09999999998"/>
    <n v="179636.09999999998"/>
    <n v="0.23475886092799561"/>
    <x v="9"/>
    <s v="Q4"/>
    <n v="11"/>
  </r>
  <r>
    <d v="2025-11-01T00:00:00"/>
    <x v="5"/>
    <x v="1"/>
    <x v="1"/>
    <n v="40"/>
    <n v="179610.56"/>
    <n v="15328.1"/>
    <n v="138976.70000000001"/>
    <n v="0"/>
    <n v="164282.46"/>
    <n v="25305.75999999998"/>
    <n v="25305.75999999998"/>
    <n v="0.15403811216364779"/>
    <x v="9"/>
    <s v="Q4"/>
    <n v="11"/>
  </r>
  <r>
    <d v="2025-11-01T00:00:00"/>
    <x v="5"/>
    <x v="2"/>
    <x v="0"/>
    <n v="47"/>
    <n v="217737.53"/>
    <n v="0"/>
    <n v="168391.39"/>
    <n v="0"/>
    <n v="217737.53"/>
    <n v="49346.139999999985"/>
    <n v="49346.139999999985"/>
    <n v="0.22663130237584667"/>
    <x v="9"/>
    <s v="Q4"/>
    <n v="11"/>
  </r>
  <r>
    <d v="2025-11-01T00:00:00"/>
    <x v="5"/>
    <x v="2"/>
    <x v="1"/>
    <n v="17"/>
    <n v="81520.88"/>
    <n v="13455.14"/>
    <n v="66931.520000000004"/>
    <n v="0"/>
    <n v="68065.740000000005"/>
    <n v="1134.2200000000012"/>
    <n v="1134.2200000000012"/>
    <n v="1.6663596105764823E-2"/>
    <x v="9"/>
    <s v="Q4"/>
    <n v="11"/>
  </r>
  <r>
    <d v="2025-11-01T00:00:00"/>
    <x v="6"/>
    <x v="3"/>
    <x v="0"/>
    <n v="69"/>
    <n v="96002.95"/>
    <n v="0"/>
    <n v="48287.519999999997"/>
    <n v="11022.31"/>
    <n v="96002.95"/>
    <n v="47715.43"/>
    <n v="36693.120000000003"/>
    <n v="0.49702045614223317"/>
    <x v="9"/>
    <s v="Q4"/>
    <n v="11"/>
  </r>
  <r>
    <d v="2025-11-01T00:00:00"/>
    <x v="6"/>
    <x v="3"/>
    <x v="1"/>
    <n v="28"/>
    <n v="35711.75"/>
    <n v="6006.23"/>
    <n v="17749.759999999998"/>
    <n v="3444.91"/>
    <n v="29705.52"/>
    <n v="11955.760000000002"/>
    <n v="8510.8500000000022"/>
    <n v="0.4024760381235542"/>
    <x v="9"/>
    <s v="Q4"/>
    <n v="11"/>
  </r>
  <r>
    <d v="2025-11-01T00:00:00"/>
    <x v="6"/>
    <x v="0"/>
    <x v="0"/>
    <n v="87"/>
    <n v="116787.97"/>
    <n v="0"/>
    <n v="62177.26"/>
    <n v="0"/>
    <n v="116787.97"/>
    <n v="54610.71"/>
    <n v="54610.71"/>
    <n v="0.4676056104066198"/>
    <x v="9"/>
    <s v="Q4"/>
    <n v="11"/>
  </r>
  <r>
    <d v="2025-11-01T00:00:00"/>
    <x v="6"/>
    <x v="0"/>
    <x v="1"/>
    <n v="26"/>
    <n v="28675.040000000001"/>
    <n v="5464.01"/>
    <n v="14908.74"/>
    <n v="0"/>
    <n v="23211.03"/>
    <n v="8302.2899999999991"/>
    <n v="8302.2899999999991"/>
    <n v="0.35768727195647931"/>
    <x v="9"/>
    <s v="Q4"/>
    <n v="11"/>
  </r>
  <r>
    <d v="2025-11-01T00:00:00"/>
    <x v="6"/>
    <x v="1"/>
    <x v="0"/>
    <n v="215"/>
    <n v="336269.15"/>
    <n v="0"/>
    <n v="172457.46"/>
    <n v="0"/>
    <n v="336269.15"/>
    <n v="163811.69000000003"/>
    <n v="163811.69000000003"/>
    <n v="0.48714456856955218"/>
    <x v="9"/>
    <s v="Q4"/>
    <n v="11"/>
  </r>
  <r>
    <d v="2025-11-01T00:00:00"/>
    <x v="6"/>
    <x v="1"/>
    <x v="1"/>
    <n v="51"/>
    <n v="57040.55"/>
    <n v="5600.33"/>
    <n v="29800.11"/>
    <n v="0"/>
    <n v="51440.22"/>
    <n v="21640.11"/>
    <n v="21640.11"/>
    <n v="0.42068463159760983"/>
    <x v="9"/>
    <s v="Q4"/>
    <n v="11"/>
  </r>
  <r>
    <d v="2025-11-01T00:00:00"/>
    <x v="6"/>
    <x v="2"/>
    <x v="0"/>
    <n v="27"/>
    <n v="35318.58"/>
    <n v="0"/>
    <n v="17780.97"/>
    <n v="0"/>
    <n v="35318.58"/>
    <n v="17537.61"/>
    <n v="17537.61"/>
    <n v="0.4965547878765228"/>
    <x v="9"/>
    <s v="Q4"/>
    <n v="11"/>
  </r>
  <r>
    <d v="2025-11-01T00:00:00"/>
    <x v="6"/>
    <x v="2"/>
    <x v="1"/>
    <n v="12"/>
    <n v="13836.8"/>
    <n v="2778.99"/>
    <n v="7060.51"/>
    <n v="0"/>
    <n v="11057.81"/>
    <n v="3997.2999999999993"/>
    <n v="3997.2999999999993"/>
    <n v="0.36149110899897896"/>
    <x v="9"/>
    <s v="Q4"/>
    <n v="11"/>
  </r>
  <r>
    <d v="2025-12-01T00:00:00"/>
    <x v="0"/>
    <x v="3"/>
    <x v="0"/>
    <n v="294"/>
    <n v="145011.01"/>
    <n v="0"/>
    <n v="76293.11"/>
    <n v="18011.04"/>
    <n v="145011.01"/>
    <n v="68717.900000000009"/>
    <n v="50706.860000000008"/>
    <n v="0.47388056948227592"/>
    <x v="9"/>
    <s v="Q4"/>
    <n v="12"/>
  </r>
  <r>
    <d v="2025-12-01T00:00:00"/>
    <x v="0"/>
    <x v="3"/>
    <x v="1"/>
    <n v="290"/>
    <n v="141020.65"/>
    <n v="24944.67"/>
    <n v="74301.73"/>
    <n v="13398.51"/>
    <n v="116075.98"/>
    <n v="41774.25"/>
    <n v="28375.739999999998"/>
    <n v="0.35988711876479529"/>
    <x v="9"/>
    <s v="Q4"/>
    <n v="12"/>
  </r>
  <r>
    <d v="2025-12-01T00:00:00"/>
    <x v="0"/>
    <x v="0"/>
    <x v="0"/>
    <n v="272"/>
    <n v="129585.98"/>
    <n v="0"/>
    <n v="73375.679999999993"/>
    <n v="0"/>
    <n v="129585.98"/>
    <n v="56210.3"/>
    <n v="56210.3"/>
    <n v="0.43376837525170553"/>
    <x v="9"/>
    <s v="Q4"/>
    <n v="12"/>
  </r>
  <r>
    <d v="2025-12-01T00:00:00"/>
    <x v="0"/>
    <x v="0"/>
    <x v="1"/>
    <n v="262"/>
    <n v="119681.09"/>
    <n v="20943.560000000001"/>
    <n v="66774.02"/>
    <n v="0"/>
    <n v="98737.53"/>
    <n v="31963.509999999995"/>
    <n v="31963.509999999995"/>
    <n v="0.32372199304560278"/>
    <x v="9"/>
    <s v="Q4"/>
    <n v="12"/>
  </r>
  <r>
    <d v="2025-12-01T00:00:00"/>
    <x v="0"/>
    <x v="1"/>
    <x v="0"/>
    <n v="940"/>
    <n v="438358.96"/>
    <n v="0"/>
    <n v="248365.97"/>
    <n v="0"/>
    <n v="438358.96"/>
    <n v="189992.99000000002"/>
    <n v="189992.99000000002"/>
    <n v="0.4334187443094582"/>
    <x v="9"/>
    <s v="Q4"/>
    <n v="12"/>
  </r>
  <r>
    <d v="2025-12-01T00:00:00"/>
    <x v="0"/>
    <x v="1"/>
    <x v="1"/>
    <n v="354"/>
    <n v="158226.25"/>
    <n v="20410.43"/>
    <n v="94178.1"/>
    <n v="0"/>
    <n v="137815.82"/>
    <n v="43637.72"/>
    <n v="43637.72"/>
    <n v="0.31663795927056848"/>
    <x v="9"/>
    <s v="Q4"/>
    <n v="12"/>
  </r>
  <r>
    <d v="2025-12-01T00:00:00"/>
    <x v="0"/>
    <x v="2"/>
    <x v="0"/>
    <n v="83"/>
    <n v="39436.79"/>
    <n v="0"/>
    <n v="22428.07"/>
    <n v="0"/>
    <n v="39436.79"/>
    <n v="17008.72"/>
    <n v="17008.72"/>
    <n v="0.431290680605597"/>
    <x v="9"/>
    <s v="Q4"/>
    <n v="12"/>
  </r>
  <r>
    <d v="2025-12-01T00:00:00"/>
    <x v="0"/>
    <x v="2"/>
    <x v="1"/>
    <n v="78"/>
    <n v="32054.73"/>
    <n v="5108.22"/>
    <n v="19082.689999999999"/>
    <n v="0"/>
    <n v="26946.51"/>
    <n v="7863.82"/>
    <n v="7863.82"/>
    <n v="0.29183074171757306"/>
    <x v="9"/>
    <s v="Q4"/>
    <n v="12"/>
  </r>
  <r>
    <d v="2025-12-01T00:00:00"/>
    <x v="1"/>
    <x v="3"/>
    <x v="0"/>
    <n v="117"/>
    <n v="726404.78"/>
    <n v="0"/>
    <n v="593150.73"/>
    <n v="83397.289999999994"/>
    <n v="726404.78"/>
    <n v="133254.05000000005"/>
    <n v="49856.760000000053"/>
    <n v="0.18344324496322842"/>
    <x v="9"/>
    <s v="Q4"/>
    <n v="12"/>
  </r>
  <r>
    <d v="2025-12-01T00:00:00"/>
    <x v="1"/>
    <x v="3"/>
    <x v="1"/>
    <n v="121"/>
    <n v="725217.01"/>
    <n v="120823.41"/>
    <n v="597024.87"/>
    <n v="69676.88"/>
    <n v="604393.6"/>
    <n v="7368.7299999999814"/>
    <n v="-62308.150000000023"/>
    <n v="1.2191939160176385E-2"/>
    <x v="9"/>
    <s v="Q4"/>
    <n v="12"/>
  </r>
  <r>
    <d v="2025-12-01T00:00:00"/>
    <x v="1"/>
    <x v="0"/>
    <x v="0"/>
    <n v="107"/>
    <n v="720441.29"/>
    <n v="0"/>
    <n v="590328.49"/>
    <n v="0"/>
    <n v="720441.29"/>
    <n v="130112.80000000005"/>
    <n v="130112.80000000005"/>
    <n v="0.18060153104217561"/>
    <x v="9"/>
    <s v="Q4"/>
    <n v="12"/>
  </r>
  <r>
    <d v="2025-12-01T00:00:00"/>
    <x v="1"/>
    <x v="0"/>
    <x v="1"/>
    <n v="118"/>
    <n v="803427.38"/>
    <n v="136947.54"/>
    <n v="664789.79"/>
    <n v="0"/>
    <n v="666479.84"/>
    <n v="1690.0499999999302"/>
    <n v="1690.0499999999302"/>
    <n v="2.5357856285644445E-3"/>
    <x v="9"/>
    <s v="Q4"/>
    <n v="12"/>
  </r>
  <r>
    <d v="2025-12-01T00:00:00"/>
    <x v="1"/>
    <x v="1"/>
    <x v="0"/>
    <n v="132"/>
    <n v="853700.19"/>
    <n v="0"/>
    <n v="705041.73"/>
    <n v="0"/>
    <n v="853700.19"/>
    <n v="148658.45999999996"/>
    <n v="148658.45999999996"/>
    <n v="0.17413427072096585"/>
    <x v="9"/>
    <s v="Q4"/>
    <n v="12"/>
  </r>
  <r>
    <d v="2025-12-01T00:00:00"/>
    <x v="1"/>
    <x v="1"/>
    <x v="1"/>
    <n v="57"/>
    <n v="355041.72"/>
    <n v="46359.14"/>
    <n v="292249.45"/>
    <n v="0"/>
    <n v="308682.57999999996"/>
    <n v="16433.129999999946"/>
    <n v="16433.129999999946"/>
    <n v="5.3236337470031349E-2"/>
    <x v="9"/>
    <s v="Q4"/>
    <n v="12"/>
  </r>
  <r>
    <d v="2025-12-01T00:00:00"/>
    <x v="1"/>
    <x v="2"/>
    <x v="0"/>
    <n v="32"/>
    <n v="242087.52"/>
    <n v="0"/>
    <n v="194169.14"/>
    <n v="0"/>
    <n v="242087.52"/>
    <n v="47918.379999999976"/>
    <n v="47918.379999999976"/>
    <n v="0.19793824977016566"/>
    <x v="9"/>
    <s v="Q4"/>
    <n v="12"/>
  </r>
  <r>
    <d v="2025-12-01T00:00:00"/>
    <x v="1"/>
    <x v="2"/>
    <x v="1"/>
    <n v="39"/>
    <n v="224499.35"/>
    <n v="39565.980000000003"/>
    <n v="184074.89"/>
    <n v="0"/>
    <n v="184933.37"/>
    <n v="858.47999999998137"/>
    <n v="858.47999999998137"/>
    <n v="4.6421043427694059E-3"/>
    <x v="9"/>
    <s v="Q4"/>
    <n v="12"/>
  </r>
  <r>
    <d v="2025-12-01T00:00:00"/>
    <x v="2"/>
    <x v="3"/>
    <x v="0"/>
    <n v="216"/>
    <n v="183284.19"/>
    <n v="0"/>
    <n v="78086.98"/>
    <n v="21029.439999999999"/>
    <n v="183284.19"/>
    <n v="105197.21"/>
    <n v="84167.77"/>
    <n v="0.57395681536961807"/>
    <x v="9"/>
    <s v="Q4"/>
    <n v="12"/>
  </r>
  <r>
    <d v="2025-12-01T00:00:00"/>
    <x v="2"/>
    <x v="3"/>
    <x v="1"/>
    <n v="175"/>
    <n v="141325.72"/>
    <n v="24973.02"/>
    <n v="60802.68"/>
    <n v="13408.73"/>
    <n v="116352.7"/>
    <n v="55550.02"/>
    <n v="42141.289999999994"/>
    <n v="0.47742785513357228"/>
    <x v="9"/>
    <s v="Q4"/>
    <n v="12"/>
  </r>
  <r>
    <d v="2025-12-01T00:00:00"/>
    <x v="2"/>
    <x v="0"/>
    <x v="0"/>
    <n v="168"/>
    <n v="138932.03"/>
    <n v="0"/>
    <n v="59680.27"/>
    <n v="0"/>
    <n v="138932.03"/>
    <n v="79251.760000000009"/>
    <n v="79251.760000000009"/>
    <n v="0.5704354856112015"/>
    <x v="9"/>
    <s v="Q4"/>
    <n v="12"/>
  </r>
  <r>
    <d v="2025-12-01T00:00:00"/>
    <x v="2"/>
    <x v="0"/>
    <x v="1"/>
    <n v="191"/>
    <n v="148919.29999999999"/>
    <n v="26540.32"/>
    <n v="62327.839999999997"/>
    <n v="0"/>
    <n v="122378.97999999998"/>
    <n v="60051.139999999985"/>
    <n v="60051.139999999985"/>
    <n v="0.49069815747769752"/>
    <x v="9"/>
    <s v="Q4"/>
    <n v="12"/>
  </r>
  <r>
    <d v="2025-12-01T00:00:00"/>
    <x v="2"/>
    <x v="1"/>
    <x v="0"/>
    <n v="636"/>
    <n v="496697.38"/>
    <n v="0"/>
    <n v="210565.62"/>
    <n v="0"/>
    <n v="496697.38"/>
    <n v="286131.76"/>
    <n v="286131.76"/>
    <n v="0.57606859130201171"/>
    <x v="9"/>
    <s v="Q4"/>
    <n v="12"/>
  </r>
  <r>
    <d v="2025-12-01T00:00:00"/>
    <x v="2"/>
    <x v="1"/>
    <x v="1"/>
    <n v="248"/>
    <n v="181991.18"/>
    <n v="23314.37"/>
    <n v="77526.83"/>
    <n v="0"/>
    <n v="158676.81"/>
    <n v="81149.98"/>
    <n v="81149.98"/>
    <n v="0.51141675963866429"/>
    <x v="9"/>
    <s v="Q4"/>
    <n v="12"/>
  </r>
  <r>
    <d v="2025-12-01T00:00:00"/>
    <x v="2"/>
    <x v="2"/>
    <x v="0"/>
    <n v="49"/>
    <n v="42104.38"/>
    <n v="0"/>
    <n v="18128.740000000002"/>
    <n v="0"/>
    <n v="42104.38"/>
    <n v="23975.639999999996"/>
    <n v="23975.639999999996"/>
    <n v="0.56943339386543623"/>
    <x v="9"/>
    <s v="Q4"/>
    <n v="12"/>
  </r>
  <r>
    <d v="2025-12-01T00:00:00"/>
    <x v="2"/>
    <x v="2"/>
    <x v="1"/>
    <n v="70"/>
    <n v="51890.91"/>
    <n v="7635.05"/>
    <n v="22422.06"/>
    <n v="0"/>
    <n v="44255.86"/>
    <n v="21833.8"/>
    <n v="21833.8"/>
    <n v="0.49335387449255308"/>
    <x v="9"/>
    <s v="Q4"/>
    <n v="12"/>
  </r>
  <r>
    <d v="2025-12-01T00:00:00"/>
    <x v="3"/>
    <x v="3"/>
    <x v="0"/>
    <n v="599"/>
    <n v="67126.3"/>
    <n v="0"/>
    <n v="52799.4"/>
    <n v="7692.25"/>
    <n v="67126.3"/>
    <n v="14326.900000000001"/>
    <n v="6634.6500000000015"/>
    <n v="0.21343199312341066"/>
    <x v="9"/>
    <s v="Q4"/>
    <n v="12"/>
  </r>
  <r>
    <d v="2025-12-01T00:00:00"/>
    <x v="3"/>
    <x v="3"/>
    <x v="1"/>
    <n v="605"/>
    <n v="69602.740000000005"/>
    <n v="11827.94"/>
    <n v="53970.26"/>
    <n v="6663.86"/>
    <n v="57774.8"/>
    <n v="3804.5400000000009"/>
    <n v="-2859.3199999999988"/>
    <n v="6.585120156192667E-2"/>
    <x v="9"/>
    <s v="Q4"/>
    <n v="12"/>
  </r>
  <r>
    <d v="2025-12-01T00:00:00"/>
    <x v="3"/>
    <x v="0"/>
    <x v="0"/>
    <n v="511"/>
    <n v="57468.62"/>
    <n v="0"/>
    <n v="45106.6"/>
    <n v="0"/>
    <n v="57468.62"/>
    <n v="12362.020000000004"/>
    <n v="12362.020000000004"/>
    <n v="0.2151090455974061"/>
    <x v="9"/>
    <s v="Q4"/>
    <n v="12"/>
  </r>
  <r>
    <d v="2025-12-01T00:00:00"/>
    <x v="3"/>
    <x v="0"/>
    <x v="1"/>
    <n v="482"/>
    <n v="56793.55"/>
    <n v="10516.64"/>
    <n v="43089.39"/>
    <n v="0"/>
    <n v="46276.91"/>
    <n v="3187.5200000000041"/>
    <n v="3187.5200000000041"/>
    <n v="6.8879274783039832E-2"/>
    <x v="9"/>
    <s v="Q4"/>
    <n v="12"/>
  </r>
  <r>
    <d v="2025-12-01T00:00:00"/>
    <x v="3"/>
    <x v="1"/>
    <x v="0"/>
    <n v="2551"/>
    <n v="304053.09999999998"/>
    <n v="0"/>
    <n v="236602.74"/>
    <n v="0"/>
    <n v="304053.09999999998"/>
    <n v="67450.359999999986"/>
    <n v="67450.359999999986"/>
    <n v="0.22183743563213132"/>
    <x v="9"/>
    <s v="Q4"/>
    <n v="12"/>
  </r>
  <r>
    <d v="2025-12-01T00:00:00"/>
    <x v="3"/>
    <x v="1"/>
    <x v="1"/>
    <n v="1033"/>
    <n v="127483.67"/>
    <n v="17076.34"/>
    <n v="99248.2"/>
    <n v="0"/>
    <n v="110407.33"/>
    <n v="11159.130000000005"/>
    <n v="11159.130000000005"/>
    <n v="0.10107236539458027"/>
    <x v="9"/>
    <s v="Q4"/>
    <n v="12"/>
  </r>
  <r>
    <d v="2025-12-01T00:00:00"/>
    <x v="3"/>
    <x v="2"/>
    <x v="0"/>
    <n v="169"/>
    <n v="18598.2"/>
    <n v="0"/>
    <n v="14666.7"/>
    <n v="0"/>
    <n v="18598.2"/>
    <n v="3931.5"/>
    <n v="3931.5"/>
    <n v="0.21139142497661062"/>
    <x v="9"/>
    <s v="Q4"/>
    <n v="12"/>
  </r>
  <r>
    <d v="2025-12-01T00:00:00"/>
    <x v="3"/>
    <x v="2"/>
    <x v="1"/>
    <n v="127"/>
    <n v="15881.76"/>
    <n v="2724.26"/>
    <n v="12230.73"/>
    <n v="0"/>
    <n v="13157.5"/>
    <n v="926.77000000000044"/>
    <n v="926.77000000000044"/>
    <n v="7.0436633098993007E-2"/>
    <x v="9"/>
    <s v="Q4"/>
    <n v="12"/>
  </r>
  <r>
    <d v="2025-12-01T00:00:00"/>
    <x v="4"/>
    <x v="3"/>
    <x v="0"/>
    <n v="228"/>
    <n v="166806.32999999999"/>
    <n v="0"/>
    <n v="84630.05"/>
    <n v="19128.63"/>
    <n v="166806.32999999999"/>
    <n v="82176.279999999984"/>
    <n v="63047.64999999998"/>
    <n v="0.49264485346569276"/>
    <x v="9"/>
    <s v="Q4"/>
    <n v="12"/>
  </r>
  <r>
    <d v="2025-12-01T00:00:00"/>
    <x v="4"/>
    <x v="3"/>
    <x v="1"/>
    <n v="237"/>
    <n v="138087.18"/>
    <n v="24233.8"/>
    <n v="69608.69"/>
    <n v="13129.42"/>
    <n v="113853.37999999999"/>
    <n v="44244.689999999988"/>
    <n v="31115.26999999999"/>
    <n v="0.38861112423715477"/>
    <x v="9"/>
    <s v="Q4"/>
    <n v="12"/>
  </r>
  <r>
    <d v="2025-12-01T00:00:00"/>
    <x v="4"/>
    <x v="0"/>
    <x v="0"/>
    <n v="194"/>
    <n v="144529.78"/>
    <n v="0"/>
    <n v="74232.36"/>
    <n v="0"/>
    <n v="144529.78"/>
    <n v="70297.42"/>
    <n v="70297.42"/>
    <n v="0.48638709614032483"/>
    <x v="9"/>
    <s v="Q4"/>
    <n v="12"/>
  </r>
  <r>
    <d v="2025-12-01T00:00:00"/>
    <x v="4"/>
    <x v="0"/>
    <x v="1"/>
    <n v="209"/>
    <n v="126532.9"/>
    <n v="22250.21"/>
    <n v="63102.97"/>
    <n v="0"/>
    <n v="104282.69"/>
    <n v="41179.72"/>
    <n v="41179.72"/>
    <n v="0.39488547907615351"/>
    <x v="9"/>
    <s v="Q4"/>
    <n v="12"/>
  </r>
  <r>
    <d v="2025-12-01T00:00:00"/>
    <x v="4"/>
    <x v="1"/>
    <x v="0"/>
    <n v="707"/>
    <n v="470212.87"/>
    <n v="0"/>
    <n v="236628.04"/>
    <n v="0"/>
    <n v="470212.87"/>
    <n v="233584.83"/>
    <n v="233584.83"/>
    <n v="0.49676400818208144"/>
    <x v="9"/>
    <s v="Q4"/>
    <n v="12"/>
  </r>
  <r>
    <d v="2025-12-01T00:00:00"/>
    <x v="4"/>
    <x v="1"/>
    <x v="1"/>
    <n v="281"/>
    <n v="183947.55"/>
    <n v="24347.41"/>
    <n v="93687.89"/>
    <n v="0"/>
    <n v="159600.13999999998"/>
    <n v="65912.249999999985"/>
    <n v="65912.249999999985"/>
    <n v="0.41298366029002226"/>
    <x v="9"/>
    <s v="Q4"/>
    <n v="12"/>
  </r>
  <r>
    <d v="2025-12-01T00:00:00"/>
    <x v="4"/>
    <x v="2"/>
    <x v="0"/>
    <n v="81"/>
    <n v="53742.12"/>
    <n v="0"/>
    <n v="26939.97"/>
    <n v="0"/>
    <n v="53742.12"/>
    <n v="26802.15"/>
    <n v="26802.15"/>
    <n v="0.4987177655068315"/>
    <x v="9"/>
    <s v="Q4"/>
    <n v="12"/>
  </r>
  <r>
    <d v="2025-12-01T00:00:00"/>
    <x v="4"/>
    <x v="2"/>
    <x v="1"/>
    <n v="68"/>
    <n v="41964.480000000003"/>
    <n v="6549.39"/>
    <n v="20673.599999999999"/>
    <n v="0"/>
    <n v="35415.090000000004"/>
    <n v="14741.490000000005"/>
    <n v="14741.490000000005"/>
    <n v="0.41624883630113613"/>
    <x v="9"/>
    <s v="Q4"/>
    <n v="12"/>
  </r>
  <r>
    <d v="2025-12-01T00:00:00"/>
    <x v="5"/>
    <x v="3"/>
    <x v="0"/>
    <n v="145"/>
    <n v="658334.81999999995"/>
    <n v="0"/>
    <n v="519056.92"/>
    <n v="75706.39"/>
    <n v="658334.81999999995"/>
    <n v="139277.89999999997"/>
    <n v="63571.509999999966"/>
    <n v="0.21156088933591569"/>
    <x v="9"/>
    <s v="Q4"/>
    <n v="12"/>
  </r>
  <r>
    <d v="2025-12-01T00:00:00"/>
    <x v="5"/>
    <x v="3"/>
    <x v="1"/>
    <n v="157"/>
    <n v="654735.26"/>
    <n v="111562.06"/>
    <n v="516885.86"/>
    <n v="62569.06"/>
    <n v="543173.19999999995"/>
    <n v="26287.339999999967"/>
    <n v="-36281.72000000003"/>
    <n v="4.8395870783020906E-2"/>
    <x v="9"/>
    <s v="Q4"/>
    <n v="12"/>
  </r>
  <r>
    <d v="2025-12-01T00:00:00"/>
    <x v="5"/>
    <x v="0"/>
    <x v="0"/>
    <n v="112"/>
    <n v="499964.7"/>
    <n v="0"/>
    <n v="388666.51"/>
    <n v="0"/>
    <n v="499964.7"/>
    <n v="111298.19"/>
    <n v="111298.19"/>
    <n v="0.22261209641400684"/>
    <x v="9"/>
    <s v="Q4"/>
    <n v="12"/>
  </r>
  <r>
    <d v="2025-12-01T00:00:00"/>
    <x v="5"/>
    <x v="0"/>
    <x v="1"/>
    <n v="125"/>
    <n v="584956.19999999995"/>
    <n v="101762.33"/>
    <n v="449928.59"/>
    <n v="0"/>
    <n v="483193.86999999994"/>
    <n v="33265.279999999912"/>
    <n v="33265.279999999912"/>
    <n v="6.884458198941952E-2"/>
    <x v="9"/>
    <s v="Q4"/>
    <n v="12"/>
  </r>
  <r>
    <d v="2025-12-01T00:00:00"/>
    <x v="5"/>
    <x v="1"/>
    <x v="0"/>
    <n v="244"/>
    <n v="1038363.67"/>
    <n v="0"/>
    <n v="814468.45"/>
    <n v="0"/>
    <n v="1038363.67"/>
    <n v="223895.22000000009"/>
    <n v="223895.22000000009"/>
    <n v="0.21562312556640206"/>
    <x v="9"/>
    <s v="Q4"/>
    <n v="12"/>
  </r>
  <r>
    <d v="2025-12-01T00:00:00"/>
    <x v="5"/>
    <x v="1"/>
    <x v="1"/>
    <n v="103"/>
    <n v="444045.21"/>
    <n v="60395.68"/>
    <n v="351500.32"/>
    <n v="0"/>
    <n v="383649.53"/>
    <n v="32149.210000000021"/>
    <n v="32149.210000000021"/>
    <n v="8.3798382341299937E-2"/>
    <x v="9"/>
    <s v="Q4"/>
    <n v="12"/>
  </r>
  <r>
    <d v="2025-12-01T00:00:00"/>
    <x v="5"/>
    <x v="2"/>
    <x v="0"/>
    <n v="35"/>
    <n v="163554.43"/>
    <n v="0"/>
    <n v="132127.32"/>
    <n v="0"/>
    <n v="163554.43"/>
    <n v="31427.109999999986"/>
    <n v="31427.109999999986"/>
    <n v="0.19215077207019088"/>
    <x v="9"/>
    <s v="Q4"/>
    <n v="12"/>
  </r>
  <r>
    <d v="2025-12-01T00:00:00"/>
    <x v="5"/>
    <x v="2"/>
    <x v="1"/>
    <n v="41"/>
    <n v="190998.58"/>
    <n v="33882.15"/>
    <n v="151718.94"/>
    <n v="0"/>
    <n v="157116.43"/>
    <n v="5397.4899999999907"/>
    <n v="5397.4899999999907"/>
    <n v="3.4353440948219044E-2"/>
    <x v="9"/>
    <s v="Q4"/>
    <n v="12"/>
  </r>
  <r>
    <d v="2025-12-01T00:00:00"/>
    <x v="6"/>
    <x v="3"/>
    <x v="0"/>
    <n v="101"/>
    <n v="150687.96"/>
    <n v="0"/>
    <n v="80055.78"/>
    <n v="17303.2"/>
    <n v="150687.96"/>
    <n v="70632.179999999993"/>
    <n v="53328.979999999996"/>
    <n v="0.46873141025998361"/>
    <x v="9"/>
    <s v="Q4"/>
    <n v="12"/>
  </r>
  <r>
    <d v="2025-12-01T00:00:00"/>
    <x v="6"/>
    <x v="3"/>
    <x v="1"/>
    <n v="90"/>
    <n v="124170.14"/>
    <n v="20886.84"/>
    <n v="63011.29"/>
    <n v="11912.45"/>
    <n v="103283.3"/>
    <n v="40272.01"/>
    <n v="28359.56"/>
    <n v="0.38991792477583503"/>
    <x v="9"/>
    <s v="Q4"/>
    <n v="12"/>
  </r>
  <r>
    <d v="2025-12-01T00:00:00"/>
    <x v="6"/>
    <x v="0"/>
    <x v="0"/>
    <n v="90"/>
    <n v="125580.34"/>
    <n v="0"/>
    <n v="64517.919999999998"/>
    <n v="0"/>
    <n v="125580.34"/>
    <n v="61062.42"/>
    <n v="61062.42"/>
    <n v="0.48624187512153572"/>
    <x v="9"/>
    <s v="Q4"/>
    <n v="12"/>
  </r>
  <r>
    <d v="2025-12-01T00:00:00"/>
    <x v="6"/>
    <x v="0"/>
    <x v="1"/>
    <n v="97"/>
    <n v="130531.52"/>
    <n v="22962.49"/>
    <n v="68805.399999999994"/>
    <n v="0"/>
    <n v="107569.03"/>
    <n v="38763.630000000005"/>
    <n v="38763.630000000005"/>
    <n v="0.36036050524951285"/>
    <x v="9"/>
    <s v="Q4"/>
    <n v="12"/>
  </r>
  <r>
    <d v="2025-12-01T00:00:00"/>
    <x v="6"/>
    <x v="1"/>
    <x v="0"/>
    <n v="284"/>
    <n v="378696.02"/>
    <n v="0"/>
    <n v="197612.15"/>
    <n v="0"/>
    <n v="378696.02"/>
    <n v="181083.87000000002"/>
    <n v="181083.87000000002"/>
    <n v="0.47817737825710449"/>
    <x v="9"/>
    <s v="Q4"/>
    <n v="12"/>
  </r>
  <r>
    <d v="2025-12-01T00:00:00"/>
    <x v="6"/>
    <x v="1"/>
    <x v="1"/>
    <n v="109"/>
    <n v="141643.59"/>
    <n v="19793.25"/>
    <n v="70645.17"/>
    <n v="0"/>
    <n v="121850.34"/>
    <n v="51205.17"/>
    <n v="51205.17"/>
    <n v="0.42023001330977"/>
    <x v="9"/>
    <s v="Q4"/>
    <n v="12"/>
  </r>
  <r>
    <d v="2025-12-01T00:00:00"/>
    <x v="6"/>
    <x v="2"/>
    <x v="0"/>
    <n v="19"/>
    <n v="26687.63"/>
    <n v="0"/>
    <n v="12751.38"/>
    <n v="0"/>
    <n v="26687.63"/>
    <n v="13936.250000000002"/>
    <n v="13936.250000000002"/>
    <n v="0.52219886142006622"/>
    <x v="9"/>
    <s v="Q4"/>
    <n v="12"/>
  </r>
  <r>
    <d v="2025-12-01T00:00:00"/>
    <x v="6"/>
    <x v="2"/>
    <x v="1"/>
    <n v="18"/>
    <n v="23402.32"/>
    <n v="4102.66"/>
    <n v="12389.83"/>
    <n v="0"/>
    <n v="19299.66"/>
    <n v="6909.83"/>
    <n v="6909.83"/>
    <n v="0.35802858703210316"/>
    <x v="9"/>
    <s v="Q4"/>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886056-A849-4354-8F2D-6B875D289A25}"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16" firstHeaderRow="1" firstDataRow="3" firstDataCol="1"/>
  <pivotFields count="17">
    <pivotField numFmtId="172" showAll="0"/>
    <pivotField axis="axisCol" showAll="0">
      <items count="8">
        <item x="0"/>
        <item x="1"/>
        <item x="2"/>
        <item x="3"/>
        <item x="4"/>
        <item x="5"/>
        <item x="6"/>
        <item t="default"/>
      </items>
    </pivotField>
    <pivotField showAll="0">
      <items count="5">
        <item x="3"/>
        <item x="0"/>
        <item x="1"/>
        <item x="2"/>
        <item t="default"/>
      </items>
    </pivotField>
    <pivotField showAll="0">
      <items count="3">
        <item x="0"/>
        <item x="1"/>
        <item t="default"/>
      </items>
    </pivotField>
    <pivotField numFmtId="3" showAll="0"/>
    <pivotField numFmtId="173" showAll="0"/>
    <pivotField numFmtId="173" showAll="0"/>
    <pivotField numFmtId="173" showAll="0"/>
    <pivotField numFmtId="173" showAll="0"/>
    <pivotField numFmtId="173" showAll="0"/>
    <pivotField dataField="1" numFmtId="173" showAll="0"/>
    <pivotField numFmtId="173" showAll="0"/>
    <pivotField numFmtId="174" showAll="0"/>
    <pivotField axis="axisRow" numFmtId="1" showAll="0">
      <items count="11">
        <item x="0"/>
        <item x="1"/>
        <item x="2"/>
        <item x="3"/>
        <item x="4"/>
        <item x="5"/>
        <item x="6"/>
        <item x="7"/>
        <item x="8"/>
        <item x="9"/>
        <item t="default"/>
      </items>
    </pivotField>
    <pivotField showAll="0"/>
    <pivotField numFmtId="1" showAll="0"/>
    <pivotField dataField="1" dragToRow="0" dragToCol="0" dragToPage="0" showAll="0" defaultSubtotal="0"/>
  </pivotFields>
  <rowFields count="1">
    <field x="13"/>
  </rowFields>
  <rowItems count="11">
    <i>
      <x/>
    </i>
    <i>
      <x v="1"/>
    </i>
    <i>
      <x v="2"/>
    </i>
    <i>
      <x v="3"/>
    </i>
    <i>
      <x v="4"/>
    </i>
    <i>
      <x v="5"/>
    </i>
    <i>
      <x v="6"/>
    </i>
    <i>
      <x v="7"/>
    </i>
    <i>
      <x v="8"/>
    </i>
    <i>
      <x v="9"/>
    </i>
    <i t="grand">
      <x/>
    </i>
  </rowItems>
  <colFields count="2">
    <field x="1"/>
    <field x="-2"/>
  </colFields>
  <colItems count="16">
    <i>
      <x/>
      <x/>
    </i>
    <i r="1" i="1">
      <x v="1"/>
    </i>
    <i>
      <x v="1"/>
      <x/>
    </i>
    <i r="1" i="1">
      <x v="1"/>
    </i>
    <i>
      <x v="2"/>
      <x/>
    </i>
    <i r="1" i="1">
      <x v="1"/>
    </i>
    <i>
      <x v="3"/>
      <x/>
    </i>
    <i r="1" i="1">
      <x v="1"/>
    </i>
    <i>
      <x v="4"/>
      <x/>
    </i>
    <i r="1" i="1">
      <x v="1"/>
    </i>
    <i>
      <x v="5"/>
      <x/>
    </i>
    <i r="1" i="1">
      <x v="1"/>
    </i>
    <i>
      <x v="6"/>
      <x/>
    </i>
    <i r="1" i="1">
      <x v="1"/>
    </i>
    <i t="grand">
      <x/>
    </i>
    <i t="grand" i="1">
      <x/>
    </i>
  </colItems>
  <dataFields count="2">
    <dataField name="Sum of Gross Profit" fld="10" baseField="13" baseItem="0" numFmtId="3"/>
    <dataField name="Sum of GM %" fld="16" baseField="13"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0225B41-90DE-4292-9D85-B89770533016}" sourceName="Channel">
  <pivotTables>
    <pivotTable tabId="9" name="PivotTable1"/>
  </pivotTables>
  <data>
    <tabular pivotCacheId="1769893873">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Discount" xr10:uid="{DF2C4D3B-03BD-43F4-86B8-0B7253229644}" sourceName="Has Discount">
  <pivotTables>
    <pivotTable tabId="9" name="PivotTable1"/>
  </pivotTables>
  <data>
    <tabular pivotCacheId="176989387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A3091F81-A6BC-4A90-B595-26998DBA39C9}" cache="Slicer_Channel" caption="Channel" rowHeight="241300"/>
  <slicer name="Has Discount" xr10:uid="{A3523F7F-B614-4948-A789-D9F5676D9B82}" cache="Slicer_Has_Discount" caption="Has Discou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ales" displayName="tblSales" ref="A1:P6161" totalsRowShown="0">
  <autoFilter ref="A1:P6161" xr:uid="{00000000-0009-0000-0100-000001000000}"/>
  <tableColumns count="16">
    <tableColumn id="1" xr3:uid="{00000000-0010-0000-0000-000001000000}" name="Period"/>
    <tableColumn id="2" xr3:uid="{00000000-0010-0000-0000-000002000000}" name="Category"/>
    <tableColumn id="3" xr3:uid="{00000000-0010-0000-0000-000003000000}" name="Channel"/>
    <tableColumn id="4" xr3:uid="{00000000-0010-0000-0000-000004000000}" name="Has Discount"/>
    <tableColumn id="5" xr3:uid="{00000000-0010-0000-0000-000005000000}" name="Units"/>
    <tableColumn id="6" xr3:uid="{00000000-0010-0000-0000-000006000000}" name="Gross Sales"/>
    <tableColumn id="7" xr3:uid="{00000000-0010-0000-0000-000007000000}" name="Discount Amount"/>
    <tableColumn id="8" xr3:uid="{00000000-0010-0000-0000-000008000000}" name="COGS"/>
    <tableColumn id="9" xr3:uid="{00000000-0010-0000-0000-000009000000}" name="Marketplace Fee"/>
    <tableColumn id="10" xr3:uid="{00000000-0010-0000-0000-00000A000000}" name="Revenue"/>
    <tableColumn id="11" xr3:uid="{00000000-0010-0000-0000-00000B000000}" name="Gross Profit"/>
    <tableColumn id="12" xr3:uid="{00000000-0010-0000-0000-00000C000000}" name="Profit after Fees"/>
    <tableColumn id="13" xr3:uid="{00000000-0010-0000-0000-00000D000000}" name="Margin %"/>
    <tableColumn id="14" xr3:uid="{00000000-0010-0000-0000-00000E000000}" name="Year"/>
    <tableColumn id="15" xr3:uid="{00000000-0010-0000-0000-00000F000000}" name="Quarter"/>
    <tableColumn id="16" xr3:uid="{00000000-0010-0000-0000-000010000000}" name="Mont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TopProducts" displayName="tblTopProducts" ref="A4:H24" totalsRowShown="0">
  <autoFilter ref="A4:H24" xr:uid="{00000000-0009-0000-0100-000002000000}"/>
  <tableColumns count="8">
    <tableColumn id="1" xr3:uid="{00000000-0010-0000-0100-000001000000}" name="Rank"/>
    <tableColumn id="2" xr3:uid="{00000000-0010-0000-0100-000002000000}" name="Product"/>
    <tableColumn id="3" xr3:uid="{00000000-0010-0000-0100-000003000000}" name="Category"/>
    <tableColumn id="4" xr3:uid="{00000000-0010-0000-0100-000004000000}" name="Revenue"/>
    <tableColumn id="5" xr3:uid="{00000000-0010-0000-0100-000005000000}" name="COGS"/>
    <tableColumn id="6" xr3:uid="{00000000-0010-0000-0100-000006000000}" name="Gross Profit"/>
    <tableColumn id="7" xr3:uid="{00000000-0010-0000-0100-000007000000}" name="Margin %"/>
    <tableColumn id="8" xr3:uid="{00000000-0010-0000-0100-000008000000}" name="Low Margi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0"/>
  <sheetViews>
    <sheetView showGridLines="0" topLeftCell="A16" zoomScaleNormal="100" workbookViewId="0"/>
  </sheetViews>
  <sheetFormatPr defaultColWidth="8.7109375" defaultRowHeight="15" x14ac:dyDescent="0.25"/>
  <cols>
    <col min="1" max="1" width="3" customWidth="1"/>
    <col min="2" max="2" width="28" customWidth="1"/>
    <col min="3" max="3" width="95" customWidth="1"/>
  </cols>
  <sheetData>
    <row r="2" spans="2:3" ht="23.25" x14ac:dyDescent="0.35">
      <c r="B2" s="15" t="s">
        <v>0</v>
      </c>
    </row>
    <row r="3" spans="2:3" x14ac:dyDescent="0.25">
      <c r="B3" s="16" t="s">
        <v>1</v>
      </c>
    </row>
    <row r="5" spans="2:3" x14ac:dyDescent="0.25">
      <c r="B5" s="17" t="s">
        <v>2</v>
      </c>
      <c r="C5" s="18"/>
    </row>
    <row r="6" spans="2:3" ht="30" customHeight="1" x14ac:dyDescent="0.25">
      <c r="B6" s="19" t="s">
        <v>3</v>
      </c>
      <c r="C6" s="20" t="s">
        <v>4</v>
      </c>
    </row>
    <row r="7" spans="2:3" ht="30" customHeight="1" x14ac:dyDescent="0.25">
      <c r="B7" s="19" t="s">
        <v>5</v>
      </c>
      <c r="C7" s="20" t="s">
        <v>6</v>
      </c>
    </row>
    <row r="8" spans="2:3" ht="45" customHeight="1" x14ac:dyDescent="0.25">
      <c r="B8" s="19" t="s">
        <v>7</v>
      </c>
      <c r="C8" s="20" t="s">
        <v>8</v>
      </c>
    </row>
    <row r="10" spans="2:3" x14ac:dyDescent="0.25">
      <c r="B10" s="17" t="s">
        <v>9</v>
      </c>
      <c r="C10" s="18"/>
    </row>
    <row r="11" spans="2:3" ht="30" customHeight="1" x14ac:dyDescent="0.25">
      <c r="B11" s="19" t="s">
        <v>10</v>
      </c>
      <c r="C11" s="20" t="s">
        <v>11</v>
      </c>
    </row>
    <row r="12" spans="2:3" ht="30" customHeight="1" x14ac:dyDescent="0.25">
      <c r="B12" s="19" t="s">
        <v>12</v>
      </c>
      <c r="C12" s="20" t="s">
        <v>13</v>
      </c>
    </row>
    <row r="13" spans="2:3" ht="45" customHeight="1" x14ac:dyDescent="0.25">
      <c r="B13" s="19" t="s">
        <v>14</v>
      </c>
      <c r="C13" s="20" t="s">
        <v>15</v>
      </c>
    </row>
    <row r="14" spans="2:3" ht="15" customHeight="1" x14ac:dyDescent="0.25">
      <c r="B14" s="19" t="s">
        <v>16</v>
      </c>
      <c r="C14" s="20" t="s">
        <v>17</v>
      </c>
    </row>
    <row r="15" spans="2:3" ht="15" customHeight="1" x14ac:dyDescent="0.25">
      <c r="B15" s="19" t="s">
        <v>18</v>
      </c>
      <c r="C15" s="20" t="s">
        <v>19</v>
      </c>
    </row>
    <row r="17" spans="2:3" x14ac:dyDescent="0.25">
      <c r="B17" s="17" t="s">
        <v>20</v>
      </c>
      <c r="C17" s="18"/>
    </row>
    <row r="18" spans="2:3" ht="15" customHeight="1" x14ac:dyDescent="0.25">
      <c r="B18" s="19" t="s">
        <v>21</v>
      </c>
      <c r="C18" s="20" t="s">
        <v>22</v>
      </c>
    </row>
    <row r="19" spans="2:3" ht="15" customHeight="1" x14ac:dyDescent="0.25">
      <c r="B19" s="19" t="s">
        <v>23</v>
      </c>
      <c r="C19" s="20" t="s">
        <v>24</v>
      </c>
    </row>
    <row r="20" spans="2:3" ht="15" customHeight="1" x14ac:dyDescent="0.25">
      <c r="B20" s="19" t="s">
        <v>25</v>
      </c>
      <c r="C20" s="20" t="s">
        <v>26</v>
      </c>
    </row>
    <row r="21" spans="2:3" ht="30" customHeight="1" x14ac:dyDescent="0.25">
      <c r="B21" s="19" t="s">
        <v>27</v>
      </c>
      <c r="C21" s="20" t="s">
        <v>28</v>
      </c>
    </row>
    <row r="22" spans="2:3" ht="45" customHeight="1" x14ac:dyDescent="0.25">
      <c r="B22" s="19" t="s">
        <v>29</v>
      </c>
      <c r="C22" s="20" t="s">
        <v>30</v>
      </c>
    </row>
    <row r="24" spans="2:3" x14ac:dyDescent="0.25">
      <c r="B24" s="17" t="s">
        <v>31</v>
      </c>
      <c r="C24" s="18"/>
    </row>
    <row r="25" spans="2:3" ht="15" customHeight="1" x14ac:dyDescent="0.25">
      <c r="B25" s="19" t="s">
        <v>32</v>
      </c>
      <c r="C25" s="20" t="s">
        <v>33</v>
      </c>
    </row>
    <row r="26" spans="2:3" ht="15" customHeight="1" x14ac:dyDescent="0.25">
      <c r="B26" s="19" t="s">
        <v>34</v>
      </c>
      <c r="C26" s="20" t="s">
        <v>35</v>
      </c>
    </row>
    <row r="27" spans="2:3" ht="15" customHeight="1" x14ac:dyDescent="0.25">
      <c r="B27" s="19" t="s">
        <v>36</v>
      </c>
      <c r="C27" s="20" t="s">
        <v>37</v>
      </c>
    </row>
    <row r="29" spans="2:3" x14ac:dyDescent="0.25">
      <c r="B29" s="17" t="s">
        <v>38</v>
      </c>
      <c r="C29" s="18"/>
    </row>
    <row r="30" spans="2:3" ht="45" customHeight="1" x14ac:dyDescent="0.25">
      <c r="B30" s="19" t="s">
        <v>39</v>
      </c>
      <c r="C30" s="20" t="s">
        <v>40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showGridLines="0" topLeftCell="A3" zoomScale="85" zoomScaleNormal="85" workbookViewId="0">
      <selection activeCell="V48" sqref="V48"/>
    </sheetView>
  </sheetViews>
  <sheetFormatPr defaultColWidth="8.7109375" defaultRowHeight="15" x14ac:dyDescent="0.25"/>
  <cols>
    <col min="1" max="1" width="2" customWidth="1"/>
    <col min="2" max="14" width="12.42578125" customWidth="1"/>
  </cols>
  <sheetData>
    <row r="1" spans="1:15" x14ac:dyDescent="0.25">
      <c r="A1" s="21"/>
      <c r="B1" s="21"/>
      <c r="C1" s="21"/>
      <c r="D1" s="21"/>
      <c r="E1" s="21"/>
      <c r="F1" s="21"/>
      <c r="G1" s="21"/>
      <c r="H1" s="21"/>
      <c r="I1" s="21"/>
      <c r="J1" s="21"/>
      <c r="K1" s="21"/>
      <c r="L1" s="21"/>
      <c r="M1" s="21"/>
      <c r="N1" s="21"/>
      <c r="O1" s="21"/>
    </row>
    <row r="2" spans="1:15" ht="26.25" x14ac:dyDescent="0.4">
      <c r="A2" s="21"/>
      <c r="B2" s="83" t="s">
        <v>41</v>
      </c>
      <c r="C2" s="21"/>
      <c r="D2" s="21"/>
      <c r="E2" s="21"/>
      <c r="F2" s="21"/>
      <c r="G2" s="21"/>
      <c r="H2" s="21"/>
      <c r="I2" s="21"/>
      <c r="J2" s="21"/>
      <c r="K2" s="21"/>
      <c r="L2" s="21"/>
      <c r="M2" s="21"/>
      <c r="N2" s="21"/>
      <c r="O2" s="21"/>
    </row>
    <row r="3" spans="1:15" x14ac:dyDescent="0.25">
      <c r="A3" s="21"/>
      <c r="B3" s="22" t="s">
        <v>42</v>
      </c>
      <c r="C3" s="21"/>
      <c r="D3" s="21"/>
      <c r="E3" s="21"/>
      <c r="F3" s="21"/>
      <c r="G3" s="21"/>
      <c r="H3" s="21"/>
      <c r="I3" s="21"/>
      <c r="J3" s="21"/>
      <c r="K3" s="21"/>
      <c r="L3" s="21"/>
      <c r="M3" s="21"/>
      <c r="N3" s="21"/>
      <c r="O3" s="21"/>
    </row>
    <row r="4" spans="1:15" x14ac:dyDescent="0.25">
      <c r="A4" s="21"/>
      <c r="B4" s="21"/>
      <c r="C4" s="21"/>
      <c r="D4" s="21"/>
      <c r="E4" s="21"/>
      <c r="F4" s="21"/>
      <c r="G4" s="21"/>
      <c r="H4" s="21"/>
      <c r="I4" s="21"/>
      <c r="J4" s="21"/>
      <c r="K4" s="21"/>
      <c r="L4" s="21"/>
      <c r="M4" s="21"/>
      <c r="N4" s="21"/>
      <c r="O4" s="21"/>
    </row>
    <row r="5" spans="1:15" ht="24" customHeight="1" x14ac:dyDescent="0.25">
      <c r="A5" s="21"/>
      <c r="B5" s="14" t="s">
        <v>43</v>
      </c>
      <c r="C5" s="14"/>
      <c r="D5" s="23">
        <v>2025</v>
      </c>
      <c r="E5" s="21"/>
      <c r="F5" s="24" t="s">
        <v>44</v>
      </c>
      <c r="G5" s="21"/>
      <c r="H5" s="21"/>
      <c r="I5" s="21"/>
      <c r="J5" s="21"/>
      <c r="K5" s="21"/>
      <c r="L5" s="21"/>
      <c r="M5" s="21"/>
      <c r="N5" s="21"/>
      <c r="O5" s="21"/>
    </row>
    <row r="6" spans="1:15" x14ac:dyDescent="0.25">
      <c r="A6" s="21"/>
      <c r="B6" s="21"/>
      <c r="C6" s="21"/>
      <c r="D6" s="21"/>
      <c r="E6" s="21"/>
      <c r="F6" s="21"/>
      <c r="G6" s="21"/>
      <c r="H6" s="21"/>
      <c r="I6" s="21"/>
      <c r="J6" s="21"/>
      <c r="K6" s="21"/>
      <c r="L6" s="21"/>
      <c r="M6" s="21"/>
      <c r="N6" s="21"/>
      <c r="O6" s="21"/>
    </row>
    <row r="7" spans="1:15" ht="19.5" customHeight="1" x14ac:dyDescent="0.25">
      <c r="A7" s="21"/>
      <c r="B7" s="13" t="s">
        <v>45</v>
      </c>
      <c r="C7" s="13"/>
      <c r="D7" s="13"/>
      <c r="E7" s="13" t="s">
        <v>46</v>
      </c>
      <c r="F7" s="13"/>
      <c r="G7" s="13"/>
      <c r="H7" s="13" t="s">
        <v>47</v>
      </c>
      <c r="I7" s="13"/>
      <c r="J7" s="13"/>
      <c r="K7" s="13" t="s">
        <v>48</v>
      </c>
      <c r="L7" s="13"/>
      <c r="M7" s="13"/>
      <c r="N7" s="21"/>
      <c r="O7" s="21"/>
    </row>
    <row r="8" spans="1:15" ht="21.75" customHeight="1" x14ac:dyDescent="0.25">
      <c r="A8" s="21"/>
      <c r="B8" s="12">
        <f>INDEX(Analysis!$D$5:$D$14,MATCH(SelYear,Analysis!$A$5:$A$14,0))</f>
        <v>92902054.589999944</v>
      </c>
      <c r="C8" s="12"/>
      <c r="D8" s="12"/>
      <c r="E8" s="12">
        <f>INDEX(Analysis!$F$5:$F$14,MATCH(SelYear,Analysis!$A$5:$A$14,0))</f>
        <v>25677751.419999927</v>
      </c>
      <c r="F8" s="12"/>
      <c r="G8" s="12"/>
      <c r="H8" s="11">
        <f>INDEX(Analysis!$G$5:$G$14,MATCH(SelYear,Analysis!$A$5:$A$14,0))</f>
        <v>0.27639594768191383</v>
      </c>
      <c r="I8" s="11"/>
      <c r="J8" s="11"/>
      <c r="K8" s="10">
        <f>IF(SelYear=MIN(Analysis!$A$5:$A$14),"n/a",INDEX(Analysis!$L$5:$L$14,MATCH(SelYear,Analysis!$A$5:$A$14,0)))</f>
        <v>0.12844065322796205</v>
      </c>
      <c r="L8" s="10"/>
      <c r="M8" s="10"/>
      <c r="N8" s="21"/>
      <c r="O8" s="21"/>
    </row>
    <row r="9" spans="1:15" ht="21.75" customHeight="1" x14ac:dyDescent="0.25">
      <c r="A9" s="21"/>
      <c r="B9" s="12"/>
      <c r="C9" s="12"/>
      <c r="D9" s="12"/>
      <c r="E9" s="12"/>
      <c r="F9" s="12"/>
      <c r="G9" s="12"/>
      <c r="H9" s="11"/>
      <c r="I9" s="11"/>
      <c r="J9" s="11"/>
      <c r="K9" s="10"/>
      <c r="L9" s="10"/>
      <c r="M9" s="10"/>
      <c r="N9" s="21"/>
      <c r="O9" s="21"/>
    </row>
    <row r="10" spans="1:15" ht="18" customHeight="1" x14ac:dyDescent="0.25">
      <c r="A10" s="21"/>
      <c r="B10" s="9">
        <f>IF(SelYear=MIN(Analysis!$A$5:$A$14),"n/a",INDEX(Analysis!$L$5:$L$14,MATCH(SelYear,Analysis!$A$5:$A$14,0)))</f>
        <v>0.12844065322796205</v>
      </c>
      <c r="C10" s="9"/>
      <c r="D10" s="9"/>
      <c r="E10" s="9">
        <f>IF(SelYear=MIN(Analysis!$A$5:$A$14),"n/a",INDEX(Analysis!$M$5:$M$14,MATCH(SelYear,Analysis!$A$5:$A$14,0)))</f>
        <v>0.18498218452165527</v>
      </c>
      <c r="F10" s="9"/>
      <c r="G10" s="9"/>
      <c r="H10" s="8">
        <f>IF(SelYear=MIN(Analysis!$A$5:$A$14),"n/a",INDEX(Analysis!$N$5:$N$14,MATCH(SelYear,Analysis!$A$5:$A$14,0)))</f>
        <v>1.3188257451832885</v>
      </c>
      <c r="I10" s="8"/>
      <c r="J10" s="8"/>
      <c r="K10" s="9">
        <f>IF(SelYear=MIN(Analysis!$A$5:$A$14),"n/a",INDEX(Analysis!$M$5:$M$14,MATCH(SelYear,Analysis!$A$5:$A$14,0)))</f>
        <v>0.18498218452165527</v>
      </c>
      <c r="L10" s="9"/>
      <c r="M10" s="9"/>
      <c r="N10" s="21"/>
      <c r="O10" s="21"/>
    </row>
    <row r="11" spans="1:15" ht="15.75" customHeight="1" x14ac:dyDescent="0.25">
      <c r="A11" s="21"/>
      <c r="B11" s="7" t="str">
        <f>IF(SelYear=MIN(Analysis!$A$5:$A$14),"first year in the data","vs "&amp;(SelYear-1))</f>
        <v>vs 2024</v>
      </c>
      <c r="C11" s="7"/>
      <c r="D11" s="7"/>
      <c r="E11" s="7" t="str">
        <f>IF(SelYear=MIN(Analysis!$A$5:$A$14),"first year in the data","vs "&amp;(SelYear-1))</f>
        <v>vs 2024</v>
      </c>
      <c r="F11" s="7"/>
      <c r="G11" s="7"/>
      <c r="H11" s="7" t="str">
        <f>IF(SelYear=MIN(Analysis!$A$5:$A$14),"first year in the data","vs "&amp;(SelYear-1))</f>
        <v>vs 2024</v>
      </c>
      <c r="I11" s="7"/>
      <c r="J11" s="7"/>
      <c r="K11" s="7" t="str">
        <f>"gross profit growth"</f>
        <v>gross profit growth</v>
      </c>
      <c r="L11" s="7"/>
      <c r="M11" s="7"/>
      <c r="N11" s="21"/>
      <c r="O11" s="21"/>
    </row>
    <row r="12" spans="1:15" x14ac:dyDescent="0.25">
      <c r="A12" s="21"/>
      <c r="B12" s="21"/>
      <c r="C12" s="21"/>
      <c r="D12" s="21"/>
      <c r="E12" s="21"/>
      <c r="F12" s="21"/>
      <c r="G12" s="21"/>
      <c r="H12" s="21"/>
      <c r="I12" s="21"/>
      <c r="J12" s="21"/>
      <c r="K12" s="21"/>
      <c r="L12" s="21"/>
      <c r="M12" s="21"/>
      <c r="N12" s="21"/>
      <c r="O12" s="21"/>
    </row>
    <row r="13" spans="1:15" ht="15.75" x14ac:dyDescent="0.25">
      <c r="A13" s="21"/>
      <c r="B13" s="25" t="s">
        <v>49</v>
      </c>
      <c r="C13" s="21"/>
      <c r="D13" s="21"/>
      <c r="E13" s="21"/>
      <c r="F13" s="21"/>
      <c r="G13" s="21"/>
      <c r="H13" s="25" t="str">
        <f>"Gross profit by category, "&amp;SelYear</f>
        <v>Gross profit by category, 2025</v>
      </c>
      <c r="I13" s="21"/>
      <c r="J13" s="21"/>
      <c r="K13" s="21"/>
      <c r="L13" s="21"/>
      <c r="M13" s="21"/>
      <c r="N13" s="21"/>
      <c r="O13" s="21"/>
    </row>
    <row r="14" spans="1:15" x14ac:dyDescent="0.25">
      <c r="A14" s="21"/>
      <c r="B14" s="26" t="s">
        <v>50</v>
      </c>
      <c r="C14" s="21"/>
      <c r="D14" s="21"/>
      <c r="E14" s="21"/>
      <c r="F14" s="21"/>
      <c r="G14" s="21"/>
      <c r="H14" s="26" t="s">
        <v>51</v>
      </c>
      <c r="I14" s="21"/>
      <c r="J14" s="21"/>
      <c r="K14" s="21"/>
      <c r="L14" s="21"/>
      <c r="M14" s="21"/>
      <c r="N14" s="21"/>
      <c r="O14" s="21"/>
    </row>
    <row r="15" spans="1:15" x14ac:dyDescent="0.25">
      <c r="A15" s="21"/>
      <c r="B15" s="21"/>
      <c r="C15" s="21"/>
      <c r="D15" s="21"/>
      <c r="E15" s="21"/>
      <c r="F15" s="21"/>
      <c r="G15" s="21"/>
      <c r="H15" s="21"/>
      <c r="I15" s="21"/>
      <c r="J15" s="21"/>
      <c r="K15" s="21"/>
      <c r="L15" s="21"/>
      <c r="M15" s="21"/>
      <c r="N15" s="21"/>
      <c r="O15" s="21"/>
    </row>
    <row r="16" spans="1:15" x14ac:dyDescent="0.25">
      <c r="A16" s="21"/>
      <c r="B16" s="21"/>
      <c r="C16" s="21"/>
      <c r="D16" s="21"/>
      <c r="E16" s="21"/>
      <c r="F16" s="21"/>
      <c r="G16" s="21"/>
      <c r="H16" s="21"/>
      <c r="I16" s="21"/>
      <c r="J16" s="21"/>
      <c r="K16" s="21"/>
      <c r="L16" s="21"/>
      <c r="M16" s="21"/>
      <c r="N16" s="21"/>
      <c r="O16" s="21"/>
    </row>
    <row r="17" spans="1:15" x14ac:dyDescent="0.25">
      <c r="A17" s="21"/>
      <c r="B17" s="21"/>
      <c r="C17" s="21"/>
      <c r="D17" s="21"/>
      <c r="E17" s="21"/>
      <c r="F17" s="21"/>
      <c r="G17" s="21"/>
      <c r="H17" s="21"/>
      <c r="I17" s="21"/>
      <c r="J17" s="21"/>
      <c r="K17" s="21"/>
      <c r="L17" s="21"/>
      <c r="M17" s="21"/>
      <c r="N17" s="21"/>
      <c r="O17" s="21"/>
    </row>
    <row r="18" spans="1:15" x14ac:dyDescent="0.25">
      <c r="A18" s="21"/>
      <c r="B18" s="21"/>
      <c r="C18" s="21"/>
      <c r="D18" s="21"/>
      <c r="E18" s="21"/>
      <c r="F18" s="21"/>
      <c r="G18" s="21"/>
      <c r="H18" s="21"/>
      <c r="I18" s="21"/>
      <c r="J18" s="21"/>
      <c r="K18" s="21"/>
      <c r="L18" s="21"/>
      <c r="M18" s="21"/>
      <c r="N18" s="21"/>
      <c r="O18" s="21"/>
    </row>
    <row r="19" spans="1:15" x14ac:dyDescent="0.25">
      <c r="A19" s="21"/>
      <c r="B19" s="21"/>
      <c r="C19" s="21"/>
      <c r="D19" s="21"/>
      <c r="E19" s="21"/>
      <c r="F19" s="21"/>
      <c r="G19" s="21"/>
      <c r="H19" s="21"/>
      <c r="I19" s="21"/>
      <c r="J19" s="21"/>
      <c r="K19" s="21"/>
      <c r="L19" s="21"/>
      <c r="M19" s="21"/>
      <c r="N19" s="21"/>
      <c r="O19" s="21"/>
    </row>
    <row r="20" spans="1:15" x14ac:dyDescent="0.25">
      <c r="A20" s="21"/>
      <c r="B20" s="21"/>
      <c r="C20" s="21"/>
      <c r="D20" s="21"/>
      <c r="E20" s="21"/>
      <c r="F20" s="21"/>
      <c r="G20" s="21"/>
      <c r="H20" s="21"/>
      <c r="I20" s="21"/>
      <c r="J20" s="21"/>
      <c r="K20" s="21"/>
      <c r="L20" s="21"/>
      <c r="M20" s="21"/>
      <c r="N20" s="21"/>
      <c r="O20" s="21"/>
    </row>
    <row r="21" spans="1:15" x14ac:dyDescent="0.25">
      <c r="A21" s="21"/>
      <c r="B21" s="21"/>
      <c r="C21" s="21"/>
      <c r="D21" s="21"/>
      <c r="E21" s="21"/>
      <c r="F21" s="21"/>
      <c r="G21" s="21"/>
      <c r="H21" s="21"/>
      <c r="I21" s="21"/>
      <c r="J21" s="21"/>
      <c r="K21" s="21"/>
      <c r="L21" s="21"/>
      <c r="M21" s="21"/>
      <c r="N21" s="21"/>
      <c r="O21" s="21"/>
    </row>
    <row r="22" spans="1:15" x14ac:dyDescent="0.25">
      <c r="A22" s="21"/>
      <c r="B22" s="21"/>
      <c r="C22" s="21"/>
      <c r="D22" s="21"/>
      <c r="E22" s="21"/>
      <c r="F22" s="21"/>
      <c r="G22" s="21"/>
      <c r="H22" s="21"/>
      <c r="I22" s="21"/>
      <c r="J22" s="21"/>
      <c r="K22" s="21"/>
      <c r="L22" s="21"/>
      <c r="M22" s="21"/>
      <c r="N22" s="21"/>
      <c r="O22" s="21"/>
    </row>
    <row r="23" spans="1:15" x14ac:dyDescent="0.25">
      <c r="A23" s="21"/>
      <c r="B23" s="21"/>
      <c r="C23" s="21"/>
      <c r="D23" s="21"/>
      <c r="E23" s="21"/>
      <c r="F23" s="21"/>
      <c r="G23" s="21"/>
      <c r="H23" s="21"/>
      <c r="I23" s="21"/>
      <c r="J23" s="21"/>
      <c r="K23" s="21"/>
      <c r="L23" s="21"/>
      <c r="M23" s="21"/>
      <c r="N23" s="21"/>
      <c r="O23" s="21"/>
    </row>
    <row r="24" spans="1:15" x14ac:dyDescent="0.25">
      <c r="A24" s="21"/>
      <c r="B24" s="21"/>
      <c r="C24" s="21"/>
      <c r="D24" s="21"/>
      <c r="E24" s="21"/>
      <c r="F24" s="21"/>
      <c r="G24" s="21"/>
      <c r="H24" s="21"/>
      <c r="I24" s="21"/>
      <c r="J24" s="21"/>
      <c r="K24" s="21"/>
      <c r="L24" s="21"/>
      <c r="M24" s="21"/>
      <c r="N24" s="21"/>
      <c r="O24" s="21"/>
    </row>
    <row r="25" spans="1:15" x14ac:dyDescent="0.25">
      <c r="A25" s="21"/>
      <c r="B25" s="21"/>
      <c r="C25" s="21"/>
      <c r="D25" s="21"/>
      <c r="E25" s="21"/>
      <c r="F25" s="21"/>
      <c r="G25" s="21"/>
      <c r="H25" s="21"/>
      <c r="I25" s="21"/>
      <c r="J25" s="21"/>
      <c r="K25" s="21"/>
      <c r="L25" s="21"/>
      <c r="M25" s="21"/>
      <c r="N25" s="21"/>
      <c r="O25" s="21"/>
    </row>
    <row r="26" spans="1:15" x14ac:dyDescent="0.25">
      <c r="A26" s="21"/>
      <c r="B26" s="21"/>
      <c r="C26" s="21"/>
      <c r="D26" s="21"/>
      <c r="E26" s="21"/>
      <c r="F26" s="21"/>
      <c r="G26" s="21"/>
      <c r="H26" s="21"/>
      <c r="I26" s="21"/>
      <c r="J26" s="21"/>
      <c r="K26" s="21"/>
      <c r="L26" s="21"/>
      <c r="M26" s="21"/>
      <c r="N26" s="21"/>
      <c r="O26" s="21"/>
    </row>
    <row r="27" spans="1:15" x14ac:dyDescent="0.25">
      <c r="A27" s="21"/>
      <c r="B27" s="21"/>
      <c r="C27" s="21"/>
      <c r="D27" s="21"/>
      <c r="E27" s="21"/>
      <c r="F27" s="21"/>
      <c r="G27" s="21"/>
      <c r="H27" s="21"/>
      <c r="I27" s="21"/>
      <c r="J27" s="21"/>
      <c r="K27" s="21"/>
      <c r="L27" s="21"/>
      <c r="M27" s="21"/>
      <c r="N27" s="21"/>
      <c r="O27" s="21"/>
    </row>
    <row r="28" spans="1:15" x14ac:dyDescent="0.25">
      <c r="A28" s="21"/>
      <c r="B28" s="21"/>
      <c r="C28" s="21"/>
      <c r="D28" s="21"/>
      <c r="E28" s="21"/>
      <c r="F28" s="21"/>
      <c r="G28" s="21"/>
      <c r="H28" s="21"/>
      <c r="I28" s="21"/>
      <c r="J28" s="21"/>
      <c r="K28" s="21"/>
      <c r="L28" s="21"/>
      <c r="M28" s="21"/>
      <c r="N28" s="21"/>
      <c r="O28" s="21"/>
    </row>
    <row r="29" spans="1:15" x14ac:dyDescent="0.25">
      <c r="A29" s="21"/>
      <c r="B29" s="21"/>
      <c r="C29" s="21"/>
      <c r="D29" s="21"/>
      <c r="E29" s="21"/>
      <c r="F29" s="21"/>
      <c r="G29" s="21"/>
      <c r="H29" s="21"/>
      <c r="I29" s="21"/>
      <c r="J29" s="21"/>
      <c r="K29" s="21"/>
      <c r="L29" s="21"/>
      <c r="M29" s="21"/>
      <c r="N29" s="21"/>
      <c r="O29" s="21"/>
    </row>
    <row r="30" spans="1:15" x14ac:dyDescent="0.25">
      <c r="A30" s="21"/>
      <c r="B30" s="21"/>
      <c r="C30" s="21"/>
      <c r="D30" s="21"/>
      <c r="E30" s="21"/>
      <c r="F30" s="21"/>
      <c r="G30" s="21"/>
      <c r="H30" s="21"/>
      <c r="I30" s="21"/>
      <c r="J30" s="21"/>
      <c r="K30" s="21"/>
      <c r="L30" s="21"/>
      <c r="M30" s="21"/>
      <c r="N30" s="21"/>
      <c r="O30" s="21"/>
    </row>
    <row r="31" spans="1:15" x14ac:dyDescent="0.25">
      <c r="A31" s="21"/>
      <c r="B31" s="21"/>
      <c r="C31" s="21"/>
      <c r="D31" s="21"/>
      <c r="E31" s="21"/>
      <c r="F31" s="21"/>
      <c r="G31" s="21"/>
      <c r="H31" s="21"/>
      <c r="I31" s="21"/>
      <c r="J31" s="21"/>
      <c r="K31" s="21"/>
      <c r="L31" s="21"/>
      <c r="M31" s="21"/>
      <c r="N31" s="21"/>
      <c r="O31" s="21"/>
    </row>
    <row r="32" spans="1:15" ht="15.75" x14ac:dyDescent="0.25">
      <c r="A32" s="21"/>
      <c r="B32" s="25" t="str">
        <f>"What moved gross margin: "&amp;Analysis!B47&amp;" → "&amp;Analysis!H47&amp;" → "&amp;Analysis!N47</f>
        <v>What moved gross margin: 2017 → 2022 → 2025</v>
      </c>
      <c r="C32" s="21"/>
      <c r="D32" s="21"/>
      <c r="E32" s="21"/>
      <c r="F32" s="21"/>
      <c r="G32" s="21"/>
      <c r="H32" s="21"/>
      <c r="I32" s="21"/>
      <c r="J32" s="21"/>
      <c r="K32" s="21"/>
      <c r="L32" s="21"/>
      <c r="M32" s="21"/>
      <c r="N32" s="21"/>
      <c r="O32" s="21"/>
    </row>
    <row r="33" spans="1:15" x14ac:dyDescent="0.25">
      <c r="A33" s="21"/>
      <c r="B33" s="26" t="s">
        <v>52</v>
      </c>
      <c r="C33" s="21"/>
      <c r="D33" s="21"/>
      <c r="E33" s="21"/>
      <c r="F33" s="21"/>
      <c r="G33" s="21"/>
      <c r="H33" s="21"/>
      <c r="I33" s="21"/>
      <c r="J33" s="21"/>
      <c r="K33" s="21"/>
      <c r="L33" s="21"/>
      <c r="M33" s="21"/>
      <c r="N33" s="21"/>
      <c r="O33" s="21"/>
    </row>
    <row r="34" spans="1:15" ht="15.75" x14ac:dyDescent="0.25">
      <c r="A34" s="21"/>
      <c r="B34" s="21"/>
      <c r="C34" s="21"/>
      <c r="D34" s="21"/>
      <c r="E34" s="21"/>
      <c r="F34" s="21"/>
      <c r="G34" s="21"/>
      <c r="H34" s="21"/>
      <c r="I34" s="21"/>
      <c r="J34" s="6" t="s">
        <v>53</v>
      </c>
      <c r="K34" s="6"/>
      <c r="L34" s="6"/>
      <c r="M34" s="6"/>
      <c r="N34" s="21"/>
      <c r="O34" s="21"/>
    </row>
    <row r="35" spans="1:15" x14ac:dyDescent="0.25">
      <c r="A35" s="21"/>
      <c r="B35" s="21"/>
      <c r="C35" s="21"/>
      <c r="D35" s="21"/>
      <c r="E35" s="21"/>
      <c r="F35" s="21"/>
      <c r="G35" s="21"/>
      <c r="H35" s="21"/>
      <c r="I35" s="21"/>
      <c r="J35" s="5" t="s">
        <v>54</v>
      </c>
      <c r="K35" s="5"/>
      <c r="L35" s="5"/>
      <c r="M35" s="5"/>
      <c r="N35" s="21"/>
      <c r="O35" s="21"/>
    </row>
    <row r="36" spans="1:15" x14ac:dyDescent="0.25">
      <c r="A36" s="21"/>
      <c r="B36" s="21"/>
      <c r="C36" s="21"/>
      <c r="D36" s="21"/>
      <c r="E36" s="21"/>
      <c r="F36" s="21"/>
      <c r="G36" s="21"/>
      <c r="H36" s="21"/>
      <c r="I36" s="21"/>
      <c r="J36" s="27"/>
      <c r="K36" s="27"/>
      <c r="L36" s="27"/>
      <c r="M36" s="27"/>
      <c r="N36" s="21"/>
      <c r="O36" s="21"/>
    </row>
    <row r="37" spans="1:15" ht="15" customHeight="1" x14ac:dyDescent="0.25">
      <c r="A37" s="21"/>
      <c r="B37" s="21"/>
      <c r="C37" s="21"/>
      <c r="D37" s="21"/>
      <c r="E37" s="21"/>
      <c r="F37" s="21"/>
      <c r="G37" s="21"/>
      <c r="H37" s="21"/>
      <c r="I37" s="21"/>
      <c r="J37" s="4" t="s">
        <v>55</v>
      </c>
      <c r="K37" s="4"/>
      <c r="L37" s="4"/>
      <c r="M37" s="3">
        <f>Analysis!C104</f>
        <v>1233482.4514665245</v>
      </c>
      <c r="N37" s="21"/>
      <c r="O37" s="21"/>
    </row>
    <row r="38" spans="1:15" x14ac:dyDescent="0.25">
      <c r="A38" s="21"/>
      <c r="B38" s="21"/>
      <c r="C38" s="21"/>
      <c r="D38" s="21"/>
      <c r="E38" s="21"/>
      <c r="F38" s="21"/>
      <c r="G38" s="21"/>
      <c r="H38" s="21"/>
      <c r="I38" s="21"/>
      <c r="J38" s="4"/>
      <c r="K38" s="4"/>
      <c r="L38" s="4"/>
      <c r="M38" s="3"/>
      <c r="N38" s="21"/>
      <c r="O38" s="21"/>
    </row>
    <row r="39" spans="1:15" ht="15" customHeight="1" x14ac:dyDescent="0.25">
      <c r="A39" s="21"/>
      <c r="B39" s="21"/>
      <c r="C39" s="21"/>
      <c r="D39" s="21"/>
      <c r="E39" s="21"/>
      <c r="F39" s="21"/>
      <c r="G39" s="21"/>
      <c r="H39" s="21"/>
      <c r="I39" s="21"/>
      <c r="J39" s="4" t="s">
        <v>56</v>
      </c>
      <c r="K39" s="4"/>
      <c r="L39" s="4"/>
      <c r="M39" s="3">
        <f>Analysis!C105</f>
        <v>757425.03149999992</v>
      </c>
      <c r="N39" s="21"/>
      <c r="O39" s="21"/>
    </row>
    <row r="40" spans="1:15" x14ac:dyDescent="0.25">
      <c r="A40" s="21"/>
      <c r="B40" s="21"/>
      <c r="C40" s="21"/>
      <c r="D40" s="21"/>
      <c r="E40" s="21"/>
      <c r="F40" s="21"/>
      <c r="G40" s="21"/>
      <c r="H40" s="21"/>
      <c r="I40" s="21"/>
      <c r="J40" s="4"/>
      <c r="K40" s="4"/>
      <c r="L40" s="4"/>
      <c r="M40" s="3"/>
      <c r="N40" s="21"/>
      <c r="O40" s="21"/>
    </row>
    <row r="41" spans="1:15" ht="15" customHeight="1" x14ac:dyDescent="0.25">
      <c r="A41" s="21"/>
      <c r="B41" s="21"/>
      <c r="C41" s="21"/>
      <c r="D41" s="21"/>
      <c r="E41" s="21"/>
      <c r="F41" s="21"/>
      <c r="G41" s="21"/>
      <c r="H41" s="21"/>
      <c r="I41" s="21"/>
      <c r="J41" s="4" t="s">
        <v>57</v>
      </c>
      <c r="K41" s="4"/>
      <c r="L41" s="4"/>
      <c r="M41" s="3">
        <f>Analysis!C106</f>
        <v>566756.56600000011</v>
      </c>
      <c r="N41" s="21"/>
      <c r="O41" s="21"/>
    </row>
    <row r="42" spans="1:15" x14ac:dyDescent="0.25">
      <c r="A42" s="21"/>
      <c r="B42" s="21"/>
      <c r="C42" s="21"/>
      <c r="D42" s="21"/>
      <c r="E42" s="21"/>
      <c r="F42" s="21"/>
      <c r="G42" s="21"/>
      <c r="H42" s="21"/>
      <c r="I42" s="21"/>
      <c r="J42" s="4"/>
      <c r="K42" s="4"/>
      <c r="L42" s="4"/>
      <c r="M42" s="3"/>
      <c r="N42" s="21"/>
      <c r="O42" s="21"/>
    </row>
    <row r="43" spans="1:15" ht="15" customHeight="1" x14ac:dyDescent="0.25">
      <c r="A43" s="21"/>
      <c r="B43" s="21"/>
      <c r="C43" s="21"/>
      <c r="D43" s="21"/>
      <c r="E43" s="21"/>
      <c r="F43" s="21"/>
      <c r="G43" s="21"/>
      <c r="H43" s="21"/>
      <c r="I43" s="21"/>
      <c r="J43" s="4" t="s">
        <v>58</v>
      </c>
      <c r="K43" s="4"/>
      <c r="L43" s="4"/>
      <c r="M43" s="3">
        <f>Analysis!C107</f>
        <v>342770.18723440688</v>
      </c>
      <c r="N43" s="21"/>
      <c r="O43" s="21"/>
    </row>
    <row r="44" spans="1:15" x14ac:dyDescent="0.25">
      <c r="A44" s="21"/>
      <c r="B44" s="21"/>
      <c r="C44" s="21"/>
      <c r="D44" s="21"/>
      <c r="E44" s="21"/>
      <c r="F44" s="21"/>
      <c r="G44" s="21"/>
      <c r="H44" s="21"/>
      <c r="I44" s="21"/>
      <c r="J44" s="4"/>
      <c r="K44" s="4"/>
      <c r="L44" s="4"/>
      <c r="M44" s="3"/>
      <c r="N44" s="21"/>
      <c r="O44" s="21"/>
    </row>
    <row r="45" spans="1:15" x14ac:dyDescent="0.25">
      <c r="A45" s="21"/>
      <c r="B45" s="21"/>
      <c r="C45" s="21"/>
      <c r="D45" s="21"/>
      <c r="E45" s="21"/>
      <c r="F45" s="21"/>
      <c r="G45" s="21"/>
      <c r="H45" s="21"/>
      <c r="I45" s="21"/>
      <c r="J45" s="27"/>
      <c r="K45" s="27"/>
      <c r="L45" s="27"/>
      <c r="M45" s="27"/>
      <c r="N45" s="21"/>
      <c r="O45" s="21"/>
    </row>
    <row r="46" spans="1:15" ht="18" x14ac:dyDescent="0.25">
      <c r="A46" s="21"/>
      <c r="B46" s="21"/>
      <c r="C46" s="21"/>
      <c r="D46" s="21"/>
      <c r="E46" s="21"/>
      <c r="F46" s="21"/>
      <c r="G46" s="21"/>
      <c r="H46" s="21"/>
      <c r="I46" s="21"/>
      <c r="J46" s="2" t="s">
        <v>59</v>
      </c>
      <c r="K46" s="2"/>
      <c r="L46" s="2"/>
      <c r="M46" s="28">
        <f>Analysis!C108</f>
        <v>2900434.2362009315</v>
      </c>
      <c r="N46" s="21"/>
      <c r="O46" s="21"/>
    </row>
    <row r="47" spans="1:15" x14ac:dyDescent="0.25">
      <c r="A47" s="21"/>
      <c r="B47" s="21"/>
      <c r="C47" s="21"/>
      <c r="D47" s="21"/>
      <c r="E47" s="21"/>
      <c r="F47" s="21"/>
      <c r="G47" s="21"/>
      <c r="H47" s="21"/>
      <c r="I47" s="21"/>
      <c r="J47" s="27"/>
      <c r="K47" s="27"/>
      <c r="L47" s="27"/>
      <c r="M47" s="27"/>
      <c r="N47" s="21"/>
      <c r="O47" s="21"/>
    </row>
    <row r="48" spans="1:15" ht="15" customHeight="1" x14ac:dyDescent="0.25">
      <c r="A48" s="21"/>
      <c r="B48" s="21"/>
      <c r="C48" s="21"/>
      <c r="D48" s="21"/>
      <c r="E48" s="21"/>
      <c r="F48" s="21"/>
      <c r="G48" s="21"/>
      <c r="H48" s="21"/>
      <c r="I48" s="21"/>
      <c r="J48" s="1" t="s">
        <v>60</v>
      </c>
      <c r="K48" s="1"/>
      <c r="L48" s="1"/>
      <c r="M48" s="1"/>
      <c r="N48" s="21"/>
      <c r="O48" s="21"/>
    </row>
    <row r="49" spans="1:15" x14ac:dyDescent="0.25">
      <c r="A49" s="21"/>
      <c r="B49" s="21"/>
      <c r="C49" s="21"/>
      <c r="D49" s="21"/>
      <c r="E49" s="21"/>
      <c r="F49" s="21"/>
      <c r="G49" s="21"/>
      <c r="H49" s="21"/>
      <c r="I49" s="21"/>
      <c r="J49" s="1"/>
      <c r="K49" s="1"/>
      <c r="L49" s="1"/>
      <c r="M49" s="1"/>
      <c r="N49" s="21"/>
      <c r="O49" s="21"/>
    </row>
    <row r="50" spans="1:15" x14ac:dyDescent="0.25">
      <c r="A50" s="21"/>
      <c r="B50" s="21"/>
      <c r="C50" s="21"/>
      <c r="D50" s="21"/>
      <c r="E50" s="21"/>
      <c r="F50" s="21"/>
      <c r="G50" s="21"/>
      <c r="H50" s="21"/>
      <c r="I50" s="21"/>
      <c r="J50" s="27"/>
      <c r="K50" s="27"/>
      <c r="L50" s="27"/>
      <c r="M50" s="27"/>
      <c r="N50" s="21"/>
      <c r="O50" s="21"/>
    </row>
    <row r="51" spans="1:15" x14ac:dyDescent="0.25">
      <c r="A51" s="21"/>
      <c r="B51" s="21"/>
      <c r="C51" s="21"/>
      <c r="D51" s="21"/>
      <c r="E51" s="21"/>
      <c r="F51" s="21"/>
      <c r="G51" s="21"/>
      <c r="H51" s="21"/>
      <c r="I51" s="21"/>
      <c r="J51" s="21"/>
      <c r="K51" s="21"/>
      <c r="L51" s="21"/>
      <c r="M51" s="21"/>
      <c r="N51" s="21"/>
      <c r="O51" s="21"/>
    </row>
    <row r="52" spans="1:15" x14ac:dyDescent="0.25">
      <c r="A52" s="21"/>
      <c r="B52" s="29"/>
      <c r="C52" s="21"/>
      <c r="D52" s="21"/>
      <c r="E52" s="21"/>
      <c r="F52" s="21"/>
      <c r="G52" s="21"/>
      <c r="H52" s="21"/>
      <c r="I52" s="21"/>
      <c r="J52" s="21"/>
      <c r="K52" s="21"/>
      <c r="L52" s="21"/>
      <c r="M52" s="21"/>
      <c r="N52" s="21"/>
      <c r="O52" s="21"/>
    </row>
    <row r="53" spans="1:15" x14ac:dyDescent="0.25">
      <c r="A53" s="21"/>
      <c r="B53" s="21"/>
      <c r="C53" s="21"/>
      <c r="D53" s="21"/>
      <c r="E53" s="21"/>
      <c r="F53" s="21"/>
      <c r="G53" s="21"/>
      <c r="H53" s="21"/>
      <c r="I53" s="21"/>
      <c r="J53" s="21"/>
      <c r="K53" s="21"/>
      <c r="L53" s="21"/>
      <c r="M53" s="21"/>
      <c r="N53" s="21"/>
      <c r="O53" s="21"/>
    </row>
    <row r="54" spans="1:15" x14ac:dyDescent="0.25">
      <c r="A54" s="21"/>
      <c r="B54" s="21"/>
      <c r="C54" s="21"/>
      <c r="D54" s="21"/>
      <c r="E54" s="21"/>
      <c r="F54" s="21"/>
      <c r="G54" s="21"/>
      <c r="H54" s="21"/>
      <c r="I54" s="21"/>
      <c r="J54" s="21"/>
      <c r="K54" s="21"/>
      <c r="L54" s="21"/>
      <c r="M54" s="21"/>
      <c r="N54" s="21"/>
      <c r="O54" s="21"/>
    </row>
    <row r="55" spans="1:15" x14ac:dyDescent="0.25">
      <c r="A55" s="21"/>
      <c r="B55" s="21"/>
      <c r="C55" s="21"/>
      <c r="D55" s="21"/>
      <c r="E55" s="21"/>
      <c r="F55" s="21"/>
      <c r="G55" s="21"/>
      <c r="H55" s="21"/>
      <c r="I55" s="21"/>
      <c r="J55" s="21"/>
      <c r="K55" s="21"/>
      <c r="L55" s="21"/>
      <c r="M55" s="21"/>
      <c r="N55" s="21"/>
      <c r="O55" s="21"/>
    </row>
    <row r="56" spans="1:15" x14ac:dyDescent="0.25">
      <c r="A56" s="21"/>
      <c r="B56" s="21"/>
      <c r="C56" s="21"/>
      <c r="D56" s="21"/>
      <c r="E56" s="21"/>
      <c r="F56" s="21"/>
      <c r="G56" s="21"/>
      <c r="H56" s="21"/>
      <c r="I56" s="21"/>
      <c r="J56" s="21"/>
      <c r="K56" s="21"/>
      <c r="L56" s="21"/>
      <c r="M56" s="21"/>
      <c r="N56" s="21"/>
      <c r="O56" s="21"/>
    </row>
    <row r="57" spans="1:15" x14ac:dyDescent="0.25">
      <c r="A57" s="21"/>
      <c r="B57" s="21"/>
      <c r="C57" s="21"/>
      <c r="D57" s="21"/>
      <c r="E57" s="21"/>
      <c r="F57" s="21"/>
      <c r="G57" s="21"/>
      <c r="H57" s="21"/>
      <c r="I57" s="21"/>
      <c r="J57" s="21"/>
      <c r="K57" s="21"/>
      <c r="L57" s="21"/>
      <c r="M57" s="21"/>
      <c r="N57" s="21"/>
      <c r="O57" s="21"/>
    </row>
    <row r="58" spans="1:15" x14ac:dyDescent="0.25">
      <c r="A58" s="21"/>
      <c r="B58" s="21"/>
      <c r="C58" s="21"/>
      <c r="D58" s="21"/>
      <c r="E58" s="21"/>
      <c r="F58" s="21"/>
      <c r="G58" s="21"/>
      <c r="H58" s="21"/>
      <c r="I58" s="21"/>
      <c r="J58" s="21"/>
      <c r="K58" s="21"/>
      <c r="L58" s="21"/>
      <c r="M58" s="21"/>
      <c r="N58" s="21"/>
      <c r="O58" s="21"/>
    </row>
    <row r="59" spans="1:15" x14ac:dyDescent="0.25">
      <c r="A59" s="21"/>
      <c r="B59" s="21"/>
      <c r="C59" s="21"/>
      <c r="D59" s="21"/>
      <c r="E59" s="21"/>
      <c r="F59" s="21"/>
      <c r="G59" s="21"/>
      <c r="H59" s="21"/>
      <c r="I59" s="21"/>
      <c r="J59" s="21"/>
      <c r="K59" s="21"/>
      <c r="L59" s="21"/>
      <c r="M59" s="21"/>
      <c r="N59" s="21"/>
      <c r="O59" s="21"/>
    </row>
  </sheetData>
  <mergeCells count="29">
    <mergeCell ref="J48:M49"/>
    <mergeCell ref="J41:L42"/>
    <mergeCell ref="M41:M42"/>
    <mergeCell ref="J43:L44"/>
    <mergeCell ref="M43:M44"/>
    <mergeCell ref="J46:L46"/>
    <mergeCell ref="J35:M35"/>
    <mergeCell ref="J37:L38"/>
    <mergeCell ref="M37:M38"/>
    <mergeCell ref="J39:L40"/>
    <mergeCell ref="M39:M40"/>
    <mergeCell ref="B11:D11"/>
    <mergeCell ref="E11:G11"/>
    <mergeCell ref="H11:J11"/>
    <mergeCell ref="K11:M11"/>
    <mergeCell ref="J34:M34"/>
    <mergeCell ref="B8:D9"/>
    <mergeCell ref="E8:G9"/>
    <mergeCell ref="H8:J9"/>
    <mergeCell ref="K8:M9"/>
    <mergeCell ref="B10:D10"/>
    <mergeCell ref="E10:G10"/>
    <mergeCell ref="H10:J10"/>
    <mergeCell ref="K10:M10"/>
    <mergeCell ref="B5:C5"/>
    <mergeCell ref="B7:D7"/>
    <mergeCell ref="E7:G7"/>
    <mergeCell ref="H7:J7"/>
    <mergeCell ref="K7:M7"/>
  </mergeCells>
  <conditionalFormatting sqref="B8">
    <cfRule type="expression" dxfId="15" priority="4">
      <formula>AND(ISNUMBER(B8),B8&lt;0)</formula>
    </cfRule>
  </conditionalFormatting>
  <conditionalFormatting sqref="B10">
    <cfRule type="expression" dxfId="14" priority="2">
      <formula>AND(ISNUMBER(B10),B10&gt;0)</formula>
    </cfRule>
    <cfRule type="expression" dxfId="13" priority="3">
      <formula>AND(ISNUMBER(B10),B10&lt;0)</formula>
    </cfRule>
  </conditionalFormatting>
  <conditionalFormatting sqref="E8">
    <cfRule type="expression" dxfId="12" priority="7">
      <formula>AND(ISNUMBER(E8),E8&lt;0)</formula>
    </cfRule>
  </conditionalFormatting>
  <conditionalFormatting sqref="E10">
    <cfRule type="expression" dxfId="11" priority="5">
      <formula>AND(ISNUMBER(E10),E10&gt;0)</formula>
    </cfRule>
    <cfRule type="expression" dxfId="10" priority="6">
      <formula>AND(ISNUMBER(E10),E10&lt;0)</formula>
    </cfRule>
  </conditionalFormatting>
  <conditionalFormatting sqref="H8">
    <cfRule type="expression" dxfId="9" priority="10">
      <formula>AND(ISNUMBER(H8),H8&lt;0)</formula>
    </cfRule>
  </conditionalFormatting>
  <conditionalFormatting sqref="H10">
    <cfRule type="expression" dxfId="8" priority="8">
      <formula>AND(ISNUMBER(H10),H10&gt;0)</formula>
    </cfRule>
    <cfRule type="expression" dxfId="7" priority="9">
      <formula>AND(ISNUMBER(H10),H10&lt;0)</formula>
    </cfRule>
  </conditionalFormatting>
  <conditionalFormatting sqref="K8">
    <cfRule type="expression" dxfId="6" priority="13">
      <formula>AND(ISNUMBER(K8),K8&lt;0)</formula>
    </cfRule>
  </conditionalFormatting>
  <conditionalFormatting sqref="K10">
    <cfRule type="expression" dxfId="5" priority="11">
      <formula>AND(ISNUMBER(K10),K10&gt;0)</formula>
    </cfRule>
    <cfRule type="expression" dxfId="4" priority="12">
      <formula>AND(ISNUMBER(K10),K10&lt;0)</formula>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1">
        <x14:dataValidation type="list" errorTitle="Invalid year" error="Please pick a year between 2016 and 2025." promptTitle="Select year" prompt="Choose the year to show on the KPI cards and category chart." xr:uid="{00000000-0002-0000-0100-000000000000}">
          <x14:formula1>
            <xm:f>Analysis!$A$5:$A$14</xm:f>
          </x14:formula1>
          <x14:formula2>
            <xm:f>0</xm:f>
          </x14:formula2>
          <xm:sqref>D5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4B908-2355-4088-ABEA-F59361478E17}">
  <dimension ref="A1:Q16"/>
  <sheetViews>
    <sheetView tabSelected="1" zoomScale="85" zoomScaleNormal="85" workbookViewId="0">
      <selection activeCell="K28" sqref="K28"/>
    </sheetView>
  </sheetViews>
  <sheetFormatPr defaultRowHeight="15" x14ac:dyDescent="0.25"/>
  <cols>
    <col min="1" max="1" width="13.140625" bestFit="1" customWidth="1"/>
    <col min="2" max="2" width="22.140625" bestFit="1" customWidth="1"/>
    <col min="3" max="3" width="12.85546875" bestFit="1" customWidth="1"/>
    <col min="4" max="4" width="18.28515625" bestFit="1" customWidth="1"/>
    <col min="5" max="5" width="12.85546875" bestFit="1" customWidth="1"/>
    <col min="6" max="6" width="18.28515625" bestFit="1" customWidth="1"/>
    <col min="7" max="7" width="12.85546875" bestFit="1" customWidth="1"/>
    <col min="8" max="8" width="18.28515625" bestFit="1" customWidth="1"/>
    <col min="9" max="9" width="12.85546875" bestFit="1" customWidth="1"/>
    <col min="10" max="10" width="18.28515625" bestFit="1" customWidth="1"/>
    <col min="11" max="11" width="12.85546875" bestFit="1" customWidth="1"/>
    <col min="12" max="12" width="18.28515625" bestFit="1" customWidth="1"/>
    <col min="13" max="13" width="12.85546875" bestFit="1" customWidth="1"/>
    <col min="14" max="14" width="18.28515625" bestFit="1" customWidth="1"/>
    <col min="15" max="15" width="12.85546875" bestFit="1" customWidth="1"/>
    <col min="16" max="16" width="23.28515625" bestFit="1" customWidth="1"/>
    <col min="17" max="17" width="18" bestFit="1" customWidth="1"/>
  </cols>
  <sheetData>
    <row r="1" spans="1:17" ht="25.5" x14ac:dyDescent="0.35">
      <c r="A1" s="84" t="s">
        <v>293</v>
      </c>
    </row>
    <row r="3" spans="1:17" x14ac:dyDescent="0.25">
      <c r="B3" s="80" t="s">
        <v>291</v>
      </c>
    </row>
    <row r="4" spans="1:17" x14ac:dyDescent="0.25">
      <c r="B4" t="s">
        <v>74</v>
      </c>
      <c r="D4" t="s">
        <v>80</v>
      </c>
      <c r="F4" t="s">
        <v>81</v>
      </c>
      <c r="H4" t="s">
        <v>82</v>
      </c>
      <c r="J4" t="s">
        <v>83</v>
      </c>
      <c r="L4" t="s">
        <v>84</v>
      </c>
      <c r="N4" t="s">
        <v>85</v>
      </c>
      <c r="P4" t="s">
        <v>294</v>
      </c>
      <c r="Q4" t="s">
        <v>295</v>
      </c>
    </row>
    <row r="5" spans="1:17" x14ac:dyDescent="0.25">
      <c r="A5" s="80" t="s">
        <v>289</v>
      </c>
      <c r="B5" t="s">
        <v>292</v>
      </c>
      <c r="C5" t="s">
        <v>296</v>
      </c>
      <c r="D5" t="s">
        <v>292</v>
      </c>
      <c r="E5" t="s">
        <v>296</v>
      </c>
      <c r="F5" t="s">
        <v>292</v>
      </c>
      <c r="G5" t="s">
        <v>296</v>
      </c>
      <c r="H5" t="s">
        <v>292</v>
      </c>
      <c r="I5" t="s">
        <v>296</v>
      </c>
      <c r="J5" t="s">
        <v>292</v>
      </c>
      <c r="K5" t="s">
        <v>296</v>
      </c>
      <c r="L5" t="s">
        <v>292</v>
      </c>
      <c r="M5" t="s">
        <v>296</v>
      </c>
      <c r="N5" t="s">
        <v>292</v>
      </c>
      <c r="O5" t="s">
        <v>296</v>
      </c>
    </row>
    <row r="6" spans="1:17" x14ac:dyDescent="0.25">
      <c r="A6" s="81">
        <v>2016</v>
      </c>
      <c r="B6" s="82">
        <v>2055277.8400000005</v>
      </c>
      <c r="C6" s="85">
        <v>0.3917214372633106</v>
      </c>
      <c r="D6" s="82">
        <v>1520453.9200000004</v>
      </c>
      <c r="E6" s="85">
        <v>0.11386674514236618</v>
      </c>
      <c r="F6" s="82">
        <v>3348852.93</v>
      </c>
      <c r="G6" s="85">
        <v>0.53891418027419835</v>
      </c>
      <c r="H6" s="82">
        <v>607595.19000000006</v>
      </c>
      <c r="I6" s="85">
        <v>0.16124238581472733</v>
      </c>
      <c r="J6" s="82">
        <v>2748337.7800000003</v>
      </c>
      <c r="K6" s="85">
        <v>0.45263688654004475</v>
      </c>
      <c r="L6" s="82">
        <v>2202779.0900000003</v>
      </c>
      <c r="M6" s="85">
        <v>0.15398995005684096</v>
      </c>
      <c r="N6" s="82">
        <v>2257547.7499999995</v>
      </c>
      <c r="O6" s="85">
        <v>0.44346547824806287</v>
      </c>
      <c r="P6" s="82">
        <v>14740844.500000002</v>
      </c>
      <c r="Q6" s="85">
        <v>0.27273001581624695</v>
      </c>
    </row>
    <row r="7" spans="1:17" x14ac:dyDescent="0.25">
      <c r="A7" s="81">
        <v>2017</v>
      </c>
      <c r="B7" s="82">
        <v>2078930.95</v>
      </c>
      <c r="C7" s="85">
        <v>0.39373016256832627</v>
      </c>
      <c r="D7" s="82">
        <v>1576784.4799999997</v>
      </c>
      <c r="E7" s="85">
        <v>0.11888362783614019</v>
      </c>
      <c r="F7" s="82">
        <v>3350209.67</v>
      </c>
      <c r="G7" s="85">
        <v>0.53929565775785293</v>
      </c>
      <c r="H7" s="82">
        <v>585030.01999999979</v>
      </c>
      <c r="I7" s="85">
        <v>0.15981967648934106</v>
      </c>
      <c r="J7" s="82">
        <v>2709065.6700000009</v>
      </c>
      <c r="K7" s="85">
        <v>0.45510413244946279</v>
      </c>
      <c r="L7" s="82">
        <v>2171466.0899999994</v>
      </c>
      <c r="M7" s="85">
        <v>0.15456198117505171</v>
      </c>
      <c r="N7" s="82">
        <v>2158096.9299999997</v>
      </c>
      <c r="O7" s="85">
        <v>0.44025943335362144</v>
      </c>
      <c r="P7" s="82">
        <v>14629583.809999999</v>
      </c>
      <c r="Q7" s="85">
        <v>0.27437445826991774</v>
      </c>
    </row>
    <row r="8" spans="1:17" x14ac:dyDescent="0.25">
      <c r="A8" s="81">
        <v>2018</v>
      </c>
      <c r="B8" s="82">
        <v>2210786.2000000002</v>
      </c>
      <c r="C8" s="85">
        <v>0.38715260828545062</v>
      </c>
      <c r="D8" s="82">
        <v>1686240.2900000003</v>
      </c>
      <c r="E8" s="85">
        <v>0.11425670049107968</v>
      </c>
      <c r="F8" s="82">
        <v>3559762.65</v>
      </c>
      <c r="G8" s="85">
        <v>0.53885854928955579</v>
      </c>
      <c r="H8" s="82">
        <v>621122.94000000006</v>
      </c>
      <c r="I8" s="85">
        <v>0.15972305605569997</v>
      </c>
      <c r="J8" s="82">
        <v>2802144.5799999996</v>
      </c>
      <c r="K8" s="85">
        <v>0.45389305603866031</v>
      </c>
      <c r="L8" s="82">
        <v>2321500.6700000004</v>
      </c>
      <c r="M8" s="85">
        <v>0.15307998845874152</v>
      </c>
      <c r="N8" s="82">
        <v>2501612.42</v>
      </c>
      <c r="O8" s="85">
        <v>0.44388588371629123</v>
      </c>
      <c r="P8" s="82">
        <v>15703169.75</v>
      </c>
      <c r="Q8" s="85">
        <v>0.27103329350795002</v>
      </c>
    </row>
    <row r="9" spans="1:17" x14ac:dyDescent="0.25">
      <c r="A9" s="81">
        <v>2019</v>
      </c>
      <c r="B9" s="82">
        <v>2272685</v>
      </c>
      <c r="C9" s="85">
        <v>0.38787636868508135</v>
      </c>
      <c r="D9" s="82">
        <v>1872116.7300000004</v>
      </c>
      <c r="E9" s="85">
        <v>0.11558089082999261</v>
      </c>
      <c r="F9" s="82">
        <v>3827864.9800000004</v>
      </c>
      <c r="G9" s="85">
        <v>0.53950170166854161</v>
      </c>
      <c r="H9" s="82">
        <v>660392.39999999979</v>
      </c>
      <c r="I9" s="85">
        <v>0.15973458791412523</v>
      </c>
      <c r="J9" s="82">
        <v>3030795.4799999991</v>
      </c>
      <c r="K9" s="85">
        <v>0.4532308303156331</v>
      </c>
      <c r="L9" s="82">
        <v>2431479.4199999995</v>
      </c>
      <c r="M9" s="85">
        <v>0.15239590407035181</v>
      </c>
      <c r="N9" s="82">
        <v>2513857.899999999</v>
      </c>
      <c r="O9" s="85">
        <v>0.44082972744394716</v>
      </c>
      <c r="P9" s="82">
        <v>16609191.909999998</v>
      </c>
      <c r="Q9" s="85">
        <v>0.26949443824100072</v>
      </c>
    </row>
    <row r="10" spans="1:17" x14ac:dyDescent="0.25">
      <c r="A10" s="81">
        <v>2020</v>
      </c>
      <c r="B10" s="82">
        <v>2437502.7199999993</v>
      </c>
      <c r="C10" s="85">
        <v>0.38611178480172148</v>
      </c>
      <c r="D10" s="82">
        <v>2163055.8800000004</v>
      </c>
      <c r="E10" s="85">
        <v>0.11182950581671443</v>
      </c>
      <c r="F10" s="82">
        <v>3876400.7599999993</v>
      </c>
      <c r="G10" s="85">
        <v>0.53702583268444204</v>
      </c>
      <c r="H10" s="82">
        <v>630038.4</v>
      </c>
      <c r="I10" s="85">
        <v>0.1589057214354091</v>
      </c>
      <c r="J10" s="82">
        <v>3182424.7599999993</v>
      </c>
      <c r="K10" s="85">
        <v>0.45279144279092193</v>
      </c>
      <c r="L10" s="82">
        <v>2799345.8399999994</v>
      </c>
      <c r="M10" s="85">
        <v>0.15118226818353867</v>
      </c>
      <c r="N10" s="82">
        <v>2703156.2000000011</v>
      </c>
      <c r="O10" s="85">
        <v>0.44260110055385204</v>
      </c>
      <c r="P10" s="82">
        <v>17791924.560000002</v>
      </c>
      <c r="Q10" s="85">
        <v>0.25977111423645161</v>
      </c>
    </row>
    <row r="11" spans="1:17" x14ac:dyDescent="0.25">
      <c r="A11" s="81">
        <v>2021</v>
      </c>
      <c r="B11" s="82">
        <v>2526628.8399999994</v>
      </c>
      <c r="C11" s="85">
        <v>0.38426405173234379</v>
      </c>
      <c r="D11" s="82">
        <v>2540293.4299999997</v>
      </c>
      <c r="E11" s="85">
        <v>0.11515823488451768</v>
      </c>
      <c r="F11" s="82">
        <v>4173649.9099999992</v>
      </c>
      <c r="G11" s="85">
        <v>0.53935166025067549</v>
      </c>
      <c r="H11" s="82">
        <v>650992.71999999974</v>
      </c>
      <c r="I11" s="85">
        <v>0.1591925639387699</v>
      </c>
      <c r="J11" s="82">
        <v>3412100.3899999992</v>
      </c>
      <c r="K11" s="85">
        <v>0.45339684683490733</v>
      </c>
      <c r="L11" s="82">
        <v>3111413.169999999</v>
      </c>
      <c r="M11" s="85">
        <v>0.15316966299445126</v>
      </c>
      <c r="N11" s="82">
        <v>2870218.5900000003</v>
      </c>
      <c r="O11" s="85">
        <v>0.44609993164046968</v>
      </c>
      <c r="P11" s="82">
        <v>19285297.049999997</v>
      </c>
      <c r="Q11" s="85">
        <v>0.25804843898795193</v>
      </c>
    </row>
    <row r="12" spans="1:17" x14ac:dyDescent="0.25">
      <c r="A12" s="81">
        <v>2022</v>
      </c>
      <c r="B12" s="82">
        <v>2806000.7700000005</v>
      </c>
      <c r="C12" s="85">
        <v>0.38322987640940936</v>
      </c>
      <c r="D12" s="82">
        <v>2700094.0700000008</v>
      </c>
      <c r="E12" s="85">
        <v>0.1077195579742467</v>
      </c>
      <c r="F12" s="82">
        <v>4607804.5200000014</v>
      </c>
      <c r="G12" s="85">
        <v>0.53629225367020983</v>
      </c>
      <c r="H12" s="82">
        <v>702189.59999999986</v>
      </c>
      <c r="I12" s="85">
        <v>0.15447570471789976</v>
      </c>
      <c r="J12" s="82">
        <v>3648802.919999999</v>
      </c>
      <c r="K12" s="85">
        <v>0.4491017497097492</v>
      </c>
      <c r="L12" s="82">
        <v>3330260.7800000007</v>
      </c>
      <c r="M12" s="85">
        <v>0.14529645056141205</v>
      </c>
      <c r="N12" s="82">
        <v>3098491.7699999996</v>
      </c>
      <c r="O12" s="85">
        <v>0.43642728729528968</v>
      </c>
      <c r="P12" s="82">
        <v>20893644.430000003</v>
      </c>
      <c r="Q12" s="85">
        <v>0.24971389160074145</v>
      </c>
    </row>
    <row r="13" spans="1:17" x14ac:dyDescent="0.25">
      <c r="A13" s="81">
        <v>2023</v>
      </c>
      <c r="B13" s="82">
        <v>2789844.2399999998</v>
      </c>
      <c r="C13" s="85">
        <v>0.39058808196223577</v>
      </c>
      <c r="D13" s="82">
        <v>3115355.1999999993</v>
      </c>
      <c r="E13" s="85">
        <v>0.11943950363985674</v>
      </c>
      <c r="F13" s="82">
        <v>4419678.45</v>
      </c>
      <c r="G13" s="85">
        <v>0.54280432355742803</v>
      </c>
      <c r="H13" s="82">
        <v>738441.53999999969</v>
      </c>
      <c r="I13" s="85">
        <v>0.16762257993021468</v>
      </c>
      <c r="J13" s="82">
        <v>3631332.52</v>
      </c>
      <c r="K13" s="85">
        <v>0.45786652975924802</v>
      </c>
      <c r="L13" s="82">
        <v>3617946.5000000005</v>
      </c>
      <c r="M13" s="85">
        <v>0.15970307335995743</v>
      </c>
      <c r="N13" s="82">
        <v>3081051.2199999993</v>
      </c>
      <c r="O13" s="85">
        <v>0.44574495224223876</v>
      </c>
      <c r="P13" s="82">
        <v>21393649.669999998</v>
      </c>
      <c r="Q13" s="85">
        <v>0.25691653219162469</v>
      </c>
    </row>
    <row r="14" spans="1:17" x14ac:dyDescent="0.25">
      <c r="A14" s="81">
        <v>2024</v>
      </c>
      <c r="B14" s="82">
        <v>2770992.08</v>
      </c>
      <c r="C14" s="85">
        <v>0.39922769117569706</v>
      </c>
      <c r="D14" s="82">
        <v>3336155.4200000009</v>
      </c>
      <c r="E14" s="85">
        <v>0.12940391354989833</v>
      </c>
      <c r="F14" s="82">
        <v>4395556.5000000009</v>
      </c>
      <c r="G14" s="85">
        <v>0.54682121098022396</v>
      </c>
      <c r="H14" s="82">
        <v>743962.90000000037</v>
      </c>
      <c r="I14" s="85">
        <v>0.17498750088271373</v>
      </c>
      <c r="J14" s="82">
        <v>3597639.0500000003</v>
      </c>
      <c r="K14" s="85">
        <v>0.46164960544965228</v>
      </c>
      <c r="L14" s="82">
        <v>3746190.6100000008</v>
      </c>
      <c r="M14" s="85">
        <v>0.16532421357930435</v>
      </c>
      <c r="N14" s="82">
        <v>3078817.7600000012</v>
      </c>
      <c r="O14" s="85">
        <v>0.44858367587834946</v>
      </c>
      <c r="P14" s="82">
        <v>21669314.320000004</v>
      </c>
      <c r="Q14" s="85">
        <v>0.26320769023008167</v>
      </c>
    </row>
    <row r="15" spans="1:17" x14ac:dyDescent="0.25">
      <c r="A15" s="81">
        <v>2025</v>
      </c>
      <c r="B15" s="82">
        <v>3110671.58</v>
      </c>
      <c r="C15" s="85">
        <v>0.41242274695983561</v>
      </c>
      <c r="D15" s="82">
        <v>4583874.1899999976</v>
      </c>
      <c r="E15" s="85">
        <v>0.15073323440364655</v>
      </c>
      <c r="F15" s="82">
        <v>4963060.1399999987</v>
      </c>
      <c r="G15" s="85">
        <v>0.56142179433629258</v>
      </c>
      <c r="H15" s="82">
        <v>894453.90000000014</v>
      </c>
      <c r="I15" s="85">
        <v>0.19657643127324975</v>
      </c>
      <c r="J15" s="82">
        <v>3985650.0600000005</v>
      </c>
      <c r="K15" s="85">
        <v>0.47839587820363866</v>
      </c>
      <c r="L15" s="82">
        <v>4838602.5000000009</v>
      </c>
      <c r="M15" s="85">
        <v>0.18496858611460493</v>
      </c>
      <c r="N15" s="82">
        <v>3301439.049999998</v>
      </c>
      <c r="O15" s="85">
        <v>0.46706618796820309</v>
      </c>
      <c r="P15" s="82">
        <v>25677751.419999994</v>
      </c>
      <c r="Q15" s="85">
        <v>0.27639594768191422</v>
      </c>
    </row>
    <row r="16" spans="1:17" x14ac:dyDescent="0.25">
      <c r="A16" s="81" t="s">
        <v>290</v>
      </c>
      <c r="B16" s="82">
        <v>25059320.219999999</v>
      </c>
      <c r="C16" s="85">
        <v>0.39196399930796089</v>
      </c>
      <c r="D16" s="82">
        <v>25094423.609999999</v>
      </c>
      <c r="E16" s="85">
        <v>0.12163211486815849</v>
      </c>
      <c r="F16" s="82">
        <v>40522840.510000005</v>
      </c>
      <c r="G16" s="85">
        <v>0.5424967038523314</v>
      </c>
      <c r="H16" s="82">
        <v>6834219.6100000003</v>
      </c>
      <c r="I16" s="85">
        <v>0.16564302172824169</v>
      </c>
      <c r="J16" s="82">
        <v>32748293.210000001</v>
      </c>
      <c r="K16" s="85">
        <v>0.45725596912034305</v>
      </c>
      <c r="L16" s="82">
        <v>30570984.669999998</v>
      </c>
      <c r="M16" s="85">
        <v>0.15864762747174632</v>
      </c>
      <c r="N16" s="82">
        <v>27564289.589999996</v>
      </c>
      <c r="O16" s="85">
        <v>0.4459087025865961</v>
      </c>
      <c r="P16" s="82">
        <v>188394371.41999999</v>
      </c>
      <c r="Q16" s="85">
        <v>0.26447437973213328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161"/>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8.7109375" defaultRowHeight="15" x14ac:dyDescent="0.25"/>
  <cols>
    <col min="1" max="1" width="11" customWidth="1"/>
    <col min="2" max="2" width="22" customWidth="1"/>
    <col min="3" max="4" width="13" customWidth="1"/>
    <col min="5" max="5" width="9" customWidth="1"/>
    <col min="6" max="11" width="15" customWidth="1"/>
    <col min="12" max="12" width="16" customWidth="1"/>
    <col min="13" max="13" width="10" customWidth="1"/>
    <col min="14" max="14" width="7" customWidth="1"/>
    <col min="15" max="15" width="8" customWidth="1"/>
    <col min="16" max="16" width="7" customWidth="1"/>
  </cols>
  <sheetData>
    <row r="1" spans="1:16" x14ac:dyDescent="0.25">
      <c r="A1" s="30" t="s">
        <v>61</v>
      </c>
      <c r="B1" s="30" t="s">
        <v>62</v>
      </c>
      <c r="C1" s="30" t="s">
        <v>63</v>
      </c>
      <c r="D1" s="30" t="s">
        <v>64</v>
      </c>
      <c r="E1" s="30" t="s">
        <v>65</v>
      </c>
      <c r="F1" s="30" t="s">
        <v>66</v>
      </c>
      <c r="G1" s="30" t="s">
        <v>67</v>
      </c>
      <c r="H1" s="30" t="s">
        <v>68</v>
      </c>
      <c r="I1" s="30" t="s">
        <v>27</v>
      </c>
      <c r="J1" s="30" t="s">
        <v>21</v>
      </c>
      <c r="K1" s="30" t="s">
        <v>23</v>
      </c>
      <c r="L1" s="30" t="s">
        <v>69</v>
      </c>
      <c r="M1" s="30" t="s">
        <v>70</v>
      </c>
      <c r="N1" s="30" t="s">
        <v>71</v>
      </c>
      <c r="O1" s="30" t="s">
        <v>72</v>
      </c>
      <c r="P1" s="30" t="s">
        <v>73</v>
      </c>
    </row>
    <row r="2" spans="1:16" x14ac:dyDescent="0.25">
      <c r="A2" s="31">
        <v>42370</v>
      </c>
      <c r="B2" s="32" t="s">
        <v>74</v>
      </c>
      <c r="C2" s="32" t="s">
        <v>75</v>
      </c>
      <c r="D2" s="32" t="s">
        <v>76</v>
      </c>
      <c r="E2" s="33">
        <v>9</v>
      </c>
      <c r="F2" s="34">
        <v>3018</v>
      </c>
      <c r="G2" s="34">
        <v>0</v>
      </c>
      <c r="H2" s="34">
        <v>1969.73</v>
      </c>
      <c r="I2" s="34">
        <v>0</v>
      </c>
      <c r="J2" s="35">
        <f t="shared" ref="J2:J65" si="0">F2-G2</f>
        <v>3018</v>
      </c>
      <c r="K2" s="35">
        <f t="shared" ref="K2:K65" si="1">J2-H2</f>
        <v>1048.27</v>
      </c>
      <c r="L2" s="35">
        <f t="shared" ref="L2:L65" si="2">K2-I2</f>
        <v>1048.27</v>
      </c>
      <c r="M2" s="36">
        <f t="shared" ref="M2:M65" si="3">IF(J2=0,0,K2/J2)</f>
        <v>0.34733929754804505</v>
      </c>
      <c r="N2" s="37">
        <f t="shared" ref="N2:N65" si="4">YEAR(A2)</f>
        <v>2016</v>
      </c>
      <c r="O2" s="38" t="str">
        <f t="shared" ref="O2:O65" si="5">"Q"&amp;ROUNDUP(MONTH(A2)/3,0)</f>
        <v>Q1</v>
      </c>
      <c r="P2" s="37">
        <f t="shared" ref="P2:P65" si="6">MONTH(A2)</f>
        <v>1</v>
      </c>
    </row>
    <row r="3" spans="1:16" x14ac:dyDescent="0.25">
      <c r="A3" s="31">
        <v>42370</v>
      </c>
      <c r="B3" s="32" t="s">
        <v>74</v>
      </c>
      <c r="C3" s="32" t="s">
        <v>75</v>
      </c>
      <c r="D3" s="32" t="s">
        <v>77</v>
      </c>
      <c r="E3" s="33">
        <v>1</v>
      </c>
      <c r="F3" s="34">
        <v>129</v>
      </c>
      <c r="G3" s="34">
        <v>12.9</v>
      </c>
      <c r="H3" s="34">
        <v>66.040000000000006</v>
      </c>
      <c r="I3" s="34">
        <v>0</v>
      </c>
      <c r="J3" s="35">
        <f t="shared" si="0"/>
        <v>116.1</v>
      </c>
      <c r="K3" s="35">
        <f t="shared" si="1"/>
        <v>50.059999999999988</v>
      </c>
      <c r="L3" s="35">
        <f t="shared" si="2"/>
        <v>50.059999999999988</v>
      </c>
      <c r="M3" s="36">
        <f t="shared" si="3"/>
        <v>0.43118001722652877</v>
      </c>
      <c r="N3" s="37">
        <f t="shared" si="4"/>
        <v>2016</v>
      </c>
      <c r="O3" s="38" t="str">
        <f t="shared" si="5"/>
        <v>Q1</v>
      </c>
      <c r="P3" s="37">
        <f t="shared" si="6"/>
        <v>1</v>
      </c>
    </row>
    <row r="4" spans="1:16" x14ac:dyDescent="0.25">
      <c r="A4" s="31">
        <v>42370</v>
      </c>
      <c r="B4" s="32" t="s">
        <v>74</v>
      </c>
      <c r="C4" s="32" t="s">
        <v>78</v>
      </c>
      <c r="D4" s="32" t="s">
        <v>76</v>
      </c>
      <c r="E4" s="33">
        <v>1149</v>
      </c>
      <c r="F4" s="34">
        <v>436154</v>
      </c>
      <c r="G4" s="34">
        <v>0</v>
      </c>
      <c r="H4" s="34">
        <v>260749.58</v>
      </c>
      <c r="I4" s="34">
        <v>0</v>
      </c>
      <c r="J4" s="35">
        <f t="shared" si="0"/>
        <v>436154</v>
      </c>
      <c r="K4" s="35">
        <f t="shared" si="1"/>
        <v>175404.42</v>
      </c>
      <c r="L4" s="35">
        <f t="shared" si="2"/>
        <v>175404.42</v>
      </c>
      <c r="M4" s="36">
        <f t="shared" si="3"/>
        <v>0.40216166766784212</v>
      </c>
      <c r="N4" s="37">
        <f t="shared" si="4"/>
        <v>2016</v>
      </c>
      <c r="O4" s="38" t="str">
        <f t="shared" si="5"/>
        <v>Q1</v>
      </c>
      <c r="P4" s="37">
        <f t="shared" si="6"/>
        <v>1</v>
      </c>
    </row>
    <row r="5" spans="1:16" x14ac:dyDescent="0.25">
      <c r="A5" s="31">
        <v>42370</v>
      </c>
      <c r="B5" s="32" t="s">
        <v>74</v>
      </c>
      <c r="C5" s="32" t="s">
        <v>78</v>
      </c>
      <c r="D5" s="32" t="s">
        <v>77</v>
      </c>
      <c r="E5" s="33">
        <v>165</v>
      </c>
      <c r="F5" s="34">
        <v>63834</v>
      </c>
      <c r="G5" s="34">
        <v>5012.8500000000004</v>
      </c>
      <c r="H5" s="34">
        <v>38530.61</v>
      </c>
      <c r="I5" s="34">
        <v>0</v>
      </c>
      <c r="J5" s="35">
        <f t="shared" si="0"/>
        <v>58821.15</v>
      </c>
      <c r="K5" s="35">
        <f t="shared" si="1"/>
        <v>20290.54</v>
      </c>
      <c r="L5" s="35">
        <f t="shared" si="2"/>
        <v>20290.54</v>
      </c>
      <c r="M5" s="36">
        <f t="shared" si="3"/>
        <v>0.34495313335424421</v>
      </c>
      <c r="N5" s="37">
        <f t="shared" si="4"/>
        <v>2016</v>
      </c>
      <c r="O5" s="38" t="str">
        <f t="shared" si="5"/>
        <v>Q1</v>
      </c>
      <c r="P5" s="37">
        <f t="shared" si="6"/>
        <v>1</v>
      </c>
    </row>
    <row r="6" spans="1:16" x14ac:dyDescent="0.25">
      <c r="A6" s="31">
        <v>42370</v>
      </c>
      <c r="B6" s="32" t="s">
        <v>74</v>
      </c>
      <c r="C6" s="32" t="s">
        <v>79</v>
      </c>
      <c r="D6" s="32" t="s">
        <v>76</v>
      </c>
      <c r="E6" s="33">
        <v>54</v>
      </c>
      <c r="F6" s="34">
        <v>20156</v>
      </c>
      <c r="G6" s="34">
        <v>0</v>
      </c>
      <c r="H6" s="34">
        <v>13012.1</v>
      </c>
      <c r="I6" s="34">
        <v>0</v>
      </c>
      <c r="J6" s="35">
        <f t="shared" si="0"/>
        <v>20156</v>
      </c>
      <c r="K6" s="35">
        <f t="shared" si="1"/>
        <v>7143.9</v>
      </c>
      <c r="L6" s="35">
        <f t="shared" si="2"/>
        <v>7143.9</v>
      </c>
      <c r="M6" s="36">
        <f t="shared" si="3"/>
        <v>0.35443044254812461</v>
      </c>
      <c r="N6" s="37">
        <f t="shared" si="4"/>
        <v>2016</v>
      </c>
      <c r="O6" s="38" t="str">
        <f t="shared" si="5"/>
        <v>Q1</v>
      </c>
      <c r="P6" s="37">
        <f t="shared" si="6"/>
        <v>1</v>
      </c>
    </row>
    <row r="7" spans="1:16" x14ac:dyDescent="0.25">
      <c r="A7" s="31">
        <v>42370</v>
      </c>
      <c r="B7" s="32" t="s">
        <v>74</v>
      </c>
      <c r="C7" s="32" t="s">
        <v>79</v>
      </c>
      <c r="D7" s="32" t="s">
        <v>77</v>
      </c>
      <c r="E7" s="33">
        <v>9</v>
      </c>
      <c r="F7" s="34">
        <v>3491</v>
      </c>
      <c r="G7" s="34">
        <v>258.8</v>
      </c>
      <c r="H7" s="34">
        <v>2240.46</v>
      </c>
      <c r="I7" s="34">
        <v>0</v>
      </c>
      <c r="J7" s="35">
        <f t="shared" si="0"/>
        <v>3232.2</v>
      </c>
      <c r="K7" s="35">
        <f t="shared" si="1"/>
        <v>991.73999999999978</v>
      </c>
      <c r="L7" s="35">
        <f t="shared" si="2"/>
        <v>991.73999999999978</v>
      </c>
      <c r="M7" s="36">
        <f t="shared" si="3"/>
        <v>0.30683126044180431</v>
      </c>
      <c r="N7" s="37">
        <f t="shared" si="4"/>
        <v>2016</v>
      </c>
      <c r="O7" s="38" t="str">
        <f t="shared" si="5"/>
        <v>Q1</v>
      </c>
      <c r="P7" s="37">
        <f t="shared" si="6"/>
        <v>1</v>
      </c>
    </row>
    <row r="8" spans="1:16" x14ac:dyDescent="0.25">
      <c r="A8" s="31">
        <v>42370</v>
      </c>
      <c r="B8" s="32" t="s">
        <v>80</v>
      </c>
      <c r="C8" s="32" t="s">
        <v>75</v>
      </c>
      <c r="D8" s="32" t="s">
        <v>76</v>
      </c>
      <c r="E8" s="33">
        <v>4</v>
      </c>
      <c r="F8" s="34">
        <v>11866</v>
      </c>
      <c r="G8" s="34">
        <v>0</v>
      </c>
      <c r="H8" s="34">
        <v>10932.82</v>
      </c>
      <c r="I8" s="34">
        <v>0</v>
      </c>
      <c r="J8" s="35">
        <f t="shared" si="0"/>
        <v>11866</v>
      </c>
      <c r="K8" s="35">
        <f t="shared" si="1"/>
        <v>933.18000000000029</v>
      </c>
      <c r="L8" s="35">
        <f t="shared" si="2"/>
        <v>933.18000000000029</v>
      </c>
      <c r="M8" s="36">
        <f t="shared" si="3"/>
        <v>7.8643182201247289E-2</v>
      </c>
      <c r="N8" s="37">
        <f t="shared" si="4"/>
        <v>2016</v>
      </c>
      <c r="O8" s="38" t="str">
        <f t="shared" si="5"/>
        <v>Q1</v>
      </c>
      <c r="P8" s="37">
        <f t="shared" si="6"/>
        <v>1</v>
      </c>
    </row>
    <row r="9" spans="1:16" x14ac:dyDescent="0.25">
      <c r="A9" s="31">
        <v>42370</v>
      </c>
      <c r="B9" s="32" t="s">
        <v>80</v>
      </c>
      <c r="C9" s="32" t="s">
        <v>78</v>
      </c>
      <c r="D9" s="32" t="s">
        <v>76</v>
      </c>
      <c r="E9" s="33">
        <v>235</v>
      </c>
      <c r="F9" s="34">
        <v>1182755</v>
      </c>
      <c r="G9" s="34">
        <v>0</v>
      </c>
      <c r="H9" s="34">
        <v>1034005.11</v>
      </c>
      <c r="I9" s="34">
        <v>0</v>
      </c>
      <c r="J9" s="35">
        <f t="shared" si="0"/>
        <v>1182755</v>
      </c>
      <c r="K9" s="35">
        <f t="shared" si="1"/>
        <v>148749.89000000001</v>
      </c>
      <c r="L9" s="35">
        <f t="shared" si="2"/>
        <v>148749.89000000001</v>
      </c>
      <c r="M9" s="36">
        <f t="shared" si="3"/>
        <v>0.12576559811626248</v>
      </c>
      <c r="N9" s="37">
        <f t="shared" si="4"/>
        <v>2016</v>
      </c>
      <c r="O9" s="38" t="str">
        <f t="shared" si="5"/>
        <v>Q1</v>
      </c>
      <c r="P9" s="37">
        <f t="shared" si="6"/>
        <v>1</v>
      </c>
    </row>
    <row r="10" spans="1:16" x14ac:dyDescent="0.25">
      <c r="A10" s="31">
        <v>42370</v>
      </c>
      <c r="B10" s="32" t="s">
        <v>80</v>
      </c>
      <c r="C10" s="32" t="s">
        <v>78</v>
      </c>
      <c r="D10" s="32" t="s">
        <v>77</v>
      </c>
      <c r="E10" s="33">
        <v>23</v>
      </c>
      <c r="F10" s="34">
        <v>145517</v>
      </c>
      <c r="G10" s="34">
        <v>12132.1</v>
      </c>
      <c r="H10" s="34">
        <v>123620.4</v>
      </c>
      <c r="I10" s="34">
        <v>0</v>
      </c>
      <c r="J10" s="35">
        <f t="shared" si="0"/>
        <v>133384.9</v>
      </c>
      <c r="K10" s="35">
        <f t="shared" si="1"/>
        <v>9764.5</v>
      </c>
      <c r="L10" s="35">
        <f t="shared" si="2"/>
        <v>9764.5</v>
      </c>
      <c r="M10" s="36">
        <f t="shared" si="3"/>
        <v>7.3205437796932046E-2</v>
      </c>
      <c r="N10" s="37">
        <f t="shared" si="4"/>
        <v>2016</v>
      </c>
      <c r="O10" s="38" t="str">
        <f t="shared" si="5"/>
        <v>Q1</v>
      </c>
      <c r="P10" s="37">
        <f t="shared" si="6"/>
        <v>1</v>
      </c>
    </row>
    <row r="11" spans="1:16" x14ac:dyDescent="0.25">
      <c r="A11" s="31">
        <v>42370</v>
      </c>
      <c r="B11" s="32" t="s">
        <v>80</v>
      </c>
      <c r="C11" s="32" t="s">
        <v>79</v>
      </c>
      <c r="D11" s="32" t="s">
        <v>76</v>
      </c>
      <c r="E11" s="33">
        <v>11</v>
      </c>
      <c r="F11" s="34">
        <v>65009</v>
      </c>
      <c r="G11" s="34">
        <v>0</v>
      </c>
      <c r="H11" s="34">
        <v>57894.559999999998</v>
      </c>
      <c r="I11" s="34">
        <v>0</v>
      </c>
      <c r="J11" s="35">
        <f t="shared" si="0"/>
        <v>65009</v>
      </c>
      <c r="K11" s="35">
        <f t="shared" si="1"/>
        <v>7114.4400000000023</v>
      </c>
      <c r="L11" s="35">
        <f t="shared" si="2"/>
        <v>7114.4400000000023</v>
      </c>
      <c r="M11" s="36">
        <f t="shared" si="3"/>
        <v>0.10943777015490166</v>
      </c>
      <c r="N11" s="37">
        <f t="shared" si="4"/>
        <v>2016</v>
      </c>
      <c r="O11" s="38" t="str">
        <f t="shared" si="5"/>
        <v>Q1</v>
      </c>
      <c r="P11" s="37">
        <f t="shared" si="6"/>
        <v>1</v>
      </c>
    </row>
    <row r="12" spans="1:16" x14ac:dyDescent="0.25">
      <c r="A12" s="31">
        <v>42370</v>
      </c>
      <c r="B12" s="32" t="s">
        <v>80</v>
      </c>
      <c r="C12" s="32" t="s">
        <v>79</v>
      </c>
      <c r="D12" s="32" t="s">
        <v>77</v>
      </c>
      <c r="E12" s="33">
        <v>6</v>
      </c>
      <c r="F12" s="34">
        <v>54104</v>
      </c>
      <c r="G12" s="34">
        <v>4020.95</v>
      </c>
      <c r="H12" s="34">
        <v>45928.89</v>
      </c>
      <c r="I12" s="34">
        <v>0</v>
      </c>
      <c r="J12" s="35">
        <f t="shared" si="0"/>
        <v>50083.05</v>
      </c>
      <c r="K12" s="35">
        <f t="shared" si="1"/>
        <v>4154.1600000000035</v>
      </c>
      <c r="L12" s="35">
        <f t="shared" si="2"/>
        <v>4154.1600000000035</v>
      </c>
      <c r="M12" s="36">
        <f t="shared" si="3"/>
        <v>8.2945427644682254E-2</v>
      </c>
      <c r="N12" s="37">
        <f t="shared" si="4"/>
        <v>2016</v>
      </c>
      <c r="O12" s="38" t="str">
        <f t="shared" si="5"/>
        <v>Q1</v>
      </c>
      <c r="P12" s="37">
        <f t="shared" si="6"/>
        <v>1</v>
      </c>
    </row>
    <row r="13" spans="1:16" x14ac:dyDescent="0.25">
      <c r="A13" s="31">
        <v>42370</v>
      </c>
      <c r="B13" s="32" t="s">
        <v>81</v>
      </c>
      <c r="C13" s="32" t="s">
        <v>75</v>
      </c>
      <c r="D13" s="32" t="s">
        <v>76</v>
      </c>
      <c r="E13" s="33">
        <v>10</v>
      </c>
      <c r="F13" s="34">
        <v>6090</v>
      </c>
      <c r="G13" s="34">
        <v>0</v>
      </c>
      <c r="H13" s="34">
        <v>2816.53</v>
      </c>
      <c r="I13" s="34">
        <v>0</v>
      </c>
      <c r="J13" s="35">
        <f t="shared" si="0"/>
        <v>6090</v>
      </c>
      <c r="K13" s="35">
        <f t="shared" si="1"/>
        <v>3273.47</v>
      </c>
      <c r="L13" s="35">
        <f t="shared" si="2"/>
        <v>3273.47</v>
      </c>
      <c r="M13" s="36">
        <f t="shared" si="3"/>
        <v>0.53751559934318549</v>
      </c>
      <c r="N13" s="37">
        <f t="shared" si="4"/>
        <v>2016</v>
      </c>
      <c r="O13" s="38" t="str">
        <f t="shared" si="5"/>
        <v>Q1</v>
      </c>
      <c r="P13" s="37">
        <f t="shared" si="6"/>
        <v>1</v>
      </c>
    </row>
    <row r="14" spans="1:16" x14ac:dyDescent="0.25">
      <c r="A14" s="31">
        <v>42370</v>
      </c>
      <c r="B14" s="32" t="s">
        <v>81</v>
      </c>
      <c r="C14" s="32" t="s">
        <v>75</v>
      </c>
      <c r="D14" s="32" t="s">
        <v>77</v>
      </c>
      <c r="E14" s="33">
        <v>4</v>
      </c>
      <c r="F14" s="34">
        <v>1236</v>
      </c>
      <c r="G14" s="34">
        <v>96.7</v>
      </c>
      <c r="H14" s="34">
        <v>546.87</v>
      </c>
      <c r="I14" s="34">
        <v>0</v>
      </c>
      <c r="J14" s="35">
        <f t="shared" si="0"/>
        <v>1139.3</v>
      </c>
      <c r="K14" s="35">
        <f t="shared" si="1"/>
        <v>592.42999999999995</v>
      </c>
      <c r="L14" s="35">
        <f t="shared" si="2"/>
        <v>592.42999999999995</v>
      </c>
      <c r="M14" s="36">
        <f t="shared" si="3"/>
        <v>0.51999473360835602</v>
      </c>
      <c r="N14" s="37">
        <f t="shared" si="4"/>
        <v>2016</v>
      </c>
      <c r="O14" s="38" t="str">
        <f t="shared" si="5"/>
        <v>Q1</v>
      </c>
      <c r="P14" s="37">
        <f t="shared" si="6"/>
        <v>1</v>
      </c>
    </row>
    <row r="15" spans="1:16" x14ac:dyDescent="0.25">
      <c r="A15" s="31">
        <v>42370</v>
      </c>
      <c r="B15" s="32" t="s">
        <v>81</v>
      </c>
      <c r="C15" s="32" t="s">
        <v>78</v>
      </c>
      <c r="D15" s="32" t="s">
        <v>76</v>
      </c>
      <c r="E15" s="33">
        <v>691</v>
      </c>
      <c r="F15" s="34">
        <v>484239</v>
      </c>
      <c r="G15" s="34">
        <v>0</v>
      </c>
      <c r="H15" s="34">
        <v>219734.45</v>
      </c>
      <c r="I15" s="34">
        <v>0</v>
      </c>
      <c r="J15" s="35">
        <f t="shared" si="0"/>
        <v>484239</v>
      </c>
      <c r="K15" s="35">
        <f t="shared" si="1"/>
        <v>264504.55</v>
      </c>
      <c r="L15" s="35">
        <f t="shared" si="2"/>
        <v>264504.55</v>
      </c>
      <c r="M15" s="36">
        <f t="shared" si="3"/>
        <v>0.54622727620038858</v>
      </c>
      <c r="N15" s="37">
        <f t="shared" si="4"/>
        <v>2016</v>
      </c>
      <c r="O15" s="38" t="str">
        <f t="shared" si="5"/>
        <v>Q1</v>
      </c>
      <c r="P15" s="37">
        <f t="shared" si="6"/>
        <v>1</v>
      </c>
    </row>
    <row r="16" spans="1:16" x14ac:dyDescent="0.25">
      <c r="A16" s="31">
        <v>42370</v>
      </c>
      <c r="B16" s="32" t="s">
        <v>81</v>
      </c>
      <c r="C16" s="32" t="s">
        <v>78</v>
      </c>
      <c r="D16" s="32" t="s">
        <v>77</v>
      </c>
      <c r="E16" s="33">
        <v>95</v>
      </c>
      <c r="F16" s="34">
        <v>69235</v>
      </c>
      <c r="G16" s="34">
        <v>5885.05</v>
      </c>
      <c r="H16" s="34">
        <v>31510.97</v>
      </c>
      <c r="I16" s="34">
        <v>0</v>
      </c>
      <c r="J16" s="35">
        <f t="shared" si="0"/>
        <v>63349.95</v>
      </c>
      <c r="K16" s="35">
        <f t="shared" si="1"/>
        <v>31838.979999999996</v>
      </c>
      <c r="L16" s="35">
        <f t="shared" si="2"/>
        <v>31838.979999999996</v>
      </c>
      <c r="M16" s="36">
        <f t="shared" si="3"/>
        <v>0.50258887339295444</v>
      </c>
      <c r="N16" s="37">
        <f t="shared" si="4"/>
        <v>2016</v>
      </c>
      <c r="O16" s="38" t="str">
        <f t="shared" si="5"/>
        <v>Q1</v>
      </c>
      <c r="P16" s="37">
        <f t="shared" si="6"/>
        <v>1</v>
      </c>
    </row>
    <row r="17" spans="1:16" x14ac:dyDescent="0.25">
      <c r="A17" s="31">
        <v>42370</v>
      </c>
      <c r="B17" s="32" t="s">
        <v>81</v>
      </c>
      <c r="C17" s="32" t="s">
        <v>79</v>
      </c>
      <c r="D17" s="32" t="s">
        <v>76</v>
      </c>
      <c r="E17" s="33">
        <v>43</v>
      </c>
      <c r="F17" s="34">
        <v>40157</v>
      </c>
      <c r="G17" s="34">
        <v>0</v>
      </c>
      <c r="H17" s="34">
        <v>18434.189999999999</v>
      </c>
      <c r="I17" s="34">
        <v>0</v>
      </c>
      <c r="J17" s="35">
        <f t="shared" si="0"/>
        <v>40157</v>
      </c>
      <c r="K17" s="35">
        <f t="shared" si="1"/>
        <v>21722.81</v>
      </c>
      <c r="L17" s="35">
        <f t="shared" si="2"/>
        <v>21722.81</v>
      </c>
      <c r="M17" s="36">
        <f t="shared" si="3"/>
        <v>0.54094703289588364</v>
      </c>
      <c r="N17" s="37">
        <f t="shared" si="4"/>
        <v>2016</v>
      </c>
      <c r="O17" s="38" t="str">
        <f t="shared" si="5"/>
        <v>Q1</v>
      </c>
      <c r="P17" s="37">
        <f t="shared" si="6"/>
        <v>1</v>
      </c>
    </row>
    <row r="18" spans="1:16" x14ac:dyDescent="0.25">
      <c r="A18" s="31">
        <v>42370</v>
      </c>
      <c r="B18" s="32" t="s">
        <v>81</v>
      </c>
      <c r="C18" s="32" t="s">
        <v>79</v>
      </c>
      <c r="D18" s="32" t="s">
        <v>77</v>
      </c>
      <c r="E18" s="33">
        <v>6</v>
      </c>
      <c r="F18" s="34">
        <v>5104</v>
      </c>
      <c r="G18" s="34">
        <v>374.05</v>
      </c>
      <c r="H18" s="34">
        <v>2178.06</v>
      </c>
      <c r="I18" s="34">
        <v>0</v>
      </c>
      <c r="J18" s="35">
        <f t="shared" si="0"/>
        <v>4729.95</v>
      </c>
      <c r="K18" s="35">
        <f t="shared" si="1"/>
        <v>2551.89</v>
      </c>
      <c r="L18" s="35">
        <f t="shared" si="2"/>
        <v>2551.89</v>
      </c>
      <c r="M18" s="36">
        <f t="shared" si="3"/>
        <v>0.5395173310500111</v>
      </c>
      <c r="N18" s="37">
        <f t="shared" si="4"/>
        <v>2016</v>
      </c>
      <c r="O18" s="38" t="str">
        <f t="shared" si="5"/>
        <v>Q1</v>
      </c>
      <c r="P18" s="37">
        <f t="shared" si="6"/>
        <v>1</v>
      </c>
    </row>
    <row r="19" spans="1:16" x14ac:dyDescent="0.25">
      <c r="A19" s="31">
        <v>42370</v>
      </c>
      <c r="B19" s="32" t="s">
        <v>82</v>
      </c>
      <c r="C19" s="32" t="s">
        <v>75</v>
      </c>
      <c r="D19" s="32" t="s">
        <v>76</v>
      </c>
      <c r="E19" s="33">
        <v>23</v>
      </c>
      <c r="F19" s="34">
        <v>1864</v>
      </c>
      <c r="G19" s="34">
        <v>0</v>
      </c>
      <c r="H19" s="34">
        <v>1564.34</v>
      </c>
      <c r="I19" s="34">
        <v>0</v>
      </c>
      <c r="J19" s="35">
        <f t="shared" si="0"/>
        <v>1864</v>
      </c>
      <c r="K19" s="35">
        <f t="shared" si="1"/>
        <v>299.66000000000008</v>
      </c>
      <c r="L19" s="35">
        <f t="shared" si="2"/>
        <v>299.66000000000008</v>
      </c>
      <c r="M19" s="36">
        <f t="shared" si="3"/>
        <v>0.16076180257510733</v>
      </c>
      <c r="N19" s="37">
        <f t="shared" si="4"/>
        <v>2016</v>
      </c>
      <c r="O19" s="38" t="str">
        <f t="shared" si="5"/>
        <v>Q1</v>
      </c>
      <c r="P19" s="37">
        <f t="shared" si="6"/>
        <v>1</v>
      </c>
    </row>
    <row r="20" spans="1:16" x14ac:dyDescent="0.25">
      <c r="A20" s="31">
        <v>42370</v>
      </c>
      <c r="B20" s="32" t="s">
        <v>82</v>
      </c>
      <c r="C20" s="32" t="s">
        <v>75</v>
      </c>
      <c r="D20" s="32" t="s">
        <v>77</v>
      </c>
      <c r="E20" s="33">
        <v>10</v>
      </c>
      <c r="F20" s="34">
        <v>684</v>
      </c>
      <c r="G20" s="34">
        <v>59</v>
      </c>
      <c r="H20" s="34">
        <v>535.96</v>
      </c>
      <c r="I20" s="34">
        <v>0</v>
      </c>
      <c r="J20" s="35">
        <f t="shared" si="0"/>
        <v>625</v>
      </c>
      <c r="K20" s="35">
        <f t="shared" si="1"/>
        <v>89.039999999999964</v>
      </c>
      <c r="L20" s="35">
        <f t="shared" si="2"/>
        <v>89.039999999999964</v>
      </c>
      <c r="M20" s="36">
        <f t="shared" si="3"/>
        <v>0.14246399999999995</v>
      </c>
      <c r="N20" s="37">
        <f t="shared" si="4"/>
        <v>2016</v>
      </c>
      <c r="O20" s="38" t="str">
        <f t="shared" si="5"/>
        <v>Q1</v>
      </c>
      <c r="P20" s="37">
        <f t="shared" si="6"/>
        <v>1</v>
      </c>
    </row>
    <row r="21" spans="1:16" x14ac:dyDescent="0.25">
      <c r="A21" s="31">
        <v>42370</v>
      </c>
      <c r="B21" s="32" t="s">
        <v>82</v>
      </c>
      <c r="C21" s="32" t="s">
        <v>78</v>
      </c>
      <c r="D21" s="32" t="s">
        <v>76</v>
      </c>
      <c r="E21" s="33">
        <v>3226</v>
      </c>
      <c r="F21" s="34">
        <v>314417</v>
      </c>
      <c r="G21" s="34">
        <v>0</v>
      </c>
      <c r="H21" s="34">
        <v>258359.19</v>
      </c>
      <c r="I21" s="34">
        <v>0</v>
      </c>
      <c r="J21" s="35">
        <f t="shared" si="0"/>
        <v>314417</v>
      </c>
      <c r="K21" s="35">
        <f t="shared" si="1"/>
        <v>56057.81</v>
      </c>
      <c r="L21" s="35">
        <f t="shared" si="2"/>
        <v>56057.81</v>
      </c>
      <c r="M21" s="36">
        <f t="shared" si="3"/>
        <v>0.1782912819599449</v>
      </c>
      <c r="N21" s="37">
        <f t="shared" si="4"/>
        <v>2016</v>
      </c>
      <c r="O21" s="38" t="str">
        <f t="shared" si="5"/>
        <v>Q1</v>
      </c>
      <c r="P21" s="37">
        <f t="shared" si="6"/>
        <v>1</v>
      </c>
    </row>
    <row r="22" spans="1:16" x14ac:dyDescent="0.25">
      <c r="A22" s="31">
        <v>42370</v>
      </c>
      <c r="B22" s="32" t="s">
        <v>82</v>
      </c>
      <c r="C22" s="32" t="s">
        <v>78</v>
      </c>
      <c r="D22" s="32" t="s">
        <v>77</v>
      </c>
      <c r="E22" s="33">
        <v>401</v>
      </c>
      <c r="F22" s="34">
        <v>38076</v>
      </c>
      <c r="G22" s="34">
        <v>3190.15</v>
      </c>
      <c r="H22" s="34">
        <v>31292</v>
      </c>
      <c r="I22" s="34">
        <v>0</v>
      </c>
      <c r="J22" s="35">
        <f t="shared" si="0"/>
        <v>34885.85</v>
      </c>
      <c r="K22" s="35">
        <f t="shared" si="1"/>
        <v>3593.8499999999985</v>
      </c>
      <c r="L22" s="35">
        <f t="shared" si="2"/>
        <v>3593.8499999999985</v>
      </c>
      <c r="M22" s="36">
        <f t="shared" si="3"/>
        <v>0.10301741250392348</v>
      </c>
      <c r="N22" s="37">
        <f t="shared" si="4"/>
        <v>2016</v>
      </c>
      <c r="O22" s="38" t="str">
        <f t="shared" si="5"/>
        <v>Q1</v>
      </c>
      <c r="P22" s="37">
        <f t="shared" si="6"/>
        <v>1</v>
      </c>
    </row>
    <row r="23" spans="1:16" x14ac:dyDescent="0.25">
      <c r="A23" s="31">
        <v>42370</v>
      </c>
      <c r="B23" s="32" t="s">
        <v>82</v>
      </c>
      <c r="C23" s="32" t="s">
        <v>79</v>
      </c>
      <c r="D23" s="32" t="s">
        <v>76</v>
      </c>
      <c r="E23" s="33">
        <v>107</v>
      </c>
      <c r="F23" s="34">
        <v>9679</v>
      </c>
      <c r="G23" s="34">
        <v>0</v>
      </c>
      <c r="H23" s="34">
        <v>7707.59</v>
      </c>
      <c r="I23" s="34">
        <v>0</v>
      </c>
      <c r="J23" s="35">
        <f t="shared" si="0"/>
        <v>9679</v>
      </c>
      <c r="K23" s="35">
        <f t="shared" si="1"/>
        <v>1971.4099999999999</v>
      </c>
      <c r="L23" s="35">
        <f t="shared" si="2"/>
        <v>1971.4099999999999</v>
      </c>
      <c r="M23" s="36">
        <f t="shared" si="3"/>
        <v>0.20367909908048351</v>
      </c>
      <c r="N23" s="37">
        <f t="shared" si="4"/>
        <v>2016</v>
      </c>
      <c r="O23" s="38" t="str">
        <f t="shared" si="5"/>
        <v>Q1</v>
      </c>
      <c r="P23" s="37">
        <f t="shared" si="6"/>
        <v>1</v>
      </c>
    </row>
    <row r="24" spans="1:16" x14ac:dyDescent="0.25">
      <c r="A24" s="31">
        <v>42370</v>
      </c>
      <c r="B24" s="32" t="s">
        <v>82</v>
      </c>
      <c r="C24" s="32" t="s">
        <v>79</v>
      </c>
      <c r="D24" s="32" t="s">
        <v>77</v>
      </c>
      <c r="E24" s="33">
        <v>15</v>
      </c>
      <c r="F24" s="34">
        <v>1085</v>
      </c>
      <c r="G24" s="34">
        <v>87.55</v>
      </c>
      <c r="H24" s="34">
        <v>952.79</v>
      </c>
      <c r="I24" s="34">
        <v>0</v>
      </c>
      <c r="J24" s="35">
        <f t="shared" si="0"/>
        <v>997.45</v>
      </c>
      <c r="K24" s="35">
        <f t="shared" si="1"/>
        <v>44.660000000000082</v>
      </c>
      <c r="L24" s="35">
        <f t="shared" si="2"/>
        <v>44.660000000000082</v>
      </c>
      <c r="M24" s="36">
        <f t="shared" si="3"/>
        <v>4.4774174144067452E-2</v>
      </c>
      <c r="N24" s="37">
        <f t="shared" si="4"/>
        <v>2016</v>
      </c>
      <c r="O24" s="38" t="str">
        <f t="shared" si="5"/>
        <v>Q1</v>
      </c>
      <c r="P24" s="37">
        <f t="shared" si="6"/>
        <v>1</v>
      </c>
    </row>
    <row r="25" spans="1:16" x14ac:dyDescent="0.25">
      <c r="A25" s="31">
        <v>42370</v>
      </c>
      <c r="B25" s="32" t="s">
        <v>83</v>
      </c>
      <c r="C25" s="32" t="s">
        <v>75</v>
      </c>
      <c r="D25" s="32" t="s">
        <v>76</v>
      </c>
      <c r="E25" s="33">
        <v>16</v>
      </c>
      <c r="F25" s="34">
        <v>5744</v>
      </c>
      <c r="G25" s="34">
        <v>0</v>
      </c>
      <c r="H25" s="34">
        <v>3190.85</v>
      </c>
      <c r="I25" s="34">
        <v>0</v>
      </c>
      <c r="J25" s="35">
        <f t="shared" si="0"/>
        <v>5744</v>
      </c>
      <c r="K25" s="35">
        <f t="shared" si="1"/>
        <v>2553.15</v>
      </c>
      <c r="L25" s="35">
        <f t="shared" si="2"/>
        <v>2553.15</v>
      </c>
      <c r="M25" s="36">
        <f t="shared" si="3"/>
        <v>0.4444899025069638</v>
      </c>
      <c r="N25" s="37">
        <f t="shared" si="4"/>
        <v>2016</v>
      </c>
      <c r="O25" s="38" t="str">
        <f t="shared" si="5"/>
        <v>Q1</v>
      </c>
      <c r="P25" s="37">
        <f t="shared" si="6"/>
        <v>1</v>
      </c>
    </row>
    <row r="26" spans="1:16" x14ac:dyDescent="0.25">
      <c r="A26" s="31">
        <v>42370</v>
      </c>
      <c r="B26" s="32" t="s">
        <v>83</v>
      </c>
      <c r="C26" s="32" t="s">
        <v>75</v>
      </c>
      <c r="D26" s="32" t="s">
        <v>77</v>
      </c>
      <c r="E26" s="33">
        <v>4</v>
      </c>
      <c r="F26" s="34">
        <v>1626</v>
      </c>
      <c r="G26" s="34">
        <v>162.6</v>
      </c>
      <c r="H26" s="34">
        <v>857.96</v>
      </c>
      <c r="I26" s="34">
        <v>0</v>
      </c>
      <c r="J26" s="35">
        <f t="shared" si="0"/>
        <v>1463.4</v>
      </c>
      <c r="K26" s="35">
        <f t="shared" si="1"/>
        <v>605.44000000000005</v>
      </c>
      <c r="L26" s="35">
        <f t="shared" si="2"/>
        <v>605.44000000000005</v>
      </c>
      <c r="M26" s="36">
        <f t="shared" si="3"/>
        <v>0.41372147054803882</v>
      </c>
      <c r="N26" s="37">
        <f t="shared" si="4"/>
        <v>2016</v>
      </c>
      <c r="O26" s="38" t="str">
        <f t="shared" si="5"/>
        <v>Q1</v>
      </c>
      <c r="P26" s="37">
        <f t="shared" si="6"/>
        <v>1</v>
      </c>
    </row>
    <row r="27" spans="1:16" x14ac:dyDescent="0.25">
      <c r="A27" s="31">
        <v>42370</v>
      </c>
      <c r="B27" s="32" t="s">
        <v>83</v>
      </c>
      <c r="C27" s="32" t="s">
        <v>78</v>
      </c>
      <c r="D27" s="32" t="s">
        <v>76</v>
      </c>
      <c r="E27" s="33">
        <v>887</v>
      </c>
      <c r="F27" s="34">
        <v>498763</v>
      </c>
      <c r="G27" s="34">
        <v>0</v>
      </c>
      <c r="H27" s="34">
        <v>269146.40000000002</v>
      </c>
      <c r="I27" s="34">
        <v>0</v>
      </c>
      <c r="J27" s="35">
        <f t="shared" si="0"/>
        <v>498763</v>
      </c>
      <c r="K27" s="35">
        <f t="shared" si="1"/>
        <v>229616.59999999998</v>
      </c>
      <c r="L27" s="35">
        <f t="shared" si="2"/>
        <v>229616.59999999998</v>
      </c>
      <c r="M27" s="36">
        <f t="shared" si="3"/>
        <v>0.46037216072563519</v>
      </c>
      <c r="N27" s="37">
        <f t="shared" si="4"/>
        <v>2016</v>
      </c>
      <c r="O27" s="38" t="str">
        <f t="shared" si="5"/>
        <v>Q1</v>
      </c>
      <c r="P27" s="37">
        <f t="shared" si="6"/>
        <v>1</v>
      </c>
    </row>
    <row r="28" spans="1:16" x14ac:dyDescent="0.25">
      <c r="A28" s="31">
        <v>42370</v>
      </c>
      <c r="B28" s="32" t="s">
        <v>83</v>
      </c>
      <c r="C28" s="32" t="s">
        <v>78</v>
      </c>
      <c r="D28" s="32" t="s">
        <v>77</v>
      </c>
      <c r="E28" s="33">
        <v>128</v>
      </c>
      <c r="F28" s="34">
        <v>82196</v>
      </c>
      <c r="G28" s="34">
        <v>6377.95</v>
      </c>
      <c r="H28" s="34">
        <v>44228.43</v>
      </c>
      <c r="I28" s="34">
        <v>0</v>
      </c>
      <c r="J28" s="35">
        <f t="shared" si="0"/>
        <v>75818.05</v>
      </c>
      <c r="K28" s="35">
        <f t="shared" si="1"/>
        <v>31589.620000000003</v>
      </c>
      <c r="L28" s="35">
        <f t="shared" si="2"/>
        <v>31589.620000000003</v>
      </c>
      <c r="M28" s="36">
        <f t="shared" si="3"/>
        <v>0.41665038866074772</v>
      </c>
      <c r="N28" s="37">
        <f t="shared" si="4"/>
        <v>2016</v>
      </c>
      <c r="O28" s="38" t="str">
        <f t="shared" si="5"/>
        <v>Q1</v>
      </c>
      <c r="P28" s="37">
        <f t="shared" si="6"/>
        <v>1</v>
      </c>
    </row>
    <row r="29" spans="1:16" x14ac:dyDescent="0.25">
      <c r="A29" s="31">
        <v>42370</v>
      </c>
      <c r="B29" s="32" t="s">
        <v>83</v>
      </c>
      <c r="C29" s="32" t="s">
        <v>79</v>
      </c>
      <c r="D29" s="32" t="s">
        <v>76</v>
      </c>
      <c r="E29" s="33">
        <v>66</v>
      </c>
      <c r="F29" s="34">
        <v>42214</v>
      </c>
      <c r="G29" s="34">
        <v>0</v>
      </c>
      <c r="H29" s="34">
        <v>23144.54</v>
      </c>
      <c r="I29" s="34">
        <v>0</v>
      </c>
      <c r="J29" s="35">
        <f t="shared" si="0"/>
        <v>42214</v>
      </c>
      <c r="K29" s="35">
        <f t="shared" si="1"/>
        <v>19069.46</v>
      </c>
      <c r="L29" s="35">
        <f t="shared" si="2"/>
        <v>19069.46</v>
      </c>
      <c r="M29" s="36">
        <f t="shared" si="3"/>
        <v>0.45173307433552845</v>
      </c>
      <c r="N29" s="37">
        <f t="shared" si="4"/>
        <v>2016</v>
      </c>
      <c r="O29" s="38" t="str">
        <f t="shared" si="5"/>
        <v>Q1</v>
      </c>
      <c r="P29" s="37">
        <f t="shared" si="6"/>
        <v>1</v>
      </c>
    </row>
    <row r="30" spans="1:16" x14ac:dyDescent="0.25">
      <c r="A30" s="31">
        <v>42370</v>
      </c>
      <c r="B30" s="32" t="s">
        <v>83</v>
      </c>
      <c r="C30" s="32" t="s">
        <v>79</v>
      </c>
      <c r="D30" s="32" t="s">
        <v>77</v>
      </c>
      <c r="E30" s="33">
        <v>6</v>
      </c>
      <c r="F30" s="34">
        <v>3064</v>
      </c>
      <c r="G30" s="34">
        <v>235</v>
      </c>
      <c r="H30" s="34">
        <v>1581.57</v>
      </c>
      <c r="I30" s="34">
        <v>0</v>
      </c>
      <c r="J30" s="35">
        <f t="shared" si="0"/>
        <v>2829</v>
      </c>
      <c r="K30" s="35">
        <f t="shared" si="1"/>
        <v>1247.43</v>
      </c>
      <c r="L30" s="35">
        <f t="shared" si="2"/>
        <v>1247.43</v>
      </c>
      <c r="M30" s="36">
        <f t="shared" si="3"/>
        <v>0.44094379639448572</v>
      </c>
      <c r="N30" s="37">
        <f t="shared" si="4"/>
        <v>2016</v>
      </c>
      <c r="O30" s="38" t="str">
        <f t="shared" si="5"/>
        <v>Q1</v>
      </c>
      <c r="P30" s="37">
        <f t="shared" si="6"/>
        <v>1</v>
      </c>
    </row>
    <row r="31" spans="1:16" x14ac:dyDescent="0.25">
      <c r="A31" s="31">
        <v>42370</v>
      </c>
      <c r="B31" s="32" t="s">
        <v>84</v>
      </c>
      <c r="C31" s="32" t="s">
        <v>75</v>
      </c>
      <c r="D31" s="32" t="s">
        <v>76</v>
      </c>
      <c r="E31" s="33">
        <v>2</v>
      </c>
      <c r="F31" s="34">
        <v>4118</v>
      </c>
      <c r="G31" s="34">
        <v>0</v>
      </c>
      <c r="H31" s="34">
        <v>2981.42</v>
      </c>
      <c r="I31" s="34">
        <v>0</v>
      </c>
      <c r="J31" s="35">
        <f t="shared" si="0"/>
        <v>4118</v>
      </c>
      <c r="K31" s="35">
        <f t="shared" si="1"/>
        <v>1136.58</v>
      </c>
      <c r="L31" s="35">
        <f t="shared" si="2"/>
        <v>1136.58</v>
      </c>
      <c r="M31" s="36">
        <f t="shared" si="3"/>
        <v>0.27600291403593974</v>
      </c>
      <c r="N31" s="37">
        <f t="shared" si="4"/>
        <v>2016</v>
      </c>
      <c r="O31" s="38" t="str">
        <f t="shared" si="5"/>
        <v>Q1</v>
      </c>
      <c r="P31" s="37">
        <f t="shared" si="6"/>
        <v>1</v>
      </c>
    </row>
    <row r="32" spans="1:16" x14ac:dyDescent="0.25">
      <c r="A32" s="31">
        <v>42370</v>
      </c>
      <c r="B32" s="32" t="s">
        <v>84</v>
      </c>
      <c r="C32" s="32" t="s">
        <v>75</v>
      </c>
      <c r="D32" s="32" t="s">
        <v>77</v>
      </c>
      <c r="E32" s="33">
        <v>4</v>
      </c>
      <c r="F32" s="34">
        <v>19936</v>
      </c>
      <c r="G32" s="34">
        <v>1993.6</v>
      </c>
      <c r="H32" s="34">
        <v>18526.650000000001</v>
      </c>
      <c r="I32" s="34">
        <v>0</v>
      </c>
      <c r="J32" s="35">
        <f t="shared" si="0"/>
        <v>17942.400000000001</v>
      </c>
      <c r="K32" s="35">
        <f t="shared" si="1"/>
        <v>-584.25</v>
      </c>
      <c r="L32" s="35">
        <f t="shared" si="2"/>
        <v>-584.25</v>
      </c>
      <c r="M32" s="36">
        <f t="shared" si="3"/>
        <v>-3.2562533440342427E-2</v>
      </c>
      <c r="N32" s="37">
        <f t="shared" si="4"/>
        <v>2016</v>
      </c>
      <c r="O32" s="38" t="str">
        <f t="shared" si="5"/>
        <v>Q1</v>
      </c>
      <c r="P32" s="37">
        <f t="shared" si="6"/>
        <v>1</v>
      </c>
    </row>
    <row r="33" spans="1:16" x14ac:dyDescent="0.25">
      <c r="A33" s="31">
        <v>42370</v>
      </c>
      <c r="B33" s="32" t="s">
        <v>84</v>
      </c>
      <c r="C33" s="32" t="s">
        <v>78</v>
      </c>
      <c r="D33" s="32" t="s">
        <v>76</v>
      </c>
      <c r="E33" s="33">
        <v>328</v>
      </c>
      <c r="F33" s="34">
        <v>1232472</v>
      </c>
      <c r="G33" s="34">
        <v>0</v>
      </c>
      <c r="H33" s="34">
        <v>1033031.05</v>
      </c>
      <c r="I33" s="34">
        <v>0</v>
      </c>
      <c r="J33" s="35">
        <f t="shared" si="0"/>
        <v>1232472</v>
      </c>
      <c r="K33" s="35">
        <f t="shared" si="1"/>
        <v>199440.94999999995</v>
      </c>
      <c r="L33" s="35">
        <f t="shared" si="2"/>
        <v>199440.94999999995</v>
      </c>
      <c r="M33" s="36">
        <f t="shared" si="3"/>
        <v>0.16182189128840246</v>
      </c>
      <c r="N33" s="37">
        <f t="shared" si="4"/>
        <v>2016</v>
      </c>
      <c r="O33" s="38" t="str">
        <f t="shared" si="5"/>
        <v>Q1</v>
      </c>
      <c r="P33" s="37">
        <f t="shared" si="6"/>
        <v>1</v>
      </c>
    </row>
    <row r="34" spans="1:16" x14ac:dyDescent="0.25">
      <c r="A34" s="31">
        <v>42370</v>
      </c>
      <c r="B34" s="32" t="s">
        <v>84</v>
      </c>
      <c r="C34" s="32" t="s">
        <v>78</v>
      </c>
      <c r="D34" s="32" t="s">
        <v>77</v>
      </c>
      <c r="E34" s="33">
        <v>32</v>
      </c>
      <c r="F34" s="34">
        <v>108668</v>
      </c>
      <c r="G34" s="34">
        <v>8862.75</v>
      </c>
      <c r="H34" s="34">
        <v>86347.01</v>
      </c>
      <c r="I34" s="34">
        <v>0</v>
      </c>
      <c r="J34" s="35">
        <f t="shared" si="0"/>
        <v>99805.25</v>
      </c>
      <c r="K34" s="35">
        <f t="shared" si="1"/>
        <v>13458.240000000005</v>
      </c>
      <c r="L34" s="35">
        <f t="shared" si="2"/>
        <v>13458.240000000005</v>
      </c>
      <c r="M34" s="36">
        <f t="shared" si="3"/>
        <v>0.13484501065825702</v>
      </c>
      <c r="N34" s="37">
        <f t="shared" si="4"/>
        <v>2016</v>
      </c>
      <c r="O34" s="38" t="str">
        <f t="shared" si="5"/>
        <v>Q1</v>
      </c>
      <c r="P34" s="37">
        <f t="shared" si="6"/>
        <v>1</v>
      </c>
    </row>
    <row r="35" spans="1:16" x14ac:dyDescent="0.25">
      <c r="A35" s="31">
        <v>42370</v>
      </c>
      <c r="B35" s="32" t="s">
        <v>84</v>
      </c>
      <c r="C35" s="32" t="s">
        <v>79</v>
      </c>
      <c r="D35" s="32" t="s">
        <v>76</v>
      </c>
      <c r="E35" s="33">
        <v>26</v>
      </c>
      <c r="F35" s="34">
        <v>83744</v>
      </c>
      <c r="G35" s="34">
        <v>0</v>
      </c>
      <c r="H35" s="34">
        <v>69175.490000000005</v>
      </c>
      <c r="I35" s="34">
        <v>0</v>
      </c>
      <c r="J35" s="35">
        <f t="shared" si="0"/>
        <v>83744</v>
      </c>
      <c r="K35" s="35">
        <f t="shared" si="1"/>
        <v>14568.509999999995</v>
      </c>
      <c r="L35" s="35">
        <f t="shared" si="2"/>
        <v>14568.509999999995</v>
      </c>
      <c r="M35" s="36">
        <f t="shared" si="3"/>
        <v>0.1739648213603362</v>
      </c>
      <c r="N35" s="37">
        <f t="shared" si="4"/>
        <v>2016</v>
      </c>
      <c r="O35" s="38" t="str">
        <f t="shared" si="5"/>
        <v>Q1</v>
      </c>
      <c r="P35" s="37">
        <f t="shared" si="6"/>
        <v>1</v>
      </c>
    </row>
    <row r="36" spans="1:16" x14ac:dyDescent="0.25">
      <c r="A36" s="31">
        <v>42370</v>
      </c>
      <c r="B36" s="32" t="s">
        <v>84</v>
      </c>
      <c r="C36" s="32" t="s">
        <v>79</v>
      </c>
      <c r="D36" s="32" t="s">
        <v>77</v>
      </c>
      <c r="E36" s="33">
        <v>2</v>
      </c>
      <c r="F36" s="34">
        <v>8918</v>
      </c>
      <c r="G36" s="34">
        <v>533.85</v>
      </c>
      <c r="H36" s="34">
        <v>6817.42</v>
      </c>
      <c r="I36" s="34">
        <v>0</v>
      </c>
      <c r="J36" s="35">
        <f t="shared" si="0"/>
        <v>8384.15</v>
      </c>
      <c r="K36" s="35">
        <f t="shared" si="1"/>
        <v>1566.7299999999996</v>
      </c>
      <c r="L36" s="35">
        <f t="shared" si="2"/>
        <v>1566.7299999999996</v>
      </c>
      <c r="M36" s="36">
        <f t="shared" si="3"/>
        <v>0.18686807845756573</v>
      </c>
      <c r="N36" s="37">
        <f t="shared" si="4"/>
        <v>2016</v>
      </c>
      <c r="O36" s="38" t="str">
        <f t="shared" si="5"/>
        <v>Q1</v>
      </c>
      <c r="P36" s="37">
        <f t="shared" si="6"/>
        <v>1</v>
      </c>
    </row>
    <row r="37" spans="1:16" x14ac:dyDescent="0.25">
      <c r="A37" s="31">
        <v>42370</v>
      </c>
      <c r="B37" s="32" t="s">
        <v>85</v>
      </c>
      <c r="C37" s="32" t="s">
        <v>75</v>
      </c>
      <c r="D37" s="32" t="s">
        <v>76</v>
      </c>
      <c r="E37" s="33">
        <v>13</v>
      </c>
      <c r="F37" s="34">
        <v>19087</v>
      </c>
      <c r="G37" s="34">
        <v>0</v>
      </c>
      <c r="H37" s="34">
        <v>10169.85</v>
      </c>
      <c r="I37" s="34">
        <v>0</v>
      </c>
      <c r="J37" s="35">
        <f t="shared" si="0"/>
        <v>19087</v>
      </c>
      <c r="K37" s="35">
        <f t="shared" si="1"/>
        <v>8917.15</v>
      </c>
      <c r="L37" s="35">
        <f t="shared" si="2"/>
        <v>8917.15</v>
      </c>
      <c r="M37" s="36">
        <f t="shared" si="3"/>
        <v>0.46718447110598837</v>
      </c>
      <c r="N37" s="37">
        <f t="shared" si="4"/>
        <v>2016</v>
      </c>
      <c r="O37" s="38" t="str">
        <f t="shared" si="5"/>
        <v>Q1</v>
      </c>
      <c r="P37" s="37">
        <f t="shared" si="6"/>
        <v>1</v>
      </c>
    </row>
    <row r="38" spans="1:16" x14ac:dyDescent="0.25">
      <c r="A38" s="31">
        <v>42370</v>
      </c>
      <c r="B38" s="32" t="s">
        <v>85</v>
      </c>
      <c r="C38" s="32" t="s">
        <v>75</v>
      </c>
      <c r="D38" s="32" t="s">
        <v>77</v>
      </c>
      <c r="E38" s="33">
        <v>2</v>
      </c>
      <c r="F38" s="34">
        <v>1218</v>
      </c>
      <c r="G38" s="34">
        <v>103.85</v>
      </c>
      <c r="H38" s="34">
        <v>799.68</v>
      </c>
      <c r="I38" s="34">
        <v>0</v>
      </c>
      <c r="J38" s="35">
        <f t="shared" si="0"/>
        <v>1114.1500000000001</v>
      </c>
      <c r="K38" s="35">
        <f t="shared" si="1"/>
        <v>314.47000000000014</v>
      </c>
      <c r="L38" s="35">
        <f t="shared" si="2"/>
        <v>314.47000000000014</v>
      </c>
      <c r="M38" s="36">
        <f t="shared" si="3"/>
        <v>0.28225104339631119</v>
      </c>
      <c r="N38" s="37">
        <f t="shared" si="4"/>
        <v>2016</v>
      </c>
      <c r="O38" s="38" t="str">
        <f t="shared" si="5"/>
        <v>Q1</v>
      </c>
      <c r="P38" s="37">
        <f t="shared" si="6"/>
        <v>1</v>
      </c>
    </row>
    <row r="39" spans="1:16" x14ac:dyDescent="0.25">
      <c r="A39" s="31">
        <v>42370</v>
      </c>
      <c r="B39" s="32" t="s">
        <v>85</v>
      </c>
      <c r="C39" s="32" t="s">
        <v>78</v>
      </c>
      <c r="D39" s="32" t="s">
        <v>76</v>
      </c>
      <c r="E39" s="33">
        <v>377</v>
      </c>
      <c r="F39" s="34">
        <v>438683</v>
      </c>
      <c r="G39" s="34">
        <v>0</v>
      </c>
      <c r="H39" s="34">
        <v>242998.35</v>
      </c>
      <c r="I39" s="34">
        <v>0</v>
      </c>
      <c r="J39" s="35">
        <f t="shared" si="0"/>
        <v>438683</v>
      </c>
      <c r="K39" s="35">
        <f t="shared" si="1"/>
        <v>195684.65</v>
      </c>
      <c r="L39" s="35">
        <f t="shared" si="2"/>
        <v>195684.65</v>
      </c>
      <c r="M39" s="36">
        <f t="shared" si="3"/>
        <v>0.44607301855781967</v>
      </c>
      <c r="N39" s="37">
        <f t="shared" si="4"/>
        <v>2016</v>
      </c>
      <c r="O39" s="38" t="str">
        <f t="shared" si="5"/>
        <v>Q1</v>
      </c>
      <c r="P39" s="37">
        <f t="shared" si="6"/>
        <v>1</v>
      </c>
    </row>
    <row r="40" spans="1:16" x14ac:dyDescent="0.25">
      <c r="A40" s="31">
        <v>42370</v>
      </c>
      <c r="B40" s="32" t="s">
        <v>85</v>
      </c>
      <c r="C40" s="32" t="s">
        <v>78</v>
      </c>
      <c r="D40" s="32" t="s">
        <v>77</v>
      </c>
      <c r="E40" s="33">
        <v>40</v>
      </c>
      <c r="F40" s="34">
        <v>42640</v>
      </c>
      <c r="G40" s="34">
        <v>3415.2</v>
      </c>
      <c r="H40" s="34">
        <v>23462.97</v>
      </c>
      <c r="I40" s="34">
        <v>0</v>
      </c>
      <c r="J40" s="35">
        <f t="shared" si="0"/>
        <v>39224.800000000003</v>
      </c>
      <c r="K40" s="35">
        <f t="shared" si="1"/>
        <v>15761.830000000002</v>
      </c>
      <c r="L40" s="35">
        <f t="shared" si="2"/>
        <v>15761.830000000002</v>
      </c>
      <c r="M40" s="36">
        <f t="shared" si="3"/>
        <v>0.40183327894597298</v>
      </c>
      <c r="N40" s="37">
        <f t="shared" si="4"/>
        <v>2016</v>
      </c>
      <c r="O40" s="38" t="str">
        <f t="shared" si="5"/>
        <v>Q1</v>
      </c>
      <c r="P40" s="37">
        <f t="shared" si="6"/>
        <v>1</v>
      </c>
    </row>
    <row r="41" spans="1:16" x14ac:dyDescent="0.25">
      <c r="A41" s="31">
        <v>42370</v>
      </c>
      <c r="B41" s="32" t="s">
        <v>85</v>
      </c>
      <c r="C41" s="32" t="s">
        <v>79</v>
      </c>
      <c r="D41" s="32" t="s">
        <v>76</v>
      </c>
      <c r="E41" s="33">
        <v>27</v>
      </c>
      <c r="F41" s="34">
        <v>27933</v>
      </c>
      <c r="G41" s="34">
        <v>0</v>
      </c>
      <c r="H41" s="34">
        <v>15991.68</v>
      </c>
      <c r="I41" s="34">
        <v>0</v>
      </c>
      <c r="J41" s="35">
        <f t="shared" si="0"/>
        <v>27933</v>
      </c>
      <c r="K41" s="35">
        <f t="shared" si="1"/>
        <v>11941.32</v>
      </c>
      <c r="L41" s="35">
        <f t="shared" si="2"/>
        <v>11941.32</v>
      </c>
      <c r="M41" s="36">
        <f t="shared" si="3"/>
        <v>0.42749865750187949</v>
      </c>
      <c r="N41" s="37">
        <f t="shared" si="4"/>
        <v>2016</v>
      </c>
      <c r="O41" s="38" t="str">
        <f t="shared" si="5"/>
        <v>Q1</v>
      </c>
      <c r="P41" s="37">
        <f t="shared" si="6"/>
        <v>1</v>
      </c>
    </row>
    <row r="42" spans="1:16" x14ac:dyDescent="0.25">
      <c r="A42" s="31">
        <v>42370</v>
      </c>
      <c r="B42" s="32" t="s">
        <v>85</v>
      </c>
      <c r="C42" s="32" t="s">
        <v>79</v>
      </c>
      <c r="D42" s="32" t="s">
        <v>77</v>
      </c>
      <c r="E42" s="33">
        <v>4</v>
      </c>
      <c r="F42" s="34">
        <v>3056</v>
      </c>
      <c r="G42" s="34">
        <v>305.60000000000002</v>
      </c>
      <c r="H42" s="34">
        <v>1816.47</v>
      </c>
      <c r="I42" s="34">
        <v>0</v>
      </c>
      <c r="J42" s="35">
        <f t="shared" si="0"/>
        <v>2750.4</v>
      </c>
      <c r="K42" s="35">
        <f t="shared" si="1"/>
        <v>933.93000000000006</v>
      </c>
      <c r="L42" s="35">
        <f t="shared" si="2"/>
        <v>933.93000000000006</v>
      </c>
      <c r="M42" s="36">
        <f t="shared" si="3"/>
        <v>0.33956151832460735</v>
      </c>
      <c r="N42" s="37">
        <f t="shared" si="4"/>
        <v>2016</v>
      </c>
      <c r="O42" s="38" t="str">
        <f t="shared" si="5"/>
        <v>Q1</v>
      </c>
      <c r="P42" s="37">
        <f t="shared" si="6"/>
        <v>1</v>
      </c>
    </row>
    <row r="43" spans="1:16" x14ac:dyDescent="0.25">
      <c r="A43" s="31">
        <v>42401</v>
      </c>
      <c r="B43" s="32" t="s">
        <v>74</v>
      </c>
      <c r="C43" s="32" t="s">
        <v>75</v>
      </c>
      <c r="D43" s="32" t="s">
        <v>76</v>
      </c>
      <c r="E43" s="33">
        <v>25</v>
      </c>
      <c r="F43" s="34">
        <v>9225</v>
      </c>
      <c r="G43" s="34">
        <v>0</v>
      </c>
      <c r="H43" s="34">
        <v>5292.65</v>
      </c>
      <c r="I43" s="34">
        <v>0</v>
      </c>
      <c r="J43" s="35">
        <f t="shared" si="0"/>
        <v>9225</v>
      </c>
      <c r="K43" s="35">
        <f t="shared" si="1"/>
        <v>3932.3500000000004</v>
      </c>
      <c r="L43" s="35">
        <f t="shared" si="2"/>
        <v>3932.3500000000004</v>
      </c>
      <c r="M43" s="36">
        <f t="shared" si="3"/>
        <v>0.42627100271002716</v>
      </c>
      <c r="N43" s="37">
        <f t="shared" si="4"/>
        <v>2016</v>
      </c>
      <c r="O43" s="38" t="str">
        <f t="shared" si="5"/>
        <v>Q1</v>
      </c>
      <c r="P43" s="37">
        <f t="shared" si="6"/>
        <v>2</v>
      </c>
    </row>
    <row r="44" spans="1:16" x14ac:dyDescent="0.25">
      <c r="A44" s="31">
        <v>42401</v>
      </c>
      <c r="B44" s="32" t="s">
        <v>74</v>
      </c>
      <c r="C44" s="32" t="s">
        <v>75</v>
      </c>
      <c r="D44" s="32" t="s">
        <v>77</v>
      </c>
      <c r="E44" s="33">
        <v>4</v>
      </c>
      <c r="F44" s="34">
        <v>1296</v>
      </c>
      <c r="G44" s="34">
        <v>64.8</v>
      </c>
      <c r="H44" s="34">
        <v>807.44</v>
      </c>
      <c r="I44" s="34">
        <v>0</v>
      </c>
      <c r="J44" s="35">
        <f t="shared" si="0"/>
        <v>1231.2</v>
      </c>
      <c r="K44" s="35">
        <f t="shared" si="1"/>
        <v>423.76</v>
      </c>
      <c r="L44" s="35">
        <f t="shared" si="2"/>
        <v>423.76</v>
      </c>
      <c r="M44" s="36">
        <f t="shared" si="3"/>
        <v>0.34418453541260557</v>
      </c>
      <c r="N44" s="37">
        <f t="shared" si="4"/>
        <v>2016</v>
      </c>
      <c r="O44" s="38" t="str">
        <f t="shared" si="5"/>
        <v>Q1</v>
      </c>
      <c r="P44" s="37">
        <f t="shared" si="6"/>
        <v>2</v>
      </c>
    </row>
    <row r="45" spans="1:16" x14ac:dyDescent="0.25">
      <c r="A45" s="31">
        <v>42401</v>
      </c>
      <c r="B45" s="32" t="s">
        <v>74</v>
      </c>
      <c r="C45" s="32" t="s">
        <v>78</v>
      </c>
      <c r="D45" s="32" t="s">
        <v>76</v>
      </c>
      <c r="E45" s="33">
        <v>909</v>
      </c>
      <c r="F45" s="34">
        <v>347650</v>
      </c>
      <c r="G45" s="34">
        <v>0</v>
      </c>
      <c r="H45" s="34">
        <v>207055.35</v>
      </c>
      <c r="I45" s="34">
        <v>0</v>
      </c>
      <c r="J45" s="35">
        <f t="shared" si="0"/>
        <v>347650</v>
      </c>
      <c r="K45" s="35">
        <f t="shared" si="1"/>
        <v>140594.65</v>
      </c>
      <c r="L45" s="35">
        <f t="shared" si="2"/>
        <v>140594.65</v>
      </c>
      <c r="M45" s="36">
        <f t="shared" si="3"/>
        <v>0.40441435351646771</v>
      </c>
      <c r="N45" s="37">
        <f t="shared" si="4"/>
        <v>2016</v>
      </c>
      <c r="O45" s="38" t="str">
        <f t="shared" si="5"/>
        <v>Q1</v>
      </c>
      <c r="P45" s="37">
        <f t="shared" si="6"/>
        <v>2</v>
      </c>
    </row>
    <row r="46" spans="1:16" x14ac:dyDescent="0.25">
      <c r="A46" s="31">
        <v>42401</v>
      </c>
      <c r="B46" s="32" t="s">
        <v>74</v>
      </c>
      <c r="C46" s="32" t="s">
        <v>78</v>
      </c>
      <c r="D46" s="32" t="s">
        <v>77</v>
      </c>
      <c r="E46" s="33">
        <v>33</v>
      </c>
      <c r="F46" s="34">
        <v>12321</v>
      </c>
      <c r="G46" s="34">
        <v>616.04999999999995</v>
      </c>
      <c r="H46" s="34">
        <v>6890.42</v>
      </c>
      <c r="I46" s="34">
        <v>0</v>
      </c>
      <c r="J46" s="35">
        <f t="shared" si="0"/>
        <v>11704.95</v>
      </c>
      <c r="K46" s="35">
        <f t="shared" si="1"/>
        <v>4814.5300000000007</v>
      </c>
      <c r="L46" s="35">
        <f t="shared" si="2"/>
        <v>4814.5300000000007</v>
      </c>
      <c r="M46" s="36">
        <f t="shared" si="3"/>
        <v>0.41132426879226314</v>
      </c>
      <c r="N46" s="37">
        <f t="shared" si="4"/>
        <v>2016</v>
      </c>
      <c r="O46" s="38" t="str">
        <f t="shared" si="5"/>
        <v>Q1</v>
      </c>
      <c r="P46" s="37">
        <f t="shared" si="6"/>
        <v>2</v>
      </c>
    </row>
    <row r="47" spans="1:16" x14ac:dyDescent="0.25">
      <c r="A47" s="31">
        <v>42401</v>
      </c>
      <c r="B47" s="32" t="s">
        <v>74</v>
      </c>
      <c r="C47" s="32" t="s">
        <v>79</v>
      </c>
      <c r="D47" s="32" t="s">
        <v>76</v>
      </c>
      <c r="E47" s="33">
        <v>72</v>
      </c>
      <c r="F47" s="34">
        <v>27778</v>
      </c>
      <c r="G47" s="34">
        <v>0</v>
      </c>
      <c r="H47" s="34">
        <v>16244.59</v>
      </c>
      <c r="I47" s="34">
        <v>0</v>
      </c>
      <c r="J47" s="35">
        <f t="shared" si="0"/>
        <v>27778</v>
      </c>
      <c r="K47" s="35">
        <f t="shared" si="1"/>
        <v>11533.41</v>
      </c>
      <c r="L47" s="35">
        <f t="shared" si="2"/>
        <v>11533.41</v>
      </c>
      <c r="M47" s="36">
        <f t="shared" si="3"/>
        <v>0.41519943840449275</v>
      </c>
      <c r="N47" s="37">
        <f t="shared" si="4"/>
        <v>2016</v>
      </c>
      <c r="O47" s="38" t="str">
        <f t="shared" si="5"/>
        <v>Q1</v>
      </c>
      <c r="P47" s="37">
        <f t="shared" si="6"/>
        <v>2</v>
      </c>
    </row>
    <row r="48" spans="1:16" x14ac:dyDescent="0.25">
      <c r="A48" s="31">
        <v>42401</v>
      </c>
      <c r="B48" s="32" t="s">
        <v>74</v>
      </c>
      <c r="C48" s="32" t="s">
        <v>79</v>
      </c>
      <c r="D48" s="32" t="s">
        <v>77</v>
      </c>
      <c r="E48" s="33">
        <v>2</v>
      </c>
      <c r="F48" s="34">
        <v>1048</v>
      </c>
      <c r="G48" s="34">
        <v>52.4</v>
      </c>
      <c r="H48" s="34">
        <v>390.12</v>
      </c>
      <c r="I48" s="34">
        <v>0</v>
      </c>
      <c r="J48" s="35">
        <f t="shared" si="0"/>
        <v>995.6</v>
      </c>
      <c r="K48" s="35">
        <f t="shared" si="1"/>
        <v>605.48</v>
      </c>
      <c r="L48" s="35">
        <f t="shared" si="2"/>
        <v>605.48</v>
      </c>
      <c r="M48" s="36">
        <f t="shared" si="3"/>
        <v>0.608155885897951</v>
      </c>
      <c r="N48" s="37">
        <f t="shared" si="4"/>
        <v>2016</v>
      </c>
      <c r="O48" s="38" t="str">
        <f t="shared" si="5"/>
        <v>Q1</v>
      </c>
      <c r="P48" s="37">
        <f t="shared" si="6"/>
        <v>2</v>
      </c>
    </row>
    <row r="49" spans="1:16" x14ac:dyDescent="0.25">
      <c r="A49" s="31">
        <v>42401</v>
      </c>
      <c r="B49" s="32" t="s">
        <v>80</v>
      </c>
      <c r="C49" s="32" t="s">
        <v>75</v>
      </c>
      <c r="D49" s="32" t="s">
        <v>76</v>
      </c>
      <c r="E49" s="33">
        <v>2</v>
      </c>
      <c r="F49" s="34">
        <v>10328</v>
      </c>
      <c r="G49" s="34">
        <v>0</v>
      </c>
      <c r="H49" s="34">
        <v>8890.65</v>
      </c>
      <c r="I49" s="34">
        <v>0</v>
      </c>
      <c r="J49" s="35">
        <f t="shared" si="0"/>
        <v>10328</v>
      </c>
      <c r="K49" s="35">
        <f t="shared" si="1"/>
        <v>1437.3500000000004</v>
      </c>
      <c r="L49" s="35">
        <f t="shared" si="2"/>
        <v>1437.3500000000004</v>
      </c>
      <c r="M49" s="36">
        <f t="shared" si="3"/>
        <v>0.13917021688613482</v>
      </c>
      <c r="N49" s="37">
        <f t="shared" si="4"/>
        <v>2016</v>
      </c>
      <c r="O49" s="38" t="str">
        <f t="shared" si="5"/>
        <v>Q1</v>
      </c>
      <c r="P49" s="37">
        <f t="shared" si="6"/>
        <v>2</v>
      </c>
    </row>
    <row r="50" spans="1:16" x14ac:dyDescent="0.25">
      <c r="A50" s="31">
        <v>42401</v>
      </c>
      <c r="B50" s="32" t="s">
        <v>80</v>
      </c>
      <c r="C50" s="32" t="s">
        <v>78</v>
      </c>
      <c r="D50" s="32" t="s">
        <v>76</v>
      </c>
      <c r="E50" s="33">
        <v>150</v>
      </c>
      <c r="F50" s="34">
        <v>741980</v>
      </c>
      <c r="G50" s="34">
        <v>0</v>
      </c>
      <c r="H50" s="34">
        <v>647659.66</v>
      </c>
      <c r="I50" s="34">
        <v>0</v>
      </c>
      <c r="J50" s="35">
        <f t="shared" si="0"/>
        <v>741980</v>
      </c>
      <c r="K50" s="35">
        <f t="shared" si="1"/>
        <v>94320.339999999967</v>
      </c>
      <c r="L50" s="35">
        <f t="shared" si="2"/>
        <v>94320.339999999967</v>
      </c>
      <c r="M50" s="36">
        <f t="shared" si="3"/>
        <v>0.12711978759535292</v>
      </c>
      <c r="N50" s="37">
        <f t="shared" si="4"/>
        <v>2016</v>
      </c>
      <c r="O50" s="38" t="str">
        <f t="shared" si="5"/>
        <v>Q1</v>
      </c>
      <c r="P50" s="37">
        <f t="shared" si="6"/>
        <v>2</v>
      </c>
    </row>
    <row r="51" spans="1:16" x14ac:dyDescent="0.25">
      <c r="A51" s="31">
        <v>42401</v>
      </c>
      <c r="B51" s="32" t="s">
        <v>80</v>
      </c>
      <c r="C51" s="32" t="s">
        <v>78</v>
      </c>
      <c r="D51" s="32" t="s">
        <v>77</v>
      </c>
      <c r="E51" s="33">
        <v>9</v>
      </c>
      <c r="F51" s="34">
        <v>39391</v>
      </c>
      <c r="G51" s="34">
        <v>1969.55</v>
      </c>
      <c r="H51" s="34">
        <v>34756.550000000003</v>
      </c>
      <c r="I51" s="34">
        <v>0</v>
      </c>
      <c r="J51" s="35">
        <f t="shared" si="0"/>
        <v>37421.449999999997</v>
      </c>
      <c r="K51" s="35">
        <f t="shared" si="1"/>
        <v>2664.8999999999942</v>
      </c>
      <c r="L51" s="35">
        <f t="shared" si="2"/>
        <v>2664.8999999999942</v>
      </c>
      <c r="M51" s="36">
        <f t="shared" si="3"/>
        <v>7.1213167848920719E-2</v>
      </c>
      <c r="N51" s="37">
        <f t="shared" si="4"/>
        <v>2016</v>
      </c>
      <c r="O51" s="38" t="str">
        <f t="shared" si="5"/>
        <v>Q1</v>
      </c>
      <c r="P51" s="37">
        <f t="shared" si="6"/>
        <v>2</v>
      </c>
    </row>
    <row r="52" spans="1:16" x14ac:dyDescent="0.25">
      <c r="A52" s="31">
        <v>42401</v>
      </c>
      <c r="B52" s="32" t="s">
        <v>80</v>
      </c>
      <c r="C52" s="32" t="s">
        <v>79</v>
      </c>
      <c r="D52" s="32" t="s">
        <v>76</v>
      </c>
      <c r="E52" s="33">
        <v>14</v>
      </c>
      <c r="F52" s="34">
        <v>90506</v>
      </c>
      <c r="G52" s="34">
        <v>0</v>
      </c>
      <c r="H52" s="34">
        <v>77768.600000000006</v>
      </c>
      <c r="I52" s="34">
        <v>0</v>
      </c>
      <c r="J52" s="35">
        <f t="shared" si="0"/>
        <v>90506</v>
      </c>
      <c r="K52" s="35">
        <f t="shared" si="1"/>
        <v>12737.399999999994</v>
      </c>
      <c r="L52" s="35">
        <f t="shared" si="2"/>
        <v>12737.399999999994</v>
      </c>
      <c r="M52" s="36">
        <f t="shared" si="3"/>
        <v>0.14073542085607577</v>
      </c>
      <c r="N52" s="37">
        <f t="shared" si="4"/>
        <v>2016</v>
      </c>
      <c r="O52" s="38" t="str">
        <f t="shared" si="5"/>
        <v>Q1</v>
      </c>
      <c r="P52" s="37">
        <f t="shared" si="6"/>
        <v>2</v>
      </c>
    </row>
    <row r="53" spans="1:16" x14ac:dyDescent="0.25">
      <c r="A53" s="31">
        <v>42401</v>
      </c>
      <c r="B53" s="32" t="s">
        <v>81</v>
      </c>
      <c r="C53" s="32" t="s">
        <v>75</v>
      </c>
      <c r="D53" s="32" t="s">
        <v>76</v>
      </c>
      <c r="E53" s="33">
        <v>7</v>
      </c>
      <c r="F53" s="34">
        <v>5103</v>
      </c>
      <c r="G53" s="34">
        <v>0</v>
      </c>
      <c r="H53" s="34">
        <v>2409.73</v>
      </c>
      <c r="I53" s="34">
        <v>0</v>
      </c>
      <c r="J53" s="35">
        <f t="shared" si="0"/>
        <v>5103</v>
      </c>
      <c r="K53" s="35">
        <f t="shared" si="1"/>
        <v>2693.27</v>
      </c>
      <c r="L53" s="35">
        <f t="shared" si="2"/>
        <v>2693.27</v>
      </c>
      <c r="M53" s="36">
        <f t="shared" si="3"/>
        <v>0.52778169704095634</v>
      </c>
      <c r="N53" s="37">
        <f t="shared" si="4"/>
        <v>2016</v>
      </c>
      <c r="O53" s="38" t="str">
        <f t="shared" si="5"/>
        <v>Q1</v>
      </c>
      <c r="P53" s="37">
        <f t="shared" si="6"/>
        <v>2</v>
      </c>
    </row>
    <row r="54" spans="1:16" x14ac:dyDescent="0.25">
      <c r="A54" s="31">
        <v>42401</v>
      </c>
      <c r="B54" s="32" t="s">
        <v>81</v>
      </c>
      <c r="C54" s="32" t="s">
        <v>75</v>
      </c>
      <c r="D54" s="32" t="s">
        <v>77</v>
      </c>
      <c r="E54" s="33">
        <v>1</v>
      </c>
      <c r="F54" s="34">
        <v>1019</v>
      </c>
      <c r="G54" s="34">
        <v>50.95</v>
      </c>
      <c r="H54" s="34">
        <v>390.79</v>
      </c>
      <c r="I54" s="34">
        <v>0</v>
      </c>
      <c r="J54" s="35">
        <f t="shared" si="0"/>
        <v>968.05</v>
      </c>
      <c r="K54" s="35">
        <f t="shared" si="1"/>
        <v>577.26</v>
      </c>
      <c r="L54" s="35">
        <f t="shared" si="2"/>
        <v>577.26</v>
      </c>
      <c r="M54" s="36">
        <f t="shared" si="3"/>
        <v>0.59631217395795677</v>
      </c>
      <c r="N54" s="37">
        <f t="shared" si="4"/>
        <v>2016</v>
      </c>
      <c r="O54" s="38" t="str">
        <f t="shared" si="5"/>
        <v>Q1</v>
      </c>
      <c r="P54" s="37">
        <f t="shared" si="6"/>
        <v>2</v>
      </c>
    </row>
    <row r="55" spans="1:16" x14ac:dyDescent="0.25">
      <c r="A55" s="31">
        <v>42401</v>
      </c>
      <c r="B55" s="32" t="s">
        <v>81</v>
      </c>
      <c r="C55" s="32" t="s">
        <v>78</v>
      </c>
      <c r="D55" s="32" t="s">
        <v>76</v>
      </c>
      <c r="E55" s="33">
        <v>576</v>
      </c>
      <c r="F55" s="34">
        <v>391894</v>
      </c>
      <c r="G55" s="34">
        <v>0</v>
      </c>
      <c r="H55" s="34">
        <v>177103.96</v>
      </c>
      <c r="I55" s="34">
        <v>0</v>
      </c>
      <c r="J55" s="35">
        <f t="shared" si="0"/>
        <v>391894</v>
      </c>
      <c r="K55" s="35">
        <f t="shared" si="1"/>
        <v>214790.04</v>
      </c>
      <c r="L55" s="35">
        <f t="shared" si="2"/>
        <v>214790.04</v>
      </c>
      <c r="M55" s="36">
        <f t="shared" si="3"/>
        <v>0.54808198135210029</v>
      </c>
      <c r="N55" s="37">
        <f t="shared" si="4"/>
        <v>2016</v>
      </c>
      <c r="O55" s="38" t="str">
        <f t="shared" si="5"/>
        <v>Q1</v>
      </c>
      <c r="P55" s="37">
        <f t="shared" si="6"/>
        <v>2</v>
      </c>
    </row>
    <row r="56" spans="1:16" x14ac:dyDescent="0.25">
      <c r="A56" s="31">
        <v>42401</v>
      </c>
      <c r="B56" s="32" t="s">
        <v>81</v>
      </c>
      <c r="C56" s="32" t="s">
        <v>78</v>
      </c>
      <c r="D56" s="32" t="s">
        <v>77</v>
      </c>
      <c r="E56" s="33">
        <v>22</v>
      </c>
      <c r="F56" s="34">
        <v>13778</v>
      </c>
      <c r="G56" s="34">
        <v>688.9</v>
      </c>
      <c r="H56" s="34">
        <v>6377.58</v>
      </c>
      <c r="I56" s="34">
        <v>0</v>
      </c>
      <c r="J56" s="35">
        <f t="shared" si="0"/>
        <v>13089.1</v>
      </c>
      <c r="K56" s="35">
        <f t="shared" si="1"/>
        <v>6711.52</v>
      </c>
      <c r="L56" s="35">
        <f t="shared" si="2"/>
        <v>6711.52</v>
      </c>
      <c r="M56" s="36">
        <f t="shared" si="3"/>
        <v>0.51275641564355079</v>
      </c>
      <c r="N56" s="37">
        <f t="shared" si="4"/>
        <v>2016</v>
      </c>
      <c r="O56" s="38" t="str">
        <f t="shared" si="5"/>
        <v>Q1</v>
      </c>
      <c r="P56" s="37">
        <f t="shared" si="6"/>
        <v>2</v>
      </c>
    </row>
    <row r="57" spans="1:16" x14ac:dyDescent="0.25">
      <c r="A57" s="31">
        <v>42401</v>
      </c>
      <c r="B57" s="32" t="s">
        <v>81</v>
      </c>
      <c r="C57" s="32" t="s">
        <v>79</v>
      </c>
      <c r="D57" s="32" t="s">
        <v>76</v>
      </c>
      <c r="E57" s="33">
        <v>29</v>
      </c>
      <c r="F57" s="34">
        <v>20331</v>
      </c>
      <c r="G57" s="34">
        <v>0</v>
      </c>
      <c r="H57" s="34">
        <v>9116.19</v>
      </c>
      <c r="I57" s="34">
        <v>0</v>
      </c>
      <c r="J57" s="35">
        <f t="shared" si="0"/>
        <v>20331</v>
      </c>
      <c r="K57" s="35">
        <f t="shared" si="1"/>
        <v>11214.81</v>
      </c>
      <c r="L57" s="35">
        <f t="shared" si="2"/>
        <v>11214.81</v>
      </c>
      <c r="M57" s="36">
        <f t="shared" si="3"/>
        <v>0.55161133244798577</v>
      </c>
      <c r="N57" s="37">
        <f t="shared" si="4"/>
        <v>2016</v>
      </c>
      <c r="O57" s="38" t="str">
        <f t="shared" si="5"/>
        <v>Q1</v>
      </c>
      <c r="P57" s="37">
        <f t="shared" si="6"/>
        <v>2</v>
      </c>
    </row>
    <row r="58" spans="1:16" x14ac:dyDescent="0.25">
      <c r="A58" s="31">
        <v>42401</v>
      </c>
      <c r="B58" s="32" t="s">
        <v>81</v>
      </c>
      <c r="C58" s="32" t="s">
        <v>79</v>
      </c>
      <c r="D58" s="32" t="s">
        <v>77</v>
      </c>
      <c r="E58" s="33">
        <v>2</v>
      </c>
      <c r="F58" s="34">
        <v>538</v>
      </c>
      <c r="G58" s="34">
        <v>26.9</v>
      </c>
      <c r="H58" s="34">
        <v>220.6</v>
      </c>
      <c r="I58" s="34">
        <v>0</v>
      </c>
      <c r="J58" s="35">
        <f t="shared" si="0"/>
        <v>511.1</v>
      </c>
      <c r="K58" s="35">
        <f t="shared" si="1"/>
        <v>290.5</v>
      </c>
      <c r="L58" s="35">
        <f t="shared" si="2"/>
        <v>290.5</v>
      </c>
      <c r="M58" s="36">
        <f t="shared" si="3"/>
        <v>0.5683819213461162</v>
      </c>
      <c r="N58" s="37">
        <f t="shared" si="4"/>
        <v>2016</v>
      </c>
      <c r="O58" s="38" t="str">
        <f t="shared" si="5"/>
        <v>Q1</v>
      </c>
      <c r="P58" s="37">
        <f t="shared" si="6"/>
        <v>2</v>
      </c>
    </row>
    <row r="59" spans="1:16" x14ac:dyDescent="0.25">
      <c r="A59" s="31">
        <v>42401</v>
      </c>
      <c r="B59" s="32" t="s">
        <v>82</v>
      </c>
      <c r="C59" s="32" t="s">
        <v>75</v>
      </c>
      <c r="D59" s="32" t="s">
        <v>76</v>
      </c>
      <c r="E59" s="33">
        <v>37</v>
      </c>
      <c r="F59" s="34">
        <v>3112</v>
      </c>
      <c r="G59" s="34">
        <v>0</v>
      </c>
      <c r="H59" s="34">
        <v>2543.16</v>
      </c>
      <c r="I59" s="34">
        <v>0</v>
      </c>
      <c r="J59" s="35">
        <f t="shared" si="0"/>
        <v>3112</v>
      </c>
      <c r="K59" s="35">
        <f t="shared" si="1"/>
        <v>568.84000000000015</v>
      </c>
      <c r="L59" s="35">
        <f t="shared" si="2"/>
        <v>568.84000000000015</v>
      </c>
      <c r="M59" s="36">
        <f t="shared" si="3"/>
        <v>0.18278920308483296</v>
      </c>
      <c r="N59" s="37">
        <f t="shared" si="4"/>
        <v>2016</v>
      </c>
      <c r="O59" s="38" t="str">
        <f t="shared" si="5"/>
        <v>Q1</v>
      </c>
      <c r="P59" s="37">
        <f t="shared" si="6"/>
        <v>2</v>
      </c>
    </row>
    <row r="60" spans="1:16" x14ac:dyDescent="0.25">
      <c r="A60" s="31">
        <v>42401</v>
      </c>
      <c r="B60" s="32" t="s">
        <v>82</v>
      </c>
      <c r="C60" s="32" t="s">
        <v>78</v>
      </c>
      <c r="D60" s="32" t="s">
        <v>76</v>
      </c>
      <c r="E60" s="33">
        <v>2572</v>
      </c>
      <c r="F60" s="34">
        <v>251875</v>
      </c>
      <c r="G60" s="34">
        <v>0</v>
      </c>
      <c r="H60" s="34">
        <v>209140.84</v>
      </c>
      <c r="I60" s="34">
        <v>0</v>
      </c>
      <c r="J60" s="35">
        <f t="shared" si="0"/>
        <v>251875</v>
      </c>
      <c r="K60" s="35">
        <f t="shared" si="1"/>
        <v>42734.16</v>
      </c>
      <c r="L60" s="35">
        <f t="shared" si="2"/>
        <v>42734.16</v>
      </c>
      <c r="M60" s="36">
        <f t="shared" si="3"/>
        <v>0.16966415880893301</v>
      </c>
      <c r="N60" s="37">
        <f t="shared" si="4"/>
        <v>2016</v>
      </c>
      <c r="O60" s="38" t="str">
        <f t="shared" si="5"/>
        <v>Q1</v>
      </c>
      <c r="P60" s="37">
        <f t="shared" si="6"/>
        <v>2</v>
      </c>
    </row>
    <row r="61" spans="1:16" x14ac:dyDescent="0.25">
      <c r="A61" s="31">
        <v>42401</v>
      </c>
      <c r="B61" s="32" t="s">
        <v>82</v>
      </c>
      <c r="C61" s="32" t="s">
        <v>78</v>
      </c>
      <c r="D61" s="32" t="s">
        <v>77</v>
      </c>
      <c r="E61" s="33">
        <v>107</v>
      </c>
      <c r="F61" s="34">
        <v>10671</v>
      </c>
      <c r="G61" s="34">
        <v>533.54999999999995</v>
      </c>
      <c r="H61" s="34">
        <v>8583.6200000000008</v>
      </c>
      <c r="I61" s="34">
        <v>0</v>
      </c>
      <c r="J61" s="35">
        <f t="shared" si="0"/>
        <v>10137.450000000001</v>
      </c>
      <c r="K61" s="35">
        <f t="shared" si="1"/>
        <v>1553.83</v>
      </c>
      <c r="L61" s="35">
        <f t="shared" si="2"/>
        <v>1553.83</v>
      </c>
      <c r="M61" s="36">
        <f t="shared" si="3"/>
        <v>0.15327621837838903</v>
      </c>
      <c r="N61" s="37">
        <f t="shared" si="4"/>
        <v>2016</v>
      </c>
      <c r="O61" s="38" t="str">
        <f t="shared" si="5"/>
        <v>Q1</v>
      </c>
      <c r="P61" s="37">
        <f t="shared" si="6"/>
        <v>2</v>
      </c>
    </row>
    <row r="62" spans="1:16" x14ac:dyDescent="0.25">
      <c r="A62" s="31">
        <v>42401</v>
      </c>
      <c r="B62" s="32" t="s">
        <v>82</v>
      </c>
      <c r="C62" s="32" t="s">
        <v>79</v>
      </c>
      <c r="D62" s="32" t="s">
        <v>76</v>
      </c>
      <c r="E62" s="33">
        <v>89</v>
      </c>
      <c r="F62" s="34">
        <v>8710</v>
      </c>
      <c r="G62" s="34">
        <v>0</v>
      </c>
      <c r="H62" s="34">
        <v>7327.34</v>
      </c>
      <c r="I62" s="34">
        <v>0</v>
      </c>
      <c r="J62" s="35">
        <f t="shared" si="0"/>
        <v>8710</v>
      </c>
      <c r="K62" s="35">
        <f t="shared" si="1"/>
        <v>1382.6599999999999</v>
      </c>
      <c r="L62" s="35">
        <f t="shared" si="2"/>
        <v>1382.6599999999999</v>
      </c>
      <c r="M62" s="36">
        <f t="shared" si="3"/>
        <v>0.15874397244546495</v>
      </c>
      <c r="N62" s="37">
        <f t="shared" si="4"/>
        <v>2016</v>
      </c>
      <c r="O62" s="38" t="str">
        <f t="shared" si="5"/>
        <v>Q1</v>
      </c>
      <c r="P62" s="37">
        <f t="shared" si="6"/>
        <v>2</v>
      </c>
    </row>
    <row r="63" spans="1:16" x14ac:dyDescent="0.25">
      <c r="A63" s="31">
        <v>42401</v>
      </c>
      <c r="B63" s="32" t="s">
        <v>82</v>
      </c>
      <c r="C63" s="32" t="s">
        <v>79</v>
      </c>
      <c r="D63" s="32" t="s">
        <v>77</v>
      </c>
      <c r="E63" s="33">
        <v>7</v>
      </c>
      <c r="F63" s="34">
        <v>487</v>
      </c>
      <c r="G63" s="34">
        <v>24.35</v>
      </c>
      <c r="H63" s="34">
        <v>407.16</v>
      </c>
      <c r="I63" s="34">
        <v>0</v>
      </c>
      <c r="J63" s="35">
        <f t="shared" si="0"/>
        <v>462.65</v>
      </c>
      <c r="K63" s="35">
        <f t="shared" si="1"/>
        <v>55.489999999999952</v>
      </c>
      <c r="L63" s="35">
        <f t="shared" si="2"/>
        <v>55.489999999999952</v>
      </c>
      <c r="M63" s="36">
        <f t="shared" si="3"/>
        <v>0.1199394790878633</v>
      </c>
      <c r="N63" s="37">
        <f t="shared" si="4"/>
        <v>2016</v>
      </c>
      <c r="O63" s="38" t="str">
        <f t="shared" si="5"/>
        <v>Q1</v>
      </c>
      <c r="P63" s="37">
        <f t="shared" si="6"/>
        <v>2</v>
      </c>
    </row>
    <row r="64" spans="1:16" x14ac:dyDescent="0.25">
      <c r="A64" s="31">
        <v>42401</v>
      </c>
      <c r="B64" s="32" t="s">
        <v>83</v>
      </c>
      <c r="C64" s="32" t="s">
        <v>75</v>
      </c>
      <c r="D64" s="32" t="s">
        <v>76</v>
      </c>
      <c r="E64" s="33">
        <v>12</v>
      </c>
      <c r="F64" s="34">
        <v>7088</v>
      </c>
      <c r="G64" s="34">
        <v>0</v>
      </c>
      <c r="H64" s="34">
        <v>3625.95</v>
      </c>
      <c r="I64" s="34">
        <v>0</v>
      </c>
      <c r="J64" s="35">
        <f t="shared" si="0"/>
        <v>7088</v>
      </c>
      <c r="K64" s="35">
        <f t="shared" si="1"/>
        <v>3462.05</v>
      </c>
      <c r="L64" s="35">
        <f t="shared" si="2"/>
        <v>3462.05</v>
      </c>
      <c r="M64" s="36">
        <f t="shared" si="3"/>
        <v>0.48843820541760724</v>
      </c>
      <c r="N64" s="37">
        <f t="shared" si="4"/>
        <v>2016</v>
      </c>
      <c r="O64" s="38" t="str">
        <f t="shared" si="5"/>
        <v>Q1</v>
      </c>
      <c r="P64" s="37">
        <f t="shared" si="6"/>
        <v>2</v>
      </c>
    </row>
    <row r="65" spans="1:16" x14ac:dyDescent="0.25">
      <c r="A65" s="31">
        <v>42401</v>
      </c>
      <c r="B65" s="32" t="s">
        <v>83</v>
      </c>
      <c r="C65" s="32" t="s">
        <v>78</v>
      </c>
      <c r="D65" s="32" t="s">
        <v>76</v>
      </c>
      <c r="E65" s="33">
        <v>663</v>
      </c>
      <c r="F65" s="34">
        <v>385395</v>
      </c>
      <c r="G65" s="34">
        <v>0</v>
      </c>
      <c r="H65" s="34">
        <v>208700.6</v>
      </c>
      <c r="I65" s="34">
        <v>0</v>
      </c>
      <c r="J65" s="35">
        <f t="shared" si="0"/>
        <v>385395</v>
      </c>
      <c r="K65" s="35">
        <f t="shared" si="1"/>
        <v>176694.39999999999</v>
      </c>
      <c r="L65" s="35">
        <f t="shared" si="2"/>
        <v>176694.39999999999</v>
      </c>
      <c r="M65" s="36">
        <f t="shared" si="3"/>
        <v>0.45847610892720453</v>
      </c>
      <c r="N65" s="37">
        <f t="shared" si="4"/>
        <v>2016</v>
      </c>
      <c r="O65" s="38" t="str">
        <f t="shared" si="5"/>
        <v>Q1</v>
      </c>
      <c r="P65" s="37">
        <f t="shared" si="6"/>
        <v>2</v>
      </c>
    </row>
    <row r="66" spans="1:16" x14ac:dyDescent="0.25">
      <c r="A66" s="31">
        <v>42401</v>
      </c>
      <c r="B66" s="32" t="s">
        <v>83</v>
      </c>
      <c r="C66" s="32" t="s">
        <v>78</v>
      </c>
      <c r="D66" s="32" t="s">
        <v>77</v>
      </c>
      <c r="E66" s="33">
        <v>30</v>
      </c>
      <c r="F66" s="34">
        <v>19770</v>
      </c>
      <c r="G66" s="34">
        <v>988.5</v>
      </c>
      <c r="H66" s="34">
        <v>10600.8</v>
      </c>
      <c r="I66" s="34">
        <v>0</v>
      </c>
      <c r="J66" s="35">
        <f t="shared" ref="J66:J129" si="7">F66-G66</f>
        <v>18781.5</v>
      </c>
      <c r="K66" s="35">
        <f t="shared" ref="K66:K129" si="8">J66-H66</f>
        <v>8180.7000000000007</v>
      </c>
      <c r="L66" s="35">
        <f t="shared" ref="L66:L129" si="9">K66-I66</f>
        <v>8180.7000000000007</v>
      </c>
      <c r="M66" s="36">
        <f t="shared" ref="M66:M129" si="10">IF(J66=0,0,K66/J66)</f>
        <v>0.4355722386390864</v>
      </c>
      <c r="N66" s="37">
        <f t="shared" ref="N66:N129" si="11">YEAR(A66)</f>
        <v>2016</v>
      </c>
      <c r="O66" s="38" t="str">
        <f t="shared" ref="O66:O129" si="12">"Q"&amp;ROUNDUP(MONTH(A66)/3,0)</f>
        <v>Q1</v>
      </c>
      <c r="P66" s="37">
        <f t="shared" ref="P66:P129" si="13">MONTH(A66)</f>
        <v>2</v>
      </c>
    </row>
    <row r="67" spans="1:16" x14ac:dyDescent="0.25">
      <c r="A67" s="31">
        <v>42401</v>
      </c>
      <c r="B67" s="32" t="s">
        <v>83</v>
      </c>
      <c r="C67" s="32" t="s">
        <v>79</v>
      </c>
      <c r="D67" s="32" t="s">
        <v>76</v>
      </c>
      <c r="E67" s="33">
        <v>43</v>
      </c>
      <c r="F67" s="34">
        <v>23789</v>
      </c>
      <c r="G67" s="34">
        <v>0</v>
      </c>
      <c r="H67" s="34">
        <v>12623.73</v>
      </c>
      <c r="I67" s="34">
        <v>0</v>
      </c>
      <c r="J67" s="35">
        <f t="shared" si="7"/>
        <v>23789</v>
      </c>
      <c r="K67" s="35">
        <f t="shared" si="8"/>
        <v>11165.27</v>
      </c>
      <c r="L67" s="35">
        <f t="shared" si="9"/>
        <v>11165.27</v>
      </c>
      <c r="M67" s="36">
        <f t="shared" si="10"/>
        <v>0.46934591617974697</v>
      </c>
      <c r="N67" s="37">
        <f t="shared" si="11"/>
        <v>2016</v>
      </c>
      <c r="O67" s="38" t="str">
        <f t="shared" si="12"/>
        <v>Q1</v>
      </c>
      <c r="P67" s="37">
        <f t="shared" si="13"/>
        <v>2</v>
      </c>
    </row>
    <row r="68" spans="1:16" x14ac:dyDescent="0.25">
      <c r="A68" s="31">
        <v>42401</v>
      </c>
      <c r="B68" s="32" t="s">
        <v>83</v>
      </c>
      <c r="C68" s="32" t="s">
        <v>79</v>
      </c>
      <c r="D68" s="32" t="s">
        <v>77</v>
      </c>
      <c r="E68" s="33">
        <v>2</v>
      </c>
      <c r="F68" s="34">
        <v>948</v>
      </c>
      <c r="G68" s="34">
        <v>47.4</v>
      </c>
      <c r="H68" s="34">
        <v>537.72</v>
      </c>
      <c r="I68" s="34">
        <v>0</v>
      </c>
      <c r="J68" s="35">
        <f t="shared" si="7"/>
        <v>900.6</v>
      </c>
      <c r="K68" s="35">
        <f t="shared" si="8"/>
        <v>362.88</v>
      </c>
      <c r="L68" s="35">
        <f t="shared" si="9"/>
        <v>362.88</v>
      </c>
      <c r="M68" s="36">
        <f t="shared" si="10"/>
        <v>0.40293137908061288</v>
      </c>
      <c r="N68" s="37">
        <f t="shared" si="11"/>
        <v>2016</v>
      </c>
      <c r="O68" s="38" t="str">
        <f t="shared" si="12"/>
        <v>Q1</v>
      </c>
      <c r="P68" s="37">
        <f t="shared" si="13"/>
        <v>2</v>
      </c>
    </row>
    <row r="69" spans="1:16" x14ac:dyDescent="0.25">
      <c r="A69" s="31">
        <v>42401</v>
      </c>
      <c r="B69" s="32" t="s">
        <v>84</v>
      </c>
      <c r="C69" s="32" t="s">
        <v>75</v>
      </c>
      <c r="D69" s="32" t="s">
        <v>76</v>
      </c>
      <c r="E69" s="33">
        <v>9</v>
      </c>
      <c r="F69" s="34">
        <v>31671</v>
      </c>
      <c r="G69" s="34">
        <v>0</v>
      </c>
      <c r="H69" s="34">
        <v>25875.599999999999</v>
      </c>
      <c r="I69" s="34">
        <v>0</v>
      </c>
      <c r="J69" s="35">
        <f t="shared" si="7"/>
        <v>31671</v>
      </c>
      <c r="K69" s="35">
        <f t="shared" si="8"/>
        <v>5795.4000000000015</v>
      </c>
      <c r="L69" s="35">
        <f t="shared" si="9"/>
        <v>5795.4000000000015</v>
      </c>
      <c r="M69" s="36">
        <f t="shared" si="10"/>
        <v>0.18298759117173444</v>
      </c>
      <c r="N69" s="37">
        <f t="shared" si="11"/>
        <v>2016</v>
      </c>
      <c r="O69" s="38" t="str">
        <f t="shared" si="12"/>
        <v>Q1</v>
      </c>
      <c r="P69" s="37">
        <f t="shared" si="13"/>
        <v>2</v>
      </c>
    </row>
    <row r="70" spans="1:16" x14ac:dyDescent="0.25">
      <c r="A70" s="31">
        <v>42401</v>
      </c>
      <c r="B70" s="32" t="s">
        <v>84</v>
      </c>
      <c r="C70" s="32" t="s">
        <v>78</v>
      </c>
      <c r="D70" s="32" t="s">
        <v>76</v>
      </c>
      <c r="E70" s="33">
        <v>226</v>
      </c>
      <c r="F70" s="34">
        <v>832794</v>
      </c>
      <c r="G70" s="34">
        <v>0</v>
      </c>
      <c r="H70" s="34">
        <v>688230.29</v>
      </c>
      <c r="I70" s="34">
        <v>0</v>
      </c>
      <c r="J70" s="35">
        <f t="shared" si="7"/>
        <v>832794</v>
      </c>
      <c r="K70" s="35">
        <f t="shared" si="8"/>
        <v>144563.70999999996</v>
      </c>
      <c r="L70" s="35">
        <f t="shared" si="9"/>
        <v>144563.70999999996</v>
      </c>
      <c r="M70" s="36">
        <f t="shared" si="10"/>
        <v>0.17358879867049951</v>
      </c>
      <c r="N70" s="37">
        <f t="shared" si="11"/>
        <v>2016</v>
      </c>
      <c r="O70" s="38" t="str">
        <f t="shared" si="12"/>
        <v>Q1</v>
      </c>
      <c r="P70" s="37">
        <f t="shared" si="13"/>
        <v>2</v>
      </c>
    </row>
    <row r="71" spans="1:16" x14ac:dyDescent="0.25">
      <c r="A71" s="31">
        <v>42401</v>
      </c>
      <c r="B71" s="32" t="s">
        <v>84</v>
      </c>
      <c r="C71" s="32" t="s">
        <v>78</v>
      </c>
      <c r="D71" s="32" t="s">
        <v>77</v>
      </c>
      <c r="E71" s="33">
        <v>8</v>
      </c>
      <c r="F71" s="34">
        <v>28202</v>
      </c>
      <c r="G71" s="34">
        <v>1410.1</v>
      </c>
      <c r="H71" s="34">
        <v>23651.47</v>
      </c>
      <c r="I71" s="34">
        <v>0</v>
      </c>
      <c r="J71" s="35">
        <f t="shared" si="7"/>
        <v>26791.9</v>
      </c>
      <c r="K71" s="35">
        <f t="shared" si="8"/>
        <v>3140.4300000000003</v>
      </c>
      <c r="L71" s="35">
        <f t="shared" si="9"/>
        <v>3140.4300000000003</v>
      </c>
      <c r="M71" s="36">
        <f t="shared" si="10"/>
        <v>0.11721565099899597</v>
      </c>
      <c r="N71" s="37">
        <f t="shared" si="11"/>
        <v>2016</v>
      </c>
      <c r="O71" s="38" t="str">
        <f t="shared" si="12"/>
        <v>Q1</v>
      </c>
      <c r="P71" s="37">
        <f t="shared" si="13"/>
        <v>2</v>
      </c>
    </row>
    <row r="72" spans="1:16" x14ac:dyDescent="0.25">
      <c r="A72" s="31">
        <v>42401</v>
      </c>
      <c r="B72" s="32" t="s">
        <v>84</v>
      </c>
      <c r="C72" s="32" t="s">
        <v>79</v>
      </c>
      <c r="D72" s="32" t="s">
        <v>76</v>
      </c>
      <c r="E72" s="33">
        <v>12</v>
      </c>
      <c r="F72" s="34">
        <v>52098</v>
      </c>
      <c r="G72" s="34">
        <v>0</v>
      </c>
      <c r="H72" s="34">
        <v>44751.39</v>
      </c>
      <c r="I72" s="34">
        <v>0</v>
      </c>
      <c r="J72" s="35">
        <f t="shared" si="7"/>
        <v>52098</v>
      </c>
      <c r="K72" s="35">
        <f t="shared" si="8"/>
        <v>7346.6100000000006</v>
      </c>
      <c r="L72" s="35">
        <f t="shared" si="9"/>
        <v>7346.6100000000006</v>
      </c>
      <c r="M72" s="36">
        <f t="shared" si="10"/>
        <v>0.14101520211908328</v>
      </c>
      <c r="N72" s="37">
        <f t="shared" si="11"/>
        <v>2016</v>
      </c>
      <c r="O72" s="38" t="str">
        <f t="shared" si="12"/>
        <v>Q1</v>
      </c>
      <c r="P72" s="37">
        <f t="shared" si="13"/>
        <v>2</v>
      </c>
    </row>
    <row r="73" spans="1:16" x14ac:dyDescent="0.25">
      <c r="A73" s="31">
        <v>42401</v>
      </c>
      <c r="B73" s="32" t="s">
        <v>85</v>
      </c>
      <c r="C73" s="32" t="s">
        <v>75</v>
      </c>
      <c r="D73" s="32" t="s">
        <v>76</v>
      </c>
      <c r="E73" s="33">
        <v>8</v>
      </c>
      <c r="F73" s="34">
        <v>7122</v>
      </c>
      <c r="G73" s="34">
        <v>0</v>
      </c>
      <c r="H73" s="34">
        <v>3940.96</v>
      </c>
      <c r="I73" s="34">
        <v>0</v>
      </c>
      <c r="J73" s="35">
        <f t="shared" si="7"/>
        <v>7122</v>
      </c>
      <c r="K73" s="35">
        <f t="shared" si="8"/>
        <v>3181.04</v>
      </c>
      <c r="L73" s="35">
        <f t="shared" si="9"/>
        <v>3181.04</v>
      </c>
      <c r="M73" s="36">
        <f t="shared" si="10"/>
        <v>0.44664981746700366</v>
      </c>
      <c r="N73" s="37">
        <f t="shared" si="11"/>
        <v>2016</v>
      </c>
      <c r="O73" s="38" t="str">
        <f t="shared" si="12"/>
        <v>Q1</v>
      </c>
      <c r="P73" s="37">
        <f t="shared" si="13"/>
        <v>2</v>
      </c>
    </row>
    <row r="74" spans="1:16" x14ac:dyDescent="0.25">
      <c r="A74" s="31">
        <v>42401</v>
      </c>
      <c r="B74" s="32" t="s">
        <v>85</v>
      </c>
      <c r="C74" s="32" t="s">
        <v>75</v>
      </c>
      <c r="D74" s="32" t="s">
        <v>77</v>
      </c>
      <c r="E74" s="33">
        <v>2</v>
      </c>
      <c r="F74" s="34">
        <v>1718</v>
      </c>
      <c r="G74" s="34">
        <v>85.9</v>
      </c>
      <c r="H74" s="34">
        <v>1127.28</v>
      </c>
      <c r="I74" s="34">
        <v>0</v>
      </c>
      <c r="J74" s="35">
        <f t="shared" si="7"/>
        <v>1632.1</v>
      </c>
      <c r="K74" s="35">
        <f t="shared" si="8"/>
        <v>504.81999999999994</v>
      </c>
      <c r="L74" s="35">
        <f t="shared" si="9"/>
        <v>504.81999999999994</v>
      </c>
      <c r="M74" s="36">
        <f t="shared" si="10"/>
        <v>0.30930702775565222</v>
      </c>
      <c r="N74" s="37">
        <f t="shared" si="11"/>
        <v>2016</v>
      </c>
      <c r="O74" s="38" t="str">
        <f t="shared" si="12"/>
        <v>Q1</v>
      </c>
      <c r="P74" s="37">
        <f t="shared" si="13"/>
        <v>2</v>
      </c>
    </row>
    <row r="75" spans="1:16" x14ac:dyDescent="0.25">
      <c r="A75" s="31">
        <v>42401</v>
      </c>
      <c r="B75" s="32" t="s">
        <v>85</v>
      </c>
      <c r="C75" s="32" t="s">
        <v>78</v>
      </c>
      <c r="D75" s="32" t="s">
        <v>76</v>
      </c>
      <c r="E75" s="33">
        <v>282</v>
      </c>
      <c r="F75" s="34">
        <v>320338</v>
      </c>
      <c r="G75" s="34">
        <v>0</v>
      </c>
      <c r="H75" s="34">
        <v>177089.29</v>
      </c>
      <c r="I75" s="34">
        <v>0</v>
      </c>
      <c r="J75" s="35">
        <f t="shared" si="7"/>
        <v>320338</v>
      </c>
      <c r="K75" s="35">
        <f t="shared" si="8"/>
        <v>143248.71</v>
      </c>
      <c r="L75" s="35">
        <f t="shared" si="9"/>
        <v>143248.71</v>
      </c>
      <c r="M75" s="36">
        <f t="shared" si="10"/>
        <v>0.44717988499647243</v>
      </c>
      <c r="N75" s="37">
        <f t="shared" si="11"/>
        <v>2016</v>
      </c>
      <c r="O75" s="38" t="str">
        <f t="shared" si="12"/>
        <v>Q1</v>
      </c>
      <c r="P75" s="37">
        <f t="shared" si="13"/>
        <v>2</v>
      </c>
    </row>
    <row r="76" spans="1:16" x14ac:dyDescent="0.25">
      <c r="A76" s="31">
        <v>42401</v>
      </c>
      <c r="B76" s="32" t="s">
        <v>85</v>
      </c>
      <c r="C76" s="32" t="s">
        <v>78</v>
      </c>
      <c r="D76" s="32" t="s">
        <v>77</v>
      </c>
      <c r="E76" s="33">
        <v>13</v>
      </c>
      <c r="F76" s="34">
        <v>18327</v>
      </c>
      <c r="G76" s="34">
        <v>916.35</v>
      </c>
      <c r="H76" s="34">
        <v>10960.38</v>
      </c>
      <c r="I76" s="34">
        <v>0</v>
      </c>
      <c r="J76" s="35">
        <f t="shared" si="7"/>
        <v>17410.650000000001</v>
      </c>
      <c r="K76" s="35">
        <f t="shared" si="8"/>
        <v>6450.2700000000023</v>
      </c>
      <c r="L76" s="35">
        <f t="shared" si="9"/>
        <v>6450.2700000000023</v>
      </c>
      <c r="M76" s="36">
        <f t="shared" si="10"/>
        <v>0.37047841407414439</v>
      </c>
      <c r="N76" s="37">
        <f t="shared" si="11"/>
        <v>2016</v>
      </c>
      <c r="O76" s="38" t="str">
        <f t="shared" si="12"/>
        <v>Q1</v>
      </c>
      <c r="P76" s="37">
        <f t="shared" si="13"/>
        <v>2</v>
      </c>
    </row>
    <row r="77" spans="1:16" x14ac:dyDescent="0.25">
      <c r="A77" s="31">
        <v>42401</v>
      </c>
      <c r="B77" s="32" t="s">
        <v>85</v>
      </c>
      <c r="C77" s="32" t="s">
        <v>79</v>
      </c>
      <c r="D77" s="32" t="s">
        <v>76</v>
      </c>
      <c r="E77" s="33">
        <v>12</v>
      </c>
      <c r="F77" s="34">
        <v>13848</v>
      </c>
      <c r="G77" s="34">
        <v>0</v>
      </c>
      <c r="H77" s="34">
        <v>8307.6200000000008</v>
      </c>
      <c r="I77" s="34">
        <v>0</v>
      </c>
      <c r="J77" s="35">
        <f t="shared" si="7"/>
        <v>13848</v>
      </c>
      <c r="K77" s="35">
        <f t="shared" si="8"/>
        <v>5540.3799999999992</v>
      </c>
      <c r="L77" s="35">
        <f t="shared" si="9"/>
        <v>5540.3799999999992</v>
      </c>
      <c r="M77" s="36">
        <f t="shared" si="10"/>
        <v>0.40008521086077409</v>
      </c>
      <c r="N77" s="37">
        <f t="shared" si="11"/>
        <v>2016</v>
      </c>
      <c r="O77" s="38" t="str">
        <f t="shared" si="12"/>
        <v>Q1</v>
      </c>
      <c r="P77" s="37">
        <f t="shared" si="13"/>
        <v>2</v>
      </c>
    </row>
    <row r="78" spans="1:16" x14ac:dyDescent="0.25">
      <c r="A78" s="31">
        <v>42401</v>
      </c>
      <c r="B78" s="32" t="s">
        <v>85</v>
      </c>
      <c r="C78" s="32" t="s">
        <v>79</v>
      </c>
      <c r="D78" s="32" t="s">
        <v>77</v>
      </c>
      <c r="E78" s="33">
        <v>1</v>
      </c>
      <c r="F78" s="34">
        <v>3689</v>
      </c>
      <c r="G78" s="34">
        <v>184.45</v>
      </c>
      <c r="H78" s="34">
        <v>2145.54</v>
      </c>
      <c r="I78" s="34">
        <v>0</v>
      </c>
      <c r="J78" s="35">
        <f t="shared" si="7"/>
        <v>3504.55</v>
      </c>
      <c r="K78" s="35">
        <f t="shared" si="8"/>
        <v>1359.0100000000002</v>
      </c>
      <c r="L78" s="35">
        <f t="shared" si="9"/>
        <v>1359.0100000000002</v>
      </c>
      <c r="M78" s="36">
        <f t="shared" si="10"/>
        <v>0.3877844516414376</v>
      </c>
      <c r="N78" s="37">
        <f t="shared" si="11"/>
        <v>2016</v>
      </c>
      <c r="O78" s="38" t="str">
        <f t="shared" si="12"/>
        <v>Q1</v>
      </c>
      <c r="P78" s="37">
        <f t="shared" si="13"/>
        <v>2</v>
      </c>
    </row>
    <row r="79" spans="1:16" x14ac:dyDescent="0.25">
      <c r="A79" s="31">
        <v>42430</v>
      </c>
      <c r="B79" s="32" t="s">
        <v>74</v>
      </c>
      <c r="C79" s="32" t="s">
        <v>75</v>
      </c>
      <c r="D79" s="32" t="s">
        <v>76</v>
      </c>
      <c r="E79" s="33">
        <v>8</v>
      </c>
      <c r="F79" s="34">
        <v>2442</v>
      </c>
      <c r="G79" s="34">
        <v>0</v>
      </c>
      <c r="H79" s="34">
        <v>1941.33</v>
      </c>
      <c r="I79" s="34">
        <v>0</v>
      </c>
      <c r="J79" s="35">
        <f t="shared" si="7"/>
        <v>2442</v>
      </c>
      <c r="K79" s="35">
        <f t="shared" si="8"/>
        <v>500.67000000000007</v>
      </c>
      <c r="L79" s="35">
        <f t="shared" si="9"/>
        <v>500.67000000000007</v>
      </c>
      <c r="M79" s="36">
        <f t="shared" si="10"/>
        <v>0.20502457002457006</v>
      </c>
      <c r="N79" s="37">
        <f t="shared" si="11"/>
        <v>2016</v>
      </c>
      <c r="O79" s="38" t="str">
        <f t="shared" si="12"/>
        <v>Q1</v>
      </c>
      <c r="P79" s="37">
        <f t="shared" si="13"/>
        <v>3</v>
      </c>
    </row>
    <row r="80" spans="1:16" x14ac:dyDescent="0.25">
      <c r="A80" s="31">
        <v>42430</v>
      </c>
      <c r="B80" s="32" t="s">
        <v>74</v>
      </c>
      <c r="C80" s="32" t="s">
        <v>78</v>
      </c>
      <c r="D80" s="32" t="s">
        <v>76</v>
      </c>
      <c r="E80" s="33">
        <v>1102</v>
      </c>
      <c r="F80" s="34">
        <v>404746</v>
      </c>
      <c r="G80" s="34">
        <v>0</v>
      </c>
      <c r="H80" s="34">
        <v>245139.68</v>
      </c>
      <c r="I80" s="34">
        <v>0</v>
      </c>
      <c r="J80" s="35">
        <f t="shared" si="7"/>
        <v>404746</v>
      </c>
      <c r="K80" s="35">
        <f t="shared" si="8"/>
        <v>159606.32</v>
      </c>
      <c r="L80" s="35">
        <f t="shared" si="9"/>
        <v>159606.32</v>
      </c>
      <c r="M80" s="36">
        <f t="shared" si="10"/>
        <v>0.39433699159472857</v>
      </c>
      <c r="N80" s="37">
        <f t="shared" si="11"/>
        <v>2016</v>
      </c>
      <c r="O80" s="38" t="str">
        <f t="shared" si="12"/>
        <v>Q1</v>
      </c>
      <c r="P80" s="37">
        <f t="shared" si="13"/>
        <v>3</v>
      </c>
    </row>
    <row r="81" spans="1:16" x14ac:dyDescent="0.25">
      <c r="A81" s="31">
        <v>42430</v>
      </c>
      <c r="B81" s="32" t="s">
        <v>74</v>
      </c>
      <c r="C81" s="32" t="s">
        <v>78</v>
      </c>
      <c r="D81" s="32" t="s">
        <v>77</v>
      </c>
      <c r="E81" s="33">
        <v>41</v>
      </c>
      <c r="F81" s="34">
        <v>16059</v>
      </c>
      <c r="G81" s="34">
        <v>802.95</v>
      </c>
      <c r="H81" s="34">
        <v>10674.33</v>
      </c>
      <c r="I81" s="34">
        <v>0</v>
      </c>
      <c r="J81" s="35">
        <f t="shared" si="7"/>
        <v>15256.05</v>
      </c>
      <c r="K81" s="35">
        <f t="shared" si="8"/>
        <v>4581.7199999999993</v>
      </c>
      <c r="L81" s="35">
        <f t="shared" si="9"/>
        <v>4581.7199999999993</v>
      </c>
      <c r="M81" s="36">
        <f t="shared" si="10"/>
        <v>0.30032151179368183</v>
      </c>
      <c r="N81" s="37">
        <f t="shared" si="11"/>
        <v>2016</v>
      </c>
      <c r="O81" s="38" t="str">
        <f t="shared" si="12"/>
        <v>Q1</v>
      </c>
      <c r="P81" s="37">
        <f t="shared" si="13"/>
        <v>3</v>
      </c>
    </row>
    <row r="82" spans="1:16" x14ac:dyDescent="0.25">
      <c r="A82" s="31">
        <v>42430</v>
      </c>
      <c r="B82" s="32" t="s">
        <v>74</v>
      </c>
      <c r="C82" s="32" t="s">
        <v>79</v>
      </c>
      <c r="D82" s="32" t="s">
        <v>76</v>
      </c>
      <c r="E82" s="33">
        <v>71</v>
      </c>
      <c r="F82" s="34">
        <v>25231</v>
      </c>
      <c r="G82" s="34">
        <v>0</v>
      </c>
      <c r="H82" s="34">
        <v>15040.46</v>
      </c>
      <c r="I82" s="34">
        <v>0</v>
      </c>
      <c r="J82" s="35">
        <f t="shared" si="7"/>
        <v>25231</v>
      </c>
      <c r="K82" s="35">
        <f t="shared" si="8"/>
        <v>10190.540000000001</v>
      </c>
      <c r="L82" s="35">
        <f t="shared" si="9"/>
        <v>10190.540000000001</v>
      </c>
      <c r="M82" s="36">
        <f t="shared" si="10"/>
        <v>0.40388965954579686</v>
      </c>
      <c r="N82" s="37">
        <f t="shared" si="11"/>
        <v>2016</v>
      </c>
      <c r="O82" s="38" t="str">
        <f t="shared" si="12"/>
        <v>Q1</v>
      </c>
      <c r="P82" s="37">
        <f t="shared" si="13"/>
        <v>3</v>
      </c>
    </row>
    <row r="83" spans="1:16" x14ac:dyDescent="0.25">
      <c r="A83" s="31">
        <v>42430</v>
      </c>
      <c r="B83" s="32" t="s">
        <v>80</v>
      </c>
      <c r="C83" s="32" t="s">
        <v>75</v>
      </c>
      <c r="D83" s="32" t="s">
        <v>76</v>
      </c>
      <c r="E83" s="33">
        <v>5</v>
      </c>
      <c r="F83" s="34">
        <v>25155</v>
      </c>
      <c r="G83" s="34">
        <v>0</v>
      </c>
      <c r="H83" s="34">
        <v>22281.02</v>
      </c>
      <c r="I83" s="34">
        <v>0</v>
      </c>
      <c r="J83" s="35">
        <f t="shared" si="7"/>
        <v>25155</v>
      </c>
      <c r="K83" s="35">
        <f t="shared" si="8"/>
        <v>2873.9799999999996</v>
      </c>
      <c r="L83" s="35">
        <f t="shared" si="9"/>
        <v>2873.9799999999996</v>
      </c>
      <c r="M83" s="36">
        <f t="shared" si="10"/>
        <v>0.11425084476247266</v>
      </c>
      <c r="N83" s="37">
        <f t="shared" si="11"/>
        <v>2016</v>
      </c>
      <c r="O83" s="38" t="str">
        <f t="shared" si="12"/>
        <v>Q1</v>
      </c>
      <c r="P83" s="37">
        <f t="shared" si="13"/>
        <v>3</v>
      </c>
    </row>
    <row r="84" spans="1:16" x14ac:dyDescent="0.25">
      <c r="A84" s="31">
        <v>42430</v>
      </c>
      <c r="B84" s="32" t="s">
        <v>80</v>
      </c>
      <c r="C84" s="32" t="s">
        <v>78</v>
      </c>
      <c r="D84" s="32" t="s">
        <v>76</v>
      </c>
      <c r="E84" s="33">
        <v>163</v>
      </c>
      <c r="F84" s="34">
        <v>959807</v>
      </c>
      <c r="G84" s="34">
        <v>0</v>
      </c>
      <c r="H84" s="34">
        <v>836762.89</v>
      </c>
      <c r="I84" s="34">
        <v>0</v>
      </c>
      <c r="J84" s="35">
        <f t="shared" si="7"/>
        <v>959807</v>
      </c>
      <c r="K84" s="35">
        <f t="shared" si="8"/>
        <v>123044.10999999999</v>
      </c>
      <c r="L84" s="35">
        <f t="shared" si="9"/>
        <v>123044.10999999999</v>
      </c>
      <c r="M84" s="36">
        <f t="shared" si="10"/>
        <v>0.12819672079907729</v>
      </c>
      <c r="N84" s="37">
        <f t="shared" si="11"/>
        <v>2016</v>
      </c>
      <c r="O84" s="38" t="str">
        <f t="shared" si="12"/>
        <v>Q1</v>
      </c>
      <c r="P84" s="37">
        <f t="shared" si="13"/>
        <v>3</v>
      </c>
    </row>
    <row r="85" spans="1:16" x14ac:dyDescent="0.25">
      <c r="A85" s="31">
        <v>42430</v>
      </c>
      <c r="B85" s="32" t="s">
        <v>80</v>
      </c>
      <c r="C85" s="32" t="s">
        <v>78</v>
      </c>
      <c r="D85" s="32" t="s">
        <v>77</v>
      </c>
      <c r="E85" s="33">
        <v>7</v>
      </c>
      <c r="F85" s="34">
        <v>26423</v>
      </c>
      <c r="G85" s="34">
        <v>1321.15</v>
      </c>
      <c r="H85" s="34">
        <v>23821.89</v>
      </c>
      <c r="I85" s="34">
        <v>0</v>
      </c>
      <c r="J85" s="35">
        <f t="shared" si="7"/>
        <v>25101.85</v>
      </c>
      <c r="K85" s="35">
        <f t="shared" si="8"/>
        <v>1279.9599999999991</v>
      </c>
      <c r="L85" s="35">
        <f t="shared" si="9"/>
        <v>1279.9599999999991</v>
      </c>
      <c r="M85" s="36">
        <f t="shared" si="10"/>
        <v>5.0990664034722508E-2</v>
      </c>
      <c r="N85" s="37">
        <f t="shared" si="11"/>
        <v>2016</v>
      </c>
      <c r="O85" s="38" t="str">
        <f t="shared" si="12"/>
        <v>Q1</v>
      </c>
      <c r="P85" s="37">
        <f t="shared" si="13"/>
        <v>3</v>
      </c>
    </row>
    <row r="86" spans="1:16" x14ac:dyDescent="0.25">
      <c r="A86" s="31">
        <v>42430</v>
      </c>
      <c r="B86" s="32" t="s">
        <v>80</v>
      </c>
      <c r="C86" s="32" t="s">
        <v>79</v>
      </c>
      <c r="D86" s="32" t="s">
        <v>76</v>
      </c>
      <c r="E86" s="33">
        <v>13</v>
      </c>
      <c r="F86" s="34">
        <v>47247</v>
      </c>
      <c r="G86" s="34">
        <v>0</v>
      </c>
      <c r="H86" s="34">
        <v>41515.480000000003</v>
      </c>
      <c r="I86" s="34">
        <v>0</v>
      </c>
      <c r="J86" s="35">
        <f t="shared" si="7"/>
        <v>47247</v>
      </c>
      <c r="K86" s="35">
        <f t="shared" si="8"/>
        <v>5731.5199999999968</v>
      </c>
      <c r="L86" s="35">
        <f t="shared" si="9"/>
        <v>5731.5199999999968</v>
      </c>
      <c r="M86" s="36">
        <f t="shared" si="10"/>
        <v>0.12130971278599692</v>
      </c>
      <c r="N86" s="37">
        <f t="shared" si="11"/>
        <v>2016</v>
      </c>
      <c r="O86" s="38" t="str">
        <f t="shared" si="12"/>
        <v>Q1</v>
      </c>
      <c r="P86" s="37">
        <f t="shared" si="13"/>
        <v>3</v>
      </c>
    </row>
    <row r="87" spans="1:16" x14ac:dyDescent="0.25">
      <c r="A87" s="31">
        <v>42430</v>
      </c>
      <c r="B87" s="32" t="s">
        <v>80</v>
      </c>
      <c r="C87" s="32" t="s">
        <v>79</v>
      </c>
      <c r="D87" s="32" t="s">
        <v>77</v>
      </c>
      <c r="E87" s="33">
        <v>3</v>
      </c>
      <c r="F87" s="34">
        <v>15157</v>
      </c>
      <c r="G87" s="34">
        <v>757.85</v>
      </c>
      <c r="H87" s="34">
        <v>13601.27</v>
      </c>
      <c r="I87" s="34">
        <v>0</v>
      </c>
      <c r="J87" s="35">
        <f t="shared" si="7"/>
        <v>14399.15</v>
      </c>
      <c r="K87" s="35">
        <f t="shared" si="8"/>
        <v>797.8799999999992</v>
      </c>
      <c r="L87" s="35">
        <f t="shared" si="9"/>
        <v>797.8799999999992</v>
      </c>
      <c r="M87" s="36">
        <f t="shared" si="10"/>
        <v>5.5411604157189778E-2</v>
      </c>
      <c r="N87" s="37">
        <f t="shared" si="11"/>
        <v>2016</v>
      </c>
      <c r="O87" s="38" t="str">
        <f t="shared" si="12"/>
        <v>Q1</v>
      </c>
      <c r="P87" s="37">
        <f t="shared" si="13"/>
        <v>3</v>
      </c>
    </row>
    <row r="88" spans="1:16" x14ac:dyDescent="0.25">
      <c r="A88" s="31">
        <v>42430</v>
      </c>
      <c r="B88" s="32" t="s">
        <v>81</v>
      </c>
      <c r="C88" s="32" t="s">
        <v>75</v>
      </c>
      <c r="D88" s="32" t="s">
        <v>76</v>
      </c>
      <c r="E88" s="33">
        <v>9</v>
      </c>
      <c r="F88" s="34">
        <v>8101</v>
      </c>
      <c r="G88" s="34">
        <v>0</v>
      </c>
      <c r="H88" s="34">
        <v>3452.03</v>
      </c>
      <c r="I88" s="34">
        <v>0</v>
      </c>
      <c r="J88" s="35">
        <f t="shared" si="7"/>
        <v>8101</v>
      </c>
      <c r="K88" s="35">
        <f t="shared" si="8"/>
        <v>4648.9699999999993</v>
      </c>
      <c r="L88" s="35">
        <f t="shared" si="9"/>
        <v>4648.9699999999993</v>
      </c>
      <c r="M88" s="36">
        <f t="shared" si="10"/>
        <v>0.57387606468337238</v>
      </c>
      <c r="N88" s="37">
        <f t="shared" si="11"/>
        <v>2016</v>
      </c>
      <c r="O88" s="38" t="str">
        <f t="shared" si="12"/>
        <v>Q1</v>
      </c>
      <c r="P88" s="37">
        <f t="shared" si="13"/>
        <v>3</v>
      </c>
    </row>
    <row r="89" spans="1:16" x14ac:dyDescent="0.25">
      <c r="A89" s="31">
        <v>42430</v>
      </c>
      <c r="B89" s="32" t="s">
        <v>81</v>
      </c>
      <c r="C89" s="32" t="s">
        <v>78</v>
      </c>
      <c r="D89" s="32" t="s">
        <v>76</v>
      </c>
      <c r="E89" s="33">
        <v>666</v>
      </c>
      <c r="F89" s="34">
        <v>464904</v>
      </c>
      <c r="G89" s="34">
        <v>0</v>
      </c>
      <c r="H89" s="34">
        <v>212317.04</v>
      </c>
      <c r="I89" s="34">
        <v>0</v>
      </c>
      <c r="J89" s="35">
        <f t="shared" si="7"/>
        <v>464904</v>
      </c>
      <c r="K89" s="35">
        <f t="shared" si="8"/>
        <v>252586.96</v>
      </c>
      <c r="L89" s="35">
        <f t="shared" si="9"/>
        <v>252586.96</v>
      </c>
      <c r="M89" s="36">
        <f t="shared" si="10"/>
        <v>0.54330993065234967</v>
      </c>
      <c r="N89" s="37">
        <f t="shared" si="11"/>
        <v>2016</v>
      </c>
      <c r="O89" s="38" t="str">
        <f t="shared" si="12"/>
        <v>Q1</v>
      </c>
      <c r="P89" s="37">
        <f t="shared" si="13"/>
        <v>3</v>
      </c>
    </row>
    <row r="90" spans="1:16" x14ac:dyDescent="0.25">
      <c r="A90" s="31">
        <v>42430</v>
      </c>
      <c r="B90" s="32" t="s">
        <v>81</v>
      </c>
      <c r="C90" s="32" t="s">
        <v>78</v>
      </c>
      <c r="D90" s="32" t="s">
        <v>77</v>
      </c>
      <c r="E90" s="33">
        <v>25</v>
      </c>
      <c r="F90" s="34">
        <v>15725</v>
      </c>
      <c r="G90" s="34">
        <v>786.25</v>
      </c>
      <c r="H90" s="34">
        <v>7414.84</v>
      </c>
      <c r="I90" s="34">
        <v>0</v>
      </c>
      <c r="J90" s="35">
        <f t="shared" si="7"/>
        <v>14938.75</v>
      </c>
      <c r="K90" s="35">
        <f t="shared" si="8"/>
        <v>7523.91</v>
      </c>
      <c r="L90" s="35">
        <f t="shared" si="9"/>
        <v>7523.91</v>
      </c>
      <c r="M90" s="36">
        <f t="shared" si="10"/>
        <v>0.50365057317379303</v>
      </c>
      <c r="N90" s="37">
        <f t="shared" si="11"/>
        <v>2016</v>
      </c>
      <c r="O90" s="38" t="str">
        <f t="shared" si="12"/>
        <v>Q1</v>
      </c>
      <c r="P90" s="37">
        <f t="shared" si="13"/>
        <v>3</v>
      </c>
    </row>
    <row r="91" spans="1:16" x14ac:dyDescent="0.25">
      <c r="A91" s="31">
        <v>42430</v>
      </c>
      <c r="B91" s="32" t="s">
        <v>81</v>
      </c>
      <c r="C91" s="32" t="s">
        <v>79</v>
      </c>
      <c r="D91" s="32" t="s">
        <v>76</v>
      </c>
      <c r="E91" s="33">
        <v>36</v>
      </c>
      <c r="F91" s="34">
        <v>24654</v>
      </c>
      <c r="G91" s="34">
        <v>0</v>
      </c>
      <c r="H91" s="34">
        <v>11017.87</v>
      </c>
      <c r="I91" s="34">
        <v>0</v>
      </c>
      <c r="J91" s="35">
        <f t="shared" si="7"/>
        <v>24654</v>
      </c>
      <c r="K91" s="35">
        <f t="shared" si="8"/>
        <v>13636.13</v>
      </c>
      <c r="L91" s="35">
        <f t="shared" si="9"/>
        <v>13636.13</v>
      </c>
      <c r="M91" s="36">
        <f t="shared" si="10"/>
        <v>0.55310010545956023</v>
      </c>
      <c r="N91" s="37">
        <f t="shared" si="11"/>
        <v>2016</v>
      </c>
      <c r="O91" s="38" t="str">
        <f t="shared" si="12"/>
        <v>Q1</v>
      </c>
      <c r="P91" s="37">
        <f t="shared" si="13"/>
        <v>3</v>
      </c>
    </row>
    <row r="92" spans="1:16" x14ac:dyDescent="0.25">
      <c r="A92" s="31">
        <v>42430</v>
      </c>
      <c r="B92" s="32" t="s">
        <v>81</v>
      </c>
      <c r="C92" s="32" t="s">
        <v>79</v>
      </c>
      <c r="D92" s="32" t="s">
        <v>77</v>
      </c>
      <c r="E92" s="33">
        <v>1</v>
      </c>
      <c r="F92" s="34">
        <v>439</v>
      </c>
      <c r="G92" s="34">
        <v>21.95</v>
      </c>
      <c r="H92" s="34">
        <v>209</v>
      </c>
      <c r="I92" s="34">
        <v>0</v>
      </c>
      <c r="J92" s="35">
        <f t="shared" si="7"/>
        <v>417.05</v>
      </c>
      <c r="K92" s="35">
        <f t="shared" si="8"/>
        <v>208.05</v>
      </c>
      <c r="L92" s="35">
        <f t="shared" si="9"/>
        <v>208.05</v>
      </c>
      <c r="M92" s="36">
        <f t="shared" si="10"/>
        <v>0.49886104783599089</v>
      </c>
      <c r="N92" s="37">
        <f t="shared" si="11"/>
        <v>2016</v>
      </c>
      <c r="O92" s="38" t="str">
        <f t="shared" si="12"/>
        <v>Q1</v>
      </c>
      <c r="P92" s="37">
        <f t="shared" si="13"/>
        <v>3</v>
      </c>
    </row>
    <row r="93" spans="1:16" x14ac:dyDescent="0.25">
      <c r="A93" s="31">
        <v>42430</v>
      </c>
      <c r="B93" s="32" t="s">
        <v>82</v>
      </c>
      <c r="C93" s="32" t="s">
        <v>75</v>
      </c>
      <c r="D93" s="32" t="s">
        <v>76</v>
      </c>
      <c r="E93" s="33">
        <v>41</v>
      </c>
      <c r="F93" s="34">
        <v>4334</v>
      </c>
      <c r="G93" s="34">
        <v>0</v>
      </c>
      <c r="H93" s="34">
        <v>3689.05</v>
      </c>
      <c r="I93" s="34">
        <v>0</v>
      </c>
      <c r="J93" s="35">
        <f t="shared" si="7"/>
        <v>4334</v>
      </c>
      <c r="K93" s="35">
        <f t="shared" si="8"/>
        <v>644.94999999999982</v>
      </c>
      <c r="L93" s="35">
        <f t="shared" si="9"/>
        <v>644.94999999999982</v>
      </c>
      <c r="M93" s="36">
        <f t="shared" si="10"/>
        <v>0.14881172127365017</v>
      </c>
      <c r="N93" s="37">
        <f t="shared" si="11"/>
        <v>2016</v>
      </c>
      <c r="O93" s="38" t="str">
        <f t="shared" si="12"/>
        <v>Q1</v>
      </c>
      <c r="P93" s="37">
        <f t="shared" si="13"/>
        <v>3</v>
      </c>
    </row>
    <row r="94" spans="1:16" x14ac:dyDescent="0.25">
      <c r="A94" s="31">
        <v>42430</v>
      </c>
      <c r="B94" s="32" t="s">
        <v>82</v>
      </c>
      <c r="C94" s="32" t="s">
        <v>75</v>
      </c>
      <c r="D94" s="32" t="s">
        <v>77</v>
      </c>
      <c r="E94" s="33">
        <v>4</v>
      </c>
      <c r="F94" s="34">
        <v>756</v>
      </c>
      <c r="G94" s="34">
        <v>37.799999999999997</v>
      </c>
      <c r="H94" s="34">
        <v>668.12</v>
      </c>
      <c r="I94" s="34">
        <v>0</v>
      </c>
      <c r="J94" s="35">
        <f t="shared" si="7"/>
        <v>718.2</v>
      </c>
      <c r="K94" s="35">
        <f t="shared" si="8"/>
        <v>50.080000000000041</v>
      </c>
      <c r="L94" s="35">
        <f t="shared" si="9"/>
        <v>50.080000000000041</v>
      </c>
      <c r="M94" s="36">
        <f t="shared" si="10"/>
        <v>6.97298802561961E-2</v>
      </c>
      <c r="N94" s="37">
        <f t="shared" si="11"/>
        <v>2016</v>
      </c>
      <c r="O94" s="38" t="str">
        <f t="shared" si="12"/>
        <v>Q1</v>
      </c>
      <c r="P94" s="37">
        <f t="shared" si="13"/>
        <v>3</v>
      </c>
    </row>
    <row r="95" spans="1:16" x14ac:dyDescent="0.25">
      <c r="A95" s="31">
        <v>42430</v>
      </c>
      <c r="B95" s="32" t="s">
        <v>82</v>
      </c>
      <c r="C95" s="32" t="s">
        <v>78</v>
      </c>
      <c r="D95" s="32" t="s">
        <v>76</v>
      </c>
      <c r="E95" s="33">
        <v>3025</v>
      </c>
      <c r="F95" s="34">
        <v>279715</v>
      </c>
      <c r="G95" s="34">
        <v>0</v>
      </c>
      <c r="H95" s="34">
        <v>232597.45</v>
      </c>
      <c r="I95" s="34">
        <v>0</v>
      </c>
      <c r="J95" s="35">
        <f t="shared" si="7"/>
        <v>279715</v>
      </c>
      <c r="K95" s="35">
        <f t="shared" si="8"/>
        <v>47117.549999999988</v>
      </c>
      <c r="L95" s="35">
        <f t="shared" si="9"/>
        <v>47117.549999999988</v>
      </c>
      <c r="M95" s="36">
        <f t="shared" si="10"/>
        <v>0.16844842071394092</v>
      </c>
      <c r="N95" s="37">
        <f t="shared" si="11"/>
        <v>2016</v>
      </c>
      <c r="O95" s="38" t="str">
        <f t="shared" si="12"/>
        <v>Q1</v>
      </c>
      <c r="P95" s="37">
        <f t="shared" si="13"/>
        <v>3</v>
      </c>
    </row>
    <row r="96" spans="1:16" x14ac:dyDescent="0.25">
      <c r="A96" s="31">
        <v>42430</v>
      </c>
      <c r="B96" s="32" t="s">
        <v>82</v>
      </c>
      <c r="C96" s="32" t="s">
        <v>78</v>
      </c>
      <c r="D96" s="32" t="s">
        <v>77</v>
      </c>
      <c r="E96" s="33">
        <v>142</v>
      </c>
      <c r="F96" s="34">
        <v>11734</v>
      </c>
      <c r="G96" s="34">
        <v>586.70000000000005</v>
      </c>
      <c r="H96" s="34">
        <v>9954.67</v>
      </c>
      <c r="I96" s="34">
        <v>0</v>
      </c>
      <c r="J96" s="35">
        <f t="shared" si="7"/>
        <v>11147.3</v>
      </c>
      <c r="K96" s="35">
        <f t="shared" si="8"/>
        <v>1192.6299999999992</v>
      </c>
      <c r="L96" s="35">
        <f t="shared" si="9"/>
        <v>1192.6299999999992</v>
      </c>
      <c r="M96" s="36">
        <f t="shared" si="10"/>
        <v>0.1069882393045849</v>
      </c>
      <c r="N96" s="37">
        <f t="shared" si="11"/>
        <v>2016</v>
      </c>
      <c r="O96" s="38" t="str">
        <f t="shared" si="12"/>
        <v>Q1</v>
      </c>
      <c r="P96" s="37">
        <f t="shared" si="13"/>
        <v>3</v>
      </c>
    </row>
    <row r="97" spans="1:16" x14ac:dyDescent="0.25">
      <c r="A97" s="31">
        <v>42430</v>
      </c>
      <c r="B97" s="32" t="s">
        <v>82</v>
      </c>
      <c r="C97" s="32" t="s">
        <v>79</v>
      </c>
      <c r="D97" s="32" t="s">
        <v>76</v>
      </c>
      <c r="E97" s="33">
        <v>108</v>
      </c>
      <c r="F97" s="34">
        <v>10643</v>
      </c>
      <c r="G97" s="34">
        <v>0</v>
      </c>
      <c r="H97" s="34">
        <v>8854.68</v>
      </c>
      <c r="I97" s="34">
        <v>0</v>
      </c>
      <c r="J97" s="35">
        <f t="shared" si="7"/>
        <v>10643</v>
      </c>
      <c r="K97" s="35">
        <f t="shared" si="8"/>
        <v>1788.3199999999997</v>
      </c>
      <c r="L97" s="35">
        <f t="shared" si="9"/>
        <v>1788.3199999999997</v>
      </c>
      <c r="M97" s="36">
        <f t="shared" si="10"/>
        <v>0.16802781170722539</v>
      </c>
      <c r="N97" s="37">
        <f t="shared" si="11"/>
        <v>2016</v>
      </c>
      <c r="O97" s="38" t="str">
        <f t="shared" si="12"/>
        <v>Q1</v>
      </c>
      <c r="P97" s="37">
        <f t="shared" si="13"/>
        <v>3</v>
      </c>
    </row>
    <row r="98" spans="1:16" x14ac:dyDescent="0.25">
      <c r="A98" s="31">
        <v>42430</v>
      </c>
      <c r="B98" s="32" t="s">
        <v>82</v>
      </c>
      <c r="C98" s="32" t="s">
        <v>79</v>
      </c>
      <c r="D98" s="32" t="s">
        <v>77</v>
      </c>
      <c r="E98" s="33">
        <v>3</v>
      </c>
      <c r="F98" s="34">
        <v>345</v>
      </c>
      <c r="G98" s="34">
        <v>17.25</v>
      </c>
      <c r="H98" s="34">
        <v>248.75</v>
      </c>
      <c r="I98" s="34">
        <v>0</v>
      </c>
      <c r="J98" s="35">
        <f t="shared" si="7"/>
        <v>327.75</v>
      </c>
      <c r="K98" s="35">
        <f t="shared" si="8"/>
        <v>79</v>
      </c>
      <c r="L98" s="35">
        <f t="shared" si="9"/>
        <v>79</v>
      </c>
      <c r="M98" s="36">
        <f t="shared" si="10"/>
        <v>0.2410373760488177</v>
      </c>
      <c r="N98" s="37">
        <f t="shared" si="11"/>
        <v>2016</v>
      </c>
      <c r="O98" s="38" t="str">
        <f t="shared" si="12"/>
        <v>Q1</v>
      </c>
      <c r="P98" s="37">
        <f t="shared" si="13"/>
        <v>3</v>
      </c>
    </row>
    <row r="99" spans="1:16" x14ac:dyDescent="0.25">
      <c r="A99" s="31">
        <v>42430</v>
      </c>
      <c r="B99" s="32" t="s">
        <v>83</v>
      </c>
      <c r="C99" s="32" t="s">
        <v>75</v>
      </c>
      <c r="D99" s="32" t="s">
        <v>76</v>
      </c>
      <c r="E99" s="33">
        <v>13</v>
      </c>
      <c r="F99" s="34">
        <v>6927</v>
      </c>
      <c r="G99" s="34">
        <v>0</v>
      </c>
      <c r="H99" s="34">
        <v>3708.59</v>
      </c>
      <c r="I99" s="34">
        <v>0</v>
      </c>
      <c r="J99" s="35">
        <f t="shared" si="7"/>
        <v>6927</v>
      </c>
      <c r="K99" s="35">
        <f t="shared" si="8"/>
        <v>3218.41</v>
      </c>
      <c r="L99" s="35">
        <f t="shared" si="9"/>
        <v>3218.41</v>
      </c>
      <c r="M99" s="36">
        <f t="shared" si="10"/>
        <v>0.46461816081997975</v>
      </c>
      <c r="N99" s="37">
        <f t="shared" si="11"/>
        <v>2016</v>
      </c>
      <c r="O99" s="38" t="str">
        <f t="shared" si="12"/>
        <v>Q1</v>
      </c>
      <c r="P99" s="37">
        <f t="shared" si="13"/>
        <v>3</v>
      </c>
    </row>
    <row r="100" spans="1:16" x14ac:dyDescent="0.25">
      <c r="A100" s="31">
        <v>42430</v>
      </c>
      <c r="B100" s="32" t="s">
        <v>83</v>
      </c>
      <c r="C100" s="32" t="s">
        <v>75</v>
      </c>
      <c r="D100" s="32" t="s">
        <v>77</v>
      </c>
      <c r="E100" s="33">
        <v>1</v>
      </c>
      <c r="F100" s="34">
        <v>339</v>
      </c>
      <c r="G100" s="34">
        <v>16.95</v>
      </c>
      <c r="H100" s="34">
        <v>173.71</v>
      </c>
      <c r="I100" s="34">
        <v>0</v>
      </c>
      <c r="J100" s="35">
        <f t="shared" si="7"/>
        <v>322.05</v>
      </c>
      <c r="K100" s="35">
        <f t="shared" si="8"/>
        <v>148.34</v>
      </c>
      <c r="L100" s="35">
        <f t="shared" si="9"/>
        <v>148.34</v>
      </c>
      <c r="M100" s="36">
        <f t="shared" si="10"/>
        <v>0.46061170625679243</v>
      </c>
      <c r="N100" s="37">
        <f t="shared" si="11"/>
        <v>2016</v>
      </c>
      <c r="O100" s="38" t="str">
        <f t="shared" si="12"/>
        <v>Q1</v>
      </c>
      <c r="P100" s="37">
        <f t="shared" si="13"/>
        <v>3</v>
      </c>
    </row>
    <row r="101" spans="1:16" x14ac:dyDescent="0.25">
      <c r="A101" s="31">
        <v>42430</v>
      </c>
      <c r="B101" s="32" t="s">
        <v>83</v>
      </c>
      <c r="C101" s="32" t="s">
        <v>78</v>
      </c>
      <c r="D101" s="32" t="s">
        <v>76</v>
      </c>
      <c r="E101" s="33">
        <v>805</v>
      </c>
      <c r="F101" s="34">
        <v>436177</v>
      </c>
      <c r="G101" s="34">
        <v>0</v>
      </c>
      <c r="H101" s="34">
        <v>234978.6</v>
      </c>
      <c r="I101" s="34">
        <v>0</v>
      </c>
      <c r="J101" s="35">
        <f t="shared" si="7"/>
        <v>436177</v>
      </c>
      <c r="K101" s="35">
        <f t="shared" si="8"/>
        <v>201198.4</v>
      </c>
      <c r="L101" s="35">
        <f t="shared" si="9"/>
        <v>201198.4</v>
      </c>
      <c r="M101" s="36">
        <f t="shared" si="10"/>
        <v>0.46127695866586271</v>
      </c>
      <c r="N101" s="37">
        <f t="shared" si="11"/>
        <v>2016</v>
      </c>
      <c r="O101" s="38" t="str">
        <f t="shared" si="12"/>
        <v>Q1</v>
      </c>
      <c r="P101" s="37">
        <f t="shared" si="13"/>
        <v>3</v>
      </c>
    </row>
    <row r="102" spans="1:16" x14ac:dyDescent="0.25">
      <c r="A102" s="31">
        <v>42430</v>
      </c>
      <c r="B102" s="32" t="s">
        <v>83</v>
      </c>
      <c r="C102" s="32" t="s">
        <v>78</v>
      </c>
      <c r="D102" s="32" t="s">
        <v>77</v>
      </c>
      <c r="E102" s="33">
        <v>34</v>
      </c>
      <c r="F102" s="34">
        <v>15124</v>
      </c>
      <c r="G102" s="34">
        <v>756.2</v>
      </c>
      <c r="H102" s="34">
        <v>7984.88</v>
      </c>
      <c r="I102" s="34">
        <v>0</v>
      </c>
      <c r="J102" s="35">
        <f t="shared" si="7"/>
        <v>14367.8</v>
      </c>
      <c r="K102" s="35">
        <f t="shared" si="8"/>
        <v>6382.9199999999992</v>
      </c>
      <c r="L102" s="35">
        <f t="shared" si="9"/>
        <v>6382.9199999999992</v>
      </c>
      <c r="M102" s="36">
        <f t="shared" si="10"/>
        <v>0.44425172956193709</v>
      </c>
      <c r="N102" s="37">
        <f t="shared" si="11"/>
        <v>2016</v>
      </c>
      <c r="O102" s="38" t="str">
        <f t="shared" si="12"/>
        <v>Q1</v>
      </c>
      <c r="P102" s="37">
        <f t="shared" si="13"/>
        <v>3</v>
      </c>
    </row>
    <row r="103" spans="1:16" x14ac:dyDescent="0.25">
      <c r="A103" s="31">
        <v>42430</v>
      </c>
      <c r="B103" s="32" t="s">
        <v>83</v>
      </c>
      <c r="C103" s="32" t="s">
        <v>79</v>
      </c>
      <c r="D103" s="32" t="s">
        <v>76</v>
      </c>
      <c r="E103" s="33">
        <v>39</v>
      </c>
      <c r="F103" s="34">
        <v>19661</v>
      </c>
      <c r="G103" s="34">
        <v>0</v>
      </c>
      <c r="H103" s="34">
        <v>10183.870000000001</v>
      </c>
      <c r="I103" s="34">
        <v>0</v>
      </c>
      <c r="J103" s="35">
        <f t="shared" si="7"/>
        <v>19661</v>
      </c>
      <c r="K103" s="35">
        <f t="shared" si="8"/>
        <v>9477.1299999999992</v>
      </c>
      <c r="L103" s="35">
        <f t="shared" si="9"/>
        <v>9477.1299999999992</v>
      </c>
      <c r="M103" s="36">
        <f t="shared" si="10"/>
        <v>0.48202685519556476</v>
      </c>
      <c r="N103" s="37">
        <f t="shared" si="11"/>
        <v>2016</v>
      </c>
      <c r="O103" s="38" t="str">
        <f t="shared" si="12"/>
        <v>Q1</v>
      </c>
      <c r="P103" s="37">
        <f t="shared" si="13"/>
        <v>3</v>
      </c>
    </row>
    <row r="104" spans="1:16" x14ac:dyDescent="0.25">
      <c r="A104" s="31">
        <v>42430</v>
      </c>
      <c r="B104" s="32" t="s">
        <v>84</v>
      </c>
      <c r="C104" s="32" t="s">
        <v>75</v>
      </c>
      <c r="D104" s="32" t="s">
        <v>76</v>
      </c>
      <c r="E104" s="33">
        <v>11</v>
      </c>
      <c r="F104" s="34">
        <v>45739</v>
      </c>
      <c r="G104" s="34">
        <v>0</v>
      </c>
      <c r="H104" s="34">
        <v>36686.730000000003</v>
      </c>
      <c r="I104" s="34">
        <v>0</v>
      </c>
      <c r="J104" s="35">
        <f t="shared" si="7"/>
        <v>45739</v>
      </c>
      <c r="K104" s="35">
        <f t="shared" si="8"/>
        <v>9052.2699999999968</v>
      </c>
      <c r="L104" s="35">
        <f t="shared" si="9"/>
        <v>9052.2699999999968</v>
      </c>
      <c r="M104" s="36">
        <f t="shared" si="10"/>
        <v>0.19791141039375582</v>
      </c>
      <c r="N104" s="37">
        <f t="shared" si="11"/>
        <v>2016</v>
      </c>
      <c r="O104" s="38" t="str">
        <f t="shared" si="12"/>
        <v>Q1</v>
      </c>
      <c r="P104" s="37">
        <f t="shared" si="13"/>
        <v>3</v>
      </c>
    </row>
    <row r="105" spans="1:16" x14ac:dyDescent="0.25">
      <c r="A105" s="31">
        <v>42430</v>
      </c>
      <c r="B105" s="32" t="s">
        <v>84</v>
      </c>
      <c r="C105" s="32" t="s">
        <v>78</v>
      </c>
      <c r="D105" s="32" t="s">
        <v>76</v>
      </c>
      <c r="E105" s="33">
        <v>271</v>
      </c>
      <c r="F105" s="34">
        <v>1020379</v>
      </c>
      <c r="G105" s="34">
        <v>0</v>
      </c>
      <c r="H105" s="34">
        <v>841797.71</v>
      </c>
      <c r="I105" s="34">
        <v>0</v>
      </c>
      <c r="J105" s="35">
        <f t="shared" si="7"/>
        <v>1020379</v>
      </c>
      <c r="K105" s="35">
        <f t="shared" si="8"/>
        <v>178581.29000000004</v>
      </c>
      <c r="L105" s="35">
        <f t="shared" si="9"/>
        <v>178581.29000000004</v>
      </c>
      <c r="M105" s="36">
        <f t="shared" si="10"/>
        <v>0.17501466611915772</v>
      </c>
      <c r="N105" s="37">
        <f t="shared" si="11"/>
        <v>2016</v>
      </c>
      <c r="O105" s="38" t="str">
        <f t="shared" si="12"/>
        <v>Q1</v>
      </c>
      <c r="P105" s="37">
        <f t="shared" si="13"/>
        <v>3</v>
      </c>
    </row>
    <row r="106" spans="1:16" x14ac:dyDescent="0.25">
      <c r="A106" s="31">
        <v>42430</v>
      </c>
      <c r="B106" s="32" t="s">
        <v>84</v>
      </c>
      <c r="C106" s="32" t="s">
        <v>78</v>
      </c>
      <c r="D106" s="32" t="s">
        <v>77</v>
      </c>
      <c r="E106" s="33">
        <v>11</v>
      </c>
      <c r="F106" s="34">
        <v>51259</v>
      </c>
      <c r="G106" s="34">
        <v>2562.9499999999998</v>
      </c>
      <c r="H106" s="34">
        <v>46226.09</v>
      </c>
      <c r="I106" s="34">
        <v>0</v>
      </c>
      <c r="J106" s="35">
        <f t="shared" si="7"/>
        <v>48696.05</v>
      </c>
      <c r="K106" s="35">
        <f t="shared" si="8"/>
        <v>2469.9600000000064</v>
      </c>
      <c r="L106" s="35">
        <f t="shared" si="9"/>
        <v>2469.9600000000064</v>
      </c>
      <c r="M106" s="36">
        <f t="shared" si="10"/>
        <v>5.0721978476693824E-2</v>
      </c>
      <c r="N106" s="37">
        <f t="shared" si="11"/>
        <v>2016</v>
      </c>
      <c r="O106" s="38" t="str">
        <f t="shared" si="12"/>
        <v>Q1</v>
      </c>
      <c r="P106" s="37">
        <f t="shared" si="13"/>
        <v>3</v>
      </c>
    </row>
    <row r="107" spans="1:16" x14ac:dyDescent="0.25">
      <c r="A107" s="31">
        <v>42430</v>
      </c>
      <c r="B107" s="32" t="s">
        <v>84</v>
      </c>
      <c r="C107" s="32" t="s">
        <v>79</v>
      </c>
      <c r="D107" s="32" t="s">
        <v>76</v>
      </c>
      <c r="E107" s="33">
        <v>17</v>
      </c>
      <c r="F107" s="34">
        <v>64503</v>
      </c>
      <c r="G107" s="34">
        <v>0</v>
      </c>
      <c r="H107" s="34">
        <v>51773.760000000002</v>
      </c>
      <c r="I107" s="34">
        <v>0</v>
      </c>
      <c r="J107" s="35">
        <f t="shared" si="7"/>
        <v>64503</v>
      </c>
      <c r="K107" s="35">
        <f t="shared" si="8"/>
        <v>12729.239999999998</v>
      </c>
      <c r="L107" s="35">
        <f t="shared" si="9"/>
        <v>12729.239999999998</v>
      </c>
      <c r="M107" s="36">
        <f t="shared" si="10"/>
        <v>0.19734337937770333</v>
      </c>
      <c r="N107" s="37">
        <f t="shared" si="11"/>
        <v>2016</v>
      </c>
      <c r="O107" s="38" t="str">
        <f t="shared" si="12"/>
        <v>Q1</v>
      </c>
      <c r="P107" s="37">
        <f t="shared" si="13"/>
        <v>3</v>
      </c>
    </row>
    <row r="108" spans="1:16" x14ac:dyDescent="0.25">
      <c r="A108" s="31">
        <v>42430</v>
      </c>
      <c r="B108" s="32" t="s">
        <v>84</v>
      </c>
      <c r="C108" s="32" t="s">
        <v>79</v>
      </c>
      <c r="D108" s="32" t="s">
        <v>77</v>
      </c>
      <c r="E108" s="33">
        <v>2</v>
      </c>
      <c r="F108" s="34">
        <v>13508</v>
      </c>
      <c r="G108" s="34">
        <v>675.4</v>
      </c>
      <c r="H108" s="34">
        <v>10963.05</v>
      </c>
      <c r="I108" s="34">
        <v>0</v>
      </c>
      <c r="J108" s="35">
        <f t="shared" si="7"/>
        <v>12832.6</v>
      </c>
      <c r="K108" s="35">
        <f t="shared" si="8"/>
        <v>1869.5500000000011</v>
      </c>
      <c r="L108" s="35">
        <f t="shared" si="9"/>
        <v>1869.5500000000011</v>
      </c>
      <c r="M108" s="36">
        <f t="shared" si="10"/>
        <v>0.14568754578183696</v>
      </c>
      <c r="N108" s="37">
        <f t="shared" si="11"/>
        <v>2016</v>
      </c>
      <c r="O108" s="38" t="str">
        <f t="shared" si="12"/>
        <v>Q1</v>
      </c>
      <c r="P108" s="37">
        <f t="shared" si="13"/>
        <v>3</v>
      </c>
    </row>
    <row r="109" spans="1:16" x14ac:dyDescent="0.25">
      <c r="A109" s="31">
        <v>42430</v>
      </c>
      <c r="B109" s="32" t="s">
        <v>85</v>
      </c>
      <c r="C109" s="32" t="s">
        <v>75</v>
      </c>
      <c r="D109" s="32" t="s">
        <v>76</v>
      </c>
      <c r="E109" s="33">
        <v>8</v>
      </c>
      <c r="F109" s="34">
        <v>10252</v>
      </c>
      <c r="G109" s="34">
        <v>0</v>
      </c>
      <c r="H109" s="34">
        <v>5530.48</v>
      </c>
      <c r="I109" s="34">
        <v>0</v>
      </c>
      <c r="J109" s="35">
        <f t="shared" si="7"/>
        <v>10252</v>
      </c>
      <c r="K109" s="35">
        <f t="shared" si="8"/>
        <v>4721.5200000000004</v>
      </c>
      <c r="L109" s="35">
        <f t="shared" si="9"/>
        <v>4721.5200000000004</v>
      </c>
      <c r="M109" s="36">
        <f t="shared" si="10"/>
        <v>0.46054623488099888</v>
      </c>
      <c r="N109" s="37">
        <f t="shared" si="11"/>
        <v>2016</v>
      </c>
      <c r="O109" s="38" t="str">
        <f t="shared" si="12"/>
        <v>Q1</v>
      </c>
      <c r="P109" s="37">
        <f t="shared" si="13"/>
        <v>3</v>
      </c>
    </row>
    <row r="110" spans="1:16" x14ac:dyDescent="0.25">
      <c r="A110" s="31">
        <v>42430</v>
      </c>
      <c r="B110" s="32" t="s">
        <v>85</v>
      </c>
      <c r="C110" s="32" t="s">
        <v>78</v>
      </c>
      <c r="D110" s="32" t="s">
        <v>76</v>
      </c>
      <c r="E110" s="33">
        <v>309</v>
      </c>
      <c r="F110" s="34">
        <v>360591</v>
      </c>
      <c r="G110" s="34">
        <v>0</v>
      </c>
      <c r="H110" s="34">
        <v>193338.55</v>
      </c>
      <c r="I110" s="34">
        <v>0</v>
      </c>
      <c r="J110" s="35">
        <f t="shared" si="7"/>
        <v>360591</v>
      </c>
      <c r="K110" s="35">
        <f t="shared" si="8"/>
        <v>167252.45000000001</v>
      </c>
      <c r="L110" s="35">
        <f t="shared" si="9"/>
        <v>167252.45000000001</v>
      </c>
      <c r="M110" s="36">
        <f t="shared" si="10"/>
        <v>0.46382868679473421</v>
      </c>
      <c r="N110" s="37">
        <f t="shared" si="11"/>
        <v>2016</v>
      </c>
      <c r="O110" s="38" t="str">
        <f t="shared" si="12"/>
        <v>Q1</v>
      </c>
      <c r="P110" s="37">
        <f t="shared" si="13"/>
        <v>3</v>
      </c>
    </row>
    <row r="111" spans="1:16" x14ac:dyDescent="0.25">
      <c r="A111" s="31">
        <v>42430</v>
      </c>
      <c r="B111" s="32" t="s">
        <v>85</v>
      </c>
      <c r="C111" s="32" t="s">
        <v>78</v>
      </c>
      <c r="D111" s="32" t="s">
        <v>77</v>
      </c>
      <c r="E111" s="33">
        <v>14</v>
      </c>
      <c r="F111" s="34">
        <v>22986</v>
      </c>
      <c r="G111" s="34">
        <v>1149.3</v>
      </c>
      <c r="H111" s="34">
        <v>12164.71</v>
      </c>
      <c r="I111" s="34">
        <v>0</v>
      </c>
      <c r="J111" s="35">
        <f t="shared" si="7"/>
        <v>21836.7</v>
      </c>
      <c r="K111" s="35">
        <f t="shared" si="8"/>
        <v>9671.9900000000016</v>
      </c>
      <c r="L111" s="35">
        <f t="shared" si="9"/>
        <v>9671.9900000000016</v>
      </c>
      <c r="M111" s="36">
        <f t="shared" si="10"/>
        <v>0.44292361025246496</v>
      </c>
      <c r="N111" s="37">
        <f t="shared" si="11"/>
        <v>2016</v>
      </c>
      <c r="O111" s="38" t="str">
        <f t="shared" si="12"/>
        <v>Q1</v>
      </c>
      <c r="P111" s="37">
        <f t="shared" si="13"/>
        <v>3</v>
      </c>
    </row>
    <row r="112" spans="1:16" x14ac:dyDescent="0.25">
      <c r="A112" s="31">
        <v>42430</v>
      </c>
      <c r="B112" s="32" t="s">
        <v>85</v>
      </c>
      <c r="C112" s="32" t="s">
        <v>79</v>
      </c>
      <c r="D112" s="32" t="s">
        <v>76</v>
      </c>
      <c r="E112" s="33">
        <v>28</v>
      </c>
      <c r="F112" s="34">
        <v>35912</v>
      </c>
      <c r="G112" s="34">
        <v>0</v>
      </c>
      <c r="H112" s="34">
        <v>19391.740000000002</v>
      </c>
      <c r="I112" s="34">
        <v>0</v>
      </c>
      <c r="J112" s="35">
        <f t="shared" si="7"/>
        <v>35912</v>
      </c>
      <c r="K112" s="35">
        <f t="shared" si="8"/>
        <v>16520.259999999998</v>
      </c>
      <c r="L112" s="35">
        <f t="shared" si="9"/>
        <v>16520.259999999998</v>
      </c>
      <c r="M112" s="36">
        <f t="shared" si="10"/>
        <v>0.46002060592559585</v>
      </c>
      <c r="N112" s="37">
        <f t="shared" si="11"/>
        <v>2016</v>
      </c>
      <c r="O112" s="38" t="str">
        <f t="shared" si="12"/>
        <v>Q1</v>
      </c>
      <c r="P112" s="37">
        <f t="shared" si="13"/>
        <v>3</v>
      </c>
    </row>
    <row r="113" spans="1:16" x14ac:dyDescent="0.25">
      <c r="A113" s="31">
        <v>42461</v>
      </c>
      <c r="B113" s="32" t="s">
        <v>74</v>
      </c>
      <c r="C113" s="32" t="s">
        <v>75</v>
      </c>
      <c r="D113" s="32" t="s">
        <v>76</v>
      </c>
      <c r="E113" s="33">
        <v>18</v>
      </c>
      <c r="F113" s="34">
        <v>4958</v>
      </c>
      <c r="G113" s="34">
        <v>0</v>
      </c>
      <c r="H113" s="34">
        <v>2666.33</v>
      </c>
      <c r="I113" s="34">
        <v>0</v>
      </c>
      <c r="J113" s="35">
        <f t="shared" si="7"/>
        <v>4958</v>
      </c>
      <c r="K113" s="35">
        <f t="shared" si="8"/>
        <v>2291.67</v>
      </c>
      <c r="L113" s="35">
        <f t="shared" si="9"/>
        <v>2291.67</v>
      </c>
      <c r="M113" s="36">
        <f t="shared" si="10"/>
        <v>0.4622166196046793</v>
      </c>
      <c r="N113" s="37">
        <f t="shared" si="11"/>
        <v>2016</v>
      </c>
      <c r="O113" s="38" t="str">
        <f t="shared" si="12"/>
        <v>Q2</v>
      </c>
      <c r="P113" s="37">
        <f t="shared" si="13"/>
        <v>4</v>
      </c>
    </row>
    <row r="114" spans="1:16" x14ac:dyDescent="0.25">
      <c r="A114" s="31">
        <v>42461</v>
      </c>
      <c r="B114" s="32" t="s">
        <v>74</v>
      </c>
      <c r="C114" s="32" t="s">
        <v>75</v>
      </c>
      <c r="D114" s="32" t="s">
        <v>77</v>
      </c>
      <c r="E114" s="33">
        <v>6</v>
      </c>
      <c r="F114" s="34">
        <v>1794</v>
      </c>
      <c r="G114" s="34">
        <v>128.25</v>
      </c>
      <c r="H114" s="34">
        <v>1072.8699999999999</v>
      </c>
      <c r="I114" s="34">
        <v>0</v>
      </c>
      <c r="J114" s="35">
        <f t="shared" si="7"/>
        <v>1665.75</v>
      </c>
      <c r="K114" s="35">
        <f t="shared" si="8"/>
        <v>592.88000000000011</v>
      </c>
      <c r="L114" s="35">
        <f t="shared" si="9"/>
        <v>592.88000000000011</v>
      </c>
      <c r="M114" s="36">
        <f t="shared" si="10"/>
        <v>0.35592375806693688</v>
      </c>
      <c r="N114" s="37">
        <f t="shared" si="11"/>
        <v>2016</v>
      </c>
      <c r="O114" s="38" t="str">
        <f t="shared" si="12"/>
        <v>Q2</v>
      </c>
      <c r="P114" s="37">
        <f t="shared" si="13"/>
        <v>4</v>
      </c>
    </row>
    <row r="115" spans="1:16" x14ac:dyDescent="0.25">
      <c r="A115" s="31">
        <v>42461</v>
      </c>
      <c r="B115" s="32" t="s">
        <v>74</v>
      </c>
      <c r="C115" s="32" t="s">
        <v>78</v>
      </c>
      <c r="D115" s="32" t="s">
        <v>76</v>
      </c>
      <c r="E115" s="33">
        <v>875</v>
      </c>
      <c r="F115" s="34">
        <v>334032</v>
      </c>
      <c r="G115" s="34">
        <v>0</v>
      </c>
      <c r="H115" s="34">
        <v>201894.98</v>
      </c>
      <c r="I115" s="34">
        <v>0</v>
      </c>
      <c r="J115" s="35">
        <f t="shared" si="7"/>
        <v>334032</v>
      </c>
      <c r="K115" s="35">
        <f t="shared" si="8"/>
        <v>132137.01999999999</v>
      </c>
      <c r="L115" s="35">
        <f t="shared" si="9"/>
        <v>132137.01999999999</v>
      </c>
      <c r="M115" s="36">
        <f t="shared" si="10"/>
        <v>0.39558192029506151</v>
      </c>
      <c r="N115" s="37">
        <f t="shared" si="11"/>
        <v>2016</v>
      </c>
      <c r="O115" s="38" t="str">
        <f t="shared" si="12"/>
        <v>Q2</v>
      </c>
      <c r="P115" s="37">
        <f t="shared" si="13"/>
        <v>4</v>
      </c>
    </row>
    <row r="116" spans="1:16" x14ac:dyDescent="0.25">
      <c r="A116" s="31">
        <v>42461</v>
      </c>
      <c r="B116" s="32" t="s">
        <v>74</v>
      </c>
      <c r="C116" s="32" t="s">
        <v>78</v>
      </c>
      <c r="D116" s="32" t="s">
        <v>77</v>
      </c>
      <c r="E116" s="33">
        <v>196</v>
      </c>
      <c r="F116" s="34">
        <v>74656</v>
      </c>
      <c r="G116" s="34">
        <v>5665.94</v>
      </c>
      <c r="H116" s="34">
        <v>45150.27</v>
      </c>
      <c r="I116" s="34">
        <v>0</v>
      </c>
      <c r="J116" s="35">
        <f t="shared" si="7"/>
        <v>68990.06</v>
      </c>
      <c r="K116" s="35">
        <f t="shared" si="8"/>
        <v>23839.79</v>
      </c>
      <c r="L116" s="35">
        <f t="shared" si="9"/>
        <v>23839.79</v>
      </c>
      <c r="M116" s="36">
        <f t="shared" si="10"/>
        <v>0.34555398270417509</v>
      </c>
      <c r="N116" s="37">
        <f t="shared" si="11"/>
        <v>2016</v>
      </c>
      <c r="O116" s="38" t="str">
        <f t="shared" si="12"/>
        <v>Q2</v>
      </c>
      <c r="P116" s="37">
        <f t="shared" si="13"/>
        <v>4</v>
      </c>
    </row>
    <row r="117" spans="1:16" x14ac:dyDescent="0.25">
      <c r="A117" s="31">
        <v>42461</v>
      </c>
      <c r="B117" s="32" t="s">
        <v>74</v>
      </c>
      <c r="C117" s="32" t="s">
        <v>79</v>
      </c>
      <c r="D117" s="32" t="s">
        <v>76</v>
      </c>
      <c r="E117" s="33">
        <v>36</v>
      </c>
      <c r="F117" s="34">
        <v>15534</v>
      </c>
      <c r="G117" s="34">
        <v>0</v>
      </c>
      <c r="H117" s="34">
        <v>8432.02</v>
      </c>
      <c r="I117" s="34">
        <v>0</v>
      </c>
      <c r="J117" s="35">
        <f t="shared" si="7"/>
        <v>15534</v>
      </c>
      <c r="K117" s="35">
        <f t="shared" si="8"/>
        <v>7101.98</v>
      </c>
      <c r="L117" s="35">
        <f t="shared" si="9"/>
        <v>7101.98</v>
      </c>
      <c r="M117" s="36">
        <f t="shared" si="10"/>
        <v>0.45718939101326123</v>
      </c>
      <c r="N117" s="37">
        <f t="shared" si="11"/>
        <v>2016</v>
      </c>
      <c r="O117" s="38" t="str">
        <f t="shared" si="12"/>
        <v>Q2</v>
      </c>
      <c r="P117" s="37">
        <f t="shared" si="13"/>
        <v>4</v>
      </c>
    </row>
    <row r="118" spans="1:16" x14ac:dyDescent="0.25">
      <c r="A118" s="31">
        <v>42461</v>
      </c>
      <c r="B118" s="32" t="s">
        <v>74</v>
      </c>
      <c r="C118" s="32" t="s">
        <v>79</v>
      </c>
      <c r="D118" s="32" t="s">
        <v>77</v>
      </c>
      <c r="E118" s="33">
        <v>7</v>
      </c>
      <c r="F118" s="34">
        <v>2873</v>
      </c>
      <c r="G118" s="34">
        <v>217.27</v>
      </c>
      <c r="H118" s="34">
        <v>2511.91</v>
      </c>
      <c r="I118" s="34">
        <v>0</v>
      </c>
      <c r="J118" s="35">
        <f t="shared" si="7"/>
        <v>2655.73</v>
      </c>
      <c r="K118" s="35">
        <f t="shared" si="8"/>
        <v>143.82000000000016</v>
      </c>
      <c r="L118" s="35">
        <f t="shared" si="9"/>
        <v>143.82000000000016</v>
      </c>
      <c r="M118" s="36">
        <f t="shared" si="10"/>
        <v>5.4154601559646562E-2</v>
      </c>
      <c r="N118" s="37">
        <f t="shared" si="11"/>
        <v>2016</v>
      </c>
      <c r="O118" s="38" t="str">
        <f t="shared" si="12"/>
        <v>Q2</v>
      </c>
      <c r="P118" s="37">
        <f t="shared" si="13"/>
        <v>4</v>
      </c>
    </row>
    <row r="119" spans="1:16" x14ac:dyDescent="0.25">
      <c r="A119" s="31">
        <v>42461</v>
      </c>
      <c r="B119" s="32" t="s">
        <v>80</v>
      </c>
      <c r="C119" s="32" t="s">
        <v>75</v>
      </c>
      <c r="D119" s="32" t="s">
        <v>76</v>
      </c>
      <c r="E119" s="33">
        <v>1</v>
      </c>
      <c r="F119" s="34">
        <v>3949</v>
      </c>
      <c r="G119" s="34">
        <v>0</v>
      </c>
      <c r="H119" s="34">
        <v>3477.56</v>
      </c>
      <c r="I119" s="34">
        <v>0</v>
      </c>
      <c r="J119" s="35">
        <f t="shared" si="7"/>
        <v>3949</v>
      </c>
      <c r="K119" s="35">
        <f t="shared" si="8"/>
        <v>471.44000000000005</v>
      </c>
      <c r="L119" s="35">
        <f t="shared" si="9"/>
        <v>471.44000000000005</v>
      </c>
      <c r="M119" s="36">
        <f t="shared" si="10"/>
        <v>0.11938212205621677</v>
      </c>
      <c r="N119" s="37">
        <f t="shared" si="11"/>
        <v>2016</v>
      </c>
      <c r="O119" s="38" t="str">
        <f t="shared" si="12"/>
        <v>Q2</v>
      </c>
      <c r="P119" s="37">
        <f t="shared" si="13"/>
        <v>4</v>
      </c>
    </row>
    <row r="120" spans="1:16" x14ac:dyDescent="0.25">
      <c r="A120" s="31">
        <v>42461</v>
      </c>
      <c r="B120" s="32" t="s">
        <v>80</v>
      </c>
      <c r="C120" s="32" t="s">
        <v>78</v>
      </c>
      <c r="D120" s="32" t="s">
        <v>76</v>
      </c>
      <c r="E120" s="33">
        <v>183</v>
      </c>
      <c r="F120" s="34">
        <v>889467</v>
      </c>
      <c r="G120" s="34">
        <v>0</v>
      </c>
      <c r="H120" s="34">
        <v>783277.6</v>
      </c>
      <c r="I120" s="34">
        <v>0</v>
      </c>
      <c r="J120" s="35">
        <f t="shared" si="7"/>
        <v>889467</v>
      </c>
      <c r="K120" s="35">
        <f t="shared" si="8"/>
        <v>106189.40000000002</v>
      </c>
      <c r="L120" s="35">
        <f t="shared" si="9"/>
        <v>106189.40000000002</v>
      </c>
      <c r="M120" s="36">
        <f t="shared" si="10"/>
        <v>0.11938542970115813</v>
      </c>
      <c r="N120" s="37">
        <f t="shared" si="11"/>
        <v>2016</v>
      </c>
      <c r="O120" s="38" t="str">
        <f t="shared" si="12"/>
        <v>Q2</v>
      </c>
      <c r="P120" s="37">
        <f t="shared" si="13"/>
        <v>4</v>
      </c>
    </row>
    <row r="121" spans="1:16" x14ac:dyDescent="0.25">
      <c r="A121" s="31">
        <v>42461</v>
      </c>
      <c r="B121" s="32" t="s">
        <v>80</v>
      </c>
      <c r="C121" s="32" t="s">
        <v>78</v>
      </c>
      <c r="D121" s="32" t="s">
        <v>77</v>
      </c>
      <c r="E121" s="33">
        <v>31</v>
      </c>
      <c r="F121" s="34">
        <v>194069</v>
      </c>
      <c r="G121" s="34">
        <v>15241.78</v>
      </c>
      <c r="H121" s="34">
        <v>166175.6</v>
      </c>
      <c r="I121" s="34">
        <v>0</v>
      </c>
      <c r="J121" s="35">
        <f t="shared" si="7"/>
        <v>178827.22</v>
      </c>
      <c r="K121" s="35">
        <f t="shared" si="8"/>
        <v>12651.619999999995</v>
      </c>
      <c r="L121" s="35">
        <f t="shared" si="9"/>
        <v>12651.619999999995</v>
      </c>
      <c r="M121" s="36">
        <f t="shared" si="10"/>
        <v>7.0747730686637048E-2</v>
      </c>
      <c r="N121" s="37">
        <f t="shared" si="11"/>
        <v>2016</v>
      </c>
      <c r="O121" s="38" t="str">
        <f t="shared" si="12"/>
        <v>Q2</v>
      </c>
      <c r="P121" s="37">
        <f t="shared" si="13"/>
        <v>4</v>
      </c>
    </row>
    <row r="122" spans="1:16" x14ac:dyDescent="0.25">
      <c r="A122" s="31">
        <v>42461</v>
      </c>
      <c r="B122" s="32" t="s">
        <v>80</v>
      </c>
      <c r="C122" s="32" t="s">
        <v>79</v>
      </c>
      <c r="D122" s="32" t="s">
        <v>76</v>
      </c>
      <c r="E122" s="33">
        <v>12</v>
      </c>
      <c r="F122" s="34">
        <v>81068</v>
      </c>
      <c r="G122" s="34">
        <v>0</v>
      </c>
      <c r="H122" s="34">
        <v>71142.16</v>
      </c>
      <c r="I122" s="34">
        <v>0</v>
      </c>
      <c r="J122" s="35">
        <f t="shared" si="7"/>
        <v>81068</v>
      </c>
      <c r="K122" s="35">
        <f t="shared" si="8"/>
        <v>9925.8399999999965</v>
      </c>
      <c r="L122" s="35">
        <f t="shared" si="9"/>
        <v>9925.8399999999965</v>
      </c>
      <c r="M122" s="36">
        <f t="shared" si="10"/>
        <v>0.12243844673607338</v>
      </c>
      <c r="N122" s="37">
        <f t="shared" si="11"/>
        <v>2016</v>
      </c>
      <c r="O122" s="38" t="str">
        <f t="shared" si="12"/>
        <v>Q2</v>
      </c>
      <c r="P122" s="37">
        <f t="shared" si="13"/>
        <v>4</v>
      </c>
    </row>
    <row r="123" spans="1:16" x14ac:dyDescent="0.25">
      <c r="A123" s="31">
        <v>42461</v>
      </c>
      <c r="B123" s="32" t="s">
        <v>80</v>
      </c>
      <c r="C123" s="32" t="s">
        <v>79</v>
      </c>
      <c r="D123" s="32" t="s">
        <v>77</v>
      </c>
      <c r="E123" s="33">
        <v>5</v>
      </c>
      <c r="F123" s="34">
        <v>19465</v>
      </c>
      <c r="G123" s="34">
        <v>1512.53</v>
      </c>
      <c r="H123" s="34">
        <v>16689.28</v>
      </c>
      <c r="I123" s="34">
        <v>0</v>
      </c>
      <c r="J123" s="35">
        <f t="shared" si="7"/>
        <v>17952.47</v>
      </c>
      <c r="K123" s="35">
        <f t="shared" si="8"/>
        <v>1263.1900000000023</v>
      </c>
      <c r="L123" s="35">
        <f t="shared" si="9"/>
        <v>1263.1900000000023</v>
      </c>
      <c r="M123" s="36">
        <f t="shared" si="10"/>
        <v>7.0363019684756598E-2</v>
      </c>
      <c r="N123" s="37">
        <f t="shared" si="11"/>
        <v>2016</v>
      </c>
      <c r="O123" s="38" t="str">
        <f t="shared" si="12"/>
        <v>Q2</v>
      </c>
      <c r="P123" s="37">
        <f t="shared" si="13"/>
        <v>4</v>
      </c>
    </row>
    <row r="124" spans="1:16" x14ac:dyDescent="0.25">
      <c r="A124" s="31">
        <v>42461</v>
      </c>
      <c r="B124" s="32" t="s">
        <v>81</v>
      </c>
      <c r="C124" s="32" t="s">
        <v>75</v>
      </c>
      <c r="D124" s="32" t="s">
        <v>76</v>
      </c>
      <c r="E124" s="33">
        <v>7</v>
      </c>
      <c r="F124" s="34">
        <v>4003</v>
      </c>
      <c r="G124" s="34">
        <v>0</v>
      </c>
      <c r="H124" s="34">
        <v>1905.22</v>
      </c>
      <c r="I124" s="34">
        <v>0</v>
      </c>
      <c r="J124" s="35">
        <f t="shared" si="7"/>
        <v>4003</v>
      </c>
      <c r="K124" s="35">
        <f t="shared" si="8"/>
        <v>2097.7799999999997</v>
      </c>
      <c r="L124" s="35">
        <f t="shared" si="9"/>
        <v>2097.7799999999997</v>
      </c>
      <c r="M124" s="36">
        <f t="shared" si="10"/>
        <v>0.52405196102922802</v>
      </c>
      <c r="N124" s="37">
        <f t="shared" si="11"/>
        <v>2016</v>
      </c>
      <c r="O124" s="38" t="str">
        <f t="shared" si="12"/>
        <v>Q2</v>
      </c>
      <c r="P124" s="37">
        <f t="shared" si="13"/>
        <v>4</v>
      </c>
    </row>
    <row r="125" spans="1:16" x14ac:dyDescent="0.25">
      <c r="A125" s="31">
        <v>42461</v>
      </c>
      <c r="B125" s="32" t="s">
        <v>81</v>
      </c>
      <c r="C125" s="32" t="s">
        <v>75</v>
      </c>
      <c r="D125" s="32" t="s">
        <v>77</v>
      </c>
      <c r="E125" s="33">
        <v>7</v>
      </c>
      <c r="F125" s="34">
        <v>5063</v>
      </c>
      <c r="G125" s="34">
        <v>405.04</v>
      </c>
      <c r="H125" s="34">
        <v>2239.48</v>
      </c>
      <c r="I125" s="34">
        <v>0</v>
      </c>
      <c r="J125" s="35">
        <f t="shared" si="7"/>
        <v>4657.96</v>
      </c>
      <c r="K125" s="35">
        <f t="shared" si="8"/>
        <v>2418.48</v>
      </c>
      <c r="L125" s="35">
        <f t="shared" si="9"/>
        <v>2418.48</v>
      </c>
      <c r="M125" s="36">
        <f t="shared" si="10"/>
        <v>0.51921442004654395</v>
      </c>
      <c r="N125" s="37">
        <f t="shared" si="11"/>
        <v>2016</v>
      </c>
      <c r="O125" s="38" t="str">
        <f t="shared" si="12"/>
        <v>Q2</v>
      </c>
      <c r="P125" s="37">
        <f t="shared" si="13"/>
        <v>4</v>
      </c>
    </row>
    <row r="126" spans="1:16" x14ac:dyDescent="0.25">
      <c r="A126" s="31">
        <v>42461</v>
      </c>
      <c r="B126" s="32" t="s">
        <v>81</v>
      </c>
      <c r="C126" s="32" t="s">
        <v>78</v>
      </c>
      <c r="D126" s="32" t="s">
        <v>76</v>
      </c>
      <c r="E126" s="33">
        <v>593</v>
      </c>
      <c r="F126" s="34">
        <v>421737</v>
      </c>
      <c r="G126" s="34">
        <v>0</v>
      </c>
      <c r="H126" s="34">
        <v>190148.4</v>
      </c>
      <c r="I126" s="34">
        <v>0</v>
      </c>
      <c r="J126" s="35">
        <f t="shared" si="7"/>
        <v>421737</v>
      </c>
      <c r="K126" s="35">
        <f t="shared" si="8"/>
        <v>231588.6</v>
      </c>
      <c r="L126" s="35">
        <f t="shared" si="9"/>
        <v>231588.6</v>
      </c>
      <c r="M126" s="36">
        <f t="shared" si="10"/>
        <v>0.54913038220502353</v>
      </c>
      <c r="N126" s="37">
        <f t="shared" si="11"/>
        <v>2016</v>
      </c>
      <c r="O126" s="38" t="str">
        <f t="shared" si="12"/>
        <v>Q2</v>
      </c>
      <c r="P126" s="37">
        <f t="shared" si="13"/>
        <v>4</v>
      </c>
    </row>
    <row r="127" spans="1:16" x14ac:dyDescent="0.25">
      <c r="A127" s="31">
        <v>42461</v>
      </c>
      <c r="B127" s="32" t="s">
        <v>81</v>
      </c>
      <c r="C127" s="32" t="s">
        <v>78</v>
      </c>
      <c r="D127" s="32" t="s">
        <v>77</v>
      </c>
      <c r="E127" s="33">
        <v>139</v>
      </c>
      <c r="F127" s="34">
        <v>87331</v>
      </c>
      <c r="G127" s="34">
        <v>6441.53</v>
      </c>
      <c r="H127" s="34">
        <v>39540.550000000003</v>
      </c>
      <c r="I127" s="34">
        <v>0</v>
      </c>
      <c r="J127" s="35">
        <f t="shared" si="7"/>
        <v>80889.47</v>
      </c>
      <c r="K127" s="35">
        <f t="shared" si="8"/>
        <v>41348.92</v>
      </c>
      <c r="L127" s="35">
        <f t="shared" si="9"/>
        <v>41348.92</v>
      </c>
      <c r="M127" s="36">
        <f t="shared" si="10"/>
        <v>0.51117803096002479</v>
      </c>
      <c r="N127" s="37">
        <f t="shared" si="11"/>
        <v>2016</v>
      </c>
      <c r="O127" s="38" t="str">
        <f t="shared" si="12"/>
        <v>Q2</v>
      </c>
      <c r="P127" s="37">
        <f t="shared" si="13"/>
        <v>4</v>
      </c>
    </row>
    <row r="128" spans="1:16" x14ac:dyDescent="0.25">
      <c r="A128" s="31">
        <v>42461</v>
      </c>
      <c r="B128" s="32" t="s">
        <v>81</v>
      </c>
      <c r="C128" s="32" t="s">
        <v>79</v>
      </c>
      <c r="D128" s="32" t="s">
        <v>76</v>
      </c>
      <c r="E128" s="33">
        <v>27</v>
      </c>
      <c r="F128" s="34">
        <v>15833</v>
      </c>
      <c r="G128" s="34">
        <v>0</v>
      </c>
      <c r="H128" s="34">
        <v>7401.81</v>
      </c>
      <c r="I128" s="34">
        <v>0</v>
      </c>
      <c r="J128" s="35">
        <f t="shared" si="7"/>
        <v>15833</v>
      </c>
      <c r="K128" s="35">
        <f t="shared" si="8"/>
        <v>8431.1899999999987</v>
      </c>
      <c r="L128" s="35">
        <f t="shared" si="9"/>
        <v>8431.1899999999987</v>
      </c>
      <c r="M128" s="36">
        <f t="shared" si="10"/>
        <v>0.53250742120886752</v>
      </c>
      <c r="N128" s="37">
        <f t="shared" si="11"/>
        <v>2016</v>
      </c>
      <c r="O128" s="38" t="str">
        <f t="shared" si="12"/>
        <v>Q2</v>
      </c>
      <c r="P128" s="37">
        <f t="shared" si="13"/>
        <v>4</v>
      </c>
    </row>
    <row r="129" spans="1:16" x14ac:dyDescent="0.25">
      <c r="A129" s="31">
        <v>42461</v>
      </c>
      <c r="B129" s="32" t="s">
        <v>81</v>
      </c>
      <c r="C129" s="32" t="s">
        <v>79</v>
      </c>
      <c r="D129" s="32" t="s">
        <v>77</v>
      </c>
      <c r="E129" s="33">
        <v>6</v>
      </c>
      <c r="F129" s="34">
        <v>3024</v>
      </c>
      <c r="G129" s="34">
        <v>228.75</v>
      </c>
      <c r="H129" s="34">
        <v>1358.01</v>
      </c>
      <c r="I129" s="34">
        <v>0</v>
      </c>
      <c r="J129" s="35">
        <f t="shared" si="7"/>
        <v>2795.25</v>
      </c>
      <c r="K129" s="35">
        <f t="shared" si="8"/>
        <v>1437.24</v>
      </c>
      <c r="L129" s="35">
        <f t="shared" si="9"/>
        <v>1437.24</v>
      </c>
      <c r="M129" s="36">
        <f t="shared" si="10"/>
        <v>0.51417225650657361</v>
      </c>
      <c r="N129" s="37">
        <f t="shared" si="11"/>
        <v>2016</v>
      </c>
      <c r="O129" s="38" t="str">
        <f t="shared" si="12"/>
        <v>Q2</v>
      </c>
      <c r="P129" s="37">
        <f t="shared" si="13"/>
        <v>4</v>
      </c>
    </row>
    <row r="130" spans="1:16" x14ac:dyDescent="0.25">
      <c r="A130" s="31">
        <v>42461</v>
      </c>
      <c r="B130" s="32" t="s">
        <v>82</v>
      </c>
      <c r="C130" s="32" t="s">
        <v>75</v>
      </c>
      <c r="D130" s="32" t="s">
        <v>76</v>
      </c>
      <c r="E130" s="33">
        <v>39</v>
      </c>
      <c r="F130" s="34">
        <v>3886</v>
      </c>
      <c r="G130" s="34">
        <v>0</v>
      </c>
      <c r="H130" s="34">
        <v>3294.69</v>
      </c>
      <c r="I130" s="34">
        <v>0</v>
      </c>
      <c r="J130" s="35">
        <f t="shared" ref="J130:J193" si="14">F130-G130</f>
        <v>3886</v>
      </c>
      <c r="K130" s="35">
        <f t="shared" ref="K130:K193" si="15">J130-H130</f>
        <v>591.30999999999995</v>
      </c>
      <c r="L130" s="35">
        <f t="shared" ref="L130:L193" si="16">K130-I130</f>
        <v>591.30999999999995</v>
      </c>
      <c r="M130" s="36">
        <f t="shared" ref="M130:M193" si="17">IF(J130=0,0,K130/J130)</f>
        <v>0.1521641791044776</v>
      </c>
      <c r="N130" s="37">
        <f t="shared" ref="N130:N193" si="18">YEAR(A130)</f>
        <v>2016</v>
      </c>
      <c r="O130" s="38" t="str">
        <f t="shared" ref="O130:O193" si="19">"Q"&amp;ROUNDUP(MONTH(A130)/3,0)</f>
        <v>Q2</v>
      </c>
      <c r="P130" s="37">
        <f t="shared" ref="P130:P193" si="20">MONTH(A130)</f>
        <v>4</v>
      </c>
    </row>
    <row r="131" spans="1:16" x14ac:dyDescent="0.25">
      <c r="A131" s="31">
        <v>42461</v>
      </c>
      <c r="B131" s="32" t="s">
        <v>82</v>
      </c>
      <c r="C131" s="32" t="s">
        <v>75</v>
      </c>
      <c r="D131" s="32" t="s">
        <v>77</v>
      </c>
      <c r="E131" s="33">
        <v>8</v>
      </c>
      <c r="F131" s="34">
        <v>908</v>
      </c>
      <c r="G131" s="34">
        <v>72.64</v>
      </c>
      <c r="H131" s="34">
        <v>818.03</v>
      </c>
      <c r="I131" s="34">
        <v>0</v>
      </c>
      <c r="J131" s="35">
        <f t="shared" si="14"/>
        <v>835.36</v>
      </c>
      <c r="K131" s="35">
        <f t="shared" si="15"/>
        <v>17.330000000000041</v>
      </c>
      <c r="L131" s="35">
        <f t="shared" si="16"/>
        <v>17.330000000000041</v>
      </c>
      <c r="M131" s="36">
        <f t="shared" si="17"/>
        <v>2.0745546830109225E-2</v>
      </c>
      <c r="N131" s="37">
        <f t="shared" si="18"/>
        <v>2016</v>
      </c>
      <c r="O131" s="38" t="str">
        <f t="shared" si="19"/>
        <v>Q2</v>
      </c>
      <c r="P131" s="37">
        <f t="shared" si="20"/>
        <v>4</v>
      </c>
    </row>
    <row r="132" spans="1:16" x14ac:dyDescent="0.25">
      <c r="A132" s="31">
        <v>42461</v>
      </c>
      <c r="B132" s="32" t="s">
        <v>82</v>
      </c>
      <c r="C132" s="32" t="s">
        <v>78</v>
      </c>
      <c r="D132" s="32" t="s">
        <v>76</v>
      </c>
      <c r="E132" s="33">
        <v>2808</v>
      </c>
      <c r="F132" s="34">
        <v>268205</v>
      </c>
      <c r="G132" s="34">
        <v>0</v>
      </c>
      <c r="H132" s="34">
        <v>222248.24</v>
      </c>
      <c r="I132" s="34">
        <v>0</v>
      </c>
      <c r="J132" s="35">
        <f t="shared" si="14"/>
        <v>268205</v>
      </c>
      <c r="K132" s="35">
        <f t="shared" si="15"/>
        <v>45956.760000000009</v>
      </c>
      <c r="L132" s="35">
        <f t="shared" si="16"/>
        <v>45956.760000000009</v>
      </c>
      <c r="M132" s="36">
        <f t="shared" si="17"/>
        <v>0.17134937827408142</v>
      </c>
      <c r="N132" s="37">
        <f t="shared" si="18"/>
        <v>2016</v>
      </c>
      <c r="O132" s="38" t="str">
        <f t="shared" si="19"/>
        <v>Q2</v>
      </c>
      <c r="P132" s="37">
        <f t="shared" si="20"/>
        <v>4</v>
      </c>
    </row>
    <row r="133" spans="1:16" x14ac:dyDescent="0.25">
      <c r="A133" s="31">
        <v>42461</v>
      </c>
      <c r="B133" s="32" t="s">
        <v>82</v>
      </c>
      <c r="C133" s="32" t="s">
        <v>78</v>
      </c>
      <c r="D133" s="32" t="s">
        <v>77</v>
      </c>
      <c r="E133" s="33">
        <v>614</v>
      </c>
      <c r="F133" s="34">
        <v>64930</v>
      </c>
      <c r="G133" s="34">
        <v>4684.3999999999996</v>
      </c>
      <c r="H133" s="34">
        <v>53616.5</v>
      </c>
      <c r="I133" s="34">
        <v>0</v>
      </c>
      <c r="J133" s="35">
        <f t="shared" si="14"/>
        <v>60245.599999999999</v>
      </c>
      <c r="K133" s="35">
        <f t="shared" si="15"/>
        <v>6629.0999999999985</v>
      </c>
      <c r="L133" s="35">
        <f t="shared" si="16"/>
        <v>6629.0999999999985</v>
      </c>
      <c r="M133" s="36">
        <f t="shared" si="17"/>
        <v>0.11003459173781983</v>
      </c>
      <c r="N133" s="37">
        <f t="shared" si="18"/>
        <v>2016</v>
      </c>
      <c r="O133" s="38" t="str">
        <f t="shared" si="19"/>
        <v>Q2</v>
      </c>
      <c r="P133" s="37">
        <f t="shared" si="20"/>
        <v>4</v>
      </c>
    </row>
    <row r="134" spans="1:16" x14ac:dyDescent="0.25">
      <c r="A134" s="31">
        <v>42461</v>
      </c>
      <c r="B134" s="32" t="s">
        <v>82</v>
      </c>
      <c r="C134" s="32" t="s">
        <v>79</v>
      </c>
      <c r="D134" s="32" t="s">
        <v>76</v>
      </c>
      <c r="E134" s="33">
        <v>94</v>
      </c>
      <c r="F134" s="34">
        <v>9799</v>
      </c>
      <c r="G134" s="34">
        <v>0</v>
      </c>
      <c r="H134" s="34">
        <v>8139.31</v>
      </c>
      <c r="I134" s="34">
        <v>0</v>
      </c>
      <c r="J134" s="35">
        <f t="shared" si="14"/>
        <v>9799</v>
      </c>
      <c r="K134" s="35">
        <f t="shared" si="15"/>
        <v>1659.6899999999996</v>
      </c>
      <c r="L134" s="35">
        <f t="shared" si="16"/>
        <v>1659.6899999999996</v>
      </c>
      <c r="M134" s="36">
        <f t="shared" si="17"/>
        <v>0.16937340544953564</v>
      </c>
      <c r="N134" s="37">
        <f t="shared" si="18"/>
        <v>2016</v>
      </c>
      <c r="O134" s="38" t="str">
        <f t="shared" si="19"/>
        <v>Q2</v>
      </c>
      <c r="P134" s="37">
        <f t="shared" si="20"/>
        <v>4</v>
      </c>
    </row>
    <row r="135" spans="1:16" x14ac:dyDescent="0.25">
      <c r="A135" s="31">
        <v>42461</v>
      </c>
      <c r="B135" s="32" t="s">
        <v>82</v>
      </c>
      <c r="C135" s="32" t="s">
        <v>79</v>
      </c>
      <c r="D135" s="32" t="s">
        <v>77</v>
      </c>
      <c r="E135" s="33">
        <v>23</v>
      </c>
      <c r="F135" s="34">
        <v>2564</v>
      </c>
      <c r="G135" s="34">
        <v>196.78</v>
      </c>
      <c r="H135" s="34">
        <v>2162.83</v>
      </c>
      <c r="I135" s="34">
        <v>0</v>
      </c>
      <c r="J135" s="35">
        <f t="shared" si="14"/>
        <v>2367.2199999999998</v>
      </c>
      <c r="K135" s="35">
        <f t="shared" si="15"/>
        <v>204.38999999999987</v>
      </c>
      <c r="L135" s="35">
        <f t="shared" si="16"/>
        <v>204.38999999999987</v>
      </c>
      <c r="M135" s="36">
        <f t="shared" si="17"/>
        <v>8.6341784878464986E-2</v>
      </c>
      <c r="N135" s="37">
        <f t="shared" si="18"/>
        <v>2016</v>
      </c>
      <c r="O135" s="38" t="str">
        <f t="shared" si="19"/>
        <v>Q2</v>
      </c>
      <c r="P135" s="37">
        <f t="shared" si="20"/>
        <v>4</v>
      </c>
    </row>
    <row r="136" spans="1:16" x14ac:dyDescent="0.25">
      <c r="A136" s="31">
        <v>42461</v>
      </c>
      <c r="B136" s="32" t="s">
        <v>83</v>
      </c>
      <c r="C136" s="32" t="s">
        <v>75</v>
      </c>
      <c r="D136" s="32" t="s">
        <v>76</v>
      </c>
      <c r="E136" s="33">
        <v>19</v>
      </c>
      <c r="F136" s="34">
        <v>11567</v>
      </c>
      <c r="G136" s="34">
        <v>0</v>
      </c>
      <c r="H136" s="34">
        <v>6419.28</v>
      </c>
      <c r="I136" s="34">
        <v>0</v>
      </c>
      <c r="J136" s="35">
        <f t="shared" si="14"/>
        <v>11567</v>
      </c>
      <c r="K136" s="35">
        <f t="shared" si="15"/>
        <v>5147.72</v>
      </c>
      <c r="L136" s="35">
        <f t="shared" si="16"/>
        <v>5147.72</v>
      </c>
      <c r="M136" s="36">
        <f t="shared" si="17"/>
        <v>0.44503501340019019</v>
      </c>
      <c r="N136" s="37">
        <f t="shared" si="18"/>
        <v>2016</v>
      </c>
      <c r="O136" s="38" t="str">
        <f t="shared" si="19"/>
        <v>Q2</v>
      </c>
      <c r="P136" s="37">
        <f t="shared" si="20"/>
        <v>4</v>
      </c>
    </row>
    <row r="137" spans="1:16" x14ac:dyDescent="0.25">
      <c r="A137" s="31">
        <v>42461</v>
      </c>
      <c r="B137" s="32" t="s">
        <v>83</v>
      </c>
      <c r="C137" s="32" t="s">
        <v>75</v>
      </c>
      <c r="D137" s="32" t="s">
        <v>77</v>
      </c>
      <c r="E137" s="33">
        <v>7</v>
      </c>
      <c r="F137" s="34">
        <v>4873</v>
      </c>
      <c r="G137" s="34">
        <v>361.7</v>
      </c>
      <c r="H137" s="34">
        <v>2825.22</v>
      </c>
      <c r="I137" s="34">
        <v>0</v>
      </c>
      <c r="J137" s="35">
        <f t="shared" si="14"/>
        <v>4511.3</v>
      </c>
      <c r="K137" s="35">
        <f t="shared" si="15"/>
        <v>1686.0800000000004</v>
      </c>
      <c r="L137" s="35">
        <f t="shared" si="16"/>
        <v>1686.0800000000004</v>
      </c>
      <c r="M137" s="36">
        <f t="shared" si="17"/>
        <v>0.37374592689468672</v>
      </c>
      <c r="N137" s="37">
        <f t="shared" si="18"/>
        <v>2016</v>
      </c>
      <c r="O137" s="38" t="str">
        <f t="shared" si="19"/>
        <v>Q2</v>
      </c>
      <c r="P137" s="37">
        <f t="shared" si="20"/>
        <v>4</v>
      </c>
    </row>
    <row r="138" spans="1:16" x14ac:dyDescent="0.25">
      <c r="A138" s="31">
        <v>42461</v>
      </c>
      <c r="B138" s="32" t="s">
        <v>83</v>
      </c>
      <c r="C138" s="32" t="s">
        <v>78</v>
      </c>
      <c r="D138" s="32" t="s">
        <v>76</v>
      </c>
      <c r="E138" s="33">
        <v>696</v>
      </c>
      <c r="F138" s="34">
        <v>385016</v>
      </c>
      <c r="G138" s="34">
        <v>0</v>
      </c>
      <c r="H138" s="34">
        <v>207825.72</v>
      </c>
      <c r="I138" s="34">
        <v>0</v>
      </c>
      <c r="J138" s="35">
        <f t="shared" si="14"/>
        <v>385016</v>
      </c>
      <c r="K138" s="35">
        <f t="shared" si="15"/>
        <v>177190.28</v>
      </c>
      <c r="L138" s="35">
        <f t="shared" si="16"/>
        <v>177190.28</v>
      </c>
      <c r="M138" s="36">
        <f t="shared" si="17"/>
        <v>0.46021536767303178</v>
      </c>
      <c r="N138" s="37">
        <f t="shared" si="18"/>
        <v>2016</v>
      </c>
      <c r="O138" s="38" t="str">
        <f t="shared" si="19"/>
        <v>Q2</v>
      </c>
      <c r="P138" s="37">
        <f t="shared" si="20"/>
        <v>4</v>
      </c>
    </row>
    <row r="139" spans="1:16" x14ac:dyDescent="0.25">
      <c r="A139" s="31">
        <v>42461</v>
      </c>
      <c r="B139" s="32" t="s">
        <v>83</v>
      </c>
      <c r="C139" s="32" t="s">
        <v>78</v>
      </c>
      <c r="D139" s="32" t="s">
        <v>77</v>
      </c>
      <c r="E139" s="33">
        <v>156</v>
      </c>
      <c r="F139" s="34">
        <v>78374</v>
      </c>
      <c r="G139" s="34">
        <v>5878.96</v>
      </c>
      <c r="H139" s="34">
        <v>41809.89</v>
      </c>
      <c r="I139" s="34">
        <v>0</v>
      </c>
      <c r="J139" s="35">
        <f t="shared" si="14"/>
        <v>72495.039999999994</v>
      </c>
      <c r="K139" s="35">
        <f t="shared" si="15"/>
        <v>30685.149999999994</v>
      </c>
      <c r="L139" s="35">
        <f t="shared" si="16"/>
        <v>30685.149999999994</v>
      </c>
      <c r="M139" s="36">
        <f t="shared" si="17"/>
        <v>0.42327240594666887</v>
      </c>
      <c r="N139" s="37">
        <f t="shared" si="18"/>
        <v>2016</v>
      </c>
      <c r="O139" s="38" t="str">
        <f t="shared" si="19"/>
        <v>Q2</v>
      </c>
      <c r="P139" s="37">
        <f t="shared" si="20"/>
        <v>4</v>
      </c>
    </row>
    <row r="140" spans="1:16" x14ac:dyDescent="0.25">
      <c r="A140" s="31">
        <v>42461</v>
      </c>
      <c r="B140" s="32" t="s">
        <v>83</v>
      </c>
      <c r="C140" s="32" t="s">
        <v>79</v>
      </c>
      <c r="D140" s="32" t="s">
        <v>76</v>
      </c>
      <c r="E140" s="33">
        <v>46</v>
      </c>
      <c r="F140" s="34">
        <v>19378</v>
      </c>
      <c r="G140" s="34">
        <v>0</v>
      </c>
      <c r="H140" s="34">
        <v>10174.23</v>
      </c>
      <c r="I140" s="34">
        <v>0</v>
      </c>
      <c r="J140" s="35">
        <f t="shared" si="14"/>
        <v>19378</v>
      </c>
      <c r="K140" s="35">
        <f t="shared" si="15"/>
        <v>9203.77</v>
      </c>
      <c r="L140" s="35">
        <f t="shared" si="16"/>
        <v>9203.77</v>
      </c>
      <c r="M140" s="36">
        <f t="shared" si="17"/>
        <v>0.47495974816802561</v>
      </c>
      <c r="N140" s="37">
        <f t="shared" si="18"/>
        <v>2016</v>
      </c>
      <c r="O140" s="38" t="str">
        <f t="shared" si="19"/>
        <v>Q2</v>
      </c>
      <c r="P140" s="37">
        <f t="shared" si="20"/>
        <v>4</v>
      </c>
    </row>
    <row r="141" spans="1:16" x14ac:dyDescent="0.25">
      <c r="A141" s="31">
        <v>42461</v>
      </c>
      <c r="B141" s="32" t="s">
        <v>83</v>
      </c>
      <c r="C141" s="32" t="s">
        <v>79</v>
      </c>
      <c r="D141" s="32" t="s">
        <v>77</v>
      </c>
      <c r="E141" s="33">
        <v>6</v>
      </c>
      <c r="F141" s="34">
        <v>3014</v>
      </c>
      <c r="G141" s="34">
        <v>241.12</v>
      </c>
      <c r="H141" s="34">
        <v>1634.6</v>
      </c>
      <c r="I141" s="34">
        <v>0</v>
      </c>
      <c r="J141" s="35">
        <f t="shared" si="14"/>
        <v>2772.88</v>
      </c>
      <c r="K141" s="35">
        <f t="shared" si="15"/>
        <v>1138.2800000000002</v>
      </c>
      <c r="L141" s="35">
        <f t="shared" si="16"/>
        <v>1138.2800000000002</v>
      </c>
      <c r="M141" s="36">
        <f t="shared" si="17"/>
        <v>0.4105046017137417</v>
      </c>
      <c r="N141" s="37">
        <f t="shared" si="18"/>
        <v>2016</v>
      </c>
      <c r="O141" s="38" t="str">
        <f t="shared" si="19"/>
        <v>Q2</v>
      </c>
      <c r="P141" s="37">
        <f t="shared" si="20"/>
        <v>4</v>
      </c>
    </row>
    <row r="142" spans="1:16" x14ac:dyDescent="0.25">
      <c r="A142" s="31">
        <v>42461</v>
      </c>
      <c r="B142" s="32" t="s">
        <v>84</v>
      </c>
      <c r="C142" s="32" t="s">
        <v>75</v>
      </c>
      <c r="D142" s="32" t="s">
        <v>76</v>
      </c>
      <c r="E142" s="33">
        <v>6</v>
      </c>
      <c r="F142" s="34">
        <v>18664</v>
      </c>
      <c r="G142" s="34">
        <v>0</v>
      </c>
      <c r="H142" s="34">
        <v>14692.24</v>
      </c>
      <c r="I142" s="34">
        <v>0</v>
      </c>
      <c r="J142" s="35">
        <f t="shared" si="14"/>
        <v>18664</v>
      </c>
      <c r="K142" s="35">
        <f t="shared" si="15"/>
        <v>3971.76</v>
      </c>
      <c r="L142" s="35">
        <f t="shared" si="16"/>
        <v>3971.76</v>
      </c>
      <c r="M142" s="36">
        <f t="shared" si="17"/>
        <v>0.21280325760822977</v>
      </c>
      <c r="N142" s="37">
        <f t="shared" si="18"/>
        <v>2016</v>
      </c>
      <c r="O142" s="38" t="str">
        <f t="shared" si="19"/>
        <v>Q2</v>
      </c>
      <c r="P142" s="37">
        <f t="shared" si="20"/>
        <v>4</v>
      </c>
    </row>
    <row r="143" spans="1:16" x14ac:dyDescent="0.25">
      <c r="A143" s="31">
        <v>42461</v>
      </c>
      <c r="B143" s="32" t="s">
        <v>84</v>
      </c>
      <c r="C143" s="32" t="s">
        <v>75</v>
      </c>
      <c r="D143" s="32" t="s">
        <v>77</v>
      </c>
      <c r="E143" s="33">
        <v>1</v>
      </c>
      <c r="F143" s="34">
        <v>6729</v>
      </c>
      <c r="G143" s="34">
        <v>336.45</v>
      </c>
      <c r="H143" s="34">
        <v>6322.63</v>
      </c>
      <c r="I143" s="34">
        <v>0</v>
      </c>
      <c r="J143" s="35">
        <f t="shared" si="14"/>
        <v>6392.55</v>
      </c>
      <c r="K143" s="35">
        <f t="shared" si="15"/>
        <v>69.920000000000073</v>
      </c>
      <c r="L143" s="35">
        <f t="shared" si="16"/>
        <v>69.920000000000073</v>
      </c>
      <c r="M143" s="36">
        <f t="shared" si="17"/>
        <v>1.0937732203893605E-2</v>
      </c>
      <c r="N143" s="37">
        <f t="shared" si="18"/>
        <v>2016</v>
      </c>
      <c r="O143" s="38" t="str">
        <f t="shared" si="19"/>
        <v>Q2</v>
      </c>
      <c r="P143" s="37">
        <f t="shared" si="20"/>
        <v>4</v>
      </c>
    </row>
    <row r="144" spans="1:16" x14ac:dyDescent="0.25">
      <c r="A144" s="31">
        <v>42461</v>
      </c>
      <c r="B144" s="32" t="s">
        <v>84</v>
      </c>
      <c r="C144" s="32" t="s">
        <v>78</v>
      </c>
      <c r="D144" s="32" t="s">
        <v>76</v>
      </c>
      <c r="E144" s="33">
        <v>247</v>
      </c>
      <c r="F144" s="34">
        <v>935643</v>
      </c>
      <c r="G144" s="34">
        <v>0</v>
      </c>
      <c r="H144" s="34">
        <v>786439.09</v>
      </c>
      <c r="I144" s="34">
        <v>0</v>
      </c>
      <c r="J144" s="35">
        <f t="shared" si="14"/>
        <v>935643</v>
      </c>
      <c r="K144" s="35">
        <f t="shared" si="15"/>
        <v>149203.91000000003</v>
      </c>
      <c r="L144" s="35">
        <f t="shared" si="16"/>
        <v>149203.91000000003</v>
      </c>
      <c r="M144" s="36">
        <f t="shared" si="17"/>
        <v>0.15946670899050175</v>
      </c>
      <c r="N144" s="37">
        <f t="shared" si="18"/>
        <v>2016</v>
      </c>
      <c r="O144" s="38" t="str">
        <f t="shared" si="19"/>
        <v>Q2</v>
      </c>
      <c r="P144" s="37">
        <f t="shared" si="20"/>
        <v>4</v>
      </c>
    </row>
    <row r="145" spans="1:16" x14ac:dyDescent="0.25">
      <c r="A145" s="31">
        <v>42461</v>
      </c>
      <c r="B145" s="32" t="s">
        <v>84</v>
      </c>
      <c r="C145" s="32" t="s">
        <v>78</v>
      </c>
      <c r="D145" s="32" t="s">
        <v>77</v>
      </c>
      <c r="E145" s="33">
        <v>58</v>
      </c>
      <c r="F145" s="34">
        <v>179452</v>
      </c>
      <c r="G145" s="34">
        <v>13436.9</v>
      </c>
      <c r="H145" s="34">
        <v>150072.09</v>
      </c>
      <c r="I145" s="34">
        <v>0</v>
      </c>
      <c r="J145" s="35">
        <f t="shared" si="14"/>
        <v>166015.1</v>
      </c>
      <c r="K145" s="35">
        <f t="shared" si="15"/>
        <v>15943.010000000009</v>
      </c>
      <c r="L145" s="35">
        <f t="shared" si="16"/>
        <v>15943.010000000009</v>
      </c>
      <c r="M145" s="36">
        <f t="shared" si="17"/>
        <v>9.6033493338858994E-2</v>
      </c>
      <c r="N145" s="37">
        <f t="shared" si="18"/>
        <v>2016</v>
      </c>
      <c r="O145" s="38" t="str">
        <f t="shared" si="19"/>
        <v>Q2</v>
      </c>
      <c r="P145" s="37">
        <f t="shared" si="20"/>
        <v>4</v>
      </c>
    </row>
    <row r="146" spans="1:16" x14ac:dyDescent="0.25">
      <c r="A146" s="31">
        <v>42461</v>
      </c>
      <c r="B146" s="32" t="s">
        <v>84</v>
      </c>
      <c r="C146" s="32" t="s">
        <v>79</v>
      </c>
      <c r="D146" s="32" t="s">
        <v>76</v>
      </c>
      <c r="E146" s="33">
        <v>6</v>
      </c>
      <c r="F146" s="34">
        <v>18124</v>
      </c>
      <c r="G146" s="34">
        <v>0</v>
      </c>
      <c r="H146" s="34">
        <v>15918.36</v>
      </c>
      <c r="I146" s="34">
        <v>0</v>
      </c>
      <c r="J146" s="35">
        <f t="shared" si="14"/>
        <v>18124</v>
      </c>
      <c r="K146" s="35">
        <f t="shared" si="15"/>
        <v>2205.6399999999994</v>
      </c>
      <c r="L146" s="35">
        <f t="shared" si="16"/>
        <v>2205.6399999999994</v>
      </c>
      <c r="M146" s="36">
        <f t="shared" si="17"/>
        <v>0.12169719708673579</v>
      </c>
      <c r="N146" s="37">
        <f t="shared" si="18"/>
        <v>2016</v>
      </c>
      <c r="O146" s="38" t="str">
        <f t="shared" si="19"/>
        <v>Q2</v>
      </c>
      <c r="P146" s="37">
        <f t="shared" si="20"/>
        <v>4</v>
      </c>
    </row>
    <row r="147" spans="1:16" x14ac:dyDescent="0.25">
      <c r="A147" s="31">
        <v>42461</v>
      </c>
      <c r="B147" s="32" t="s">
        <v>84</v>
      </c>
      <c r="C147" s="32" t="s">
        <v>79</v>
      </c>
      <c r="D147" s="32" t="s">
        <v>77</v>
      </c>
      <c r="E147" s="33">
        <v>3</v>
      </c>
      <c r="F147" s="34">
        <v>14337</v>
      </c>
      <c r="G147" s="34">
        <v>1146.96</v>
      </c>
      <c r="H147" s="34">
        <v>13156.48</v>
      </c>
      <c r="I147" s="34">
        <v>0</v>
      </c>
      <c r="J147" s="35">
        <f t="shared" si="14"/>
        <v>13190.04</v>
      </c>
      <c r="K147" s="35">
        <f t="shared" si="15"/>
        <v>33.56000000000131</v>
      </c>
      <c r="L147" s="35">
        <f t="shared" si="16"/>
        <v>33.56000000000131</v>
      </c>
      <c r="M147" s="36">
        <f t="shared" si="17"/>
        <v>2.5443440656738956E-3</v>
      </c>
      <c r="N147" s="37">
        <f t="shared" si="18"/>
        <v>2016</v>
      </c>
      <c r="O147" s="38" t="str">
        <f t="shared" si="19"/>
        <v>Q2</v>
      </c>
      <c r="P147" s="37">
        <f t="shared" si="20"/>
        <v>4</v>
      </c>
    </row>
    <row r="148" spans="1:16" x14ac:dyDescent="0.25">
      <c r="A148" s="31">
        <v>42461</v>
      </c>
      <c r="B148" s="32" t="s">
        <v>85</v>
      </c>
      <c r="C148" s="32" t="s">
        <v>75</v>
      </c>
      <c r="D148" s="32" t="s">
        <v>76</v>
      </c>
      <c r="E148" s="33">
        <v>7</v>
      </c>
      <c r="F148" s="34">
        <v>10273</v>
      </c>
      <c r="G148" s="34">
        <v>0</v>
      </c>
      <c r="H148" s="34">
        <v>5228.03</v>
      </c>
      <c r="I148" s="34">
        <v>0</v>
      </c>
      <c r="J148" s="35">
        <f t="shared" si="14"/>
        <v>10273</v>
      </c>
      <c r="K148" s="35">
        <f t="shared" si="15"/>
        <v>5044.97</v>
      </c>
      <c r="L148" s="35">
        <f t="shared" si="16"/>
        <v>5044.97</v>
      </c>
      <c r="M148" s="36">
        <f t="shared" si="17"/>
        <v>0.4910902365423927</v>
      </c>
      <c r="N148" s="37">
        <f t="shared" si="18"/>
        <v>2016</v>
      </c>
      <c r="O148" s="38" t="str">
        <f t="shared" si="19"/>
        <v>Q2</v>
      </c>
      <c r="P148" s="37">
        <f t="shared" si="20"/>
        <v>4</v>
      </c>
    </row>
    <row r="149" spans="1:16" x14ac:dyDescent="0.25">
      <c r="A149" s="31">
        <v>42461</v>
      </c>
      <c r="B149" s="32" t="s">
        <v>85</v>
      </c>
      <c r="C149" s="32" t="s">
        <v>78</v>
      </c>
      <c r="D149" s="32" t="s">
        <v>76</v>
      </c>
      <c r="E149" s="33">
        <v>272</v>
      </c>
      <c r="F149" s="34">
        <v>338578</v>
      </c>
      <c r="G149" s="34">
        <v>0</v>
      </c>
      <c r="H149" s="34">
        <v>185857.91</v>
      </c>
      <c r="I149" s="34">
        <v>0</v>
      </c>
      <c r="J149" s="35">
        <f t="shared" si="14"/>
        <v>338578</v>
      </c>
      <c r="K149" s="35">
        <f t="shared" si="15"/>
        <v>152720.09</v>
      </c>
      <c r="L149" s="35">
        <f t="shared" si="16"/>
        <v>152720.09</v>
      </c>
      <c r="M149" s="36">
        <f t="shared" si="17"/>
        <v>0.45106324096663103</v>
      </c>
      <c r="N149" s="37">
        <f t="shared" si="18"/>
        <v>2016</v>
      </c>
      <c r="O149" s="38" t="str">
        <f t="shared" si="19"/>
        <v>Q2</v>
      </c>
      <c r="P149" s="37">
        <f t="shared" si="20"/>
        <v>4</v>
      </c>
    </row>
    <row r="150" spans="1:16" x14ac:dyDescent="0.25">
      <c r="A150" s="31">
        <v>42461</v>
      </c>
      <c r="B150" s="32" t="s">
        <v>85</v>
      </c>
      <c r="C150" s="32" t="s">
        <v>78</v>
      </c>
      <c r="D150" s="32" t="s">
        <v>77</v>
      </c>
      <c r="E150" s="33">
        <v>46</v>
      </c>
      <c r="F150" s="34">
        <v>49714</v>
      </c>
      <c r="G150" s="34">
        <v>3826.64</v>
      </c>
      <c r="H150" s="34">
        <v>28462.59</v>
      </c>
      <c r="I150" s="34">
        <v>0</v>
      </c>
      <c r="J150" s="35">
        <f t="shared" si="14"/>
        <v>45887.360000000001</v>
      </c>
      <c r="K150" s="35">
        <f t="shared" si="15"/>
        <v>17424.77</v>
      </c>
      <c r="L150" s="35">
        <f t="shared" si="16"/>
        <v>17424.77</v>
      </c>
      <c r="M150" s="36">
        <f t="shared" si="17"/>
        <v>0.37972918904029346</v>
      </c>
      <c r="N150" s="37">
        <f t="shared" si="18"/>
        <v>2016</v>
      </c>
      <c r="O150" s="38" t="str">
        <f t="shared" si="19"/>
        <v>Q2</v>
      </c>
      <c r="P150" s="37">
        <f t="shared" si="20"/>
        <v>4</v>
      </c>
    </row>
    <row r="151" spans="1:16" x14ac:dyDescent="0.25">
      <c r="A151" s="31">
        <v>42461</v>
      </c>
      <c r="B151" s="32" t="s">
        <v>85</v>
      </c>
      <c r="C151" s="32" t="s">
        <v>79</v>
      </c>
      <c r="D151" s="32" t="s">
        <v>76</v>
      </c>
      <c r="E151" s="33">
        <v>25</v>
      </c>
      <c r="F151" s="34">
        <v>23215</v>
      </c>
      <c r="G151" s="34">
        <v>0</v>
      </c>
      <c r="H151" s="34">
        <v>12552.89</v>
      </c>
      <c r="I151" s="34">
        <v>0</v>
      </c>
      <c r="J151" s="35">
        <f t="shared" si="14"/>
        <v>23215</v>
      </c>
      <c r="K151" s="35">
        <f t="shared" si="15"/>
        <v>10662.11</v>
      </c>
      <c r="L151" s="35">
        <f t="shared" si="16"/>
        <v>10662.11</v>
      </c>
      <c r="M151" s="36">
        <f t="shared" si="17"/>
        <v>0.45927676071505497</v>
      </c>
      <c r="N151" s="37">
        <f t="shared" si="18"/>
        <v>2016</v>
      </c>
      <c r="O151" s="38" t="str">
        <f t="shared" si="19"/>
        <v>Q2</v>
      </c>
      <c r="P151" s="37">
        <f t="shared" si="20"/>
        <v>4</v>
      </c>
    </row>
    <row r="152" spans="1:16" x14ac:dyDescent="0.25">
      <c r="A152" s="31">
        <v>42461</v>
      </c>
      <c r="B152" s="32" t="s">
        <v>85</v>
      </c>
      <c r="C152" s="32" t="s">
        <v>79</v>
      </c>
      <c r="D152" s="32" t="s">
        <v>77</v>
      </c>
      <c r="E152" s="33">
        <v>1</v>
      </c>
      <c r="F152" s="34">
        <v>519</v>
      </c>
      <c r="G152" s="34">
        <v>41.52</v>
      </c>
      <c r="H152" s="34">
        <v>311.44</v>
      </c>
      <c r="I152" s="34">
        <v>0</v>
      </c>
      <c r="J152" s="35">
        <f t="shared" si="14"/>
        <v>477.48</v>
      </c>
      <c r="K152" s="35">
        <f t="shared" si="15"/>
        <v>166.04000000000002</v>
      </c>
      <c r="L152" s="35">
        <f t="shared" si="16"/>
        <v>166.04000000000002</v>
      </c>
      <c r="M152" s="36">
        <f t="shared" si="17"/>
        <v>0.34774231381419118</v>
      </c>
      <c r="N152" s="37">
        <f t="shared" si="18"/>
        <v>2016</v>
      </c>
      <c r="O152" s="38" t="str">
        <f t="shared" si="19"/>
        <v>Q2</v>
      </c>
      <c r="P152" s="37">
        <f t="shared" si="20"/>
        <v>4</v>
      </c>
    </row>
    <row r="153" spans="1:16" x14ac:dyDescent="0.25">
      <c r="A153" s="31">
        <v>42491</v>
      </c>
      <c r="B153" s="32" t="s">
        <v>74</v>
      </c>
      <c r="C153" s="32" t="s">
        <v>75</v>
      </c>
      <c r="D153" s="32" t="s">
        <v>76</v>
      </c>
      <c r="E153" s="33">
        <v>5</v>
      </c>
      <c r="F153" s="34">
        <v>1941</v>
      </c>
      <c r="G153" s="34">
        <v>0</v>
      </c>
      <c r="H153" s="34">
        <v>833.65</v>
      </c>
      <c r="I153" s="34">
        <v>0</v>
      </c>
      <c r="J153" s="35">
        <f t="shared" si="14"/>
        <v>1941</v>
      </c>
      <c r="K153" s="35">
        <f t="shared" si="15"/>
        <v>1107.3499999999999</v>
      </c>
      <c r="L153" s="35">
        <f t="shared" si="16"/>
        <v>1107.3499999999999</v>
      </c>
      <c r="M153" s="36">
        <f t="shared" si="17"/>
        <v>0.57050489438433793</v>
      </c>
      <c r="N153" s="37">
        <f t="shared" si="18"/>
        <v>2016</v>
      </c>
      <c r="O153" s="38" t="str">
        <f t="shared" si="19"/>
        <v>Q2</v>
      </c>
      <c r="P153" s="37">
        <f t="shared" si="20"/>
        <v>5</v>
      </c>
    </row>
    <row r="154" spans="1:16" x14ac:dyDescent="0.25">
      <c r="A154" s="31">
        <v>42491</v>
      </c>
      <c r="B154" s="32" t="s">
        <v>74</v>
      </c>
      <c r="C154" s="32" t="s">
        <v>75</v>
      </c>
      <c r="D154" s="32" t="s">
        <v>77</v>
      </c>
      <c r="E154" s="33">
        <v>12</v>
      </c>
      <c r="F154" s="34">
        <v>4888</v>
      </c>
      <c r="G154" s="34">
        <v>342.16</v>
      </c>
      <c r="H154" s="34">
        <v>2479.58</v>
      </c>
      <c r="I154" s="34">
        <v>0</v>
      </c>
      <c r="J154" s="35">
        <f t="shared" si="14"/>
        <v>4545.84</v>
      </c>
      <c r="K154" s="35">
        <f t="shared" si="15"/>
        <v>2066.2600000000002</v>
      </c>
      <c r="L154" s="35">
        <f t="shared" si="16"/>
        <v>2066.2600000000002</v>
      </c>
      <c r="M154" s="36">
        <f t="shared" si="17"/>
        <v>0.45453865512204567</v>
      </c>
      <c r="N154" s="37">
        <f t="shared" si="18"/>
        <v>2016</v>
      </c>
      <c r="O154" s="38" t="str">
        <f t="shared" si="19"/>
        <v>Q2</v>
      </c>
      <c r="P154" s="37">
        <f t="shared" si="20"/>
        <v>5</v>
      </c>
    </row>
    <row r="155" spans="1:16" x14ac:dyDescent="0.25">
      <c r="A155" s="31">
        <v>42491</v>
      </c>
      <c r="B155" s="32" t="s">
        <v>74</v>
      </c>
      <c r="C155" s="32" t="s">
        <v>78</v>
      </c>
      <c r="D155" s="32" t="s">
        <v>76</v>
      </c>
      <c r="E155" s="33">
        <v>672</v>
      </c>
      <c r="F155" s="34">
        <v>261827</v>
      </c>
      <c r="G155" s="34">
        <v>0</v>
      </c>
      <c r="H155" s="34">
        <v>156597.82</v>
      </c>
      <c r="I155" s="34">
        <v>0</v>
      </c>
      <c r="J155" s="35">
        <f t="shared" si="14"/>
        <v>261827</v>
      </c>
      <c r="K155" s="35">
        <f t="shared" si="15"/>
        <v>105229.18</v>
      </c>
      <c r="L155" s="35">
        <f t="shared" si="16"/>
        <v>105229.18</v>
      </c>
      <c r="M155" s="36">
        <f t="shared" si="17"/>
        <v>0.40190347061227449</v>
      </c>
      <c r="N155" s="37">
        <f t="shared" si="18"/>
        <v>2016</v>
      </c>
      <c r="O155" s="38" t="str">
        <f t="shared" si="19"/>
        <v>Q2</v>
      </c>
      <c r="P155" s="37">
        <f t="shared" si="20"/>
        <v>5</v>
      </c>
    </row>
    <row r="156" spans="1:16" x14ac:dyDescent="0.25">
      <c r="A156" s="31">
        <v>42491</v>
      </c>
      <c r="B156" s="32" t="s">
        <v>74</v>
      </c>
      <c r="C156" s="32" t="s">
        <v>78</v>
      </c>
      <c r="D156" s="32" t="s">
        <v>77</v>
      </c>
      <c r="E156" s="33">
        <v>306</v>
      </c>
      <c r="F156" s="34">
        <v>117858</v>
      </c>
      <c r="G156" s="34">
        <v>7932.62</v>
      </c>
      <c r="H156" s="34">
        <v>67388.600000000006</v>
      </c>
      <c r="I156" s="34">
        <v>0</v>
      </c>
      <c r="J156" s="35">
        <f t="shared" si="14"/>
        <v>109925.38</v>
      </c>
      <c r="K156" s="35">
        <f t="shared" si="15"/>
        <v>42536.78</v>
      </c>
      <c r="L156" s="35">
        <f t="shared" si="16"/>
        <v>42536.78</v>
      </c>
      <c r="M156" s="36">
        <f t="shared" si="17"/>
        <v>0.38696049993186282</v>
      </c>
      <c r="N156" s="37">
        <f t="shared" si="18"/>
        <v>2016</v>
      </c>
      <c r="O156" s="38" t="str">
        <f t="shared" si="19"/>
        <v>Q2</v>
      </c>
      <c r="P156" s="37">
        <f t="shared" si="20"/>
        <v>5</v>
      </c>
    </row>
    <row r="157" spans="1:16" x14ac:dyDescent="0.25">
      <c r="A157" s="31">
        <v>42491</v>
      </c>
      <c r="B157" s="32" t="s">
        <v>74</v>
      </c>
      <c r="C157" s="32" t="s">
        <v>79</v>
      </c>
      <c r="D157" s="32" t="s">
        <v>76</v>
      </c>
      <c r="E157" s="33">
        <v>28</v>
      </c>
      <c r="F157" s="34">
        <v>9088</v>
      </c>
      <c r="G157" s="34">
        <v>0</v>
      </c>
      <c r="H157" s="34">
        <v>5730.68</v>
      </c>
      <c r="I157" s="34">
        <v>0</v>
      </c>
      <c r="J157" s="35">
        <f t="shared" si="14"/>
        <v>9088</v>
      </c>
      <c r="K157" s="35">
        <f t="shared" si="15"/>
        <v>3357.3199999999997</v>
      </c>
      <c r="L157" s="35">
        <f t="shared" si="16"/>
        <v>3357.3199999999997</v>
      </c>
      <c r="M157" s="36">
        <f t="shared" si="17"/>
        <v>0.36942341549295771</v>
      </c>
      <c r="N157" s="37">
        <f t="shared" si="18"/>
        <v>2016</v>
      </c>
      <c r="O157" s="38" t="str">
        <f t="shared" si="19"/>
        <v>Q2</v>
      </c>
      <c r="P157" s="37">
        <f t="shared" si="20"/>
        <v>5</v>
      </c>
    </row>
    <row r="158" spans="1:16" x14ac:dyDescent="0.25">
      <c r="A158" s="31">
        <v>42491</v>
      </c>
      <c r="B158" s="32" t="s">
        <v>74</v>
      </c>
      <c r="C158" s="32" t="s">
        <v>79</v>
      </c>
      <c r="D158" s="32" t="s">
        <v>77</v>
      </c>
      <c r="E158" s="33">
        <v>24</v>
      </c>
      <c r="F158" s="34">
        <v>9616</v>
      </c>
      <c r="G158" s="34">
        <v>662.94</v>
      </c>
      <c r="H158" s="34">
        <v>5763.33</v>
      </c>
      <c r="I158" s="34">
        <v>0</v>
      </c>
      <c r="J158" s="35">
        <f t="shared" si="14"/>
        <v>8953.06</v>
      </c>
      <c r="K158" s="35">
        <f t="shared" si="15"/>
        <v>3189.7299999999996</v>
      </c>
      <c r="L158" s="35">
        <f t="shared" si="16"/>
        <v>3189.7299999999996</v>
      </c>
      <c r="M158" s="36">
        <f t="shared" si="17"/>
        <v>0.35627260400354738</v>
      </c>
      <c r="N158" s="37">
        <f t="shared" si="18"/>
        <v>2016</v>
      </c>
      <c r="O158" s="38" t="str">
        <f t="shared" si="19"/>
        <v>Q2</v>
      </c>
      <c r="P158" s="37">
        <f t="shared" si="20"/>
        <v>5</v>
      </c>
    </row>
    <row r="159" spans="1:16" x14ac:dyDescent="0.25">
      <c r="A159" s="31">
        <v>42491</v>
      </c>
      <c r="B159" s="32" t="s">
        <v>80</v>
      </c>
      <c r="C159" s="32" t="s">
        <v>75</v>
      </c>
      <c r="D159" s="32" t="s">
        <v>76</v>
      </c>
      <c r="E159" s="33">
        <v>1</v>
      </c>
      <c r="F159" s="34">
        <v>2179</v>
      </c>
      <c r="G159" s="34">
        <v>0</v>
      </c>
      <c r="H159" s="34">
        <v>1985.34</v>
      </c>
      <c r="I159" s="34">
        <v>0</v>
      </c>
      <c r="J159" s="35">
        <f t="shared" si="14"/>
        <v>2179</v>
      </c>
      <c r="K159" s="35">
        <f t="shared" si="15"/>
        <v>193.66000000000008</v>
      </c>
      <c r="L159" s="35">
        <f t="shared" si="16"/>
        <v>193.66000000000008</v>
      </c>
      <c r="M159" s="36">
        <f t="shared" si="17"/>
        <v>8.8875631023405274E-2</v>
      </c>
      <c r="N159" s="37">
        <f t="shared" si="18"/>
        <v>2016</v>
      </c>
      <c r="O159" s="38" t="str">
        <f t="shared" si="19"/>
        <v>Q2</v>
      </c>
      <c r="P159" s="37">
        <f t="shared" si="20"/>
        <v>5</v>
      </c>
    </row>
    <row r="160" spans="1:16" x14ac:dyDescent="0.25">
      <c r="A160" s="31">
        <v>42491</v>
      </c>
      <c r="B160" s="32" t="s">
        <v>80</v>
      </c>
      <c r="C160" s="32" t="s">
        <v>75</v>
      </c>
      <c r="D160" s="32" t="s">
        <v>77</v>
      </c>
      <c r="E160" s="33">
        <v>2</v>
      </c>
      <c r="F160" s="34">
        <v>8358</v>
      </c>
      <c r="G160" s="34">
        <v>585.05999999999995</v>
      </c>
      <c r="H160" s="34">
        <v>7426.36</v>
      </c>
      <c r="I160" s="34">
        <v>0</v>
      </c>
      <c r="J160" s="35">
        <f t="shared" si="14"/>
        <v>7772.9400000000005</v>
      </c>
      <c r="K160" s="35">
        <f t="shared" si="15"/>
        <v>346.58000000000084</v>
      </c>
      <c r="L160" s="35">
        <f t="shared" si="16"/>
        <v>346.58000000000084</v>
      </c>
      <c r="M160" s="36">
        <f t="shared" si="17"/>
        <v>4.4588019462391423E-2</v>
      </c>
      <c r="N160" s="37">
        <f t="shared" si="18"/>
        <v>2016</v>
      </c>
      <c r="O160" s="38" t="str">
        <f t="shared" si="19"/>
        <v>Q2</v>
      </c>
      <c r="P160" s="37">
        <f t="shared" si="20"/>
        <v>5</v>
      </c>
    </row>
    <row r="161" spans="1:16" x14ac:dyDescent="0.25">
      <c r="A161" s="31">
        <v>42491</v>
      </c>
      <c r="B161" s="32" t="s">
        <v>80</v>
      </c>
      <c r="C161" s="32" t="s">
        <v>78</v>
      </c>
      <c r="D161" s="32" t="s">
        <v>76</v>
      </c>
      <c r="E161" s="33">
        <v>140</v>
      </c>
      <c r="F161" s="34">
        <v>802910</v>
      </c>
      <c r="G161" s="34">
        <v>0</v>
      </c>
      <c r="H161" s="34">
        <v>706622.01</v>
      </c>
      <c r="I161" s="34">
        <v>0</v>
      </c>
      <c r="J161" s="35">
        <f t="shared" si="14"/>
        <v>802910</v>
      </c>
      <c r="K161" s="35">
        <f t="shared" si="15"/>
        <v>96287.989999999991</v>
      </c>
      <c r="L161" s="35">
        <f t="shared" si="16"/>
        <v>96287.989999999991</v>
      </c>
      <c r="M161" s="36">
        <f t="shared" si="17"/>
        <v>0.1199237648055199</v>
      </c>
      <c r="N161" s="37">
        <f t="shared" si="18"/>
        <v>2016</v>
      </c>
      <c r="O161" s="38" t="str">
        <f t="shared" si="19"/>
        <v>Q2</v>
      </c>
      <c r="P161" s="37">
        <f t="shared" si="20"/>
        <v>5</v>
      </c>
    </row>
    <row r="162" spans="1:16" x14ac:dyDescent="0.25">
      <c r="A162" s="31">
        <v>42491</v>
      </c>
      <c r="B162" s="32" t="s">
        <v>80</v>
      </c>
      <c r="C162" s="32" t="s">
        <v>78</v>
      </c>
      <c r="D162" s="32" t="s">
        <v>77</v>
      </c>
      <c r="E162" s="33">
        <v>44</v>
      </c>
      <c r="F162" s="34">
        <v>236226</v>
      </c>
      <c r="G162" s="34">
        <v>15908.14</v>
      </c>
      <c r="H162" s="34">
        <v>201557.11</v>
      </c>
      <c r="I162" s="34">
        <v>0</v>
      </c>
      <c r="J162" s="35">
        <f t="shared" si="14"/>
        <v>220317.86</v>
      </c>
      <c r="K162" s="35">
        <f t="shared" si="15"/>
        <v>18760.75</v>
      </c>
      <c r="L162" s="35">
        <f t="shared" si="16"/>
        <v>18760.75</v>
      </c>
      <c r="M162" s="36">
        <f t="shared" si="17"/>
        <v>8.5153105608415047E-2</v>
      </c>
      <c r="N162" s="37">
        <f t="shared" si="18"/>
        <v>2016</v>
      </c>
      <c r="O162" s="38" t="str">
        <f t="shared" si="19"/>
        <v>Q2</v>
      </c>
      <c r="P162" s="37">
        <f t="shared" si="20"/>
        <v>5</v>
      </c>
    </row>
    <row r="163" spans="1:16" x14ac:dyDescent="0.25">
      <c r="A163" s="31">
        <v>42491</v>
      </c>
      <c r="B163" s="32" t="s">
        <v>80</v>
      </c>
      <c r="C163" s="32" t="s">
        <v>79</v>
      </c>
      <c r="D163" s="32" t="s">
        <v>76</v>
      </c>
      <c r="E163" s="33">
        <v>1</v>
      </c>
      <c r="F163" s="34">
        <v>7079</v>
      </c>
      <c r="G163" s="34">
        <v>0</v>
      </c>
      <c r="H163" s="34">
        <v>5670.13</v>
      </c>
      <c r="I163" s="34">
        <v>0</v>
      </c>
      <c r="J163" s="35">
        <f t="shared" si="14"/>
        <v>7079</v>
      </c>
      <c r="K163" s="35">
        <f t="shared" si="15"/>
        <v>1408.87</v>
      </c>
      <c r="L163" s="35">
        <f t="shared" si="16"/>
        <v>1408.87</v>
      </c>
      <c r="M163" s="36">
        <f t="shared" si="17"/>
        <v>0.19902104817064556</v>
      </c>
      <c r="N163" s="37">
        <f t="shared" si="18"/>
        <v>2016</v>
      </c>
      <c r="O163" s="38" t="str">
        <f t="shared" si="19"/>
        <v>Q2</v>
      </c>
      <c r="P163" s="37">
        <f t="shared" si="20"/>
        <v>5</v>
      </c>
    </row>
    <row r="164" spans="1:16" x14ac:dyDescent="0.25">
      <c r="A164" s="31">
        <v>42491</v>
      </c>
      <c r="B164" s="32" t="s">
        <v>80</v>
      </c>
      <c r="C164" s="32" t="s">
        <v>79</v>
      </c>
      <c r="D164" s="32" t="s">
        <v>77</v>
      </c>
      <c r="E164" s="33">
        <v>7</v>
      </c>
      <c r="F164" s="34">
        <v>35913</v>
      </c>
      <c r="G164" s="34">
        <v>2377.73</v>
      </c>
      <c r="H164" s="34">
        <v>30900.46</v>
      </c>
      <c r="I164" s="34">
        <v>0</v>
      </c>
      <c r="J164" s="35">
        <f t="shared" si="14"/>
        <v>33535.269999999997</v>
      </c>
      <c r="K164" s="35">
        <f t="shared" si="15"/>
        <v>2634.8099999999977</v>
      </c>
      <c r="L164" s="35">
        <f t="shared" si="16"/>
        <v>2634.8099999999977</v>
      </c>
      <c r="M164" s="36">
        <f t="shared" si="17"/>
        <v>7.8568325228930549E-2</v>
      </c>
      <c r="N164" s="37">
        <f t="shared" si="18"/>
        <v>2016</v>
      </c>
      <c r="O164" s="38" t="str">
        <f t="shared" si="19"/>
        <v>Q2</v>
      </c>
      <c r="P164" s="37">
        <f t="shared" si="20"/>
        <v>5</v>
      </c>
    </row>
    <row r="165" spans="1:16" x14ac:dyDescent="0.25">
      <c r="A165" s="31">
        <v>42491</v>
      </c>
      <c r="B165" s="32" t="s">
        <v>81</v>
      </c>
      <c r="C165" s="32" t="s">
        <v>75</v>
      </c>
      <c r="D165" s="32" t="s">
        <v>76</v>
      </c>
      <c r="E165" s="33">
        <v>3</v>
      </c>
      <c r="F165" s="34">
        <v>2207</v>
      </c>
      <c r="G165" s="34">
        <v>0</v>
      </c>
      <c r="H165" s="34">
        <v>915.73</v>
      </c>
      <c r="I165" s="34">
        <v>0</v>
      </c>
      <c r="J165" s="35">
        <f t="shared" si="14"/>
        <v>2207</v>
      </c>
      <c r="K165" s="35">
        <f t="shared" si="15"/>
        <v>1291.27</v>
      </c>
      <c r="L165" s="35">
        <f t="shared" si="16"/>
        <v>1291.27</v>
      </c>
      <c r="M165" s="36">
        <f t="shared" si="17"/>
        <v>0.58507929315813323</v>
      </c>
      <c r="N165" s="37">
        <f t="shared" si="18"/>
        <v>2016</v>
      </c>
      <c r="O165" s="38" t="str">
        <f t="shared" si="19"/>
        <v>Q2</v>
      </c>
      <c r="P165" s="37">
        <f t="shared" si="20"/>
        <v>5</v>
      </c>
    </row>
    <row r="166" spans="1:16" x14ac:dyDescent="0.25">
      <c r="A166" s="31">
        <v>42491</v>
      </c>
      <c r="B166" s="32" t="s">
        <v>81</v>
      </c>
      <c r="C166" s="32" t="s">
        <v>75</v>
      </c>
      <c r="D166" s="32" t="s">
        <v>77</v>
      </c>
      <c r="E166" s="33">
        <v>6</v>
      </c>
      <c r="F166" s="34">
        <v>3604</v>
      </c>
      <c r="G166" s="34">
        <v>239.1</v>
      </c>
      <c r="H166" s="34">
        <v>1809.97</v>
      </c>
      <c r="I166" s="34">
        <v>0</v>
      </c>
      <c r="J166" s="35">
        <f t="shared" si="14"/>
        <v>3364.9</v>
      </c>
      <c r="K166" s="35">
        <f t="shared" si="15"/>
        <v>1554.93</v>
      </c>
      <c r="L166" s="35">
        <f t="shared" si="16"/>
        <v>1554.93</v>
      </c>
      <c r="M166" s="36">
        <f t="shared" si="17"/>
        <v>0.46210288567267971</v>
      </c>
      <c r="N166" s="37">
        <f t="shared" si="18"/>
        <v>2016</v>
      </c>
      <c r="O166" s="38" t="str">
        <f t="shared" si="19"/>
        <v>Q2</v>
      </c>
      <c r="P166" s="37">
        <f t="shared" si="20"/>
        <v>5</v>
      </c>
    </row>
    <row r="167" spans="1:16" x14ac:dyDescent="0.25">
      <c r="A167" s="31">
        <v>42491</v>
      </c>
      <c r="B167" s="32" t="s">
        <v>81</v>
      </c>
      <c r="C167" s="32" t="s">
        <v>78</v>
      </c>
      <c r="D167" s="32" t="s">
        <v>76</v>
      </c>
      <c r="E167" s="33">
        <v>565</v>
      </c>
      <c r="F167" s="34">
        <v>381265</v>
      </c>
      <c r="G167" s="34">
        <v>0</v>
      </c>
      <c r="H167" s="34">
        <v>171813.46</v>
      </c>
      <c r="I167" s="34">
        <v>0</v>
      </c>
      <c r="J167" s="35">
        <f t="shared" si="14"/>
        <v>381265</v>
      </c>
      <c r="K167" s="35">
        <f t="shared" si="15"/>
        <v>209451.54</v>
      </c>
      <c r="L167" s="35">
        <f t="shared" si="16"/>
        <v>209451.54</v>
      </c>
      <c r="M167" s="36">
        <f t="shared" si="17"/>
        <v>0.54935947438133581</v>
      </c>
      <c r="N167" s="37">
        <f t="shared" si="18"/>
        <v>2016</v>
      </c>
      <c r="O167" s="38" t="str">
        <f t="shared" si="19"/>
        <v>Q2</v>
      </c>
      <c r="P167" s="37">
        <f t="shared" si="20"/>
        <v>5</v>
      </c>
    </row>
    <row r="168" spans="1:16" x14ac:dyDescent="0.25">
      <c r="A168" s="31">
        <v>42491</v>
      </c>
      <c r="B168" s="32" t="s">
        <v>81</v>
      </c>
      <c r="C168" s="32" t="s">
        <v>78</v>
      </c>
      <c r="D168" s="32" t="s">
        <v>77</v>
      </c>
      <c r="E168" s="33">
        <v>234</v>
      </c>
      <c r="F168" s="34">
        <v>156846</v>
      </c>
      <c r="G168" s="34">
        <v>10607.38</v>
      </c>
      <c r="H168" s="34">
        <v>71530.38</v>
      </c>
      <c r="I168" s="34">
        <v>0</v>
      </c>
      <c r="J168" s="35">
        <f t="shared" si="14"/>
        <v>146238.62</v>
      </c>
      <c r="K168" s="35">
        <f t="shared" si="15"/>
        <v>74708.239999999991</v>
      </c>
      <c r="L168" s="35">
        <f t="shared" si="16"/>
        <v>74708.239999999991</v>
      </c>
      <c r="M168" s="36">
        <f t="shared" si="17"/>
        <v>0.51086532408470475</v>
      </c>
      <c r="N168" s="37">
        <f t="shared" si="18"/>
        <v>2016</v>
      </c>
      <c r="O168" s="38" t="str">
        <f t="shared" si="19"/>
        <v>Q2</v>
      </c>
      <c r="P168" s="37">
        <f t="shared" si="20"/>
        <v>5</v>
      </c>
    </row>
    <row r="169" spans="1:16" x14ac:dyDescent="0.25">
      <c r="A169" s="31">
        <v>42491</v>
      </c>
      <c r="B169" s="32" t="s">
        <v>81</v>
      </c>
      <c r="C169" s="32" t="s">
        <v>79</v>
      </c>
      <c r="D169" s="32" t="s">
        <v>76</v>
      </c>
      <c r="E169" s="33">
        <v>17</v>
      </c>
      <c r="F169" s="34">
        <v>11083</v>
      </c>
      <c r="G169" s="34">
        <v>0</v>
      </c>
      <c r="H169" s="34">
        <v>5258.89</v>
      </c>
      <c r="I169" s="34">
        <v>0</v>
      </c>
      <c r="J169" s="35">
        <f t="shared" si="14"/>
        <v>11083</v>
      </c>
      <c r="K169" s="35">
        <f t="shared" si="15"/>
        <v>5824.11</v>
      </c>
      <c r="L169" s="35">
        <f t="shared" si="16"/>
        <v>5824.11</v>
      </c>
      <c r="M169" s="36">
        <f t="shared" si="17"/>
        <v>0.525499413516196</v>
      </c>
      <c r="N169" s="37">
        <f t="shared" si="18"/>
        <v>2016</v>
      </c>
      <c r="O169" s="38" t="str">
        <f t="shared" si="19"/>
        <v>Q2</v>
      </c>
      <c r="P169" s="37">
        <f t="shared" si="20"/>
        <v>5</v>
      </c>
    </row>
    <row r="170" spans="1:16" x14ac:dyDescent="0.25">
      <c r="A170" s="31">
        <v>42491</v>
      </c>
      <c r="B170" s="32" t="s">
        <v>81</v>
      </c>
      <c r="C170" s="32" t="s">
        <v>79</v>
      </c>
      <c r="D170" s="32" t="s">
        <v>77</v>
      </c>
      <c r="E170" s="33">
        <v>14</v>
      </c>
      <c r="F170" s="34">
        <v>7866</v>
      </c>
      <c r="G170" s="34">
        <v>550.62</v>
      </c>
      <c r="H170" s="34">
        <v>3504.36</v>
      </c>
      <c r="I170" s="34">
        <v>0</v>
      </c>
      <c r="J170" s="35">
        <f t="shared" si="14"/>
        <v>7315.38</v>
      </c>
      <c r="K170" s="35">
        <f t="shared" si="15"/>
        <v>3811.02</v>
      </c>
      <c r="L170" s="35">
        <f t="shared" si="16"/>
        <v>3811.02</v>
      </c>
      <c r="M170" s="36">
        <f t="shared" si="17"/>
        <v>0.52095995013246066</v>
      </c>
      <c r="N170" s="37">
        <f t="shared" si="18"/>
        <v>2016</v>
      </c>
      <c r="O170" s="38" t="str">
        <f t="shared" si="19"/>
        <v>Q2</v>
      </c>
      <c r="P170" s="37">
        <f t="shared" si="20"/>
        <v>5</v>
      </c>
    </row>
    <row r="171" spans="1:16" x14ac:dyDescent="0.25">
      <c r="A171" s="31">
        <v>42491</v>
      </c>
      <c r="B171" s="32" t="s">
        <v>82</v>
      </c>
      <c r="C171" s="32" t="s">
        <v>75</v>
      </c>
      <c r="D171" s="32" t="s">
        <v>76</v>
      </c>
      <c r="E171" s="33">
        <v>17</v>
      </c>
      <c r="F171" s="34">
        <v>1809</v>
      </c>
      <c r="G171" s="34">
        <v>0</v>
      </c>
      <c r="H171" s="34">
        <v>1487.61</v>
      </c>
      <c r="I171" s="34">
        <v>0</v>
      </c>
      <c r="J171" s="35">
        <f t="shared" si="14"/>
        <v>1809</v>
      </c>
      <c r="K171" s="35">
        <f t="shared" si="15"/>
        <v>321.3900000000001</v>
      </c>
      <c r="L171" s="35">
        <f t="shared" si="16"/>
        <v>321.3900000000001</v>
      </c>
      <c r="M171" s="36">
        <f t="shared" si="17"/>
        <v>0.17766169154228861</v>
      </c>
      <c r="N171" s="37">
        <f t="shared" si="18"/>
        <v>2016</v>
      </c>
      <c r="O171" s="38" t="str">
        <f t="shared" si="19"/>
        <v>Q2</v>
      </c>
      <c r="P171" s="37">
        <f t="shared" si="20"/>
        <v>5</v>
      </c>
    </row>
    <row r="172" spans="1:16" x14ac:dyDescent="0.25">
      <c r="A172" s="31">
        <v>42491</v>
      </c>
      <c r="B172" s="32" t="s">
        <v>82</v>
      </c>
      <c r="C172" s="32" t="s">
        <v>75</v>
      </c>
      <c r="D172" s="32" t="s">
        <v>77</v>
      </c>
      <c r="E172" s="33">
        <v>19</v>
      </c>
      <c r="F172" s="34">
        <v>1493</v>
      </c>
      <c r="G172" s="34">
        <v>104.51</v>
      </c>
      <c r="H172" s="34">
        <v>1191.55</v>
      </c>
      <c r="I172" s="34">
        <v>0</v>
      </c>
      <c r="J172" s="35">
        <f t="shared" si="14"/>
        <v>1388.49</v>
      </c>
      <c r="K172" s="35">
        <f t="shared" si="15"/>
        <v>196.94000000000005</v>
      </c>
      <c r="L172" s="35">
        <f t="shared" si="16"/>
        <v>196.94000000000005</v>
      </c>
      <c r="M172" s="36">
        <f t="shared" si="17"/>
        <v>0.14183753574026464</v>
      </c>
      <c r="N172" s="37">
        <f t="shared" si="18"/>
        <v>2016</v>
      </c>
      <c r="O172" s="38" t="str">
        <f t="shared" si="19"/>
        <v>Q2</v>
      </c>
      <c r="P172" s="37">
        <f t="shared" si="20"/>
        <v>5</v>
      </c>
    </row>
    <row r="173" spans="1:16" x14ac:dyDescent="0.25">
      <c r="A173" s="31">
        <v>42491</v>
      </c>
      <c r="B173" s="32" t="s">
        <v>82</v>
      </c>
      <c r="C173" s="32" t="s">
        <v>78</v>
      </c>
      <c r="D173" s="32" t="s">
        <v>76</v>
      </c>
      <c r="E173" s="33">
        <v>2083</v>
      </c>
      <c r="F173" s="34">
        <v>204516</v>
      </c>
      <c r="G173" s="34">
        <v>0</v>
      </c>
      <c r="H173" s="34">
        <v>167570.43</v>
      </c>
      <c r="I173" s="34">
        <v>0</v>
      </c>
      <c r="J173" s="35">
        <f t="shared" si="14"/>
        <v>204516</v>
      </c>
      <c r="K173" s="35">
        <f t="shared" si="15"/>
        <v>36945.570000000007</v>
      </c>
      <c r="L173" s="35">
        <f t="shared" si="16"/>
        <v>36945.570000000007</v>
      </c>
      <c r="M173" s="36">
        <f t="shared" si="17"/>
        <v>0.18064880009388021</v>
      </c>
      <c r="N173" s="37">
        <f t="shared" si="18"/>
        <v>2016</v>
      </c>
      <c r="O173" s="38" t="str">
        <f t="shared" si="19"/>
        <v>Q2</v>
      </c>
      <c r="P173" s="37">
        <f t="shared" si="20"/>
        <v>5</v>
      </c>
    </row>
    <row r="174" spans="1:16" x14ac:dyDescent="0.25">
      <c r="A174" s="31">
        <v>42491</v>
      </c>
      <c r="B174" s="32" t="s">
        <v>82</v>
      </c>
      <c r="C174" s="32" t="s">
        <v>78</v>
      </c>
      <c r="D174" s="32" t="s">
        <v>77</v>
      </c>
      <c r="E174" s="33">
        <v>856</v>
      </c>
      <c r="F174" s="34">
        <v>78509</v>
      </c>
      <c r="G174" s="34">
        <v>5235.91</v>
      </c>
      <c r="H174" s="34">
        <v>64136.81</v>
      </c>
      <c r="I174" s="34">
        <v>0</v>
      </c>
      <c r="J174" s="35">
        <f t="shared" si="14"/>
        <v>73273.09</v>
      </c>
      <c r="K174" s="35">
        <f t="shared" si="15"/>
        <v>9136.2799999999988</v>
      </c>
      <c r="L174" s="35">
        <f t="shared" si="16"/>
        <v>9136.2799999999988</v>
      </c>
      <c r="M174" s="36">
        <f t="shared" si="17"/>
        <v>0.12468806761117894</v>
      </c>
      <c r="N174" s="37">
        <f t="shared" si="18"/>
        <v>2016</v>
      </c>
      <c r="O174" s="38" t="str">
        <f t="shared" si="19"/>
        <v>Q2</v>
      </c>
      <c r="P174" s="37">
        <f t="shared" si="20"/>
        <v>5</v>
      </c>
    </row>
    <row r="175" spans="1:16" x14ac:dyDescent="0.25">
      <c r="A175" s="31">
        <v>42491</v>
      </c>
      <c r="B175" s="32" t="s">
        <v>82</v>
      </c>
      <c r="C175" s="32" t="s">
        <v>79</v>
      </c>
      <c r="D175" s="32" t="s">
        <v>76</v>
      </c>
      <c r="E175" s="33">
        <v>52</v>
      </c>
      <c r="F175" s="34">
        <v>5608</v>
      </c>
      <c r="G175" s="34">
        <v>0</v>
      </c>
      <c r="H175" s="34">
        <v>4564.25</v>
      </c>
      <c r="I175" s="34">
        <v>0</v>
      </c>
      <c r="J175" s="35">
        <f t="shared" si="14"/>
        <v>5608</v>
      </c>
      <c r="K175" s="35">
        <f t="shared" si="15"/>
        <v>1043.75</v>
      </c>
      <c r="L175" s="35">
        <f t="shared" si="16"/>
        <v>1043.75</v>
      </c>
      <c r="M175" s="36">
        <f t="shared" si="17"/>
        <v>0.18611804564907275</v>
      </c>
      <c r="N175" s="37">
        <f t="shared" si="18"/>
        <v>2016</v>
      </c>
      <c r="O175" s="38" t="str">
        <f t="shared" si="19"/>
        <v>Q2</v>
      </c>
      <c r="P175" s="37">
        <f t="shared" si="20"/>
        <v>5</v>
      </c>
    </row>
    <row r="176" spans="1:16" x14ac:dyDescent="0.25">
      <c r="A176" s="31">
        <v>42491</v>
      </c>
      <c r="B176" s="32" t="s">
        <v>82</v>
      </c>
      <c r="C176" s="32" t="s">
        <v>79</v>
      </c>
      <c r="D176" s="32" t="s">
        <v>77</v>
      </c>
      <c r="E176" s="33">
        <v>26</v>
      </c>
      <c r="F176" s="34">
        <v>2829</v>
      </c>
      <c r="G176" s="34">
        <v>198.03</v>
      </c>
      <c r="H176" s="34">
        <v>2452.9</v>
      </c>
      <c r="I176" s="34">
        <v>0</v>
      </c>
      <c r="J176" s="35">
        <f t="shared" si="14"/>
        <v>2630.97</v>
      </c>
      <c r="K176" s="35">
        <f t="shared" si="15"/>
        <v>178.06999999999971</v>
      </c>
      <c r="L176" s="35">
        <f t="shared" si="16"/>
        <v>178.06999999999971</v>
      </c>
      <c r="M176" s="36">
        <f t="shared" si="17"/>
        <v>6.7682261675351574E-2</v>
      </c>
      <c r="N176" s="37">
        <f t="shared" si="18"/>
        <v>2016</v>
      </c>
      <c r="O176" s="38" t="str">
        <f t="shared" si="19"/>
        <v>Q2</v>
      </c>
      <c r="P176" s="37">
        <f t="shared" si="20"/>
        <v>5</v>
      </c>
    </row>
    <row r="177" spans="1:16" x14ac:dyDescent="0.25">
      <c r="A177" s="31">
        <v>42491</v>
      </c>
      <c r="B177" s="32" t="s">
        <v>83</v>
      </c>
      <c r="C177" s="32" t="s">
        <v>75</v>
      </c>
      <c r="D177" s="32" t="s">
        <v>76</v>
      </c>
      <c r="E177" s="33">
        <v>2</v>
      </c>
      <c r="F177" s="34">
        <v>888</v>
      </c>
      <c r="G177" s="34">
        <v>0</v>
      </c>
      <c r="H177" s="34">
        <v>417.99</v>
      </c>
      <c r="I177" s="34">
        <v>0</v>
      </c>
      <c r="J177" s="35">
        <f t="shared" si="14"/>
        <v>888</v>
      </c>
      <c r="K177" s="35">
        <f t="shared" si="15"/>
        <v>470.01</v>
      </c>
      <c r="L177" s="35">
        <f t="shared" si="16"/>
        <v>470.01</v>
      </c>
      <c r="M177" s="36">
        <f t="shared" si="17"/>
        <v>0.52929054054054048</v>
      </c>
      <c r="N177" s="37">
        <f t="shared" si="18"/>
        <v>2016</v>
      </c>
      <c r="O177" s="38" t="str">
        <f t="shared" si="19"/>
        <v>Q2</v>
      </c>
      <c r="P177" s="37">
        <f t="shared" si="20"/>
        <v>5</v>
      </c>
    </row>
    <row r="178" spans="1:16" x14ac:dyDescent="0.25">
      <c r="A178" s="31">
        <v>42491</v>
      </c>
      <c r="B178" s="32" t="s">
        <v>83</v>
      </c>
      <c r="C178" s="32" t="s">
        <v>75</v>
      </c>
      <c r="D178" s="32" t="s">
        <v>77</v>
      </c>
      <c r="E178" s="33">
        <v>3</v>
      </c>
      <c r="F178" s="34">
        <v>1247</v>
      </c>
      <c r="G178" s="34">
        <v>76.31</v>
      </c>
      <c r="H178" s="34">
        <v>638</v>
      </c>
      <c r="I178" s="34">
        <v>0</v>
      </c>
      <c r="J178" s="35">
        <f t="shared" si="14"/>
        <v>1170.69</v>
      </c>
      <c r="K178" s="35">
        <f t="shared" si="15"/>
        <v>532.69000000000005</v>
      </c>
      <c r="L178" s="35">
        <f t="shared" si="16"/>
        <v>532.69000000000005</v>
      </c>
      <c r="M178" s="36">
        <f t="shared" si="17"/>
        <v>0.45502225183438827</v>
      </c>
      <c r="N178" s="37">
        <f t="shared" si="18"/>
        <v>2016</v>
      </c>
      <c r="O178" s="38" t="str">
        <f t="shared" si="19"/>
        <v>Q2</v>
      </c>
      <c r="P178" s="37">
        <f t="shared" si="20"/>
        <v>5</v>
      </c>
    </row>
    <row r="179" spans="1:16" x14ac:dyDescent="0.25">
      <c r="A179" s="31">
        <v>42491</v>
      </c>
      <c r="B179" s="32" t="s">
        <v>83</v>
      </c>
      <c r="C179" s="32" t="s">
        <v>78</v>
      </c>
      <c r="D179" s="32" t="s">
        <v>76</v>
      </c>
      <c r="E179" s="33">
        <v>583</v>
      </c>
      <c r="F179" s="34">
        <v>330165</v>
      </c>
      <c r="G179" s="34">
        <v>0</v>
      </c>
      <c r="H179" s="34">
        <v>179130.31</v>
      </c>
      <c r="I179" s="34">
        <v>0</v>
      </c>
      <c r="J179" s="35">
        <f t="shared" si="14"/>
        <v>330165</v>
      </c>
      <c r="K179" s="35">
        <f t="shared" si="15"/>
        <v>151034.69</v>
      </c>
      <c r="L179" s="35">
        <f t="shared" si="16"/>
        <v>151034.69</v>
      </c>
      <c r="M179" s="36">
        <f t="shared" si="17"/>
        <v>0.45745215271152301</v>
      </c>
      <c r="N179" s="37">
        <f t="shared" si="18"/>
        <v>2016</v>
      </c>
      <c r="O179" s="38" t="str">
        <f t="shared" si="19"/>
        <v>Q2</v>
      </c>
      <c r="P179" s="37">
        <f t="shared" si="20"/>
        <v>5</v>
      </c>
    </row>
    <row r="180" spans="1:16" x14ac:dyDescent="0.25">
      <c r="A180" s="31">
        <v>42491</v>
      </c>
      <c r="B180" s="32" t="s">
        <v>83</v>
      </c>
      <c r="C180" s="32" t="s">
        <v>78</v>
      </c>
      <c r="D180" s="32" t="s">
        <v>77</v>
      </c>
      <c r="E180" s="33">
        <v>291</v>
      </c>
      <c r="F180" s="34">
        <v>175003</v>
      </c>
      <c r="G180" s="34">
        <v>12150.25</v>
      </c>
      <c r="H180" s="34">
        <v>94842.57</v>
      </c>
      <c r="I180" s="34">
        <v>0</v>
      </c>
      <c r="J180" s="35">
        <f t="shared" si="14"/>
        <v>162852.75</v>
      </c>
      <c r="K180" s="35">
        <f t="shared" si="15"/>
        <v>68010.179999999993</v>
      </c>
      <c r="L180" s="35">
        <f t="shared" si="16"/>
        <v>68010.179999999993</v>
      </c>
      <c r="M180" s="36">
        <f t="shared" si="17"/>
        <v>0.41761763310720879</v>
      </c>
      <c r="N180" s="37">
        <f t="shared" si="18"/>
        <v>2016</v>
      </c>
      <c r="O180" s="38" t="str">
        <f t="shared" si="19"/>
        <v>Q2</v>
      </c>
      <c r="P180" s="37">
        <f t="shared" si="20"/>
        <v>5</v>
      </c>
    </row>
    <row r="181" spans="1:16" x14ac:dyDescent="0.25">
      <c r="A181" s="31">
        <v>42491</v>
      </c>
      <c r="B181" s="32" t="s">
        <v>83</v>
      </c>
      <c r="C181" s="32" t="s">
        <v>79</v>
      </c>
      <c r="D181" s="32" t="s">
        <v>76</v>
      </c>
      <c r="E181" s="33">
        <v>19</v>
      </c>
      <c r="F181" s="34">
        <v>9569</v>
      </c>
      <c r="G181" s="34">
        <v>0</v>
      </c>
      <c r="H181" s="34">
        <v>4855.6899999999996</v>
      </c>
      <c r="I181" s="34">
        <v>0</v>
      </c>
      <c r="J181" s="35">
        <f t="shared" si="14"/>
        <v>9569</v>
      </c>
      <c r="K181" s="35">
        <f t="shared" si="15"/>
        <v>4713.3100000000004</v>
      </c>
      <c r="L181" s="35">
        <f t="shared" si="16"/>
        <v>4713.3100000000004</v>
      </c>
      <c r="M181" s="36">
        <f t="shared" si="17"/>
        <v>0.49256035113386981</v>
      </c>
      <c r="N181" s="37">
        <f t="shared" si="18"/>
        <v>2016</v>
      </c>
      <c r="O181" s="38" t="str">
        <f t="shared" si="19"/>
        <v>Q2</v>
      </c>
      <c r="P181" s="37">
        <f t="shared" si="20"/>
        <v>5</v>
      </c>
    </row>
    <row r="182" spans="1:16" x14ac:dyDescent="0.25">
      <c r="A182" s="31">
        <v>42491</v>
      </c>
      <c r="B182" s="32" t="s">
        <v>83</v>
      </c>
      <c r="C182" s="32" t="s">
        <v>79</v>
      </c>
      <c r="D182" s="32" t="s">
        <v>77</v>
      </c>
      <c r="E182" s="33">
        <v>13</v>
      </c>
      <c r="F182" s="34">
        <v>9397</v>
      </c>
      <c r="G182" s="34">
        <v>657.79</v>
      </c>
      <c r="H182" s="34">
        <v>5029.78</v>
      </c>
      <c r="I182" s="34">
        <v>0</v>
      </c>
      <c r="J182" s="35">
        <f t="shared" si="14"/>
        <v>8739.2099999999991</v>
      </c>
      <c r="K182" s="35">
        <f t="shared" si="15"/>
        <v>3709.4299999999994</v>
      </c>
      <c r="L182" s="35">
        <f t="shared" si="16"/>
        <v>3709.4299999999994</v>
      </c>
      <c r="M182" s="36">
        <f t="shared" si="17"/>
        <v>0.42445827483262216</v>
      </c>
      <c r="N182" s="37">
        <f t="shared" si="18"/>
        <v>2016</v>
      </c>
      <c r="O182" s="38" t="str">
        <f t="shared" si="19"/>
        <v>Q2</v>
      </c>
      <c r="P182" s="37">
        <f t="shared" si="20"/>
        <v>5</v>
      </c>
    </row>
    <row r="183" spans="1:16" x14ac:dyDescent="0.25">
      <c r="A183" s="31">
        <v>42491</v>
      </c>
      <c r="B183" s="32" t="s">
        <v>84</v>
      </c>
      <c r="C183" s="32" t="s">
        <v>75</v>
      </c>
      <c r="D183" s="32" t="s">
        <v>77</v>
      </c>
      <c r="E183" s="33">
        <v>1</v>
      </c>
      <c r="F183" s="34">
        <v>6729</v>
      </c>
      <c r="G183" s="34">
        <v>471.03</v>
      </c>
      <c r="H183" s="34">
        <v>6357.53</v>
      </c>
      <c r="I183" s="34">
        <v>0</v>
      </c>
      <c r="J183" s="35">
        <f t="shared" si="14"/>
        <v>6257.97</v>
      </c>
      <c r="K183" s="35">
        <f t="shared" si="15"/>
        <v>-99.559999999999491</v>
      </c>
      <c r="L183" s="35">
        <f t="shared" si="16"/>
        <v>-99.559999999999491</v>
      </c>
      <c r="M183" s="36">
        <f t="shared" si="17"/>
        <v>-1.5909312444770347E-2</v>
      </c>
      <c r="N183" s="37">
        <f t="shared" si="18"/>
        <v>2016</v>
      </c>
      <c r="O183" s="38" t="str">
        <f t="shared" si="19"/>
        <v>Q2</v>
      </c>
      <c r="P183" s="37">
        <f t="shared" si="20"/>
        <v>5</v>
      </c>
    </row>
    <row r="184" spans="1:16" x14ac:dyDescent="0.25">
      <c r="A184" s="31">
        <v>42491</v>
      </c>
      <c r="B184" s="32" t="s">
        <v>84</v>
      </c>
      <c r="C184" s="32" t="s">
        <v>78</v>
      </c>
      <c r="D184" s="32" t="s">
        <v>76</v>
      </c>
      <c r="E184" s="33">
        <v>203</v>
      </c>
      <c r="F184" s="34">
        <v>777917</v>
      </c>
      <c r="G184" s="34">
        <v>0</v>
      </c>
      <c r="H184" s="34">
        <v>649967.66</v>
      </c>
      <c r="I184" s="34">
        <v>0</v>
      </c>
      <c r="J184" s="35">
        <f t="shared" si="14"/>
        <v>777917</v>
      </c>
      <c r="K184" s="35">
        <f t="shared" si="15"/>
        <v>127949.33999999997</v>
      </c>
      <c r="L184" s="35">
        <f t="shared" si="16"/>
        <v>127949.33999999997</v>
      </c>
      <c r="M184" s="36">
        <f t="shared" si="17"/>
        <v>0.16447685292903994</v>
      </c>
      <c r="N184" s="37">
        <f t="shared" si="18"/>
        <v>2016</v>
      </c>
      <c r="O184" s="38" t="str">
        <f t="shared" si="19"/>
        <v>Q2</v>
      </c>
      <c r="P184" s="37">
        <f t="shared" si="20"/>
        <v>5</v>
      </c>
    </row>
    <row r="185" spans="1:16" x14ac:dyDescent="0.25">
      <c r="A185" s="31">
        <v>42491</v>
      </c>
      <c r="B185" s="32" t="s">
        <v>84</v>
      </c>
      <c r="C185" s="32" t="s">
        <v>78</v>
      </c>
      <c r="D185" s="32" t="s">
        <v>77</v>
      </c>
      <c r="E185" s="33">
        <v>82</v>
      </c>
      <c r="F185" s="34">
        <v>296828</v>
      </c>
      <c r="G185" s="34">
        <v>19841.18</v>
      </c>
      <c r="H185" s="34">
        <v>247319.59</v>
      </c>
      <c r="I185" s="34">
        <v>0</v>
      </c>
      <c r="J185" s="35">
        <f t="shared" si="14"/>
        <v>276986.82</v>
      </c>
      <c r="K185" s="35">
        <f t="shared" si="15"/>
        <v>29667.23000000001</v>
      </c>
      <c r="L185" s="35">
        <f t="shared" si="16"/>
        <v>29667.23000000001</v>
      </c>
      <c r="M185" s="36">
        <f t="shared" si="17"/>
        <v>0.10710700964038654</v>
      </c>
      <c r="N185" s="37">
        <f t="shared" si="18"/>
        <v>2016</v>
      </c>
      <c r="O185" s="38" t="str">
        <f t="shared" si="19"/>
        <v>Q2</v>
      </c>
      <c r="P185" s="37">
        <f t="shared" si="20"/>
        <v>5</v>
      </c>
    </row>
    <row r="186" spans="1:16" x14ac:dyDescent="0.25">
      <c r="A186" s="31">
        <v>42491</v>
      </c>
      <c r="B186" s="32" t="s">
        <v>84</v>
      </c>
      <c r="C186" s="32" t="s">
        <v>79</v>
      </c>
      <c r="D186" s="32" t="s">
        <v>76</v>
      </c>
      <c r="E186" s="33">
        <v>7</v>
      </c>
      <c r="F186" s="34">
        <v>26743</v>
      </c>
      <c r="G186" s="34">
        <v>0</v>
      </c>
      <c r="H186" s="34">
        <v>22315.61</v>
      </c>
      <c r="I186" s="34">
        <v>0</v>
      </c>
      <c r="J186" s="35">
        <f t="shared" si="14"/>
        <v>26743</v>
      </c>
      <c r="K186" s="35">
        <f t="shared" si="15"/>
        <v>4427.3899999999994</v>
      </c>
      <c r="L186" s="35">
        <f t="shared" si="16"/>
        <v>4427.3899999999994</v>
      </c>
      <c r="M186" s="36">
        <f t="shared" si="17"/>
        <v>0.16555322888232432</v>
      </c>
      <c r="N186" s="37">
        <f t="shared" si="18"/>
        <v>2016</v>
      </c>
      <c r="O186" s="38" t="str">
        <f t="shared" si="19"/>
        <v>Q2</v>
      </c>
      <c r="P186" s="37">
        <f t="shared" si="20"/>
        <v>5</v>
      </c>
    </row>
    <row r="187" spans="1:16" x14ac:dyDescent="0.25">
      <c r="A187" s="31">
        <v>42491</v>
      </c>
      <c r="B187" s="32" t="s">
        <v>84</v>
      </c>
      <c r="C187" s="32" t="s">
        <v>79</v>
      </c>
      <c r="D187" s="32" t="s">
        <v>77</v>
      </c>
      <c r="E187" s="33">
        <v>4</v>
      </c>
      <c r="F187" s="34">
        <v>22046</v>
      </c>
      <c r="G187" s="34">
        <v>1543.22</v>
      </c>
      <c r="H187" s="34">
        <v>15497.3</v>
      </c>
      <c r="I187" s="34">
        <v>0</v>
      </c>
      <c r="J187" s="35">
        <f t="shared" si="14"/>
        <v>20502.78</v>
      </c>
      <c r="K187" s="35">
        <f t="shared" si="15"/>
        <v>5005.4799999999996</v>
      </c>
      <c r="L187" s="35">
        <f t="shared" si="16"/>
        <v>5005.4799999999996</v>
      </c>
      <c r="M187" s="36">
        <f t="shared" si="17"/>
        <v>0.24413664878616459</v>
      </c>
      <c r="N187" s="37">
        <f t="shared" si="18"/>
        <v>2016</v>
      </c>
      <c r="O187" s="38" t="str">
        <f t="shared" si="19"/>
        <v>Q2</v>
      </c>
      <c r="P187" s="37">
        <f t="shared" si="20"/>
        <v>5</v>
      </c>
    </row>
    <row r="188" spans="1:16" x14ac:dyDescent="0.25">
      <c r="A188" s="31">
        <v>42491</v>
      </c>
      <c r="B188" s="32" t="s">
        <v>85</v>
      </c>
      <c r="C188" s="32" t="s">
        <v>75</v>
      </c>
      <c r="D188" s="32" t="s">
        <v>76</v>
      </c>
      <c r="E188" s="33">
        <v>3</v>
      </c>
      <c r="F188" s="34">
        <v>3597</v>
      </c>
      <c r="G188" s="34">
        <v>0</v>
      </c>
      <c r="H188" s="34">
        <v>1997.54</v>
      </c>
      <c r="I188" s="34">
        <v>0</v>
      </c>
      <c r="J188" s="35">
        <f t="shared" si="14"/>
        <v>3597</v>
      </c>
      <c r="K188" s="35">
        <f t="shared" si="15"/>
        <v>1599.46</v>
      </c>
      <c r="L188" s="35">
        <f t="shared" si="16"/>
        <v>1599.46</v>
      </c>
      <c r="M188" s="36">
        <f t="shared" si="17"/>
        <v>0.44466499860995273</v>
      </c>
      <c r="N188" s="37">
        <f t="shared" si="18"/>
        <v>2016</v>
      </c>
      <c r="O188" s="38" t="str">
        <f t="shared" si="19"/>
        <v>Q2</v>
      </c>
      <c r="P188" s="37">
        <f t="shared" si="20"/>
        <v>5</v>
      </c>
    </row>
    <row r="189" spans="1:16" x14ac:dyDescent="0.25">
      <c r="A189" s="31">
        <v>42491</v>
      </c>
      <c r="B189" s="32" t="s">
        <v>85</v>
      </c>
      <c r="C189" s="32" t="s">
        <v>75</v>
      </c>
      <c r="D189" s="32" t="s">
        <v>77</v>
      </c>
      <c r="E189" s="33">
        <v>3</v>
      </c>
      <c r="F189" s="34">
        <v>1987</v>
      </c>
      <c r="G189" s="34">
        <v>139.09</v>
      </c>
      <c r="H189" s="34">
        <v>1107.81</v>
      </c>
      <c r="I189" s="34">
        <v>0</v>
      </c>
      <c r="J189" s="35">
        <f t="shared" si="14"/>
        <v>1847.91</v>
      </c>
      <c r="K189" s="35">
        <f t="shared" si="15"/>
        <v>740.10000000000014</v>
      </c>
      <c r="L189" s="35">
        <f t="shared" si="16"/>
        <v>740.10000000000014</v>
      </c>
      <c r="M189" s="36">
        <f t="shared" si="17"/>
        <v>0.40050651817458649</v>
      </c>
      <c r="N189" s="37">
        <f t="shared" si="18"/>
        <v>2016</v>
      </c>
      <c r="O189" s="38" t="str">
        <f t="shared" si="19"/>
        <v>Q2</v>
      </c>
      <c r="P189" s="37">
        <f t="shared" si="20"/>
        <v>5</v>
      </c>
    </row>
    <row r="190" spans="1:16" x14ac:dyDescent="0.25">
      <c r="A190" s="31">
        <v>42491</v>
      </c>
      <c r="B190" s="32" t="s">
        <v>85</v>
      </c>
      <c r="C190" s="32" t="s">
        <v>78</v>
      </c>
      <c r="D190" s="32" t="s">
        <v>76</v>
      </c>
      <c r="E190" s="33">
        <v>261</v>
      </c>
      <c r="F190" s="34">
        <v>306649</v>
      </c>
      <c r="G190" s="34">
        <v>0</v>
      </c>
      <c r="H190" s="34">
        <v>168235.35</v>
      </c>
      <c r="I190" s="34">
        <v>0</v>
      </c>
      <c r="J190" s="35">
        <f t="shared" si="14"/>
        <v>306649</v>
      </c>
      <c r="K190" s="35">
        <f t="shared" si="15"/>
        <v>138413.65</v>
      </c>
      <c r="L190" s="35">
        <f t="shared" si="16"/>
        <v>138413.65</v>
      </c>
      <c r="M190" s="36">
        <f t="shared" si="17"/>
        <v>0.45137486181269137</v>
      </c>
      <c r="N190" s="37">
        <f t="shared" si="18"/>
        <v>2016</v>
      </c>
      <c r="O190" s="38" t="str">
        <f t="shared" si="19"/>
        <v>Q2</v>
      </c>
      <c r="P190" s="37">
        <f t="shared" si="20"/>
        <v>5</v>
      </c>
    </row>
    <row r="191" spans="1:16" x14ac:dyDescent="0.25">
      <c r="A191" s="31">
        <v>42491</v>
      </c>
      <c r="B191" s="32" t="s">
        <v>85</v>
      </c>
      <c r="C191" s="32" t="s">
        <v>78</v>
      </c>
      <c r="D191" s="32" t="s">
        <v>77</v>
      </c>
      <c r="E191" s="33">
        <v>104</v>
      </c>
      <c r="F191" s="34">
        <v>114106</v>
      </c>
      <c r="G191" s="34">
        <v>7816.96</v>
      </c>
      <c r="H191" s="34">
        <v>63398.42</v>
      </c>
      <c r="I191" s="34">
        <v>0</v>
      </c>
      <c r="J191" s="35">
        <f t="shared" si="14"/>
        <v>106289.04</v>
      </c>
      <c r="K191" s="35">
        <f t="shared" si="15"/>
        <v>42890.619999999995</v>
      </c>
      <c r="L191" s="35">
        <f t="shared" si="16"/>
        <v>42890.619999999995</v>
      </c>
      <c r="M191" s="36">
        <f t="shared" si="17"/>
        <v>0.40352815304381334</v>
      </c>
      <c r="N191" s="37">
        <f t="shared" si="18"/>
        <v>2016</v>
      </c>
      <c r="O191" s="38" t="str">
        <f t="shared" si="19"/>
        <v>Q2</v>
      </c>
      <c r="P191" s="37">
        <f t="shared" si="20"/>
        <v>5</v>
      </c>
    </row>
    <row r="192" spans="1:16" x14ac:dyDescent="0.25">
      <c r="A192" s="31">
        <v>42491</v>
      </c>
      <c r="B192" s="32" t="s">
        <v>85</v>
      </c>
      <c r="C192" s="32" t="s">
        <v>79</v>
      </c>
      <c r="D192" s="32" t="s">
        <v>76</v>
      </c>
      <c r="E192" s="33">
        <v>6</v>
      </c>
      <c r="F192" s="34">
        <v>9914</v>
      </c>
      <c r="G192" s="34">
        <v>0</v>
      </c>
      <c r="H192" s="34">
        <v>5707.19</v>
      </c>
      <c r="I192" s="34">
        <v>0</v>
      </c>
      <c r="J192" s="35">
        <f t="shared" si="14"/>
        <v>9914</v>
      </c>
      <c r="K192" s="35">
        <f t="shared" si="15"/>
        <v>4206.8100000000004</v>
      </c>
      <c r="L192" s="35">
        <f t="shared" si="16"/>
        <v>4206.8100000000004</v>
      </c>
      <c r="M192" s="36">
        <f t="shared" si="17"/>
        <v>0.42433024006455522</v>
      </c>
      <c r="N192" s="37">
        <f t="shared" si="18"/>
        <v>2016</v>
      </c>
      <c r="O192" s="38" t="str">
        <f t="shared" si="19"/>
        <v>Q2</v>
      </c>
      <c r="P192" s="37">
        <f t="shared" si="20"/>
        <v>5</v>
      </c>
    </row>
    <row r="193" spans="1:16" x14ac:dyDescent="0.25">
      <c r="A193" s="31">
        <v>42491</v>
      </c>
      <c r="B193" s="32" t="s">
        <v>85</v>
      </c>
      <c r="C193" s="32" t="s">
        <v>79</v>
      </c>
      <c r="D193" s="32" t="s">
        <v>77</v>
      </c>
      <c r="E193" s="33">
        <v>5</v>
      </c>
      <c r="F193" s="34">
        <v>5985</v>
      </c>
      <c r="G193" s="34">
        <v>418.95</v>
      </c>
      <c r="H193" s="34">
        <v>3067.92</v>
      </c>
      <c r="I193" s="34">
        <v>0</v>
      </c>
      <c r="J193" s="35">
        <f t="shared" si="14"/>
        <v>5566.05</v>
      </c>
      <c r="K193" s="35">
        <f t="shared" si="15"/>
        <v>2498.13</v>
      </c>
      <c r="L193" s="35">
        <f t="shared" si="16"/>
        <v>2498.13</v>
      </c>
      <c r="M193" s="36">
        <f t="shared" si="17"/>
        <v>0.44881558735548549</v>
      </c>
      <c r="N193" s="37">
        <f t="shared" si="18"/>
        <v>2016</v>
      </c>
      <c r="O193" s="38" t="str">
        <f t="shared" si="19"/>
        <v>Q2</v>
      </c>
      <c r="P193" s="37">
        <f t="shared" si="20"/>
        <v>5</v>
      </c>
    </row>
    <row r="194" spans="1:16" x14ac:dyDescent="0.25">
      <c r="A194" s="31">
        <v>42522</v>
      </c>
      <c r="B194" s="32" t="s">
        <v>74</v>
      </c>
      <c r="C194" s="32" t="s">
        <v>75</v>
      </c>
      <c r="D194" s="32" t="s">
        <v>76</v>
      </c>
      <c r="E194" s="33">
        <v>15</v>
      </c>
      <c r="F194" s="34">
        <v>5545</v>
      </c>
      <c r="G194" s="34">
        <v>0</v>
      </c>
      <c r="H194" s="34">
        <v>3843.09</v>
      </c>
      <c r="I194" s="34">
        <v>0</v>
      </c>
      <c r="J194" s="35">
        <f t="shared" ref="J194:J257" si="21">F194-G194</f>
        <v>5545</v>
      </c>
      <c r="K194" s="35">
        <f t="shared" ref="K194:K257" si="22">J194-H194</f>
        <v>1701.9099999999999</v>
      </c>
      <c r="L194" s="35">
        <f t="shared" ref="L194:L257" si="23">K194-I194</f>
        <v>1701.9099999999999</v>
      </c>
      <c r="M194" s="36">
        <f t="shared" ref="M194:M257" si="24">IF(J194=0,0,K194/J194)</f>
        <v>0.30692696122633001</v>
      </c>
      <c r="N194" s="37">
        <f t="shared" ref="N194:N257" si="25">YEAR(A194)</f>
        <v>2016</v>
      </c>
      <c r="O194" s="38" t="str">
        <f t="shared" ref="O194:O257" si="26">"Q"&amp;ROUNDUP(MONTH(A194)/3,0)</f>
        <v>Q2</v>
      </c>
      <c r="P194" s="37">
        <f t="shared" ref="P194:P257" si="27">MONTH(A194)</f>
        <v>6</v>
      </c>
    </row>
    <row r="195" spans="1:16" x14ac:dyDescent="0.25">
      <c r="A195" s="31">
        <v>42522</v>
      </c>
      <c r="B195" s="32" t="s">
        <v>74</v>
      </c>
      <c r="C195" s="32" t="s">
        <v>75</v>
      </c>
      <c r="D195" s="32" t="s">
        <v>77</v>
      </c>
      <c r="E195" s="33">
        <v>6</v>
      </c>
      <c r="F195" s="34">
        <v>3524</v>
      </c>
      <c r="G195" s="34">
        <v>352.4</v>
      </c>
      <c r="H195" s="34">
        <v>1605.43</v>
      </c>
      <c r="I195" s="34">
        <v>0</v>
      </c>
      <c r="J195" s="35">
        <f t="shared" si="21"/>
        <v>3171.6</v>
      </c>
      <c r="K195" s="35">
        <f t="shared" si="22"/>
        <v>1566.1699999999998</v>
      </c>
      <c r="L195" s="35">
        <f t="shared" si="23"/>
        <v>1566.1699999999998</v>
      </c>
      <c r="M195" s="36">
        <f t="shared" si="24"/>
        <v>0.49381069491739182</v>
      </c>
      <c r="N195" s="37">
        <f t="shared" si="25"/>
        <v>2016</v>
      </c>
      <c r="O195" s="38" t="str">
        <f t="shared" si="26"/>
        <v>Q2</v>
      </c>
      <c r="P195" s="37">
        <f t="shared" si="27"/>
        <v>6</v>
      </c>
    </row>
    <row r="196" spans="1:16" x14ac:dyDescent="0.25">
      <c r="A196" s="31">
        <v>42522</v>
      </c>
      <c r="B196" s="32" t="s">
        <v>74</v>
      </c>
      <c r="C196" s="32" t="s">
        <v>78</v>
      </c>
      <c r="D196" s="32" t="s">
        <v>76</v>
      </c>
      <c r="E196" s="33">
        <v>790</v>
      </c>
      <c r="F196" s="34">
        <v>305215</v>
      </c>
      <c r="G196" s="34">
        <v>0</v>
      </c>
      <c r="H196" s="34">
        <v>178675.09</v>
      </c>
      <c r="I196" s="34">
        <v>0</v>
      </c>
      <c r="J196" s="35">
        <f t="shared" si="21"/>
        <v>305215</v>
      </c>
      <c r="K196" s="35">
        <f t="shared" si="22"/>
        <v>126539.91</v>
      </c>
      <c r="L196" s="35">
        <f t="shared" si="23"/>
        <v>126539.91</v>
      </c>
      <c r="M196" s="36">
        <f t="shared" si="24"/>
        <v>0.41459269695132939</v>
      </c>
      <c r="N196" s="37">
        <f t="shared" si="25"/>
        <v>2016</v>
      </c>
      <c r="O196" s="38" t="str">
        <f t="shared" si="26"/>
        <v>Q2</v>
      </c>
      <c r="P196" s="37">
        <f t="shared" si="27"/>
        <v>6</v>
      </c>
    </row>
    <row r="197" spans="1:16" x14ac:dyDescent="0.25">
      <c r="A197" s="31">
        <v>42522</v>
      </c>
      <c r="B197" s="32" t="s">
        <v>74</v>
      </c>
      <c r="C197" s="32" t="s">
        <v>78</v>
      </c>
      <c r="D197" s="32" t="s">
        <v>77</v>
      </c>
      <c r="E197" s="33">
        <v>217</v>
      </c>
      <c r="F197" s="34">
        <v>81143</v>
      </c>
      <c r="G197" s="34">
        <v>7750.65</v>
      </c>
      <c r="H197" s="34">
        <v>46828.47</v>
      </c>
      <c r="I197" s="34">
        <v>0</v>
      </c>
      <c r="J197" s="35">
        <f t="shared" si="21"/>
        <v>73392.350000000006</v>
      </c>
      <c r="K197" s="35">
        <f t="shared" si="22"/>
        <v>26563.880000000005</v>
      </c>
      <c r="L197" s="35">
        <f t="shared" si="23"/>
        <v>26563.880000000005</v>
      </c>
      <c r="M197" s="36">
        <f t="shared" si="24"/>
        <v>0.36194344505932841</v>
      </c>
      <c r="N197" s="37">
        <f t="shared" si="25"/>
        <v>2016</v>
      </c>
      <c r="O197" s="38" t="str">
        <f t="shared" si="26"/>
        <v>Q2</v>
      </c>
      <c r="P197" s="37">
        <f t="shared" si="27"/>
        <v>6</v>
      </c>
    </row>
    <row r="198" spans="1:16" x14ac:dyDescent="0.25">
      <c r="A198" s="31">
        <v>42522</v>
      </c>
      <c r="B198" s="32" t="s">
        <v>74</v>
      </c>
      <c r="C198" s="32" t="s">
        <v>79</v>
      </c>
      <c r="D198" s="32" t="s">
        <v>76</v>
      </c>
      <c r="E198" s="33">
        <v>35</v>
      </c>
      <c r="F198" s="34">
        <v>12457</v>
      </c>
      <c r="G198" s="34">
        <v>0</v>
      </c>
      <c r="H198" s="34">
        <v>7943.94</v>
      </c>
      <c r="I198" s="34">
        <v>0</v>
      </c>
      <c r="J198" s="35">
        <f t="shared" si="21"/>
        <v>12457</v>
      </c>
      <c r="K198" s="35">
        <f t="shared" si="22"/>
        <v>4513.0600000000004</v>
      </c>
      <c r="L198" s="35">
        <f t="shared" si="23"/>
        <v>4513.0600000000004</v>
      </c>
      <c r="M198" s="36">
        <f t="shared" si="24"/>
        <v>0.36229108131973992</v>
      </c>
      <c r="N198" s="37">
        <f t="shared" si="25"/>
        <v>2016</v>
      </c>
      <c r="O198" s="38" t="str">
        <f t="shared" si="26"/>
        <v>Q2</v>
      </c>
      <c r="P198" s="37">
        <f t="shared" si="27"/>
        <v>6</v>
      </c>
    </row>
    <row r="199" spans="1:16" x14ac:dyDescent="0.25">
      <c r="A199" s="31">
        <v>42522</v>
      </c>
      <c r="B199" s="32" t="s">
        <v>74</v>
      </c>
      <c r="C199" s="32" t="s">
        <v>79</v>
      </c>
      <c r="D199" s="32" t="s">
        <v>77</v>
      </c>
      <c r="E199" s="33">
        <v>13</v>
      </c>
      <c r="F199" s="34">
        <v>5877</v>
      </c>
      <c r="G199" s="34">
        <v>535.35</v>
      </c>
      <c r="H199" s="34">
        <v>2771.78</v>
      </c>
      <c r="I199" s="34">
        <v>0</v>
      </c>
      <c r="J199" s="35">
        <f t="shared" si="21"/>
        <v>5341.65</v>
      </c>
      <c r="K199" s="35">
        <f t="shared" si="22"/>
        <v>2569.8699999999994</v>
      </c>
      <c r="L199" s="35">
        <f t="shared" si="23"/>
        <v>2569.8699999999994</v>
      </c>
      <c r="M199" s="36">
        <f t="shared" si="24"/>
        <v>0.48110040904963813</v>
      </c>
      <c r="N199" s="37">
        <f t="shared" si="25"/>
        <v>2016</v>
      </c>
      <c r="O199" s="38" t="str">
        <f t="shared" si="26"/>
        <v>Q2</v>
      </c>
      <c r="P199" s="37">
        <f t="shared" si="27"/>
        <v>6</v>
      </c>
    </row>
    <row r="200" spans="1:16" x14ac:dyDescent="0.25">
      <c r="A200" s="31">
        <v>42522</v>
      </c>
      <c r="B200" s="32" t="s">
        <v>80</v>
      </c>
      <c r="C200" s="32" t="s">
        <v>75</v>
      </c>
      <c r="D200" s="32" t="s">
        <v>76</v>
      </c>
      <c r="E200" s="33">
        <v>1</v>
      </c>
      <c r="F200" s="34">
        <v>1859</v>
      </c>
      <c r="G200" s="34">
        <v>0</v>
      </c>
      <c r="H200" s="34">
        <v>1756.1</v>
      </c>
      <c r="I200" s="34">
        <v>0</v>
      </c>
      <c r="J200" s="35">
        <f t="shared" si="21"/>
        <v>1859</v>
      </c>
      <c r="K200" s="35">
        <f t="shared" si="22"/>
        <v>102.90000000000009</v>
      </c>
      <c r="L200" s="35">
        <f t="shared" si="23"/>
        <v>102.90000000000009</v>
      </c>
      <c r="M200" s="36">
        <f t="shared" si="24"/>
        <v>5.535233996772463E-2</v>
      </c>
      <c r="N200" s="37">
        <f t="shared" si="25"/>
        <v>2016</v>
      </c>
      <c r="O200" s="38" t="str">
        <f t="shared" si="26"/>
        <v>Q2</v>
      </c>
      <c r="P200" s="37">
        <f t="shared" si="27"/>
        <v>6</v>
      </c>
    </row>
    <row r="201" spans="1:16" x14ac:dyDescent="0.25">
      <c r="A201" s="31">
        <v>42522</v>
      </c>
      <c r="B201" s="32" t="s">
        <v>80</v>
      </c>
      <c r="C201" s="32" t="s">
        <v>75</v>
      </c>
      <c r="D201" s="32" t="s">
        <v>77</v>
      </c>
      <c r="E201" s="33">
        <v>4</v>
      </c>
      <c r="F201" s="34">
        <v>19526</v>
      </c>
      <c r="G201" s="34">
        <v>1952.6</v>
      </c>
      <c r="H201" s="34">
        <v>16288.59</v>
      </c>
      <c r="I201" s="34">
        <v>0</v>
      </c>
      <c r="J201" s="35">
        <f t="shared" si="21"/>
        <v>17573.400000000001</v>
      </c>
      <c r="K201" s="35">
        <f t="shared" si="22"/>
        <v>1284.8100000000013</v>
      </c>
      <c r="L201" s="35">
        <f t="shared" si="23"/>
        <v>1284.8100000000013</v>
      </c>
      <c r="M201" s="36">
        <f t="shared" si="24"/>
        <v>7.3111065587763396E-2</v>
      </c>
      <c r="N201" s="37">
        <f t="shared" si="25"/>
        <v>2016</v>
      </c>
      <c r="O201" s="38" t="str">
        <f t="shared" si="26"/>
        <v>Q2</v>
      </c>
      <c r="P201" s="37">
        <f t="shared" si="27"/>
        <v>6</v>
      </c>
    </row>
    <row r="202" spans="1:16" x14ac:dyDescent="0.25">
      <c r="A202" s="31">
        <v>42522</v>
      </c>
      <c r="B202" s="32" t="s">
        <v>80</v>
      </c>
      <c r="C202" s="32" t="s">
        <v>78</v>
      </c>
      <c r="D202" s="32" t="s">
        <v>76</v>
      </c>
      <c r="E202" s="33">
        <v>146</v>
      </c>
      <c r="F202" s="34">
        <v>782734</v>
      </c>
      <c r="G202" s="34">
        <v>0</v>
      </c>
      <c r="H202" s="34">
        <v>677257.69</v>
      </c>
      <c r="I202" s="34">
        <v>0</v>
      </c>
      <c r="J202" s="35">
        <f t="shared" si="21"/>
        <v>782734</v>
      </c>
      <c r="K202" s="35">
        <f t="shared" si="22"/>
        <v>105476.31000000006</v>
      </c>
      <c r="L202" s="35">
        <f t="shared" si="23"/>
        <v>105476.31000000006</v>
      </c>
      <c r="M202" s="36">
        <f t="shared" si="24"/>
        <v>0.13475370943385628</v>
      </c>
      <c r="N202" s="37">
        <f t="shared" si="25"/>
        <v>2016</v>
      </c>
      <c r="O202" s="38" t="str">
        <f t="shared" si="26"/>
        <v>Q2</v>
      </c>
      <c r="P202" s="37">
        <f t="shared" si="27"/>
        <v>6</v>
      </c>
    </row>
    <row r="203" spans="1:16" x14ac:dyDescent="0.25">
      <c r="A203" s="31">
        <v>42522</v>
      </c>
      <c r="B203" s="32" t="s">
        <v>80</v>
      </c>
      <c r="C203" s="32" t="s">
        <v>78</v>
      </c>
      <c r="D203" s="32" t="s">
        <v>77</v>
      </c>
      <c r="E203" s="33">
        <v>30</v>
      </c>
      <c r="F203" s="34">
        <v>182740</v>
      </c>
      <c r="G203" s="34">
        <v>17650.599999999999</v>
      </c>
      <c r="H203" s="34">
        <v>157968.67000000001</v>
      </c>
      <c r="I203" s="34">
        <v>0</v>
      </c>
      <c r="J203" s="35">
        <f t="shared" si="21"/>
        <v>165089.4</v>
      </c>
      <c r="K203" s="35">
        <f t="shared" si="22"/>
        <v>7120.7299999999814</v>
      </c>
      <c r="L203" s="35">
        <f t="shared" si="23"/>
        <v>7120.7299999999814</v>
      </c>
      <c r="M203" s="36">
        <f t="shared" si="24"/>
        <v>4.3132569383618702E-2</v>
      </c>
      <c r="N203" s="37">
        <f t="shared" si="25"/>
        <v>2016</v>
      </c>
      <c r="O203" s="38" t="str">
        <f t="shared" si="26"/>
        <v>Q2</v>
      </c>
      <c r="P203" s="37">
        <f t="shared" si="27"/>
        <v>6</v>
      </c>
    </row>
    <row r="204" spans="1:16" x14ac:dyDescent="0.25">
      <c r="A204" s="31">
        <v>42522</v>
      </c>
      <c r="B204" s="32" t="s">
        <v>80</v>
      </c>
      <c r="C204" s="32" t="s">
        <v>79</v>
      </c>
      <c r="D204" s="32" t="s">
        <v>76</v>
      </c>
      <c r="E204" s="33">
        <v>13</v>
      </c>
      <c r="F204" s="34">
        <v>85277</v>
      </c>
      <c r="G204" s="34">
        <v>0</v>
      </c>
      <c r="H204" s="34">
        <v>74585.5</v>
      </c>
      <c r="I204" s="34">
        <v>0</v>
      </c>
      <c r="J204" s="35">
        <f t="shared" si="21"/>
        <v>85277</v>
      </c>
      <c r="K204" s="35">
        <f t="shared" si="22"/>
        <v>10691.5</v>
      </c>
      <c r="L204" s="35">
        <f t="shared" si="23"/>
        <v>10691.5</v>
      </c>
      <c r="M204" s="36">
        <f t="shared" si="24"/>
        <v>0.12537378191071449</v>
      </c>
      <c r="N204" s="37">
        <f t="shared" si="25"/>
        <v>2016</v>
      </c>
      <c r="O204" s="38" t="str">
        <f t="shared" si="26"/>
        <v>Q2</v>
      </c>
      <c r="P204" s="37">
        <f t="shared" si="27"/>
        <v>6</v>
      </c>
    </row>
    <row r="205" spans="1:16" x14ac:dyDescent="0.25">
      <c r="A205" s="31">
        <v>42522</v>
      </c>
      <c r="B205" s="32" t="s">
        <v>80</v>
      </c>
      <c r="C205" s="32" t="s">
        <v>79</v>
      </c>
      <c r="D205" s="32" t="s">
        <v>77</v>
      </c>
      <c r="E205" s="33">
        <v>2</v>
      </c>
      <c r="F205" s="34">
        <v>3718</v>
      </c>
      <c r="G205" s="34">
        <v>371.8</v>
      </c>
      <c r="H205" s="34">
        <v>3386.59</v>
      </c>
      <c r="I205" s="34">
        <v>0</v>
      </c>
      <c r="J205" s="35">
        <f t="shared" si="21"/>
        <v>3346.2</v>
      </c>
      <c r="K205" s="35">
        <f t="shared" si="22"/>
        <v>-40.390000000000327</v>
      </c>
      <c r="L205" s="35">
        <f t="shared" si="23"/>
        <v>-40.390000000000327</v>
      </c>
      <c r="M205" s="36">
        <f t="shared" si="24"/>
        <v>-1.2070408224254477E-2</v>
      </c>
      <c r="N205" s="37">
        <f t="shared" si="25"/>
        <v>2016</v>
      </c>
      <c r="O205" s="38" t="str">
        <f t="shared" si="26"/>
        <v>Q2</v>
      </c>
      <c r="P205" s="37">
        <f t="shared" si="27"/>
        <v>6</v>
      </c>
    </row>
    <row r="206" spans="1:16" x14ac:dyDescent="0.25">
      <c r="A206" s="31">
        <v>42522</v>
      </c>
      <c r="B206" s="32" t="s">
        <v>81</v>
      </c>
      <c r="C206" s="32" t="s">
        <v>75</v>
      </c>
      <c r="D206" s="32" t="s">
        <v>76</v>
      </c>
      <c r="E206" s="33">
        <v>5</v>
      </c>
      <c r="F206" s="34">
        <v>3735</v>
      </c>
      <c r="G206" s="34">
        <v>0</v>
      </c>
      <c r="H206" s="34">
        <v>1533.83</v>
      </c>
      <c r="I206" s="34">
        <v>0</v>
      </c>
      <c r="J206" s="35">
        <f t="shared" si="21"/>
        <v>3735</v>
      </c>
      <c r="K206" s="35">
        <f t="shared" si="22"/>
        <v>2201.17</v>
      </c>
      <c r="L206" s="35">
        <f t="shared" si="23"/>
        <v>2201.17</v>
      </c>
      <c r="M206" s="36">
        <f t="shared" si="24"/>
        <v>0.5893360107095047</v>
      </c>
      <c r="N206" s="37">
        <f t="shared" si="25"/>
        <v>2016</v>
      </c>
      <c r="O206" s="38" t="str">
        <f t="shared" si="26"/>
        <v>Q2</v>
      </c>
      <c r="P206" s="37">
        <f t="shared" si="27"/>
        <v>6</v>
      </c>
    </row>
    <row r="207" spans="1:16" x14ac:dyDescent="0.25">
      <c r="A207" s="31">
        <v>42522</v>
      </c>
      <c r="B207" s="32" t="s">
        <v>81</v>
      </c>
      <c r="C207" s="32" t="s">
        <v>75</v>
      </c>
      <c r="D207" s="32" t="s">
        <v>77</v>
      </c>
      <c r="E207" s="33">
        <v>5</v>
      </c>
      <c r="F207" s="34">
        <v>2975</v>
      </c>
      <c r="G207" s="34">
        <v>297.5</v>
      </c>
      <c r="H207" s="34">
        <v>1300.29</v>
      </c>
      <c r="I207" s="34">
        <v>0</v>
      </c>
      <c r="J207" s="35">
        <f t="shared" si="21"/>
        <v>2677.5</v>
      </c>
      <c r="K207" s="35">
        <f t="shared" si="22"/>
        <v>1377.21</v>
      </c>
      <c r="L207" s="35">
        <f t="shared" si="23"/>
        <v>1377.21</v>
      </c>
      <c r="M207" s="36">
        <f t="shared" si="24"/>
        <v>0.51436414565826327</v>
      </c>
      <c r="N207" s="37">
        <f t="shared" si="25"/>
        <v>2016</v>
      </c>
      <c r="O207" s="38" t="str">
        <f t="shared" si="26"/>
        <v>Q2</v>
      </c>
      <c r="P207" s="37">
        <f t="shared" si="27"/>
        <v>6</v>
      </c>
    </row>
    <row r="208" spans="1:16" x14ac:dyDescent="0.25">
      <c r="A208" s="31">
        <v>42522</v>
      </c>
      <c r="B208" s="32" t="s">
        <v>81</v>
      </c>
      <c r="C208" s="32" t="s">
        <v>78</v>
      </c>
      <c r="D208" s="32" t="s">
        <v>76</v>
      </c>
      <c r="E208" s="33">
        <v>521</v>
      </c>
      <c r="F208" s="34">
        <v>349219</v>
      </c>
      <c r="G208" s="34">
        <v>0</v>
      </c>
      <c r="H208" s="34">
        <v>159201.76999999999</v>
      </c>
      <c r="I208" s="34">
        <v>0</v>
      </c>
      <c r="J208" s="35">
        <f t="shared" si="21"/>
        <v>349219</v>
      </c>
      <c r="K208" s="35">
        <f t="shared" si="22"/>
        <v>190017.23</v>
      </c>
      <c r="L208" s="35">
        <f t="shared" si="23"/>
        <v>190017.23</v>
      </c>
      <c r="M208" s="36">
        <f t="shared" si="24"/>
        <v>0.54412053754234457</v>
      </c>
      <c r="N208" s="37">
        <f t="shared" si="25"/>
        <v>2016</v>
      </c>
      <c r="O208" s="38" t="str">
        <f t="shared" si="26"/>
        <v>Q2</v>
      </c>
      <c r="P208" s="37">
        <f t="shared" si="27"/>
        <v>6</v>
      </c>
    </row>
    <row r="209" spans="1:16" x14ac:dyDescent="0.25">
      <c r="A209" s="31">
        <v>42522</v>
      </c>
      <c r="B209" s="32" t="s">
        <v>81</v>
      </c>
      <c r="C209" s="32" t="s">
        <v>78</v>
      </c>
      <c r="D209" s="32" t="s">
        <v>77</v>
      </c>
      <c r="E209" s="33">
        <v>130</v>
      </c>
      <c r="F209" s="34">
        <v>84450</v>
      </c>
      <c r="G209" s="34">
        <v>7939.3</v>
      </c>
      <c r="H209" s="34">
        <v>38484.269999999997</v>
      </c>
      <c r="I209" s="34">
        <v>0</v>
      </c>
      <c r="J209" s="35">
        <f t="shared" si="21"/>
        <v>76510.7</v>
      </c>
      <c r="K209" s="35">
        <f t="shared" si="22"/>
        <v>38026.43</v>
      </c>
      <c r="L209" s="35">
        <f t="shared" si="23"/>
        <v>38026.43</v>
      </c>
      <c r="M209" s="36">
        <f t="shared" si="24"/>
        <v>0.49700800018820901</v>
      </c>
      <c r="N209" s="37">
        <f t="shared" si="25"/>
        <v>2016</v>
      </c>
      <c r="O209" s="38" t="str">
        <f t="shared" si="26"/>
        <v>Q2</v>
      </c>
      <c r="P209" s="37">
        <f t="shared" si="27"/>
        <v>6</v>
      </c>
    </row>
    <row r="210" spans="1:16" x14ac:dyDescent="0.25">
      <c r="A210" s="31">
        <v>42522</v>
      </c>
      <c r="B210" s="32" t="s">
        <v>81</v>
      </c>
      <c r="C210" s="32" t="s">
        <v>79</v>
      </c>
      <c r="D210" s="32" t="s">
        <v>76</v>
      </c>
      <c r="E210" s="33">
        <v>35</v>
      </c>
      <c r="F210" s="34">
        <v>21965</v>
      </c>
      <c r="G210" s="34">
        <v>0</v>
      </c>
      <c r="H210" s="34">
        <v>10172.99</v>
      </c>
      <c r="I210" s="34">
        <v>0</v>
      </c>
      <c r="J210" s="35">
        <f t="shared" si="21"/>
        <v>21965</v>
      </c>
      <c r="K210" s="35">
        <f t="shared" si="22"/>
        <v>11792.01</v>
      </c>
      <c r="L210" s="35">
        <f t="shared" si="23"/>
        <v>11792.01</v>
      </c>
      <c r="M210" s="36">
        <f t="shared" si="24"/>
        <v>0.53685454131572963</v>
      </c>
      <c r="N210" s="37">
        <f t="shared" si="25"/>
        <v>2016</v>
      </c>
      <c r="O210" s="38" t="str">
        <f t="shared" si="26"/>
        <v>Q2</v>
      </c>
      <c r="P210" s="37">
        <f t="shared" si="27"/>
        <v>6</v>
      </c>
    </row>
    <row r="211" spans="1:16" x14ac:dyDescent="0.25">
      <c r="A211" s="31">
        <v>42522</v>
      </c>
      <c r="B211" s="32" t="s">
        <v>81</v>
      </c>
      <c r="C211" s="32" t="s">
        <v>79</v>
      </c>
      <c r="D211" s="32" t="s">
        <v>77</v>
      </c>
      <c r="E211" s="33">
        <v>19</v>
      </c>
      <c r="F211" s="34">
        <v>15461</v>
      </c>
      <c r="G211" s="34">
        <v>1451.75</v>
      </c>
      <c r="H211" s="34">
        <v>7605.22</v>
      </c>
      <c r="I211" s="34">
        <v>0</v>
      </c>
      <c r="J211" s="35">
        <f t="shared" si="21"/>
        <v>14009.25</v>
      </c>
      <c r="K211" s="35">
        <f t="shared" si="22"/>
        <v>6404.03</v>
      </c>
      <c r="L211" s="35">
        <f t="shared" si="23"/>
        <v>6404.03</v>
      </c>
      <c r="M211" s="36">
        <f t="shared" si="24"/>
        <v>0.45712868283455571</v>
      </c>
      <c r="N211" s="37">
        <f t="shared" si="25"/>
        <v>2016</v>
      </c>
      <c r="O211" s="38" t="str">
        <f t="shared" si="26"/>
        <v>Q2</v>
      </c>
      <c r="P211" s="37">
        <f t="shared" si="27"/>
        <v>6</v>
      </c>
    </row>
    <row r="212" spans="1:16" x14ac:dyDescent="0.25">
      <c r="A212" s="31">
        <v>42522</v>
      </c>
      <c r="B212" s="32" t="s">
        <v>82</v>
      </c>
      <c r="C212" s="32" t="s">
        <v>75</v>
      </c>
      <c r="D212" s="32" t="s">
        <v>76</v>
      </c>
      <c r="E212" s="33">
        <v>12</v>
      </c>
      <c r="F212" s="34">
        <v>968</v>
      </c>
      <c r="G212" s="34">
        <v>0</v>
      </c>
      <c r="H212" s="34">
        <v>825.49</v>
      </c>
      <c r="I212" s="34">
        <v>0</v>
      </c>
      <c r="J212" s="35">
        <f t="shared" si="21"/>
        <v>968</v>
      </c>
      <c r="K212" s="35">
        <f t="shared" si="22"/>
        <v>142.51</v>
      </c>
      <c r="L212" s="35">
        <f t="shared" si="23"/>
        <v>142.51</v>
      </c>
      <c r="M212" s="36">
        <f t="shared" si="24"/>
        <v>0.14722107438016527</v>
      </c>
      <c r="N212" s="37">
        <f t="shared" si="25"/>
        <v>2016</v>
      </c>
      <c r="O212" s="38" t="str">
        <f t="shared" si="26"/>
        <v>Q2</v>
      </c>
      <c r="P212" s="37">
        <f t="shared" si="27"/>
        <v>6</v>
      </c>
    </row>
    <row r="213" spans="1:16" x14ac:dyDescent="0.25">
      <c r="A213" s="31">
        <v>42522</v>
      </c>
      <c r="B213" s="32" t="s">
        <v>82</v>
      </c>
      <c r="C213" s="32" t="s">
        <v>75</v>
      </c>
      <c r="D213" s="32" t="s">
        <v>77</v>
      </c>
      <c r="E213" s="33">
        <v>11</v>
      </c>
      <c r="F213" s="34">
        <v>735</v>
      </c>
      <c r="G213" s="34">
        <v>73.5</v>
      </c>
      <c r="H213" s="34">
        <v>593.54999999999995</v>
      </c>
      <c r="I213" s="34">
        <v>0</v>
      </c>
      <c r="J213" s="35">
        <f t="shared" si="21"/>
        <v>661.5</v>
      </c>
      <c r="K213" s="35">
        <f t="shared" si="22"/>
        <v>67.950000000000045</v>
      </c>
      <c r="L213" s="35">
        <f t="shared" si="23"/>
        <v>67.950000000000045</v>
      </c>
      <c r="M213" s="36">
        <f t="shared" si="24"/>
        <v>0.10272108843537422</v>
      </c>
      <c r="N213" s="37">
        <f t="shared" si="25"/>
        <v>2016</v>
      </c>
      <c r="O213" s="38" t="str">
        <f t="shared" si="26"/>
        <v>Q2</v>
      </c>
      <c r="P213" s="37">
        <f t="shared" si="27"/>
        <v>6</v>
      </c>
    </row>
    <row r="214" spans="1:16" x14ac:dyDescent="0.25">
      <c r="A214" s="31">
        <v>42522</v>
      </c>
      <c r="B214" s="32" t="s">
        <v>82</v>
      </c>
      <c r="C214" s="32" t="s">
        <v>78</v>
      </c>
      <c r="D214" s="32" t="s">
        <v>76</v>
      </c>
      <c r="E214" s="33">
        <v>2115</v>
      </c>
      <c r="F214" s="34">
        <v>204077</v>
      </c>
      <c r="G214" s="34">
        <v>0</v>
      </c>
      <c r="H214" s="34">
        <v>168932.81</v>
      </c>
      <c r="I214" s="34">
        <v>0</v>
      </c>
      <c r="J214" s="35">
        <f t="shared" si="21"/>
        <v>204077</v>
      </c>
      <c r="K214" s="35">
        <f t="shared" si="22"/>
        <v>35144.19</v>
      </c>
      <c r="L214" s="35">
        <f t="shared" si="23"/>
        <v>35144.19</v>
      </c>
      <c r="M214" s="36">
        <f t="shared" si="24"/>
        <v>0.17221044017699202</v>
      </c>
      <c r="N214" s="37">
        <f t="shared" si="25"/>
        <v>2016</v>
      </c>
      <c r="O214" s="38" t="str">
        <f t="shared" si="26"/>
        <v>Q2</v>
      </c>
      <c r="P214" s="37">
        <f t="shared" si="27"/>
        <v>6</v>
      </c>
    </row>
    <row r="215" spans="1:16" x14ac:dyDescent="0.25">
      <c r="A215" s="31">
        <v>42522</v>
      </c>
      <c r="B215" s="32" t="s">
        <v>82</v>
      </c>
      <c r="C215" s="32" t="s">
        <v>78</v>
      </c>
      <c r="D215" s="32" t="s">
        <v>77</v>
      </c>
      <c r="E215" s="33">
        <v>629</v>
      </c>
      <c r="F215" s="34">
        <v>62626</v>
      </c>
      <c r="G215" s="34">
        <v>5713.8</v>
      </c>
      <c r="H215" s="34">
        <v>51766.19</v>
      </c>
      <c r="I215" s="34">
        <v>0</v>
      </c>
      <c r="J215" s="35">
        <f t="shared" si="21"/>
        <v>56912.2</v>
      </c>
      <c r="K215" s="35">
        <f t="shared" si="22"/>
        <v>5146.0099999999948</v>
      </c>
      <c r="L215" s="35">
        <f t="shared" si="23"/>
        <v>5146.0099999999948</v>
      </c>
      <c r="M215" s="36">
        <f t="shared" si="24"/>
        <v>9.0420155959530554E-2</v>
      </c>
      <c r="N215" s="37">
        <f t="shared" si="25"/>
        <v>2016</v>
      </c>
      <c r="O215" s="38" t="str">
        <f t="shared" si="26"/>
        <v>Q2</v>
      </c>
      <c r="P215" s="37">
        <f t="shared" si="27"/>
        <v>6</v>
      </c>
    </row>
    <row r="216" spans="1:16" x14ac:dyDescent="0.25">
      <c r="A216" s="31">
        <v>42522</v>
      </c>
      <c r="B216" s="32" t="s">
        <v>82</v>
      </c>
      <c r="C216" s="32" t="s">
        <v>79</v>
      </c>
      <c r="D216" s="32" t="s">
        <v>76</v>
      </c>
      <c r="E216" s="33">
        <v>63</v>
      </c>
      <c r="F216" s="34">
        <v>6270</v>
      </c>
      <c r="G216" s="34">
        <v>0</v>
      </c>
      <c r="H216" s="34">
        <v>5288.55</v>
      </c>
      <c r="I216" s="34">
        <v>0</v>
      </c>
      <c r="J216" s="35">
        <f t="shared" si="21"/>
        <v>6270</v>
      </c>
      <c r="K216" s="35">
        <f t="shared" si="22"/>
        <v>981.44999999999982</v>
      </c>
      <c r="L216" s="35">
        <f t="shared" si="23"/>
        <v>981.44999999999982</v>
      </c>
      <c r="M216" s="36">
        <f t="shared" si="24"/>
        <v>0.15653110047846888</v>
      </c>
      <c r="N216" s="37">
        <f t="shared" si="25"/>
        <v>2016</v>
      </c>
      <c r="O216" s="38" t="str">
        <f t="shared" si="26"/>
        <v>Q2</v>
      </c>
      <c r="P216" s="37">
        <f t="shared" si="27"/>
        <v>6</v>
      </c>
    </row>
    <row r="217" spans="1:16" x14ac:dyDescent="0.25">
      <c r="A217" s="31">
        <v>42522</v>
      </c>
      <c r="B217" s="32" t="s">
        <v>82</v>
      </c>
      <c r="C217" s="32" t="s">
        <v>79</v>
      </c>
      <c r="D217" s="32" t="s">
        <v>77</v>
      </c>
      <c r="E217" s="33">
        <v>48</v>
      </c>
      <c r="F217" s="34">
        <v>4185</v>
      </c>
      <c r="G217" s="34">
        <v>379.35</v>
      </c>
      <c r="H217" s="34">
        <v>3549.08</v>
      </c>
      <c r="I217" s="34">
        <v>0</v>
      </c>
      <c r="J217" s="35">
        <f t="shared" si="21"/>
        <v>3805.65</v>
      </c>
      <c r="K217" s="35">
        <f t="shared" si="22"/>
        <v>256.57000000000016</v>
      </c>
      <c r="L217" s="35">
        <f t="shared" si="23"/>
        <v>256.57000000000016</v>
      </c>
      <c r="M217" s="36">
        <f t="shared" si="24"/>
        <v>6.7418180862664767E-2</v>
      </c>
      <c r="N217" s="37">
        <f t="shared" si="25"/>
        <v>2016</v>
      </c>
      <c r="O217" s="38" t="str">
        <f t="shared" si="26"/>
        <v>Q2</v>
      </c>
      <c r="P217" s="37">
        <f t="shared" si="27"/>
        <v>6</v>
      </c>
    </row>
    <row r="218" spans="1:16" x14ac:dyDescent="0.25">
      <c r="A218" s="31">
        <v>42522</v>
      </c>
      <c r="B218" s="32" t="s">
        <v>83</v>
      </c>
      <c r="C218" s="32" t="s">
        <v>75</v>
      </c>
      <c r="D218" s="32" t="s">
        <v>76</v>
      </c>
      <c r="E218" s="33">
        <v>12</v>
      </c>
      <c r="F218" s="34">
        <v>5118</v>
      </c>
      <c r="G218" s="34">
        <v>0</v>
      </c>
      <c r="H218" s="34">
        <v>2718.46</v>
      </c>
      <c r="I218" s="34">
        <v>0</v>
      </c>
      <c r="J218" s="35">
        <f t="shared" si="21"/>
        <v>5118</v>
      </c>
      <c r="K218" s="35">
        <f t="shared" si="22"/>
        <v>2399.54</v>
      </c>
      <c r="L218" s="35">
        <f t="shared" si="23"/>
        <v>2399.54</v>
      </c>
      <c r="M218" s="36">
        <f t="shared" si="24"/>
        <v>0.46884329816334502</v>
      </c>
      <c r="N218" s="37">
        <f t="shared" si="25"/>
        <v>2016</v>
      </c>
      <c r="O218" s="38" t="str">
        <f t="shared" si="26"/>
        <v>Q2</v>
      </c>
      <c r="P218" s="37">
        <f t="shared" si="27"/>
        <v>6</v>
      </c>
    </row>
    <row r="219" spans="1:16" x14ac:dyDescent="0.25">
      <c r="A219" s="31">
        <v>42522</v>
      </c>
      <c r="B219" s="32" t="s">
        <v>83</v>
      </c>
      <c r="C219" s="32" t="s">
        <v>75</v>
      </c>
      <c r="D219" s="32" t="s">
        <v>77</v>
      </c>
      <c r="E219" s="33">
        <v>4</v>
      </c>
      <c r="F219" s="34">
        <v>1846</v>
      </c>
      <c r="G219" s="34">
        <v>184.6</v>
      </c>
      <c r="H219" s="34">
        <v>999.25</v>
      </c>
      <c r="I219" s="34">
        <v>0</v>
      </c>
      <c r="J219" s="35">
        <f t="shared" si="21"/>
        <v>1661.4</v>
      </c>
      <c r="K219" s="35">
        <f t="shared" si="22"/>
        <v>662.15000000000009</v>
      </c>
      <c r="L219" s="35">
        <f t="shared" si="23"/>
        <v>662.15000000000009</v>
      </c>
      <c r="M219" s="36">
        <f t="shared" si="24"/>
        <v>0.39854941615505002</v>
      </c>
      <c r="N219" s="37">
        <f t="shared" si="25"/>
        <v>2016</v>
      </c>
      <c r="O219" s="38" t="str">
        <f t="shared" si="26"/>
        <v>Q2</v>
      </c>
      <c r="P219" s="37">
        <f t="shared" si="27"/>
        <v>6</v>
      </c>
    </row>
    <row r="220" spans="1:16" x14ac:dyDescent="0.25">
      <c r="A220" s="31">
        <v>42522</v>
      </c>
      <c r="B220" s="32" t="s">
        <v>83</v>
      </c>
      <c r="C220" s="32" t="s">
        <v>78</v>
      </c>
      <c r="D220" s="32" t="s">
        <v>76</v>
      </c>
      <c r="E220" s="33">
        <v>637</v>
      </c>
      <c r="F220" s="34">
        <v>338723</v>
      </c>
      <c r="G220" s="34">
        <v>0</v>
      </c>
      <c r="H220" s="34">
        <v>181989.69</v>
      </c>
      <c r="I220" s="34">
        <v>0</v>
      </c>
      <c r="J220" s="35">
        <f t="shared" si="21"/>
        <v>338723</v>
      </c>
      <c r="K220" s="35">
        <f t="shared" si="22"/>
        <v>156733.31</v>
      </c>
      <c r="L220" s="35">
        <f t="shared" si="23"/>
        <v>156733.31</v>
      </c>
      <c r="M220" s="36">
        <f t="shared" si="24"/>
        <v>0.46271823879689306</v>
      </c>
      <c r="N220" s="37">
        <f t="shared" si="25"/>
        <v>2016</v>
      </c>
      <c r="O220" s="38" t="str">
        <f t="shared" si="26"/>
        <v>Q2</v>
      </c>
      <c r="P220" s="37">
        <f t="shared" si="27"/>
        <v>6</v>
      </c>
    </row>
    <row r="221" spans="1:16" x14ac:dyDescent="0.25">
      <c r="A221" s="31">
        <v>42522</v>
      </c>
      <c r="B221" s="32" t="s">
        <v>83</v>
      </c>
      <c r="C221" s="32" t="s">
        <v>78</v>
      </c>
      <c r="D221" s="32" t="s">
        <v>77</v>
      </c>
      <c r="E221" s="33">
        <v>161</v>
      </c>
      <c r="F221" s="34">
        <v>89563</v>
      </c>
      <c r="G221" s="34">
        <v>8270.15</v>
      </c>
      <c r="H221" s="34">
        <v>48276.14</v>
      </c>
      <c r="I221" s="34">
        <v>0</v>
      </c>
      <c r="J221" s="35">
        <f t="shared" si="21"/>
        <v>81292.850000000006</v>
      </c>
      <c r="K221" s="35">
        <f t="shared" si="22"/>
        <v>33016.710000000006</v>
      </c>
      <c r="L221" s="35">
        <f t="shared" si="23"/>
        <v>33016.710000000006</v>
      </c>
      <c r="M221" s="36">
        <f t="shared" si="24"/>
        <v>0.40614531290267231</v>
      </c>
      <c r="N221" s="37">
        <f t="shared" si="25"/>
        <v>2016</v>
      </c>
      <c r="O221" s="38" t="str">
        <f t="shared" si="26"/>
        <v>Q2</v>
      </c>
      <c r="P221" s="37">
        <f t="shared" si="27"/>
        <v>6</v>
      </c>
    </row>
    <row r="222" spans="1:16" x14ac:dyDescent="0.25">
      <c r="A222" s="31">
        <v>42522</v>
      </c>
      <c r="B222" s="32" t="s">
        <v>83</v>
      </c>
      <c r="C222" s="32" t="s">
        <v>79</v>
      </c>
      <c r="D222" s="32" t="s">
        <v>76</v>
      </c>
      <c r="E222" s="33">
        <v>31</v>
      </c>
      <c r="F222" s="34">
        <v>19729</v>
      </c>
      <c r="G222" s="34">
        <v>0</v>
      </c>
      <c r="H222" s="34">
        <v>10879.2</v>
      </c>
      <c r="I222" s="34">
        <v>0</v>
      </c>
      <c r="J222" s="35">
        <f t="shared" si="21"/>
        <v>19729</v>
      </c>
      <c r="K222" s="35">
        <f t="shared" si="22"/>
        <v>8849.7999999999993</v>
      </c>
      <c r="L222" s="35">
        <f t="shared" si="23"/>
        <v>8849.7999999999993</v>
      </c>
      <c r="M222" s="36">
        <f t="shared" si="24"/>
        <v>0.44856809772416234</v>
      </c>
      <c r="N222" s="37">
        <f t="shared" si="25"/>
        <v>2016</v>
      </c>
      <c r="O222" s="38" t="str">
        <f t="shared" si="26"/>
        <v>Q2</v>
      </c>
      <c r="P222" s="37">
        <f t="shared" si="27"/>
        <v>6</v>
      </c>
    </row>
    <row r="223" spans="1:16" x14ac:dyDescent="0.25">
      <c r="A223" s="31">
        <v>42522</v>
      </c>
      <c r="B223" s="32" t="s">
        <v>83</v>
      </c>
      <c r="C223" s="32" t="s">
        <v>79</v>
      </c>
      <c r="D223" s="32" t="s">
        <v>77</v>
      </c>
      <c r="E223" s="33">
        <v>9</v>
      </c>
      <c r="F223" s="34">
        <v>5541</v>
      </c>
      <c r="G223" s="34">
        <v>532.65</v>
      </c>
      <c r="H223" s="34">
        <v>2911.96</v>
      </c>
      <c r="I223" s="34">
        <v>0</v>
      </c>
      <c r="J223" s="35">
        <f t="shared" si="21"/>
        <v>5008.3500000000004</v>
      </c>
      <c r="K223" s="35">
        <f t="shared" si="22"/>
        <v>2096.3900000000003</v>
      </c>
      <c r="L223" s="35">
        <f t="shared" si="23"/>
        <v>2096.3900000000003</v>
      </c>
      <c r="M223" s="36">
        <f t="shared" si="24"/>
        <v>0.41857897311489817</v>
      </c>
      <c r="N223" s="37">
        <f t="shared" si="25"/>
        <v>2016</v>
      </c>
      <c r="O223" s="38" t="str">
        <f t="shared" si="26"/>
        <v>Q2</v>
      </c>
      <c r="P223" s="37">
        <f t="shared" si="27"/>
        <v>6</v>
      </c>
    </row>
    <row r="224" spans="1:16" x14ac:dyDescent="0.25">
      <c r="A224" s="31">
        <v>42522</v>
      </c>
      <c r="B224" s="32" t="s">
        <v>84</v>
      </c>
      <c r="C224" s="32" t="s">
        <v>75</v>
      </c>
      <c r="D224" s="32" t="s">
        <v>76</v>
      </c>
      <c r="E224" s="33">
        <v>3</v>
      </c>
      <c r="F224" s="34">
        <v>15517</v>
      </c>
      <c r="G224" s="34">
        <v>0</v>
      </c>
      <c r="H224" s="34">
        <v>12726.04</v>
      </c>
      <c r="I224" s="34">
        <v>0</v>
      </c>
      <c r="J224" s="35">
        <f t="shared" si="21"/>
        <v>15517</v>
      </c>
      <c r="K224" s="35">
        <f t="shared" si="22"/>
        <v>2790.9599999999991</v>
      </c>
      <c r="L224" s="35">
        <f t="shared" si="23"/>
        <v>2790.9599999999991</v>
      </c>
      <c r="M224" s="36">
        <f t="shared" si="24"/>
        <v>0.17986466456144867</v>
      </c>
      <c r="N224" s="37">
        <f t="shared" si="25"/>
        <v>2016</v>
      </c>
      <c r="O224" s="38" t="str">
        <f t="shared" si="26"/>
        <v>Q2</v>
      </c>
      <c r="P224" s="37">
        <f t="shared" si="27"/>
        <v>6</v>
      </c>
    </row>
    <row r="225" spans="1:16" x14ac:dyDescent="0.25">
      <c r="A225" s="31">
        <v>42522</v>
      </c>
      <c r="B225" s="32" t="s">
        <v>84</v>
      </c>
      <c r="C225" s="32" t="s">
        <v>75</v>
      </c>
      <c r="D225" s="32" t="s">
        <v>77</v>
      </c>
      <c r="E225" s="33">
        <v>3</v>
      </c>
      <c r="F225" s="34">
        <v>15417</v>
      </c>
      <c r="G225" s="34">
        <v>1541.7</v>
      </c>
      <c r="H225" s="34">
        <v>12098.75</v>
      </c>
      <c r="I225" s="34">
        <v>0</v>
      </c>
      <c r="J225" s="35">
        <f t="shared" si="21"/>
        <v>13875.3</v>
      </c>
      <c r="K225" s="35">
        <f t="shared" si="22"/>
        <v>1776.5499999999993</v>
      </c>
      <c r="L225" s="35">
        <f t="shared" si="23"/>
        <v>1776.5499999999993</v>
      </c>
      <c r="M225" s="36">
        <f t="shared" si="24"/>
        <v>0.12803687127485527</v>
      </c>
      <c r="N225" s="37">
        <f t="shared" si="25"/>
        <v>2016</v>
      </c>
      <c r="O225" s="38" t="str">
        <f t="shared" si="26"/>
        <v>Q2</v>
      </c>
      <c r="P225" s="37">
        <f t="shared" si="27"/>
        <v>6</v>
      </c>
    </row>
    <row r="226" spans="1:16" x14ac:dyDescent="0.25">
      <c r="A226" s="31">
        <v>42522</v>
      </c>
      <c r="B226" s="32" t="s">
        <v>84</v>
      </c>
      <c r="C226" s="32" t="s">
        <v>78</v>
      </c>
      <c r="D226" s="32" t="s">
        <v>76</v>
      </c>
      <c r="E226" s="33">
        <v>216</v>
      </c>
      <c r="F226" s="34">
        <v>818224</v>
      </c>
      <c r="G226" s="34">
        <v>0</v>
      </c>
      <c r="H226" s="34">
        <v>671638.3</v>
      </c>
      <c r="I226" s="34">
        <v>0</v>
      </c>
      <c r="J226" s="35">
        <f t="shared" si="21"/>
        <v>818224</v>
      </c>
      <c r="K226" s="35">
        <f t="shared" si="22"/>
        <v>146585.69999999995</v>
      </c>
      <c r="L226" s="35">
        <f t="shared" si="23"/>
        <v>146585.69999999995</v>
      </c>
      <c r="M226" s="36">
        <f t="shared" si="24"/>
        <v>0.17915106376737905</v>
      </c>
      <c r="N226" s="37">
        <f t="shared" si="25"/>
        <v>2016</v>
      </c>
      <c r="O226" s="38" t="str">
        <f t="shared" si="26"/>
        <v>Q2</v>
      </c>
      <c r="P226" s="37">
        <f t="shared" si="27"/>
        <v>6</v>
      </c>
    </row>
    <row r="227" spans="1:16" x14ac:dyDescent="0.25">
      <c r="A227" s="31">
        <v>42522</v>
      </c>
      <c r="B227" s="32" t="s">
        <v>84</v>
      </c>
      <c r="C227" s="32" t="s">
        <v>78</v>
      </c>
      <c r="D227" s="32" t="s">
        <v>77</v>
      </c>
      <c r="E227" s="33">
        <v>46</v>
      </c>
      <c r="F227" s="34">
        <v>183054</v>
      </c>
      <c r="G227" s="34">
        <v>16909.650000000001</v>
      </c>
      <c r="H227" s="34">
        <v>152262.53</v>
      </c>
      <c r="I227" s="34">
        <v>0</v>
      </c>
      <c r="J227" s="35">
        <f t="shared" si="21"/>
        <v>166144.35</v>
      </c>
      <c r="K227" s="35">
        <f t="shared" si="22"/>
        <v>13881.820000000007</v>
      </c>
      <c r="L227" s="35">
        <f t="shared" si="23"/>
        <v>13881.820000000007</v>
      </c>
      <c r="M227" s="36">
        <f t="shared" si="24"/>
        <v>8.3552766013409469E-2</v>
      </c>
      <c r="N227" s="37">
        <f t="shared" si="25"/>
        <v>2016</v>
      </c>
      <c r="O227" s="38" t="str">
        <f t="shared" si="26"/>
        <v>Q2</v>
      </c>
      <c r="P227" s="37">
        <f t="shared" si="27"/>
        <v>6</v>
      </c>
    </row>
    <row r="228" spans="1:16" x14ac:dyDescent="0.25">
      <c r="A228" s="31">
        <v>42522</v>
      </c>
      <c r="B228" s="32" t="s">
        <v>84</v>
      </c>
      <c r="C228" s="32" t="s">
        <v>79</v>
      </c>
      <c r="D228" s="32" t="s">
        <v>76</v>
      </c>
      <c r="E228" s="33">
        <v>16</v>
      </c>
      <c r="F228" s="34">
        <v>55804</v>
      </c>
      <c r="G228" s="34">
        <v>0</v>
      </c>
      <c r="H228" s="34">
        <v>45886.239999999998</v>
      </c>
      <c r="I228" s="34">
        <v>0</v>
      </c>
      <c r="J228" s="35">
        <f t="shared" si="21"/>
        <v>55804</v>
      </c>
      <c r="K228" s="35">
        <f t="shared" si="22"/>
        <v>9917.760000000002</v>
      </c>
      <c r="L228" s="35">
        <f t="shared" si="23"/>
        <v>9917.760000000002</v>
      </c>
      <c r="M228" s="36">
        <f t="shared" si="24"/>
        <v>0.17772489427281202</v>
      </c>
      <c r="N228" s="37">
        <f t="shared" si="25"/>
        <v>2016</v>
      </c>
      <c r="O228" s="38" t="str">
        <f t="shared" si="26"/>
        <v>Q2</v>
      </c>
      <c r="P228" s="37">
        <f t="shared" si="27"/>
        <v>6</v>
      </c>
    </row>
    <row r="229" spans="1:16" x14ac:dyDescent="0.25">
      <c r="A229" s="31">
        <v>42522</v>
      </c>
      <c r="B229" s="32" t="s">
        <v>84</v>
      </c>
      <c r="C229" s="32" t="s">
        <v>79</v>
      </c>
      <c r="D229" s="32" t="s">
        <v>77</v>
      </c>
      <c r="E229" s="33">
        <v>4</v>
      </c>
      <c r="F229" s="34">
        <v>10666</v>
      </c>
      <c r="G229" s="34">
        <v>1066.5999999999999</v>
      </c>
      <c r="H229" s="34">
        <v>8941.7199999999993</v>
      </c>
      <c r="I229" s="34">
        <v>0</v>
      </c>
      <c r="J229" s="35">
        <f t="shared" si="21"/>
        <v>9599.4</v>
      </c>
      <c r="K229" s="35">
        <f t="shared" si="22"/>
        <v>657.68000000000029</v>
      </c>
      <c r="L229" s="35">
        <f t="shared" si="23"/>
        <v>657.68000000000029</v>
      </c>
      <c r="M229" s="36">
        <f t="shared" si="24"/>
        <v>6.8512615371794108E-2</v>
      </c>
      <c r="N229" s="37">
        <f t="shared" si="25"/>
        <v>2016</v>
      </c>
      <c r="O229" s="38" t="str">
        <f t="shared" si="26"/>
        <v>Q2</v>
      </c>
      <c r="P229" s="37">
        <f t="shared" si="27"/>
        <v>6</v>
      </c>
    </row>
    <row r="230" spans="1:16" x14ac:dyDescent="0.25">
      <c r="A230" s="31">
        <v>42522</v>
      </c>
      <c r="B230" s="32" t="s">
        <v>85</v>
      </c>
      <c r="C230" s="32" t="s">
        <v>75</v>
      </c>
      <c r="D230" s="32" t="s">
        <v>76</v>
      </c>
      <c r="E230" s="33">
        <v>3</v>
      </c>
      <c r="F230" s="34">
        <v>4437</v>
      </c>
      <c r="G230" s="34">
        <v>0</v>
      </c>
      <c r="H230" s="34">
        <v>2308.14</v>
      </c>
      <c r="I230" s="34">
        <v>0</v>
      </c>
      <c r="J230" s="35">
        <f t="shared" si="21"/>
        <v>4437</v>
      </c>
      <c r="K230" s="35">
        <f t="shared" si="22"/>
        <v>2128.86</v>
      </c>
      <c r="L230" s="35">
        <f t="shared" si="23"/>
        <v>2128.86</v>
      </c>
      <c r="M230" s="36">
        <f t="shared" si="24"/>
        <v>0.47979716024340774</v>
      </c>
      <c r="N230" s="37">
        <f t="shared" si="25"/>
        <v>2016</v>
      </c>
      <c r="O230" s="38" t="str">
        <f t="shared" si="26"/>
        <v>Q2</v>
      </c>
      <c r="P230" s="37">
        <f t="shared" si="27"/>
        <v>6</v>
      </c>
    </row>
    <row r="231" spans="1:16" x14ac:dyDescent="0.25">
      <c r="A231" s="31">
        <v>42522</v>
      </c>
      <c r="B231" s="32" t="s">
        <v>85</v>
      </c>
      <c r="C231" s="32" t="s">
        <v>75</v>
      </c>
      <c r="D231" s="32" t="s">
        <v>77</v>
      </c>
      <c r="E231" s="33">
        <v>1</v>
      </c>
      <c r="F231" s="34">
        <v>399</v>
      </c>
      <c r="G231" s="34">
        <v>39.9</v>
      </c>
      <c r="H231" s="34">
        <v>225.69</v>
      </c>
      <c r="I231" s="34">
        <v>0</v>
      </c>
      <c r="J231" s="35">
        <f t="shared" si="21"/>
        <v>359.1</v>
      </c>
      <c r="K231" s="35">
        <f t="shared" si="22"/>
        <v>133.41000000000003</v>
      </c>
      <c r="L231" s="35">
        <f t="shared" si="23"/>
        <v>133.41000000000003</v>
      </c>
      <c r="M231" s="36">
        <f t="shared" si="24"/>
        <v>0.37151211361737685</v>
      </c>
      <c r="N231" s="37">
        <f t="shared" si="25"/>
        <v>2016</v>
      </c>
      <c r="O231" s="38" t="str">
        <f t="shared" si="26"/>
        <v>Q2</v>
      </c>
      <c r="P231" s="37">
        <f t="shared" si="27"/>
        <v>6</v>
      </c>
    </row>
    <row r="232" spans="1:16" x14ac:dyDescent="0.25">
      <c r="A232" s="31">
        <v>42522</v>
      </c>
      <c r="B232" s="32" t="s">
        <v>85</v>
      </c>
      <c r="C232" s="32" t="s">
        <v>78</v>
      </c>
      <c r="D232" s="32" t="s">
        <v>76</v>
      </c>
      <c r="E232" s="33">
        <v>237</v>
      </c>
      <c r="F232" s="34">
        <v>261853</v>
      </c>
      <c r="G232" s="34">
        <v>0</v>
      </c>
      <c r="H232" s="34">
        <v>143382.12</v>
      </c>
      <c r="I232" s="34">
        <v>0</v>
      </c>
      <c r="J232" s="35">
        <f t="shared" si="21"/>
        <v>261853</v>
      </c>
      <c r="K232" s="35">
        <f t="shared" si="22"/>
        <v>118470.88</v>
      </c>
      <c r="L232" s="35">
        <f t="shared" si="23"/>
        <v>118470.88</v>
      </c>
      <c r="M232" s="36">
        <f t="shared" si="24"/>
        <v>0.45243277716886959</v>
      </c>
      <c r="N232" s="37">
        <f t="shared" si="25"/>
        <v>2016</v>
      </c>
      <c r="O232" s="38" t="str">
        <f t="shared" si="26"/>
        <v>Q2</v>
      </c>
      <c r="P232" s="37">
        <f t="shared" si="27"/>
        <v>6</v>
      </c>
    </row>
    <row r="233" spans="1:16" x14ac:dyDescent="0.25">
      <c r="A233" s="31">
        <v>42522</v>
      </c>
      <c r="B233" s="32" t="s">
        <v>85</v>
      </c>
      <c r="C233" s="32" t="s">
        <v>78</v>
      </c>
      <c r="D233" s="32" t="s">
        <v>77</v>
      </c>
      <c r="E233" s="33">
        <v>66</v>
      </c>
      <c r="F233" s="34">
        <v>82624</v>
      </c>
      <c r="G233" s="34">
        <v>7718.3</v>
      </c>
      <c r="H233" s="34">
        <v>47711.16</v>
      </c>
      <c r="I233" s="34">
        <v>0</v>
      </c>
      <c r="J233" s="35">
        <f t="shared" si="21"/>
        <v>74905.7</v>
      </c>
      <c r="K233" s="35">
        <f t="shared" si="22"/>
        <v>27194.539999999994</v>
      </c>
      <c r="L233" s="35">
        <f t="shared" si="23"/>
        <v>27194.539999999994</v>
      </c>
      <c r="M233" s="36">
        <f t="shared" si="24"/>
        <v>0.36305034196329511</v>
      </c>
      <c r="N233" s="37">
        <f t="shared" si="25"/>
        <v>2016</v>
      </c>
      <c r="O233" s="38" t="str">
        <f t="shared" si="26"/>
        <v>Q2</v>
      </c>
      <c r="P233" s="37">
        <f t="shared" si="27"/>
        <v>6</v>
      </c>
    </row>
    <row r="234" spans="1:16" x14ac:dyDescent="0.25">
      <c r="A234" s="31">
        <v>42522</v>
      </c>
      <c r="B234" s="32" t="s">
        <v>85</v>
      </c>
      <c r="C234" s="32" t="s">
        <v>79</v>
      </c>
      <c r="D234" s="32" t="s">
        <v>76</v>
      </c>
      <c r="E234" s="33">
        <v>12</v>
      </c>
      <c r="F234" s="34">
        <v>12748</v>
      </c>
      <c r="G234" s="34">
        <v>0</v>
      </c>
      <c r="H234" s="34">
        <v>7109.97</v>
      </c>
      <c r="I234" s="34">
        <v>0</v>
      </c>
      <c r="J234" s="35">
        <f t="shared" si="21"/>
        <v>12748</v>
      </c>
      <c r="K234" s="35">
        <f t="shared" si="22"/>
        <v>5638.03</v>
      </c>
      <c r="L234" s="35">
        <f t="shared" si="23"/>
        <v>5638.03</v>
      </c>
      <c r="M234" s="36">
        <f t="shared" si="24"/>
        <v>0.44226780671477878</v>
      </c>
      <c r="N234" s="37">
        <f t="shared" si="25"/>
        <v>2016</v>
      </c>
      <c r="O234" s="38" t="str">
        <f t="shared" si="26"/>
        <v>Q2</v>
      </c>
      <c r="P234" s="37">
        <f t="shared" si="27"/>
        <v>6</v>
      </c>
    </row>
    <row r="235" spans="1:16" x14ac:dyDescent="0.25">
      <c r="A235" s="31">
        <v>42522</v>
      </c>
      <c r="B235" s="32" t="s">
        <v>85</v>
      </c>
      <c r="C235" s="32" t="s">
        <v>79</v>
      </c>
      <c r="D235" s="32" t="s">
        <v>77</v>
      </c>
      <c r="E235" s="33">
        <v>7</v>
      </c>
      <c r="F235" s="34">
        <v>8783</v>
      </c>
      <c r="G235" s="34">
        <v>728.45</v>
      </c>
      <c r="H235" s="34">
        <v>5017.84</v>
      </c>
      <c r="I235" s="34">
        <v>0</v>
      </c>
      <c r="J235" s="35">
        <f t="shared" si="21"/>
        <v>8054.55</v>
      </c>
      <c r="K235" s="35">
        <f t="shared" si="22"/>
        <v>3036.71</v>
      </c>
      <c r="L235" s="35">
        <f t="shared" si="23"/>
        <v>3036.71</v>
      </c>
      <c r="M235" s="36">
        <f t="shared" si="24"/>
        <v>0.37701795879347699</v>
      </c>
      <c r="N235" s="37">
        <f t="shared" si="25"/>
        <v>2016</v>
      </c>
      <c r="O235" s="38" t="str">
        <f t="shared" si="26"/>
        <v>Q2</v>
      </c>
      <c r="P235" s="37">
        <f t="shared" si="27"/>
        <v>6</v>
      </c>
    </row>
    <row r="236" spans="1:16" x14ac:dyDescent="0.25">
      <c r="A236" s="31">
        <v>42552</v>
      </c>
      <c r="B236" s="32" t="s">
        <v>74</v>
      </c>
      <c r="C236" s="32" t="s">
        <v>75</v>
      </c>
      <c r="D236" s="32" t="s">
        <v>76</v>
      </c>
      <c r="E236" s="33">
        <v>24</v>
      </c>
      <c r="F236" s="34">
        <v>9016</v>
      </c>
      <c r="G236" s="34">
        <v>0</v>
      </c>
      <c r="H236" s="34">
        <v>5740.86</v>
      </c>
      <c r="I236" s="34">
        <v>0</v>
      </c>
      <c r="J236" s="35">
        <f t="shared" si="21"/>
        <v>9016</v>
      </c>
      <c r="K236" s="35">
        <f t="shared" si="22"/>
        <v>3275.1400000000003</v>
      </c>
      <c r="L236" s="35">
        <f t="shared" si="23"/>
        <v>3275.1400000000003</v>
      </c>
      <c r="M236" s="36">
        <f t="shared" si="24"/>
        <v>0.36325865128660162</v>
      </c>
      <c r="N236" s="37">
        <f t="shared" si="25"/>
        <v>2016</v>
      </c>
      <c r="O236" s="38" t="str">
        <f t="shared" si="26"/>
        <v>Q3</v>
      </c>
      <c r="P236" s="37">
        <f t="shared" si="27"/>
        <v>7</v>
      </c>
    </row>
    <row r="237" spans="1:16" x14ac:dyDescent="0.25">
      <c r="A237" s="31">
        <v>42552</v>
      </c>
      <c r="B237" s="32" t="s">
        <v>74</v>
      </c>
      <c r="C237" s="32" t="s">
        <v>75</v>
      </c>
      <c r="D237" s="32" t="s">
        <v>77</v>
      </c>
      <c r="E237" s="33">
        <v>10</v>
      </c>
      <c r="F237" s="34">
        <v>4040</v>
      </c>
      <c r="G237" s="34">
        <v>302.25</v>
      </c>
      <c r="H237" s="34">
        <v>2362.31</v>
      </c>
      <c r="I237" s="34">
        <v>0</v>
      </c>
      <c r="J237" s="35">
        <f t="shared" si="21"/>
        <v>3737.75</v>
      </c>
      <c r="K237" s="35">
        <f t="shared" si="22"/>
        <v>1375.44</v>
      </c>
      <c r="L237" s="35">
        <f t="shared" si="23"/>
        <v>1375.44</v>
      </c>
      <c r="M237" s="36">
        <f t="shared" si="24"/>
        <v>0.36798608788709786</v>
      </c>
      <c r="N237" s="37">
        <f t="shared" si="25"/>
        <v>2016</v>
      </c>
      <c r="O237" s="38" t="str">
        <f t="shared" si="26"/>
        <v>Q3</v>
      </c>
      <c r="P237" s="37">
        <f t="shared" si="27"/>
        <v>7</v>
      </c>
    </row>
    <row r="238" spans="1:16" x14ac:dyDescent="0.25">
      <c r="A238" s="31">
        <v>42552</v>
      </c>
      <c r="B238" s="32" t="s">
        <v>74</v>
      </c>
      <c r="C238" s="32" t="s">
        <v>78</v>
      </c>
      <c r="D238" s="32" t="s">
        <v>76</v>
      </c>
      <c r="E238" s="33">
        <v>800</v>
      </c>
      <c r="F238" s="34">
        <v>305699</v>
      </c>
      <c r="G238" s="34">
        <v>0</v>
      </c>
      <c r="H238" s="34">
        <v>182612.29</v>
      </c>
      <c r="I238" s="34">
        <v>0</v>
      </c>
      <c r="J238" s="35">
        <f t="shared" si="21"/>
        <v>305699</v>
      </c>
      <c r="K238" s="35">
        <f t="shared" si="22"/>
        <v>123086.70999999999</v>
      </c>
      <c r="L238" s="35">
        <f t="shared" si="23"/>
        <v>123086.70999999999</v>
      </c>
      <c r="M238" s="36">
        <f t="shared" si="24"/>
        <v>0.40264021144982481</v>
      </c>
      <c r="N238" s="37">
        <f t="shared" si="25"/>
        <v>2016</v>
      </c>
      <c r="O238" s="38" t="str">
        <f t="shared" si="26"/>
        <v>Q3</v>
      </c>
      <c r="P238" s="37">
        <f t="shared" si="27"/>
        <v>7</v>
      </c>
    </row>
    <row r="239" spans="1:16" x14ac:dyDescent="0.25">
      <c r="A239" s="31">
        <v>42552</v>
      </c>
      <c r="B239" s="32" t="s">
        <v>74</v>
      </c>
      <c r="C239" s="32" t="s">
        <v>78</v>
      </c>
      <c r="D239" s="32" t="s">
        <v>77</v>
      </c>
      <c r="E239" s="33">
        <v>206</v>
      </c>
      <c r="F239" s="34">
        <v>74034</v>
      </c>
      <c r="G239" s="34">
        <v>6824</v>
      </c>
      <c r="H239" s="34">
        <v>43831.5</v>
      </c>
      <c r="I239" s="34">
        <v>0</v>
      </c>
      <c r="J239" s="35">
        <f t="shared" si="21"/>
        <v>67210</v>
      </c>
      <c r="K239" s="35">
        <f t="shared" si="22"/>
        <v>23378.5</v>
      </c>
      <c r="L239" s="35">
        <f t="shared" si="23"/>
        <v>23378.5</v>
      </c>
      <c r="M239" s="36">
        <f t="shared" si="24"/>
        <v>0.34784258294896592</v>
      </c>
      <c r="N239" s="37">
        <f t="shared" si="25"/>
        <v>2016</v>
      </c>
      <c r="O239" s="38" t="str">
        <f t="shared" si="26"/>
        <v>Q3</v>
      </c>
      <c r="P239" s="37">
        <f t="shared" si="27"/>
        <v>7</v>
      </c>
    </row>
    <row r="240" spans="1:16" x14ac:dyDescent="0.25">
      <c r="A240" s="31">
        <v>42552</v>
      </c>
      <c r="B240" s="32" t="s">
        <v>74</v>
      </c>
      <c r="C240" s="32" t="s">
        <v>79</v>
      </c>
      <c r="D240" s="32" t="s">
        <v>76</v>
      </c>
      <c r="E240" s="33">
        <v>35</v>
      </c>
      <c r="F240" s="34">
        <v>10807</v>
      </c>
      <c r="G240" s="34">
        <v>0</v>
      </c>
      <c r="H240" s="34">
        <v>6619.76</v>
      </c>
      <c r="I240" s="34">
        <v>0</v>
      </c>
      <c r="J240" s="35">
        <f t="shared" si="21"/>
        <v>10807</v>
      </c>
      <c r="K240" s="35">
        <f t="shared" si="22"/>
        <v>4187.24</v>
      </c>
      <c r="L240" s="35">
        <f t="shared" si="23"/>
        <v>4187.24</v>
      </c>
      <c r="M240" s="36">
        <f t="shared" si="24"/>
        <v>0.38745627833811419</v>
      </c>
      <c r="N240" s="37">
        <f t="shared" si="25"/>
        <v>2016</v>
      </c>
      <c r="O240" s="38" t="str">
        <f t="shared" si="26"/>
        <v>Q3</v>
      </c>
      <c r="P240" s="37">
        <f t="shared" si="27"/>
        <v>7</v>
      </c>
    </row>
    <row r="241" spans="1:16" x14ac:dyDescent="0.25">
      <c r="A241" s="31">
        <v>42552</v>
      </c>
      <c r="B241" s="32" t="s">
        <v>74</v>
      </c>
      <c r="C241" s="32" t="s">
        <v>79</v>
      </c>
      <c r="D241" s="32" t="s">
        <v>77</v>
      </c>
      <c r="E241" s="33">
        <v>28</v>
      </c>
      <c r="F241" s="34">
        <v>8882</v>
      </c>
      <c r="G241" s="34">
        <v>771.65</v>
      </c>
      <c r="H241" s="34">
        <v>5387.83</v>
      </c>
      <c r="I241" s="34">
        <v>0</v>
      </c>
      <c r="J241" s="35">
        <f t="shared" si="21"/>
        <v>8110.35</v>
      </c>
      <c r="K241" s="35">
        <f t="shared" si="22"/>
        <v>2722.5200000000004</v>
      </c>
      <c r="L241" s="35">
        <f t="shared" si="23"/>
        <v>2722.5200000000004</v>
      </c>
      <c r="M241" s="36">
        <f t="shared" si="24"/>
        <v>0.33568464986098012</v>
      </c>
      <c r="N241" s="37">
        <f t="shared" si="25"/>
        <v>2016</v>
      </c>
      <c r="O241" s="38" t="str">
        <f t="shared" si="26"/>
        <v>Q3</v>
      </c>
      <c r="P241" s="37">
        <f t="shared" si="27"/>
        <v>7</v>
      </c>
    </row>
    <row r="242" spans="1:16" x14ac:dyDescent="0.25">
      <c r="A242" s="31">
        <v>42552</v>
      </c>
      <c r="B242" s="32" t="s">
        <v>80</v>
      </c>
      <c r="C242" s="32" t="s">
        <v>75</v>
      </c>
      <c r="D242" s="32" t="s">
        <v>77</v>
      </c>
      <c r="E242" s="33">
        <v>1</v>
      </c>
      <c r="F242" s="34">
        <v>5489</v>
      </c>
      <c r="G242" s="34">
        <v>548.9</v>
      </c>
      <c r="H242" s="34">
        <v>4526.5</v>
      </c>
      <c r="I242" s="34">
        <v>0</v>
      </c>
      <c r="J242" s="35">
        <f t="shared" si="21"/>
        <v>4940.1000000000004</v>
      </c>
      <c r="K242" s="35">
        <f t="shared" si="22"/>
        <v>413.60000000000036</v>
      </c>
      <c r="L242" s="35">
        <f t="shared" si="23"/>
        <v>413.60000000000036</v>
      </c>
      <c r="M242" s="36">
        <f t="shared" si="24"/>
        <v>8.3723001558672974E-2</v>
      </c>
      <c r="N242" s="37">
        <f t="shared" si="25"/>
        <v>2016</v>
      </c>
      <c r="O242" s="38" t="str">
        <f t="shared" si="26"/>
        <v>Q3</v>
      </c>
      <c r="P242" s="37">
        <f t="shared" si="27"/>
        <v>7</v>
      </c>
    </row>
    <row r="243" spans="1:16" x14ac:dyDescent="0.25">
      <c r="A243" s="31">
        <v>42552</v>
      </c>
      <c r="B243" s="32" t="s">
        <v>80</v>
      </c>
      <c r="C243" s="32" t="s">
        <v>78</v>
      </c>
      <c r="D243" s="32" t="s">
        <v>76</v>
      </c>
      <c r="E243" s="33">
        <v>157</v>
      </c>
      <c r="F243" s="34">
        <v>849223</v>
      </c>
      <c r="G243" s="34">
        <v>0</v>
      </c>
      <c r="H243" s="34">
        <v>744800.62</v>
      </c>
      <c r="I243" s="34">
        <v>0</v>
      </c>
      <c r="J243" s="35">
        <f t="shared" si="21"/>
        <v>849223</v>
      </c>
      <c r="K243" s="35">
        <f t="shared" si="22"/>
        <v>104422.38</v>
      </c>
      <c r="L243" s="35">
        <f t="shared" si="23"/>
        <v>104422.38</v>
      </c>
      <c r="M243" s="36">
        <f t="shared" si="24"/>
        <v>0.12296226079604533</v>
      </c>
      <c r="N243" s="37">
        <f t="shared" si="25"/>
        <v>2016</v>
      </c>
      <c r="O243" s="38" t="str">
        <f t="shared" si="26"/>
        <v>Q3</v>
      </c>
      <c r="P243" s="37">
        <f t="shared" si="27"/>
        <v>7</v>
      </c>
    </row>
    <row r="244" spans="1:16" x14ac:dyDescent="0.25">
      <c r="A244" s="31">
        <v>42552</v>
      </c>
      <c r="B244" s="32" t="s">
        <v>80</v>
      </c>
      <c r="C244" s="32" t="s">
        <v>78</v>
      </c>
      <c r="D244" s="32" t="s">
        <v>77</v>
      </c>
      <c r="E244" s="33">
        <v>47</v>
      </c>
      <c r="F244" s="34">
        <v>233513</v>
      </c>
      <c r="G244" s="34">
        <v>20855.849999999999</v>
      </c>
      <c r="H244" s="34">
        <v>204975.42</v>
      </c>
      <c r="I244" s="34">
        <v>0</v>
      </c>
      <c r="J244" s="35">
        <f t="shared" si="21"/>
        <v>212657.15</v>
      </c>
      <c r="K244" s="35">
        <f t="shared" si="22"/>
        <v>7681.7299999999814</v>
      </c>
      <c r="L244" s="35">
        <f t="shared" si="23"/>
        <v>7681.7299999999814</v>
      </c>
      <c r="M244" s="36">
        <f t="shared" si="24"/>
        <v>3.6122603919031084E-2</v>
      </c>
      <c r="N244" s="37">
        <f t="shared" si="25"/>
        <v>2016</v>
      </c>
      <c r="O244" s="38" t="str">
        <f t="shared" si="26"/>
        <v>Q3</v>
      </c>
      <c r="P244" s="37">
        <f t="shared" si="27"/>
        <v>7</v>
      </c>
    </row>
    <row r="245" spans="1:16" x14ac:dyDescent="0.25">
      <c r="A245" s="31">
        <v>42552</v>
      </c>
      <c r="B245" s="32" t="s">
        <v>80</v>
      </c>
      <c r="C245" s="32" t="s">
        <v>79</v>
      </c>
      <c r="D245" s="32" t="s">
        <v>76</v>
      </c>
      <c r="E245" s="33">
        <v>6</v>
      </c>
      <c r="F245" s="34">
        <v>24184</v>
      </c>
      <c r="G245" s="34">
        <v>0</v>
      </c>
      <c r="H245" s="34">
        <v>21629.21</v>
      </c>
      <c r="I245" s="34">
        <v>0</v>
      </c>
      <c r="J245" s="35">
        <f t="shared" si="21"/>
        <v>24184</v>
      </c>
      <c r="K245" s="35">
        <f t="shared" si="22"/>
        <v>2554.7900000000009</v>
      </c>
      <c r="L245" s="35">
        <f t="shared" si="23"/>
        <v>2554.7900000000009</v>
      </c>
      <c r="M245" s="36">
        <f t="shared" si="24"/>
        <v>0.10563967912669538</v>
      </c>
      <c r="N245" s="37">
        <f t="shared" si="25"/>
        <v>2016</v>
      </c>
      <c r="O245" s="38" t="str">
        <f t="shared" si="26"/>
        <v>Q3</v>
      </c>
      <c r="P245" s="37">
        <f t="shared" si="27"/>
        <v>7</v>
      </c>
    </row>
    <row r="246" spans="1:16" x14ac:dyDescent="0.25">
      <c r="A246" s="31">
        <v>42552</v>
      </c>
      <c r="B246" s="32" t="s">
        <v>80</v>
      </c>
      <c r="C246" s="32" t="s">
        <v>79</v>
      </c>
      <c r="D246" s="32" t="s">
        <v>77</v>
      </c>
      <c r="E246" s="33">
        <v>6</v>
      </c>
      <c r="F246" s="34">
        <v>30164</v>
      </c>
      <c r="G246" s="34">
        <v>3016.4</v>
      </c>
      <c r="H246" s="34">
        <v>26725.02</v>
      </c>
      <c r="I246" s="34">
        <v>0</v>
      </c>
      <c r="J246" s="35">
        <f t="shared" si="21"/>
        <v>27147.599999999999</v>
      </c>
      <c r="K246" s="35">
        <f t="shared" si="22"/>
        <v>422.57999999999811</v>
      </c>
      <c r="L246" s="35">
        <f t="shared" si="23"/>
        <v>422.57999999999811</v>
      </c>
      <c r="M246" s="36">
        <f t="shared" si="24"/>
        <v>1.556601688547047E-2</v>
      </c>
      <c r="N246" s="37">
        <f t="shared" si="25"/>
        <v>2016</v>
      </c>
      <c r="O246" s="38" t="str">
        <f t="shared" si="26"/>
        <v>Q3</v>
      </c>
      <c r="P246" s="37">
        <f t="shared" si="27"/>
        <v>7</v>
      </c>
    </row>
    <row r="247" spans="1:16" x14ac:dyDescent="0.25">
      <c r="A247" s="31">
        <v>42552</v>
      </c>
      <c r="B247" s="32" t="s">
        <v>81</v>
      </c>
      <c r="C247" s="32" t="s">
        <v>75</v>
      </c>
      <c r="D247" s="32" t="s">
        <v>76</v>
      </c>
      <c r="E247" s="33">
        <v>9</v>
      </c>
      <c r="F247" s="34">
        <v>5981</v>
      </c>
      <c r="G247" s="34">
        <v>0</v>
      </c>
      <c r="H247" s="34">
        <v>2914.29</v>
      </c>
      <c r="I247" s="34">
        <v>0</v>
      </c>
      <c r="J247" s="35">
        <f t="shared" si="21"/>
        <v>5981</v>
      </c>
      <c r="K247" s="35">
        <f t="shared" si="22"/>
        <v>3066.71</v>
      </c>
      <c r="L247" s="35">
        <f t="shared" si="23"/>
        <v>3066.71</v>
      </c>
      <c r="M247" s="36">
        <f t="shared" si="24"/>
        <v>0.51274201638521988</v>
      </c>
      <c r="N247" s="37">
        <f t="shared" si="25"/>
        <v>2016</v>
      </c>
      <c r="O247" s="38" t="str">
        <f t="shared" si="26"/>
        <v>Q3</v>
      </c>
      <c r="P247" s="37">
        <f t="shared" si="27"/>
        <v>7</v>
      </c>
    </row>
    <row r="248" spans="1:16" x14ac:dyDescent="0.25">
      <c r="A248" s="31">
        <v>42552</v>
      </c>
      <c r="B248" s="32" t="s">
        <v>81</v>
      </c>
      <c r="C248" s="32" t="s">
        <v>75</v>
      </c>
      <c r="D248" s="32" t="s">
        <v>77</v>
      </c>
      <c r="E248" s="33">
        <v>1</v>
      </c>
      <c r="F248" s="34">
        <v>269</v>
      </c>
      <c r="G248" s="34">
        <v>13.45</v>
      </c>
      <c r="H248" s="34">
        <v>107.17</v>
      </c>
      <c r="I248" s="34">
        <v>0</v>
      </c>
      <c r="J248" s="35">
        <f t="shared" si="21"/>
        <v>255.55</v>
      </c>
      <c r="K248" s="35">
        <f t="shared" si="22"/>
        <v>148.38</v>
      </c>
      <c r="L248" s="35">
        <f t="shared" si="23"/>
        <v>148.38</v>
      </c>
      <c r="M248" s="36">
        <f t="shared" si="24"/>
        <v>0.58063001369594991</v>
      </c>
      <c r="N248" s="37">
        <f t="shared" si="25"/>
        <v>2016</v>
      </c>
      <c r="O248" s="38" t="str">
        <f t="shared" si="26"/>
        <v>Q3</v>
      </c>
      <c r="P248" s="37">
        <f t="shared" si="27"/>
        <v>7</v>
      </c>
    </row>
    <row r="249" spans="1:16" x14ac:dyDescent="0.25">
      <c r="A249" s="31">
        <v>42552</v>
      </c>
      <c r="B249" s="32" t="s">
        <v>81</v>
      </c>
      <c r="C249" s="32" t="s">
        <v>78</v>
      </c>
      <c r="D249" s="32" t="s">
        <v>76</v>
      </c>
      <c r="E249" s="33">
        <v>569</v>
      </c>
      <c r="F249" s="34">
        <v>380261</v>
      </c>
      <c r="G249" s="34">
        <v>0</v>
      </c>
      <c r="H249" s="34">
        <v>172397.4</v>
      </c>
      <c r="I249" s="34">
        <v>0</v>
      </c>
      <c r="J249" s="35">
        <f t="shared" si="21"/>
        <v>380261</v>
      </c>
      <c r="K249" s="35">
        <f t="shared" si="22"/>
        <v>207863.6</v>
      </c>
      <c r="L249" s="35">
        <f t="shared" si="23"/>
        <v>207863.6</v>
      </c>
      <c r="M249" s="36">
        <f t="shared" si="24"/>
        <v>0.5466340224214421</v>
      </c>
      <c r="N249" s="37">
        <f t="shared" si="25"/>
        <v>2016</v>
      </c>
      <c r="O249" s="38" t="str">
        <f t="shared" si="26"/>
        <v>Q3</v>
      </c>
      <c r="P249" s="37">
        <f t="shared" si="27"/>
        <v>7</v>
      </c>
    </row>
    <row r="250" spans="1:16" x14ac:dyDescent="0.25">
      <c r="A250" s="31">
        <v>42552</v>
      </c>
      <c r="B250" s="32" t="s">
        <v>81</v>
      </c>
      <c r="C250" s="32" t="s">
        <v>78</v>
      </c>
      <c r="D250" s="32" t="s">
        <v>77</v>
      </c>
      <c r="E250" s="33">
        <v>154</v>
      </c>
      <c r="F250" s="34">
        <v>100536</v>
      </c>
      <c r="G250" s="34">
        <v>9291.7999999999993</v>
      </c>
      <c r="H250" s="34">
        <v>46586.29</v>
      </c>
      <c r="I250" s="34">
        <v>0</v>
      </c>
      <c r="J250" s="35">
        <f t="shared" si="21"/>
        <v>91244.2</v>
      </c>
      <c r="K250" s="35">
        <f t="shared" si="22"/>
        <v>44657.909999999996</v>
      </c>
      <c r="L250" s="35">
        <f t="shared" si="23"/>
        <v>44657.909999999996</v>
      </c>
      <c r="M250" s="36">
        <f t="shared" si="24"/>
        <v>0.4894328625819504</v>
      </c>
      <c r="N250" s="37">
        <f t="shared" si="25"/>
        <v>2016</v>
      </c>
      <c r="O250" s="38" t="str">
        <f t="shared" si="26"/>
        <v>Q3</v>
      </c>
      <c r="P250" s="37">
        <f t="shared" si="27"/>
        <v>7</v>
      </c>
    </row>
    <row r="251" spans="1:16" x14ac:dyDescent="0.25">
      <c r="A251" s="31">
        <v>42552</v>
      </c>
      <c r="B251" s="32" t="s">
        <v>81</v>
      </c>
      <c r="C251" s="32" t="s">
        <v>79</v>
      </c>
      <c r="D251" s="32" t="s">
        <v>76</v>
      </c>
      <c r="E251" s="33">
        <v>26</v>
      </c>
      <c r="F251" s="34">
        <v>18064</v>
      </c>
      <c r="G251" s="34">
        <v>0</v>
      </c>
      <c r="H251" s="34">
        <v>8090.19</v>
      </c>
      <c r="I251" s="34">
        <v>0</v>
      </c>
      <c r="J251" s="35">
        <f t="shared" si="21"/>
        <v>18064</v>
      </c>
      <c r="K251" s="35">
        <f t="shared" si="22"/>
        <v>9973.8100000000013</v>
      </c>
      <c r="L251" s="35">
        <f t="shared" si="23"/>
        <v>9973.8100000000013</v>
      </c>
      <c r="M251" s="36">
        <f t="shared" si="24"/>
        <v>0.55213740035429593</v>
      </c>
      <c r="N251" s="37">
        <f t="shared" si="25"/>
        <v>2016</v>
      </c>
      <c r="O251" s="38" t="str">
        <f t="shared" si="26"/>
        <v>Q3</v>
      </c>
      <c r="P251" s="37">
        <f t="shared" si="27"/>
        <v>7</v>
      </c>
    </row>
    <row r="252" spans="1:16" x14ac:dyDescent="0.25">
      <c r="A252" s="31">
        <v>42552</v>
      </c>
      <c r="B252" s="32" t="s">
        <v>81</v>
      </c>
      <c r="C252" s="32" t="s">
        <v>79</v>
      </c>
      <c r="D252" s="32" t="s">
        <v>77</v>
      </c>
      <c r="E252" s="33">
        <v>10</v>
      </c>
      <c r="F252" s="34">
        <v>7120</v>
      </c>
      <c r="G252" s="34">
        <v>661.1</v>
      </c>
      <c r="H252" s="34">
        <v>3238.53</v>
      </c>
      <c r="I252" s="34">
        <v>0</v>
      </c>
      <c r="J252" s="35">
        <f t="shared" si="21"/>
        <v>6458.9</v>
      </c>
      <c r="K252" s="35">
        <f t="shared" si="22"/>
        <v>3220.3699999999994</v>
      </c>
      <c r="L252" s="35">
        <f t="shared" si="23"/>
        <v>3220.3699999999994</v>
      </c>
      <c r="M252" s="36">
        <f t="shared" si="24"/>
        <v>0.49859418786480664</v>
      </c>
      <c r="N252" s="37">
        <f t="shared" si="25"/>
        <v>2016</v>
      </c>
      <c r="O252" s="38" t="str">
        <f t="shared" si="26"/>
        <v>Q3</v>
      </c>
      <c r="P252" s="37">
        <f t="shared" si="27"/>
        <v>7</v>
      </c>
    </row>
    <row r="253" spans="1:16" x14ac:dyDescent="0.25">
      <c r="A253" s="31">
        <v>42552</v>
      </c>
      <c r="B253" s="32" t="s">
        <v>82</v>
      </c>
      <c r="C253" s="32" t="s">
        <v>75</v>
      </c>
      <c r="D253" s="32" t="s">
        <v>76</v>
      </c>
      <c r="E253" s="33">
        <v>21</v>
      </c>
      <c r="F253" s="34">
        <v>2131</v>
      </c>
      <c r="G253" s="34">
        <v>0</v>
      </c>
      <c r="H253" s="34">
        <v>1838.72</v>
      </c>
      <c r="I253" s="34">
        <v>0</v>
      </c>
      <c r="J253" s="35">
        <f t="shared" si="21"/>
        <v>2131</v>
      </c>
      <c r="K253" s="35">
        <f t="shared" si="22"/>
        <v>292.27999999999997</v>
      </c>
      <c r="L253" s="35">
        <f t="shared" si="23"/>
        <v>292.27999999999997</v>
      </c>
      <c r="M253" s="36">
        <f t="shared" si="24"/>
        <v>0.13715626466447675</v>
      </c>
      <c r="N253" s="37">
        <f t="shared" si="25"/>
        <v>2016</v>
      </c>
      <c r="O253" s="38" t="str">
        <f t="shared" si="26"/>
        <v>Q3</v>
      </c>
      <c r="P253" s="37">
        <f t="shared" si="27"/>
        <v>7</v>
      </c>
    </row>
    <row r="254" spans="1:16" x14ac:dyDescent="0.25">
      <c r="A254" s="31">
        <v>42552</v>
      </c>
      <c r="B254" s="32" t="s">
        <v>82</v>
      </c>
      <c r="C254" s="32" t="s">
        <v>78</v>
      </c>
      <c r="D254" s="32" t="s">
        <v>76</v>
      </c>
      <c r="E254" s="33">
        <v>2576</v>
      </c>
      <c r="F254" s="34">
        <v>240495</v>
      </c>
      <c r="G254" s="34">
        <v>0</v>
      </c>
      <c r="H254" s="34">
        <v>199147.64</v>
      </c>
      <c r="I254" s="34">
        <v>0</v>
      </c>
      <c r="J254" s="35">
        <f t="shared" si="21"/>
        <v>240495</v>
      </c>
      <c r="K254" s="35">
        <f t="shared" si="22"/>
        <v>41347.359999999986</v>
      </c>
      <c r="L254" s="35">
        <f t="shared" si="23"/>
        <v>41347.359999999986</v>
      </c>
      <c r="M254" s="36">
        <f t="shared" si="24"/>
        <v>0.17192606914904671</v>
      </c>
      <c r="N254" s="37">
        <f t="shared" si="25"/>
        <v>2016</v>
      </c>
      <c r="O254" s="38" t="str">
        <f t="shared" si="26"/>
        <v>Q3</v>
      </c>
      <c r="P254" s="37">
        <f t="shared" si="27"/>
        <v>7</v>
      </c>
    </row>
    <row r="255" spans="1:16" x14ac:dyDescent="0.25">
      <c r="A255" s="31">
        <v>42552</v>
      </c>
      <c r="B255" s="32" t="s">
        <v>82</v>
      </c>
      <c r="C255" s="32" t="s">
        <v>78</v>
      </c>
      <c r="D255" s="32" t="s">
        <v>77</v>
      </c>
      <c r="E255" s="33">
        <v>706</v>
      </c>
      <c r="F255" s="34">
        <v>73960</v>
      </c>
      <c r="G255" s="34">
        <v>6614.15</v>
      </c>
      <c r="H255" s="34">
        <v>61671.56</v>
      </c>
      <c r="I255" s="34">
        <v>0</v>
      </c>
      <c r="J255" s="35">
        <f t="shared" si="21"/>
        <v>67345.850000000006</v>
      </c>
      <c r="K255" s="35">
        <f t="shared" si="22"/>
        <v>5674.2900000000081</v>
      </c>
      <c r="L255" s="35">
        <f t="shared" si="23"/>
        <v>5674.2900000000081</v>
      </c>
      <c r="M255" s="36">
        <f t="shared" si="24"/>
        <v>8.4255971229110743E-2</v>
      </c>
      <c r="N255" s="37">
        <f t="shared" si="25"/>
        <v>2016</v>
      </c>
      <c r="O255" s="38" t="str">
        <f t="shared" si="26"/>
        <v>Q3</v>
      </c>
      <c r="P255" s="37">
        <f t="shared" si="27"/>
        <v>7</v>
      </c>
    </row>
    <row r="256" spans="1:16" x14ac:dyDescent="0.25">
      <c r="A256" s="31">
        <v>42552</v>
      </c>
      <c r="B256" s="32" t="s">
        <v>82</v>
      </c>
      <c r="C256" s="32" t="s">
        <v>79</v>
      </c>
      <c r="D256" s="32" t="s">
        <v>76</v>
      </c>
      <c r="E256" s="33">
        <v>57</v>
      </c>
      <c r="F256" s="34">
        <v>4528</v>
      </c>
      <c r="G256" s="34">
        <v>0</v>
      </c>
      <c r="H256" s="34">
        <v>3677.07</v>
      </c>
      <c r="I256" s="34">
        <v>0</v>
      </c>
      <c r="J256" s="35">
        <f t="shared" si="21"/>
        <v>4528</v>
      </c>
      <c r="K256" s="35">
        <f t="shared" si="22"/>
        <v>850.92999999999984</v>
      </c>
      <c r="L256" s="35">
        <f t="shared" si="23"/>
        <v>850.92999999999984</v>
      </c>
      <c r="M256" s="36">
        <f t="shared" si="24"/>
        <v>0.18792623674911657</v>
      </c>
      <c r="N256" s="37">
        <f t="shared" si="25"/>
        <v>2016</v>
      </c>
      <c r="O256" s="38" t="str">
        <f t="shared" si="26"/>
        <v>Q3</v>
      </c>
      <c r="P256" s="37">
        <f t="shared" si="27"/>
        <v>7</v>
      </c>
    </row>
    <row r="257" spans="1:16" x14ac:dyDescent="0.25">
      <c r="A257" s="31">
        <v>42552</v>
      </c>
      <c r="B257" s="32" t="s">
        <v>82</v>
      </c>
      <c r="C257" s="32" t="s">
        <v>79</v>
      </c>
      <c r="D257" s="32" t="s">
        <v>77</v>
      </c>
      <c r="E257" s="33">
        <v>22</v>
      </c>
      <c r="F257" s="34">
        <v>1218</v>
      </c>
      <c r="G257" s="34">
        <v>121.8</v>
      </c>
      <c r="H257" s="34">
        <v>981.66</v>
      </c>
      <c r="I257" s="34">
        <v>0</v>
      </c>
      <c r="J257" s="35">
        <f t="shared" si="21"/>
        <v>1096.2</v>
      </c>
      <c r="K257" s="35">
        <f t="shared" si="22"/>
        <v>114.54000000000008</v>
      </c>
      <c r="L257" s="35">
        <f t="shared" si="23"/>
        <v>114.54000000000008</v>
      </c>
      <c r="M257" s="36">
        <f t="shared" si="24"/>
        <v>0.10448823207443904</v>
      </c>
      <c r="N257" s="37">
        <f t="shared" si="25"/>
        <v>2016</v>
      </c>
      <c r="O257" s="38" t="str">
        <f t="shared" si="26"/>
        <v>Q3</v>
      </c>
      <c r="P257" s="37">
        <f t="shared" si="27"/>
        <v>7</v>
      </c>
    </row>
    <row r="258" spans="1:16" x14ac:dyDescent="0.25">
      <c r="A258" s="31">
        <v>42552</v>
      </c>
      <c r="B258" s="32" t="s">
        <v>83</v>
      </c>
      <c r="C258" s="32" t="s">
        <v>75</v>
      </c>
      <c r="D258" s="32" t="s">
        <v>76</v>
      </c>
      <c r="E258" s="33">
        <v>8</v>
      </c>
      <c r="F258" s="34">
        <v>6342</v>
      </c>
      <c r="G258" s="34">
        <v>0</v>
      </c>
      <c r="H258" s="34">
        <v>3385.35</v>
      </c>
      <c r="I258" s="34">
        <v>0</v>
      </c>
      <c r="J258" s="35">
        <f t="shared" ref="J258:J321" si="28">F258-G258</f>
        <v>6342</v>
      </c>
      <c r="K258" s="35">
        <f t="shared" ref="K258:K321" si="29">J258-H258</f>
        <v>2956.65</v>
      </c>
      <c r="L258" s="35">
        <f t="shared" ref="L258:L321" si="30">K258-I258</f>
        <v>2956.65</v>
      </c>
      <c r="M258" s="36">
        <f t="shared" ref="M258:M321" si="31">IF(J258=0,0,K258/J258)</f>
        <v>0.46620151371807</v>
      </c>
      <c r="N258" s="37">
        <f t="shared" ref="N258:N321" si="32">YEAR(A258)</f>
        <v>2016</v>
      </c>
      <c r="O258" s="38" t="str">
        <f t="shared" ref="O258:O321" si="33">"Q"&amp;ROUNDUP(MONTH(A258)/3,0)</f>
        <v>Q3</v>
      </c>
      <c r="P258" s="37">
        <f t="shared" ref="P258:P321" si="34">MONTH(A258)</f>
        <v>7</v>
      </c>
    </row>
    <row r="259" spans="1:16" x14ac:dyDescent="0.25">
      <c r="A259" s="31">
        <v>42552</v>
      </c>
      <c r="B259" s="32" t="s">
        <v>83</v>
      </c>
      <c r="C259" s="32" t="s">
        <v>75</v>
      </c>
      <c r="D259" s="32" t="s">
        <v>77</v>
      </c>
      <c r="E259" s="33">
        <v>6</v>
      </c>
      <c r="F259" s="34">
        <v>3664</v>
      </c>
      <c r="G259" s="34">
        <v>249.55</v>
      </c>
      <c r="H259" s="34">
        <v>1980.88</v>
      </c>
      <c r="I259" s="34">
        <v>0</v>
      </c>
      <c r="J259" s="35">
        <f t="shared" si="28"/>
        <v>3414.45</v>
      </c>
      <c r="K259" s="35">
        <f t="shared" si="29"/>
        <v>1433.5699999999997</v>
      </c>
      <c r="L259" s="35">
        <f t="shared" si="30"/>
        <v>1433.5699999999997</v>
      </c>
      <c r="M259" s="36">
        <f t="shared" si="31"/>
        <v>0.41985385640439887</v>
      </c>
      <c r="N259" s="37">
        <f t="shared" si="32"/>
        <v>2016</v>
      </c>
      <c r="O259" s="38" t="str">
        <f t="shared" si="33"/>
        <v>Q3</v>
      </c>
      <c r="P259" s="37">
        <f t="shared" si="34"/>
        <v>7</v>
      </c>
    </row>
    <row r="260" spans="1:16" x14ac:dyDescent="0.25">
      <c r="A260" s="31">
        <v>42552</v>
      </c>
      <c r="B260" s="32" t="s">
        <v>83</v>
      </c>
      <c r="C260" s="32" t="s">
        <v>78</v>
      </c>
      <c r="D260" s="32" t="s">
        <v>76</v>
      </c>
      <c r="E260" s="33">
        <v>708</v>
      </c>
      <c r="F260" s="34">
        <v>383816</v>
      </c>
      <c r="G260" s="34">
        <v>0</v>
      </c>
      <c r="H260" s="34">
        <v>204958.79</v>
      </c>
      <c r="I260" s="34">
        <v>0</v>
      </c>
      <c r="J260" s="35">
        <f t="shared" si="28"/>
        <v>383816</v>
      </c>
      <c r="K260" s="35">
        <f t="shared" si="29"/>
        <v>178857.21</v>
      </c>
      <c r="L260" s="35">
        <f t="shared" si="30"/>
        <v>178857.21</v>
      </c>
      <c r="M260" s="36">
        <f t="shared" si="31"/>
        <v>0.46599727473581087</v>
      </c>
      <c r="N260" s="37">
        <f t="shared" si="32"/>
        <v>2016</v>
      </c>
      <c r="O260" s="38" t="str">
        <f t="shared" si="33"/>
        <v>Q3</v>
      </c>
      <c r="P260" s="37">
        <f t="shared" si="34"/>
        <v>7</v>
      </c>
    </row>
    <row r="261" spans="1:16" x14ac:dyDescent="0.25">
      <c r="A261" s="31">
        <v>42552</v>
      </c>
      <c r="B261" s="32" t="s">
        <v>83</v>
      </c>
      <c r="C261" s="32" t="s">
        <v>78</v>
      </c>
      <c r="D261" s="32" t="s">
        <v>77</v>
      </c>
      <c r="E261" s="33">
        <v>193</v>
      </c>
      <c r="F261" s="34">
        <v>104877</v>
      </c>
      <c r="G261" s="34">
        <v>9900.15</v>
      </c>
      <c r="H261" s="34">
        <v>55840.17</v>
      </c>
      <c r="I261" s="34">
        <v>0</v>
      </c>
      <c r="J261" s="35">
        <f t="shared" si="28"/>
        <v>94976.85</v>
      </c>
      <c r="K261" s="35">
        <f t="shared" si="29"/>
        <v>39136.680000000008</v>
      </c>
      <c r="L261" s="35">
        <f t="shared" si="30"/>
        <v>39136.680000000008</v>
      </c>
      <c r="M261" s="36">
        <f t="shared" si="31"/>
        <v>0.41206546647946318</v>
      </c>
      <c r="N261" s="37">
        <f t="shared" si="32"/>
        <v>2016</v>
      </c>
      <c r="O261" s="38" t="str">
        <f t="shared" si="33"/>
        <v>Q3</v>
      </c>
      <c r="P261" s="37">
        <f t="shared" si="34"/>
        <v>7</v>
      </c>
    </row>
    <row r="262" spans="1:16" x14ac:dyDescent="0.25">
      <c r="A262" s="31">
        <v>42552</v>
      </c>
      <c r="B262" s="32" t="s">
        <v>83</v>
      </c>
      <c r="C262" s="32" t="s">
        <v>79</v>
      </c>
      <c r="D262" s="32" t="s">
        <v>76</v>
      </c>
      <c r="E262" s="33">
        <v>22</v>
      </c>
      <c r="F262" s="34">
        <v>18368</v>
      </c>
      <c r="G262" s="34">
        <v>0</v>
      </c>
      <c r="H262" s="34">
        <v>9987.26</v>
      </c>
      <c r="I262" s="34">
        <v>0</v>
      </c>
      <c r="J262" s="35">
        <f t="shared" si="28"/>
        <v>18368</v>
      </c>
      <c r="K262" s="35">
        <f t="shared" si="29"/>
        <v>8380.74</v>
      </c>
      <c r="L262" s="35">
        <f t="shared" si="30"/>
        <v>8380.74</v>
      </c>
      <c r="M262" s="36">
        <f t="shared" si="31"/>
        <v>0.45626851045296168</v>
      </c>
      <c r="N262" s="37">
        <f t="shared" si="32"/>
        <v>2016</v>
      </c>
      <c r="O262" s="38" t="str">
        <f t="shared" si="33"/>
        <v>Q3</v>
      </c>
      <c r="P262" s="37">
        <f t="shared" si="34"/>
        <v>7</v>
      </c>
    </row>
    <row r="263" spans="1:16" x14ac:dyDescent="0.25">
      <c r="A263" s="31">
        <v>42552</v>
      </c>
      <c r="B263" s="32" t="s">
        <v>83</v>
      </c>
      <c r="C263" s="32" t="s">
        <v>79</v>
      </c>
      <c r="D263" s="32" t="s">
        <v>77</v>
      </c>
      <c r="E263" s="33">
        <v>18</v>
      </c>
      <c r="F263" s="34">
        <v>12580</v>
      </c>
      <c r="G263" s="34">
        <v>1258</v>
      </c>
      <c r="H263" s="34">
        <v>6869.43</v>
      </c>
      <c r="I263" s="34">
        <v>0</v>
      </c>
      <c r="J263" s="35">
        <f t="shared" si="28"/>
        <v>11322</v>
      </c>
      <c r="K263" s="35">
        <f t="shared" si="29"/>
        <v>4452.57</v>
      </c>
      <c r="L263" s="35">
        <f t="shared" si="30"/>
        <v>4452.57</v>
      </c>
      <c r="M263" s="36">
        <f t="shared" si="31"/>
        <v>0.39326709062003179</v>
      </c>
      <c r="N263" s="37">
        <f t="shared" si="32"/>
        <v>2016</v>
      </c>
      <c r="O263" s="38" t="str">
        <f t="shared" si="33"/>
        <v>Q3</v>
      </c>
      <c r="P263" s="37">
        <f t="shared" si="34"/>
        <v>7</v>
      </c>
    </row>
    <row r="264" spans="1:16" x14ac:dyDescent="0.25">
      <c r="A264" s="31">
        <v>42552</v>
      </c>
      <c r="B264" s="32" t="s">
        <v>84</v>
      </c>
      <c r="C264" s="32" t="s">
        <v>75</v>
      </c>
      <c r="D264" s="32" t="s">
        <v>76</v>
      </c>
      <c r="E264" s="33">
        <v>3</v>
      </c>
      <c r="F264" s="34">
        <v>11617</v>
      </c>
      <c r="G264" s="34">
        <v>0</v>
      </c>
      <c r="H264" s="34">
        <v>8051</v>
      </c>
      <c r="I264" s="34">
        <v>0</v>
      </c>
      <c r="J264" s="35">
        <f t="shared" si="28"/>
        <v>11617</v>
      </c>
      <c r="K264" s="35">
        <f t="shared" si="29"/>
        <v>3566</v>
      </c>
      <c r="L264" s="35">
        <f t="shared" si="30"/>
        <v>3566</v>
      </c>
      <c r="M264" s="36">
        <f t="shared" si="31"/>
        <v>0.30696393216837392</v>
      </c>
      <c r="N264" s="37">
        <f t="shared" si="32"/>
        <v>2016</v>
      </c>
      <c r="O264" s="38" t="str">
        <f t="shared" si="33"/>
        <v>Q3</v>
      </c>
      <c r="P264" s="37">
        <f t="shared" si="34"/>
        <v>7</v>
      </c>
    </row>
    <row r="265" spans="1:16" x14ac:dyDescent="0.25">
      <c r="A265" s="31">
        <v>42552</v>
      </c>
      <c r="B265" s="32" t="s">
        <v>84</v>
      </c>
      <c r="C265" s="32" t="s">
        <v>75</v>
      </c>
      <c r="D265" s="32" t="s">
        <v>77</v>
      </c>
      <c r="E265" s="33">
        <v>1</v>
      </c>
      <c r="F265" s="34">
        <v>6729</v>
      </c>
      <c r="G265" s="34">
        <v>672.9</v>
      </c>
      <c r="H265" s="34">
        <v>6338.41</v>
      </c>
      <c r="I265" s="34">
        <v>0</v>
      </c>
      <c r="J265" s="35">
        <f t="shared" si="28"/>
        <v>6056.1</v>
      </c>
      <c r="K265" s="35">
        <f t="shared" si="29"/>
        <v>-282.30999999999949</v>
      </c>
      <c r="L265" s="35">
        <f t="shared" si="30"/>
        <v>-282.30999999999949</v>
      </c>
      <c r="M265" s="36">
        <f t="shared" si="31"/>
        <v>-4.6615808853882772E-2</v>
      </c>
      <c r="N265" s="37">
        <f t="shared" si="32"/>
        <v>2016</v>
      </c>
      <c r="O265" s="38" t="str">
        <f t="shared" si="33"/>
        <v>Q3</v>
      </c>
      <c r="P265" s="37">
        <f t="shared" si="34"/>
        <v>7</v>
      </c>
    </row>
    <row r="266" spans="1:16" x14ac:dyDescent="0.25">
      <c r="A266" s="31">
        <v>42552</v>
      </c>
      <c r="B266" s="32" t="s">
        <v>84</v>
      </c>
      <c r="C266" s="32" t="s">
        <v>78</v>
      </c>
      <c r="D266" s="32" t="s">
        <v>76</v>
      </c>
      <c r="E266" s="33">
        <v>231</v>
      </c>
      <c r="F266" s="34">
        <v>838789</v>
      </c>
      <c r="G266" s="34">
        <v>0</v>
      </c>
      <c r="H266" s="34">
        <v>701038.89</v>
      </c>
      <c r="I266" s="34">
        <v>0</v>
      </c>
      <c r="J266" s="35">
        <f t="shared" si="28"/>
        <v>838789</v>
      </c>
      <c r="K266" s="35">
        <f t="shared" si="29"/>
        <v>137750.10999999999</v>
      </c>
      <c r="L266" s="35">
        <f t="shared" si="30"/>
        <v>137750.10999999999</v>
      </c>
      <c r="M266" s="36">
        <f t="shared" si="31"/>
        <v>0.16422498387556345</v>
      </c>
      <c r="N266" s="37">
        <f t="shared" si="32"/>
        <v>2016</v>
      </c>
      <c r="O266" s="38" t="str">
        <f t="shared" si="33"/>
        <v>Q3</v>
      </c>
      <c r="P266" s="37">
        <f t="shared" si="34"/>
        <v>7</v>
      </c>
    </row>
    <row r="267" spans="1:16" x14ac:dyDescent="0.25">
      <c r="A267" s="31">
        <v>42552</v>
      </c>
      <c r="B267" s="32" t="s">
        <v>84</v>
      </c>
      <c r="C267" s="32" t="s">
        <v>78</v>
      </c>
      <c r="D267" s="32" t="s">
        <v>77</v>
      </c>
      <c r="E267" s="33">
        <v>70</v>
      </c>
      <c r="F267" s="34">
        <v>220890</v>
      </c>
      <c r="G267" s="34">
        <v>19340.7</v>
      </c>
      <c r="H267" s="34">
        <v>181372.69</v>
      </c>
      <c r="I267" s="34">
        <v>0</v>
      </c>
      <c r="J267" s="35">
        <f t="shared" si="28"/>
        <v>201549.3</v>
      </c>
      <c r="K267" s="35">
        <f t="shared" si="29"/>
        <v>20176.609999999986</v>
      </c>
      <c r="L267" s="35">
        <f t="shared" si="30"/>
        <v>20176.609999999986</v>
      </c>
      <c r="M267" s="36">
        <f t="shared" si="31"/>
        <v>0.10010756673429273</v>
      </c>
      <c r="N267" s="37">
        <f t="shared" si="32"/>
        <v>2016</v>
      </c>
      <c r="O267" s="38" t="str">
        <f t="shared" si="33"/>
        <v>Q3</v>
      </c>
      <c r="P267" s="37">
        <f t="shared" si="34"/>
        <v>7</v>
      </c>
    </row>
    <row r="268" spans="1:16" x14ac:dyDescent="0.25">
      <c r="A268" s="31">
        <v>42552</v>
      </c>
      <c r="B268" s="32" t="s">
        <v>84</v>
      </c>
      <c r="C268" s="32" t="s">
        <v>79</v>
      </c>
      <c r="D268" s="32" t="s">
        <v>76</v>
      </c>
      <c r="E268" s="33">
        <v>13</v>
      </c>
      <c r="F268" s="34">
        <v>37157</v>
      </c>
      <c r="G268" s="34">
        <v>0</v>
      </c>
      <c r="H268" s="34">
        <v>29799.46</v>
      </c>
      <c r="I268" s="34">
        <v>0</v>
      </c>
      <c r="J268" s="35">
        <f t="shared" si="28"/>
        <v>37157</v>
      </c>
      <c r="K268" s="35">
        <f t="shared" si="29"/>
        <v>7357.5400000000009</v>
      </c>
      <c r="L268" s="35">
        <f t="shared" si="30"/>
        <v>7357.5400000000009</v>
      </c>
      <c r="M268" s="36">
        <f t="shared" si="31"/>
        <v>0.19801221842452299</v>
      </c>
      <c r="N268" s="37">
        <f t="shared" si="32"/>
        <v>2016</v>
      </c>
      <c r="O268" s="38" t="str">
        <f t="shared" si="33"/>
        <v>Q3</v>
      </c>
      <c r="P268" s="37">
        <f t="shared" si="34"/>
        <v>7</v>
      </c>
    </row>
    <row r="269" spans="1:16" x14ac:dyDescent="0.25">
      <c r="A269" s="31">
        <v>42552</v>
      </c>
      <c r="B269" s="32" t="s">
        <v>84</v>
      </c>
      <c r="C269" s="32" t="s">
        <v>79</v>
      </c>
      <c r="D269" s="32" t="s">
        <v>77</v>
      </c>
      <c r="E269" s="33">
        <v>9</v>
      </c>
      <c r="F269" s="34">
        <v>35721</v>
      </c>
      <c r="G269" s="34">
        <v>3572.1</v>
      </c>
      <c r="H269" s="34">
        <v>29526.31</v>
      </c>
      <c r="I269" s="34">
        <v>0</v>
      </c>
      <c r="J269" s="35">
        <f t="shared" si="28"/>
        <v>32148.9</v>
      </c>
      <c r="K269" s="35">
        <f t="shared" si="29"/>
        <v>2622.59</v>
      </c>
      <c r="L269" s="35">
        <f t="shared" si="30"/>
        <v>2622.59</v>
      </c>
      <c r="M269" s="36">
        <f t="shared" si="31"/>
        <v>8.1576352534612387E-2</v>
      </c>
      <c r="N269" s="37">
        <f t="shared" si="32"/>
        <v>2016</v>
      </c>
      <c r="O269" s="38" t="str">
        <f t="shared" si="33"/>
        <v>Q3</v>
      </c>
      <c r="P269" s="37">
        <f t="shared" si="34"/>
        <v>7</v>
      </c>
    </row>
    <row r="270" spans="1:16" x14ac:dyDescent="0.25">
      <c r="A270" s="31">
        <v>42552</v>
      </c>
      <c r="B270" s="32" t="s">
        <v>85</v>
      </c>
      <c r="C270" s="32" t="s">
        <v>75</v>
      </c>
      <c r="D270" s="32" t="s">
        <v>76</v>
      </c>
      <c r="E270" s="33">
        <v>4</v>
      </c>
      <c r="F270" s="34">
        <v>2836</v>
      </c>
      <c r="G270" s="34">
        <v>0</v>
      </c>
      <c r="H270" s="34">
        <v>1670.25</v>
      </c>
      <c r="I270" s="34">
        <v>0</v>
      </c>
      <c r="J270" s="35">
        <f t="shared" si="28"/>
        <v>2836</v>
      </c>
      <c r="K270" s="35">
        <f t="shared" si="29"/>
        <v>1165.75</v>
      </c>
      <c r="L270" s="35">
        <f t="shared" si="30"/>
        <v>1165.75</v>
      </c>
      <c r="M270" s="36">
        <f t="shared" si="31"/>
        <v>0.41105430183356839</v>
      </c>
      <c r="N270" s="37">
        <f t="shared" si="32"/>
        <v>2016</v>
      </c>
      <c r="O270" s="38" t="str">
        <f t="shared" si="33"/>
        <v>Q3</v>
      </c>
      <c r="P270" s="37">
        <f t="shared" si="34"/>
        <v>7</v>
      </c>
    </row>
    <row r="271" spans="1:16" x14ac:dyDescent="0.25">
      <c r="A271" s="31">
        <v>42552</v>
      </c>
      <c r="B271" s="32" t="s">
        <v>85</v>
      </c>
      <c r="C271" s="32" t="s">
        <v>75</v>
      </c>
      <c r="D271" s="32" t="s">
        <v>77</v>
      </c>
      <c r="E271" s="33">
        <v>1</v>
      </c>
      <c r="F271" s="34">
        <v>499</v>
      </c>
      <c r="G271" s="34">
        <v>49.9</v>
      </c>
      <c r="H271" s="34">
        <v>288.49</v>
      </c>
      <c r="I271" s="34">
        <v>0</v>
      </c>
      <c r="J271" s="35">
        <f t="shared" si="28"/>
        <v>449.1</v>
      </c>
      <c r="K271" s="35">
        <f t="shared" si="29"/>
        <v>160.61000000000001</v>
      </c>
      <c r="L271" s="35">
        <f t="shared" si="30"/>
        <v>160.61000000000001</v>
      </c>
      <c r="M271" s="36">
        <f t="shared" si="31"/>
        <v>0.35762636383878871</v>
      </c>
      <c r="N271" s="37">
        <f t="shared" si="32"/>
        <v>2016</v>
      </c>
      <c r="O271" s="38" t="str">
        <f t="shared" si="33"/>
        <v>Q3</v>
      </c>
      <c r="P271" s="37">
        <f t="shared" si="34"/>
        <v>7</v>
      </c>
    </row>
    <row r="272" spans="1:16" x14ac:dyDescent="0.25">
      <c r="A272" s="31">
        <v>42552</v>
      </c>
      <c r="B272" s="32" t="s">
        <v>85</v>
      </c>
      <c r="C272" s="32" t="s">
        <v>78</v>
      </c>
      <c r="D272" s="32" t="s">
        <v>76</v>
      </c>
      <c r="E272" s="33">
        <v>314</v>
      </c>
      <c r="F272" s="34">
        <v>347806</v>
      </c>
      <c r="G272" s="34">
        <v>0</v>
      </c>
      <c r="H272" s="34">
        <v>189552.52</v>
      </c>
      <c r="I272" s="34">
        <v>0</v>
      </c>
      <c r="J272" s="35">
        <f t="shared" si="28"/>
        <v>347806</v>
      </c>
      <c r="K272" s="35">
        <f t="shared" si="29"/>
        <v>158253.48000000001</v>
      </c>
      <c r="L272" s="35">
        <f t="shared" si="30"/>
        <v>158253.48000000001</v>
      </c>
      <c r="M272" s="36">
        <f t="shared" si="31"/>
        <v>0.45500503154057148</v>
      </c>
      <c r="N272" s="37">
        <f t="shared" si="32"/>
        <v>2016</v>
      </c>
      <c r="O272" s="38" t="str">
        <f t="shared" si="33"/>
        <v>Q3</v>
      </c>
      <c r="P272" s="37">
        <f t="shared" si="34"/>
        <v>7</v>
      </c>
    </row>
    <row r="273" spans="1:16" x14ac:dyDescent="0.25">
      <c r="A273" s="31">
        <v>42552</v>
      </c>
      <c r="B273" s="32" t="s">
        <v>85</v>
      </c>
      <c r="C273" s="32" t="s">
        <v>78</v>
      </c>
      <c r="D273" s="32" t="s">
        <v>77</v>
      </c>
      <c r="E273" s="33">
        <v>71</v>
      </c>
      <c r="F273" s="34">
        <v>84019</v>
      </c>
      <c r="G273" s="34">
        <v>7865.35</v>
      </c>
      <c r="H273" s="34">
        <v>44721.24</v>
      </c>
      <c r="I273" s="34">
        <v>0</v>
      </c>
      <c r="J273" s="35">
        <f t="shared" si="28"/>
        <v>76153.649999999994</v>
      </c>
      <c r="K273" s="35">
        <f t="shared" si="29"/>
        <v>31432.409999999996</v>
      </c>
      <c r="L273" s="35">
        <f t="shared" si="30"/>
        <v>31432.409999999996</v>
      </c>
      <c r="M273" s="36">
        <f t="shared" si="31"/>
        <v>0.41274988132545187</v>
      </c>
      <c r="N273" s="37">
        <f t="shared" si="32"/>
        <v>2016</v>
      </c>
      <c r="O273" s="38" t="str">
        <f t="shared" si="33"/>
        <v>Q3</v>
      </c>
      <c r="P273" s="37">
        <f t="shared" si="34"/>
        <v>7</v>
      </c>
    </row>
    <row r="274" spans="1:16" x14ac:dyDescent="0.25">
      <c r="A274" s="31">
        <v>42552</v>
      </c>
      <c r="B274" s="32" t="s">
        <v>85</v>
      </c>
      <c r="C274" s="32" t="s">
        <v>79</v>
      </c>
      <c r="D274" s="32" t="s">
        <v>76</v>
      </c>
      <c r="E274" s="33">
        <v>7</v>
      </c>
      <c r="F274" s="34">
        <v>6103</v>
      </c>
      <c r="G274" s="34">
        <v>0</v>
      </c>
      <c r="H274" s="34">
        <v>2980.75</v>
      </c>
      <c r="I274" s="34">
        <v>0</v>
      </c>
      <c r="J274" s="35">
        <f t="shared" si="28"/>
        <v>6103</v>
      </c>
      <c r="K274" s="35">
        <f t="shared" si="29"/>
        <v>3122.25</v>
      </c>
      <c r="L274" s="35">
        <f t="shared" si="30"/>
        <v>3122.25</v>
      </c>
      <c r="M274" s="36">
        <f t="shared" si="31"/>
        <v>0.51159265934786169</v>
      </c>
      <c r="N274" s="37">
        <f t="shared" si="32"/>
        <v>2016</v>
      </c>
      <c r="O274" s="38" t="str">
        <f t="shared" si="33"/>
        <v>Q3</v>
      </c>
      <c r="P274" s="37">
        <f t="shared" si="34"/>
        <v>7</v>
      </c>
    </row>
    <row r="275" spans="1:16" x14ac:dyDescent="0.25">
      <c r="A275" s="31">
        <v>42552</v>
      </c>
      <c r="B275" s="32" t="s">
        <v>85</v>
      </c>
      <c r="C275" s="32" t="s">
        <v>79</v>
      </c>
      <c r="D275" s="32" t="s">
        <v>77</v>
      </c>
      <c r="E275" s="33">
        <v>5</v>
      </c>
      <c r="F275" s="34">
        <v>3385</v>
      </c>
      <c r="G275" s="34">
        <v>284.55</v>
      </c>
      <c r="H275" s="34">
        <v>2096.7800000000002</v>
      </c>
      <c r="I275" s="34">
        <v>0</v>
      </c>
      <c r="J275" s="35">
        <f t="shared" si="28"/>
        <v>3100.45</v>
      </c>
      <c r="K275" s="35">
        <f t="shared" si="29"/>
        <v>1003.6699999999996</v>
      </c>
      <c r="L275" s="35">
        <f t="shared" si="30"/>
        <v>1003.6699999999996</v>
      </c>
      <c r="M275" s="36">
        <f t="shared" si="31"/>
        <v>0.32371752487542121</v>
      </c>
      <c r="N275" s="37">
        <f t="shared" si="32"/>
        <v>2016</v>
      </c>
      <c r="O275" s="38" t="str">
        <f t="shared" si="33"/>
        <v>Q3</v>
      </c>
      <c r="P275" s="37">
        <f t="shared" si="34"/>
        <v>7</v>
      </c>
    </row>
    <row r="276" spans="1:16" x14ac:dyDescent="0.25">
      <c r="A276" s="31">
        <v>42583</v>
      </c>
      <c r="B276" s="32" t="s">
        <v>74</v>
      </c>
      <c r="C276" s="32" t="s">
        <v>75</v>
      </c>
      <c r="D276" s="32" t="s">
        <v>76</v>
      </c>
      <c r="E276" s="33">
        <v>14</v>
      </c>
      <c r="F276" s="34">
        <v>5866</v>
      </c>
      <c r="G276" s="34">
        <v>0</v>
      </c>
      <c r="H276" s="34">
        <v>3775.51</v>
      </c>
      <c r="I276" s="34">
        <v>0</v>
      </c>
      <c r="J276" s="35">
        <f t="shared" si="28"/>
        <v>5866</v>
      </c>
      <c r="K276" s="35">
        <f t="shared" si="29"/>
        <v>2090.4899999999998</v>
      </c>
      <c r="L276" s="35">
        <f t="shared" si="30"/>
        <v>2090.4899999999998</v>
      </c>
      <c r="M276" s="36">
        <f t="shared" si="31"/>
        <v>0.3563740197749744</v>
      </c>
      <c r="N276" s="37">
        <f t="shared" si="32"/>
        <v>2016</v>
      </c>
      <c r="O276" s="38" t="str">
        <f t="shared" si="33"/>
        <v>Q3</v>
      </c>
      <c r="P276" s="37">
        <f t="shared" si="34"/>
        <v>8</v>
      </c>
    </row>
    <row r="277" spans="1:16" x14ac:dyDescent="0.25">
      <c r="A277" s="31">
        <v>42583</v>
      </c>
      <c r="B277" s="32" t="s">
        <v>74</v>
      </c>
      <c r="C277" s="32" t="s">
        <v>78</v>
      </c>
      <c r="D277" s="32" t="s">
        <v>76</v>
      </c>
      <c r="E277" s="33">
        <v>671</v>
      </c>
      <c r="F277" s="34">
        <v>264535</v>
      </c>
      <c r="G277" s="34">
        <v>0</v>
      </c>
      <c r="H277" s="34">
        <v>158877.42000000001</v>
      </c>
      <c r="I277" s="34">
        <v>0</v>
      </c>
      <c r="J277" s="35">
        <f t="shared" si="28"/>
        <v>264535</v>
      </c>
      <c r="K277" s="35">
        <f t="shared" si="29"/>
        <v>105657.57999999999</v>
      </c>
      <c r="L277" s="35">
        <f t="shared" si="30"/>
        <v>105657.57999999999</v>
      </c>
      <c r="M277" s="36">
        <f t="shared" si="31"/>
        <v>0.39940869828189079</v>
      </c>
      <c r="N277" s="37">
        <f t="shared" si="32"/>
        <v>2016</v>
      </c>
      <c r="O277" s="38" t="str">
        <f t="shared" si="33"/>
        <v>Q3</v>
      </c>
      <c r="P277" s="37">
        <f t="shared" si="34"/>
        <v>8</v>
      </c>
    </row>
    <row r="278" spans="1:16" x14ac:dyDescent="0.25">
      <c r="A278" s="31">
        <v>42583</v>
      </c>
      <c r="B278" s="32" t="s">
        <v>74</v>
      </c>
      <c r="C278" s="32" t="s">
        <v>78</v>
      </c>
      <c r="D278" s="32" t="s">
        <v>77</v>
      </c>
      <c r="E278" s="33">
        <v>292</v>
      </c>
      <c r="F278" s="34">
        <v>117006</v>
      </c>
      <c r="G278" s="34">
        <v>26759.3</v>
      </c>
      <c r="H278" s="34">
        <v>67523.570000000007</v>
      </c>
      <c r="I278" s="34">
        <v>0</v>
      </c>
      <c r="J278" s="35">
        <f t="shared" si="28"/>
        <v>90246.7</v>
      </c>
      <c r="K278" s="35">
        <f t="shared" si="29"/>
        <v>22723.12999999999</v>
      </c>
      <c r="L278" s="35">
        <f t="shared" si="30"/>
        <v>22723.12999999999</v>
      </c>
      <c r="M278" s="36">
        <f t="shared" si="31"/>
        <v>0.25178904048569078</v>
      </c>
      <c r="N278" s="37">
        <f t="shared" si="32"/>
        <v>2016</v>
      </c>
      <c r="O278" s="38" t="str">
        <f t="shared" si="33"/>
        <v>Q3</v>
      </c>
      <c r="P278" s="37">
        <f t="shared" si="34"/>
        <v>8</v>
      </c>
    </row>
    <row r="279" spans="1:16" x14ac:dyDescent="0.25">
      <c r="A279" s="31">
        <v>42583</v>
      </c>
      <c r="B279" s="32" t="s">
        <v>74</v>
      </c>
      <c r="C279" s="32" t="s">
        <v>79</v>
      </c>
      <c r="D279" s="32" t="s">
        <v>76</v>
      </c>
      <c r="E279" s="33">
        <v>61</v>
      </c>
      <c r="F279" s="34">
        <v>24439</v>
      </c>
      <c r="G279" s="34">
        <v>0</v>
      </c>
      <c r="H279" s="34">
        <v>13468.69</v>
      </c>
      <c r="I279" s="34">
        <v>0</v>
      </c>
      <c r="J279" s="35">
        <f t="shared" si="28"/>
        <v>24439</v>
      </c>
      <c r="K279" s="35">
        <f t="shared" si="29"/>
        <v>10970.31</v>
      </c>
      <c r="L279" s="35">
        <f t="shared" si="30"/>
        <v>10970.31</v>
      </c>
      <c r="M279" s="36">
        <f t="shared" si="31"/>
        <v>0.44888538810916973</v>
      </c>
      <c r="N279" s="37">
        <f t="shared" si="32"/>
        <v>2016</v>
      </c>
      <c r="O279" s="38" t="str">
        <f t="shared" si="33"/>
        <v>Q3</v>
      </c>
      <c r="P279" s="37">
        <f t="shared" si="34"/>
        <v>8</v>
      </c>
    </row>
    <row r="280" spans="1:16" x14ac:dyDescent="0.25">
      <c r="A280" s="31">
        <v>42583</v>
      </c>
      <c r="B280" s="32" t="s">
        <v>74</v>
      </c>
      <c r="C280" s="32" t="s">
        <v>79</v>
      </c>
      <c r="D280" s="32" t="s">
        <v>77</v>
      </c>
      <c r="E280" s="33">
        <v>2</v>
      </c>
      <c r="F280" s="34">
        <v>638</v>
      </c>
      <c r="G280" s="34">
        <v>31.9</v>
      </c>
      <c r="H280" s="34">
        <v>298.88</v>
      </c>
      <c r="I280" s="34">
        <v>0</v>
      </c>
      <c r="J280" s="35">
        <f t="shared" si="28"/>
        <v>606.1</v>
      </c>
      <c r="K280" s="35">
        <f t="shared" si="29"/>
        <v>307.22000000000003</v>
      </c>
      <c r="L280" s="35">
        <f t="shared" si="30"/>
        <v>307.22000000000003</v>
      </c>
      <c r="M280" s="36">
        <f t="shared" si="31"/>
        <v>0.50688005279656823</v>
      </c>
      <c r="N280" s="37">
        <f t="shared" si="32"/>
        <v>2016</v>
      </c>
      <c r="O280" s="38" t="str">
        <f t="shared" si="33"/>
        <v>Q3</v>
      </c>
      <c r="P280" s="37">
        <f t="shared" si="34"/>
        <v>8</v>
      </c>
    </row>
    <row r="281" spans="1:16" x14ac:dyDescent="0.25">
      <c r="A281" s="31">
        <v>42583</v>
      </c>
      <c r="B281" s="32" t="s">
        <v>80</v>
      </c>
      <c r="C281" s="32" t="s">
        <v>75</v>
      </c>
      <c r="D281" s="32" t="s">
        <v>76</v>
      </c>
      <c r="E281" s="33">
        <v>6</v>
      </c>
      <c r="F281" s="34">
        <v>30714</v>
      </c>
      <c r="G281" s="34">
        <v>0</v>
      </c>
      <c r="H281" s="34">
        <v>27671.83</v>
      </c>
      <c r="I281" s="34">
        <v>0</v>
      </c>
      <c r="J281" s="35">
        <f t="shared" si="28"/>
        <v>30714</v>
      </c>
      <c r="K281" s="35">
        <f t="shared" si="29"/>
        <v>3042.1699999999983</v>
      </c>
      <c r="L281" s="35">
        <f t="shared" si="30"/>
        <v>3042.1699999999983</v>
      </c>
      <c r="M281" s="36">
        <f t="shared" si="31"/>
        <v>9.9048316728527652E-2</v>
      </c>
      <c r="N281" s="37">
        <f t="shared" si="32"/>
        <v>2016</v>
      </c>
      <c r="O281" s="38" t="str">
        <f t="shared" si="33"/>
        <v>Q3</v>
      </c>
      <c r="P281" s="37">
        <f t="shared" si="34"/>
        <v>8</v>
      </c>
    </row>
    <row r="282" spans="1:16" x14ac:dyDescent="0.25">
      <c r="A282" s="31">
        <v>42583</v>
      </c>
      <c r="B282" s="32" t="s">
        <v>80</v>
      </c>
      <c r="C282" s="32" t="s">
        <v>78</v>
      </c>
      <c r="D282" s="32" t="s">
        <v>76</v>
      </c>
      <c r="E282" s="33">
        <v>104</v>
      </c>
      <c r="F282" s="34">
        <v>544876</v>
      </c>
      <c r="G282" s="34">
        <v>0</v>
      </c>
      <c r="H282" s="34">
        <v>482840.62</v>
      </c>
      <c r="I282" s="34">
        <v>0</v>
      </c>
      <c r="J282" s="35">
        <f t="shared" si="28"/>
        <v>544876</v>
      </c>
      <c r="K282" s="35">
        <f t="shared" si="29"/>
        <v>62035.380000000005</v>
      </c>
      <c r="L282" s="35">
        <f t="shared" si="30"/>
        <v>62035.380000000005</v>
      </c>
      <c r="M282" s="36">
        <f t="shared" si="31"/>
        <v>0.11385228932821413</v>
      </c>
      <c r="N282" s="37">
        <f t="shared" si="32"/>
        <v>2016</v>
      </c>
      <c r="O282" s="38" t="str">
        <f t="shared" si="33"/>
        <v>Q3</v>
      </c>
      <c r="P282" s="37">
        <f t="shared" si="34"/>
        <v>8</v>
      </c>
    </row>
    <row r="283" spans="1:16" x14ac:dyDescent="0.25">
      <c r="A283" s="31">
        <v>42583</v>
      </c>
      <c r="B283" s="32" t="s">
        <v>80</v>
      </c>
      <c r="C283" s="32" t="s">
        <v>78</v>
      </c>
      <c r="D283" s="32" t="s">
        <v>77</v>
      </c>
      <c r="E283" s="33">
        <v>59</v>
      </c>
      <c r="F283" s="34">
        <v>315651</v>
      </c>
      <c r="G283" s="34">
        <v>70691.75</v>
      </c>
      <c r="H283" s="34">
        <v>276100.45</v>
      </c>
      <c r="I283" s="34">
        <v>0</v>
      </c>
      <c r="J283" s="35">
        <f t="shared" si="28"/>
        <v>244959.25</v>
      </c>
      <c r="K283" s="35">
        <f t="shared" si="29"/>
        <v>-31141.200000000012</v>
      </c>
      <c r="L283" s="35">
        <f t="shared" si="30"/>
        <v>-31141.200000000012</v>
      </c>
      <c r="M283" s="36">
        <f t="shared" si="31"/>
        <v>-0.12712808354859026</v>
      </c>
      <c r="N283" s="37">
        <f t="shared" si="32"/>
        <v>2016</v>
      </c>
      <c r="O283" s="38" t="str">
        <f t="shared" si="33"/>
        <v>Q3</v>
      </c>
      <c r="P283" s="37">
        <f t="shared" si="34"/>
        <v>8</v>
      </c>
    </row>
    <row r="284" spans="1:16" x14ac:dyDescent="0.25">
      <c r="A284" s="31">
        <v>42583</v>
      </c>
      <c r="B284" s="32" t="s">
        <v>80</v>
      </c>
      <c r="C284" s="32" t="s">
        <v>79</v>
      </c>
      <c r="D284" s="32" t="s">
        <v>76</v>
      </c>
      <c r="E284" s="33">
        <v>7</v>
      </c>
      <c r="F284" s="34">
        <v>38073</v>
      </c>
      <c r="G284" s="34">
        <v>0</v>
      </c>
      <c r="H284" s="34">
        <v>33185.339999999997</v>
      </c>
      <c r="I284" s="34">
        <v>0</v>
      </c>
      <c r="J284" s="35">
        <f t="shared" si="28"/>
        <v>38073</v>
      </c>
      <c r="K284" s="35">
        <f t="shared" si="29"/>
        <v>4887.6600000000035</v>
      </c>
      <c r="L284" s="35">
        <f t="shared" si="30"/>
        <v>4887.6600000000035</v>
      </c>
      <c r="M284" s="36">
        <f t="shared" si="31"/>
        <v>0.12837601449846356</v>
      </c>
      <c r="N284" s="37">
        <f t="shared" si="32"/>
        <v>2016</v>
      </c>
      <c r="O284" s="38" t="str">
        <f t="shared" si="33"/>
        <v>Q3</v>
      </c>
      <c r="P284" s="37">
        <f t="shared" si="34"/>
        <v>8</v>
      </c>
    </row>
    <row r="285" spans="1:16" x14ac:dyDescent="0.25">
      <c r="A285" s="31">
        <v>42583</v>
      </c>
      <c r="B285" s="32" t="s">
        <v>80</v>
      </c>
      <c r="C285" s="32" t="s">
        <v>79</v>
      </c>
      <c r="D285" s="32" t="s">
        <v>77</v>
      </c>
      <c r="E285" s="33">
        <v>2</v>
      </c>
      <c r="F285" s="34">
        <v>5058</v>
      </c>
      <c r="G285" s="34">
        <v>252.9</v>
      </c>
      <c r="H285" s="34">
        <v>4105.3599999999997</v>
      </c>
      <c r="I285" s="34">
        <v>0</v>
      </c>
      <c r="J285" s="35">
        <f t="shared" si="28"/>
        <v>4805.1000000000004</v>
      </c>
      <c r="K285" s="35">
        <f t="shared" si="29"/>
        <v>699.74000000000069</v>
      </c>
      <c r="L285" s="35">
        <f t="shared" si="30"/>
        <v>699.74000000000069</v>
      </c>
      <c r="M285" s="36">
        <f t="shared" si="31"/>
        <v>0.14562444069842473</v>
      </c>
      <c r="N285" s="37">
        <f t="shared" si="32"/>
        <v>2016</v>
      </c>
      <c r="O285" s="38" t="str">
        <f t="shared" si="33"/>
        <v>Q3</v>
      </c>
      <c r="P285" s="37">
        <f t="shared" si="34"/>
        <v>8</v>
      </c>
    </row>
    <row r="286" spans="1:16" x14ac:dyDescent="0.25">
      <c r="A286" s="31">
        <v>42583</v>
      </c>
      <c r="B286" s="32" t="s">
        <v>81</v>
      </c>
      <c r="C286" s="32" t="s">
        <v>75</v>
      </c>
      <c r="D286" s="32" t="s">
        <v>76</v>
      </c>
      <c r="E286" s="33">
        <v>7</v>
      </c>
      <c r="F286" s="34">
        <v>4433</v>
      </c>
      <c r="G286" s="34">
        <v>0</v>
      </c>
      <c r="H286" s="34">
        <v>1940.65</v>
      </c>
      <c r="I286" s="34">
        <v>0</v>
      </c>
      <c r="J286" s="35">
        <f t="shared" si="28"/>
        <v>4433</v>
      </c>
      <c r="K286" s="35">
        <f t="shared" si="29"/>
        <v>2492.35</v>
      </c>
      <c r="L286" s="35">
        <f t="shared" si="30"/>
        <v>2492.35</v>
      </c>
      <c r="M286" s="36">
        <f t="shared" si="31"/>
        <v>0.56222648319422508</v>
      </c>
      <c r="N286" s="37">
        <f t="shared" si="32"/>
        <v>2016</v>
      </c>
      <c r="O286" s="38" t="str">
        <f t="shared" si="33"/>
        <v>Q3</v>
      </c>
      <c r="P286" s="37">
        <f t="shared" si="34"/>
        <v>8</v>
      </c>
    </row>
    <row r="287" spans="1:16" x14ac:dyDescent="0.25">
      <c r="A287" s="31">
        <v>42583</v>
      </c>
      <c r="B287" s="32" t="s">
        <v>81</v>
      </c>
      <c r="C287" s="32" t="s">
        <v>78</v>
      </c>
      <c r="D287" s="32" t="s">
        <v>76</v>
      </c>
      <c r="E287" s="33">
        <v>445</v>
      </c>
      <c r="F287" s="34">
        <v>297865</v>
      </c>
      <c r="G287" s="34">
        <v>0</v>
      </c>
      <c r="H287" s="34">
        <v>134837.48000000001</v>
      </c>
      <c r="I287" s="34">
        <v>0</v>
      </c>
      <c r="J287" s="35">
        <f t="shared" si="28"/>
        <v>297865</v>
      </c>
      <c r="K287" s="35">
        <f t="shared" si="29"/>
        <v>163027.51999999999</v>
      </c>
      <c r="L287" s="35">
        <f t="shared" si="30"/>
        <v>163027.51999999999</v>
      </c>
      <c r="M287" s="36">
        <f t="shared" si="31"/>
        <v>0.54732016181827337</v>
      </c>
      <c r="N287" s="37">
        <f t="shared" si="32"/>
        <v>2016</v>
      </c>
      <c r="O287" s="38" t="str">
        <f t="shared" si="33"/>
        <v>Q3</v>
      </c>
      <c r="P287" s="37">
        <f t="shared" si="34"/>
        <v>8</v>
      </c>
    </row>
    <row r="288" spans="1:16" x14ac:dyDescent="0.25">
      <c r="A288" s="31">
        <v>42583</v>
      </c>
      <c r="B288" s="32" t="s">
        <v>81</v>
      </c>
      <c r="C288" s="32" t="s">
        <v>78</v>
      </c>
      <c r="D288" s="32" t="s">
        <v>77</v>
      </c>
      <c r="E288" s="33">
        <v>197</v>
      </c>
      <c r="F288" s="34">
        <v>132323</v>
      </c>
      <c r="G288" s="34">
        <v>30153.95</v>
      </c>
      <c r="H288" s="34">
        <v>60464.09</v>
      </c>
      <c r="I288" s="34">
        <v>0</v>
      </c>
      <c r="J288" s="35">
        <f t="shared" si="28"/>
        <v>102169.05</v>
      </c>
      <c r="K288" s="35">
        <f t="shared" si="29"/>
        <v>41704.960000000006</v>
      </c>
      <c r="L288" s="35">
        <f t="shared" si="30"/>
        <v>41704.960000000006</v>
      </c>
      <c r="M288" s="36">
        <f t="shared" si="31"/>
        <v>0.40819563263042974</v>
      </c>
      <c r="N288" s="37">
        <f t="shared" si="32"/>
        <v>2016</v>
      </c>
      <c r="O288" s="38" t="str">
        <f t="shared" si="33"/>
        <v>Q3</v>
      </c>
      <c r="P288" s="37">
        <f t="shared" si="34"/>
        <v>8</v>
      </c>
    </row>
    <row r="289" spans="1:16" x14ac:dyDescent="0.25">
      <c r="A289" s="31">
        <v>42583</v>
      </c>
      <c r="B289" s="32" t="s">
        <v>81</v>
      </c>
      <c r="C289" s="32" t="s">
        <v>79</v>
      </c>
      <c r="D289" s="32" t="s">
        <v>76</v>
      </c>
      <c r="E289" s="33">
        <v>29</v>
      </c>
      <c r="F289" s="34">
        <v>17501</v>
      </c>
      <c r="G289" s="34">
        <v>0</v>
      </c>
      <c r="H289" s="34">
        <v>7884.33</v>
      </c>
      <c r="I289" s="34">
        <v>0</v>
      </c>
      <c r="J289" s="35">
        <f t="shared" si="28"/>
        <v>17501</v>
      </c>
      <c r="K289" s="35">
        <f t="shared" si="29"/>
        <v>9616.67</v>
      </c>
      <c r="L289" s="35">
        <f t="shared" si="30"/>
        <v>9616.67</v>
      </c>
      <c r="M289" s="36">
        <f t="shared" si="31"/>
        <v>0.54949260042283299</v>
      </c>
      <c r="N289" s="37">
        <f t="shared" si="32"/>
        <v>2016</v>
      </c>
      <c r="O289" s="38" t="str">
        <f t="shared" si="33"/>
        <v>Q3</v>
      </c>
      <c r="P289" s="37">
        <f t="shared" si="34"/>
        <v>8</v>
      </c>
    </row>
    <row r="290" spans="1:16" x14ac:dyDescent="0.25">
      <c r="A290" s="31">
        <v>42583</v>
      </c>
      <c r="B290" s="32" t="s">
        <v>81</v>
      </c>
      <c r="C290" s="32" t="s">
        <v>79</v>
      </c>
      <c r="D290" s="32" t="s">
        <v>77</v>
      </c>
      <c r="E290" s="33">
        <v>3</v>
      </c>
      <c r="F290" s="34">
        <v>5757</v>
      </c>
      <c r="G290" s="34">
        <v>287.85000000000002</v>
      </c>
      <c r="H290" s="34">
        <v>2469.71</v>
      </c>
      <c r="I290" s="34">
        <v>0</v>
      </c>
      <c r="J290" s="35">
        <f t="shared" si="28"/>
        <v>5469.15</v>
      </c>
      <c r="K290" s="35">
        <f t="shared" si="29"/>
        <v>2999.4399999999996</v>
      </c>
      <c r="L290" s="35">
        <f t="shared" si="30"/>
        <v>2999.4399999999996</v>
      </c>
      <c r="M290" s="36">
        <f t="shared" si="31"/>
        <v>0.54842891491365198</v>
      </c>
      <c r="N290" s="37">
        <f t="shared" si="32"/>
        <v>2016</v>
      </c>
      <c r="O290" s="38" t="str">
        <f t="shared" si="33"/>
        <v>Q3</v>
      </c>
      <c r="P290" s="37">
        <f t="shared" si="34"/>
        <v>8</v>
      </c>
    </row>
    <row r="291" spans="1:16" x14ac:dyDescent="0.25">
      <c r="A291" s="31">
        <v>42583</v>
      </c>
      <c r="B291" s="32" t="s">
        <v>82</v>
      </c>
      <c r="C291" s="32" t="s">
        <v>75</v>
      </c>
      <c r="D291" s="32" t="s">
        <v>76</v>
      </c>
      <c r="E291" s="33">
        <v>23</v>
      </c>
      <c r="F291" s="34">
        <v>2287</v>
      </c>
      <c r="G291" s="34">
        <v>0</v>
      </c>
      <c r="H291" s="34">
        <v>1935</v>
      </c>
      <c r="I291" s="34">
        <v>0</v>
      </c>
      <c r="J291" s="35">
        <f t="shared" si="28"/>
        <v>2287</v>
      </c>
      <c r="K291" s="35">
        <f t="shared" si="29"/>
        <v>352</v>
      </c>
      <c r="L291" s="35">
        <f t="shared" si="30"/>
        <v>352</v>
      </c>
      <c r="M291" s="36">
        <f t="shared" si="31"/>
        <v>0.15391342369916922</v>
      </c>
      <c r="N291" s="37">
        <f t="shared" si="32"/>
        <v>2016</v>
      </c>
      <c r="O291" s="38" t="str">
        <f t="shared" si="33"/>
        <v>Q3</v>
      </c>
      <c r="P291" s="37">
        <f t="shared" si="34"/>
        <v>8</v>
      </c>
    </row>
    <row r="292" spans="1:16" x14ac:dyDescent="0.25">
      <c r="A292" s="31">
        <v>42583</v>
      </c>
      <c r="B292" s="32" t="s">
        <v>82</v>
      </c>
      <c r="C292" s="32" t="s">
        <v>75</v>
      </c>
      <c r="D292" s="32" t="s">
        <v>77</v>
      </c>
      <c r="E292" s="33">
        <v>5</v>
      </c>
      <c r="F292" s="34">
        <v>430</v>
      </c>
      <c r="G292" s="34">
        <v>21.5</v>
      </c>
      <c r="H292" s="34">
        <v>341.4</v>
      </c>
      <c r="I292" s="34">
        <v>0</v>
      </c>
      <c r="J292" s="35">
        <f t="shared" si="28"/>
        <v>408.5</v>
      </c>
      <c r="K292" s="35">
        <f t="shared" si="29"/>
        <v>67.100000000000023</v>
      </c>
      <c r="L292" s="35">
        <f t="shared" si="30"/>
        <v>67.100000000000023</v>
      </c>
      <c r="M292" s="36">
        <f t="shared" si="31"/>
        <v>0.16425948592411266</v>
      </c>
      <c r="N292" s="37">
        <f t="shared" si="32"/>
        <v>2016</v>
      </c>
      <c r="O292" s="38" t="str">
        <f t="shared" si="33"/>
        <v>Q3</v>
      </c>
      <c r="P292" s="37">
        <f t="shared" si="34"/>
        <v>8</v>
      </c>
    </row>
    <row r="293" spans="1:16" x14ac:dyDescent="0.25">
      <c r="A293" s="31">
        <v>42583</v>
      </c>
      <c r="B293" s="32" t="s">
        <v>82</v>
      </c>
      <c r="C293" s="32" t="s">
        <v>78</v>
      </c>
      <c r="D293" s="32" t="s">
        <v>76</v>
      </c>
      <c r="E293" s="33">
        <v>1884</v>
      </c>
      <c r="F293" s="34">
        <v>180456</v>
      </c>
      <c r="G293" s="34">
        <v>0</v>
      </c>
      <c r="H293" s="34">
        <v>149065.91</v>
      </c>
      <c r="I293" s="34">
        <v>0</v>
      </c>
      <c r="J293" s="35">
        <f t="shared" si="28"/>
        <v>180456</v>
      </c>
      <c r="K293" s="35">
        <f t="shared" si="29"/>
        <v>31390.089999999997</v>
      </c>
      <c r="L293" s="35">
        <f t="shared" si="30"/>
        <v>31390.089999999997</v>
      </c>
      <c r="M293" s="36">
        <f t="shared" si="31"/>
        <v>0.17394871880125901</v>
      </c>
      <c r="N293" s="37">
        <f t="shared" si="32"/>
        <v>2016</v>
      </c>
      <c r="O293" s="38" t="str">
        <f t="shared" si="33"/>
        <v>Q3</v>
      </c>
      <c r="P293" s="37">
        <f t="shared" si="34"/>
        <v>8</v>
      </c>
    </row>
    <row r="294" spans="1:16" x14ac:dyDescent="0.25">
      <c r="A294" s="31">
        <v>42583</v>
      </c>
      <c r="B294" s="32" t="s">
        <v>82</v>
      </c>
      <c r="C294" s="32" t="s">
        <v>78</v>
      </c>
      <c r="D294" s="32" t="s">
        <v>77</v>
      </c>
      <c r="E294" s="33">
        <v>873</v>
      </c>
      <c r="F294" s="34">
        <v>83122</v>
      </c>
      <c r="G294" s="34">
        <v>19550.3</v>
      </c>
      <c r="H294" s="34">
        <v>68744.34</v>
      </c>
      <c r="I294" s="34">
        <v>0</v>
      </c>
      <c r="J294" s="35">
        <f t="shared" si="28"/>
        <v>63571.7</v>
      </c>
      <c r="K294" s="35">
        <f t="shared" si="29"/>
        <v>-5172.6399999999994</v>
      </c>
      <c r="L294" s="35">
        <f t="shared" si="30"/>
        <v>-5172.6399999999994</v>
      </c>
      <c r="M294" s="36">
        <f t="shared" si="31"/>
        <v>-8.1367023376754111E-2</v>
      </c>
      <c r="N294" s="37">
        <f t="shared" si="32"/>
        <v>2016</v>
      </c>
      <c r="O294" s="38" t="str">
        <f t="shared" si="33"/>
        <v>Q3</v>
      </c>
      <c r="P294" s="37">
        <f t="shared" si="34"/>
        <v>8</v>
      </c>
    </row>
    <row r="295" spans="1:16" x14ac:dyDescent="0.25">
      <c r="A295" s="31">
        <v>42583</v>
      </c>
      <c r="B295" s="32" t="s">
        <v>82</v>
      </c>
      <c r="C295" s="32" t="s">
        <v>79</v>
      </c>
      <c r="D295" s="32" t="s">
        <v>76</v>
      </c>
      <c r="E295" s="33">
        <v>101</v>
      </c>
      <c r="F295" s="34">
        <v>8944</v>
      </c>
      <c r="G295" s="34">
        <v>0</v>
      </c>
      <c r="H295" s="34">
        <v>7281.23</v>
      </c>
      <c r="I295" s="34">
        <v>0</v>
      </c>
      <c r="J295" s="35">
        <f t="shared" si="28"/>
        <v>8944</v>
      </c>
      <c r="K295" s="35">
        <f t="shared" si="29"/>
        <v>1662.7700000000004</v>
      </c>
      <c r="L295" s="35">
        <f t="shared" si="30"/>
        <v>1662.7700000000004</v>
      </c>
      <c r="M295" s="36">
        <f t="shared" si="31"/>
        <v>0.18590898926654745</v>
      </c>
      <c r="N295" s="37">
        <f t="shared" si="32"/>
        <v>2016</v>
      </c>
      <c r="O295" s="38" t="str">
        <f t="shared" si="33"/>
        <v>Q3</v>
      </c>
      <c r="P295" s="37">
        <f t="shared" si="34"/>
        <v>8</v>
      </c>
    </row>
    <row r="296" spans="1:16" x14ac:dyDescent="0.25">
      <c r="A296" s="31">
        <v>42583</v>
      </c>
      <c r="B296" s="32" t="s">
        <v>82</v>
      </c>
      <c r="C296" s="32" t="s">
        <v>79</v>
      </c>
      <c r="D296" s="32" t="s">
        <v>77</v>
      </c>
      <c r="E296" s="33">
        <v>5</v>
      </c>
      <c r="F296" s="34">
        <v>465</v>
      </c>
      <c r="G296" s="34">
        <v>23.25</v>
      </c>
      <c r="H296" s="34">
        <v>374.85</v>
      </c>
      <c r="I296" s="34">
        <v>0</v>
      </c>
      <c r="J296" s="35">
        <f t="shared" si="28"/>
        <v>441.75</v>
      </c>
      <c r="K296" s="35">
        <f t="shared" si="29"/>
        <v>66.899999999999977</v>
      </c>
      <c r="L296" s="35">
        <f t="shared" si="30"/>
        <v>66.899999999999977</v>
      </c>
      <c r="M296" s="36">
        <f t="shared" si="31"/>
        <v>0.1514431239388794</v>
      </c>
      <c r="N296" s="37">
        <f t="shared" si="32"/>
        <v>2016</v>
      </c>
      <c r="O296" s="38" t="str">
        <f t="shared" si="33"/>
        <v>Q3</v>
      </c>
      <c r="P296" s="37">
        <f t="shared" si="34"/>
        <v>8</v>
      </c>
    </row>
    <row r="297" spans="1:16" x14ac:dyDescent="0.25">
      <c r="A297" s="31">
        <v>42583</v>
      </c>
      <c r="B297" s="32" t="s">
        <v>83</v>
      </c>
      <c r="C297" s="32" t="s">
        <v>75</v>
      </c>
      <c r="D297" s="32" t="s">
        <v>76</v>
      </c>
      <c r="E297" s="33">
        <v>13</v>
      </c>
      <c r="F297" s="34">
        <v>6547</v>
      </c>
      <c r="G297" s="34">
        <v>0</v>
      </c>
      <c r="H297" s="34">
        <v>3570.8</v>
      </c>
      <c r="I297" s="34">
        <v>0</v>
      </c>
      <c r="J297" s="35">
        <f t="shared" si="28"/>
        <v>6547</v>
      </c>
      <c r="K297" s="35">
        <f t="shared" si="29"/>
        <v>2976.2</v>
      </c>
      <c r="L297" s="35">
        <f t="shared" si="30"/>
        <v>2976.2</v>
      </c>
      <c r="M297" s="36">
        <f t="shared" si="31"/>
        <v>0.45458988849854892</v>
      </c>
      <c r="N297" s="37">
        <f t="shared" si="32"/>
        <v>2016</v>
      </c>
      <c r="O297" s="38" t="str">
        <f t="shared" si="33"/>
        <v>Q3</v>
      </c>
      <c r="P297" s="37">
        <f t="shared" si="34"/>
        <v>8</v>
      </c>
    </row>
    <row r="298" spans="1:16" x14ac:dyDescent="0.25">
      <c r="A298" s="31">
        <v>42583</v>
      </c>
      <c r="B298" s="32" t="s">
        <v>83</v>
      </c>
      <c r="C298" s="32" t="s">
        <v>78</v>
      </c>
      <c r="D298" s="32" t="s">
        <v>76</v>
      </c>
      <c r="E298" s="33">
        <v>505</v>
      </c>
      <c r="F298" s="34">
        <v>306255</v>
      </c>
      <c r="G298" s="34">
        <v>0</v>
      </c>
      <c r="H298" s="34">
        <v>165224.6</v>
      </c>
      <c r="I298" s="34">
        <v>0</v>
      </c>
      <c r="J298" s="35">
        <f t="shared" si="28"/>
        <v>306255</v>
      </c>
      <c r="K298" s="35">
        <f t="shared" si="29"/>
        <v>141030.39999999999</v>
      </c>
      <c r="L298" s="35">
        <f t="shared" si="30"/>
        <v>141030.39999999999</v>
      </c>
      <c r="M298" s="36">
        <f t="shared" si="31"/>
        <v>0.46049991020554765</v>
      </c>
      <c r="N298" s="37">
        <f t="shared" si="32"/>
        <v>2016</v>
      </c>
      <c r="O298" s="38" t="str">
        <f t="shared" si="33"/>
        <v>Q3</v>
      </c>
      <c r="P298" s="37">
        <f t="shared" si="34"/>
        <v>8</v>
      </c>
    </row>
    <row r="299" spans="1:16" x14ac:dyDescent="0.25">
      <c r="A299" s="31">
        <v>42583</v>
      </c>
      <c r="B299" s="32" t="s">
        <v>83</v>
      </c>
      <c r="C299" s="32" t="s">
        <v>78</v>
      </c>
      <c r="D299" s="32" t="s">
        <v>77</v>
      </c>
      <c r="E299" s="33">
        <v>262</v>
      </c>
      <c r="F299" s="34">
        <v>137276</v>
      </c>
      <c r="G299" s="34">
        <v>32300.2</v>
      </c>
      <c r="H299" s="34">
        <v>74215.990000000005</v>
      </c>
      <c r="I299" s="34">
        <v>0</v>
      </c>
      <c r="J299" s="35">
        <f t="shared" si="28"/>
        <v>104975.8</v>
      </c>
      <c r="K299" s="35">
        <f t="shared" si="29"/>
        <v>30759.809999999998</v>
      </c>
      <c r="L299" s="35">
        <f t="shared" si="30"/>
        <v>30759.809999999998</v>
      </c>
      <c r="M299" s="36">
        <f t="shared" si="31"/>
        <v>0.29301810512518123</v>
      </c>
      <c r="N299" s="37">
        <f t="shared" si="32"/>
        <v>2016</v>
      </c>
      <c r="O299" s="38" t="str">
        <f t="shared" si="33"/>
        <v>Q3</v>
      </c>
      <c r="P299" s="37">
        <f t="shared" si="34"/>
        <v>8</v>
      </c>
    </row>
    <row r="300" spans="1:16" x14ac:dyDescent="0.25">
      <c r="A300" s="31">
        <v>42583</v>
      </c>
      <c r="B300" s="32" t="s">
        <v>83</v>
      </c>
      <c r="C300" s="32" t="s">
        <v>79</v>
      </c>
      <c r="D300" s="32" t="s">
        <v>76</v>
      </c>
      <c r="E300" s="33">
        <v>35</v>
      </c>
      <c r="F300" s="34">
        <v>22455</v>
      </c>
      <c r="G300" s="34">
        <v>0</v>
      </c>
      <c r="H300" s="34">
        <v>12272.95</v>
      </c>
      <c r="I300" s="34">
        <v>0</v>
      </c>
      <c r="J300" s="35">
        <f t="shared" si="28"/>
        <v>22455</v>
      </c>
      <c r="K300" s="35">
        <f t="shared" si="29"/>
        <v>10182.049999999999</v>
      </c>
      <c r="L300" s="35">
        <f t="shared" si="30"/>
        <v>10182.049999999999</v>
      </c>
      <c r="M300" s="36">
        <f t="shared" si="31"/>
        <v>0.4534424404364284</v>
      </c>
      <c r="N300" s="37">
        <f t="shared" si="32"/>
        <v>2016</v>
      </c>
      <c r="O300" s="38" t="str">
        <f t="shared" si="33"/>
        <v>Q3</v>
      </c>
      <c r="P300" s="37">
        <f t="shared" si="34"/>
        <v>8</v>
      </c>
    </row>
    <row r="301" spans="1:16" x14ac:dyDescent="0.25">
      <c r="A301" s="31">
        <v>42583</v>
      </c>
      <c r="B301" s="32" t="s">
        <v>84</v>
      </c>
      <c r="C301" s="32" t="s">
        <v>75</v>
      </c>
      <c r="D301" s="32" t="s">
        <v>76</v>
      </c>
      <c r="E301" s="33">
        <v>8</v>
      </c>
      <c r="F301" s="34">
        <v>41492</v>
      </c>
      <c r="G301" s="34">
        <v>0</v>
      </c>
      <c r="H301" s="34">
        <v>37661.879999999997</v>
      </c>
      <c r="I301" s="34">
        <v>0</v>
      </c>
      <c r="J301" s="35">
        <f t="shared" si="28"/>
        <v>41492</v>
      </c>
      <c r="K301" s="35">
        <f t="shared" si="29"/>
        <v>3830.1200000000026</v>
      </c>
      <c r="L301" s="35">
        <f t="shared" si="30"/>
        <v>3830.1200000000026</v>
      </c>
      <c r="M301" s="36">
        <f t="shared" si="31"/>
        <v>9.2309842861274527E-2</v>
      </c>
      <c r="N301" s="37">
        <f t="shared" si="32"/>
        <v>2016</v>
      </c>
      <c r="O301" s="38" t="str">
        <f t="shared" si="33"/>
        <v>Q3</v>
      </c>
      <c r="P301" s="37">
        <f t="shared" si="34"/>
        <v>8</v>
      </c>
    </row>
    <row r="302" spans="1:16" x14ac:dyDescent="0.25">
      <c r="A302" s="31">
        <v>42583</v>
      </c>
      <c r="B302" s="32" t="s">
        <v>84</v>
      </c>
      <c r="C302" s="32" t="s">
        <v>78</v>
      </c>
      <c r="D302" s="32" t="s">
        <v>76</v>
      </c>
      <c r="E302" s="33">
        <v>200</v>
      </c>
      <c r="F302" s="34">
        <v>759470</v>
      </c>
      <c r="G302" s="34">
        <v>0</v>
      </c>
      <c r="H302" s="34">
        <v>643114.62</v>
      </c>
      <c r="I302" s="34">
        <v>0</v>
      </c>
      <c r="J302" s="35">
        <f t="shared" si="28"/>
        <v>759470</v>
      </c>
      <c r="K302" s="35">
        <f t="shared" si="29"/>
        <v>116355.38</v>
      </c>
      <c r="L302" s="35">
        <f t="shared" si="30"/>
        <v>116355.38</v>
      </c>
      <c r="M302" s="36">
        <f t="shared" si="31"/>
        <v>0.15320602525445376</v>
      </c>
      <c r="N302" s="37">
        <f t="shared" si="32"/>
        <v>2016</v>
      </c>
      <c r="O302" s="38" t="str">
        <f t="shared" si="33"/>
        <v>Q3</v>
      </c>
      <c r="P302" s="37">
        <f t="shared" si="34"/>
        <v>8</v>
      </c>
    </row>
    <row r="303" spans="1:16" x14ac:dyDescent="0.25">
      <c r="A303" s="31">
        <v>42583</v>
      </c>
      <c r="B303" s="32" t="s">
        <v>84</v>
      </c>
      <c r="C303" s="32" t="s">
        <v>78</v>
      </c>
      <c r="D303" s="32" t="s">
        <v>77</v>
      </c>
      <c r="E303" s="33">
        <v>91</v>
      </c>
      <c r="F303" s="34">
        <v>321929</v>
      </c>
      <c r="G303" s="34">
        <v>75578.05</v>
      </c>
      <c r="H303" s="34">
        <v>263638.64</v>
      </c>
      <c r="I303" s="34">
        <v>0</v>
      </c>
      <c r="J303" s="35">
        <f t="shared" si="28"/>
        <v>246350.95</v>
      </c>
      <c r="K303" s="35">
        <f t="shared" si="29"/>
        <v>-17287.690000000002</v>
      </c>
      <c r="L303" s="35">
        <f t="shared" si="30"/>
        <v>-17287.690000000002</v>
      </c>
      <c r="M303" s="36">
        <f t="shared" si="31"/>
        <v>-7.0175049050957589E-2</v>
      </c>
      <c r="N303" s="37">
        <f t="shared" si="32"/>
        <v>2016</v>
      </c>
      <c r="O303" s="38" t="str">
        <f t="shared" si="33"/>
        <v>Q3</v>
      </c>
      <c r="P303" s="37">
        <f t="shared" si="34"/>
        <v>8</v>
      </c>
    </row>
    <row r="304" spans="1:16" x14ac:dyDescent="0.25">
      <c r="A304" s="31">
        <v>42583</v>
      </c>
      <c r="B304" s="32" t="s">
        <v>84</v>
      </c>
      <c r="C304" s="32" t="s">
        <v>79</v>
      </c>
      <c r="D304" s="32" t="s">
        <v>76</v>
      </c>
      <c r="E304" s="33">
        <v>16</v>
      </c>
      <c r="F304" s="34">
        <v>49814</v>
      </c>
      <c r="G304" s="34">
        <v>0</v>
      </c>
      <c r="H304" s="34">
        <v>40904.54</v>
      </c>
      <c r="I304" s="34">
        <v>0</v>
      </c>
      <c r="J304" s="35">
        <f t="shared" si="28"/>
        <v>49814</v>
      </c>
      <c r="K304" s="35">
        <f t="shared" si="29"/>
        <v>8909.4599999999991</v>
      </c>
      <c r="L304" s="35">
        <f t="shared" si="30"/>
        <v>8909.4599999999991</v>
      </c>
      <c r="M304" s="36">
        <f t="shared" si="31"/>
        <v>0.17885453888465089</v>
      </c>
      <c r="N304" s="37">
        <f t="shared" si="32"/>
        <v>2016</v>
      </c>
      <c r="O304" s="38" t="str">
        <f t="shared" si="33"/>
        <v>Q3</v>
      </c>
      <c r="P304" s="37">
        <f t="shared" si="34"/>
        <v>8</v>
      </c>
    </row>
    <row r="305" spans="1:16" x14ac:dyDescent="0.25">
      <c r="A305" s="31">
        <v>42583</v>
      </c>
      <c r="B305" s="32" t="s">
        <v>84</v>
      </c>
      <c r="C305" s="32" t="s">
        <v>79</v>
      </c>
      <c r="D305" s="32" t="s">
        <v>77</v>
      </c>
      <c r="E305" s="33">
        <v>1</v>
      </c>
      <c r="F305" s="34">
        <v>1099</v>
      </c>
      <c r="G305" s="34">
        <v>54.95</v>
      </c>
      <c r="H305" s="34">
        <v>740.79</v>
      </c>
      <c r="I305" s="34">
        <v>0</v>
      </c>
      <c r="J305" s="35">
        <f t="shared" si="28"/>
        <v>1044.05</v>
      </c>
      <c r="K305" s="35">
        <f t="shared" si="29"/>
        <v>303.26</v>
      </c>
      <c r="L305" s="35">
        <f t="shared" si="30"/>
        <v>303.26</v>
      </c>
      <c r="M305" s="36">
        <f t="shared" si="31"/>
        <v>0.29046501604329295</v>
      </c>
      <c r="N305" s="37">
        <f t="shared" si="32"/>
        <v>2016</v>
      </c>
      <c r="O305" s="38" t="str">
        <f t="shared" si="33"/>
        <v>Q3</v>
      </c>
      <c r="P305" s="37">
        <f t="shared" si="34"/>
        <v>8</v>
      </c>
    </row>
    <row r="306" spans="1:16" x14ac:dyDescent="0.25">
      <c r="A306" s="31">
        <v>42583</v>
      </c>
      <c r="B306" s="32" t="s">
        <v>85</v>
      </c>
      <c r="C306" s="32" t="s">
        <v>75</v>
      </c>
      <c r="D306" s="32" t="s">
        <v>76</v>
      </c>
      <c r="E306" s="33">
        <v>4</v>
      </c>
      <c r="F306" s="34">
        <v>3106</v>
      </c>
      <c r="G306" s="34">
        <v>0</v>
      </c>
      <c r="H306" s="34">
        <v>1991.76</v>
      </c>
      <c r="I306" s="34">
        <v>0</v>
      </c>
      <c r="J306" s="35">
        <f t="shared" si="28"/>
        <v>3106</v>
      </c>
      <c r="K306" s="35">
        <f t="shared" si="29"/>
        <v>1114.24</v>
      </c>
      <c r="L306" s="35">
        <f t="shared" si="30"/>
        <v>1114.24</v>
      </c>
      <c r="M306" s="36">
        <f t="shared" si="31"/>
        <v>0.35873792659368964</v>
      </c>
      <c r="N306" s="37">
        <f t="shared" si="32"/>
        <v>2016</v>
      </c>
      <c r="O306" s="38" t="str">
        <f t="shared" si="33"/>
        <v>Q3</v>
      </c>
      <c r="P306" s="37">
        <f t="shared" si="34"/>
        <v>8</v>
      </c>
    </row>
    <row r="307" spans="1:16" x14ac:dyDescent="0.25">
      <c r="A307" s="31">
        <v>42583</v>
      </c>
      <c r="B307" s="32" t="s">
        <v>85</v>
      </c>
      <c r="C307" s="32" t="s">
        <v>75</v>
      </c>
      <c r="D307" s="32" t="s">
        <v>77</v>
      </c>
      <c r="E307" s="33">
        <v>1</v>
      </c>
      <c r="F307" s="34">
        <v>559</v>
      </c>
      <c r="G307" s="34">
        <v>27.95</v>
      </c>
      <c r="H307" s="34">
        <v>310.29000000000002</v>
      </c>
      <c r="I307" s="34">
        <v>0</v>
      </c>
      <c r="J307" s="35">
        <f t="shared" si="28"/>
        <v>531.04999999999995</v>
      </c>
      <c r="K307" s="35">
        <f t="shared" si="29"/>
        <v>220.75999999999993</v>
      </c>
      <c r="L307" s="35">
        <f t="shared" si="30"/>
        <v>220.75999999999993</v>
      </c>
      <c r="M307" s="36">
        <f t="shared" si="31"/>
        <v>0.41570473590057422</v>
      </c>
      <c r="N307" s="37">
        <f t="shared" si="32"/>
        <v>2016</v>
      </c>
      <c r="O307" s="38" t="str">
        <f t="shared" si="33"/>
        <v>Q3</v>
      </c>
      <c r="P307" s="37">
        <f t="shared" si="34"/>
        <v>8</v>
      </c>
    </row>
    <row r="308" spans="1:16" x14ac:dyDescent="0.25">
      <c r="A308" s="31">
        <v>42583</v>
      </c>
      <c r="B308" s="32" t="s">
        <v>85</v>
      </c>
      <c r="C308" s="32" t="s">
        <v>78</v>
      </c>
      <c r="D308" s="32" t="s">
        <v>76</v>
      </c>
      <c r="E308" s="33">
        <v>206</v>
      </c>
      <c r="F308" s="34">
        <v>233674</v>
      </c>
      <c r="G308" s="34">
        <v>0</v>
      </c>
      <c r="H308" s="34">
        <v>127962.33</v>
      </c>
      <c r="I308" s="34">
        <v>0</v>
      </c>
      <c r="J308" s="35">
        <f t="shared" si="28"/>
        <v>233674</v>
      </c>
      <c r="K308" s="35">
        <f t="shared" si="29"/>
        <v>105711.67</v>
      </c>
      <c r="L308" s="35">
        <f t="shared" si="30"/>
        <v>105711.67</v>
      </c>
      <c r="M308" s="36">
        <f t="shared" si="31"/>
        <v>0.45238952557836987</v>
      </c>
      <c r="N308" s="37">
        <f t="shared" si="32"/>
        <v>2016</v>
      </c>
      <c r="O308" s="38" t="str">
        <f t="shared" si="33"/>
        <v>Q3</v>
      </c>
      <c r="P308" s="37">
        <f t="shared" si="34"/>
        <v>8</v>
      </c>
    </row>
    <row r="309" spans="1:16" x14ac:dyDescent="0.25">
      <c r="A309" s="31">
        <v>42583</v>
      </c>
      <c r="B309" s="32" t="s">
        <v>85</v>
      </c>
      <c r="C309" s="32" t="s">
        <v>78</v>
      </c>
      <c r="D309" s="32" t="s">
        <v>77</v>
      </c>
      <c r="E309" s="33">
        <v>111</v>
      </c>
      <c r="F309" s="34">
        <v>107699</v>
      </c>
      <c r="G309" s="34">
        <v>26189.55</v>
      </c>
      <c r="H309" s="34">
        <v>59996.63</v>
      </c>
      <c r="I309" s="34">
        <v>0</v>
      </c>
      <c r="J309" s="35">
        <f t="shared" si="28"/>
        <v>81509.45</v>
      </c>
      <c r="K309" s="35">
        <f t="shared" si="29"/>
        <v>21512.82</v>
      </c>
      <c r="L309" s="35">
        <f t="shared" si="30"/>
        <v>21512.82</v>
      </c>
      <c r="M309" s="36">
        <f t="shared" si="31"/>
        <v>0.26393037862480978</v>
      </c>
      <c r="N309" s="37">
        <f t="shared" si="32"/>
        <v>2016</v>
      </c>
      <c r="O309" s="38" t="str">
        <f t="shared" si="33"/>
        <v>Q3</v>
      </c>
      <c r="P309" s="37">
        <f t="shared" si="34"/>
        <v>8</v>
      </c>
    </row>
    <row r="310" spans="1:16" x14ac:dyDescent="0.25">
      <c r="A310" s="31">
        <v>42583</v>
      </c>
      <c r="B310" s="32" t="s">
        <v>85</v>
      </c>
      <c r="C310" s="32" t="s">
        <v>79</v>
      </c>
      <c r="D310" s="32" t="s">
        <v>76</v>
      </c>
      <c r="E310" s="33">
        <v>11</v>
      </c>
      <c r="F310" s="34">
        <v>15099</v>
      </c>
      <c r="G310" s="34">
        <v>0</v>
      </c>
      <c r="H310" s="34">
        <v>8384.68</v>
      </c>
      <c r="I310" s="34">
        <v>0</v>
      </c>
      <c r="J310" s="35">
        <f t="shared" si="28"/>
        <v>15099</v>
      </c>
      <c r="K310" s="35">
        <f t="shared" si="29"/>
        <v>6714.32</v>
      </c>
      <c r="L310" s="35">
        <f t="shared" si="30"/>
        <v>6714.32</v>
      </c>
      <c r="M310" s="36">
        <f t="shared" si="31"/>
        <v>0.44468640307305118</v>
      </c>
      <c r="N310" s="37">
        <f t="shared" si="32"/>
        <v>2016</v>
      </c>
      <c r="O310" s="38" t="str">
        <f t="shared" si="33"/>
        <v>Q3</v>
      </c>
      <c r="P310" s="37">
        <f t="shared" si="34"/>
        <v>8</v>
      </c>
    </row>
    <row r="311" spans="1:16" x14ac:dyDescent="0.25">
      <c r="A311" s="31">
        <v>42583</v>
      </c>
      <c r="B311" s="32" t="s">
        <v>85</v>
      </c>
      <c r="C311" s="32" t="s">
        <v>79</v>
      </c>
      <c r="D311" s="32" t="s">
        <v>77</v>
      </c>
      <c r="E311" s="33">
        <v>1</v>
      </c>
      <c r="F311" s="34">
        <v>1859</v>
      </c>
      <c r="G311" s="34">
        <v>92.95</v>
      </c>
      <c r="H311" s="34">
        <v>777.66</v>
      </c>
      <c r="I311" s="34">
        <v>0</v>
      </c>
      <c r="J311" s="35">
        <f t="shared" si="28"/>
        <v>1766.05</v>
      </c>
      <c r="K311" s="35">
        <f t="shared" si="29"/>
        <v>988.39</v>
      </c>
      <c r="L311" s="35">
        <f t="shared" si="30"/>
        <v>988.39</v>
      </c>
      <c r="M311" s="36">
        <f t="shared" si="31"/>
        <v>0.55966139124033865</v>
      </c>
      <c r="N311" s="37">
        <f t="shared" si="32"/>
        <v>2016</v>
      </c>
      <c r="O311" s="38" t="str">
        <f t="shared" si="33"/>
        <v>Q3</v>
      </c>
      <c r="P311" s="37">
        <f t="shared" si="34"/>
        <v>8</v>
      </c>
    </row>
    <row r="312" spans="1:16" x14ac:dyDescent="0.25">
      <c r="A312" s="31">
        <v>42614</v>
      </c>
      <c r="B312" s="32" t="s">
        <v>74</v>
      </c>
      <c r="C312" s="32" t="s">
        <v>75</v>
      </c>
      <c r="D312" s="32" t="s">
        <v>76</v>
      </c>
      <c r="E312" s="33">
        <v>13</v>
      </c>
      <c r="F312" s="34">
        <v>7987</v>
      </c>
      <c r="G312" s="34">
        <v>0</v>
      </c>
      <c r="H312" s="34">
        <v>3893.95</v>
      </c>
      <c r="I312" s="34">
        <v>0</v>
      </c>
      <c r="J312" s="35">
        <f t="shared" si="28"/>
        <v>7987</v>
      </c>
      <c r="K312" s="35">
        <f t="shared" si="29"/>
        <v>4093.05</v>
      </c>
      <c r="L312" s="35">
        <f t="shared" si="30"/>
        <v>4093.05</v>
      </c>
      <c r="M312" s="36">
        <f t="shared" si="31"/>
        <v>0.5124640040065106</v>
      </c>
      <c r="N312" s="37">
        <f t="shared" si="32"/>
        <v>2016</v>
      </c>
      <c r="O312" s="38" t="str">
        <f t="shared" si="33"/>
        <v>Q3</v>
      </c>
      <c r="P312" s="37">
        <f t="shared" si="34"/>
        <v>9</v>
      </c>
    </row>
    <row r="313" spans="1:16" x14ac:dyDescent="0.25">
      <c r="A313" s="31">
        <v>42614</v>
      </c>
      <c r="B313" s="32" t="s">
        <v>74</v>
      </c>
      <c r="C313" s="32" t="s">
        <v>78</v>
      </c>
      <c r="D313" s="32" t="s">
        <v>76</v>
      </c>
      <c r="E313" s="33">
        <v>889</v>
      </c>
      <c r="F313" s="34">
        <v>340284</v>
      </c>
      <c r="G313" s="34">
        <v>0</v>
      </c>
      <c r="H313" s="34">
        <v>201174.89</v>
      </c>
      <c r="I313" s="34">
        <v>0</v>
      </c>
      <c r="J313" s="35">
        <f t="shared" si="28"/>
        <v>340284</v>
      </c>
      <c r="K313" s="35">
        <f t="shared" si="29"/>
        <v>139109.10999999999</v>
      </c>
      <c r="L313" s="35">
        <f t="shared" si="30"/>
        <v>139109.10999999999</v>
      </c>
      <c r="M313" s="36">
        <f t="shared" si="31"/>
        <v>0.40880297045996872</v>
      </c>
      <c r="N313" s="37">
        <f t="shared" si="32"/>
        <v>2016</v>
      </c>
      <c r="O313" s="38" t="str">
        <f t="shared" si="33"/>
        <v>Q3</v>
      </c>
      <c r="P313" s="37">
        <f t="shared" si="34"/>
        <v>9</v>
      </c>
    </row>
    <row r="314" spans="1:16" x14ac:dyDescent="0.25">
      <c r="A314" s="31">
        <v>42614</v>
      </c>
      <c r="B314" s="32" t="s">
        <v>74</v>
      </c>
      <c r="C314" s="32" t="s">
        <v>78</v>
      </c>
      <c r="D314" s="32" t="s">
        <v>77</v>
      </c>
      <c r="E314" s="33">
        <v>48</v>
      </c>
      <c r="F314" s="34">
        <v>18565</v>
      </c>
      <c r="G314" s="34">
        <v>928.25</v>
      </c>
      <c r="H314" s="34">
        <v>11522.03</v>
      </c>
      <c r="I314" s="34">
        <v>0</v>
      </c>
      <c r="J314" s="35">
        <f t="shared" si="28"/>
        <v>17636.75</v>
      </c>
      <c r="K314" s="35">
        <f t="shared" si="29"/>
        <v>6114.7199999999993</v>
      </c>
      <c r="L314" s="35">
        <f t="shared" si="30"/>
        <v>6114.7199999999993</v>
      </c>
      <c r="M314" s="36">
        <f t="shared" si="31"/>
        <v>0.34670333253008628</v>
      </c>
      <c r="N314" s="37">
        <f t="shared" si="32"/>
        <v>2016</v>
      </c>
      <c r="O314" s="38" t="str">
        <f t="shared" si="33"/>
        <v>Q3</v>
      </c>
      <c r="P314" s="37">
        <f t="shared" si="34"/>
        <v>9</v>
      </c>
    </row>
    <row r="315" spans="1:16" x14ac:dyDescent="0.25">
      <c r="A315" s="31">
        <v>42614</v>
      </c>
      <c r="B315" s="32" t="s">
        <v>74</v>
      </c>
      <c r="C315" s="32" t="s">
        <v>79</v>
      </c>
      <c r="D315" s="32" t="s">
        <v>76</v>
      </c>
      <c r="E315" s="33">
        <v>41</v>
      </c>
      <c r="F315" s="34">
        <v>21169</v>
      </c>
      <c r="G315" s="34">
        <v>0</v>
      </c>
      <c r="H315" s="34">
        <v>11738.17</v>
      </c>
      <c r="I315" s="34">
        <v>0</v>
      </c>
      <c r="J315" s="35">
        <f t="shared" si="28"/>
        <v>21169</v>
      </c>
      <c r="K315" s="35">
        <f t="shared" si="29"/>
        <v>9430.83</v>
      </c>
      <c r="L315" s="35">
        <f t="shared" si="30"/>
        <v>9430.83</v>
      </c>
      <c r="M315" s="36">
        <f t="shared" si="31"/>
        <v>0.4455019131749256</v>
      </c>
      <c r="N315" s="37">
        <f t="shared" si="32"/>
        <v>2016</v>
      </c>
      <c r="O315" s="38" t="str">
        <f t="shared" si="33"/>
        <v>Q3</v>
      </c>
      <c r="P315" s="37">
        <f t="shared" si="34"/>
        <v>9</v>
      </c>
    </row>
    <row r="316" spans="1:16" x14ac:dyDescent="0.25">
      <c r="A316" s="31">
        <v>42614</v>
      </c>
      <c r="B316" s="32" t="s">
        <v>74</v>
      </c>
      <c r="C316" s="32" t="s">
        <v>79</v>
      </c>
      <c r="D316" s="32" t="s">
        <v>77</v>
      </c>
      <c r="E316" s="33">
        <v>1</v>
      </c>
      <c r="F316" s="34">
        <v>419</v>
      </c>
      <c r="G316" s="34">
        <v>20.95</v>
      </c>
      <c r="H316" s="34">
        <v>375.2</v>
      </c>
      <c r="I316" s="34">
        <v>0</v>
      </c>
      <c r="J316" s="35">
        <f t="shared" si="28"/>
        <v>398.05</v>
      </c>
      <c r="K316" s="35">
        <f t="shared" si="29"/>
        <v>22.850000000000023</v>
      </c>
      <c r="L316" s="35">
        <f t="shared" si="30"/>
        <v>22.850000000000023</v>
      </c>
      <c r="M316" s="36">
        <f t="shared" si="31"/>
        <v>5.7404848637105946E-2</v>
      </c>
      <c r="N316" s="37">
        <f t="shared" si="32"/>
        <v>2016</v>
      </c>
      <c r="O316" s="38" t="str">
        <f t="shared" si="33"/>
        <v>Q3</v>
      </c>
      <c r="P316" s="37">
        <f t="shared" si="34"/>
        <v>9</v>
      </c>
    </row>
    <row r="317" spans="1:16" x14ac:dyDescent="0.25">
      <c r="A317" s="31">
        <v>42614</v>
      </c>
      <c r="B317" s="32" t="s">
        <v>80</v>
      </c>
      <c r="C317" s="32" t="s">
        <v>75</v>
      </c>
      <c r="D317" s="32" t="s">
        <v>76</v>
      </c>
      <c r="E317" s="33">
        <v>7</v>
      </c>
      <c r="F317" s="34">
        <v>41973</v>
      </c>
      <c r="G317" s="34">
        <v>0</v>
      </c>
      <c r="H317" s="34">
        <v>36228.949999999997</v>
      </c>
      <c r="I317" s="34">
        <v>0</v>
      </c>
      <c r="J317" s="35">
        <f t="shared" si="28"/>
        <v>41973</v>
      </c>
      <c r="K317" s="35">
        <f t="shared" si="29"/>
        <v>5744.0500000000029</v>
      </c>
      <c r="L317" s="35">
        <f t="shared" si="30"/>
        <v>5744.0500000000029</v>
      </c>
      <c r="M317" s="36">
        <f t="shared" si="31"/>
        <v>0.13685107092654808</v>
      </c>
      <c r="N317" s="37">
        <f t="shared" si="32"/>
        <v>2016</v>
      </c>
      <c r="O317" s="38" t="str">
        <f t="shared" si="33"/>
        <v>Q3</v>
      </c>
      <c r="P317" s="37">
        <f t="shared" si="34"/>
        <v>9</v>
      </c>
    </row>
    <row r="318" spans="1:16" x14ac:dyDescent="0.25">
      <c r="A318" s="31">
        <v>42614</v>
      </c>
      <c r="B318" s="32" t="s">
        <v>80</v>
      </c>
      <c r="C318" s="32" t="s">
        <v>78</v>
      </c>
      <c r="D318" s="32" t="s">
        <v>76</v>
      </c>
      <c r="E318" s="33">
        <v>147</v>
      </c>
      <c r="F318" s="34">
        <v>795823</v>
      </c>
      <c r="G318" s="34">
        <v>0</v>
      </c>
      <c r="H318" s="34">
        <v>693943.49</v>
      </c>
      <c r="I318" s="34">
        <v>0</v>
      </c>
      <c r="J318" s="35">
        <f t="shared" si="28"/>
        <v>795823</v>
      </c>
      <c r="K318" s="35">
        <f t="shared" si="29"/>
        <v>101879.51000000001</v>
      </c>
      <c r="L318" s="35">
        <f t="shared" si="30"/>
        <v>101879.51000000001</v>
      </c>
      <c r="M318" s="36">
        <f t="shared" si="31"/>
        <v>0.12801780044055022</v>
      </c>
      <c r="N318" s="37">
        <f t="shared" si="32"/>
        <v>2016</v>
      </c>
      <c r="O318" s="38" t="str">
        <f t="shared" si="33"/>
        <v>Q3</v>
      </c>
      <c r="P318" s="37">
        <f t="shared" si="34"/>
        <v>9</v>
      </c>
    </row>
    <row r="319" spans="1:16" x14ac:dyDescent="0.25">
      <c r="A319" s="31">
        <v>42614</v>
      </c>
      <c r="B319" s="32" t="s">
        <v>80</v>
      </c>
      <c r="C319" s="32" t="s">
        <v>78</v>
      </c>
      <c r="D319" s="32" t="s">
        <v>77</v>
      </c>
      <c r="E319" s="33">
        <v>4</v>
      </c>
      <c r="F319" s="34">
        <v>26216</v>
      </c>
      <c r="G319" s="34">
        <v>1310.8</v>
      </c>
      <c r="H319" s="34">
        <v>22688.42</v>
      </c>
      <c r="I319" s="34">
        <v>0</v>
      </c>
      <c r="J319" s="35">
        <f t="shared" si="28"/>
        <v>24905.200000000001</v>
      </c>
      <c r="K319" s="35">
        <f t="shared" si="29"/>
        <v>2216.7800000000025</v>
      </c>
      <c r="L319" s="35">
        <f t="shared" si="30"/>
        <v>2216.7800000000025</v>
      </c>
      <c r="M319" s="36">
        <f t="shared" si="31"/>
        <v>8.9008721070298669E-2</v>
      </c>
      <c r="N319" s="37">
        <f t="shared" si="32"/>
        <v>2016</v>
      </c>
      <c r="O319" s="38" t="str">
        <f t="shared" si="33"/>
        <v>Q3</v>
      </c>
      <c r="P319" s="37">
        <f t="shared" si="34"/>
        <v>9</v>
      </c>
    </row>
    <row r="320" spans="1:16" x14ac:dyDescent="0.25">
      <c r="A320" s="31">
        <v>42614</v>
      </c>
      <c r="B320" s="32" t="s">
        <v>80</v>
      </c>
      <c r="C320" s="32" t="s">
        <v>79</v>
      </c>
      <c r="D320" s="32" t="s">
        <v>76</v>
      </c>
      <c r="E320" s="33">
        <v>10</v>
      </c>
      <c r="F320" s="34">
        <v>83920</v>
      </c>
      <c r="G320" s="34">
        <v>0</v>
      </c>
      <c r="H320" s="34">
        <v>74011.66</v>
      </c>
      <c r="I320" s="34">
        <v>0</v>
      </c>
      <c r="J320" s="35">
        <f t="shared" si="28"/>
        <v>83920</v>
      </c>
      <c r="K320" s="35">
        <f t="shared" si="29"/>
        <v>9908.3399999999965</v>
      </c>
      <c r="L320" s="35">
        <f t="shared" si="30"/>
        <v>9908.3399999999965</v>
      </c>
      <c r="M320" s="36">
        <f t="shared" si="31"/>
        <v>0.11806887511916106</v>
      </c>
      <c r="N320" s="37">
        <f t="shared" si="32"/>
        <v>2016</v>
      </c>
      <c r="O320" s="38" t="str">
        <f t="shared" si="33"/>
        <v>Q3</v>
      </c>
      <c r="P320" s="37">
        <f t="shared" si="34"/>
        <v>9</v>
      </c>
    </row>
    <row r="321" spans="1:16" x14ac:dyDescent="0.25">
      <c r="A321" s="31">
        <v>42614</v>
      </c>
      <c r="B321" s="32" t="s">
        <v>81</v>
      </c>
      <c r="C321" s="32" t="s">
        <v>75</v>
      </c>
      <c r="D321" s="32" t="s">
        <v>76</v>
      </c>
      <c r="E321" s="33">
        <v>12</v>
      </c>
      <c r="F321" s="34">
        <v>4898</v>
      </c>
      <c r="G321" s="34">
        <v>0</v>
      </c>
      <c r="H321" s="34">
        <v>2341.35</v>
      </c>
      <c r="I321" s="34">
        <v>0</v>
      </c>
      <c r="J321" s="35">
        <f t="shared" si="28"/>
        <v>4898</v>
      </c>
      <c r="K321" s="35">
        <f t="shared" si="29"/>
        <v>2556.65</v>
      </c>
      <c r="L321" s="35">
        <f t="shared" si="30"/>
        <v>2556.65</v>
      </c>
      <c r="M321" s="36">
        <f t="shared" si="31"/>
        <v>0.52197835851367902</v>
      </c>
      <c r="N321" s="37">
        <f t="shared" si="32"/>
        <v>2016</v>
      </c>
      <c r="O321" s="38" t="str">
        <f t="shared" si="33"/>
        <v>Q3</v>
      </c>
      <c r="P321" s="37">
        <f t="shared" si="34"/>
        <v>9</v>
      </c>
    </row>
    <row r="322" spans="1:16" x14ac:dyDescent="0.25">
      <c r="A322" s="31">
        <v>42614</v>
      </c>
      <c r="B322" s="32" t="s">
        <v>81</v>
      </c>
      <c r="C322" s="32" t="s">
        <v>78</v>
      </c>
      <c r="D322" s="32" t="s">
        <v>76</v>
      </c>
      <c r="E322" s="33">
        <v>559</v>
      </c>
      <c r="F322" s="34">
        <v>359601</v>
      </c>
      <c r="G322" s="34">
        <v>0</v>
      </c>
      <c r="H322" s="34">
        <v>162649.79999999999</v>
      </c>
      <c r="I322" s="34">
        <v>0</v>
      </c>
      <c r="J322" s="35">
        <f t="shared" ref="J322:J385" si="35">F322-G322</f>
        <v>359601</v>
      </c>
      <c r="K322" s="35">
        <f t="shared" ref="K322:K385" si="36">J322-H322</f>
        <v>196951.2</v>
      </c>
      <c r="L322" s="35">
        <f t="shared" ref="L322:L385" si="37">K322-I322</f>
        <v>196951.2</v>
      </c>
      <c r="M322" s="36">
        <f t="shared" ref="M322:M385" si="38">IF(J322=0,0,K322/J322)</f>
        <v>0.54769369384401045</v>
      </c>
      <c r="N322" s="37">
        <f t="shared" ref="N322:N385" si="39">YEAR(A322)</f>
        <v>2016</v>
      </c>
      <c r="O322" s="38" t="str">
        <f t="shared" ref="O322:O385" si="40">"Q"&amp;ROUNDUP(MONTH(A322)/3,0)</f>
        <v>Q3</v>
      </c>
      <c r="P322" s="37">
        <f t="shared" ref="P322:P385" si="41">MONTH(A322)</f>
        <v>9</v>
      </c>
    </row>
    <row r="323" spans="1:16" x14ac:dyDescent="0.25">
      <c r="A323" s="31">
        <v>42614</v>
      </c>
      <c r="B323" s="32" t="s">
        <v>81</v>
      </c>
      <c r="C323" s="32" t="s">
        <v>78</v>
      </c>
      <c r="D323" s="32" t="s">
        <v>77</v>
      </c>
      <c r="E323" s="33">
        <v>23</v>
      </c>
      <c r="F323" s="34">
        <v>16887</v>
      </c>
      <c r="G323" s="34">
        <v>844.35</v>
      </c>
      <c r="H323" s="34">
        <v>7792.89</v>
      </c>
      <c r="I323" s="34">
        <v>0</v>
      </c>
      <c r="J323" s="35">
        <f t="shared" si="35"/>
        <v>16042.65</v>
      </c>
      <c r="K323" s="35">
        <f t="shared" si="36"/>
        <v>8249.7599999999984</v>
      </c>
      <c r="L323" s="35">
        <f t="shared" si="37"/>
        <v>8249.7599999999984</v>
      </c>
      <c r="M323" s="36">
        <f t="shared" si="38"/>
        <v>0.51423923104973301</v>
      </c>
      <c r="N323" s="37">
        <f t="shared" si="39"/>
        <v>2016</v>
      </c>
      <c r="O323" s="38" t="str">
        <f t="shared" si="40"/>
        <v>Q3</v>
      </c>
      <c r="P323" s="37">
        <f t="shared" si="41"/>
        <v>9</v>
      </c>
    </row>
    <row r="324" spans="1:16" x14ac:dyDescent="0.25">
      <c r="A324" s="31">
        <v>42614</v>
      </c>
      <c r="B324" s="32" t="s">
        <v>81</v>
      </c>
      <c r="C324" s="32" t="s">
        <v>79</v>
      </c>
      <c r="D324" s="32" t="s">
        <v>76</v>
      </c>
      <c r="E324" s="33">
        <v>24</v>
      </c>
      <c r="F324" s="34">
        <v>19386</v>
      </c>
      <c r="G324" s="34">
        <v>0</v>
      </c>
      <c r="H324" s="34">
        <v>8363.9500000000007</v>
      </c>
      <c r="I324" s="34">
        <v>0</v>
      </c>
      <c r="J324" s="35">
        <f t="shared" si="35"/>
        <v>19386</v>
      </c>
      <c r="K324" s="35">
        <f t="shared" si="36"/>
        <v>11022.05</v>
      </c>
      <c r="L324" s="35">
        <f t="shared" si="37"/>
        <v>11022.05</v>
      </c>
      <c r="M324" s="36">
        <f t="shared" si="38"/>
        <v>0.5685572062313009</v>
      </c>
      <c r="N324" s="37">
        <f t="shared" si="39"/>
        <v>2016</v>
      </c>
      <c r="O324" s="38" t="str">
        <f t="shared" si="40"/>
        <v>Q3</v>
      </c>
      <c r="P324" s="37">
        <f t="shared" si="41"/>
        <v>9</v>
      </c>
    </row>
    <row r="325" spans="1:16" x14ac:dyDescent="0.25">
      <c r="A325" s="31">
        <v>42614</v>
      </c>
      <c r="B325" s="32" t="s">
        <v>81</v>
      </c>
      <c r="C325" s="32" t="s">
        <v>79</v>
      </c>
      <c r="D325" s="32" t="s">
        <v>77</v>
      </c>
      <c r="E325" s="33">
        <v>1</v>
      </c>
      <c r="F325" s="34">
        <v>449</v>
      </c>
      <c r="G325" s="34">
        <v>22.45</v>
      </c>
      <c r="H325" s="34">
        <v>221.88</v>
      </c>
      <c r="I325" s="34">
        <v>0</v>
      </c>
      <c r="J325" s="35">
        <f t="shared" si="35"/>
        <v>426.55</v>
      </c>
      <c r="K325" s="35">
        <f t="shared" si="36"/>
        <v>204.67000000000002</v>
      </c>
      <c r="L325" s="35">
        <f t="shared" si="37"/>
        <v>204.67000000000002</v>
      </c>
      <c r="M325" s="36">
        <f t="shared" si="38"/>
        <v>0.47982651506271251</v>
      </c>
      <c r="N325" s="37">
        <f t="shared" si="39"/>
        <v>2016</v>
      </c>
      <c r="O325" s="38" t="str">
        <f t="shared" si="40"/>
        <v>Q3</v>
      </c>
      <c r="P325" s="37">
        <f t="shared" si="41"/>
        <v>9</v>
      </c>
    </row>
    <row r="326" spans="1:16" x14ac:dyDescent="0.25">
      <c r="A326" s="31">
        <v>42614</v>
      </c>
      <c r="B326" s="32" t="s">
        <v>82</v>
      </c>
      <c r="C326" s="32" t="s">
        <v>75</v>
      </c>
      <c r="D326" s="32" t="s">
        <v>76</v>
      </c>
      <c r="E326" s="33">
        <v>19</v>
      </c>
      <c r="F326" s="34">
        <v>2280</v>
      </c>
      <c r="G326" s="34">
        <v>0</v>
      </c>
      <c r="H326" s="34">
        <v>1937.64</v>
      </c>
      <c r="I326" s="34">
        <v>0</v>
      </c>
      <c r="J326" s="35">
        <f t="shared" si="35"/>
        <v>2280</v>
      </c>
      <c r="K326" s="35">
        <f t="shared" si="36"/>
        <v>342.3599999999999</v>
      </c>
      <c r="L326" s="35">
        <f t="shared" si="37"/>
        <v>342.3599999999999</v>
      </c>
      <c r="M326" s="36">
        <f t="shared" si="38"/>
        <v>0.15015789473684207</v>
      </c>
      <c r="N326" s="37">
        <f t="shared" si="39"/>
        <v>2016</v>
      </c>
      <c r="O326" s="38" t="str">
        <f t="shared" si="40"/>
        <v>Q3</v>
      </c>
      <c r="P326" s="37">
        <f t="shared" si="41"/>
        <v>9</v>
      </c>
    </row>
    <row r="327" spans="1:16" x14ac:dyDescent="0.25">
      <c r="A327" s="31">
        <v>42614</v>
      </c>
      <c r="B327" s="32" t="s">
        <v>82</v>
      </c>
      <c r="C327" s="32" t="s">
        <v>75</v>
      </c>
      <c r="D327" s="32" t="s">
        <v>77</v>
      </c>
      <c r="E327" s="33">
        <v>5</v>
      </c>
      <c r="F327" s="34">
        <v>535</v>
      </c>
      <c r="G327" s="34">
        <v>26.75</v>
      </c>
      <c r="H327" s="34">
        <v>409.62</v>
      </c>
      <c r="I327" s="34">
        <v>0</v>
      </c>
      <c r="J327" s="35">
        <f t="shared" si="35"/>
        <v>508.25</v>
      </c>
      <c r="K327" s="35">
        <f t="shared" si="36"/>
        <v>98.63</v>
      </c>
      <c r="L327" s="35">
        <f t="shared" si="37"/>
        <v>98.63</v>
      </c>
      <c r="M327" s="36">
        <f t="shared" si="38"/>
        <v>0.1940580423020167</v>
      </c>
      <c r="N327" s="37">
        <f t="shared" si="39"/>
        <v>2016</v>
      </c>
      <c r="O327" s="38" t="str">
        <f t="shared" si="40"/>
        <v>Q3</v>
      </c>
      <c r="P327" s="37">
        <f t="shared" si="41"/>
        <v>9</v>
      </c>
    </row>
    <row r="328" spans="1:16" x14ac:dyDescent="0.25">
      <c r="A328" s="31">
        <v>42614</v>
      </c>
      <c r="B328" s="32" t="s">
        <v>82</v>
      </c>
      <c r="C328" s="32" t="s">
        <v>78</v>
      </c>
      <c r="D328" s="32" t="s">
        <v>76</v>
      </c>
      <c r="E328" s="33">
        <v>2778</v>
      </c>
      <c r="F328" s="34">
        <v>271039</v>
      </c>
      <c r="G328" s="34">
        <v>0</v>
      </c>
      <c r="H328" s="34">
        <v>222219.48</v>
      </c>
      <c r="I328" s="34">
        <v>0</v>
      </c>
      <c r="J328" s="35">
        <f t="shared" si="35"/>
        <v>271039</v>
      </c>
      <c r="K328" s="35">
        <f t="shared" si="36"/>
        <v>48819.51999999999</v>
      </c>
      <c r="L328" s="35">
        <f t="shared" si="37"/>
        <v>48819.51999999999</v>
      </c>
      <c r="M328" s="36">
        <f t="shared" si="38"/>
        <v>0.1801199089429934</v>
      </c>
      <c r="N328" s="37">
        <f t="shared" si="39"/>
        <v>2016</v>
      </c>
      <c r="O328" s="38" t="str">
        <f t="shared" si="40"/>
        <v>Q3</v>
      </c>
      <c r="P328" s="37">
        <f t="shared" si="41"/>
        <v>9</v>
      </c>
    </row>
    <row r="329" spans="1:16" x14ac:dyDescent="0.25">
      <c r="A329" s="31">
        <v>42614</v>
      </c>
      <c r="B329" s="32" t="s">
        <v>82</v>
      </c>
      <c r="C329" s="32" t="s">
        <v>78</v>
      </c>
      <c r="D329" s="32" t="s">
        <v>77</v>
      </c>
      <c r="E329" s="33">
        <v>84</v>
      </c>
      <c r="F329" s="34">
        <v>6899</v>
      </c>
      <c r="G329" s="34">
        <v>344.95</v>
      </c>
      <c r="H329" s="34">
        <v>5728.09</v>
      </c>
      <c r="I329" s="34">
        <v>0</v>
      </c>
      <c r="J329" s="35">
        <f t="shared" si="35"/>
        <v>6554.05</v>
      </c>
      <c r="K329" s="35">
        <f t="shared" si="36"/>
        <v>825.96</v>
      </c>
      <c r="L329" s="35">
        <f t="shared" si="37"/>
        <v>825.96</v>
      </c>
      <c r="M329" s="36">
        <f t="shared" si="38"/>
        <v>0.12602284083887064</v>
      </c>
      <c r="N329" s="37">
        <f t="shared" si="39"/>
        <v>2016</v>
      </c>
      <c r="O329" s="38" t="str">
        <f t="shared" si="40"/>
        <v>Q3</v>
      </c>
      <c r="P329" s="37">
        <f t="shared" si="41"/>
        <v>9</v>
      </c>
    </row>
    <row r="330" spans="1:16" x14ac:dyDescent="0.25">
      <c r="A330" s="31">
        <v>42614</v>
      </c>
      <c r="B330" s="32" t="s">
        <v>82</v>
      </c>
      <c r="C330" s="32" t="s">
        <v>79</v>
      </c>
      <c r="D330" s="32" t="s">
        <v>76</v>
      </c>
      <c r="E330" s="33">
        <v>73</v>
      </c>
      <c r="F330" s="34">
        <v>9178</v>
      </c>
      <c r="G330" s="34">
        <v>0</v>
      </c>
      <c r="H330" s="34">
        <v>8024.39</v>
      </c>
      <c r="I330" s="34">
        <v>0</v>
      </c>
      <c r="J330" s="35">
        <f t="shared" si="35"/>
        <v>9178</v>
      </c>
      <c r="K330" s="35">
        <f t="shared" si="36"/>
        <v>1153.6099999999997</v>
      </c>
      <c r="L330" s="35">
        <f t="shared" si="37"/>
        <v>1153.6099999999997</v>
      </c>
      <c r="M330" s="36">
        <f t="shared" si="38"/>
        <v>0.12569296142950531</v>
      </c>
      <c r="N330" s="37">
        <f t="shared" si="39"/>
        <v>2016</v>
      </c>
      <c r="O330" s="38" t="str">
        <f t="shared" si="40"/>
        <v>Q3</v>
      </c>
      <c r="P330" s="37">
        <f t="shared" si="41"/>
        <v>9</v>
      </c>
    </row>
    <row r="331" spans="1:16" x14ac:dyDescent="0.25">
      <c r="A331" s="31">
        <v>42614</v>
      </c>
      <c r="B331" s="32" t="s">
        <v>82</v>
      </c>
      <c r="C331" s="32" t="s">
        <v>79</v>
      </c>
      <c r="D331" s="32" t="s">
        <v>77</v>
      </c>
      <c r="E331" s="33">
        <v>3</v>
      </c>
      <c r="F331" s="34">
        <v>417</v>
      </c>
      <c r="G331" s="34">
        <v>20.85</v>
      </c>
      <c r="H331" s="34">
        <v>398.97</v>
      </c>
      <c r="I331" s="34">
        <v>0</v>
      </c>
      <c r="J331" s="35">
        <f t="shared" si="35"/>
        <v>396.15</v>
      </c>
      <c r="K331" s="35">
        <f t="shared" si="36"/>
        <v>-2.82000000000005</v>
      </c>
      <c r="L331" s="35">
        <f t="shared" si="37"/>
        <v>-2.82000000000005</v>
      </c>
      <c r="M331" s="36">
        <f t="shared" si="38"/>
        <v>-7.1185157137449205E-3</v>
      </c>
      <c r="N331" s="37">
        <f t="shared" si="39"/>
        <v>2016</v>
      </c>
      <c r="O331" s="38" t="str">
        <f t="shared" si="40"/>
        <v>Q3</v>
      </c>
      <c r="P331" s="37">
        <f t="shared" si="41"/>
        <v>9</v>
      </c>
    </row>
    <row r="332" spans="1:16" x14ac:dyDescent="0.25">
      <c r="A332" s="31">
        <v>42614</v>
      </c>
      <c r="B332" s="32" t="s">
        <v>83</v>
      </c>
      <c r="C332" s="32" t="s">
        <v>75</v>
      </c>
      <c r="D332" s="32" t="s">
        <v>76</v>
      </c>
      <c r="E332" s="33">
        <v>8</v>
      </c>
      <c r="F332" s="34">
        <v>2410</v>
      </c>
      <c r="G332" s="34">
        <v>0</v>
      </c>
      <c r="H332" s="34">
        <v>1301.45</v>
      </c>
      <c r="I332" s="34">
        <v>0</v>
      </c>
      <c r="J332" s="35">
        <f t="shared" si="35"/>
        <v>2410</v>
      </c>
      <c r="K332" s="35">
        <f t="shared" si="36"/>
        <v>1108.55</v>
      </c>
      <c r="L332" s="35">
        <f t="shared" si="37"/>
        <v>1108.55</v>
      </c>
      <c r="M332" s="36">
        <f t="shared" si="38"/>
        <v>0.45997925311203319</v>
      </c>
      <c r="N332" s="37">
        <f t="shared" si="39"/>
        <v>2016</v>
      </c>
      <c r="O332" s="38" t="str">
        <f t="shared" si="40"/>
        <v>Q3</v>
      </c>
      <c r="P332" s="37">
        <f t="shared" si="41"/>
        <v>9</v>
      </c>
    </row>
    <row r="333" spans="1:16" x14ac:dyDescent="0.25">
      <c r="A333" s="31">
        <v>42614</v>
      </c>
      <c r="B333" s="32" t="s">
        <v>83</v>
      </c>
      <c r="C333" s="32" t="s">
        <v>75</v>
      </c>
      <c r="D333" s="32" t="s">
        <v>77</v>
      </c>
      <c r="E333" s="33">
        <v>1</v>
      </c>
      <c r="F333" s="34">
        <v>359</v>
      </c>
      <c r="G333" s="34">
        <v>17.95</v>
      </c>
      <c r="H333" s="34">
        <v>232.94</v>
      </c>
      <c r="I333" s="34">
        <v>0</v>
      </c>
      <c r="J333" s="35">
        <f t="shared" si="35"/>
        <v>341.05</v>
      </c>
      <c r="K333" s="35">
        <f t="shared" si="36"/>
        <v>108.11000000000001</v>
      </c>
      <c r="L333" s="35">
        <f t="shared" si="37"/>
        <v>108.11000000000001</v>
      </c>
      <c r="M333" s="36">
        <f t="shared" si="38"/>
        <v>0.31699164345403902</v>
      </c>
      <c r="N333" s="37">
        <f t="shared" si="39"/>
        <v>2016</v>
      </c>
      <c r="O333" s="38" t="str">
        <f t="shared" si="40"/>
        <v>Q3</v>
      </c>
      <c r="P333" s="37">
        <f t="shared" si="41"/>
        <v>9</v>
      </c>
    </row>
    <row r="334" spans="1:16" x14ac:dyDescent="0.25">
      <c r="A334" s="31">
        <v>42614</v>
      </c>
      <c r="B334" s="32" t="s">
        <v>83</v>
      </c>
      <c r="C334" s="32" t="s">
        <v>78</v>
      </c>
      <c r="D334" s="32" t="s">
        <v>76</v>
      </c>
      <c r="E334" s="33">
        <v>731</v>
      </c>
      <c r="F334" s="34">
        <v>432319</v>
      </c>
      <c r="G334" s="34">
        <v>0</v>
      </c>
      <c r="H334" s="34">
        <v>234353.46</v>
      </c>
      <c r="I334" s="34">
        <v>0</v>
      </c>
      <c r="J334" s="35">
        <f t="shared" si="35"/>
        <v>432319</v>
      </c>
      <c r="K334" s="35">
        <f t="shared" si="36"/>
        <v>197965.54</v>
      </c>
      <c r="L334" s="35">
        <f t="shared" si="37"/>
        <v>197965.54</v>
      </c>
      <c r="M334" s="36">
        <f t="shared" si="38"/>
        <v>0.45791542819075731</v>
      </c>
      <c r="N334" s="37">
        <f t="shared" si="39"/>
        <v>2016</v>
      </c>
      <c r="O334" s="38" t="str">
        <f t="shared" si="40"/>
        <v>Q3</v>
      </c>
      <c r="P334" s="37">
        <f t="shared" si="41"/>
        <v>9</v>
      </c>
    </row>
    <row r="335" spans="1:16" x14ac:dyDescent="0.25">
      <c r="A335" s="31">
        <v>42614</v>
      </c>
      <c r="B335" s="32" t="s">
        <v>83</v>
      </c>
      <c r="C335" s="32" t="s">
        <v>78</v>
      </c>
      <c r="D335" s="32" t="s">
        <v>77</v>
      </c>
      <c r="E335" s="33">
        <v>19</v>
      </c>
      <c r="F335" s="34">
        <v>10741</v>
      </c>
      <c r="G335" s="34">
        <v>537.04999999999995</v>
      </c>
      <c r="H335" s="34">
        <v>5636.31</v>
      </c>
      <c r="I335" s="34">
        <v>0</v>
      </c>
      <c r="J335" s="35">
        <f t="shared" si="35"/>
        <v>10203.950000000001</v>
      </c>
      <c r="K335" s="35">
        <f t="shared" si="36"/>
        <v>4567.6400000000003</v>
      </c>
      <c r="L335" s="35">
        <f t="shared" si="37"/>
        <v>4567.6400000000003</v>
      </c>
      <c r="M335" s="36">
        <f t="shared" si="38"/>
        <v>0.44763449448497883</v>
      </c>
      <c r="N335" s="37">
        <f t="shared" si="39"/>
        <v>2016</v>
      </c>
      <c r="O335" s="38" t="str">
        <f t="shared" si="40"/>
        <v>Q3</v>
      </c>
      <c r="P335" s="37">
        <f t="shared" si="41"/>
        <v>9</v>
      </c>
    </row>
    <row r="336" spans="1:16" x14ac:dyDescent="0.25">
      <c r="A336" s="31">
        <v>42614</v>
      </c>
      <c r="B336" s="32" t="s">
        <v>83</v>
      </c>
      <c r="C336" s="32" t="s">
        <v>79</v>
      </c>
      <c r="D336" s="32" t="s">
        <v>76</v>
      </c>
      <c r="E336" s="33">
        <v>31</v>
      </c>
      <c r="F336" s="34">
        <v>15499</v>
      </c>
      <c r="G336" s="34">
        <v>0</v>
      </c>
      <c r="H336" s="34">
        <v>8235.2099999999991</v>
      </c>
      <c r="I336" s="34">
        <v>0</v>
      </c>
      <c r="J336" s="35">
        <f t="shared" si="35"/>
        <v>15499</v>
      </c>
      <c r="K336" s="35">
        <f t="shared" si="36"/>
        <v>7263.7900000000009</v>
      </c>
      <c r="L336" s="35">
        <f t="shared" si="37"/>
        <v>7263.7900000000009</v>
      </c>
      <c r="M336" s="36">
        <f t="shared" si="38"/>
        <v>0.46866184915155823</v>
      </c>
      <c r="N336" s="37">
        <f t="shared" si="39"/>
        <v>2016</v>
      </c>
      <c r="O336" s="38" t="str">
        <f t="shared" si="40"/>
        <v>Q3</v>
      </c>
      <c r="P336" s="37">
        <f t="shared" si="41"/>
        <v>9</v>
      </c>
    </row>
    <row r="337" spans="1:16" x14ac:dyDescent="0.25">
      <c r="A337" s="31">
        <v>42614</v>
      </c>
      <c r="B337" s="32" t="s">
        <v>84</v>
      </c>
      <c r="C337" s="32" t="s">
        <v>75</v>
      </c>
      <c r="D337" s="32" t="s">
        <v>76</v>
      </c>
      <c r="E337" s="33">
        <v>4</v>
      </c>
      <c r="F337" s="34">
        <v>20706</v>
      </c>
      <c r="G337" s="34">
        <v>0</v>
      </c>
      <c r="H337" s="34">
        <v>19304.07</v>
      </c>
      <c r="I337" s="34">
        <v>0</v>
      </c>
      <c r="J337" s="35">
        <f t="shared" si="35"/>
        <v>20706</v>
      </c>
      <c r="K337" s="35">
        <f t="shared" si="36"/>
        <v>1401.9300000000003</v>
      </c>
      <c r="L337" s="35">
        <f t="shared" si="37"/>
        <v>1401.9300000000003</v>
      </c>
      <c r="M337" s="36">
        <f t="shared" si="38"/>
        <v>6.7706461895102876E-2</v>
      </c>
      <c r="N337" s="37">
        <f t="shared" si="39"/>
        <v>2016</v>
      </c>
      <c r="O337" s="38" t="str">
        <f t="shared" si="40"/>
        <v>Q3</v>
      </c>
      <c r="P337" s="37">
        <f t="shared" si="41"/>
        <v>9</v>
      </c>
    </row>
    <row r="338" spans="1:16" x14ac:dyDescent="0.25">
      <c r="A338" s="31">
        <v>42614</v>
      </c>
      <c r="B338" s="32" t="s">
        <v>84</v>
      </c>
      <c r="C338" s="32" t="s">
        <v>78</v>
      </c>
      <c r="D338" s="32" t="s">
        <v>76</v>
      </c>
      <c r="E338" s="33">
        <v>271</v>
      </c>
      <c r="F338" s="34">
        <v>1051379</v>
      </c>
      <c r="G338" s="34">
        <v>0</v>
      </c>
      <c r="H338" s="34">
        <v>887695.74</v>
      </c>
      <c r="I338" s="34">
        <v>0</v>
      </c>
      <c r="J338" s="35">
        <f t="shared" si="35"/>
        <v>1051379</v>
      </c>
      <c r="K338" s="35">
        <f t="shared" si="36"/>
        <v>163683.26</v>
      </c>
      <c r="L338" s="35">
        <f t="shared" si="37"/>
        <v>163683.26</v>
      </c>
      <c r="M338" s="36">
        <f t="shared" si="38"/>
        <v>0.15568435359656224</v>
      </c>
      <c r="N338" s="37">
        <f t="shared" si="39"/>
        <v>2016</v>
      </c>
      <c r="O338" s="38" t="str">
        <f t="shared" si="40"/>
        <v>Q3</v>
      </c>
      <c r="P338" s="37">
        <f t="shared" si="41"/>
        <v>9</v>
      </c>
    </row>
    <row r="339" spans="1:16" x14ac:dyDescent="0.25">
      <c r="A339" s="31">
        <v>42614</v>
      </c>
      <c r="B339" s="32" t="s">
        <v>84</v>
      </c>
      <c r="C339" s="32" t="s">
        <v>78</v>
      </c>
      <c r="D339" s="32" t="s">
        <v>77</v>
      </c>
      <c r="E339" s="33">
        <v>7</v>
      </c>
      <c r="F339" s="34">
        <v>29953</v>
      </c>
      <c r="G339" s="34">
        <v>1497.65</v>
      </c>
      <c r="H339" s="34">
        <v>22859.43</v>
      </c>
      <c r="I339" s="34">
        <v>0</v>
      </c>
      <c r="J339" s="35">
        <f t="shared" si="35"/>
        <v>28455.35</v>
      </c>
      <c r="K339" s="35">
        <f t="shared" si="36"/>
        <v>5595.9199999999983</v>
      </c>
      <c r="L339" s="35">
        <f t="shared" si="37"/>
        <v>5595.9199999999983</v>
      </c>
      <c r="M339" s="36">
        <f t="shared" si="38"/>
        <v>0.19665616483367798</v>
      </c>
      <c r="N339" s="37">
        <f t="shared" si="39"/>
        <v>2016</v>
      </c>
      <c r="O339" s="38" t="str">
        <f t="shared" si="40"/>
        <v>Q3</v>
      </c>
      <c r="P339" s="37">
        <f t="shared" si="41"/>
        <v>9</v>
      </c>
    </row>
    <row r="340" spans="1:16" x14ac:dyDescent="0.25">
      <c r="A340" s="31">
        <v>42614</v>
      </c>
      <c r="B340" s="32" t="s">
        <v>84</v>
      </c>
      <c r="C340" s="32" t="s">
        <v>79</v>
      </c>
      <c r="D340" s="32" t="s">
        <v>76</v>
      </c>
      <c r="E340" s="33">
        <v>10</v>
      </c>
      <c r="F340" s="34">
        <v>27900</v>
      </c>
      <c r="G340" s="34">
        <v>0</v>
      </c>
      <c r="H340" s="34">
        <v>21808.15</v>
      </c>
      <c r="I340" s="34">
        <v>0</v>
      </c>
      <c r="J340" s="35">
        <f t="shared" si="35"/>
        <v>27900</v>
      </c>
      <c r="K340" s="35">
        <f t="shared" si="36"/>
        <v>6091.8499999999985</v>
      </c>
      <c r="L340" s="35">
        <f t="shared" si="37"/>
        <v>6091.8499999999985</v>
      </c>
      <c r="M340" s="36">
        <f t="shared" si="38"/>
        <v>0.21834587813620066</v>
      </c>
      <c r="N340" s="37">
        <f t="shared" si="39"/>
        <v>2016</v>
      </c>
      <c r="O340" s="38" t="str">
        <f t="shared" si="40"/>
        <v>Q3</v>
      </c>
      <c r="P340" s="37">
        <f t="shared" si="41"/>
        <v>9</v>
      </c>
    </row>
    <row r="341" spans="1:16" x14ac:dyDescent="0.25">
      <c r="A341" s="31">
        <v>42614</v>
      </c>
      <c r="B341" s="32" t="s">
        <v>85</v>
      </c>
      <c r="C341" s="32" t="s">
        <v>75</v>
      </c>
      <c r="D341" s="32" t="s">
        <v>76</v>
      </c>
      <c r="E341" s="33">
        <v>10</v>
      </c>
      <c r="F341" s="34">
        <v>14700</v>
      </c>
      <c r="G341" s="34">
        <v>0</v>
      </c>
      <c r="H341" s="34">
        <v>7923.56</v>
      </c>
      <c r="I341" s="34">
        <v>0</v>
      </c>
      <c r="J341" s="35">
        <f t="shared" si="35"/>
        <v>14700</v>
      </c>
      <c r="K341" s="35">
        <f t="shared" si="36"/>
        <v>6776.44</v>
      </c>
      <c r="L341" s="35">
        <f t="shared" si="37"/>
        <v>6776.44</v>
      </c>
      <c r="M341" s="36">
        <f t="shared" si="38"/>
        <v>0.46098231292517006</v>
      </c>
      <c r="N341" s="37">
        <f t="shared" si="39"/>
        <v>2016</v>
      </c>
      <c r="O341" s="38" t="str">
        <f t="shared" si="40"/>
        <v>Q3</v>
      </c>
      <c r="P341" s="37">
        <f t="shared" si="41"/>
        <v>9</v>
      </c>
    </row>
    <row r="342" spans="1:16" x14ac:dyDescent="0.25">
      <c r="A342" s="31">
        <v>42614</v>
      </c>
      <c r="B342" s="32" t="s">
        <v>85</v>
      </c>
      <c r="C342" s="32" t="s">
        <v>78</v>
      </c>
      <c r="D342" s="32" t="s">
        <v>76</v>
      </c>
      <c r="E342" s="33">
        <v>290</v>
      </c>
      <c r="F342" s="34">
        <v>334060</v>
      </c>
      <c r="G342" s="34">
        <v>0</v>
      </c>
      <c r="H342" s="34">
        <v>182585.64</v>
      </c>
      <c r="I342" s="34">
        <v>0</v>
      </c>
      <c r="J342" s="35">
        <f t="shared" si="35"/>
        <v>334060</v>
      </c>
      <c r="K342" s="35">
        <f t="shared" si="36"/>
        <v>151474.35999999999</v>
      </c>
      <c r="L342" s="35">
        <f t="shared" si="37"/>
        <v>151474.35999999999</v>
      </c>
      <c r="M342" s="36">
        <f t="shared" si="38"/>
        <v>0.45343459258815777</v>
      </c>
      <c r="N342" s="37">
        <f t="shared" si="39"/>
        <v>2016</v>
      </c>
      <c r="O342" s="38" t="str">
        <f t="shared" si="40"/>
        <v>Q3</v>
      </c>
      <c r="P342" s="37">
        <f t="shared" si="41"/>
        <v>9</v>
      </c>
    </row>
    <row r="343" spans="1:16" x14ac:dyDescent="0.25">
      <c r="A343" s="31">
        <v>42614</v>
      </c>
      <c r="B343" s="32" t="s">
        <v>85</v>
      </c>
      <c r="C343" s="32" t="s">
        <v>78</v>
      </c>
      <c r="D343" s="32" t="s">
        <v>77</v>
      </c>
      <c r="E343" s="33">
        <v>14</v>
      </c>
      <c r="F343" s="34">
        <v>15776</v>
      </c>
      <c r="G343" s="34">
        <v>788.8</v>
      </c>
      <c r="H343" s="34">
        <v>8001.99</v>
      </c>
      <c r="I343" s="34">
        <v>0</v>
      </c>
      <c r="J343" s="35">
        <f t="shared" si="35"/>
        <v>14987.2</v>
      </c>
      <c r="K343" s="35">
        <f t="shared" si="36"/>
        <v>6985.2100000000009</v>
      </c>
      <c r="L343" s="35">
        <f t="shared" si="37"/>
        <v>6985.2100000000009</v>
      </c>
      <c r="M343" s="36">
        <f t="shared" si="38"/>
        <v>0.4660783868901463</v>
      </c>
      <c r="N343" s="37">
        <f t="shared" si="39"/>
        <v>2016</v>
      </c>
      <c r="O343" s="38" t="str">
        <f t="shared" si="40"/>
        <v>Q3</v>
      </c>
      <c r="P343" s="37">
        <f t="shared" si="41"/>
        <v>9</v>
      </c>
    </row>
    <row r="344" spans="1:16" x14ac:dyDescent="0.25">
      <c r="A344" s="31">
        <v>42614</v>
      </c>
      <c r="B344" s="32" t="s">
        <v>85</v>
      </c>
      <c r="C344" s="32" t="s">
        <v>79</v>
      </c>
      <c r="D344" s="32" t="s">
        <v>76</v>
      </c>
      <c r="E344" s="33">
        <v>12</v>
      </c>
      <c r="F344" s="34">
        <v>13858</v>
      </c>
      <c r="G344" s="34">
        <v>0</v>
      </c>
      <c r="H344" s="34">
        <v>7155.47</v>
      </c>
      <c r="I344" s="34">
        <v>0</v>
      </c>
      <c r="J344" s="35">
        <f t="shared" si="35"/>
        <v>13858</v>
      </c>
      <c r="K344" s="35">
        <f t="shared" si="36"/>
        <v>6702.53</v>
      </c>
      <c r="L344" s="35">
        <f t="shared" si="37"/>
        <v>6702.53</v>
      </c>
      <c r="M344" s="36">
        <f t="shared" si="38"/>
        <v>0.48365781498051663</v>
      </c>
      <c r="N344" s="37">
        <f t="shared" si="39"/>
        <v>2016</v>
      </c>
      <c r="O344" s="38" t="str">
        <f t="shared" si="40"/>
        <v>Q3</v>
      </c>
      <c r="P344" s="37">
        <f t="shared" si="41"/>
        <v>9</v>
      </c>
    </row>
    <row r="345" spans="1:16" x14ac:dyDescent="0.25">
      <c r="A345" s="31">
        <v>42614</v>
      </c>
      <c r="B345" s="32" t="s">
        <v>85</v>
      </c>
      <c r="C345" s="32" t="s">
        <v>79</v>
      </c>
      <c r="D345" s="32" t="s">
        <v>77</v>
      </c>
      <c r="E345" s="33">
        <v>1</v>
      </c>
      <c r="F345" s="34">
        <v>1719</v>
      </c>
      <c r="G345" s="34">
        <v>85.95</v>
      </c>
      <c r="H345" s="34">
        <v>944.75</v>
      </c>
      <c r="I345" s="34">
        <v>0</v>
      </c>
      <c r="J345" s="35">
        <f t="shared" si="35"/>
        <v>1633.05</v>
      </c>
      <c r="K345" s="35">
        <f t="shared" si="36"/>
        <v>688.3</v>
      </c>
      <c r="L345" s="35">
        <f t="shared" si="37"/>
        <v>688.3</v>
      </c>
      <c r="M345" s="36">
        <f t="shared" si="38"/>
        <v>0.42148127736444074</v>
      </c>
      <c r="N345" s="37">
        <f t="shared" si="39"/>
        <v>2016</v>
      </c>
      <c r="O345" s="38" t="str">
        <f t="shared" si="40"/>
        <v>Q3</v>
      </c>
      <c r="P345" s="37">
        <f t="shared" si="41"/>
        <v>9</v>
      </c>
    </row>
    <row r="346" spans="1:16" x14ac:dyDescent="0.25">
      <c r="A346" s="31">
        <v>42644</v>
      </c>
      <c r="B346" s="32" t="s">
        <v>74</v>
      </c>
      <c r="C346" s="32" t="s">
        <v>75</v>
      </c>
      <c r="D346" s="32" t="s">
        <v>76</v>
      </c>
      <c r="E346" s="33">
        <v>7</v>
      </c>
      <c r="F346" s="34">
        <v>3313</v>
      </c>
      <c r="G346" s="34">
        <v>0</v>
      </c>
      <c r="H346" s="34">
        <v>2120.48</v>
      </c>
      <c r="I346" s="34">
        <v>0</v>
      </c>
      <c r="J346" s="35">
        <f t="shared" si="35"/>
        <v>3313</v>
      </c>
      <c r="K346" s="35">
        <f t="shared" si="36"/>
        <v>1192.52</v>
      </c>
      <c r="L346" s="35">
        <f t="shared" si="37"/>
        <v>1192.52</v>
      </c>
      <c r="M346" s="36">
        <f t="shared" si="38"/>
        <v>0.35995170540295801</v>
      </c>
      <c r="N346" s="37">
        <f t="shared" si="39"/>
        <v>2016</v>
      </c>
      <c r="O346" s="38" t="str">
        <f t="shared" si="40"/>
        <v>Q4</v>
      </c>
      <c r="P346" s="37">
        <f t="shared" si="41"/>
        <v>10</v>
      </c>
    </row>
    <row r="347" spans="1:16" x14ac:dyDescent="0.25">
      <c r="A347" s="31">
        <v>42644</v>
      </c>
      <c r="B347" s="32" t="s">
        <v>74</v>
      </c>
      <c r="C347" s="32" t="s">
        <v>78</v>
      </c>
      <c r="D347" s="32" t="s">
        <v>76</v>
      </c>
      <c r="E347" s="33">
        <v>1035</v>
      </c>
      <c r="F347" s="34">
        <v>394256</v>
      </c>
      <c r="G347" s="34">
        <v>0</v>
      </c>
      <c r="H347" s="34">
        <v>245182.67</v>
      </c>
      <c r="I347" s="34">
        <v>0</v>
      </c>
      <c r="J347" s="35">
        <f t="shared" si="35"/>
        <v>394256</v>
      </c>
      <c r="K347" s="35">
        <f t="shared" si="36"/>
        <v>149073.32999999999</v>
      </c>
      <c r="L347" s="35">
        <f t="shared" si="37"/>
        <v>149073.32999999999</v>
      </c>
      <c r="M347" s="36">
        <f t="shared" si="38"/>
        <v>0.37811302808327579</v>
      </c>
      <c r="N347" s="37">
        <f t="shared" si="39"/>
        <v>2016</v>
      </c>
      <c r="O347" s="38" t="str">
        <f t="shared" si="40"/>
        <v>Q4</v>
      </c>
      <c r="P347" s="37">
        <f t="shared" si="41"/>
        <v>10</v>
      </c>
    </row>
    <row r="348" spans="1:16" x14ac:dyDescent="0.25">
      <c r="A348" s="31">
        <v>42644</v>
      </c>
      <c r="B348" s="32" t="s">
        <v>74</v>
      </c>
      <c r="C348" s="32" t="s">
        <v>78</v>
      </c>
      <c r="D348" s="32" t="s">
        <v>77</v>
      </c>
      <c r="E348" s="33">
        <v>48</v>
      </c>
      <c r="F348" s="34">
        <v>17492</v>
      </c>
      <c r="G348" s="34">
        <v>874.6</v>
      </c>
      <c r="H348" s="34">
        <v>9644.5499999999993</v>
      </c>
      <c r="I348" s="34">
        <v>0</v>
      </c>
      <c r="J348" s="35">
        <f t="shared" si="35"/>
        <v>16617.400000000001</v>
      </c>
      <c r="K348" s="35">
        <f t="shared" si="36"/>
        <v>6972.8500000000022</v>
      </c>
      <c r="L348" s="35">
        <f t="shared" si="37"/>
        <v>6972.8500000000022</v>
      </c>
      <c r="M348" s="36">
        <f t="shared" si="38"/>
        <v>0.41961137121330661</v>
      </c>
      <c r="N348" s="37">
        <f t="shared" si="39"/>
        <v>2016</v>
      </c>
      <c r="O348" s="38" t="str">
        <f t="shared" si="40"/>
        <v>Q4</v>
      </c>
      <c r="P348" s="37">
        <f t="shared" si="41"/>
        <v>10</v>
      </c>
    </row>
    <row r="349" spans="1:16" x14ac:dyDescent="0.25">
      <c r="A349" s="31">
        <v>42644</v>
      </c>
      <c r="B349" s="32" t="s">
        <v>74</v>
      </c>
      <c r="C349" s="32" t="s">
        <v>79</v>
      </c>
      <c r="D349" s="32" t="s">
        <v>76</v>
      </c>
      <c r="E349" s="33">
        <v>61</v>
      </c>
      <c r="F349" s="34">
        <v>25139</v>
      </c>
      <c r="G349" s="34">
        <v>0</v>
      </c>
      <c r="H349" s="34">
        <v>16279.86</v>
      </c>
      <c r="I349" s="34">
        <v>0</v>
      </c>
      <c r="J349" s="35">
        <f t="shared" si="35"/>
        <v>25139</v>
      </c>
      <c r="K349" s="35">
        <f t="shared" si="36"/>
        <v>8859.14</v>
      </c>
      <c r="L349" s="35">
        <f t="shared" si="37"/>
        <v>8859.14</v>
      </c>
      <c r="M349" s="36">
        <f t="shared" si="38"/>
        <v>0.3524062214089661</v>
      </c>
      <c r="N349" s="37">
        <f t="shared" si="39"/>
        <v>2016</v>
      </c>
      <c r="O349" s="38" t="str">
        <f t="shared" si="40"/>
        <v>Q4</v>
      </c>
      <c r="P349" s="37">
        <f t="shared" si="41"/>
        <v>10</v>
      </c>
    </row>
    <row r="350" spans="1:16" x14ac:dyDescent="0.25">
      <c r="A350" s="31">
        <v>42644</v>
      </c>
      <c r="B350" s="32" t="s">
        <v>80</v>
      </c>
      <c r="C350" s="32" t="s">
        <v>75</v>
      </c>
      <c r="D350" s="32" t="s">
        <v>76</v>
      </c>
      <c r="E350" s="33">
        <v>4</v>
      </c>
      <c r="F350" s="34">
        <v>21286</v>
      </c>
      <c r="G350" s="34">
        <v>0</v>
      </c>
      <c r="H350" s="34">
        <v>17736.759999999998</v>
      </c>
      <c r="I350" s="34">
        <v>0</v>
      </c>
      <c r="J350" s="35">
        <f t="shared" si="35"/>
        <v>21286</v>
      </c>
      <c r="K350" s="35">
        <f t="shared" si="36"/>
        <v>3549.2400000000016</v>
      </c>
      <c r="L350" s="35">
        <f t="shared" si="37"/>
        <v>3549.2400000000016</v>
      </c>
      <c r="M350" s="36">
        <f t="shared" si="38"/>
        <v>0.16674058066334688</v>
      </c>
      <c r="N350" s="37">
        <f t="shared" si="39"/>
        <v>2016</v>
      </c>
      <c r="O350" s="38" t="str">
        <f t="shared" si="40"/>
        <v>Q4</v>
      </c>
      <c r="P350" s="37">
        <f t="shared" si="41"/>
        <v>10</v>
      </c>
    </row>
    <row r="351" spans="1:16" x14ac:dyDescent="0.25">
      <c r="A351" s="31">
        <v>42644</v>
      </c>
      <c r="B351" s="32" t="s">
        <v>80</v>
      </c>
      <c r="C351" s="32" t="s">
        <v>78</v>
      </c>
      <c r="D351" s="32" t="s">
        <v>76</v>
      </c>
      <c r="E351" s="33">
        <v>170</v>
      </c>
      <c r="F351" s="34">
        <v>895550</v>
      </c>
      <c r="G351" s="34">
        <v>0</v>
      </c>
      <c r="H351" s="34">
        <v>787921.04</v>
      </c>
      <c r="I351" s="34">
        <v>0</v>
      </c>
      <c r="J351" s="35">
        <f t="shared" si="35"/>
        <v>895550</v>
      </c>
      <c r="K351" s="35">
        <f t="shared" si="36"/>
        <v>107628.95999999996</v>
      </c>
      <c r="L351" s="35">
        <f t="shared" si="37"/>
        <v>107628.95999999996</v>
      </c>
      <c r="M351" s="36">
        <f t="shared" si="38"/>
        <v>0.12018196638936962</v>
      </c>
      <c r="N351" s="37">
        <f t="shared" si="39"/>
        <v>2016</v>
      </c>
      <c r="O351" s="38" t="str">
        <f t="shared" si="40"/>
        <v>Q4</v>
      </c>
      <c r="P351" s="37">
        <f t="shared" si="41"/>
        <v>10</v>
      </c>
    </row>
    <row r="352" spans="1:16" x14ac:dyDescent="0.25">
      <c r="A352" s="31">
        <v>42644</v>
      </c>
      <c r="B352" s="32" t="s">
        <v>80</v>
      </c>
      <c r="C352" s="32" t="s">
        <v>78</v>
      </c>
      <c r="D352" s="32" t="s">
        <v>77</v>
      </c>
      <c r="E352" s="33">
        <v>3</v>
      </c>
      <c r="F352" s="34">
        <v>14097</v>
      </c>
      <c r="G352" s="34">
        <v>704.85</v>
      </c>
      <c r="H352" s="34">
        <v>11737.92</v>
      </c>
      <c r="I352" s="34">
        <v>0</v>
      </c>
      <c r="J352" s="35">
        <f t="shared" si="35"/>
        <v>13392.15</v>
      </c>
      <c r="K352" s="35">
        <f t="shared" si="36"/>
        <v>1654.2299999999996</v>
      </c>
      <c r="L352" s="35">
        <f t="shared" si="37"/>
        <v>1654.2299999999996</v>
      </c>
      <c r="M352" s="36">
        <f t="shared" si="38"/>
        <v>0.12352236198071255</v>
      </c>
      <c r="N352" s="37">
        <f t="shared" si="39"/>
        <v>2016</v>
      </c>
      <c r="O352" s="38" t="str">
        <f t="shared" si="40"/>
        <v>Q4</v>
      </c>
      <c r="P352" s="37">
        <f t="shared" si="41"/>
        <v>10</v>
      </c>
    </row>
    <row r="353" spans="1:16" x14ac:dyDescent="0.25">
      <c r="A353" s="31">
        <v>42644</v>
      </c>
      <c r="B353" s="32" t="s">
        <v>80</v>
      </c>
      <c r="C353" s="32" t="s">
        <v>79</v>
      </c>
      <c r="D353" s="32" t="s">
        <v>76</v>
      </c>
      <c r="E353" s="33">
        <v>13</v>
      </c>
      <c r="F353" s="34">
        <v>72847</v>
      </c>
      <c r="G353" s="34">
        <v>0</v>
      </c>
      <c r="H353" s="34">
        <v>62363.15</v>
      </c>
      <c r="I353" s="34">
        <v>0</v>
      </c>
      <c r="J353" s="35">
        <f t="shared" si="35"/>
        <v>72847</v>
      </c>
      <c r="K353" s="35">
        <f t="shared" si="36"/>
        <v>10483.849999999999</v>
      </c>
      <c r="L353" s="35">
        <f t="shared" si="37"/>
        <v>10483.849999999999</v>
      </c>
      <c r="M353" s="36">
        <f t="shared" si="38"/>
        <v>0.14391601575905663</v>
      </c>
      <c r="N353" s="37">
        <f t="shared" si="39"/>
        <v>2016</v>
      </c>
      <c r="O353" s="38" t="str">
        <f t="shared" si="40"/>
        <v>Q4</v>
      </c>
      <c r="P353" s="37">
        <f t="shared" si="41"/>
        <v>10</v>
      </c>
    </row>
    <row r="354" spans="1:16" x14ac:dyDescent="0.25">
      <c r="A354" s="31">
        <v>42644</v>
      </c>
      <c r="B354" s="32" t="s">
        <v>80</v>
      </c>
      <c r="C354" s="32" t="s">
        <v>79</v>
      </c>
      <c r="D354" s="32" t="s">
        <v>77</v>
      </c>
      <c r="E354" s="33">
        <v>1</v>
      </c>
      <c r="F354" s="34">
        <v>11739</v>
      </c>
      <c r="G354" s="34">
        <v>586.95000000000005</v>
      </c>
      <c r="H354" s="34">
        <v>9050.7800000000007</v>
      </c>
      <c r="I354" s="34">
        <v>0</v>
      </c>
      <c r="J354" s="35">
        <f t="shared" si="35"/>
        <v>11152.05</v>
      </c>
      <c r="K354" s="35">
        <f t="shared" si="36"/>
        <v>2101.2699999999986</v>
      </c>
      <c r="L354" s="35">
        <f t="shared" si="37"/>
        <v>2101.2699999999986</v>
      </c>
      <c r="M354" s="36">
        <f t="shared" si="38"/>
        <v>0.1884200662658434</v>
      </c>
      <c r="N354" s="37">
        <f t="shared" si="39"/>
        <v>2016</v>
      </c>
      <c r="O354" s="38" t="str">
        <f t="shared" si="40"/>
        <v>Q4</v>
      </c>
      <c r="P354" s="37">
        <f t="shared" si="41"/>
        <v>10</v>
      </c>
    </row>
    <row r="355" spans="1:16" x14ac:dyDescent="0.25">
      <c r="A355" s="31">
        <v>42644</v>
      </c>
      <c r="B355" s="32" t="s">
        <v>81</v>
      </c>
      <c r="C355" s="32" t="s">
        <v>75</v>
      </c>
      <c r="D355" s="32" t="s">
        <v>76</v>
      </c>
      <c r="E355" s="33">
        <v>4</v>
      </c>
      <c r="F355" s="34">
        <v>3236</v>
      </c>
      <c r="G355" s="34">
        <v>0</v>
      </c>
      <c r="H355" s="34">
        <v>1489.79</v>
      </c>
      <c r="I355" s="34">
        <v>0</v>
      </c>
      <c r="J355" s="35">
        <f t="shared" si="35"/>
        <v>3236</v>
      </c>
      <c r="K355" s="35">
        <f t="shared" si="36"/>
        <v>1746.21</v>
      </c>
      <c r="L355" s="35">
        <f t="shared" si="37"/>
        <v>1746.21</v>
      </c>
      <c r="M355" s="36">
        <f t="shared" si="38"/>
        <v>0.53961990111248459</v>
      </c>
      <c r="N355" s="37">
        <f t="shared" si="39"/>
        <v>2016</v>
      </c>
      <c r="O355" s="38" t="str">
        <f t="shared" si="40"/>
        <v>Q4</v>
      </c>
      <c r="P355" s="37">
        <f t="shared" si="41"/>
        <v>10</v>
      </c>
    </row>
    <row r="356" spans="1:16" x14ac:dyDescent="0.25">
      <c r="A356" s="31">
        <v>42644</v>
      </c>
      <c r="B356" s="32" t="s">
        <v>81</v>
      </c>
      <c r="C356" s="32" t="s">
        <v>78</v>
      </c>
      <c r="D356" s="32" t="s">
        <v>76</v>
      </c>
      <c r="E356" s="33">
        <v>663</v>
      </c>
      <c r="F356" s="34">
        <v>446307</v>
      </c>
      <c r="G356" s="34">
        <v>0</v>
      </c>
      <c r="H356" s="34">
        <v>200831.95</v>
      </c>
      <c r="I356" s="34">
        <v>0</v>
      </c>
      <c r="J356" s="35">
        <f t="shared" si="35"/>
        <v>446307</v>
      </c>
      <c r="K356" s="35">
        <f t="shared" si="36"/>
        <v>245475.05</v>
      </c>
      <c r="L356" s="35">
        <f t="shared" si="37"/>
        <v>245475.05</v>
      </c>
      <c r="M356" s="36">
        <f t="shared" si="38"/>
        <v>0.5500138917830103</v>
      </c>
      <c r="N356" s="37">
        <f t="shared" si="39"/>
        <v>2016</v>
      </c>
      <c r="O356" s="38" t="str">
        <f t="shared" si="40"/>
        <v>Q4</v>
      </c>
      <c r="P356" s="37">
        <f t="shared" si="41"/>
        <v>10</v>
      </c>
    </row>
    <row r="357" spans="1:16" x14ac:dyDescent="0.25">
      <c r="A357" s="31">
        <v>42644</v>
      </c>
      <c r="B357" s="32" t="s">
        <v>81</v>
      </c>
      <c r="C357" s="32" t="s">
        <v>78</v>
      </c>
      <c r="D357" s="32" t="s">
        <v>77</v>
      </c>
      <c r="E357" s="33">
        <v>22</v>
      </c>
      <c r="F357" s="34">
        <v>13448</v>
      </c>
      <c r="G357" s="34">
        <v>672.4</v>
      </c>
      <c r="H357" s="34">
        <v>6141.99</v>
      </c>
      <c r="I357" s="34">
        <v>0</v>
      </c>
      <c r="J357" s="35">
        <f t="shared" si="35"/>
        <v>12775.6</v>
      </c>
      <c r="K357" s="35">
        <f t="shared" si="36"/>
        <v>6633.6100000000006</v>
      </c>
      <c r="L357" s="35">
        <f t="shared" si="37"/>
        <v>6633.6100000000006</v>
      </c>
      <c r="M357" s="36">
        <f t="shared" si="38"/>
        <v>0.51924058361251135</v>
      </c>
      <c r="N357" s="37">
        <f t="shared" si="39"/>
        <v>2016</v>
      </c>
      <c r="O357" s="38" t="str">
        <f t="shared" si="40"/>
        <v>Q4</v>
      </c>
      <c r="P357" s="37">
        <f t="shared" si="41"/>
        <v>10</v>
      </c>
    </row>
    <row r="358" spans="1:16" x14ac:dyDescent="0.25">
      <c r="A358" s="31">
        <v>42644</v>
      </c>
      <c r="B358" s="32" t="s">
        <v>81</v>
      </c>
      <c r="C358" s="32" t="s">
        <v>79</v>
      </c>
      <c r="D358" s="32" t="s">
        <v>76</v>
      </c>
      <c r="E358" s="33">
        <v>32</v>
      </c>
      <c r="F358" s="34">
        <v>22818</v>
      </c>
      <c r="G358" s="34">
        <v>0</v>
      </c>
      <c r="H358" s="34">
        <v>10017.299999999999</v>
      </c>
      <c r="I358" s="34">
        <v>0</v>
      </c>
      <c r="J358" s="35">
        <f t="shared" si="35"/>
        <v>22818</v>
      </c>
      <c r="K358" s="35">
        <f t="shared" si="36"/>
        <v>12800.7</v>
      </c>
      <c r="L358" s="35">
        <f t="shared" si="37"/>
        <v>12800.7</v>
      </c>
      <c r="M358" s="36">
        <f t="shared" si="38"/>
        <v>0.56099132264002105</v>
      </c>
      <c r="N358" s="37">
        <f t="shared" si="39"/>
        <v>2016</v>
      </c>
      <c r="O358" s="38" t="str">
        <f t="shared" si="40"/>
        <v>Q4</v>
      </c>
      <c r="P358" s="37">
        <f t="shared" si="41"/>
        <v>10</v>
      </c>
    </row>
    <row r="359" spans="1:16" x14ac:dyDescent="0.25">
      <c r="A359" s="31">
        <v>42644</v>
      </c>
      <c r="B359" s="32" t="s">
        <v>81</v>
      </c>
      <c r="C359" s="32" t="s">
        <v>79</v>
      </c>
      <c r="D359" s="32" t="s">
        <v>77</v>
      </c>
      <c r="E359" s="33">
        <v>2</v>
      </c>
      <c r="F359" s="34">
        <v>1958</v>
      </c>
      <c r="G359" s="34">
        <v>97.9</v>
      </c>
      <c r="H359" s="34">
        <v>866.98</v>
      </c>
      <c r="I359" s="34">
        <v>0</v>
      </c>
      <c r="J359" s="35">
        <f t="shared" si="35"/>
        <v>1860.1</v>
      </c>
      <c r="K359" s="35">
        <f t="shared" si="36"/>
        <v>993.11999999999989</v>
      </c>
      <c r="L359" s="35">
        <f t="shared" si="37"/>
        <v>993.11999999999989</v>
      </c>
      <c r="M359" s="36">
        <f t="shared" si="38"/>
        <v>0.53390677920541907</v>
      </c>
      <c r="N359" s="37">
        <f t="shared" si="39"/>
        <v>2016</v>
      </c>
      <c r="O359" s="38" t="str">
        <f t="shared" si="40"/>
        <v>Q4</v>
      </c>
      <c r="P359" s="37">
        <f t="shared" si="41"/>
        <v>10</v>
      </c>
    </row>
    <row r="360" spans="1:16" x14ac:dyDescent="0.25">
      <c r="A360" s="31">
        <v>42644</v>
      </c>
      <c r="B360" s="32" t="s">
        <v>82</v>
      </c>
      <c r="C360" s="32" t="s">
        <v>75</v>
      </c>
      <c r="D360" s="32" t="s">
        <v>76</v>
      </c>
      <c r="E360" s="33">
        <v>32</v>
      </c>
      <c r="F360" s="34">
        <v>3712</v>
      </c>
      <c r="G360" s="34">
        <v>0</v>
      </c>
      <c r="H360" s="34">
        <v>3181.27</v>
      </c>
      <c r="I360" s="34">
        <v>0</v>
      </c>
      <c r="J360" s="35">
        <f t="shared" si="35"/>
        <v>3712</v>
      </c>
      <c r="K360" s="35">
        <f t="shared" si="36"/>
        <v>530.73</v>
      </c>
      <c r="L360" s="35">
        <f t="shared" si="37"/>
        <v>530.73</v>
      </c>
      <c r="M360" s="36">
        <f t="shared" si="38"/>
        <v>0.14297683189655172</v>
      </c>
      <c r="N360" s="37">
        <f t="shared" si="39"/>
        <v>2016</v>
      </c>
      <c r="O360" s="38" t="str">
        <f t="shared" si="40"/>
        <v>Q4</v>
      </c>
      <c r="P360" s="37">
        <f t="shared" si="41"/>
        <v>10</v>
      </c>
    </row>
    <row r="361" spans="1:16" x14ac:dyDescent="0.25">
      <c r="A361" s="31">
        <v>42644</v>
      </c>
      <c r="B361" s="32" t="s">
        <v>82</v>
      </c>
      <c r="C361" s="32" t="s">
        <v>75</v>
      </c>
      <c r="D361" s="32" t="s">
        <v>77</v>
      </c>
      <c r="E361" s="33">
        <v>6</v>
      </c>
      <c r="F361" s="34">
        <v>360</v>
      </c>
      <c r="G361" s="34">
        <v>18</v>
      </c>
      <c r="H361" s="34">
        <v>276.39</v>
      </c>
      <c r="I361" s="34">
        <v>0</v>
      </c>
      <c r="J361" s="35">
        <f t="shared" si="35"/>
        <v>342</v>
      </c>
      <c r="K361" s="35">
        <f t="shared" si="36"/>
        <v>65.610000000000014</v>
      </c>
      <c r="L361" s="35">
        <f t="shared" si="37"/>
        <v>65.610000000000014</v>
      </c>
      <c r="M361" s="36">
        <f t="shared" si="38"/>
        <v>0.19184210526315792</v>
      </c>
      <c r="N361" s="37">
        <f t="shared" si="39"/>
        <v>2016</v>
      </c>
      <c r="O361" s="38" t="str">
        <f t="shared" si="40"/>
        <v>Q4</v>
      </c>
      <c r="P361" s="37">
        <f t="shared" si="41"/>
        <v>10</v>
      </c>
    </row>
    <row r="362" spans="1:16" x14ac:dyDescent="0.25">
      <c r="A362" s="31">
        <v>42644</v>
      </c>
      <c r="B362" s="32" t="s">
        <v>82</v>
      </c>
      <c r="C362" s="32" t="s">
        <v>78</v>
      </c>
      <c r="D362" s="32" t="s">
        <v>76</v>
      </c>
      <c r="E362" s="33">
        <v>3061</v>
      </c>
      <c r="F362" s="34">
        <v>292238</v>
      </c>
      <c r="G362" s="34">
        <v>0</v>
      </c>
      <c r="H362" s="34">
        <v>239976.1</v>
      </c>
      <c r="I362" s="34">
        <v>0</v>
      </c>
      <c r="J362" s="35">
        <f t="shared" si="35"/>
        <v>292238</v>
      </c>
      <c r="K362" s="35">
        <f t="shared" si="36"/>
        <v>52261.899999999994</v>
      </c>
      <c r="L362" s="35">
        <f t="shared" si="37"/>
        <v>52261.899999999994</v>
      </c>
      <c r="M362" s="36">
        <f t="shared" si="38"/>
        <v>0.17883334816143004</v>
      </c>
      <c r="N362" s="37">
        <f t="shared" si="39"/>
        <v>2016</v>
      </c>
      <c r="O362" s="38" t="str">
        <f t="shared" si="40"/>
        <v>Q4</v>
      </c>
      <c r="P362" s="37">
        <f t="shared" si="41"/>
        <v>10</v>
      </c>
    </row>
    <row r="363" spans="1:16" x14ac:dyDescent="0.25">
      <c r="A363" s="31">
        <v>42644</v>
      </c>
      <c r="B363" s="32" t="s">
        <v>82</v>
      </c>
      <c r="C363" s="32" t="s">
        <v>78</v>
      </c>
      <c r="D363" s="32" t="s">
        <v>77</v>
      </c>
      <c r="E363" s="33">
        <v>130</v>
      </c>
      <c r="F363" s="34">
        <v>12246</v>
      </c>
      <c r="G363" s="34">
        <v>612.29999999999995</v>
      </c>
      <c r="H363" s="34">
        <v>10191.6</v>
      </c>
      <c r="I363" s="34">
        <v>0</v>
      </c>
      <c r="J363" s="35">
        <f t="shared" si="35"/>
        <v>11633.7</v>
      </c>
      <c r="K363" s="35">
        <f t="shared" si="36"/>
        <v>1442.1000000000004</v>
      </c>
      <c r="L363" s="35">
        <f t="shared" si="37"/>
        <v>1442.1000000000004</v>
      </c>
      <c r="M363" s="36">
        <f t="shared" si="38"/>
        <v>0.12395884370406665</v>
      </c>
      <c r="N363" s="37">
        <f t="shared" si="39"/>
        <v>2016</v>
      </c>
      <c r="O363" s="38" t="str">
        <f t="shared" si="40"/>
        <v>Q4</v>
      </c>
      <c r="P363" s="37">
        <f t="shared" si="41"/>
        <v>10</v>
      </c>
    </row>
    <row r="364" spans="1:16" x14ac:dyDescent="0.25">
      <c r="A364" s="31">
        <v>42644</v>
      </c>
      <c r="B364" s="32" t="s">
        <v>82</v>
      </c>
      <c r="C364" s="32" t="s">
        <v>79</v>
      </c>
      <c r="D364" s="32" t="s">
        <v>76</v>
      </c>
      <c r="E364" s="33">
        <v>101</v>
      </c>
      <c r="F364" s="34">
        <v>8556</v>
      </c>
      <c r="G364" s="34">
        <v>0</v>
      </c>
      <c r="H364" s="34">
        <v>7219.74</v>
      </c>
      <c r="I364" s="34">
        <v>0</v>
      </c>
      <c r="J364" s="35">
        <f t="shared" si="35"/>
        <v>8556</v>
      </c>
      <c r="K364" s="35">
        <f t="shared" si="36"/>
        <v>1336.2600000000002</v>
      </c>
      <c r="L364" s="35">
        <f t="shared" si="37"/>
        <v>1336.2600000000002</v>
      </c>
      <c r="M364" s="36">
        <f t="shared" si="38"/>
        <v>0.15617812061711084</v>
      </c>
      <c r="N364" s="37">
        <f t="shared" si="39"/>
        <v>2016</v>
      </c>
      <c r="O364" s="38" t="str">
        <f t="shared" si="40"/>
        <v>Q4</v>
      </c>
      <c r="P364" s="37">
        <f t="shared" si="41"/>
        <v>10</v>
      </c>
    </row>
    <row r="365" spans="1:16" x14ac:dyDescent="0.25">
      <c r="A365" s="31">
        <v>42644</v>
      </c>
      <c r="B365" s="32" t="s">
        <v>82</v>
      </c>
      <c r="C365" s="32" t="s">
        <v>79</v>
      </c>
      <c r="D365" s="32" t="s">
        <v>77</v>
      </c>
      <c r="E365" s="33">
        <v>3</v>
      </c>
      <c r="F365" s="34">
        <v>84</v>
      </c>
      <c r="G365" s="34">
        <v>4.2</v>
      </c>
      <c r="H365" s="34">
        <v>60.63</v>
      </c>
      <c r="I365" s="34">
        <v>0</v>
      </c>
      <c r="J365" s="35">
        <f t="shared" si="35"/>
        <v>79.8</v>
      </c>
      <c r="K365" s="35">
        <f t="shared" si="36"/>
        <v>19.169999999999995</v>
      </c>
      <c r="L365" s="35">
        <f t="shared" si="37"/>
        <v>19.169999999999995</v>
      </c>
      <c r="M365" s="36">
        <f t="shared" si="38"/>
        <v>0.24022556390977437</v>
      </c>
      <c r="N365" s="37">
        <f t="shared" si="39"/>
        <v>2016</v>
      </c>
      <c r="O365" s="38" t="str">
        <f t="shared" si="40"/>
        <v>Q4</v>
      </c>
      <c r="P365" s="37">
        <f t="shared" si="41"/>
        <v>10</v>
      </c>
    </row>
    <row r="366" spans="1:16" x14ac:dyDescent="0.25">
      <c r="A366" s="31">
        <v>42644</v>
      </c>
      <c r="B366" s="32" t="s">
        <v>83</v>
      </c>
      <c r="C366" s="32" t="s">
        <v>75</v>
      </c>
      <c r="D366" s="32" t="s">
        <v>76</v>
      </c>
      <c r="E366" s="33">
        <v>10</v>
      </c>
      <c r="F366" s="34">
        <v>5520</v>
      </c>
      <c r="G366" s="34">
        <v>0</v>
      </c>
      <c r="H366" s="34">
        <v>3012.97</v>
      </c>
      <c r="I366" s="34">
        <v>0</v>
      </c>
      <c r="J366" s="35">
        <f t="shared" si="35"/>
        <v>5520</v>
      </c>
      <c r="K366" s="35">
        <f t="shared" si="36"/>
        <v>2507.0300000000002</v>
      </c>
      <c r="L366" s="35">
        <f t="shared" si="37"/>
        <v>2507.0300000000002</v>
      </c>
      <c r="M366" s="36">
        <f t="shared" si="38"/>
        <v>0.45417210144927539</v>
      </c>
      <c r="N366" s="37">
        <f t="shared" si="39"/>
        <v>2016</v>
      </c>
      <c r="O366" s="38" t="str">
        <f t="shared" si="40"/>
        <v>Q4</v>
      </c>
      <c r="P366" s="37">
        <f t="shared" si="41"/>
        <v>10</v>
      </c>
    </row>
    <row r="367" spans="1:16" x14ac:dyDescent="0.25">
      <c r="A367" s="31">
        <v>42644</v>
      </c>
      <c r="B367" s="32" t="s">
        <v>83</v>
      </c>
      <c r="C367" s="32" t="s">
        <v>78</v>
      </c>
      <c r="D367" s="32" t="s">
        <v>76</v>
      </c>
      <c r="E367" s="33">
        <v>827</v>
      </c>
      <c r="F367" s="34">
        <v>459025</v>
      </c>
      <c r="G367" s="34">
        <v>0</v>
      </c>
      <c r="H367" s="34">
        <v>246461.98</v>
      </c>
      <c r="I367" s="34">
        <v>0</v>
      </c>
      <c r="J367" s="35">
        <f t="shared" si="35"/>
        <v>459025</v>
      </c>
      <c r="K367" s="35">
        <f t="shared" si="36"/>
        <v>212563.02</v>
      </c>
      <c r="L367" s="35">
        <f t="shared" si="37"/>
        <v>212563.02</v>
      </c>
      <c r="M367" s="36">
        <f t="shared" si="38"/>
        <v>0.46307503948586676</v>
      </c>
      <c r="N367" s="37">
        <f t="shared" si="39"/>
        <v>2016</v>
      </c>
      <c r="O367" s="38" t="str">
        <f t="shared" si="40"/>
        <v>Q4</v>
      </c>
      <c r="P367" s="37">
        <f t="shared" si="41"/>
        <v>10</v>
      </c>
    </row>
    <row r="368" spans="1:16" x14ac:dyDescent="0.25">
      <c r="A368" s="31">
        <v>42644</v>
      </c>
      <c r="B368" s="32" t="s">
        <v>83</v>
      </c>
      <c r="C368" s="32" t="s">
        <v>78</v>
      </c>
      <c r="D368" s="32" t="s">
        <v>77</v>
      </c>
      <c r="E368" s="33">
        <v>38</v>
      </c>
      <c r="F368" s="34">
        <v>20492</v>
      </c>
      <c r="G368" s="34">
        <v>1024.5999999999999</v>
      </c>
      <c r="H368" s="34">
        <v>11056.95</v>
      </c>
      <c r="I368" s="34">
        <v>0</v>
      </c>
      <c r="J368" s="35">
        <f t="shared" si="35"/>
        <v>19467.400000000001</v>
      </c>
      <c r="K368" s="35">
        <f t="shared" si="36"/>
        <v>8410.4500000000007</v>
      </c>
      <c r="L368" s="35">
        <f t="shared" si="37"/>
        <v>8410.4500000000007</v>
      </c>
      <c r="M368" s="36">
        <f t="shared" si="38"/>
        <v>0.43202738937916724</v>
      </c>
      <c r="N368" s="37">
        <f t="shared" si="39"/>
        <v>2016</v>
      </c>
      <c r="O368" s="38" t="str">
        <f t="shared" si="40"/>
        <v>Q4</v>
      </c>
      <c r="P368" s="37">
        <f t="shared" si="41"/>
        <v>10</v>
      </c>
    </row>
    <row r="369" spans="1:16" x14ac:dyDescent="0.25">
      <c r="A369" s="31">
        <v>42644</v>
      </c>
      <c r="B369" s="32" t="s">
        <v>83</v>
      </c>
      <c r="C369" s="32" t="s">
        <v>79</v>
      </c>
      <c r="D369" s="32" t="s">
        <v>76</v>
      </c>
      <c r="E369" s="33">
        <v>34</v>
      </c>
      <c r="F369" s="34">
        <v>19900</v>
      </c>
      <c r="G369" s="34">
        <v>0</v>
      </c>
      <c r="H369" s="34">
        <v>10652.41</v>
      </c>
      <c r="I369" s="34">
        <v>0</v>
      </c>
      <c r="J369" s="35">
        <f t="shared" si="35"/>
        <v>19900</v>
      </c>
      <c r="K369" s="35">
        <f t="shared" si="36"/>
        <v>9247.59</v>
      </c>
      <c r="L369" s="35">
        <f t="shared" si="37"/>
        <v>9247.59</v>
      </c>
      <c r="M369" s="36">
        <f t="shared" si="38"/>
        <v>0.46470301507537687</v>
      </c>
      <c r="N369" s="37">
        <f t="shared" si="39"/>
        <v>2016</v>
      </c>
      <c r="O369" s="38" t="str">
        <f t="shared" si="40"/>
        <v>Q4</v>
      </c>
      <c r="P369" s="37">
        <f t="shared" si="41"/>
        <v>10</v>
      </c>
    </row>
    <row r="370" spans="1:16" x14ac:dyDescent="0.25">
      <c r="A370" s="31">
        <v>42644</v>
      </c>
      <c r="B370" s="32" t="s">
        <v>83</v>
      </c>
      <c r="C370" s="32" t="s">
        <v>79</v>
      </c>
      <c r="D370" s="32" t="s">
        <v>77</v>
      </c>
      <c r="E370" s="33">
        <v>3</v>
      </c>
      <c r="F370" s="34">
        <v>1737</v>
      </c>
      <c r="G370" s="34">
        <v>86.85</v>
      </c>
      <c r="H370" s="34">
        <v>966.04</v>
      </c>
      <c r="I370" s="34">
        <v>0</v>
      </c>
      <c r="J370" s="35">
        <f t="shared" si="35"/>
        <v>1650.15</v>
      </c>
      <c r="K370" s="35">
        <f t="shared" si="36"/>
        <v>684.11000000000013</v>
      </c>
      <c r="L370" s="35">
        <f t="shared" si="37"/>
        <v>684.11000000000013</v>
      </c>
      <c r="M370" s="36">
        <f t="shared" si="38"/>
        <v>0.41457443262733695</v>
      </c>
      <c r="N370" s="37">
        <f t="shared" si="39"/>
        <v>2016</v>
      </c>
      <c r="O370" s="38" t="str">
        <f t="shared" si="40"/>
        <v>Q4</v>
      </c>
      <c r="P370" s="37">
        <f t="shared" si="41"/>
        <v>10</v>
      </c>
    </row>
    <row r="371" spans="1:16" x14ac:dyDescent="0.25">
      <c r="A371" s="31">
        <v>42644</v>
      </c>
      <c r="B371" s="32" t="s">
        <v>84</v>
      </c>
      <c r="C371" s="32" t="s">
        <v>75</v>
      </c>
      <c r="D371" s="32" t="s">
        <v>76</v>
      </c>
      <c r="E371" s="33">
        <v>9</v>
      </c>
      <c r="F371" s="34">
        <v>27031</v>
      </c>
      <c r="G371" s="34">
        <v>0</v>
      </c>
      <c r="H371" s="34">
        <v>21608.75</v>
      </c>
      <c r="I371" s="34">
        <v>0</v>
      </c>
      <c r="J371" s="35">
        <f t="shared" si="35"/>
        <v>27031</v>
      </c>
      <c r="K371" s="35">
        <f t="shared" si="36"/>
        <v>5422.25</v>
      </c>
      <c r="L371" s="35">
        <f t="shared" si="37"/>
        <v>5422.25</v>
      </c>
      <c r="M371" s="36">
        <f t="shared" si="38"/>
        <v>0.20059376271688062</v>
      </c>
      <c r="N371" s="37">
        <f t="shared" si="39"/>
        <v>2016</v>
      </c>
      <c r="O371" s="38" t="str">
        <f t="shared" si="40"/>
        <v>Q4</v>
      </c>
      <c r="P371" s="37">
        <f t="shared" si="41"/>
        <v>10</v>
      </c>
    </row>
    <row r="372" spans="1:16" x14ac:dyDescent="0.25">
      <c r="A372" s="31">
        <v>42644</v>
      </c>
      <c r="B372" s="32" t="s">
        <v>84</v>
      </c>
      <c r="C372" s="32" t="s">
        <v>78</v>
      </c>
      <c r="D372" s="32" t="s">
        <v>76</v>
      </c>
      <c r="E372" s="33">
        <v>274</v>
      </c>
      <c r="F372" s="34">
        <v>1025356</v>
      </c>
      <c r="G372" s="34">
        <v>0</v>
      </c>
      <c r="H372" s="34">
        <v>853915.08</v>
      </c>
      <c r="I372" s="34">
        <v>0</v>
      </c>
      <c r="J372" s="35">
        <f t="shared" si="35"/>
        <v>1025356</v>
      </c>
      <c r="K372" s="35">
        <f t="shared" si="36"/>
        <v>171440.92000000004</v>
      </c>
      <c r="L372" s="35">
        <f t="shared" si="37"/>
        <v>171440.92000000004</v>
      </c>
      <c r="M372" s="36">
        <f t="shared" si="38"/>
        <v>0.16720136225857168</v>
      </c>
      <c r="N372" s="37">
        <f t="shared" si="39"/>
        <v>2016</v>
      </c>
      <c r="O372" s="38" t="str">
        <f t="shared" si="40"/>
        <v>Q4</v>
      </c>
      <c r="P372" s="37">
        <f t="shared" si="41"/>
        <v>10</v>
      </c>
    </row>
    <row r="373" spans="1:16" x14ac:dyDescent="0.25">
      <c r="A373" s="31">
        <v>42644</v>
      </c>
      <c r="B373" s="32" t="s">
        <v>84</v>
      </c>
      <c r="C373" s="32" t="s">
        <v>78</v>
      </c>
      <c r="D373" s="32" t="s">
        <v>77</v>
      </c>
      <c r="E373" s="33">
        <v>9</v>
      </c>
      <c r="F373" s="34">
        <v>42671</v>
      </c>
      <c r="G373" s="34">
        <v>2133.5500000000002</v>
      </c>
      <c r="H373" s="34">
        <v>37645.919999999998</v>
      </c>
      <c r="I373" s="34">
        <v>0</v>
      </c>
      <c r="J373" s="35">
        <f t="shared" si="35"/>
        <v>40537.449999999997</v>
      </c>
      <c r="K373" s="35">
        <f t="shared" si="36"/>
        <v>2891.5299999999988</v>
      </c>
      <c r="L373" s="35">
        <f t="shared" si="37"/>
        <v>2891.5299999999988</v>
      </c>
      <c r="M373" s="36">
        <f t="shared" si="38"/>
        <v>7.1329844378469759E-2</v>
      </c>
      <c r="N373" s="37">
        <f t="shared" si="39"/>
        <v>2016</v>
      </c>
      <c r="O373" s="38" t="str">
        <f t="shared" si="40"/>
        <v>Q4</v>
      </c>
      <c r="P373" s="37">
        <f t="shared" si="41"/>
        <v>10</v>
      </c>
    </row>
    <row r="374" spans="1:16" x14ac:dyDescent="0.25">
      <c r="A374" s="31">
        <v>42644</v>
      </c>
      <c r="B374" s="32" t="s">
        <v>84</v>
      </c>
      <c r="C374" s="32" t="s">
        <v>79</v>
      </c>
      <c r="D374" s="32" t="s">
        <v>76</v>
      </c>
      <c r="E374" s="33">
        <v>16</v>
      </c>
      <c r="F374" s="34">
        <v>61544</v>
      </c>
      <c r="G374" s="34">
        <v>0</v>
      </c>
      <c r="H374" s="34">
        <v>50363.82</v>
      </c>
      <c r="I374" s="34">
        <v>0</v>
      </c>
      <c r="J374" s="35">
        <f t="shared" si="35"/>
        <v>61544</v>
      </c>
      <c r="K374" s="35">
        <f t="shared" si="36"/>
        <v>11180.18</v>
      </c>
      <c r="L374" s="35">
        <f t="shared" si="37"/>
        <v>11180.18</v>
      </c>
      <c r="M374" s="36">
        <f t="shared" si="38"/>
        <v>0.18166157545820877</v>
      </c>
      <c r="N374" s="37">
        <f t="shared" si="39"/>
        <v>2016</v>
      </c>
      <c r="O374" s="38" t="str">
        <f t="shared" si="40"/>
        <v>Q4</v>
      </c>
      <c r="P374" s="37">
        <f t="shared" si="41"/>
        <v>10</v>
      </c>
    </row>
    <row r="375" spans="1:16" x14ac:dyDescent="0.25">
      <c r="A375" s="31">
        <v>42644</v>
      </c>
      <c r="B375" s="32" t="s">
        <v>85</v>
      </c>
      <c r="C375" s="32" t="s">
        <v>75</v>
      </c>
      <c r="D375" s="32" t="s">
        <v>77</v>
      </c>
      <c r="E375" s="33">
        <v>1</v>
      </c>
      <c r="F375" s="34">
        <v>1079</v>
      </c>
      <c r="G375" s="34">
        <v>53.95</v>
      </c>
      <c r="H375" s="34">
        <v>667.33</v>
      </c>
      <c r="I375" s="34">
        <v>0</v>
      </c>
      <c r="J375" s="35">
        <f t="shared" si="35"/>
        <v>1025.05</v>
      </c>
      <c r="K375" s="35">
        <f t="shared" si="36"/>
        <v>357.71999999999991</v>
      </c>
      <c r="L375" s="35">
        <f t="shared" si="37"/>
        <v>357.71999999999991</v>
      </c>
      <c r="M375" s="36">
        <f t="shared" si="38"/>
        <v>0.3489780986293351</v>
      </c>
      <c r="N375" s="37">
        <f t="shared" si="39"/>
        <v>2016</v>
      </c>
      <c r="O375" s="38" t="str">
        <f t="shared" si="40"/>
        <v>Q4</v>
      </c>
      <c r="P375" s="37">
        <f t="shared" si="41"/>
        <v>10</v>
      </c>
    </row>
    <row r="376" spans="1:16" x14ac:dyDescent="0.25">
      <c r="A376" s="31">
        <v>42644</v>
      </c>
      <c r="B376" s="32" t="s">
        <v>85</v>
      </c>
      <c r="C376" s="32" t="s">
        <v>78</v>
      </c>
      <c r="D376" s="32" t="s">
        <v>76</v>
      </c>
      <c r="E376" s="33">
        <v>335</v>
      </c>
      <c r="F376" s="34">
        <v>380425</v>
      </c>
      <c r="G376" s="34">
        <v>0</v>
      </c>
      <c r="H376" s="34">
        <v>210964.18</v>
      </c>
      <c r="I376" s="34">
        <v>0</v>
      </c>
      <c r="J376" s="35">
        <f t="shared" si="35"/>
        <v>380425</v>
      </c>
      <c r="K376" s="35">
        <f t="shared" si="36"/>
        <v>169460.82</v>
      </c>
      <c r="L376" s="35">
        <f t="shared" si="37"/>
        <v>169460.82</v>
      </c>
      <c r="M376" s="36">
        <f t="shared" si="38"/>
        <v>0.44545132417690741</v>
      </c>
      <c r="N376" s="37">
        <f t="shared" si="39"/>
        <v>2016</v>
      </c>
      <c r="O376" s="38" t="str">
        <f t="shared" si="40"/>
        <v>Q4</v>
      </c>
      <c r="P376" s="37">
        <f t="shared" si="41"/>
        <v>10</v>
      </c>
    </row>
    <row r="377" spans="1:16" x14ac:dyDescent="0.25">
      <c r="A377" s="31">
        <v>42644</v>
      </c>
      <c r="B377" s="32" t="s">
        <v>85</v>
      </c>
      <c r="C377" s="32" t="s">
        <v>78</v>
      </c>
      <c r="D377" s="32" t="s">
        <v>77</v>
      </c>
      <c r="E377" s="33">
        <v>10</v>
      </c>
      <c r="F377" s="34">
        <v>11610</v>
      </c>
      <c r="G377" s="34">
        <v>580.5</v>
      </c>
      <c r="H377" s="34">
        <v>6160.21</v>
      </c>
      <c r="I377" s="34">
        <v>0</v>
      </c>
      <c r="J377" s="35">
        <f t="shared" si="35"/>
        <v>11029.5</v>
      </c>
      <c r="K377" s="35">
        <f t="shared" si="36"/>
        <v>4869.29</v>
      </c>
      <c r="L377" s="35">
        <f t="shared" si="37"/>
        <v>4869.29</v>
      </c>
      <c r="M377" s="36">
        <f t="shared" si="38"/>
        <v>0.44147876150324128</v>
      </c>
      <c r="N377" s="37">
        <f t="shared" si="39"/>
        <v>2016</v>
      </c>
      <c r="O377" s="38" t="str">
        <f t="shared" si="40"/>
        <v>Q4</v>
      </c>
      <c r="P377" s="37">
        <f t="shared" si="41"/>
        <v>10</v>
      </c>
    </row>
    <row r="378" spans="1:16" x14ac:dyDescent="0.25">
      <c r="A378" s="31">
        <v>42644</v>
      </c>
      <c r="B378" s="32" t="s">
        <v>85</v>
      </c>
      <c r="C378" s="32" t="s">
        <v>79</v>
      </c>
      <c r="D378" s="32" t="s">
        <v>76</v>
      </c>
      <c r="E378" s="33">
        <v>23</v>
      </c>
      <c r="F378" s="34">
        <v>23427</v>
      </c>
      <c r="G378" s="34">
        <v>0</v>
      </c>
      <c r="H378" s="34">
        <v>11896.17</v>
      </c>
      <c r="I378" s="34">
        <v>0</v>
      </c>
      <c r="J378" s="35">
        <f t="shared" si="35"/>
        <v>23427</v>
      </c>
      <c r="K378" s="35">
        <f t="shared" si="36"/>
        <v>11530.83</v>
      </c>
      <c r="L378" s="35">
        <f t="shared" si="37"/>
        <v>11530.83</v>
      </c>
      <c r="M378" s="36">
        <f t="shared" si="38"/>
        <v>0.49220258675886797</v>
      </c>
      <c r="N378" s="37">
        <f t="shared" si="39"/>
        <v>2016</v>
      </c>
      <c r="O378" s="38" t="str">
        <f t="shared" si="40"/>
        <v>Q4</v>
      </c>
      <c r="P378" s="37">
        <f t="shared" si="41"/>
        <v>10</v>
      </c>
    </row>
    <row r="379" spans="1:16" x14ac:dyDescent="0.25">
      <c r="A379" s="31">
        <v>42675</v>
      </c>
      <c r="B379" s="32" t="s">
        <v>74</v>
      </c>
      <c r="C379" s="32" t="s">
        <v>75</v>
      </c>
      <c r="D379" s="32" t="s">
        <v>76</v>
      </c>
      <c r="E379" s="33">
        <v>21</v>
      </c>
      <c r="F379" s="34">
        <v>7079</v>
      </c>
      <c r="G379" s="34">
        <v>0</v>
      </c>
      <c r="H379" s="34">
        <v>4044.61</v>
      </c>
      <c r="I379" s="34">
        <v>0</v>
      </c>
      <c r="J379" s="35">
        <f t="shared" si="35"/>
        <v>7079</v>
      </c>
      <c r="K379" s="35">
        <f t="shared" si="36"/>
        <v>3034.39</v>
      </c>
      <c r="L379" s="35">
        <f t="shared" si="37"/>
        <v>3034.39</v>
      </c>
      <c r="M379" s="36">
        <f t="shared" si="38"/>
        <v>0.42864670151151291</v>
      </c>
      <c r="N379" s="37">
        <f t="shared" si="39"/>
        <v>2016</v>
      </c>
      <c r="O379" s="38" t="str">
        <f t="shared" si="40"/>
        <v>Q4</v>
      </c>
      <c r="P379" s="37">
        <f t="shared" si="41"/>
        <v>11</v>
      </c>
    </row>
    <row r="380" spans="1:16" x14ac:dyDescent="0.25">
      <c r="A380" s="31">
        <v>42675</v>
      </c>
      <c r="B380" s="32" t="s">
        <v>74</v>
      </c>
      <c r="C380" s="32" t="s">
        <v>75</v>
      </c>
      <c r="D380" s="32" t="s">
        <v>77</v>
      </c>
      <c r="E380" s="33">
        <v>6</v>
      </c>
      <c r="F380" s="34">
        <v>2054</v>
      </c>
      <c r="G380" s="34">
        <v>205.4</v>
      </c>
      <c r="H380" s="34">
        <v>1239.5</v>
      </c>
      <c r="I380" s="34">
        <v>0</v>
      </c>
      <c r="J380" s="35">
        <f t="shared" si="35"/>
        <v>1848.6</v>
      </c>
      <c r="K380" s="35">
        <f t="shared" si="36"/>
        <v>609.09999999999991</v>
      </c>
      <c r="L380" s="35">
        <f t="shared" si="37"/>
        <v>609.09999999999991</v>
      </c>
      <c r="M380" s="36">
        <f t="shared" si="38"/>
        <v>0.32949258898625983</v>
      </c>
      <c r="N380" s="37">
        <f t="shared" si="39"/>
        <v>2016</v>
      </c>
      <c r="O380" s="38" t="str">
        <f t="shared" si="40"/>
        <v>Q4</v>
      </c>
      <c r="P380" s="37">
        <f t="shared" si="41"/>
        <v>11</v>
      </c>
    </row>
    <row r="381" spans="1:16" x14ac:dyDescent="0.25">
      <c r="A381" s="31">
        <v>42675</v>
      </c>
      <c r="B381" s="32" t="s">
        <v>74</v>
      </c>
      <c r="C381" s="32" t="s">
        <v>78</v>
      </c>
      <c r="D381" s="32" t="s">
        <v>76</v>
      </c>
      <c r="E381" s="33">
        <v>983</v>
      </c>
      <c r="F381" s="34">
        <v>383336</v>
      </c>
      <c r="G381" s="34">
        <v>0</v>
      </c>
      <c r="H381" s="34">
        <v>232787.99</v>
      </c>
      <c r="I381" s="34">
        <v>0</v>
      </c>
      <c r="J381" s="35">
        <f t="shared" si="35"/>
        <v>383336</v>
      </c>
      <c r="K381" s="35">
        <f t="shared" si="36"/>
        <v>150548.01</v>
      </c>
      <c r="L381" s="35">
        <f t="shared" si="37"/>
        <v>150548.01</v>
      </c>
      <c r="M381" s="36">
        <f t="shared" si="38"/>
        <v>0.39273120708725506</v>
      </c>
      <c r="N381" s="37">
        <f t="shared" si="39"/>
        <v>2016</v>
      </c>
      <c r="O381" s="38" t="str">
        <f t="shared" si="40"/>
        <v>Q4</v>
      </c>
      <c r="P381" s="37">
        <f t="shared" si="41"/>
        <v>11</v>
      </c>
    </row>
    <row r="382" spans="1:16" x14ac:dyDescent="0.25">
      <c r="A382" s="31">
        <v>42675</v>
      </c>
      <c r="B382" s="32" t="s">
        <v>74</v>
      </c>
      <c r="C382" s="32" t="s">
        <v>78</v>
      </c>
      <c r="D382" s="32" t="s">
        <v>77</v>
      </c>
      <c r="E382" s="33">
        <v>56</v>
      </c>
      <c r="F382" s="34">
        <v>21726</v>
      </c>
      <c r="G382" s="34">
        <v>1086.3</v>
      </c>
      <c r="H382" s="34">
        <v>11520.12</v>
      </c>
      <c r="I382" s="34">
        <v>0</v>
      </c>
      <c r="J382" s="35">
        <f t="shared" si="35"/>
        <v>20639.7</v>
      </c>
      <c r="K382" s="35">
        <f t="shared" si="36"/>
        <v>9119.58</v>
      </c>
      <c r="L382" s="35">
        <f t="shared" si="37"/>
        <v>9119.58</v>
      </c>
      <c r="M382" s="36">
        <f t="shared" si="38"/>
        <v>0.44184653846712885</v>
      </c>
      <c r="N382" s="37">
        <f t="shared" si="39"/>
        <v>2016</v>
      </c>
      <c r="O382" s="38" t="str">
        <f t="shared" si="40"/>
        <v>Q4</v>
      </c>
      <c r="P382" s="37">
        <f t="shared" si="41"/>
        <v>11</v>
      </c>
    </row>
    <row r="383" spans="1:16" x14ac:dyDescent="0.25">
      <c r="A383" s="31">
        <v>42675</v>
      </c>
      <c r="B383" s="32" t="s">
        <v>74</v>
      </c>
      <c r="C383" s="32" t="s">
        <v>79</v>
      </c>
      <c r="D383" s="32" t="s">
        <v>76</v>
      </c>
      <c r="E383" s="33">
        <v>60</v>
      </c>
      <c r="F383" s="34">
        <v>19260</v>
      </c>
      <c r="G383" s="34">
        <v>0</v>
      </c>
      <c r="H383" s="34">
        <v>11717.6</v>
      </c>
      <c r="I383" s="34">
        <v>0</v>
      </c>
      <c r="J383" s="35">
        <f t="shared" si="35"/>
        <v>19260</v>
      </c>
      <c r="K383" s="35">
        <f t="shared" si="36"/>
        <v>7542.4</v>
      </c>
      <c r="L383" s="35">
        <f t="shared" si="37"/>
        <v>7542.4</v>
      </c>
      <c r="M383" s="36">
        <f t="shared" si="38"/>
        <v>0.39160955347871235</v>
      </c>
      <c r="N383" s="37">
        <f t="shared" si="39"/>
        <v>2016</v>
      </c>
      <c r="O383" s="38" t="str">
        <f t="shared" si="40"/>
        <v>Q4</v>
      </c>
      <c r="P383" s="37">
        <f t="shared" si="41"/>
        <v>11</v>
      </c>
    </row>
    <row r="384" spans="1:16" x14ac:dyDescent="0.25">
      <c r="A384" s="31">
        <v>42675</v>
      </c>
      <c r="B384" s="32" t="s">
        <v>74</v>
      </c>
      <c r="C384" s="32" t="s">
        <v>79</v>
      </c>
      <c r="D384" s="32" t="s">
        <v>77</v>
      </c>
      <c r="E384" s="33">
        <v>19</v>
      </c>
      <c r="F384" s="34">
        <v>7281</v>
      </c>
      <c r="G384" s="34">
        <v>670.8</v>
      </c>
      <c r="H384" s="34">
        <v>3913.9</v>
      </c>
      <c r="I384" s="34">
        <v>0</v>
      </c>
      <c r="J384" s="35">
        <f t="shared" si="35"/>
        <v>6610.2</v>
      </c>
      <c r="K384" s="35">
        <f t="shared" si="36"/>
        <v>2696.2999999999997</v>
      </c>
      <c r="L384" s="35">
        <f t="shared" si="37"/>
        <v>2696.2999999999997</v>
      </c>
      <c r="M384" s="36">
        <f t="shared" si="38"/>
        <v>0.40789991225681521</v>
      </c>
      <c r="N384" s="37">
        <f t="shared" si="39"/>
        <v>2016</v>
      </c>
      <c r="O384" s="38" t="str">
        <f t="shared" si="40"/>
        <v>Q4</v>
      </c>
      <c r="P384" s="37">
        <f t="shared" si="41"/>
        <v>11</v>
      </c>
    </row>
    <row r="385" spans="1:16" x14ac:dyDescent="0.25">
      <c r="A385" s="31">
        <v>42675</v>
      </c>
      <c r="B385" s="32" t="s">
        <v>80</v>
      </c>
      <c r="C385" s="32" t="s">
        <v>75</v>
      </c>
      <c r="D385" s="32" t="s">
        <v>76</v>
      </c>
      <c r="E385" s="33">
        <v>6</v>
      </c>
      <c r="F385" s="34">
        <v>34444</v>
      </c>
      <c r="G385" s="34">
        <v>0</v>
      </c>
      <c r="H385" s="34">
        <v>29730.95</v>
      </c>
      <c r="I385" s="34">
        <v>0</v>
      </c>
      <c r="J385" s="35">
        <f t="shared" si="35"/>
        <v>34444</v>
      </c>
      <c r="K385" s="35">
        <f t="shared" si="36"/>
        <v>4713.0499999999993</v>
      </c>
      <c r="L385" s="35">
        <f t="shared" si="37"/>
        <v>4713.0499999999993</v>
      </c>
      <c r="M385" s="36">
        <f t="shared" si="38"/>
        <v>0.13683224944837996</v>
      </c>
      <c r="N385" s="37">
        <f t="shared" si="39"/>
        <v>2016</v>
      </c>
      <c r="O385" s="38" t="str">
        <f t="shared" si="40"/>
        <v>Q4</v>
      </c>
      <c r="P385" s="37">
        <f t="shared" si="41"/>
        <v>11</v>
      </c>
    </row>
    <row r="386" spans="1:16" x14ac:dyDescent="0.25">
      <c r="A386" s="31">
        <v>42675</v>
      </c>
      <c r="B386" s="32" t="s">
        <v>80</v>
      </c>
      <c r="C386" s="32" t="s">
        <v>75</v>
      </c>
      <c r="D386" s="32" t="s">
        <v>77</v>
      </c>
      <c r="E386" s="33">
        <v>2</v>
      </c>
      <c r="F386" s="34">
        <v>16538</v>
      </c>
      <c r="G386" s="34">
        <v>826.9</v>
      </c>
      <c r="H386" s="34">
        <v>13673.43</v>
      </c>
      <c r="I386" s="34">
        <v>0</v>
      </c>
      <c r="J386" s="35">
        <f t="shared" ref="J386:J449" si="42">F386-G386</f>
        <v>15711.1</v>
      </c>
      <c r="K386" s="35">
        <f t="shared" ref="K386:K449" si="43">J386-H386</f>
        <v>2037.67</v>
      </c>
      <c r="L386" s="35">
        <f t="shared" ref="L386:L449" si="44">K386-I386</f>
        <v>2037.67</v>
      </c>
      <c r="M386" s="36">
        <f t="shared" ref="M386:M449" si="45">IF(J386=0,0,K386/J386)</f>
        <v>0.12969620204823343</v>
      </c>
      <c r="N386" s="37">
        <f t="shared" ref="N386:N449" si="46">YEAR(A386)</f>
        <v>2016</v>
      </c>
      <c r="O386" s="38" t="str">
        <f t="shared" ref="O386:O449" si="47">"Q"&amp;ROUNDUP(MONTH(A386)/3,0)</f>
        <v>Q4</v>
      </c>
      <c r="P386" s="37">
        <f t="shared" ref="P386:P449" si="48">MONTH(A386)</f>
        <v>11</v>
      </c>
    </row>
    <row r="387" spans="1:16" x14ac:dyDescent="0.25">
      <c r="A387" s="31">
        <v>42675</v>
      </c>
      <c r="B387" s="32" t="s">
        <v>80</v>
      </c>
      <c r="C387" s="32" t="s">
        <v>78</v>
      </c>
      <c r="D387" s="32" t="s">
        <v>76</v>
      </c>
      <c r="E387" s="33">
        <v>208</v>
      </c>
      <c r="F387" s="34">
        <v>1219952</v>
      </c>
      <c r="G387" s="34">
        <v>0</v>
      </c>
      <c r="H387" s="34">
        <v>1052619.43</v>
      </c>
      <c r="I387" s="34">
        <v>0</v>
      </c>
      <c r="J387" s="35">
        <f t="shared" si="42"/>
        <v>1219952</v>
      </c>
      <c r="K387" s="35">
        <f t="shared" si="43"/>
        <v>167332.57000000007</v>
      </c>
      <c r="L387" s="35">
        <f t="shared" si="44"/>
        <v>167332.57000000007</v>
      </c>
      <c r="M387" s="36">
        <f t="shared" si="45"/>
        <v>0.13716324084882034</v>
      </c>
      <c r="N387" s="37">
        <f t="shared" si="46"/>
        <v>2016</v>
      </c>
      <c r="O387" s="38" t="str">
        <f t="shared" si="47"/>
        <v>Q4</v>
      </c>
      <c r="P387" s="37">
        <f t="shared" si="48"/>
        <v>11</v>
      </c>
    </row>
    <row r="388" spans="1:16" x14ac:dyDescent="0.25">
      <c r="A388" s="31">
        <v>42675</v>
      </c>
      <c r="B388" s="32" t="s">
        <v>80</v>
      </c>
      <c r="C388" s="32" t="s">
        <v>78</v>
      </c>
      <c r="D388" s="32" t="s">
        <v>77</v>
      </c>
      <c r="E388" s="33">
        <v>4</v>
      </c>
      <c r="F388" s="34">
        <v>19826</v>
      </c>
      <c r="G388" s="34">
        <v>991.3</v>
      </c>
      <c r="H388" s="34">
        <v>17282.98</v>
      </c>
      <c r="I388" s="34">
        <v>0</v>
      </c>
      <c r="J388" s="35">
        <f t="shared" si="42"/>
        <v>18834.7</v>
      </c>
      <c r="K388" s="35">
        <f t="shared" si="43"/>
        <v>1551.7200000000012</v>
      </c>
      <c r="L388" s="35">
        <f t="shared" si="44"/>
        <v>1551.7200000000012</v>
      </c>
      <c r="M388" s="36">
        <f t="shared" si="45"/>
        <v>8.2386233919308563E-2</v>
      </c>
      <c r="N388" s="37">
        <f t="shared" si="46"/>
        <v>2016</v>
      </c>
      <c r="O388" s="38" t="str">
        <f t="shared" si="47"/>
        <v>Q4</v>
      </c>
      <c r="P388" s="37">
        <f t="shared" si="48"/>
        <v>11</v>
      </c>
    </row>
    <row r="389" spans="1:16" x14ac:dyDescent="0.25">
      <c r="A389" s="31">
        <v>42675</v>
      </c>
      <c r="B389" s="32" t="s">
        <v>80</v>
      </c>
      <c r="C389" s="32" t="s">
        <v>79</v>
      </c>
      <c r="D389" s="32" t="s">
        <v>76</v>
      </c>
      <c r="E389" s="33">
        <v>12</v>
      </c>
      <c r="F389" s="34">
        <v>35538</v>
      </c>
      <c r="G389" s="34">
        <v>0</v>
      </c>
      <c r="H389" s="34">
        <v>31895.06</v>
      </c>
      <c r="I389" s="34">
        <v>0</v>
      </c>
      <c r="J389" s="35">
        <f t="shared" si="42"/>
        <v>35538</v>
      </c>
      <c r="K389" s="35">
        <f t="shared" si="43"/>
        <v>3642.9399999999987</v>
      </c>
      <c r="L389" s="35">
        <f t="shared" si="44"/>
        <v>3642.9399999999987</v>
      </c>
      <c r="M389" s="36">
        <f t="shared" si="45"/>
        <v>0.10250830097360568</v>
      </c>
      <c r="N389" s="37">
        <f t="shared" si="46"/>
        <v>2016</v>
      </c>
      <c r="O389" s="38" t="str">
        <f t="shared" si="47"/>
        <v>Q4</v>
      </c>
      <c r="P389" s="37">
        <f t="shared" si="48"/>
        <v>11</v>
      </c>
    </row>
    <row r="390" spans="1:16" x14ac:dyDescent="0.25">
      <c r="A390" s="31">
        <v>42675</v>
      </c>
      <c r="B390" s="32" t="s">
        <v>80</v>
      </c>
      <c r="C390" s="32" t="s">
        <v>79</v>
      </c>
      <c r="D390" s="32" t="s">
        <v>77</v>
      </c>
      <c r="E390" s="33">
        <v>1</v>
      </c>
      <c r="F390" s="34">
        <v>2209</v>
      </c>
      <c r="G390" s="34">
        <v>110.45</v>
      </c>
      <c r="H390" s="34">
        <v>1979.35</v>
      </c>
      <c r="I390" s="34">
        <v>0</v>
      </c>
      <c r="J390" s="35">
        <f t="shared" si="42"/>
        <v>2098.5500000000002</v>
      </c>
      <c r="K390" s="35">
        <f t="shared" si="43"/>
        <v>119.20000000000027</v>
      </c>
      <c r="L390" s="35">
        <f t="shared" si="44"/>
        <v>119.20000000000027</v>
      </c>
      <c r="M390" s="36">
        <f t="shared" si="45"/>
        <v>5.6801124586023807E-2</v>
      </c>
      <c r="N390" s="37">
        <f t="shared" si="46"/>
        <v>2016</v>
      </c>
      <c r="O390" s="38" t="str">
        <f t="shared" si="47"/>
        <v>Q4</v>
      </c>
      <c r="P390" s="37">
        <f t="shared" si="48"/>
        <v>11</v>
      </c>
    </row>
    <row r="391" spans="1:16" x14ac:dyDescent="0.25">
      <c r="A391" s="31">
        <v>42675</v>
      </c>
      <c r="B391" s="32" t="s">
        <v>81</v>
      </c>
      <c r="C391" s="32" t="s">
        <v>75</v>
      </c>
      <c r="D391" s="32" t="s">
        <v>76</v>
      </c>
      <c r="E391" s="33">
        <v>13</v>
      </c>
      <c r="F391" s="34">
        <v>9777</v>
      </c>
      <c r="G391" s="34">
        <v>0</v>
      </c>
      <c r="H391" s="34">
        <v>4655.67</v>
      </c>
      <c r="I391" s="34">
        <v>0</v>
      </c>
      <c r="J391" s="35">
        <f t="shared" si="42"/>
        <v>9777</v>
      </c>
      <c r="K391" s="35">
        <f t="shared" si="43"/>
        <v>5121.33</v>
      </c>
      <c r="L391" s="35">
        <f t="shared" si="44"/>
        <v>5121.33</v>
      </c>
      <c r="M391" s="36">
        <f t="shared" si="45"/>
        <v>0.5238140533906106</v>
      </c>
      <c r="N391" s="37">
        <f t="shared" si="46"/>
        <v>2016</v>
      </c>
      <c r="O391" s="38" t="str">
        <f t="shared" si="47"/>
        <v>Q4</v>
      </c>
      <c r="P391" s="37">
        <f t="shared" si="48"/>
        <v>11</v>
      </c>
    </row>
    <row r="392" spans="1:16" x14ac:dyDescent="0.25">
      <c r="A392" s="31">
        <v>42675</v>
      </c>
      <c r="B392" s="32" t="s">
        <v>81</v>
      </c>
      <c r="C392" s="32" t="s">
        <v>75</v>
      </c>
      <c r="D392" s="32" t="s">
        <v>77</v>
      </c>
      <c r="E392" s="33">
        <v>2</v>
      </c>
      <c r="F392" s="34">
        <v>1218</v>
      </c>
      <c r="G392" s="34">
        <v>121.8</v>
      </c>
      <c r="H392" s="34">
        <v>543.61</v>
      </c>
      <c r="I392" s="34">
        <v>0</v>
      </c>
      <c r="J392" s="35">
        <f t="shared" si="42"/>
        <v>1096.2</v>
      </c>
      <c r="K392" s="35">
        <f t="shared" si="43"/>
        <v>552.59</v>
      </c>
      <c r="L392" s="35">
        <f t="shared" si="44"/>
        <v>552.59</v>
      </c>
      <c r="M392" s="36">
        <f t="shared" si="45"/>
        <v>0.50409596788907129</v>
      </c>
      <c r="N392" s="37">
        <f t="shared" si="46"/>
        <v>2016</v>
      </c>
      <c r="O392" s="38" t="str">
        <f t="shared" si="47"/>
        <v>Q4</v>
      </c>
      <c r="P392" s="37">
        <f t="shared" si="48"/>
        <v>11</v>
      </c>
    </row>
    <row r="393" spans="1:16" x14ac:dyDescent="0.25">
      <c r="A393" s="31">
        <v>42675</v>
      </c>
      <c r="B393" s="32" t="s">
        <v>81</v>
      </c>
      <c r="C393" s="32" t="s">
        <v>78</v>
      </c>
      <c r="D393" s="32" t="s">
        <v>76</v>
      </c>
      <c r="E393" s="33">
        <v>741</v>
      </c>
      <c r="F393" s="34">
        <v>518229</v>
      </c>
      <c r="G393" s="34">
        <v>0</v>
      </c>
      <c r="H393" s="34">
        <v>236565.34</v>
      </c>
      <c r="I393" s="34">
        <v>0</v>
      </c>
      <c r="J393" s="35">
        <f t="shared" si="42"/>
        <v>518229</v>
      </c>
      <c r="K393" s="35">
        <f t="shared" si="43"/>
        <v>281663.66000000003</v>
      </c>
      <c r="L393" s="35">
        <f t="shared" si="44"/>
        <v>281663.66000000003</v>
      </c>
      <c r="M393" s="36">
        <f t="shared" si="45"/>
        <v>0.54351196092846987</v>
      </c>
      <c r="N393" s="37">
        <f t="shared" si="46"/>
        <v>2016</v>
      </c>
      <c r="O393" s="38" t="str">
        <f t="shared" si="47"/>
        <v>Q4</v>
      </c>
      <c r="P393" s="37">
        <f t="shared" si="48"/>
        <v>11</v>
      </c>
    </row>
    <row r="394" spans="1:16" x14ac:dyDescent="0.25">
      <c r="A394" s="31">
        <v>42675</v>
      </c>
      <c r="B394" s="32" t="s">
        <v>81</v>
      </c>
      <c r="C394" s="32" t="s">
        <v>78</v>
      </c>
      <c r="D394" s="32" t="s">
        <v>77</v>
      </c>
      <c r="E394" s="33">
        <v>32</v>
      </c>
      <c r="F394" s="34">
        <v>18958</v>
      </c>
      <c r="G394" s="34">
        <v>947.9</v>
      </c>
      <c r="H394" s="34">
        <v>8851.6299999999992</v>
      </c>
      <c r="I394" s="34">
        <v>0</v>
      </c>
      <c r="J394" s="35">
        <f t="shared" si="42"/>
        <v>18010.099999999999</v>
      </c>
      <c r="K394" s="35">
        <f t="shared" si="43"/>
        <v>9158.4699999999993</v>
      </c>
      <c r="L394" s="35">
        <f t="shared" si="44"/>
        <v>9158.4699999999993</v>
      </c>
      <c r="M394" s="36">
        <f t="shared" si="45"/>
        <v>0.50851855347832609</v>
      </c>
      <c r="N394" s="37">
        <f t="shared" si="46"/>
        <v>2016</v>
      </c>
      <c r="O394" s="38" t="str">
        <f t="shared" si="47"/>
        <v>Q4</v>
      </c>
      <c r="P394" s="37">
        <f t="shared" si="48"/>
        <v>11</v>
      </c>
    </row>
    <row r="395" spans="1:16" x14ac:dyDescent="0.25">
      <c r="A395" s="31">
        <v>42675</v>
      </c>
      <c r="B395" s="32" t="s">
        <v>81</v>
      </c>
      <c r="C395" s="32" t="s">
        <v>79</v>
      </c>
      <c r="D395" s="32" t="s">
        <v>76</v>
      </c>
      <c r="E395" s="33">
        <v>34</v>
      </c>
      <c r="F395" s="34">
        <v>25516</v>
      </c>
      <c r="G395" s="34">
        <v>0</v>
      </c>
      <c r="H395" s="34">
        <v>11843.89</v>
      </c>
      <c r="I395" s="34">
        <v>0</v>
      </c>
      <c r="J395" s="35">
        <f t="shared" si="42"/>
        <v>25516</v>
      </c>
      <c r="K395" s="35">
        <f t="shared" si="43"/>
        <v>13672.11</v>
      </c>
      <c r="L395" s="35">
        <f t="shared" si="44"/>
        <v>13672.11</v>
      </c>
      <c r="M395" s="36">
        <f t="shared" si="45"/>
        <v>0.53582497256623296</v>
      </c>
      <c r="N395" s="37">
        <f t="shared" si="46"/>
        <v>2016</v>
      </c>
      <c r="O395" s="38" t="str">
        <f t="shared" si="47"/>
        <v>Q4</v>
      </c>
      <c r="P395" s="37">
        <f t="shared" si="48"/>
        <v>11</v>
      </c>
    </row>
    <row r="396" spans="1:16" x14ac:dyDescent="0.25">
      <c r="A396" s="31">
        <v>42675</v>
      </c>
      <c r="B396" s="32" t="s">
        <v>81</v>
      </c>
      <c r="C396" s="32" t="s">
        <v>79</v>
      </c>
      <c r="D396" s="32" t="s">
        <v>77</v>
      </c>
      <c r="E396" s="33">
        <v>16</v>
      </c>
      <c r="F396" s="34">
        <v>10934</v>
      </c>
      <c r="G396" s="34">
        <v>965.15</v>
      </c>
      <c r="H396" s="34">
        <v>4717.1899999999996</v>
      </c>
      <c r="I396" s="34">
        <v>0</v>
      </c>
      <c r="J396" s="35">
        <f t="shared" si="42"/>
        <v>9968.85</v>
      </c>
      <c r="K396" s="35">
        <f t="shared" si="43"/>
        <v>5251.6600000000008</v>
      </c>
      <c r="L396" s="35">
        <f t="shared" si="44"/>
        <v>5251.6600000000008</v>
      </c>
      <c r="M396" s="36">
        <f t="shared" si="45"/>
        <v>0.52680700381688972</v>
      </c>
      <c r="N396" s="37">
        <f t="shared" si="46"/>
        <v>2016</v>
      </c>
      <c r="O396" s="38" t="str">
        <f t="shared" si="47"/>
        <v>Q4</v>
      </c>
      <c r="P396" s="37">
        <f t="shared" si="48"/>
        <v>11</v>
      </c>
    </row>
    <row r="397" spans="1:16" x14ac:dyDescent="0.25">
      <c r="A397" s="31">
        <v>42675</v>
      </c>
      <c r="B397" s="32" t="s">
        <v>82</v>
      </c>
      <c r="C397" s="32" t="s">
        <v>75</v>
      </c>
      <c r="D397" s="32" t="s">
        <v>76</v>
      </c>
      <c r="E397" s="33">
        <v>39</v>
      </c>
      <c r="F397" s="34">
        <v>4511</v>
      </c>
      <c r="G397" s="34">
        <v>0</v>
      </c>
      <c r="H397" s="34">
        <v>3622.26</v>
      </c>
      <c r="I397" s="34">
        <v>0</v>
      </c>
      <c r="J397" s="35">
        <f t="shared" si="42"/>
        <v>4511</v>
      </c>
      <c r="K397" s="35">
        <f t="shared" si="43"/>
        <v>888.73999999999978</v>
      </c>
      <c r="L397" s="35">
        <f t="shared" si="44"/>
        <v>888.73999999999978</v>
      </c>
      <c r="M397" s="36">
        <f t="shared" si="45"/>
        <v>0.19701618266459761</v>
      </c>
      <c r="N397" s="37">
        <f t="shared" si="46"/>
        <v>2016</v>
      </c>
      <c r="O397" s="38" t="str">
        <f t="shared" si="47"/>
        <v>Q4</v>
      </c>
      <c r="P397" s="37">
        <f t="shared" si="48"/>
        <v>11</v>
      </c>
    </row>
    <row r="398" spans="1:16" x14ac:dyDescent="0.25">
      <c r="A398" s="31">
        <v>42675</v>
      </c>
      <c r="B398" s="32" t="s">
        <v>82</v>
      </c>
      <c r="C398" s="32" t="s">
        <v>75</v>
      </c>
      <c r="D398" s="32" t="s">
        <v>77</v>
      </c>
      <c r="E398" s="33">
        <v>9</v>
      </c>
      <c r="F398" s="34">
        <v>865</v>
      </c>
      <c r="G398" s="34">
        <v>69.3</v>
      </c>
      <c r="H398" s="34">
        <v>749.21</v>
      </c>
      <c r="I398" s="34">
        <v>0</v>
      </c>
      <c r="J398" s="35">
        <f t="shared" si="42"/>
        <v>795.7</v>
      </c>
      <c r="K398" s="35">
        <f t="shared" si="43"/>
        <v>46.490000000000009</v>
      </c>
      <c r="L398" s="35">
        <f t="shared" si="44"/>
        <v>46.490000000000009</v>
      </c>
      <c r="M398" s="36">
        <f t="shared" si="45"/>
        <v>5.8426542666834246E-2</v>
      </c>
      <c r="N398" s="37">
        <f t="shared" si="46"/>
        <v>2016</v>
      </c>
      <c r="O398" s="38" t="str">
        <f t="shared" si="47"/>
        <v>Q4</v>
      </c>
      <c r="P398" s="37">
        <f t="shared" si="48"/>
        <v>11</v>
      </c>
    </row>
    <row r="399" spans="1:16" x14ac:dyDescent="0.25">
      <c r="A399" s="31">
        <v>42675</v>
      </c>
      <c r="B399" s="32" t="s">
        <v>82</v>
      </c>
      <c r="C399" s="32" t="s">
        <v>78</v>
      </c>
      <c r="D399" s="32" t="s">
        <v>76</v>
      </c>
      <c r="E399" s="33">
        <v>2950</v>
      </c>
      <c r="F399" s="34">
        <v>286097</v>
      </c>
      <c r="G399" s="34">
        <v>0</v>
      </c>
      <c r="H399" s="34">
        <v>236289.96</v>
      </c>
      <c r="I399" s="34">
        <v>0</v>
      </c>
      <c r="J399" s="35">
        <f t="shared" si="42"/>
        <v>286097</v>
      </c>
      <c r="K399" s="35">
        <f t="shared" si="43"/>
        <v>49807.040000000008</v>
      </c>
      <c r="L399" s="35">
        <f t="shared" si="44"/>
        <v>49807.040000000008</v>
      </c>
      <c r="M399" s="36">
        <f t="shared" si="45"/>
        <v>0.17409144451007877</v>
      </c>
      <c r="N399" s="37">
        <f t="shared" si="46"/>
        <v>2016</v>
      </c>
      <c r="O399" s="38" t="str">
        <f t="shared" si="47"/>
        <v>Q4</v>
      </c>
      <c r="P399" s="37">
        <f t="shared" si="48"/>
        <v>11</v>
      </c>
    </row>
    <row r="400" spans="1:16" x14ac:dyDescent="0.25">
      <c r="A400" s="31">
        <v>42675</v>
      </c>
      <c r="B400" s="32" t="s">
        <v>82</v>
      </c>
      <c r="C400" s="32" t="s">
        <v>78</v>
      </c>
      <c r="D400" s="32" t="s">
        <v>77</v>
      </c>
      <c r="E400" s="33">
        <v>175</v>
      </c>
      <c r="F400" s="34">
        <v>15795</v>
      </c>
      <c r="G400" s="34">
        <v>789.75</v>
      </c>
      <c r="H400" s="34">
        <v>12814.18</v>
      </c>
      <c r="I400" s="34">
        <v>0</v>
      </c>
      <c r="J400" s="35">
        <f t="shared" si="42"/>
        <v>15005.25</v>
      </c>
      <c r="K400" s="35">
        <f t="shared" si="43"/>
        <v>2191.0699999999997</v>
      </c>
      <c r="L400" s="35">
        <f t="shared" si="44"/>
        <v>2191.0699999999997</v>
      </c>
      <c r="M400" s="36">
        <f t="shared" si="45"/>
        <v>0.14602022625414438</v>
      </c>
      <c r="N400" s="37">
        <f t="shared" si="46"/>
        <v>2016</v>
      </c>
      <c r="O400" s="38" t="str">
        <f t="shared" si="47"/>
        <v>Q4</v>
      </c>
      <c r="P400" s="37">
        <f t="shared" si="48"/>
        <v>11</v>
      </c>
    </row>
    <row r="401" spans="1:16" x14ac:dyDescent="0.25">
      <c r="A401" s="31">
        <v>42675</v>
      </c>
      <c r="B401" s="32" t="s">
        <v>82</v>
      </c>
      <c r="C401" s="32" t="s">
        <v>79</v>
      </c>
      <c r="D401" s="32" t="s">
        <v>76</v>
      </c>
      <c r="E401" s="33">
        <v>97</v>
      </c>
      <c r="F401" s="34">
        <v>11298</v>
      </c>
      <c r="G401" s="34">
        <v>0</v>
      </c>
      <c r="H401" s="34">
        <v>9444.44</v>
      </c>
      <c r="I401" s="34">
        <v>0</v>
      </c>
      <c r="J401" s="35">
        <f t="shared" si="42"/>
        <v>11298</v>
      </c>
      <c r="K401" s="35">
        <f t="shared" si="43"/>
        <v>1853.5599999999995</v>
      </c>
      <c r="L401" s="35">
        <f t="shared" si="44"/>
        <v>1853.5599999999995</v>
      </c>
      <c r="M401" s="36">
        <f t="shared" si="45"/>
        <v>0.16406089573375815</v>
      </c>
      <c r="N401" s="37">
        <f t="shared" si="46"/>
        <v>2016</v>
      </c>
      <c r="O401" s="38" t="str">
        <f t="shared" si="47"/>
        <v>Q4</v>
      </c>
      <c r="P401" s="37">
        <f t="shared" si="48"/>
        <v>11</v>
      </c>
    </row>
    <row r="402" spans="1:16" x14ac:dyDescent="0.25">
      <c r="A402" s="31">
        <v>42675</v>
      </c>
      <c r="B402" s="32" t="s">
        <v>82</v>
      </c>
      <c r="C402" s="32" t="s">
        <v>79</v>
      </c>
      <c r="D402" s="32" t="s">
        <v>77</v>
      </c>
      <c r="E402" s="33">
        <v>37</v>
      </c>
      <c r="F402" s="34">
        <v>3821</v>
      </c>
      <c r="G402" s="34">
        <v>340.4</v>
      </c>
      <c r="H402" s="34">
        <v>3127.43</v>
      </c>
      <c r="I402" s="34">
        <v>0</v>
      </c>
      <c r="J402" s="35">
        <f t="shared" si="42"/>
        <v>3480.6</v>
      </c>
      <c r="K402" s="35">
        <f t="shared" si="43"/>
        <v>353.17000000000007</v>
      </c>
      <c r="L402" s="35">
        <f t="shared" si="44"/>
        <v>353.17000000000007</v>
      </c>
      <c r="M402" s="36">
        <f t="shared" si="45"/>
        <v>0.10146813767741196</v>
      </c>
      <c r="N402" s="37">
        <f t="shared" si="46"/>
        <v>2016</v>
      </c>
      <c r="O402" s="38" t="str">
        <f t="shared" si="47"/>
        <v>Q4</v>
      </c>
      <c r="P402" s="37">
        <f t="shared" si="48"/>
        <v>11</v>
      </c>
    </row>
    <row r="403" spans="1:16" x14ac:dyDescent="0.25">
      <c r="A403" s="31">
        <v>42675</v>
      </c>
      <c r="B403" s="32" t="s">
        <v>83</v>
      </c>
      <c r="C403" s="32" t="s">
        <v>75</v>
      </c>
      <c r="D403" s="32" t="s">
        <v>76</v>
      </c>
      <c r="E403" s="33">
        <v>18</v>
      </c>
      <c r="F403" s="34">
        <v>7688</v>
      </c>
      <c r="G403" s="34">
        <v>0</v>
      </c>
      <c r="H403" s="34">
        <v>4134.2299999999996</v>
      </c>
      <c r="I403" s="34">
        <v>0</v>
      </c>
      <c r="J403" s="35">
        <f t="shared" si="42"/>
        <v>7688</v>
      </c>
      <c r="K403" s="35">
        <f t="shared" si="43"/>
        <v>3553.7700000000004</v>
      </c>
      <c r="L403" s="35">
        <f t="shared" si="44"/>
        <v>3553.7700000000004</v>
      </c>
      <c r="M403" s="36">
        <f t="shared" si="45"/>
        <v>0.46224895941727373</v>
      </c>
      <c r="N403" s="37">
        <f t="shared" si="46"/>
        <v>2016</v>
      </c>
      <c r="O403" s="38" t="str">
        <f t="shared" si="47"/>
        <v>Q4</v>
      </c>
      <c r="P403" s="37">
        <f t="shared" si="48"/>
        <v>11</v>
      </c>
    </row>
    <row r="404" spans="1:16" x14ac:dyDescent="0.25">
      <c r="A404" s="31">
        <v>42675</v>
      </c>
      <c r="B404" s="32" t="s">
        <v>83</v>
      </c>
      <c r="C404" s="32" t="s">
        <v>75</v>
      </c>
      <c r="D404" s="32" t="s">
        <v>77</v>
      </c>
      <c r="E404" s="33">
        <v>1</v>
      </c>
      <c r="F404" s="34">
        <v>469</v>
      </c>
      <c r="G404" s="34">
        <v>46.9</v>
      </c>
      <c r="H404" s="34">
        <v>249.39</v>
      </c>
      <c r="I404" s="34">
        <v>0</v>
      </c>
      <c r="J404" s="35">
        <f t="shared" si="42"/>
        <v>422.1</v>
      </c>
      <c r="K404" s="35">
        <f t="shared" si="43"/>
        <v>172.71000000000004</v>
      </c>
      <c r="L404" s="35">
        <f t="shared" si="44"/>
        <v>172.71000000000004</v>
      </c>
      <c r="M404" s="36">
        <f t="shared" si="45"/>
        <v>0.40916844349680176</v>
      </c>
      <c r="N404" s="37">
        <f t="shared" si="46"/>
        <v>2016</v>
      </c>
      <c r="O404" s="38" t="str">
        <f t="shared" si="47"/>
        <v>Q4</v>
      </c>
      <c r="P404" s="37">
        <f t="shared" si="48"/>
        <v>11</v>
      </c>
    </row>
    <row r="405" spans="1:16" x14ac:dyDescent="0.25">
      <c r="A405" s="31">
        <v>42675</v>
      </c>
      <c r="B405" s="32" t="s">
        <v>83</v>
      </c>
      <c r="C405" s="32" t="s">
        <v>78</v>
      </c>
      <c r="D405" s="32" t="s">
        <v>76</v>
      </c>
      <c r="E405" s="33">
        <v>809</v>
      </c>
      <c r="F405" s="34">
        <v>453781</v>
      </c>
      <c r="G405" s="34">
        <v>0</v>
      </c>
      <c r="H405" s="34">
        <v>242325.03</v>
      </c>
      <c r="I405" s="34">
        <v>0</v>
      </c>
      <c r="J405" s="35">
        <f t="shared" si="42"/>
        <v>453781</v>
      </c>
      <c r="K405" s="35">
        <f t="shared" si="43"/>
        <v>211455.97</v>
      </c>
      <c r="L405" s="35">
        <f t="shared" si="44"/>
        <v>211455.97</v>
      </c>
      <c r="M405" s="36">
        <f t="shared" si="45"/>
        <v>0.4659868306517902</v>
      </c>
      <c r="N405" s="37">
        <f t="shared" si="46"/>
        <v>2016</v>
      </c>
      <c r="O405" s="38" t="str">
        <f t="shared" si="47"/>
        <v>Q4</v>
      </c>
      <c r="P405" s="37">
        <f t="shared" si="48"/>
        <v>11</v>
      </c>
    </row>
    <row r="406" spans="1:16" x14ac:dyDescent="0.25">
      <c r="A406" s="31">
        <v>42675</v>
      </c>
      <c r="B406" s="32" t="s">
        <v>83</v>
      </c>
      <c r="C406" s="32" t="s">
        <v>78</v>
      </c>
      <c r="D406" s="32" t="s">
        <v>77</v>
      </c>
      <c r="E406" s="33">
        <v>28</v>
      </c>
      <c r="F406" s="34">
        <v>15026</v>
      </c>
      <c r="G406" s="34">
        <v>751.3</v>
      </c>
      <c r="H406" s="34">
        <v>8016.31</v>
      </c>
      <c r="I406" s="34">
        <v>0</v>
      </c>
      <c r="J406" s="35">
        <f t="shared" si="42"/>
        <v>14274.7</v>
      </c>
      <c r="K406" s="35">
        <f t="shared" si="43"/>
        <v>6258.39</v>
      </c>
      <c r="L406" s="35">
        <f t="shared" si="44"/>
        <v>6258.39</v>
      </c>
      <c r="M406" s="36">
        <f t="shared" si="45"/>
        <v>0.43842532592628919</v>
      </c>
      <c r="N406" s="37">
        <f t="shared" si="46"/>
        <v>2016</v>
      </c>
      <c r="O406" s="38" t="str">
        <f t="shared" si="47"/>
        <v>Q4</v>
      </c>
      <c r="P406" s="37">
        <f t="shared" si="48"/>
        <v>11</v>
      </c>
    </row>
    <row r="407" spans="1:16" x14ac:dyDescent="0.25">
      <c r="A407" s="31">
        <v>42675</v>
      </c>
      <c r="B407" s="32" t="s">
        <v>83</v>
      </c>
      <c r="C407" s="32" t="s">
        <v>79</v>
      </c>
      <c r="D407" s="32" t="s">
        <v>76</v>
      </c>
      <c r="E407" s="33">
        <v>31</v>
      </c>
      <c r="F407" s="34">
        <v>14189</v>
      </c>
      <c r="G407" s="34">
        <v>0</v>
      </c>
      <c r="H407" s="34">
        <v>7442.06</v>
      </c>
      <c r="I407" s="34">
        <v>0</v>
      </c>
      <c r="J407" s="35">
        <f t="shared" si="42"/>
        <v>14189</v>
      </c>
      <c r="K407" s="35">
        <f t="shared" si="43"/>
        <v>6746.94</v>
      </c>
      <c r="L407" s="35">
        <f t="shared" si="44"/>
        <v>6746.94</v>
      </c>
      <c r="M407" s="36">
        <f t="shared" si="45"/>
        <v>0.47550496863767705</v>
      </c>
      <c r="N407" s="37">
        <f t="shared" si="46"/>
        <v>2016</v>
      </c>
      <c r="O407" s="38" t="str">
        <f t="shared" si="47"/>
        <v>Q4</v>
      </c>
      <c r="P407" s="37">
        <f t="shared" si="48"/>
        <v>11</v>
      </c>
    </row>
    <row r="408" spans="1:16" x14ac:dyDescent="0.25">
      <c r="A408" s="31">
        <v>42675</v>
      </c>
      <c r="B408" s="32" t="s">
        <v>83</v>
      </c>
      <c r="C408" s="32" t="s">
        <v>79</v>
      </c>
      <c r="D408" s="32" t="s">
        <v>77</v>
      </c>
      <c r="E408" s="33">
        <v>12</v>
      </c>
      <c r="F408" s="34">
        <v>7824</v>
      </c>
      <c r="G408" s="34">
        <v>706.05</v>
      </c>
      <c r="H408" s="34">
        <v>4282.41</v>
      </c>
      <c r="I408" s="34">
        <v>0</v>
      </c>
      <c r="J408" s="35">
        <f t="shared" si="42"/>
        <v>7117.95</v>
      </c>
      <c r="K408" s="35">
        <f t="shared" si="43"/>
        <v>2835.54</v>
      </c>
      <c r="L408" s="35">
        <f t="shared" si="44"/>
        <v>2835.54</v>
      </c>
      <c r="M408" s="36">
        <f t="shared" si="45"/>
        <v>0.39836469770088301</v>
      </c>
      <c r="N408" s="37">
        <f t="shared" si="46"/>
        <v>2016</v>
      </c>
      <c r="O408" s="38" t="str">
        <f t="shared" si="47"/>
        <v>Q4</v>
      </c>
      <c r="P408" s="37">
        <f t="shared" si="48"/>
        <v>11</v>
      </c>
    </row>
    <row r="409" spans="1:16" x14ac:dyDescent="0.25">
      <c r="A409" s="31">
        <v>42675</v>
      </c>
      <c r="B409" s="32" t="s">
        <v>84</v>
      </c>
      <c r="C409" s="32" t="s">
        <v>75</v>
      </c>
      <c r="D409" s="32" t="s">
        <v>76</v>
      </c>
      <c r="E409" s="33">
        <v>5</v>
      </c>
      <c r="F409" s="34">
        <v>20905</v>
      </c>
      <c r="G409" s="34">
        <v>0</v>
      </c>
      <c r="H409" s="34">
        <v>15134.62</v>
      </c>
      <c r="I409" s="34">
        <v>0</v>
      </c>
      <c r="J409" s="35">
        <f t="shared" si="42"/>
        <v>20905</v>
      </c>
      <c r="K409" s="35">
        <f t="shared" si="43"/>
        <v>5770.3799999999992</v>
      </c>
      <c r="L409" s="35">
        <f t="shared" si="44"/>
        <v>5770.3799999999992</v>
      </c>
      <c r="M409" s="36">
        <f t="shared" si="45"/>
        <v>0.27602870126763929</v>
      </c>
      <c r="N409" s="37">
        <f t="shared" si="46"/>
        <v>2016</v>
      </c>
      <c r="O409" s="38" t="str">
        <f t="shared" si="47"/>
        <v>Q4</v>
      </c>
      <c r="P409" s="37">
        <f t="shared" si="48"/>
        <v>11</v>
      </c>
    </row>
    <row r="410" spans="1:16" x14ac:dyDescent="0.25">
      <c r="A410" s="31">
        <v>42675</v>
      </c>
      <c r="B410" s="32" t="s">
        <v>84</v>
      </c>
      <c r="C410" s="32" t="s">
        <v>78</v>
      </c>
      <c r="D410" s="32" t="s">
        <v>76</v>
      </c>
      <c r="E410" s="33">
        <v>315</v>
      </c>
      <c r="F410" s="34">
        <v>1166105</v>
      </c>
      <c r="G410" s="34">
        <v>0</v>
      </c>
      <c r="H410" s="34">
        <v>968285.04</v>
      </c>
      <c r="I410" s="34">
        <v>0</v>
      </c>
      <c r="J410" s="35">
        <f t="shared" si="42"/>
        <v>1166105</v>
      </c>
      <c r="K410" s="35">
        <f t="shared" si="43"/>
        <v>197819.95999999996</v>
      </c>
      <c r="L410" s="35">
        <f t="shared" si="44"/>
        <v>197819.95999999996</v>
      </c>
      <c r="M410" s="36">
        <f t="shared" si="45"/>
        <v>0.16964163604478152</v>
      </c>
      <c r="N410" s="37">
        <f t="shared" si="46"/>
        <v>2016</v>
      </c>
      <c r="O410" s="38" t="str">
        <f t="shared" si="47"/>
        <v>Q4</v>
      </c>
      <c r="P410" s="37">
        <f t="shared" si="48"/>
        <v>11</v>
      </c>
    </row>
    <row r="411" spans="1:16" x14ac:dyDescent="0.25">
      <c r="A411" s="31">
        <v>42675</v>
      </c>
      <c r="B411" s="32" t="s">
        <v>84</v>
      </c>
      <c r="C411" s="32" t="s">
        <v>78</v>
      </c>
      <c r="D411" s="32" t="s">
        <v>77</v>
      </c>
      <c r="E411" s="33">
        <v>7</v>
      </c>
      <c r="F411" s="34">
        <v>19943</v>
      </c>
      <c r="G411" s="34">
        <v>997.15</v>
      </c>
      <c r="H411" s="34">
        <v>17147.849999999999</v>
      </c>
      <c r="I411" s="34">
        <v>0</v>
      </c>
      <c r="J411" s="35">
        <f t="shared" si="42"/>
        <v>18945.849999999999</v>
      </c>
      <c r="K411" s="35">
        <f t="shared" si="43"/>
        <v>1798</v>
      </c>
      <c r="L411" s="35">
        <f t="shared" si="44"/>
        <v>1798</v>
      </c>
      <c r="M411" s="36">
        <f t="shared" si="45"/>
        <v>9.4902049789267848E-2</v>
      </c>
      <c r="N411" s="37">
        <f t="shared" si="46"/>
        <v>2016</v>
      </c>
      <c r="O411" s="38" t="str">
        <f t="shared" si="47"/>
        <v>Q4</v>
      </c>
      <c r="P411" s="37">
        <f t="shared" si="48"/>
        <v>11</v>
      </c>
    </row>
    <row r="412" spans="1:16" x14ac:dyDescent="0.25">
      <c r="A412" s="31">
        <v>42675</v>
      </c>
      <c r="B412" s="32" t="s">
        <v>84</v>
      </c>
      <c r="C412" s="32" t="s">
        <v>79</v>
      </c>
      <c r="D412" s="32" t="s">
        <v>76</v>
      </c>
      <c r="E412" s="33">
        <v>21</v>
      </c>
      <c r="F412" s="34">
        <v>73739</v>
      </c>
      <c r="G412" s="34">
        <v>0</v>
      </c>
      <c r="H412" s="34">
        <v>60547.44</v>
      </c>
      <c r="I412" s="34">
        <v>0</v>
      </c>
      <c r="J412" s="35">
        <f t="shared" si="42"/>
        <v>73739</v>
      </c>
      <c r="K412" s="35">
        <f t="shared" si="43"/>
        <v>13191.559999999998</v>
      </c>
      <c r="L412" s="35">
        <f t="shared" si="44"/>
        <v>13191.559999999998</v>
      </c>
      <c r="M412" s="36">
        <f t="shared" si="45"/>
        <v>0.17889529285723968</v>
      </c>
      <c r="N412" s="37">
        <f t="shared" si="46"/>
        <v>2016</v>
      </c>
      <c r="O412" s="38" t="str">
        <f t="shared" si="47"/>
        <v>Q4</v>
      </c>
      <c r="P412" s="37">
        <f t="shared" si="48"/>
        <v>11</v>
      </c>
    </row>
    <row r="413" spans="1:16" x14ac:dyDescent="0.25">
      <c r="A413" s="31">
        <v>42675</v>
      </c>
      <c r="B413" s="32" t="s">
        <v>84</v>
      </c>
      <c r="C413" s="32" t="s">
        <v>79</v>
      </c>
      <c r="D413" s="32" t="s">
        <v>77</v>
      </c>
      <c r="E413" s="33">
        <v>5</v>
      </c>
      <c r="F413" s="34">
        <v>14775</v>
      </c>
      <c r="G413" s="34">
        <v>1477.5</v>
      </c>
      <c r="H413" s="34">
        <v>12360.42</v>
      </c>
      <c r="I413" s="34">
        <v>0</v>
      </c>
      <c r="J413" s="35">
        <f t="shared" si="42"/>
        <v>13297.5</v>
      </c>
      <c r="K413" s="35">
        <f t="shared" si="43"/>
        <v>937.07999999999993</v>
      </c>
      <c r="L413" s="35">
        <f t="shared" si="44"/>
        <v>937.07999999999993</v>
      </c>
      <c r="M413" s="36">
        <f t="shared" si="45"/>
        <v>7.0470389170896777E-2</v>
      </c>
      <c r="N413" s="37">
        <f t="shared" si="46"/>
        <v>2016</v>
      </c>
      <c r="O413" s="38" t="str">
        <f t="shared" si="47"/>
        <v>Q4</v>
      </c>
      <c r="P413" s="37">
        <f t="shared" si="48"/>
        <v>11</v>
      </c>
    </row>
    <row r="414" spans="1:16" x14ac:dyDescent="0.25">
      <c r="A414" s="31">
        <v>42675</v>
      </c>
      <c r="B414" s="32" t="s">
        <v>85</v>
      </c>
      <c r="C414" s="32" t="s">
        <v>75</v>
      </c>
      <c r="D414" s="32" t="s">
        <v>76</v>
      </c>
      <c r="E414" s="33">
        <v>10</v>
      </c>
      <c r="F414" s="34">
        <v>10320</v>
      </c>
      <c r="G414" s="34">
        <v>0</v>
      </c>
      <c r="H414" s="34">
        <v>5106.4799999999996</v>
      </c>
      <c r="I414" s="34">
        <v>0</v>
      </c>
      <c r="J414" s="35">
        <f t="shared" si="42"/>
        <v>10320</v>
      </c>
      <c r="K414" s="35">
        <f t="shared" si="43"/>
        <v>5213.5200000000004</v>
      </c>
      <c r="L414" s="35">
        <f t="shared" si="44"/>
        <v>5213.5200000000004</v>
      </c>
      <c r="M414" s="36">
        <f t="shared" si="45"/>
        <v>0.50518604651162791</v>
      </c>
      <c r="N414" s="37">
        <f t="shared" si="46"/>
        <v>2016</v>
      </c>
      <c r="O414" s="38" t="str">
        <f t="shared" si="47"/>
        <v>Q4</v>
      </c>
      <c r="P414" s="37">
        <f t="shared" si="48"/>
        <v>11</v>
      </c>
    </row>
    <row r="415" spans="1:16" x14ac:dyDescent="0.25">
      <c r="A415" s="31">
        <v>42675</v>
      </c>
      <c r="B415" s="32" t="s">
        <v>85</v>
      </c>
      <c r="C415" s="32" t="s">
        <v>75</v>
      </c>
      <c r="D415" s="32" t="s">
        <v>77</v>
      </c>
      <c r="E415" s="33">
        <v>2</v>
      </c>
      <c r="F415" s="34">
        <v>1418</v>
      </c>
      <c r="G415" s="34">
        <v>141.80000000000001</v>
      </c>
      <c r="H415" s="34">
        <v>858.03</v>
      </c>
      <c r="I415" s="34">
        <v>0</v>
      </c>
      <c r="J415" s="35">
        <f t="shared" si="42"/>
        <v>1276.2</v>
      </c>
      <c r="K415" s="35">
        <f t="shared" si="43"/>
        <v>418.17000000000007</v>
      </c>
      <c r="L415" s="35">
        <f t="shared" si="44"/>
        <v>418.17000000000007</v>
      </c>
      <c r="M415" s="36">
        <f t="shared" si="45"/>
        <v>0.32766807710390228</v>
      </c>
      <c r="N415" s="37">
        <f t="shared" si="46"/>
        <v>2016</v>
      </c>
      <c r="O415" s="38" t="str">
        <f t="shared" si="47"/>
        <v>Q4</v>
      </c>
      <c r="P415" s="37">
        <f t="shared" si="48"/>
        <v>11</v>
      </c>
    </row>
    <row r="416" spans="1:16" x14ac:dyDescent="0.25">
      <c r="A416" s="31">
        <v>42675</v>
      </c>
      <c r="B416" s="32" t="s">
        <v>85</v>
      </c>
      <c r="C416" s="32" t="s">
        <v>78</v>
      </c>
      <c r="D416" s="32" t="s">
        <v>76</v>
      </c>
      <c r="E416" s="33">
        <v>331</v>
      </c>
      <c r="F416" s="34">
        <v>391389</v>
      </c>
      <c r="G416" s="34">
        <v>0</v>
      </c>
      <c r="H416" s="34">
        <v>212433.02</v>
      </c>
      <c r="I416" s="34">
        <v>0</v>
      </c>
      <c r="J416" s="35">
        <f t="shared" si="42"/>
        <v>391389</v>
      </c>
      <c r="K416" s="35">
        <f t="shared" si="43"/>
        <v>178955.98</v>
      </c>
      <c r="L416" s="35">
        <f t="shared" si="44"/>
        <v>178955.98</v>
      </c>
      <c r="M416" s="36">
        <f t="shared" si="45"/>
        <v>0.45723303414250277</v>
      </c>
      <c r="N416" s="37">
        <f t="shared" si="46"/>
        <v>2016</v>
      </c>
      <c r="O416" s="38" t="str">
        <f t="shared" si="47"/>
        <v>Q4</v>
      </c>
      <c r="P416" s="37">
        <f t="shared" si="48"/>
        <v>11</v>
      </c>
    </row>
    <row r="417" spans="1:16" x14ac:dyDescent="0.25">
      <c r="A417" s="31">
        <v>42675</v>
      </c>
      <c r="B417" s="32" t="s">
        <v>85</v>
      </c>
      <c r="C417" s="32" t="s">
        <v>78</v>
      </c>
      <c r="D417" s="32" t="s">
        <v>77</v>
      </c>
      <c r="E417" s="33">
        <v>14</v>
      </c>
      <c r="F417" s="34">
        <v>14316</v>
      </c>
      <c r="G417" s="34">
        <v>715.8</v>
      </c>
      <c r="H417" s="34">
        <v>8417.1200000000008</v>
      </c>
      <c r="I417" s="34">
        <v>0</v>
      </c>
      <c r="J417" s="35">
        <f t="shared" si="42"/>
        <v>13600.2</v>
      </c>
      <c r="K417" s="35">
        <f t="shared" si="43"/>
        <v>5183.08</v>
      </c>
      <c r="L417" s="35">
        <f t="shared" si="44"/>
        <v>5183.08</v>
      </c>
      <c r="M417" s="36">
        <f t="shared" si="45"/>
        <v>0.38110321907030775</v>
      </c>
      <c r="N417" s="37">
        <f t="shared" si="46"/>
        <v>2016</v>
      </c>
      <c r="O417" s="38" t="str">
        <f t="shared" si="47"/>
        <v>Q4</v>
      </c>
      <c r="P417" s="37">
        <f t="shared" si="48"/>
        <v>11</v>
      </c>
    </row>
    <row r="418" spans="1:16" x14ac:dyDescent="0.25">
      <c r="A418" s="31">
        <v>42675</v>
      </c>
      <c r="B418" s="32" t="s">
        <v>85</v>
      </c>
      <c r="C418" s="32" t="s">
        <v>79</v>
      </c>
      <c r="D418" s="32" t="s">
        <v>76</v>
      </c>
      <c r="E418" s="33">
        <v>22</v>
      </c>
      <c r="F418" s="34">
        <v>27768</v>
      </c>
      <c r="G418" s="34">
        <v>0</v>
      </c>
      <c r="H418" s="34">
        <v>14384.66</v>
      </c>
      <c r="I418" s="34">
        <v>0</v>
      </c>
      <c r="J418" s="35">
        <f t="shared" si="42"/>
        <v>27768</v>
      </c>
      <c r="K418" s="35">
        <f t="shared" si="43"/>
        <v>13383.34</v>
      </c>
      <c r="L418" s="35">
        <f t="shared" si="44"/>
        <v>13383.34</v>
      </c>
      <c r="M418" s="36">
        <f t="shared" si="45"/>
        <v>0.4819698934024777</v>
      </c>
      <c r="N418" s="37">
        <f t="shared" si="46"/>
        <v>2016</v>
      </c>
      <c r="O418" s="38" t="str">
        <f t="shared" si="47"/>
        <v>Q4</v>
      </c>
      <c r="P418" s="37">
        <f t="shared" si="48"/>
        <v>11</v>
      </c>
    </row>
    <row r="419" spans="1:16" x14ac:dyDescent="0.25">
      <c r="A419" s="31">
        <v>42675</v>
      </c>
      <c r="B419" s="32" t="s">
        <v>85</v>
      </c>
      <c r="C419" s="32" t="s">
        <v>79</v>
      </c>
      <c r="D419" s="32" t="s">
        <v>77</v>
      </c>
      <c r="E419" s="33">
        <v>8</v>
      </c>
      <c r="F419" s="34">
        <v>12272</v>
      </c>
      <c r="G419" s="34">
        <v>1183.25</v>
      </c>
      <c r="H419" s="34">
        <v>6370.62</v>
      </c>
      <c r="I419" s="34">
        <v>0</v>
      </c>
      <c r="J419" s="35">
        <f t="shared" si="42"/>
        <v>11088.75</v>
      </c>
      <c r="K419" s="35">
        <f t="shared" si="43"/>
        <v>4718.13</v>
      </c>
      <c r="L419" s="35">
        <f t="shared" si="44"/>
        <v>4718.13</v>
      </c>
      <c r="M419" s="36">
        <f t="shared" si="45"/>
        <v>0.42548799458911057</v>
      </c>
      <c r="N419" s="37">
        <f t="shared" si="46"/>
        <v>2016</v>
      </c>
      <c r="O419" s="38" t="str">
        <f t="shared" si="47"/>
        <v>Q4</v>
      </c>
      <c r="P419" s="37">
        <f t="shared" si="48"/>
        <v>11</v>
      </c>
    </row>
    <row r="420" spans="1:16" x14ac:dyDescent="0.25">
      <c r="A420" s="31">
        <v>42705</v>
      </c>
      <c r="B420" s="32" t="s">
        <v>74</v>
      </c>
      <c r="C420" s="32" t="s">
        <v>75</v>
      </c>
      <c r="D420" s="32" t="s">
        <v>76</v>
      </c>
      <c r="E420" s="33">
        <v>16</v>
      </c>
      <c r="F420" s="34">
        <v>5760</v>
      </c>
      <c r="G420" s="34">
        <v>0</v>
      </c>
      <c r="H420" s="34">
        <v>3505.15</v>
      </c>
      <c r="I420" s="34">
        <v>0</v>
      </c>
      <c r="J420" s="35">
        <f t="shared" si="42"/>
        <v>5760</v>
      </c>
      <c r="K420" s="35">
        <f t="shared" si="43"/>
        <v>2254.85</v>
      </c>
      <c r="L420" s="35">
        <f t="shared" si="44"/>
        <v>2254.85</v>
      </c>
      <c r="M420" s="36">
        <f t="shared" si="45"/>
        <v>0.39146701388888888</v>
      </c>
      <c r="N420" s="37">
        <f t="shared" si="46"/>
        <v>2016</v>
      </c>
      <c r="O420" s="38" t="str">
        <f t="shared" si="47"/>
        <v>Q4</v>
      </c>
      <c r="P420" s="37">
        <f t="shared" si="48"/>
        <v>12</v>
      </c>
    </row>
    <row r="421" spans="1:16" x14ac:dyDescent="0.25">
      <c r="A421" s="31">
        <v>42705</v>
      </c>
      <c r="B421" s="32" t="s">
        <v>74</v>
      </c>
      <c r="C421" s="32" t="s">
        <v>75</v>
      </c>
      <c r="D421" s="32" t="s">
        <v>77</v>
      </c>
      <c r="E421" s="33">
        <v>10</v>
      </c>
      <c r="F421" s="34">
        <v>2880</v>
      </c>
      <c r="G421" s="34">
        <v>345.6</v>
      </c>
      <c r="H421" s="34">
        <v>1921.41</v>
      </c>
      <c r="I421" s="34">
        <v>0</v>
      </c>
      <c r="J421" s="35">
        <f t="shared" si="42"/>
        <v>2534.4</v>
      </c>
      <c r="K421" s="35">
        <f t="shared" si="43"/>
        <v>612.99</v>
      </c>
      <c r="L421" s="35">
        <f t="shared" si="44"/>
        <v>612.99</v>
      </c>
      <c r="M421" s="36">
        <f t="shared" si="45"/>
        <v>0.24186789772727271</v>
      </c>
      <c r="N421" s="37">
        <f t="shared" si="46"/>
        <v>2016</v>
      </c>
      <c r="O421" s="38" t="str">
        <f t="shared" si="47"/>
        <v>Q4</v>
      </c>
      <c r="P421" s="37">
        <f t="shared" si="48"/>
        <v>12</v>
      </c>
    </row>
    <row r="422" spans="1:16" x14ac:dyDescent="0.25">
      <c r="A422" s="31">
        <v>42705</v>
      </c>
      <c r="B422" s="32" t="s">
        <v>74</v>
      </c>
      <c r="C422" s="32" t="s">
        <v>78</v>
      </c>
      <c r="D422" s="32" t="s">
        <v>76</v>
      </c>
      <c r="E422" s="33">
        <v>1199</v>
      </c>
      <c r="F422" s="34">
        <v>455692</v>
      </c>
      <c r="G422" s="34">
        <v>0</v>
      </c>
      <c r="H422" s="34">
        <v>272802.34999999998</v>
      </c>
      <c r="I422" s="34">
        <v>0</v>
      </c>
      <c r="J422" s="35">
        <f t="shared" si="42"/>
        <v>455692</v>
      </c>
      <c r="K422" s="35">
        <f t="shared" si="43"/>
        <v>182889.65000000002</v>
      </c>
      <c r="L422" s="35">
        <f t="shared" si="44"/>
        <v>182889.65000000002</v>
      </c>
      <c r="M422" s="36">
        <f t="shared" si="45"/>
        <v>0.40134487768053867</v>
      </c>
      <c r="N422" s="37">
        <f t="shared" si="46"/>
        <v>2016</v>
      </c>
      <c r="O422" s="38" t="str">
        <f t="shared" si="47"/>
        <v>Q4</v>
      </c>
      <c r="P422" s="37">
        <f t="shared" si="48"/>
        <v>12</v>
      </c>
    </row>
    <row r="423" spans="1:16" x14ac:dyDescent="0.25">
      <c r="A423" s="31">
        <v>42705</v>
      </c>
      <c r="B423" s="32" t="s">
        <v>74</v>
      </c>
      <c r="C423" s="32" t="s">
        <v>78</v>
      </c>
      <c r="D423" s="32" t="s">
        <v>77</v>
      </c>
      <c r="E423" s="33">
        <v>330</v>
      </c>
      <c r="F423" s="34">
        <v>121336</v>
      </c>
      <c r="G423" s="34">
        <v>13672.51</v>
      </c>
      <c r="H423" s="34">
        <v>74063.199999999997</v>
      </c>
      <c r="I423" s="34">
        <v>0</v>
      </c>
      <c r="J423" s="35">
        <f t="shared" si="42"/>
        <v>107663.49</v>
      </c>
      <c r="K423" s="35">
        <f t="shared" si="43"/>
        <v>33600.290000000008</v>
      </c>
      <c r="L423" s="35">
        <f t="shared" si="44"/>
        <v>33600.290000000008</v>
      </c>
      <c r="M423" s="36">
        <f t="shared" si="45"/>
        <v>0.312086204896386</v>
      </c>
      <c r="N423" s="37">
        <f t="shared" si="46"/>
        <v>2016</v>
      </c>
      <c r="O423" s="38" t="str">
        <f t="shared" si="47"/>
        <v>Q4</v>
      </c>
      <c r="P423" s="37">
        <f t="shared" si="48"/>
        <v>12</v>
      </c>
    </row>
    <row r="424" spans="1:16" x14ac:dyDescent="0.25">
      <c r="A424" s="31">
        <v>42705</v>
      </c>
      <c r="B424" s="32" t="s">
        <v>74</v>
      </c>
      <c r="C424" s="32" t="s">
        <v>79</v>
      </c>
      <c r="D424" s="32" t="s">
        <v>76</v>
      </c>
      <c r="E424" s="33">
        <v>37</v>
      </c>
      <c r="F424" s="34">
        <v>12280</v>
      </c>
      <c r="G424" s="34">
        <v>0</v>
      </c>
      <c r="H424" s="34">
        <v>6773.3</v>
      </c>
      <c r="I424" s="34">
        <v>0</v>
      </c>
      <c r="J424" s="35">
        <f t="shared" si="42"/>
        <v>12280</v>
      </c>
      <c r="K424" s="35">
        <f t="shared" si="43"/>
        <v>5506.7</v>
      </c>
      <c r="L424" s="35">
        <f t="shared" si="44"/>
        <v>5506.7</v>
      </c>
      <c r="M424" s="36">
        <f t="shared" si="45"/>
        <v>0.448428338762215</v>
      </c>
      <c r="N424" s="37">
        <f t="shared" si="46"/>
        <v>2016</v>
      </c>
      <c r="O424" s="38" t="str">
        <f t="shared" si="47"/>
        <v>Q4</v>
      </c>
      <c r="P424" s="37">
        <f t="shared" si="48"/>
        <v>12</v>
      </c>
    </row>
    <row r="425" spans="1:16" x14ac:dyDescent="0.25">
      <c r="A425" s="31">
        <v>42705</v>
      </c>
      <c r="B425" s="32" t="s">
        <v>74</v>
      </c>
      <c r="C425" s="32" t="s">
        <v>79</v>
      </c>
      <c r="D425" s="32" t="s">
        <v>77</v>
      </c>
      <c r="E425" s="33">
        <v>28</v>
      </c>
      <c r="F425" s="34">
        <v>11282</v>
      </c>
      <c r="G425" s="34">
        <v>1269.98</v>
      </c>
      <c r="H425" s="34">
        <v>6552.06</v>
      </c>
      <c r="I425" s="34">
        <v>0</v>
      </c>
      <c r="J425" s="35">
        <f t="shared" si="42"/>
        <v>10012.02</v>
      </c>
      <c r="K425" s="35">
        <f t="shared" si="43"/>
        <v>3459.96</v>
      </c>
      <c r="L425" s="35">
        <f t="shared" si="44"/>
        <v>3459.96</v>
      </c>
      <c r="M425" s="36">
        <f t="shared" si="45"/>
        <v>0.34558061210425067</v>
      </c>
      <c r="N425" s="37">
        <f t="shared" si="46"/>
        <v>2016</v>
      </c>
      <c r="O425" s="38" t="str">
        <f t="shared" si="47"/>
        <v>Q4</v>
      </c>
      <c r="P425" s="37">
        <f t="shared" si="48"/>
        <v>12</v>
      </c>
    </row>
    <row r="426" spans="1:16" x14ac:dyDescent="0.25">
      <c r="A426" s="31">
        <v>42705</v>
      </c>
      <c r="B426" s="32" t="s">
        <v>80</v>
      </c>
      <c r="C426" s="32" t="s">
        <v>75</v>
      </c>
      <c r="D426" s="32" t="s">
        <v>76</v>
      </c>
      <c r="E426" s="33">
        <v>5</v>
      </c>
      <c r="F426" s="34">
        <v>32735</v>
      </c>
      <c r="G426" s="34">
        <v>0</v>
      </c>
      <c r="H426" s="34">
        <v>28310.11</v>
      </c>
      <c r="I426" s="34">
        <v>0</v>
      </c>
      <c r="J426" s="35">
        <f t="shared" si="42"/>
        <v>32735</v>
      </c>
      <c r="K426" s="35">
        <f t="shared" si="43"/>
        <v>4424.8899999999994</v>
      </c>
      <c r="L426" s="35">
        <f t="shared" si="44"/>
        <v>4424.8899999999994</v>
      </c>
      <c r="M426" s="36">
        <f t="shared" si="45"/>
        <v>0.13517305636169236</v>
      </c>
      <c r="N426" s="37">
        <f t="shared" si="46"/>
        <v>2016</v>
      </c>
      <c r="O426" s="38" t="str">
        <f t="shared" si="47"/>
        <v>Q4</v>
      </c>
      <c r="P426" s="37">
        <f t="shared" si="48"/>
        <v>12</v>
      </c>
    </row>
    <row r="427" spans="1:16" x14ac:dyDescent="0.25">
      <c r="A427" s="31">
        <v>42705</v>
      </c>
      <c r="B427" s="32" t="s">
        <v>80</v>
      </c>
      <c r="C427" s="32" t="s">
        <v>75</v>
      </c>
      <c r="D427" s="32" t="s">
        <v>77</v>
      </c>
      <c r="E427" s="33">
        <v>2</v>
      </c>
      <c r="F427" s="34">
        <v>9788</v>
      </c>
      <c r="G427" s="34">
        <v>1174.56</v>
      </c>
      <c r="H427" s="34">
        <v>9290.33</v>
      </c>
      <c r="I427" s="34">
        <v>0</v>
      </c>
      <c r="J427" s="35">
        <f t="shared" si="42"/>
        <v>8613.44</v>
      </c>
      <c r="K427" s="35">
        <f t="shared" si="43"/>
        <v>-676.88999999999942</v>
      </c>
      <c r="L427" s="35">
        <f t="shared" si="44"/>
        <v>-676.88999999999942</v>
      </c>
      <c r="M427" s="36">
        <f t="shared" si="45"/>
        <v>-7.8585327116691986E-2</v>
      </c>
      <c r="N427" s="37">
        <f t="shared" si="46"/>
        <v>2016</v>
      </c>
      <c r="O427" s="38" t="str">
        <f t="shared" si="47"/>
        <v>Q4</v>
      </c>
      <c r="P427" s="37">
        <f t="shared" si="48"/>
        <v>12</v>
      </c>
    </row>
    <row r="428" spans="1:16" x14ac:dyDescent="0.25">
      <c r="A428" s="31">
        <v>42705</v>
      </c>
      <c r="B428" s="32" t="s">
        <v>80</v>
      </c>
      <c r="C428" s="32" t="s">
        <v>78</v>
      </c>
      <c r="D428" s="32" t="s">
        <v>76</v>
      </c>
      <c r="E428" s="33">
        <v>213</v>
      </c>
      <c r="F428" s="34">
        <v>1095967</v>
      </c>
      <c r="G428" s="34">
        <v>0</v>
      </c>
      <c r="H428" s="34">
        <v>954331.1</v>
      </c>
      <c r="I428" s="34">
        <v>0</v>
      </c>
      <c r="J428" s="35">
        <f t="shared" si="42"/>
        <v>1095967</v>
      </c>
      <c r="K428" s="35">
        <f t="shared" si="43"/>
        <v>141635.90000000002</v>
      </c>
      <c r="L428" s="35">
        <f t="shared" si="44"/>
        <v>141635.90000000002</v>
      </c>
      <c r="M428" s="36">
        <f t="shared" si="45"/>
        <v>0.12923372692790935</v>
      </c>
      <c r="N428" s="37">
        <f t="shared" si="46"/>
        <v>2016</v>
      </c>
      <c r="O428" s="38" t="str">
        <f t="shared" si="47"/>
        <v>Q4</v>
      </c>
      <c r="P428" s="37">
        <f t="shared" si="48"/>
        <v>12</v>
      </c>
    </row>
    <row r="429" spans="1:16" x14ac:dyDescent="0.25">
      <c r="A429" s="31">
        <v>42705</v>
      </c>
      <c r="B429" s="32" t="s">
        <v>80</v>
      </c>
      <c r="C429" s="32" t="s">
        <v>78</v>
      </c>
      <c r="D429" s="32" t="s">
        <v>77</v>
      </c>
      <c r="E429" s="33">
        <v>43</v>
      </c>
      <c r="F429" s="34">
        <v>194217</v>
      </c>
      <c r="G429" s="34">
        <v>21636.959999999999</v>
      </c>
      <c r="H429" s="34">
        <v>175610.73</v>
      </c>
      <c r="I429" s="34">
        <v>0</v>
      </c>
      <c r="J429" s="35">
        <f t="shared" si="42"/>
        <v>172580.04</v>
      </c>
      <c r="K429" s="35">
        <f t="shared" si="43"/>
        <v>-3030.6900000000023</v>
      </c>
      <c r="L429" s="35">
        <f t="shared" si="44"/>
        <v>-3030.6900000000023</v>
      </c>
      <c r="M429" s="36">
        <f t="shared" si="45"/>
        <v>-1.756106905526272E-2</v>
      </c>
      <c r="N429" s="37">
        <f t="shared" si="46"/>
        <v>2016</v>
      </c>
      <c r="O429" s="38" t="str">
        <f t="shared" si="47"/>
        <v>Q4</v>
      </c>
      <c r="P429" s="37">
        <f t="shared" si="48"/>
        <v>12</v>
      </c>
    </row>
    <row r="430" spans="1:16" x14ac:dyDescent="0.25">
      <c r="A430" s="31">
        <v>42705</v>
      </c>
      <c r="B430" s="32" t="s">
        <v>80</v>
      </c>
      <c r="C430" s="32" t="s">
        <v>79</v>
      </c>
      <c r="D430" s="32" t="s">
        <v>76</v>
      </c>
      <c r="E430" s="33">
        <v>8</v>
      </c>
      <c r="F430" s="34">
        <v>43632</v>
      </c>
      <c r="G430" s="34">
        <v>0</v>
      </c>
      <c r="H430" s="34">
        <v>37324.870000000003</v>
      </c>
      <c r="I430" s="34">
        <v>0</v>
      </c>
      <c r="J430" s="35">
        <f t="shared" si="42"/>
        <v>43632</v>
      </c>
      <c r="K430" s="35">
        <f t="shared" si="43"/>
        <v>6307.1299999999974</v>
      </c>
      <c r="L430" s="35">
        <f t="shared" si="44"/>
        <v>6307.1299999999974</v>
      </c>
      <c r="M430" s="36">
        <f t="shared" si="45"/>
        <v>0.14455285111844512</v>
      </c>
      <c r="N430" s="37">
        <f t="shared" si="46"/>
        <v>2016</v>
      </c>
      <c r="O430" s="38" t="str">
        <f t="shared" si="47"/>
        <v>Q4</v>
      </c>
      <c r="P430" s="37">
        <f t="shared" si="48"/>
        <v>12</v>
      </c>
    </row>
    <row r="431" spans="1:16" x14ac:dyDescent="0.25">
      <c r="A431" s="31">
        <v>42705</v>
      </c>
      <c r="B431" s="32" t="s">
        <v>80</v>
      </c>
      <c r="C431" s="32" t="s">
        <v>79</v>
      </c>
      <c r="D431" s="32" t="s">
        <v>77</v>
      </c>
      <c r="E431" s="33">
        <v>8</v>
      </c>
      <c r="F431" s="34">
        <v>39102</v>
      </c>
      <c r="G431" s="34">
        <v>4692.24</v>
      </c>
      <c r="H431" s="34">
        <v>32572.01</v>
      </c>
      <c r="I431" s="34">
        <v>0</v>
      </c>
      <c r="J431" s="35">
        <f t="shared" si="42"/>
        <v>34409.760000000002</v>
      </c>
      <c r="K431" s="35">
        <f t="shared" si="43"/>
        <v>1837.7500000000036</v>
      </c>
      <c r="L431" s="35">
        <f t="shared" si="44"/>
        <v>1837.7500000000036</v>
      </c>
      <c r="M431" s="36">
        <f t="shared" si="45"/>
        <v>5.3407812202119501E-2</v>
      </c>
      <c r="N431" s="37">
        <f t="shared" si="46"/>
        <v>2016</v>
      </c>
      <c r="O431" s="38" t="str">
        <f t="shared" si="47"/>
        <v>Q4</v>
      </c>
      <c r="P431" s="37">
        <f t="shared" si="48"/>
        <v>12</v>
      </c>
    </row>
    <row r="432" spans="1:16" x14ac:dyDescent="0.25">
      <c r="A432" s="31">
        <v>42705</v>
      </c>
      <c r="B432" s="32" t="s">
        <v>81</v>
      </c>
      <c r="C432" s="32" t="s">
        <v>75</v>
      </c>
      <c r="D432" s="32" t="s">
        <v>76</v>
      </c>
      <c r="E432" s="33">
        <v>12</v>
      </c>
      <c r="F432" s="34">
        <v>8958</v>
      </c>
      <c r="G432" s="34">
        <v>0</v>
      </c>
      <c r="H432" s="34">
        <v>4432.3100000000004</v>
      </c>
      <c r="I432" s="34">
        <v>0</v>
      </c>
      <c r="J432" s="35">
        <f t="shared" si="42"/>
        <v>8958</v>
      </c>
      <c r="K432" s="35">
        <f t="shared" si="43"/>
        <v>4525.6899999999996</v>
      </c>
      <c r="L432" s="35">
        <f t="shared" si="44"/>
        <v>4525.6899999999996</v>
      </c>
      <c r="M432" s="36">
        <f t="shared" si="45"/>
        <v>0.50521210091538282</v>
      </c>
      <c r="N432" s="37">
        <f t="shared" si="46"/>
        <v>2016</v>
      </c>
      <c r="O432" s="38" t="str">
        <f t="shared" si="47"/>
        <v>Q4</v>
      </c>
      <c r="P432" s="37">
        <f t="shared" si="48"/>
        <v>12</v>
      </c>
    </row>
    <row r="433" spans="1:16" x14ac:dyDescent="0.25">
      <c r="A433" s="31">
        <v>42705</v>
      </c>
      <c r="B433" s="32" t="s">
        <v>81</v>
      </c>
      <c r="C433" s="32" t="s">
        <v>75</v>
      </c>
      <c r="D433" s="32" t="s">
        <v>77</v>
      </c>
      <c r="E433" s="33">
        <v>5</v>
      </c>
      <c r="F433" s="34">
        <v>1735</v>
      </c>
      <c r="G433" s="34">
        <v>208.2</v>
      </c>
      <c r="H433" s="34">
        <v>790.51</v>
      </c>
      <c r="I433" s="34">
        <v>0</v>
      </c>
      <c r="J433" s="35">
        <f t="shared" si="42"/>
        <v>1526.8</v>
      </c>
      <c r="K433" s="35">
        <f t="shared" si="43"/>
        <v>736.29</v>
      </c>
      <c r="L433" s="35">
        <f t="shared" si="44"/>
        <v>736.29</v>
      </c>
      <c r="M433" s="36">
        <f t="shared" si="45"/>
        <v>0.48224390882892321</v>
      </c>
      <c r="N433" s="37">
        <f t="shared" si="46"/>
        <v>2016</v>
      </c>
      <c r="O433" s="38" t="str">
        <f t="shared" si="47"/>
        <v>Q4</v>
      </c>
      <c r="P433" s="37">
        <f t="shared" si="48"/>
        <v>12</v>
      </c>
    </row>
    <row r="434" spans="1:16" x14ac:dyDescent="0.25">
      <c r="A434" s="31">
        <v>42705</v>
      </c>
      <c r="B434" s="32" t="s">
        <v>81</v>
      </c>
      <c r="C434" s="32" t="s">
        <v>78</v>
      </c>
      <c r="D434" s="32" t="s">
        <v>76</v>
      </c>
      <c r="E434" s="33">
        <v>775</v>
      </c>
      <c r="F434" s="34">
        <v>546265</v>
      </c>
      <c r="G434" s="34">
        <v>0</v>
      </c>
      <c r="H434" s="34">
        <v>248189.49</v>
      </c>
      <c r="I434" s="34">
        <v>0</v>
      </c>
      <c r="J434" s="35">
        <f t="shared" si="42"/>
        <v>546265</v>
      </c>
      <c r="K434" s="35">
        <f t="shared" si="43"/>
        <v>298075.51</v>
      </c>
      <c r="L434" s="35">
        <f t="shared" si="44"/>
        <v>298075.51</v>
      </c>
      <c r="M434" s="36">
        <f t="shared" si="45"/>
        <v>0.54566100702040221</v>
      </c>
      <c r="N434" s="37">
        <f t="shared" si="46"/>
        <v>2016</v>
      </c>
      <c r="O434" s="38" t="str">
        <f t="shared" si="47"/>
        <v>Q4</v>
      </c>
      <c r="P434" s="37">
        <f t="shared" si="48"/>
        <v>12</v>
      </c>
    </row>
    <row r="435" spans="1:16" x14ac:dyDescent="0.25">
      <c r="A435" s="31">
        <v>42705</v>
      </c>
      <c r="B435" s="32" t="s">
        <v>81</v>
      </c>
      <c r="C435" s="32" t="s">
        <v>78</v>
      </c>
      <c r="D435" s="32" t="s">
        <v>77</v>
      </c>
      <c r="E435" s="33">
        <v>231</v>
      </c>
      <c r="F435" s="34">
        <v>144729</v>
      </c>
      <c r="G435" s="34">
        <v>15951.8</v>
      </c>
      <c r="H435" s="34">
        <v>64952.480000000003</v>
      </c>
      <c r="I435" s="34">
        <v>0</v>
      </c>
      <c r="J435" s="35">
        <f t="shared" si="42"/>
        <v>128777.2</v>
      </c>
      <c r="K435" s="35">
        <f t="shared" si="43"/>
        <v>63824.719999999994</v>
      </c>
      <c r="L435" s="35">
        <f t="shared" si="44"/>
        <v>63824.719999999994</v>
      </c>
      <c r="M435" s="36">
        <f t="shared" si="45"/>
        <v>0.49562127457344929</v>
      </c>
      <c r="N435" s="37">
        <f t="shared" si="46"/>
        <v>2016</v>
      </c>
      <c r="O435" s="38" t="str">
        <f t="shared" si="47"/>
        <v>Q4</v>
      </c>
      <c r="P435" s="37">
        <f t="shared" si="48"/>
        <v>12</v>
      </c>
    </row>
    <row r="436" spans="1:16" x14ac:dyDescent="0.25">
      <c r="A436" s="31">
        <v>42705</v>
      </c>
      <c r="B436" s="32" t="s">
        <v>81</v>
      </c>
      <c r="C436" s="32" t="s">
        <v>79</v>
      </c>
      <c r="D436" s="32" t="s">
        <v>76</v>
      </c>
      <c r="E436" s="33">
        <v>32</v>
      </c>
      <c r="F436" s="34">
        <v>21168</v>
      </c>
      <c r="G436" s="34">
        <v>0</v>
      </c>
      <c r="H436" s="34">
        <v>9894.7199999999993</v>
      </c>
      <c r="I436" s="34">
        <v>0</v>
      </c>
      <c r="J436" s="35">
        <f t="shared" si="42"/>
        <v>21168</v>
      </c>
      <c r="K436" s="35">
        <f t="shared" si="43"/>
        <v>11273.28</v>
      </c>
      <c r="L436" s="35">
        <f t="shared" si="44"/>
        <v>11273.28</v>
      </c>
      <c r="M436" s="36">
        <f t="shared" si="45"/>
        <v>0.532562358276644</v>
      </c>
      <c r="N436" s="37">
        <f t="shared" si="46"/>
        <v>2016</v>
      </c>
      <c r="O436" s="38" t="str">
        <f t="shared" si="47"/>
        <v>Q4</v>
      </c>
      <c r="P436" s="37">
        <f t="shared" si="48"/>
        <v>12</v>
      </c>
    </row>
    <row r="437" spans="1:16" x14ac:dyDescent="0.25">
      <c r="A437" s="31">
        <v>42705</v>
      </c>
      <c r="B437" s="32" t="s">
        <v>81</v>
      </c>
      <c r="C437" s="32" t="s">
        <v>79</v>
      </c>
      <c r="D437" s="32" t="s">
        <v>77</v>
      </c>
      <c r="E437" s="33">
        <v>27</v>
      </c>
      <c r="F437" s="34">
        <v>15463</v>
      </c>
      <c r="G437" s="34">
        <v>1855.56</v>
      </c>
      <c r="H437" s="34">
        <v>7161.51</v>
      </c>
      <c r="I437" s="34">
        <v>0</v>
      </c>
      <c r="J437" s="35">
        <f t="shared" si="42"/>
        <v>13607.44</v>
      </c>
      <c r="K437" s="35">
        <f t="shared" si="43"/>
        <v>6445.93</v>
      </c>
      <c r="L437" s="35">
        <f t="shared" si="44"/>
        <v>6445.93</v>
      </c>
      <c r="M437" s="36">
        <f t="shared" si="45"/>
        <v>0.47370629596750014</v>
      </c>
      <c r="N437" s="37">
        <f t="shared" si="46"/>
        <v>2016</v>
      </c>
      <c r="O437" s="38" t="str">
        <f t="shared" si="47"/>
        <v>Q4</v>
      </c>
      <c r="P437" s="37">
        <f t="shared" si="48"/>
        <v>12</v>
      </c>
    </row>
    <row r="438" spans="1:16" x14ac:dyDescent="0.25">
      <c r="A438" s="31">
        <v>42705</v>
      </c>
      <c r="B438" s="32" t="s">
        <v>82</v>
      </c>
      <c r="C438" s="32" t="s">
        <v>75</v>
      </c>
      <c r="D438" s="32" t="s">
        <v>76</v>
      </c>
      <c r="E438" s="33">
        <v>39</v>
      </c>
      <c r="F438" s="34">
        <v>3463</v>
      </c>
      <c r="G438" s="34">
        <v>0</v>
      </c>
      <c r="H438" s="34">
        <v>2924.99</v>
      </c>
      <c r="I438" s="34">
        <v>0</v>
      </c>
      <c r="J438" s="35">
        <f t="shared" si="42"/>
        <v>3463</v>
      </c>
      <c r="K438" s="35">
        <f t="shared" si="43"/>
        <v>538.01000000000022</v>
      </c>
      <c r="L438" s="35">
        <f t="shared" si="44"/>
        <v>538.01000000000022</v>
      </c>
      <c r="M438" s="36">
        <f t="shared" si="45"/>
        <v>0.15535951487149877</v>
      </c>
      <c r="N438" s="37">
        <f t="shared" si="46"/>
        <v>2016</v>
      </c>
      <c r="O438" s="38" t="str">
        <f t="shared" si="47"/>
        <v>Q4</v>
      </c>
      <c r="P438" s="37">
        <f t="shared" si="48"/>
        <v>12</v>
      </c>
    </row>
    <row r="439" spans="1:16" x14ac:dyDescent="0.25">
      <c r="A439" s="31">
        <v>42705</v>
      </c>
      <c r="B439" s="32" t="s">
        <v>82</v>
      </c>
      <c r="C439" s="32" t="s">
        <v>75</v>
      </c>
      <c r="D439" s="32" t="s">
        <v>77</v>
      </c>
      <c r="E439" s="33">
        <v>19</v>
      </c>
      <c r="F439" s="34">
        <v>1967</v>
      </c>
      <c r="G439" s="34">
        <v>202.37</v>
      </c>
      <c r="H439" s="34">
        <v>1721.54</v>
      </c>
      <c r="I439" s="34">
        <v>0</v>
      </c>
      <c r="J439" s="35">
        <f t="shared" si="42"/>
        <v>1764.63</v>
      </c>
      <c r="K439" s="35">
        <f t="shared" si="43"/>
        <v>43.090000000000146</v>
      </c>
      <c r="L439" s="35">
        <f t="shared" si="44"/>
        <v>43.090000000000146</v>
      </c>
      <c r="M439" s="36">
        <f t="shared" si="45"/>
        <v>2.4418716671483622E-2</v>
      </c>
      <c r="N439" s="37">
        <f t="shared" si="46"/>
        <v>2016</v>
      </c>
      <c r="O439" s="38" t="str">
        <f t="shared" si="47"/>
        <v>Q4</v>
      </c>
      <c r="P439" s="37">
        <f t="shared" si="48"/>
        <v>12</v>
      </c>
    </row>
    <row r="440" spans="1:16" x14ac:dyDescent="0.25">
      <c r="A440" s="31">
        <v>42705</v>
      </c>
      <c r="B440" s="32" t="s">
        <v>82</v>
      </c>
      <c r="C440" s="32" t="s">
        <v>78</v>
      </c>
      <c r="D440" s="32" t="s">
        <v>76</v>
      </c>
      <c r="E440" s="33">
        <v>3289</v>
      </c>
      <c r="F440" s="34">
        <v>318296</v>
      </c>
      <c r="G440" s="34">
        <v>0</v>
      </c>
      <c r="H440" s="34">
        <v>261396.5</v>
      </c>
      <c r="I440" s="34">
        <v>0</v>
      </c>
      <c r="J440" s="35">
        <f t="shared" si="42"/>
        <v>318296</v>
      </c>
      <c r="K440" s="35">
        <f t="shared" si="43"/>
        <v>56899.5</v>
      </c>
      <c r="L440" s="35">
        <f t="shared" si="44"/>
        <v>56899.5</v>
      </c>
      <c r="M440" s="36">
        <f t="shared" si="45"/>
        <v>0.1787628496745168</v>
      </c>
      <c r="N440" s="37">
        <f t="shared" si="46"/>
        <v>2016</v>
      </c>
      <c r="O440" s="38" t="str">
        <f t="shared" si="47"/>
        <v>Q4</v>
      </c>
      <c r="P440" s="37">
        <f t="shared" si="48"/>
        <v>12</v>
      </c>
    </row>
    <row r="441" spans="1:16" x14ac:dyDescent="0.25">
      <c r="A441" s="31">
        <v>42705</v>
      </c>
      <c r="B441" s="32" t="s">
        <v>82</v>
      </c>
      <c r="C441" s="32" t="s">
        <v>78</v>
      </c>
      <c r="D441" s="32" t="s">
        <v>77</v>
      </c>
      <c r="E441" s="33">
        <v>930</v>
      </c>
      <c r="F441" s="34">
        <v>91269</v>
      </c>
      <c r="G441" s="34">
        <v>10074.129999999999</v>
      </c>
      <c r="H441" s="34">
        <v>75605.09</v>
      </c>
      <c r="I441" s="34">
        <v>0</v>
      </c>
      <c r="J441" s="35">
        <f t="shared" si="42"/>
        <v>81194.87</v>
      </c>
      <c r="K441" s="35">
        <f t="shared" si="43"/>
        <v>5589.7799999999988</v>
      </c>
      <c r="L441" s="35">
        <f t="shared" si="44"/>
        <v>5589.7799999999988</v>
      </c>
      <c r="M441" s="36">
        <f t="shared" si="45"/>
        <v>6.8844004553489643E-2</v>
      </c>
      <c r="N441" s="37">
        <f t="shared" si="46"/>
        <v>2016</v>
      </c>
      <c r="O441" s="38" t="str">
        <f t="shared" si="47"/>
        <v>Q4</v>
      </c>
      <c r="P441" s="37">
        <f t="shared" si="48"/>
        <v>12</v>
      </c>
    </row>
    <row r="442" spans="1:16" x14ac:dyDescent="0.25">
      <c r="A442" s="31">
        <v>42705</v>
      </c>
      <c r="B442" s="32" t="s">
        <v>82</v>
      </c>
      <c r="C442" s="32" t="s">
        <v>79</v>
      </c>
      <c r="D442" s="32" t="s">
        <v>76</v>
      </c>
      <c r="E442" s="33">
        <v>81</v>
      </c>
      <c r="F442" s="34">
        <v>8349</v>
      </c>
      <c r="G442" s="34">
        <v>0</v>
      </c>
      <c r="H442" s="34">
        <v>6846.52</v>
      </c>
      <c r="I442" s="34">
        <v>0</v>
      </c>
      <c r="J442" s="35">
        <f t="shared" si="42"/>
        <v>8349</v>
      </c>
      <c r="K442" s="35">
        <f t="shared" si="43"/>
        <v>1502.4799999999996</v>
      </c>
      <c r="L442" s="35">
        <f t="shared" si="44"/>
        <v>1502.4799999999996</v>
      </c>
      <c r="M442" s="36">
        <f t="shared" si="45"/>
        <v>0.17995927656006702</v>
      </c>
      <c r="N442" s="37">
        <f t="shared" si="46"/>
        <v>2016</v>
      </c>
      <c r="O442" s="38" t="str">
        <f t="shared" si="47"/>
        <v>Q4</v>
      </c>
      <c r="P442" s="37">
        <f t="shared" si="48"/>
        <v>12</v>
      </c>
    </row>
    <row r="443" spans="1:16" x14ac:dyDescent="0.25">
      <c r="A443" s="31">
        <v>42705</v>
      </c>
      <c r="B443" s="32" t="s">
        <v>82</v>
      </c>
      <c r="C443" s="32" t="s">
        <v>79</v>
      </c>
      <c r="D443" s="32" t="s">
        <v>77</v>
      </c>
      <c r="E443" s="33">
        <v>53</v>
      </c>
      <c r="F443" s="34">
        <v>5472</v>
      </c>
      <c r="G443" s="34">
        <v>647.61</v>
      </c>
      <c r="H443" s="34">
        <v>4323.9799999999996</v>
      </c>
      <c r="I443" s="34">
        <v>0</v>
      </c>
      <c r="J443" s="35">
        <f t="shared" si="42"/>
        <v>4824.3900000000003</v>
      </c>
      <c r="K443" s="35">
        <f t="shared" si="43"/>
        <v>500.41000000000076</v>
      </c>
      <c r="L443" s="35">
        <f t="shared" si="44"/>
        <v>500.41000000000076</v>
      </c>
      <c r="M443" s="36">
        <f t="shared" si="45"/>
        <v>0.10372503052199361</v>
      </c>
      <c r="N443" s="37">
        <f t="shared" si="46"/>
        <v>2016</v>
      </c>
      <c r="O443" s="38" t="str">
        <f t="shared" si="47"/>
        <v>Q4</v>
      </c>
      <c r="P443" s="37">
        <f t="shared" si="48"/>
        <v>12</v>
      </c>
    </row>
    <row r="444" spans="1:16" x14ac:dyDescent="0.25">
      <c r="A444" s="31">
        <v>42705</v>
      </c>
      <c r="B444" s="32" t="s">
        <v>83</v>
      </c>
      <c r="C444" s="32" t="s">
        <v>75</v>
      </c>
      <c r="D444" s="32" t="s">
        <v>76</v>
      </c>
      <c r="E444" s="33">
        <v>17</v>
      </c>
      <c r="F444" s="34">
        <v>7983</v>
      </c>
      <c r="G444" s="34">
        <v>0</v>
      </c>
      <c r="H444" s="34">
        <v>4150.13</v>
      </c>
      <c r="I444" s="34">
        <v>0</v>
      </c>
      <c r="J444" s="35">
        <f t="shared" si="42"/>
        <v>7983</v>
      </c>
      <c r="K444" s="35">
        <f t="shared" si="43"/>
        <v>3832.87</v>
      </c>
      <c r="L444" s="35">
        <f t="shared" si="44"/>
        <v>3832.87</v>
      </c>
      <c r="M444" s="36">
        <f t="shared" si="45"/>
        <v>0.48012902417637476</v>
      </c>
      <c r="N444" s="37">
        <f t="shared" si="46"/>
        <v>2016</v>
      </c>
      <c r="O444" s="38" t="str">
        <f t="shared" si="47"/>
        <v>Q4</v>
      </c>
      <c r="P444" s="37">
        <f t="shared" si="48"/>
        <v>12</v>
      </c>
    </row>
    <row r="445" spans="1:16" x14ac:dyDescent="0.25">
      <c r="A445" s="31">
        <v>42705</v>
      </c>
      <c r="B445" s="32" t="s">
        <v>83</v>
      </c>
      <c r="C445" s="32" t="s">
        <v>75</v>
      </c>
      <c r="D445" s="32" t="s">
        <v>77</v>
      </c>
      <c r="E445" s="33">
        <v>9</v>
      </c>
      <c r="F445" s="34">
        <v>5541</v>
      </c>
      <c r="G445" s="34">
        <v>623.05999999999995</v>
      </c>
      <c r="H445" s="34">
        <v>3098.64</v>
      </c>
      <c r="I445" s="34">
        <v>0</v>
      </c>
      <c r="J445" s="35">
        <f t="shared" si="42"/>
        <v>4917.9400000000005</v>
      </c>
      <c r="K445" s="35">
        <f t="shared" si="43"/>
        <v>1819.3000000000006</v>
      </c>
      <c r="L445" s="35">
        <f t="shared" si="44"/>
        <v>1819.3000000000006</v>
      </c>
      <c r="M445" s="36">
        <f t="shared" si="45"/>
        <v>0.36993131270409979</v>
      </c>
      <c r="N445" s="37">
        <f t="shared" si="46"/>
        <v>2016</v>
      </c>
      <c r="O445" s="38" t="str">
        <f t="shared" si="47"/>
        <v>Q4</v>
      </c>
      <c r="P445" s="37">
        <f t="shared" si="48"/>
        <v>12</v>
      </c>
    </row>
    <row r="446" spans="1:16" x14ac:dyDescent="0.25">
      <c r="A446" s="31">
        <v>42705</v>
      </c>
      <c r="B446" s="32" t="s">
        <v>83</v>
      </c>
      <c r="C446" s="32" t="s">
        <v>78</v>
      </c>
      <c r="D446" s="32" t="s">
        <v>76</v>
      </c>
      <c r="E446" s="33">
        <v>887</v>
      </c>
      <c r="F446" s="34">
        <v>463193</v>
      </c>
      <c r="G446" s="34">
        <v>0</v>
      </c>
      <c r="H446" s="34">
        <v>247946.42</v>
      </c>
      <c r="I446" s="34">
        <v>0</v>
      </c>
      <c r="J446" s="35">
        <f t="shared" si="42"/>
        <v>463193</v>
      </c>
      <c r="K446" s="35">
        <f t="shared" si="43"/>
        <v>215246.58</v>
      </c>
      <c r="L446" s="35">
        <f t="shared" si="44"/>
        <v>215246.58</v>
      </c>
      <c r="M446" s="36">
        <f t="shared" si="45"/>
        <v>0.46470171181343412</v>
      </c>
      <c r="N446" s="37">
        <f t="shared" si="46"/>
        <v>2016</v>
      </c>
      <c r="O446" s="38" t="str">
        <f t="shared" si="47"/>
        <v>Q4</v>
      </c>
      <c r="P446" s="37">
        <f t="shared" si="48"/>
        <v>12</v>
      </c>
    </row>
    <row r="447" spans="1:16" x14ac:dyDescent="0.25">
      <c r="A447" s="31">
        <v>42705</v>
      </c>
      <c r="B447" s="32" t="s">
        <v>83</v>
      </c>
      <c r="C447" s="32" t="s">
        <v>78</v>
      </c>
      <c r="D447" s="32" t="s">
        <v>77</v>
      </c>
      <c r="E447" s="33">
        <v>269</v>
      </c>
      <c r="F447" s="34">
        <v>161203</v>
      </c>
      <c r="G447" s="34">
        <v>17835.72</v>
      </c>
      <c r="H447" s="34">
        <v>86875.85</v>
      </c>
      <c r="I447" s="34">
        <v>0</v>
      </c>
      <c r="J447" s="35">
        <f t="shared" si="42"/>
        <v>143367.28</v>
      </c>
      <c r="K447" s="35">
        <f t="shared" si="43"/>
        <v>56491.429999999993</v>
      </c>
      <c r="L447" s="35">
        <f t="shared" si="44"/>
        <v>56491.429999999993</v>
      </c>
      <c r="M447" s="36">
        <f t="shared" si="45"/>
        <v>0.39403293415345531</v>
      </c>
      <c r="N447" s="37">
        <f t="shared" si="46"/>
        <v>2016</v>
      </c>
      <c r="O447" s="38" t="str">
        <f t="shared" si="47"/>
        <v>Q4</v>
      </c>
      <c r="P447" s="37">
        <f t="shared" si="48"/>
        <v>12</v>
      </c>
    </row>
    <row r="448" spans="1:16" x14ac:dyDescent="0.25">
      <c r="A448" s="31">
        <v>42705</v>
      </c>
      <c r="B448" s="32" t="s">
        <v>83</v>
      </c>
      <c r="C448" s="32" t="s">
        <v>79</v>
      </c>
      <c r="D448" s="32" t="s">
        <v>76</v>
      </c>
      <c r="E448" s="33">
        <v>43</v>
      </c>
      <c r="F448" s="34">
        <v>19191</v>
      </c>
      <c r="G448" s="34">
        <v>0</v>
      </c>
      <c r="H448" s="34">
        <v>10059.43</v>
      </c>
      <c r="I448" s="34">
        <v>0</v>
      </c>
      <c r="J448" s="35">
        <f t="shared" si="42"/>
        <v>19191</v>
      </c>
      <c r="K448" s="35">
        <f t="shared" si="43"/>
        <v>9131.57</v>
      </c>
      <c r="L448" s="35">
        <f t="shared" si="44"/>
        <v>9131.57</v>
      </c>
      <c r="M448" s="36">
        <f t="shared" si="45"/>
        <v>0.47582564743890365</v>
      </c>
      <c r="N448" s="37">
        <f t="shared" si="46"/>
        <v>2016</v>
      </c>
      <c r="O448" s="38" t="str">
        <f t="shared" si="47"/>
        <v>Q4</v>
      </c>
      <c r="P448" s="37">
        <f t="shared" si="48"/>
        <v>12</v>
      </c>
    </row>
    <row r="449" spans="1:16" x14ac:dyDescent="0.25">
      <c r="A449" s="31">
        <v>42705</v>
      </c>
      <c r="B449" s="32" t="s">
        <v>83</v>
      </c>
      <c r="C449" s="32" t="s">
        <v>79</v>
      </c>
      <c r="D449" s="32" t="s">
        <v>77</v>
      </c>
      <c r="E449" s="33">
        <v>26</v>
      </c>
      <c r="F449" s="34">
        <v>11372</v>
      </c>
      <c r="G449" s="34">
        <v>1364.64</v>
      </c>
      <c r="H449" s="34">
        <v>6058.05</v>
      </c>
      <c r="I449" s="34">
        <v>0</v>
      </c>
      <c r="J449" s="35">
        <f t="shared" si="42"/>
        <v>10007.36</v>
      </c>
      <c r="K449" s="35">
        <f t="shared" si="43"/>
        <v>3949.3100000000004</v>
      </c>
      <c r="L449" s="35">
        <f t="shared" si="44"/>
        <v>3949.3100000000004</v>
      </c>
      <c r="M449" s="36">
        <f t="shared" si="45"/>
        <v>0.39464054455920444</v>
      </c>
      <c r="N449" s="37">
        <f t="shared" si="46"/>
        <v>2016</v>
      </c>
      <c r="O449" s="38" t="str">
        <f t="shared" si="47"/>
        <v>Q4</v>
      </c>
      <c r="P449" s="37">
        <f t="shared" si="48"/>
        <v>12</v>
      </c>
    </row>
    <row r="450" spans="1:16" x14ac:dyDescent="0.25">
      <c r="A450" s="31">
        <v>42705</v>
      </c>
      <c r="B450" s="32" t="s">
        <v>84</v>
      </c>
      <c r="C450" s="32" t="s">
        <v>75</v>
      </c>
      <c r="D450" s="32" t="s">
        <v>76</v>
      </c>
      <c r="E450" s="33">
        <v>8</v>
      </c>
      <c r="F450" s="34">
        <v>30812</v>
      </c>
      <c r="G450" s="34">
        <v>0</v>
      </c>
      <c r="H450" s="34">
        <v>25770.33</v>
      </c>
      <c r="I450" s="34">
        <v>0</v>
      </c>
      <c r="J450" s="35">
        <f t="shared" ref="J450:J513" si="49">F450-G450</f>
        <v>30812</v>
      </c>
      <c r="K450" s="35">
        <f t="shared" ref="K450:K513" si="50">J450-H450</f>
        <v>5041.6699999999983</v>
      </c>
      <c r="L450" s="35">
        <f t="shared" ref="L450:L513" si="51">K450-I450</f>
        <v>5041.6699999999983</v>
      </c>
      <c r="M450" s="36">
        <f t="shared" ref="M450:M513" si="52">IF(J450=0,0,K450/J450)</f>
        <v>0.16362683370115533</v>
      </c>
      <c r="N450" s="37">
        <f t="shared" ref="N450:N513" si="53">YEAR(A450)</f>
        <v>2016</v>
      </c>
      <c r="O450" s="38" t="str">
        <f t="shared" ref="O450:O513" si="54">"Q"&amp;ROUNDUP(MONTH(A450)/3,0)</f>
        <v>Q4</v>
      </c>
      <c r="P450" s="37">
        <f t="shared" ref="P450:P513" si="55">MONTH(A450)</f>
        <v>12</v>
      </c>
    </row>
    <row r="451" spans="1:16" x14ac:dyDescent="0.25">
      <c r="A451" s="31">
        <v>42705</v>
      </c>
      <c r="B451" s="32" t="s">
        <v>84</v>
      </c>
      <c r="C451" s="32" t="s">
        <v>75</v>
      </c>
      <c r="D451" s="32" t="s">
        <v>77</v>
      </c>
      <c r="E451" s="33">
        <v>1</v>
      </c>
      <c r="F451" s="34">
        <v>1229</v>
      </c>
      <c r="G451" s="34">
        <v>147.47999999999999</v>
      </c>
      <c r="H451" s="34">
        <v>957.85</v>
      </c>
      <c r="I451" s="34">
        <v>0</v>
      </c>
      <c r="J451" s="35">
        <f t="shared" si="49"/>
        <v>1081.52</v>
      </c>
      <c r="K451" s="35">
        <f t="shared" si="50"/>
        <v>123.66999999999996</v>
      </c>
      <c r="L451" s="35">
        <f t="shared" si="51"/>
        <v>123.66999999999996</v>
      </c>
      <c r="M451" s="36">
        <f t="shared" si="52"/>
        <v>0.1143483245802204</v>
      </c>
      <c r="N451" s="37">
        <f t="shared" si="53"/>
        <v>2016</v>
      </c>
      <c r="O451" s="38" t="str">
        <f t="shared" si="54"/>
        <v>Q4</v>
      </c>
      <c r="P451" s="37">
        <f t="shared" si="55"/>
        <v>12</v>
      </c>
    </row>
    <row r="452" spans="1:16" x14ac:dyDescent="0.25">
      <c r="A452" s="31">
        <v>42705</v>
      </c>
      <c r="B452" s="32" t="s">
        <v>84</v>
      </c>
      <c r="C452" s="32" t="s">
        <v>78</v>
      </c>
      <c r="D452" s="32" t="s">
        <v>76</v>
      </c>
      <c r="E452" s="33">
        <v>315</v>
      </c>
      <c r="F452" s="34">
        <v>1194995</v>
      </c>
      <c r="G452" s="34">
        <v>0</v>
      </c>
      <c r="H452" s="34">
        <v>998973.07</v>
      </c>
      <c r="I452" s="34">
        <v>0</v>
      </c>
      <c r="J452" s="35">
        <f t="shared" si="49"/>
        <v>1194995</v>
      </c>
      <c r="K452" s="35">
        <f t="shared" si="50"/>
        <v>196021.93000000005</v>
      </c>
      <c r="L452" s="35">
        <f t="shared" si="51"/>
        <v>196021.93000000005</v>
      </c>
      <c r="M452" s="36">
        <f t="shared" si="52"/>
        <v>0.16403577420826032</v>
      </c>
      <c r="N452" s="37">
        <f t="shared" si="53"/>
        <v>2016</v>
      </c>
      <c r="O452" s="38" t="str">
        <f t="shared" si="54"/>
        <v>Q4</v>
      </c>
      <c r="P452" s="37">
        <f t="shared" si="55"/>
        <v>12</v>
      </c>
    </row>
    <row r="453" spans="1:16" x14ac:dyDescent="0.25">
      <c r="A453" s="31">
        <v>42705</v>
      </c>
      <c r="B453" s="32" t="s">
        <v>84</v>
      </c>
      <c r="C453" s="32" t="s">
        <v>78</v>
      </c>
      <c r="D453" s="32" t="s">
        <v>77</v>
      </c>
      <c r="E453" s="33">
        <v>85</v>
      </c>
      <c r="F453" s="34">
        <v>312515</v>
      </c>
      <c r="G453" s="34">
        <v>33794.11</v>
      </c>
      <c r="H453" s="34">
        <v>265751.89</v>
      </c>
      <c r="I453" s="34">
        <v>0</v>
      </c>
      <c r="J453" s="35">
        <f t="shared" si="49"/>
        <v>278720.89</v>
      </c>
      <c r="K453" s="35">
        <f t="shared" si="50"/>
        <v>12969</v>
      </c>
      <c r="L453" s="35">
        <f t="shared" si="51"/>
        <v>12969</v>
      </c>
      <c r="M453" s="36">
        <f t="shared" si="52"/>
        <v>4.653041973280151E-2</v>
      </c>
      <c r="N453" s="37">
        <f t="shared" si="53"/>
        <v>2016</v>
      </c>
      <c r="O453" s="38" t="str">
        <f t="shared" si="54"/>
        <v>Q4</v>
      </c>
      <c r="P453" s="37">
        <f t="shared" si="55"/>
        <v>12</v>
      </c>
    </row>
    <row r="454" spans="1:16" x14ac:dyDescent="0.25">
      <c r="A454" s="31">
        <v>42705</v>
      </c>
      <c r="B454" s="32" t="s">
        <v>84</v>
      </c>
      <c r="C454" s="32" t="s">
        <v>79</v>
      </c>
      <c r="D454" s="32" t="s">
        <v>76</v>
      </c>
      <c r="E454" s="33">
        <v>16</v>
      </c>
      <c r="F454" s="34">
        <v>49124</v>
      </c>
      <c r="G454" s="34">
        <v>0</v>
      </c>
      <c r="H454" s="34">
        <v>39895.42</v>
      </c>
      <c r="I454" s="34">
        <v>0</v>
      </c>
      <c r="J454" s="35">
        <f t="shared" si="49"/>
        <v>49124</v>
      </c>
      <c r="K454" s="35">
        <f t="shared" si="50"/>
        <v>9228.5800000000017</v>
      </c>
      <c r="L454" s="35">
        <f t="shared" si="51"/>
        <v>9228.5800000000017</v>
      </c>
      <c r="M454" s="36">
        <f t="shared" si="52"/>
        <v>0.18786295904242328</v>
      </c>
      <c r="N454" s="37">
        <f t="shared" si="53"/>
        <v>2016</v>
      </c>
      <c r="O454" s="38" t="str">
        <f t="shared" si="54"/>
        <v>Q4</v>
      </c>
      <c r="P454" s="37">
        <f t="shared" si="55"/>
        <v>12</v>
      </c>
    </row>
    <row r="455" spans="1:16" x14ac:dyDescent="0.25">
      <c r="A455" s="31">
        <v>42705</v>
      </c>
      <c r="B455" s="32" t="s">
        <v>84</v>
      </c>
      <c r="C455" s="32" t="s">
        <v>79</v>
      </c>
      <c r="D455" s="32" t="s">
        <v>77</v>
      </c>
      <c r="E455" s="33">
        <v>6</v>
      </c>
      <c r="F455" s="34">
        <v>23864</v>
      </c>
      <c r="G455" s="34">
        <v>2863.68</v>
      </c>
      <c r="H455" s="34">
        <v>21255.34</v>
      </c>
      <c r="I455" s="34">
        <v>0</v>
      </c>
      <c r="J455" s="35">
        <f t="shared" si="49"/>
        <v>21000.32</v>
      </c>
      <c r="K455" s="35">
        <f t="shared" si="50"/>
        <v>-255.02000000000044</v>
      </c>
      <c r="L455" s="35">
        <f t="shared" si="51"/>
        <v>-255.02000000000044</v>
      </c>
      <c r="M455" s="36">
        <f t="shared" si="52"/>
        <v>-1.2143624478103212E-2</v>
      </c>
      <c r="N455" s="37">
        <f t="shared" si="53"/>
        <v>2016</v>
      </c>
      <c r="O455" s="38" t="str">
        <f t="shared" si="54"/>
        <v>Q4</v>
      </c>
      <c r="P455" s="37">
        <f t="shared" si="55"/>
        <v>12</v>
      </c>
    </row>
    <row r="456" spans="1:16" x14ac:dyDescent="0.25">
      <c r="A456" s="31">
        <v>42705</v>
      </c>
      <c r="B456" s="32" t="s">
        <v>85</v>
      </c>
      <c r="C456" s="32" t="s">
        <v>75</v>
      </c>
      <c r="D456" s="32" t="s">
        <v>76</v>
      </c>
      <c r="E456" s="33">
        <v>7</v>
      </c>
      <c r="F456" s="34">
        <v>10913</v>
      </c>
      <c r="G456" s="34">
        <v>0</v>
      </c>
      <c r="H456" s="34">
        <v>5472.76</v>
      </c>
      <c r="I456" s="34">
        <v>0</v>
      </c>
      <c r="J456" s="35">
        <f t="shared" si="49"/>
        <v>10913</v>
      </c>
      <c r="K456" s="35">
        <f t="shared" si="50"/>
        <v>5440.24</v>
      </c>
      <c r="L456" s="35">
        <f t="shared" si="51"/>
        <v>5440.24</v>
      </c>
      <c r="M456" s="36">
        <f t="shared" si="52"/>
        <v>0.49851003390451754</v>
      </c>
      <c r="N456" s="37">
        <f t="shared" si="53"/>
        <v>2016</v>
      </c>
      <c r="O456" s="38" t="str">
        <f t="shared" si="54"/>
        <v>Q4</v>
      </c>
      <c r="P456" s="37">
        <f t="shared" si="55"/>
        <v>12</v>
      </c>
    </row>
    <row r="457" spans="1:16" x14ac:dyDescent="0.25">
      <c r="A457" s="31">
        <v>42705</v>
      </c>
      <c r="B457" s="32" t="s">
        <v>85</v>
      </c>
      <c r="C457" s="32" t="s">
        <v>75</v>
      </c>
      <c r="D457" s="32" t="s">
        <v>77</v>
      </c>
      <c r="E457" s="33">
        <v>3</v>
      </c>
      <c r="F457" s="34">
        <v>3237</v>
      </c>
      <c r="G457" s="34">
        <v>388.44</v>
      </c>
      <c r="H457" s="34">
        <v>2082.63</v>
      </c>
      <c r="I457" s="34">
        <v>0</v>
      </c>
      <c r="J457" s="35">
        <f t="shared" si="49"/>
        <v>2848.56</v>
      </c>
      <c r="K457" s="35">
        <f t="shared" si="50"/>
        <v>765.92999999999984</v>
      </c>
      <c r="L457" s="35">
        <f t="shared" si="51"/>
        <v>765.92999999999984</v>
      </c>
      <c r="M457" s="36">
        <f t="shared" si="52"/>
        <v>0.26888322520852637</v>
      </c>
      <c r="N457" s="37">
        <f t="shared" si="53"/>
        <v>2016</v>
      </c>
      <c r="O457" s="38" t="str">
        <f t="shared" si="54"/>
        <v>Q4</v>
      </c>
      <c r="P457" s="37">
        <f t="shared" si="55"/>
        <v>12</v>
      </c>
    </row>
    <row r="458" spans="1:16" x14ac:dyDescent="0.25">
      <c r="A458" s="31">
        <v>42705</v>
      </c>
      <c r="B458" s="32" t="s">
        <v>85</v>
      </c>
      <c r="C458" s="32" t="s">
        <v>78</v>
      </c>
      <c r="D458" s="32" t="s">
        <v>76</v>
      </c>
      <c r="E458" s="33">
        <v>332</v>
      </c>
      <c r="F458" s="34">
        <v>372038</v>
      </c>
      <c r="G458" s="34">
        <v>0</v>
      </c>
      <c r="H458" s="34">
        <v>202507.42</v>
      </c>
      <c r="I458" s="34">
        <v>0</v>
      </c>
      <c r="J458" s="35">
        <f t="shared" si="49"/>
        <v>372038</v>
      </c>
      <c r="K458" s="35">
        <f t="shared" si="50"/>
        <v>169530.58</v>
      </c>
      <c r="L458" s="35">
        <f t="shared" si="51"/>
        <v>169530.58</v>
      </c>
      <c r="M458" s="36">
        <f t="shared" si="52"/>
        <v>0.45568081755089529</v>
      </c>
      <c r="N458" s="37">
        <f t="shared" si="53"/>
        <v>2016</v>
      </c>
      <c r="O458" s="38" t="str">
        <f t="shared" si="54"/>
        <v>Q4</v>
      </c>
      <c r="P458" s="37">
        <f t="shared" si="55"/>
        <v>12</v>
      </c>
    </row>
    <row r="459" spans="1:16" x14ac:dyDescent="0.25">
      <c r="A459" s="31">
        <v>42705</v>
      </c>
      <c r="B459" s="32" t="s">
        <v>85</v>
      </c>
      <c r="C459" s="32" t="s">
        <v>78</v>
      </c>
      <c r="D459" s="32" t="s">
        <v>77</v>
      </c>
      <c r="E459" s="33">
        <v>103</v>
      </c>
      <c r="F459" s="34">
        <v>128737</v>
      </c>
      <c r="G459" s="34">
        <v>14029.26</v>
      </c>
      <c r="H459" s="34">
        <v>69936.7</v>
      </c>
      <c r="I459" s="34">
        <v>0</v>
      </c>
      <c r="J459" s="35">
        <f t="shared" si="49"/>
        <v>114707.74</v>
      </c>
      <c r="K459" s="35">
        <f t="shared" si="50"/>
        <v>44771.040000000008</v>
      </c>
      <c r="L459" s="35">
        <f t="shared" si="51"/>
        <v>44771.040000000008</v>
      </c>
      <c r="M459" s="36">
        <f t="shared" si="52"/>
        <v>0.39030530982477735</v>
      </c>
      <c r="N459" s="37">
        <f t="shared" si="53"/>
        <v>2016</v>
      </c>
      <c r="O459" s="38" t="str">
        <f t="shared" si="54"/>
        <v>Q4</v>
      </c>
      <c r="P459" s="37">
        <f t="shared" si="55"/>
        <v>12</v>
      </c>
    </row>
    <row r="460" spans="1:16" x14ac:dyDescent="0.25">
      <c r="A460" s="31">
        <v>42705</v>
      </c>
      <c r="B460" s="32" t="s">
        <v>85</v>
      </c>
      <c r="C460" s="32" t="s">
        <v>79</v>
      </c>
      <c r="D460" s="32" t="s">
        <v>76</v>
      </c>
      <c r="E460" s="33">
        <v>20</v>
      </c>
      <c r="F460" s="34">
        <v>25080</v>
      </c>
      <c r="G460" s="34">
        <v>0</v>
      </c>
      <c r="H460" s="34">
        <v>14071.89</v>
      </c>
      <c r="I460" s="34">
        <v>0</v>
      </c>
      <c r="J460" s="35">
        <f t="shared" si="49"/>
        <v>25080</v>
      </c>
      <c r="K460" s="35">
        <f t="shared" si="50"/>
        <v>11008.11</v>
      </c>
      <c r="L460" s="35">
        <f t="shared" si="51"/>
        <v>11008.11</v>
      </c>
      <c r="M460" s="36">
        <f t="shared" si="52"/>
        <v>0.43891985645933018</v>
      </c>
      <c r="N460" s="37">
        <f t="shared" si="53"/>
        <v>2016</v>
      </c>
      <c r="O460" s="38" t="str">
        <f t="shared" si="54"/>
        <v>Q4</v>
      </c>
      <c r="P460" s="37">
        <f t="shared" si="55"/>
        <v>12</v>
      </c>
    </row>
    <row r="461" spans="1:16" x14ac:dyDescent="0.25">
      <c r="A461" s="31">
        <v>42705</v>
      </c>
      <c r="B461" s="32" t="s">
        <v>85</v>
      </c>
      <c r="C461" s="32" t="s">
        <v>79</v>
      </c>
      <c r="D461" s="32" t="s">
        <v>77</v>
      </c>
      <c r="E461" s="33">
        <v>7</v>
      </c>
      <c r="F461" s="34">
        <v>7383</v>
      </c>
      <c r="G461" s="34">
        <v>885.96</v>
      </c>
      <c r="H461" s="34">
        <v>3556.26</v>
      </c>
      <c r="I461" s="34">
        <v>0</v>
      </c>
      <c r="J461" s="35">
        <f t="shared" si="49"/>
        <v>6497.04</v>
      </c>
      <c r="K461" s="35">
        <f t="shared" si="50"/>
        <v>2940.7799999999997</v>
      </c>
      <c r="L461" s="35">
        <f t="shared" si="51"/>
        <v>2940.7799999999997</v>
      </c>
      <c r="M461" s="36">
        <f t="shared" si="52"/>
        <v>0.45263381478334747</v>
      </c>
      <c r="N461" s="37">
        <f t="shared" si="53"/>
        <v>2016</v>
      </c>
      <c r="O461" s="38" t="str">
        <f t="shared" si="54"/>
        <v>Q4</v>
      </c>
      <c r="P461" s="37">
        <f t="shared" si="55"/>
        <v>12</v>
      </c>
    </row>
    <row r="462" spans="1:16" x14ac:dyDescent="0.25">
      <c r="A462" s="31">
        <v>42736</v>
      </c>
      <c r="B462" s="32" t="s">
        <v>74</v>
      </c>
      <c r="C462" s="32" t="s">
        <v>75</v>
      </c>
      <c r="D462" s="32" t="s">
        <v>76</v>
      </c>
      <c r="E462" s="33">
        <v>29</v>
      </c>
      <c r="F462" s="34">
        <v>12373.62</v>
      </c>
      <c r="G462" s="34">
        <v>0</v>
      </c>
      <c r="H462" s="34">
        <v>6985.82</v>
      </c>
      <c r="I462" s="34">
        <v>0</v>
      </c>
      <c r="J462" s="35">
        <f t="shared" si="49"/>
        <v>12373.62</v>
      </c>
      <c r="K462" s="35">
        <f t="shared" si="50"/>
        <v>5387.8000000000011</v>
      </c>
      <c r="L462" s="35">
        <f t="shared" si="51"/>
        <v>5387.8000000000011</v>
      </c>
      <c r="M462" s="36">
        <f t="shared" si="52"/>
        <v>0.43542633441143341</v>
      </c>
      <c r="N462" s="37">
        <f t="shared" si="53"/>
        <v>2017</v>
      </c>
      <c r="O462" s="38" t="str">
        <f t="shared" si="54"/>
        <v>Q1</v>
      </c>
      <c r="P462" s="37">
        <f t="shared" si="55"/>
        <v>1</v>
      </c>
    </row>
    <row r="463" spans="1:16" x14ac:dyDescent="0.25">
      <c r="A463" s="31">
        <v>42736</v>
      </c>
      <c r="B463" s="32" t="s">
        <v>74</v>
      </c>
      <c r="C463" s="32" t="s">
        <v>78</v>
      </c>
      <c r="D463" s="32" t="s">
        <v>76</v>
      </c>
      <c r="E463" s="33">
        <v>884</v>
      </c>
      <c r="F463" s="34">
        <v>357357</v>
      </c>
      <c r="G463" s="34">
        <v>0</v>
      </c>
      <c r="H463" s="34">
        <v>206296.8</v>
      </c>
      <c r="I463" s="34">
        <v>0</v>
      </c>
      <c r="J463" s="35">
        <f t="shared" si="49"/>
        <v>357357</v>
      </c>
      <c r="K463" s="35">
        <f t="shared" si="50"/>
        <v>151060.20000000001</v>
      </c>
      <c r="L463" s="35">
        <f t="shared" si="51"/>
        <v>151060.20000000001</v>
      </c>
      <c r="M463" s="36">
        <f t="shared" si="52"/>
        <v>0.42271510002602442</v>
      </c>
      <c r="N463" s="37">
        <f t="shared" si="53"/>
        <v>2017</v>
      </c>
      <c r="O463" s="38" t="str">
        <f t="shared" si="54"/>
        <v>Q1</v>
      </c>
      <c r="P463" s="37">
        <f t="shared" si="55"/>
        <v>1</v>
      </c>
    </row>
    <row r="464" spans="1:16" x14ac:dyDescent="0.25">
      <c r="A464" s="31">
        <v>42736</v>
      </c>
      <c r="B464" s="32" t="s">
        <v>74</v>
      </c>
      <c r="C464" s="32" t="s">
        <v>78</v>
      </c>
      <c r="D464" s="32" t="s">
        <v>77</v>
      </c>
      <c r="E464" s="33">
        <v>96</v>
      </c>
      <c r="F464" s="34">
        <v>37682.879999999997</v>
      </c>
      <c r="G464" s="34">
        <v>3188.67</v>
      </c>
      <c r="H464" s="34">
        <v>22239.08</v>
      </c>
      <c r="I464" s="34">
        <v>0</v>
      </c>
      <c r="J464" s="35">
        <f t="shared" si="49"/>
        <v>34494.21</v>
      </c>
      <c r="K464" s="35">
        <f t="shared" si="50"/>
        <v>12255.129999999997</v>
      </c>
      <c r="L464" s="35">
        <f t="shared" si="51"/>
        <v>12255.129999999997</v>
      </c>
      <c r="M464" s="36">
        <f t="shared" si="52"/>
        <v>0.3552807848041743</v>
      </c>
      <c r="N464" s="37">
        <f t="shared" si="53"/>
        <v>2017</v>
      </c>
      <c r="O464" s="38" t="str">
        <f t="shared" si="54"/>
        <v>Q1</v>
      </c>
      <c r="P464" s="37">
        <f t="shared" si="55"/>
        <v>1</v>
      </c>
    </row>
    <row r="465" spans="1:16" x14ac:dyDescent="0.25">
      <c r="A465" s="31">
        <v>42736</v>
      </c>
      <c r="B465" s="32" t="s">
        <v>74</v>
      </c>
      <c r="C465" s="32" t="s">
        <v>79</v>
      </c>
      <c r="D465" s="32" t="s">
        <v>76</v>
      </c>
      <c r="E465" s="33">
        <v>64</v>
      </c>
      <c r="F465" s="34">
        <v>24733.98</v>
      </c>
      <c r="G465" s="34">
        <v>0</v>
      </c>
      <c r="H465" s="34">
        <v>15659.45</v>
      </c>
      <c r="I465" s="34">
        <v>0</v>
      </c>
      <c r="J465" s="35">
        <f t="shared" si="49"/>
        <v>24733.98</v>
      </c>
      <c r="K465" s="35">
        <f t="shared" si="50"/>
        <v>9074.5299999999988</v>
      </c>
      <c r="L465" s="35">
        <f t="shared" si="51"/>
        <v>9074.5299999999988</v>
      </c>
      <c r="M465" s="36">
        <f t="shared" si="52"/>
        <v>0.36688515152029716</v>
      </c>
      <c r="N465" s="37">
        <f t="shared" si="53"/>
        <v>2017</v>
      </c>
      <c r="O465" s="38" t="str">
        <f t="shared" si="54"/>
        <v>Q1</v>
      </c>
      <c r="P465" s="37">
        <f t="shared" si="55"/>
        <v>1</v>
      </c>
    </row>
    <row r="466" spans="1:16" x14ac:dyDescent="0.25">
      <c r="A466" s="31">
        <v>42736</v>
      </c>
      <c r="B466" s="32" t="s">
        <v>74</v>
      </c>
      <c r="C466" s="32" t="s">
        <v>79</v>
      </c>
      <c r="D466" s="32" t="s">
        <v>77</v>
      </c>
      <c r="E466" s="33">
        <v>18</v>
      </c>
      <c r="F466" s="34">
        <v>7519.44</v>
      </c>
      <c r="G466" s="34">
        <v>601.41</v>
      </c>
      <c r="H466" s="34">
        <v>4718.4799999999996</v>
      </c>
      <c r="I466" s="34">
        <v>0</v>
      </c>
      <c r="J466" s="35">
        <f t="shared" si="49"/>
        <v>6918.03</v>
      </c>
      <c r="K466" s="35">
        <f t="shared" si="50"/>
        <v>2199.5500000000002</v>
      </c>
      <c r="L466" s="35">
        <f t="shared" si="51"/>
        <v>2199.5500000000002</v>
      </c>
      <c r="M466" s="36">
        <f t="shared" si="52"/>
        <v>0.31794455936155241</v>
      </c>
      <c r="N466" s="37">
        <f t="shared" si="53"/>
        <v>2017</v>
      </c>
      <c r="O466" s="38" t="str">
        <f t="shared" si="54"/>
        <v>Q1</v>
      </c>
      <c r="P466" s="37">
        <f t="shared" si="55"/>
        <v>1</v>
      </c>
    </row>
    <row r="467" spans="1:16" x14ac:dyDescent="0.25">
      <c r="A467" s="31">
        <v>42736</v>
      </c>
      <c r="B467" s="32" t="s">
        <v>80</v>
      </c>
      <c r="C467" s="32" t="s">
        <v>75</v>
      </c>
      <c r="D467" s="32" t="s">
        <v>76</v>
      </c>
      <c r="E467" s="33">
        <v>6</v>
      </c>
      <c r="F467" s="34">
        <v>22535.88</v>
      </c>
      <c r="G467" s="34">
        <v>0</v>
      </c>
      <c r="H467" s="34">
        <v>21405.21</v>
      </c>
      <c r="I467" s="34">
        <v>0</v>
      </c>
      <c r="J467" s="35">
        <f t="shared" si="49"/>
        <v>22535.88</v>
      </c>
      <c r="K467" s="35">
        <f t="shared" si="50"/>
        <v>1130.6700000000019</v>
      </c>
      <c r="L467" s="35">
        <f t="shared" si="51"/>
        <v>1130.6700000000019</v>
      </c>
      <c r="M467" s="36">
        <f t="shared" si="52"/>
        <v>5.0171992396125728E-2</v>
      </c>
      <c r="N467" s="37">
        <f t="shared" si="53"/>
        <v>2017</v>
      </c>
      <c r="O467" s="38" t="str">
        <f t="shared" si="54"/>
        <v>Q1</v>
      </c>
      <c r="P467" s="37">
        <f t="shared" si="55"/>
        <v>1</v>
      </c>
    </row>
    <row r="468" spans="1:16" x14ac:dyDescent="0.25">
      <c r="A468" s="31">
        <v>42736</v>
      </c>
      <c r="B468" s="32" t="s">
        <v>80</v>
      </c>
      <c r="C468" s="32" t="s">
        <v>75</v>
      </c>
      <c r="D468" s="32" t="s">
        <v>77</v>
      </c>
      <c r="E468" s="33">
        <v>1</v>
      </c>
      <c r="F468" s="34">
        <v>5955.78</v>
      </c>
      <c r="G468" s="34">
        <v>297.79000000000002</v>
      </c>
      <c r="H468" s="34">
        <v>5588.01</v>
      </c>
      <c r="I468" s="34">
        <v>0</v>
      </c>
      <c r="J468" s="35">
        <f t="shared" si="49"/>
        <v>5657.99</v>
      </c>
      <c r="K468" s="35">
        <f t="shared" si="50"/>
        <v>69.979999999999563</v>
      </c>
      <c r="L468" s="35">
        <f t="shared" si="51"/>
        <v>69.979999999999563</v>
      </c>
      <c r="M468" s="36">
        <f t="shared" si="52"/>
        <v>1.2368349891038967E-2</v>
      </c>
      <c r="N468" s="37">
        <f t="shared" si="53"/>
        <v>2017</v>
      </c>
      <c r="O468" s="38" t="str">
        <f t="shared" si="54"/>
        <v>Q1</v>
      </c>
      <c r="P468" s="37">
        <f t="shared" si="55"/>
        <v>1</v>
      </c>
    </row>
    <row r="469" spans="1:16" x14ac:dyDescent="0.25">
      <c r="A469" s="31">
        <v>42736</v>
      </c>
      <c r="B469" s="32" t="s">
        <v>80</v>
      </c>
      <c r="C469" s="32" t="s">
        <v>78</v>
      </c>
      <c r="D469" s="32" t="s">
        <v>76</v>
      </c>
      <c r="E469" s="33">
        <v>150</v>
      </c>
      <c r="F469" s="34">
        <v>817744.2</v>
      </c>
      <c r="G469" s="34">
        <v>0</v>
      </c>
      <c r="H469" s="34">
        <v>696050.74</v>
      </c>
      <c r="I469" s="34">
        <v>0</v>
      </c>
      <c r="J469" s="35">
        <f t="shared" si="49"/>
        <v>817744.2</v>
      </c>
      <c r="K469" s="35">
        <f t="shared" si="50"/>
        <v>121693.45999999996</v>
      </c>
      <c r="L469" s="35">
        <f t="shared" si="51"/>
        <v>121693.45999999996</v>
      </c>
      <c r="M469" s="36">
        <f t="shared" si="52"/>
        <v>0.14881604785457356</v>
      </c>
      <c r="N469" s="37">
        <f t="shared" si="53"/>
        <v>2017</v>
      </c>
      <c r="O469" s="38" t="str">
        <f t="shared" si="54"/>
        <v>Q1</v>
      </c>
      <c r="P469" s="37">
        <f t="shared" si="55"/>
        <v>1</v>
      </c>
    </row>
    <row r="470" spans="1:16" x14ac:dyDescent="0.25">
      <c r="A470" s="31">
        <v>42736</v>
      </c>
      <c r="B470" s="32" t="s">
        <v>80</v>
      </c>
      <c r="C470" s="32" t="s">
        <v>78</v>
      </c>
      <c r="D470" s="32" t="s">
        <v>77</v>
      </c>
      <c r="E470" s="33">
        <v>18</v>
      </c>
      <c r="F470" s="34">
        <v>93862.44</v>
      </c>
      <c r="G470" s="34">
        <v>7955.06</v>
      </c>
      <c r="H470" s="34">
        <v>82126.84</v>
      </c>
      <c r="I470" s="34">
        <v>0</v>
      </c>
      <c r="J470" s="35">
        <f t="shared" si="49"/>
        <v>85907.38</v>
      </c>
      <c r="K470" s="35">
        <f t="shared" si="50"/>
        <v>3780.5400000000081</v>
      </c>
      <c r="L470" s="35">
        <f t="shared" si="51"/>
        <v>3780.5400000000081</v>
      </c>
      <c r="M470" s="36">
        <f t="shared" si="52"/>
        <v>4.4007162132054405E-2</v>
      </c>
      <c r="N470" s="37">
        <f t="shared" si="53"/>
        <v>2017</v>
      </c>
      <c r="O470" s="38" t="str">
        <f t="shared" si="54"/>
        <v>Q1</v>
      </c>
      <c r="P470" s="37">
        <f t="shared" si="55"/>
        <v>1</v>
      </c>
    </row>
    <row r="471" spans="1:16" x14ac:dyDescent="0.25">
      <c r="A471" s="31">
        <v>42736</v>
      </c>
      <c r="B471" s="32" t="s">
        <v>80</v>
      </c>
      <c r="C471" s="32" t="s">
        <v>79</v>
      </c>
      <c r="D471" s="32" t="s">
        <v>76</v>
      </c>
      <c r="E471" s="33">
        <v>16</v>
      </c>
      <c r="F471" s="34">
        <v>64080.480000000003</v>
      </c>
      <c r="G471" s="34">
        <v>0</v>
      </c>
      <c r="H471" s="34">
        <v>53677.73</v>
      </c>
      <c r="I471" s="34">
        <v>0</v>
      </c>
      <c r="J471" s="35">
        <f t="shared" si="49"/>
        <v>64080.480000000003</v>
      </c>
      <c r="K471" s="35">
        <f t="shared" si="50"/>
        <v>10402.75</v>
      </c>
      <c r="L471" s="35">
        <f t="shared" si="51"/>
        <v>10402.75</v>
      </c>
      <c r="M471" s="36">
        <f t="shared" si="52"/>
        <v>0.16233882767419969</v>
      </c>
      <c r="N471" s="37">
        <f t="shared" si="53"/>
        <v>2017</v>
      </c>
      <c r="O471" s="38" t="str">
        <f t="shared" si="54"/>
        <v>Q1</v>
      </c>
      <c r="P471" s="37">
        <f t="shared" si="55"/>
        <v>1</v>
      </c>
    </row>
    <row r="472" spans="1:16" x14ac:dyDescent="0.25">
      <c r="A472" s="31">
        <v>42736</v>
      </c>
      <c r="B472" s="32" t="s">
        <v>80</v>
      </c>
      <c r="C472" s="32" t="s">
        <v>79</v>
      </c>
      <c r="D472" s="32" t="s">
        <v>77</v>
      </c>
      <c r="E472" s="33">
        <v>3</v>
      </c>
      <c r="F472" s="34">
        <v>17877.54</v>
      </c>
      <c r="G472" s="34">
        <v>1489.97</v>
      </c>
      <c r="H472" s="34">
        <v>16005.25</v>
      </c>
      <c r="I472" s="34">
        <v>0</v>
      </c>
      <c r="J472" s="35">
        <f t="shared" si="49"/>
        <v>16387.57</v>
      </c>
      <c r="K472" s="35">
        <f t="shared" si="50"/>
        <v>382.31999999999971</v>
      </c>
      <c r="L472" s="35">
        <f t="shared" si="51"/>
        <v>382.31999999999971</v>
      </c>
      <c r="M472" s="36">
        <f t="shared" si="52"/>
        <v>2.3329877462003195E-2</v>
      </c>
      <c r="N472" s="37">
        <f t="shared" si="53"/>
        <v>2017</v>
      </c>
      <c r="O472" s="38" t="str">
        <f t="shared" si="54"/>
        <v>Q1</v>
      </c>
      <c r="P472" s="37">
        <f t="shared" si="55"/>
        <v>1</v>
      </c>
    </row>
    <row r="473" spans="1:16" x14ac:dyDescent="0.25">
      <c r="A473" s="31">
        <v>42736</v>
      </c>
      <c r="B473" s="32" t="s">
        <v>81</v>
      </c>
      <c r="C473" s="32" t="s">
        <v>75</v>
      </c>
      <c r="D473" s="32" t="s">
        <v>76</v>
      </c>
      <c r="E473" s="33">
        <v>14</v>
      </c>
      <c r="F473" s="34">
        <v>8961.7199999999993</v>
      </c>
      <c r="G473" s="34">
        <v>0</v>
      </c>
      <c r="H473" s="34">
        <v>4019.29</v>
      </c>
      <c r="I473" s="34">
        <v>0</v>
      </c>
      <c r="J473" s="35">
        <f t="shared" si="49"/>
        <v>8961.7199999999993</v>
      </c>
      <c r="K473" s="35">
        <f t="shared" si="50"/>
        <v>4942.4299999999994</v>
      </c>
      <c r="L473" s="35">
        <f t="shared" si="51"/>
        <v>4942.4299999999994</v>
      </c>
      <c r="M473" s="36">
        <f t="shared" si="52"/>
        <v>0.5515046218806211</v>
      </c>
      <c r="N473" s="37">
        <f t="shared" si="53"/>
        <v>2017</v>
      </c>
      <c r="O473" s="38" t="str">
        <f t="shared" si="54"/>
        <v>Q1</v>
      </c>
      <c r="P473" s="37">
        <f t="shared" si="55"/>
        <v>1</v>
      </c>
    </row>
    <row r="474" spans="1:16" x14ac:dyDescent="0.25">
      <c r="A474" s="31">
        <v>42736</v>
      </c>
      <c r="B474" s="32" t="s">
        <v>81</v>
      </c>
      <c r="C474" s="32" t="s">
        <v>75</v>
      </c>
      <c r="D474" s="32" t="s">
        <v>77</v>
      </c>
      <c r="E474" s="33">
        <v>2</v>
      </c>
      <c r="F474" s="34">
        <v>1476.96</v>
      </c>
      <c r="G474" s="34">
        <v>104.91</v>
      </c>
      <c r="H474" s="34">
        <v>673.02</v>
      </c>
      <c r="I474" s="34">
        <v>0</v>
      </c>
      <c r="J474" s="35">
        <f t="shared" si="49"/>
        <v>1372.05</v>
      </c>
      <c r="K474" s="35">
        <f t="shared" si="50"/>
        <v>699.03</v>
      </c>
      <c r="L474" s="35">
        <f t="shared" si="51"/>
        <v>699.03</v>
      </c>
      <c r="M474" s="36">
        <f t="shared" si="52"/>
        <v>0.50947851754673668</v>
      </c>
      <c r="N474" s="37">
        <f t="shared" si="53"/>
        <v>2017</v>
      </c>
      <c r="O474" s="38" t="str">
        <f t="shared" si="54"/>
        <v>Q1</v>
      </c>
      <c r="P474" s="37">
        <f t="shared" si="55"/>
        <v>1</v>
      </c>
    </row>
    <row r="475" spans="1:16" x14ac:dyDescent="0.25">
      <c r="A475" s="31">
        <v>42736</v>
      </c>
      <c r="B475" s="32" t="s">
        <v>81</v>
      </c>
      <c r="C475" s="32" t="s">
        <v>78</v>
      </c>
      <c r="D475" s="32" t="s">
        <v>76</v>
      </c>
      <c r="E475" s="33">
        <v>574</v>
      </c>
      <c r="F475" s="34">
        <v>410535.72</v>
      </c>
      <c r="G475" s="34">
        <v>0</v>
      </c>
      <c r="H475" s="34">
        <v>186561.76</v>
      </c>
      <c r="I475" s="34">
        <v>0</v>
      </c>
      <c r="J475" s="35">
        <f t="shared" si="49"/>
        <v>410535.72</v>
      </c>
      <c r="K475" s="35">
        <f t="shared" si="50"/>
        <v>223973.95999999996</v>
      </c>
      <c r="L475" s="35">
        <f t="shared" si="51"/>
        <v>223973.95999999996</v>
      </c>
      <c r="M475" s="36">
        <f t="shared" si="52"/>
        <v>0.5455650972344136</v>
      </c>
      <c r="N475" s="37">
        <f t="shared" si="53"/>
        <v>2017</v>
      </c>
      <c r="O475" s="38" t="str">
        <f t="shared" si="54"/>
        <v>Q1</v>
      </c>
      <c r="P475" s="37">
        <f t="shared" si="55"/>
        <v>1</v>
      </c>
    </row>
    <row r="476" spans="1:16" x14ac:dyDescent="0.25">
      <c r="A476" s="31">
        <v>42736</v>
      </c>
      <c r="B476" s="32" t="s">
        <v>81</v>
      </c>
      <c r="C476" s="32" t="s">
        <v>78</v>
      </c>
      <c r="D476" s="32" t="s">
        <v>77</v>
      </c>
      <c r="E476" s="33">
        <v>63</v>
      </c>
      <c r="F476" s="34">
        <v>42581.94</v>
      </c>
      <c r="G476" s="34">
        <v>3585.76</v>
      </c>
      <c r="H476" s="34">
        <v>19106.599999999999</v>
      </c>
      <c r="I476" s="34">
        <v>0</v>
      </c>
      <c r="J476" s="35">
        <f t="shared" si="49"/>
        <v>38996.18</v>
      </c>
      <c r="K476" s="35">
        <f t="shared" si="50"/>
        <v>19889.580000000002</v>
      </c>
      <c r="L476" s="35">
        <f t="shared" si="51"/>
        <v>19889.580000000002</v>
      </c>
      <c r="M476" s="36">
        <f t="shared" si="52"/>
        <v>0.51003918845384344</v>
      </c>
      <c r="N476" s="37">
        <f t="shared" si="53"/>
        <v>2017</v>
      </c>
      <c r="O476" s="38" t="str">
        <f t="shared" si="54"/>
        <v>Q1</v>
      </c>
      <c r="P476" s="37">
        <f t="shared" si="55"/>
        <v>1</v>
      </c>
    </row>
    <row r="477" spans="1:16" x14ac:dyDescent="0.25">
      <c r="A477" s="31">
        <v>42736</v>
      </c>
      <c r="B477" s="32" t="s">
        <v>81</v>
      </c>
      <c r="C477" s="32" t="s">
        <v>79</v>
      </c>
      <c r="D477" s="32" t="s">
        <v>76</v>
      </c>
      <c r="E477" s="33">
        <v>46</v>
      </c>
      <c r="F477" s="34">
        <v>35377.68</v>
      </c>
      <c r="G477" s="34">
        <v>0</v>
      </c>
      <c r="H477" s="34">
        <v>16334.38</v>
      </c>
      <c r="I477" s="34">
        <v>0</v>
      </c>
      <c r="J477" s="35">
        <f t="shared" si="49"/>
        <v>35377.68</v>
      </c>
      <c r="K477" s="35">
        <f t="shared" si="50"/>
        <v>19043.300000000003</v>
      </c>
      <c r="L477" s="35">
        <f t="shared" si="51"/>
        <v>19043.300000000003</v>
      </c>
      <c r="M477" s="36">
        <f t="shared" si="52"/>
        <v>0.53828572139269737</v>
      </c>
      <c r="N477" s="37">
        <f t="shared" si="53"/>
        <v>2017</v>
      </c>
      <c r="O477" s="38" t="str">
        <f t="shared" si="54"/>
        <v>Q1</v>
      </c>
      <c r="P477" s="37">
        <f t="shared" si="55"/>
        <v>1</v>
      </c>
    </row>
    <row r="478" spans="1:16" x14ac:dyDescent="0.25">
      <c r="A478" s="31">
        <v>42736</v>
      </c>
      <c r="B478" s="32" t="s">
        <v>81</v>
      </c>
      <c r="C478" s="32" t="s">
        <v>79</v>
      </c>
      <c r="D478" s="32" t="s">
        <v>77</v>
      </c>
      <c r="E478" s="33">
        <v>3</v>
      </c>
      <c r="F478" s="34">
        <v>1435.14</v>
      </c>
      <c r="G478" s="34">
        <v>85.48</v>
      </c>
      <c r="H478" s="34">
        <v>685.75</v>
      </c>
      <c r="I478" s="34">
        <v>0</v>
      </c>
      <c r="J478" s="35">
        <f t="shared" si="49"/>
        <v>1349.66</v>
      </c>
      <c r="K478" s="35">
        <f t="shared" si="50"/>
        <v>663.91000000000008</v>
      </c>
      <c r="L478" s="35">
        <f t="shared" si="51"/>
        <v>663.91000000000008</v>
      </c>
      <c r="M478" s="36">
        <f t="shared" si="52"/>
        <v>0.49190907339626277</v>
      </c>
      <c r="N478" s="37">
        <f t="shared" si="53"/>
        <v>2017</v>
      </c>
      <c r="O478" s="38" t="str">
        <f t="shared" si="54"/>
        <v>Q1</v>
      </c>
      <c r="P478" s="37">
        <f t="shared" si="55"/>
        <v>1</v>
      </c>
    </row>
    <row r="479" spans="1:16" x14ac:dyDescent="0.25">
      <c r="A479" s="31">
        <v>42736</v>
      </c>
      <c r="B479" s="32" t="s">
        <v>82</v>
      </c>
      <c r="C479" s="32" t="s">
        <v>75</v>
      </c>
      <c r="D479" s="32" t="s">
        <v>76</v>
      </c>
      <c r="E479" s="33">
        <v>55</v>
      </c>
      <c r="F479" s="34">
        <v>5896.62</v>
      </c>
      <c r="G479" s="34">
        <v>0</v>
      </c>
      <c r="H479" s="34">
        <v>4968.97</v>
      </c>
      <c r="I479" s="34">
        <v>0</v>
      </c>
      <c r="J479" s="35">
        <f t="shared" si="49"/>
        <v>5896.62</v>
      </c>
      <c r="K479" s="35">
        <f t="shared" si="50"/>
        <v>927.64999999999964</v>
      </c>
      <c r="L479" s="35">
        <f t="shared" si="51"/>
        <v>927.64999999999964</v>
      </c>
      <c r="M479" s="36">
        <f t="shared" si="52"/>
        <v>0.15731893864620744</v>
      </c>
      <c r="N479" s="37">
        <f t="shared" si="53"/>
        <v>2017</v>
      </c>
      <c r="O479" s="38" t="str">
        <f t="shared" si="54"/>
        <v>Q1</v>
      </c>
      <c r="P479" s="37">
        <f t="shared" si="55"/>
        <v>1</v>
      </c>
    </row>
    <row r="480" spans="1:16" x14ac:dyDescent="0.25">
      <c r="A480" s="31">
        <v>42736</v>
      </c>
      <c r="B480" s="32" t="s">
        <v>82</v>
      </c>
      <c r="C480" s="32" t="s">
        <v>78</v>
      </c>
      <c r="D480" s="32" t="s">
        <v>76</v>
      </c>
      <c r="E480" s="33">
        <v>2368</v>
      </c>
      <c r="F480" s="34">
        <v>234771.36</v>
      </c>
      <c r="G480" s="34">
        <v>0</v>
      </c>
      <c r="H480" s="34">
        <v>193654.11</v>
      </c>
      <c r="I480" s="34">
        <v>0</v>
      </c>
      <c r="J480" s="35">
        <f t="shared" si="49"/>
        <v>234771.36</v>
      </c>
      <c r="K480" s="35">
        <f t="shared" si="50"/>
        <v>41117.25</v>
      </c>
      <c r="L480" s="35">
        <f t="shared" si="51"/>
        <v>41117.25</v>
      </c>
      <c r="M480" s="36">
        <f t="shared" si="52"/>
        <v>0.17513741880610992</v>
      </c>
      <c r="N480" s="37">
        <f t="shared" si="53"/>
        <v>2017</v>
      </c>
      <c r="O480" s="38" t="str">
        <f t="shared" si="54"/>
        <v>Q1</v>
      </c>
      <c r="P480" s="37">
        <f t="shared" si="55"/>
        <v>1</v>
      </c>
    </row>
    <row r="481" spans="1:16" x14ac:dyDescent="0.25">
      <c r="A481" s="31">
        <v>42736</v>
      </c>
      <c r="B481" s="32" t="s">
        <v>82</v>
      </c>
      <c r="C481" s="32" t="s">
        <v>78</v>
      </c>
      <c r="D481" s="32" t="s">
        <v>77</v>
      </c>
      <c r="E481" s="33">
        <v>249</v>
      </c>
      <c r="F481" s="34">
        <v>24466.74</v>
      </c>
      <c r="G481" s="34">
        <v>1976.12</v>
      </c>
      <c r="H481" s="34">
        <v>20390.03</v>
      </c>
      <c r="I481" s="34">
        <v>0</v>
      </c>
      <c r="J481" s="35">
        <f t="shared" si="49"/>
        <v>22490.620000000003</v>
      </c>
      <c r="K481" s="35">
        <f t="shared" si="50"/>
        <v>2100.5900000000038</v>
      </c>
      <c r="L481" s="35">
        <f t="shared" si="51"/>
        <v>2100.5900000000038</v>
      </c>
      <c r="M481" s="36">
        <f t="shared" si="52"/>
        <v>9.3398492349255097E-2</v>
      </c>
      <c r="N481" s="37">
        <f t="shared" si="53"/>
        <v>2017</v>
      </c>
      <c r="O481" s="38" t="str">
        <f t="shared" si="54"/>
        <v>Q1</v>
      </c>
      <c r="P481" s="37">
        <f t="shared" si="55"/>
        <v>1</v>
      </c>
    </row>
    <row r="482" spans="1:16" x14ac:dyDescent="0.25">
      <c r="A482" s="31">
        <v>42736</v>
      </c>
      <c r="B482" s="32" t="s">
        <v>82</v>
      </c>
      <c r="C482" s="32" t="s">
        <v>79</v>
      </c>
      <c r="D482" s="32" t="s">
        <v>76</v>
      </c>
      <c r="E482" s="33">
        <v>69</v>
      </c>
      <c r="F482" s="34">
        <v>6539.22</v>
      </c>
      <c r="G482" s="34">
        <v>0</v>
      </c>
      <c r="H482" s="34">
        <v>5299.88</v>
      </c>
      <c r="I482" s="34">
        <v>0</v>
      </c>
      <c r="J482" s="35">
        <f t="shared" si="49"/>
        <v>6539.22</v>
      </c>
      <c r="K482" s="35">
        <f t="shared" si="50"/>
        <v>1239.3400000000001</v>
      </c>
      <c r="L482" s="35">
        <f t="shared" si="51"/>
        <v>1239.3400000000001</v>
      </c>
      <c r="M482" s="36">
        <f t="shared" si="52"/>
        <v>0.18952413284764852</v>
      </c>
      <c r="N482" s="37">
        <f t="shared" si="53"/>
        <v>2017</v>
      </c>
      <c r="O482" s="38" t="str">
        <f t="shared" si="54"/>
        <v>Q1</v>
      </c>
      <c r="P482" s="37">
        <f t="shared" si="55"/>
        <v>1</v>
      </c>
    </row>
    <row r="483" spans="1:16" x14ac:dyDescent="0.25">
      <c r="A483" s="31">
        <v>42736</v>
      </c>
      <c r="B483" s="32" t="s">
        <v>82</v>
      </c>
      <c r="C483" s="32" t="s">
        <v>79</v>
      </c>
      <c r="D483" s="32" t="s">
        <v>77</v>
      </c>
      <c r="E483" s="33">
        <v>23</v>
      </c>
      <c r="F483" s="34">
        <v>1879.86</v>
      </c>
      <c r="G483" s="34">
        <v>156.21</v>
      </c>
      <c r="H483" s="34">
        <v>1495.6</v>
      </c>
      <c r="I483" s="34">
        <v>0</v>
      </c>
      <c r="J483" s="35">
        <f t="shared" si="49"/>
        <v>1723.6499999999999</v>
      </c>
      <c r="K483" s="35">
        <f t="shared" si="50"/>
        <v>228.04999999999995</v>
      </c>
      <c r="L483" s="35">
        <f t="shared" si="51"/>
        <v>228.04999999999995</v>
      </c>
      <c r="M483" s="36">
        <f t="shared" si="52"/>
        <v>0.13230644272329067</v>
      </c>
      <c r="N483" s="37">
        <f t="shared" si="53"/>
        <v>2017</v>
      </c>
      <c r="O483" s="38" t="str">
        <f t="shared" si="54"/>
        <v>Q1</v>
      </c>
      <c r="P483" s="37">
        <f t="shared" si="55"/>
        <v>1</v>
      </c>
    </row>
    <row r="484" spans="1:16" x14ac:dyDescent="0.25">
      <c r="A484" s="31">
        <v>42736</v>
      </c>
      <c r="B484" s="32" t="s">
        <v>83</v>
      </c>
      <c r="C484" s="32" t="s">
        <v>75</v>
      </c>
      <c r="D484" s="32" t="s">
        <v>76</v>
      </c>
      <c r="E484" s="33">
        <v>24</v>
      </c>
      <c r="F484" s="34">
        <v>11679</v>
      </c>
      <c r="G484" s="34">
        <v>0</v>
      </c>
      <c r="H484" s="34">
        <v>6265.41</v>
      </c>
      <c r="I484" s="34">
        <v>0</v>
      </c>
      <c r="J484" s="35">
        <f t="shared" si="49"/>
        <v>11679</v>
      </c>
      <c r="K484" s="35">
        <f t="shared" si="50"/>
        <v>5413.59</v>
      </c>
      <c r="L484" s="35">
        <f t="shared" si="51"/>
        <v>5413.59</v>
      </c>
      <c r="M484" s="36">
        <f t="shared" si="52"/>
        <v>0.46353198047778066</v>
      </c>
      <c r="N484" s="37">
        <f t="shared" si="53"/>
        <v>2017</v>
      </c>
      <c r="O484" s="38" t="str">
        <f t="shared" si="54"/>
        <v>Q1</v>
      </c>
      <c r="P484" s="37">
        <f t="shared" si="55"/>
        <v>1</v>
      </c>
    </row>
    <row r="485" spans="1:16" x14ac:dyDescent="0.25">
      <c r="A485" s="31">
        <v>42736</v>
      </c>
      <c r="B485" s="32" t="s">
        <v>83</v>
      </c>
      <c r="C485" s="32" t="s">
        <v>75</v>
      </c>
      <c r="D485" s="32" t="s">
        <v>77</v>
      </c>
      <c r="E485" s="33">
        <v>1</v>
      </c>
      <c r="F485" s="34">
        <v>345.78</v>
      </c>
      <c r="G485" s="34">
        <v>17.29</v>
      </c>
      <c r="H485" s="34">
        <v>180.78</v>
      </c>
      <c r="I485" s="34">
        <v>0</v>
      </c>
      <c r="J485" s="35">
        <f t="shared" si="49"/>
        <v>328.48999999999995</v>
      </c>
      <c r="K485" s="35">
        <f t="shared" si="50"/>
        <v>147.70999999999995</v>
      </c>
      <c r="L485" s="35">
        <f t="shared" si="51"/>
        <v>147.70999999999995</v>
      </c>
      <c r="M485" s="36">
        <f t="shared" si="52"/>
        <v>0.44966361228652307</v>
      </c>
      <c r="N485" s="37">
        <f t="shared" si="53"/>
        <v>2017</v>
      </c>
      <c r="O485" s="38" t="str">
        <f t="shared" si="54"/>
        <v>Q1</v>
      </c>
      <c r="P485" s="37">
        <f t="shared" si="55"/>
        <v>1</v>
      </c>
    </row>
    <row r="486" spans="1:16" x14ac:dyDescent="0.25">
      <c r="A486" s="31">
        <v>42736</v>
      </c>
      <c r="B486" s="32" t="s">
        <v>83</v>
      </c>
      <c r="C486" s="32" t="s">
        <v>78</v>
      </c>
      <c r="D486" s="32" t="s">
        <v>76</v>
      </c>
      <c r="E486" s="33">
        <v>652</v>
      </c>
      <c r="F486" s="34">
        <v>379468.56</v>
      </c>
      <c r="G486" s="34">
        <v>0</v>
      </c>
      <c r="H486" s="34">
        <v>202464.2</v>
      </c>
      <c r="I486" s="34">
        <v>0</v>
      </c>
      <c r="J486" s="35">
        <f t="shared" si="49"/>
        <v>379468.56</v>
      </c>
      <c r="K486" s="35">
        <f t="shared" si="50"/>
        <v>177004.36</v>
      </c>
      <c r="L486" s="35">
        <f t="shared" si="51"/>
        <v>177004.36</v>
      </c>
      <c r="M486" s="36">
        <f t="shared" si="52"/>
        <v>0.46645329457597223</v>
      </c>
      <c r="N486" s="37">
        <f t="shared" si="53"/>
        <v>2017</v>
      </c>
      <c r="O486" s="38" t="str">
        <f t="shared" si="54"/>
        <v>Q1</v>
      </c>
      <c r="P486" s="37">
        <f t="shared" si="55"/>
        <v>1</v>
      </c>
    </row>
    <row r="487" spans="1:16" x14ac:dyDescent="0.25">
      <c r="A487" s="31">
        <v>42736</v>
      </c>
      <c r="B487" s="32" t="s">
        <v>83</v>
      </c>
      <c r="C487" s="32" t="s">
        <v>78</v>
      </c>
      <c r="D487" s="32" t="s">
        <v>77</v>
      </c>
      <c r="E487" s="33">
        <v>76</v>
      </c>
      <c r="F487" s="34">
        <v>37130.04</v>
      </c>
      <c r="G487" s="34">
        <v>3157.62</v>
      </c>
      <c r="H487" s="34">
        <v>19717.55</v>
      </c>
      <c r="I487" s="34">
        <v>0</v>
      </c>
      <c r="J487" s="35">
        <f t="shared" si="49"/>
        <v>33972.42</v>
      </c>
      <c r="K487" s="35">
        <f t="shared" si="50"/>
        <v>14254.869999999999</v>
      </c>
      <c r="L487" s="35">
        <f t="shared" si="51"/>
        <v>14254.869999999999</v>
      </c>
      <c r="M487" s="36">
        <f t="shared" si="52"/>
        <v>0.41960125301641743</v>
      </c>
      <c r="N487" s="37">
        <f t="shared" si="53"/>
        <v>2017</v>
      </c>
      <c r="O487" s="38" t="str">
        <f t="shared" si="54"/>
        <v>Q1</v>
      </c>
      <c r="P487" s="37">
        <f t="shared" si="55"/>
        <v>1</v>
      </c>
    </row>
    <row r="488" spans="1:16" x14ac:dyDescent="0.25">
      <c r="A488" s="31">
        <v>42736</v>
      </c>
      <c r="B488" s="32" t="s">
        <v>83</v>
      </c>
      <c r="C488" s="32" t="s">
        <v>79</v>
      </c>
      <c r="D488" s="32" t="s">
        <v>76</v>
      </c>
      <c r="E488" s="33">
        <v>42</v>
      </c>
      <c r="F488" s="34">
        <v>20626.439999999999</v>
      </c>
      <c r="G488" s="34">
        <v>0</v>
      </c>
      <c r="H488" s="34">
        <v>10781.37</v>
      </c>
      <c r="I488" s="34">
        <v>0</v>
      </c>
      <c r="J488" s="35">
        <f t="shared" si="49"/>
        <v>20626.439999999999</v>
      </c>
      <c r="K488" s="35">
        <f t="shared" si="50"/>
        <v>9845.0699999999979</v>
      </c>
      <c r="L488" s="35">
        <f t="shared" si="51"/>
        <v>9845.0699999999979</v>
      </c>
      <c r="M488" s="36">
        <f t="shared" si="52"/>
        <v>0.47730340281696687</v>
      </c>
      <c r="N488" s="37">
        <f t="shared" si="53"/>
        <v>2017</v>
      </c>
      <c r="O488" s="38" t="str">
        <f t="shared" si="54"/>
        <v>Q1</v>
      </c>
      <c r="P488" s="37">
        <f t="shared" si="55"/>
        <v>1</v>
      </c>
    </row>
    <row r="489" spans="1:16" x14ac:dyDescent="0.25">
      <c r="A489" s="31">
        <v>42736</v>
      </c>
      <c r="B489" s="32" t="s">
        <v>83</v>
      </c>
      <c r="C489" s="32" t="s">
        <v>79</v>
      </c>
      <c r="D489" s="32" t="s">
        <v>77</v>
      </c>
      <c r="E489" s="33">
        <v>4</v>
      </c>
      <c r="F489" s="34">
        <v>1291.32</v>
      </c>
      <c r="G489" s="34">
        <v>98.64</v>
      </c>
      <c r="H489" s="34">
        <v>686.7</v>
      </c>
      <c r="I489" s="34">
        <v>0</v>
      </c>
      <c r="J489" s="35">
        <f t="shared" si="49"/>
        <v>1192.6799999999998</v>
      </c>
      <c r="K489" s="35">
        <f t="shared" si="50"/>
        <v>505.97999999999979</v>
      </c>
      <c r="L489" s="35">
        <f t="shared" si="51"/>
        <v>505.97999999999979</v>
      </c>
      <c r="M489" s="36">
        <f t="shared" si="52"/>
        <v>0.42423785089043153</v>
      </c>
      <c r="N489" s="37">
        <f t="shared" si="53"/>
        <v>2017</v>
      </c>
      <c r="O489" s="38" t="str">
        <f t="shared" si="54"/>
        <v>Q1</v>
      </c>
      <c r="P489" s="37">
        <f t="shared" si="55"/>
        <v>1</v>
      </c>
    </row>
    <row r="490" spans="1:16" x14ac:dyDescent="0.25">
      <c r="A490" s="31">
        <v>42736</v>
      </c>
      <c r="B490" s="32" t="s">
        <v>84</v>
      </c>
      <c r="C490" s="32" t="s">
        <v>75</v>
      </c>
      <c r="D490" s="32" t="s">
        <v>76</v>
      </c>
      <c r="E490" s="33">
        <v>8</v>
      </c>
      <c r="F490" s="34">
        <v>23553.84</v>
      </c>
      <c r="G490" s="34">
        <v>0</v>
      </c>
      <c r="H490" s="34">
        <v>19793.349999999999</v>
      </c>
      <c r="I490" s="34">
        <v>0</v>
      </c>
      <c r="J490" s="35">
        <f t="shared" si="49"/>
        <v>23553.84</v>
      </c>
      <c r="K490" s="35">
        <f t="shared" si="50"/>
        <v>3760.4900000000016</v>
      </c>
      <c r="L490" s="35">
        <f t="shared" si="51"/>
        <v>3760.4900000000016</v>
      </c>
      <c r="M490" s="36">
        <f t="shared" si="52"/>
        <v>0.15965507110517868</v>
      </c>
      <c r="N490" s="37">
        <f t="shared" si="53"/>
        <v>2017</v>
      </c>
      <c r="O490" s="38" t="str">
        <f t="shared" si="54"/>
        <v>Q1</v>
      </c>
      <c r="P490" s="37">
        <f t="shared" si="55"/>
        <v>1</v>
      </c>
    </row>
    <row r="491" spans="1:16" x14ac:dyDescent="0.25">
      <c r="A491" s="31">
        <v>42736</v>
      </c>
      <c r="B491" s="32" t="s">
        <v>84</v>
      </c>
      <c r="C491" s="32" t="s">
        <v>75</v>
      </c>
      <c r="D491" s="32" t="s">
        <v>77</v>
      </c>
      <c r="E491" s="33">
        <v>1</v>
      </c>
      <c r="F491" s="34">
        <v>2773.38</v>
      </c>
      <c r="G491" s="34">
        <v>277.33999999999997</v>
      </c>
      <c r="H491" s="34">
        <v>2510.16</v>
      </c>
      <c r="I491" s="34">
        <v>0</v>
      </c>
      <c r="J491" s="35">
        <f t="shared" si="49"/>
        <v>2496.04</v>
      </c>
      <c r="K491" s="35">
        <f t="shared" si="50"/>
        <v>-14.119999999999891</v>
      </c>
      <c r="L491" s="35">
        <f t="shared" si="51"/>
        <v>-14.119999999999891</v>
      </c>
      <c r="M491" s="36">
        <f t="shared" si="52"/>
        <v>-5.6569606256309558E-3</v>
      </c>
      <c r="N491" s="37">
        <f t="shared" si="53"/>
        <v>2017</v>
      </c>
      <c r="O491" s="38" t="str">
        <f t="shared" si="54"/>
        <v>Q1</v>
      </c>
      <c r="P491" s="37">
        <f t="shared" si="55"/>
        <v>1</v>
      </c>
    </row>
    <row r="492" spans="1:16" x14ac:dyDescent="0.25">
      <c r="A492" s="31">
        <v>42736</v>
      </c>
      <c r="B492" s="32" t="s">
        <v>84</v>
      </c>
      <c r="C492" s="32" t="s">
        <v>78</v>
      </c>
      <c r="D492" s="32" t="s">
        <v>76</v>
      </c>
      <c r="E492" s="33">
        <v>232</v>
      </c>
      <c r="F492" s="34">
        <v>887102.16</v>
      </c>
      <c r="G492" s="34">
        <v>0</v>
      </c>
      <c r="H492" s="34">
        <v>736852.94</v>
      </c>
      <c r="I492" s="34">
        <v>0</v>
      </c>
      <c r="J492" s="35">
        <f t="shared" si="49"/>
        <v>887102.16</v>
      </c>
      <c r="K492" s="35">
        <f t="shared" si="50"/>
        <v>150249.22000000009</v>
      </c>
      <c r="L492" s="35">
        <f t="shared" si="51"/>
        <v>150249.22000000009</v>
      </c>
      <c r="M492" s="36">
        <f t="shared" si="52"/>
        <v>0.16937081970356163</v>
      </c>
      <c r="N492" s="37">
        <f t="shared" si="53"/>
        <v>2017</v>
      </c>
      <c r="O492" s="38" t="str">
        <f t="shared" si="54"/>
        <v>Q1</v>
      </c>
      <c r="P492" s="37">
        <f t="shared" si="55"/>
        <v>1</v>
      </c>
    </row>
    <row r="493" spans="1:16" x14ac:dyDescent="0.25">
      <c r="A493" s="31">
        <v>42736</v>
      </c>
      <c r="B493" s="32" t="s">
        <v>84</v>
      </c>
      <c r="C493" s="32" t="s">
        <v>78</v>
      </c>
      <c r="D493" s="32" t="s">
        <v>77</v>
      </c>
      <c r="E493" s="33">
        <v>20</v>
      </c>
      <c r="F493" s="34">
        <v>101388</v>
      </c>
      <c r="G493" s="34">
        <v>7442</v>
      </c>
      <c r="H493" s="34">
        <v>87625.68</v>
      </c>
      <c r="I493" s="34">
        <v>0</v>
      </c>
      <c r="J493" s="35">
        <f t="shared" si="49"/>
        <v>93946</v>
      </c>
      <c r="K493" s="35">
        <f t="shared" si="50"/>
        <v>6320.320000000007</v>
      </c>
      <c r="L493" s="35">
        <f t="shared" si="51"/>
        <v>6320.320000000007</v>
      </c>
      <c r="M493" s="36">
        <f t="shared" si="52"/>
        <v>6.7276094777851181E-2</v>
      </c>
      <c r="N493" s="37">
        <f t="shared" si="53"/>
        <v>2017</v>
      </c>
      <c r="O493" s="38" t="str">
        <f t="shared" si="54"/>
        <v>Q1</v>
      </c>
      <c r="P493" s="37">
        <f t="shared" si="55"/>
        <v>1</v>
      </c>
    </row>
    <row r="494" spans="1:16" x14ac:dyDescent="0.25">
      <c r="A494" s="31">
        <v>42736</v>
      </c>
      <c r="B494" s="32" t="s">
        <v>84</v>
      </c>
      <c r="C494" s="32" t="s">
        <v>79</v>
      </c>
      <c r="D494" s="32" t="s">
        <v>76</v>
      </c>
      <c r="E494" s="33">
        <v>18</v>
      </c>
      <c r="F494" s="34">
        <v>65231.040000000001</v>
      </c>
      <c r="G494" s="34">
        <v>0</v>
      </c>
      <c r="H494" s="34">
        <v>56098.94</v>
      </c>
      <c r="I494" s="34">
        <v>0</v>
      </c>
      <c r="J494" s="35">
        <f t="shared" si="49"/>
        <v>65231.040000000001</v>
      </c>
      <c r="K494" s="35">
        <f t="shared" si="50"/>
        <v>9132.0999999999985</v>
      </c>
      <c r="L494" s="35">
        <f t="shared" si="51"/>
        <v>9132.0999999999985</v>
      </c>
      <c r="M494" s="36">
        <f t="shared" si="52"/>
        <v>0.13999623492128899</v>
      </c>
      <c r="N494" s="37">
        <f t="shared" si="53"/>
        <v>2017</v>
      </c>
      <c r="O494" s="38" t="str">
        <f t="shared" si="54"/>
        <v>Q1</v>
      </c>
      <c r="P494" s="37">
        <f t="shared" si="55"/>
        <v>1</v>
      </c>
    </row>
    <row r="495" spans="1:16" x14ac:dyDescent="0.25">
      <c r="A495" s="31">
        <v>42736</v>
      </c>
      <c r="B495" s="32" t="s">
        <v>84</v>
      </c>
      <c r="C495" s="32" t="s">
        <v>79</v>
      </c>
      <c r="D495" s="32" t="s">
        <v>77</v>
      </c>
      <c r="E495" s="33">
        <v>3</v>
      </c>
      <c r="F495" s="34">
        <v>8840.34</v>
      </c>
      <c r="G495" s="34">
        <v>442.02</v>
      </c>
      <c r="H495" s="34">
        <v>6144.41</v>
      </c>
      <c r="I495" s="34">
        <v>0</v>
      </c>
      <c r="J495" s="35">
        <f t="shared" si="49"/>
        <v>8398.32</v>
      </c>
      <c r="K495" s="35">
        <f t="shared" si="50"/>
        <v>2253.91</v>
      </c>
      <c r="L495" s="35">
        <f t="shared" si="51"/>
        <v>2253.91</v>
      </c>
      <c r="M495" s="36">
        <f t="shared" si="52"/>
        <v>0.26837629430648036</v>
      </c>
      <c r="N495" s="37">
        <f t="shared" si="53"/>
        <v>2017</v>
      </c>
      <c r="O495" s="38" t="str">
        <f t="shared" si="54"/>
        <v>Q1</v>
      </c>
      <c r="P495" s="37">
        <f t="shared" si="55"/>
        <v>1</v>
      </c>
    </row>
    <row r="496" spans="1:16" x14ac:dyDescent="0.25">
      <c r="A496" s="31">
        <v>42736</v>
      </c>
      <c r="B496" s="32" t="s">
        <v>85</v>
      </c>
      <c r="C496" s="32" t="s">
        <v>75</v>
      </c>
      <c r="D496" s="32" t="s">
        <v>76</v>
      </c>
      <c r="E496" s="33">
        <v>14</v>
      </c>
      <c r="F496" s="34">
        <v>21538.32</v>
      </c>
      <c r="G496" s="34">
        <v>0</v>
      </c>
      <c r="H496" s="34">
        <v>12161.33</v>
      </c>
      <c r="I496" s="34">
        <v>0</v>
      </c>
      <c r="J496" s="35">
        <f t="shared" si="49"/>
        <v>21538.32</v>
      </c>
      <c r="K496" s="35">
        <f t="shared" si="50"/>
        <v>9376.99</v>
      </c>
      <c r="L496" s="35">
        <f t="shared" si="51"/>
        <v>9376.99</v>
      </c>
      <c r="M496" s="36">
        <f t="shared" si="52"/>
        <v>0.43536311095758629</v>
      </c>
      <c r="N496" s="37">
        <f t="shared" si="53"/>
        <v>2017</v>
      </c>
      <c r="O496" s="38" t="str">
        <f t="shared" si="54"/>
        <v>Q1</v>
      </c>
      <c r="P496" s="37">
        <f t="shared" si="55"/>
        <v>1</v>
      </c>
    </row>
    <row r="497" spans="1:16" x14ac:dyDescent="0.25">
      <c r="A497" s="31">
        <v>42736</v>
      </c>
      <c r="B497" s="32" t="s">
        <v>85</v>
      </c>
      <c r="C497" s="32" t="s">
        <v>78</v>
      </c>
      <c r="D497" s="32" t="s">
        <v>76</v>
      </c>
      <c r="E497" s="33">
        <v>283</v>
      </c>
      <c r="F497" s="34">
        <v>319154.94</v>
      </c>
      <c r="G497" s="34">
        <v>0</v>
      </c>
      <c r="H497" s="34">
        <v>175161.11</v>
      </c>
      <c r="I497" s="34">
        <v>0</v>
      </c>
      <c r="J497" s="35">
        <f t="shared" si="49"/>
        <v>319154.94</v>
      </c>
      <c r="K497" s="35">
        <f t="shared" si="50"/>
        <v>143993.83000000002</v>
      </c>
      <c r="L497" s="35">
        <f t="shared" si="51"/>
        <v>143993.83000000002</v>
      </c>
      <c r="M497" s="36">
        <f t="shared" si="52"/>
        <v>0.45117217988228542</v>
      </c>
      <c r="N497" s="37">
        <f t="shared" si="53"/>
        <v>2017</v>
      </c>
      <c r="O497" s="38" t="str">
        <f t="shared" si="54"/>
        <v>Q1</v>
      </c>
      <c r="P497" s="37">
        <f t="shared" si="55"/>
        <v>1</v>
      </c>
    </row>
    <row r="498" spans="1:16" x14ac:dyDescent="0.25">
      <c r="A498" s="31">
        <v>42736</v>
      </c>
      <c r="B498" s="32" t="s">
        <v>85</v>
      </c>
      <c r="C498" s="32" t="s">
        <v>78</v>
      </c>
      <c r="D498" s="32" t="s">
        <v>77</v>
      </c>
      <c r="E498" s="33">
        <v>25</v>
      </c>
      <c r="F498" s="34">
        <v>30411.3</v>
      </c>
      <c r="G498" s="34">
        <v>2659.39</v>
      </c>
      <c r="H498" s="34">
        <v>16841.990000000002</v>
      </c>
      <c r="I498" s="34">
        <v>0</v>
      </c>
      <c r="J498" s="35">
        <f t="shared" si="49"/>
        <v>27751.91</v>
      </c>
      <c r="K498" s="35">
        <f t="shared" si="50"/>
        <v>10909.919999999998</v>
      </c>
      <c r="L498" s="35">
        <f t="shared" si="51"/>
        <v>10909.919999999998</v>
      </c>
      <c r="M498" s="36">
        <f t="shared" si="52"/>
        <v>0.39312321205999867</v>
      </c>
      <c r="N498" s="37">
        <f t="shared" si="53"/>
        <v>2017</v>
      </c>
      <c r="O498" s="38" t="str">
        <f t="shared" si="54"/>
        <v>Q1</v>
      </c>
      <c r="P498" s="37">
        <f t="shared" si="55"/>
        <v>1</v>
      </c>
    </row>
    <row r="499" spans="1:16" x14ac:dyDescent="0.25">
      <c r="A499" s="31">
        <v>42736</v>
      </c>
      <c r="B499" s="32" t="s">
        <v>85</v>
      </c>
      <c r="C499" s="32" t="s">
        <v>79</v>
      </c>
      <c r="D499" s="32" t="s">
        <v>76</v>
      </c>
      <c r="E499" s="33">
        <v>23</v>
      </c>
      <c r="F499" s="34">
        <v>32769.54</v>
      </c>
      <c r="G499" s="34">
        <v>0</v>
      </c>
      <c r="H499" s="34">
        <v>17399.009999999998</v>
      </c>
      <c r="I499" s="34">
        <v>0</v>
      </c>
      <c r="J499" s="35">
        <f t="shared" si="49"/>
        <v>32769.54</v>
      </c>
      <c r="K499" s="35">
        <f t="shared" si="50"/>
        <v>15370.530000000002</v>
      </c>
      <c r="L499" s="35">
        <f t="shared" si="51"/>
        <v>15370.530000000002</v>
      </c>
      <c r="M499" s="36">
        <f t="shared" si="52"/>
        <v>0.46904930615443496</v>
      </c>
      <c r="N499" s="37">
        <f t="shared" si="53"/>
        <v>2017</v>
      </c>
      <c r="O499" s="38" t="str">
        <f t="shared" si="54"/>
        <v>Q1</v>
      </c>
      <c r="P499" s="37">
        <f t="shared" si="55"/>
        <v>1</v>
      </c>
    </row>
    <row r="500" spans="1:16" x14ac:dyDescent="0.25">
      <c r="A500" s="31">
        <v>42736</v>
      </c>
      <c r="B500" s="32" t="s">
        <v>85</v>
      </c>
      <c r="C500" s="32" t="s">
        <v>79</v>
      </c>
      <c r="D500" s="32" t="s">
        <v>77</v>
      </c>
      <c r="E500" s="33">
        <v>4</v>
      </c>
      <c r="F500" s="34">
        <v>3392.52</v>
      </c>
      <c r="G500" s="34">
        <v>238.38</v>
      </c>
      <c r="H500" s="34">
        <v>2175.9699999999998</v>
      </c>
      <c r="I500" s="34">
        <v>0</v>
      </c>
      <c r="J500" s="35">
        <f t="shared" si="49"/>
        <v>3154.14</v>
      </c>
      <c r="K500" s="35">
        <f t="shared" si="50"/>
        <v>978.17000000000007</v>
      </c>
      <c r="L500" s="35">
        <f t="shared" si="51"/>
        <v>978.17000000000007</v>
      </c>
      <c r="M500" s="36">
        <f t="shared" si="52"/>
        <v>0.31012256906795516</v>
      </c>
      <c r="N500" s="37">
        <f t="shared" si="53"/>
        <v>2017</v>
      </c>
      <c r="O500" s="38" t="str">
        <f t="shared" si="54"/>
        <v>Q1</v>
      </c>
      <c r="P500" s="37">
        <f t="shared" si="55"/>
        <v>1</v>
      </c>
    </row>
    <row r="501" spans="1:16" x14ac:dyDescent="0.25">
      <c r="A501" s="31">
        <v>42767</v>
      </c>
      <c r="B501" s="32" t="s">
        <v>74</v>
      </c>
      <c r="C501" s="32" t="s">
        <v>75</v>
      </c>
      <c r="D501" s="32" t="s">
        <v>76</v>
      </c>
      <c r="E501" s="33">
        <v>19</v>
      </c>
      <c r="F501" s="34">
        <v>8589.42</v>
      </c>
      <c r="G501" s="34">
        <v>0</v>
      </c>
      <c r="H501" s="34">
        <v>5720.74</v>
      </c>
      <c r="I501" s="34">
        <v>0</v>
      </c>
      <c r="J501" s="35">
        <f t="shared" si="49"/>
        <v>8589.42</v>
      </c>
      <c r="K501" s="35">
        <f t="shared" si="50"/>
        <v>2868.6800000000003</v>
      </c>
      <c r="L501" s="35">
        <f t="shared" si="51"/>
        <v>2868.6800000000003</v>
      </c>
      <c r="M501" s="36">
        <f t="shared" si="52"/>
        <v>0.33397831285465146</v>
      </c>
      <c r="N501" s="37">
        <f t="shared" si="53"/>
        <v>2017</v>
      </c>
      <c r="O501" s="38" t="str">
        <f t="shared" si="54"/>
        <v>Q1</v>
      </c>
      <c r="P501" s="37">
        <f t="shared" si="55"/>
        <v>2</v>
      </c>
    </row>
    <row r="502" spans="1:16" x14ac:dyDescent="0.25">
      <c r="A502" s="31">
        <v>42767</v>
      </c>
      <c r="B502" s="32" t="s">
        <v>74</v>
      </c>
      <c r="C502" s="32" t="s">
        <v>75</v>
      </c>
      <c r="D502" s="32" t="s">
        <v>77</v>
      </c>
      <c r="E502" s="33">
        <v>1</v>
      </c>
      <c r="F502" s="34">
        <v>192.78</v>
      </c>
      <c r="G502" s="34">
        <v>9.64</v>
      </c>
      <c r="H502" s="34">
        <v>85.16</v>
      </c>
      <c r="I502" s="34">
        <v>0</v>
      </c>
      <c r="J502" s="35">
        <f t="shared" si="49"/>
        <v>183.14</v>
      </c>
      <c r="K502" s="35">
        <f t="shared" si="50"/>
        <v>97.97999999999999</v>
      </c>
      <c r="L502" s="35">
        <f t="shared" si="51"/>
        <v>97.97999999999999</v>
      </c>
      <c r="M502" s="36">
        <f t="shared" si="52"/>
        <v>0.53500054603035929</v>
      </c>
      <c r="N502" s="37">
        <f t="shared" si="53"/>
        <v>2017</v>
      </c>
      <c r="O502" s="38" t="str">
        <f t="shared" si="54"/>
        <v>Q1</v>
      </c>
      <c r="P502" s="37">
        <f t="shared" si="55"/>
        <v>2</v>
      </c>
    </row>
    <row r="503" spans="1:16" x14ac:dyDescent="0.25">
      <c r="A503" s="31">
        <v>42767</v>
      </c>
      <c r="B503" s="32" t="s">
        <v>74</v>
      </c>
      <c r="C503" s="32" t="s">
        <v>78</v>
      </c>
      <c r="D503" s="32" t="s">
        <v>76</v>
      </c>
      <c r="E503" s="33">
        <v>795</v>
      </c>
      <c r="F503" s="34">
        <v>309555.71999999997</v>
      </c>
      <c r="G503" s="34">
        <v>0</v>
      </c>
      <c r="H503" s="34">
        <v>184732.93</v>
      </c>
      <c r="I503" s="34">
        <v>0</v>
      </c>
      <c r="J503" s="35">
        <f t="shared" si="49"/>
        <v>309555.71999999997</v>
      </c>
      <c r="K503" s="35">
        <f t="shared" si="50"/>
        <v>124822.78999999998</v>
      </c>
      <c r="L503" s="35">
        <f t="shared" si="51"/>
        <v>124822.78999999998</v>
      </c>
      <c r="M503" s="36">
        <f t="shared" si="52"/>
        <v>0.40323205786667415</v>
      </c>
      <c r="N503" s="37">
        <f t="shared" si="53"/>
        <v>2017</v>
      </c>
      <c r="O503" s="38" t="str">
        <f t="shared" si="54"/>
        <v>Q1</v>
      </c>
      <c r="P503" s="37">
        <f t="shared" si="55"/>
        <v>2</v>
      </c>
    </row>
    <row r="504" spans="1:16" x14ac:dyDescent="0.25">
      <c r="A504" s="31">
        <v>42767</v>
      </c>
      <c r="B504" s="32" t="s">
        <v>74</v>
      </c>
      <c r="C504" s="32" t="s">
        <v>78</v>
      </c>
      <c r="D504" s="32" t="s">
        <v>77</v>
      </c>
      <c r="E504" s="33">
        <v>24</v>
      </c>
      <c r="F504" s="34">
        <v>10193.879999999999</v>
      </c>
      <c r="G504" s="34">
        <v>509.72</v>
      </c>
      <c r="H504" s="34">
        <v>7066.91</v>
      </c>
      <c r="I504" s="34">
        <v>0</v>
      </c>
      <c r="J504" s="35">
        <f t="shared" si="49"/>
        <v>9684.16</v>
      </c>
      <c r="K504" s="35">
        <f t="shared" si="50"/>
        <v>2617.25</v>
      </c>
      <c r="L504" s="35">
        <f t="shared" si="51"/>
        <v>2617.25</v>
      </c>
      <c r="M504" s="36">
        <f t="shared" si="52"/>
        <v>0.27026092092654397</v>
      </c>
      <c r="N504" s="37">
        <f t="shared" si="53"/>
        <v>2017</v>
      </c>
      <c r="O504" s="38" t="str">
        <f t="shared" si="54"/>
        <v>Q1</v>
      </c>
      <c r="P504" s="37">
        <f t="shared" si="55"/>
        <v>2</v>
      </c>
    </row>
    <row r="505" spans="1:16" x14ac:dyDescent="0.25">
      <c r="A505" s="31">
        <v>42767</v>
      </c>
      <c r="B505" s="32" t="s">
        <v>74</v>
      </c>
      <c r="C505" s="32" t="s">
        <v>79</v>
      </c>
      <c r="D505" s="32" t="s">
        <v>76</v>
      </c>
      <c r="E505" s="33">
        <v>37</v>
      </c>
      <c r="F505" s="34">
        <v>12208.38</v>
      </c>
      <c r="G505" s="34">
        <v>0</v>
      </c>
      <c r="H505" s="34">
        <v>7567.32</v>
      </c>
      <c r="I505" s="34">
        <v>0</v>
      </c>
      <c r="J505" s="35">
        <f t="shared" si="49"/>
        <v>12208.38</v>
      </c>
      <c r="K505" s="35">
        <f t="shared" si="50"/>
        <v>4641.0599999999995</v>
      </c>
      <c r="L505" s="35">
        <f t="shared" si="51"/>
        <v>4641.0599999999995</v>
      </c>
      <c r="M505" s="36">
        <f t="shared" si="52"/>
        <v>0.38015363217724218</v>
      </c>
      <c r="N505" s="37">
        <f t="shared" si="53"/>
        <v>2017</v>
      </c>
      <c r="O505" s="38" t="str">
        <f t="shared" si="54"/>
        <v>Q1</v>
      </c>
      <c r="P505" s="37">
        <f t="shared" si="55"/>
        <v>2</v>
      </c>
    </row>
    <row r="506" spans="1:16" x14ac:dyDescent="0.25">
      <c r="A506" s="31">
        <v>42767</v>
      </c>
      <c r="B506" s="32" t="s">
        <v>80</v>
      </c>
      <c r="C506" s="32" t="s">
        <v>75</v>
      </c>
      <c r="D506" s="32" t="s">
        <v>76</v>
      </c>
      <c r="E506" s="33">
        <v>1</v>
      </c>
      <c r="F506" s="34">
        <v>876.18</v>
      </c>
      <c r="G506" s="34">
        <v>0</v>
      </c>
      <c r="H506" s="34">
        <v>820.3</v>
      </c>
      <c r="I506" s="34">
        <v>0</v>
      </c>
      <c r="J506" s="35">
        <f t="shared" si="49"/>
        <v>876.18</v>
      </c>
      <c r="K506" s="35">
        <f t="shared" si="50"/>
        <v>55.879999999999995</v>
      </c>
      <c r="L506" s="35">
        <f t="shared" si="51"/>
        <v>55.879999999999995</v>
      </c>
      <c r="M506" s="36">
        <f t="shared" si="52"/>
        <v>6.3776849505809308E-2</v>
      </c>
      <c r="N506" s="37">
        <f t="shared" si="53"/>
        <v>2017</v>
      </c>
      <c r="O506" s="38" t="str">
        <f t="shared" si="54"/>
        <v>Q1</v>
      </c>
      <c r="P506" s="37">
        <f t="shared" si="55"/>
        <v>2</v>
      </c>
    </row>
    <row r="507" spans="1:16" x14ac:dyDescent="0.25">
      <c r="A507" s="31">
        <v>42767</v>
      </c>
      <c r="B507" s="32" t="s">
        <v>80</v>
      </c>
      <c r="C507" s="32" t="s">
        <v>75</v>
      </c>
      <c r="D507" s="32" t="s">
        <v>77</v>
      </c>
      <c r="E507" s="33">
        <v>1</v>
      </c>
      <c r="F507" s="34">
        <v>4854.18</v>
      </c>
      <c r="G507" s="34">
        <v>242.71</v>
      </c>
      <c r="H507" s="34">
        <v>4223.8500000000004</v>
      </c>
      <c r="I507" s="34">
        <v>0</v>
      </c>
      <c r="J507" s="35">
        <f t="shared" si="49"/>
        <v>4611.47</v>
      </c>
      <c r="K507" s="35">
        <f t="shared" si="50"/>
        <v>387.61999999999989</v>
      </c>
      <c r="L507" s="35">
        <f t="shared" si="51"/>
        <v>387.61999999999989</v>
      </c>
      <c r="M507" s="36">
        <f t="shared" si="52"/>
        <v>8.4055626513888163E-2</v>
      </c>
      <c r="N507" s="37">
        <f t="shared" si="53"/>
        <v>2017</v>
      </c>
      <c r="O507" s="38" t="str">
        <f t="shared" si="54"/>
        <v>Q1</v>
      </c>
      <c r="P507" s="37">
        <f t="shared" si="55"/>
        <v>2</v>
      </c>
    </row>
    <row r="508" spans="1:16" x14ac:dyDescent="0.25">
      <c r="A508" s="31">
        <v>42767</v>
      </c>
      <c r="B508" s="32" t="s">
        <v>80</v>
      </c>
      <c r="C508" s="32" t="s">
        <v>78</v>
      </c>
      <c r="D508" s="32" t="s">
        <v>76</v>
      </c>
      <c r="E508" s="33">
        <v>138</v>
      </c>
      <c r="F508" s="34">
        <v>770132.64</v>
      </c>
      <c r="G508" s="34">
        <v>0</v>
      </c>
      <c r="H508" s="34">
        <v>673064.7</v>
      </c>
      <c r="I508" s="34">
        <v>0</v>
      </c>
      <c r="J508" s="35">
        <f t="shared" si="49"/>
        <v>770132.64</v>
      </c>
      <c r="K508" s="35">
        <f t="shared" si="50"/>
        <v>97067.940000000061</v>
      </c>
      <c r="L508" s="35">
        <f t="shared" si="51"/>
        <v>97067.940000000061</v>
      </c>
      <c r="M508" s="36">
        <f t="shared" si="52"/>
        <v>0.12604054802819428</v>
      </c>
      <c r="N508" s="37">
        <f t="shared" si="53"/>
        <v>2017</v>
      </c>
      <c r="O508" s="38" t="str">
        <f t="shared" si="54"/>
        <v>Q1</v>
      </c>
      <c r="P508" s="37">
        <f t="shared" si="55"/>
        <v>2</v>
      </c>
    </row>
    <row r="509" spans="1:16" x14ac:dyDescent="0.25">
      <c r="A509" s="31">
        <v>42767</v>
      </c>
      <c r="B509" s="32" t="s">
        <v>80</v>
      </c>
      <c r="C509" s="32" t="s">
        <v>78</v>
      </c>
      <c r="D509" s="32" t="s">
        <v>77</v>
      </c>
      <c r="E509" s="33">
        <v>4</v>
      </c>
      <c r="F509" s="34">
        <v>16479.12</v>
      </c>
      <c r="G509" s="34">
        <v>823.96</v>
      </c>
      <c r="H509" s="34">
        <v>14141.7</v>
      </c>
      <c r="I509" s="34">
        <v>0</v>
      </c>
      <c r="J509" s="35">
        <f t="shared" si="49"/>
        <v>15655.16</v>
      </c>
      <c r="K509" s="35">
        <f t="shared" si="50"/>
        <v>1513.4599999999991</v>
      </c>
      <c r="L509" s="35">
        <f t="shared" si="51"/>
        <v>1513.4599999999991</v>
      </c>
      <c r="M509" s="36">
        <f t="shared" si="52"/>
        <v>9.6674834367710016E-2</v>
      </c>
      <c r="N509" s="37">
        <f t="shared" si="53"/>
        <v>2017</v>
      </c>
      <c r="O509" s="38" t="str">
        <f t="shared" si="54"/>
        <v>Q1</v>
      </c>
      <c r="P509" s="37">
        <f t="shared" si="55"/>
        <v>2</v>
      </c>
    </row>
    <row r="510" spans="1:16" x14ac:dyDescent="0.25">
      <c r="A510" s="31">
        <v>42767</v>
      </c>
      <c r="B510" s="32" t="s">
        <v>80</v>
      </c>
      <c r="C510" s="32" t="s">
        <v>79</v>
      </c>
      <c r="D510" s="32" t="s">
        <v>76</v>
      </c>
      <c r="E510" s="33">
        <v>9</v>
      </c>
      <c r="F510" s="34">
        <v>47818.62</v>
      </c>
      <c r="G510" s="34">
        <v>0</v>
      </c>
      <c r="H510" s="34">
        <v>41495.43</v>
      </c>
      <c r="I510" s="34">
        <v>0</v>
      </c>
      <c r="J510" s="35">
        <f t="shared" si="49"/>
        <v>47818.62</v>
      </c>
      <c r="K510" s="35">
        <f t="shared" si="50"/>
        <v>6323.1900000000023</v>
      </c>
      <c r="L510" s="35">
        <f t="shared" si="51"/>
        <v>6323.1900000000023</v>
      </c>
      <c r="M510" s="36">
        <f t="shared" si="52"/>
        <v>0.13223279969183557</v>
      </c>
      <c r="N510" s="37">
        <f t="shared" si="53"/>
        <v>2017</v>
      </c>
      <c r="O510" s="38" t="str">
        <f t="shared" si="54"/>
        <v>Q1</v>
      </c>
      <c r="P510" s="37">
        <f t="shared" si="55"/>
        <v>2</v>
      </c>
    </row>
    <row r="511" spans="1:16" x14ac:dyDescent="0.25">
      <c r="A511" s="31">
        <v>42767</v>
      </c>
      <c r="B511" s="32" t="s">
        <v>81</v>
      </c>
      <c r="C511" s="32" t="s">
        <v>75</v>
      </c>
      <c r="D511" s="32" t="s">
        <v>76</v>
      </c>
      <c r="E511" s="33">
        <v>12</v>
      </c>
      <c r="F511" s="34">
        <v>7637.76</v>
      </c>
      <c r="G511" s="34">
        <v>0</v>
      </c>
      <c r="H511" s="34">
        <v>3788.73</v>
      </c>
      <c r="I511" s="34">
        <v>0</v>
      </c>
      <c r="J511" s="35">
        <f t="shared" si="49"/>
        <v>7637.76</v>
      </c>
      <c r="K511" s="35">
        <f t="shared" si="50"/>
        <v>3849.03</v>
      </c>
      <c r="L511" s="35">
        <f t="shared" si="51"/>
        <v>3849.03</v>
      </c>
      <c r="M511" s="36">
        <f t="shared" si="52"/>
        <v>0.50394749245852188</v>
      </c>
      <c r="N511" s="37">
        <f t="shared" si="53"/>
        <v>2017</v>
      </c>
      <c r="O511" s="38" t="str">
        <f t="shared" si="54"/>
        <v>Q1</v>
      </c>
      <c r="P511" s="37">
        <f t="shared" si="55"/>
        <v>2</v>
      </c>
    </row>
    <row r="512" spans="1:16" x14ac:dyDescent="0.25">
      <c r="A512" s="31">
        <v>42767</v>
      </c>
      <c r="B512" s="32" t="s">
        <v>81</v>
      </c>
      <c r="C512" s="32" t="s">
        <v>75</v>
      </c>
      <c r="D512" s="32" t="s">
        <v>77</v>
      </c>
      <c r="E512" s="33">
        <v>2</v>
      </c>
      <c r="F512" s="34">
        <v>1181.1600000000001</v>
      </c>
      <c r="G512" s="34">
        <v>59.06</v>
      </c>
      <c r="H512" s="34">
        <v>620.99</v>
      </c>
      <c r="I512" s="34">
        <v>0</v>
      </c>
      <c r="J512" s="35">
        <f t="shared" si="49"/>
        <v>1122.1000000000001</v>
      </c>
      <c r="K512" s="35">
        <f t="shared" si="50"/>
        <v>501.11000000000013</v>
      </c>
      <c r="L512" s="35">
        <f t="shared" si="51"/>
        <v>501.11000000000013</v>
      </c>
      <c r="M512" s="36">
        <f t="shared" si="52"/>
        <v>0.44658230104268787</v>
      </c>
      <c r="N512" s="37">
        <f t="shared" si="53"/>
        <v>2017</v>
      </c>
      <c r="O512" s="38" t="str">
        <f t="shared" si="54"/>
        <v>Q1</v>
      </c>
      <c r="P512" s="37">
        <f t="shared" si="55"/>
        <v>2</v>
      </c>
    </row>
    <row r="513" spans="1:16" x14ac:dyDescent="0.25">
      <c r="A513" s="31">
        <v>42767</v>
      </c>
      <c r="B513" s="32" t="s">
        <v>81</v>
      </c>
      <c r="C513" s="32" t="s">
        <v>78</v>
      </c>
      <c r="D513" s="32" t="s">
        <v>76</v>
      </c>
      <c r="E513" s="33">
        <v>527</v>
      </c>
      <c r="F513" s="34">
        <v>341519.46</v>
      </c>
      <c r="G513" s="34">
        <v>0</v>
      </c>
      <c r="H513" s="34">
        <v>156389.51999999999</v>
      </c>
      <c r="I513" s="34">
        <v>0</v>
      </c>
      <c r="J513" s="35">
        <f t="shared" si="49"/>
        <v>341519.46</v>
      </c>
      <c r="K513" s="35">
        <f t="shared" si="50"/>
        <v>185129.94000000003</v>
      </c>
      <c r="L513" s="35">
        <f t="shared" si="51"/>
        <v>185129.94000000003</v>
      </c>
      <c r="M513" s="36">
        <f t="shared" si="52"/>
        <v>0.5420772801643573</v>
      </c>
      <c r="N513" s="37">
        <f t="shared" si="53"/>
        <v>2017</v>
      </c>
      <c r="O513" s="38" t="str">
        <f t="shared" si="54"/>
        <v>Q1</v>
      </c>
      <c r="P513" s="37">
        <f t="shared" si="55"/>
        <v>2</v>
      </c>
    </row>
    <row r="514" spans="1:16" x14ac:dyDescent="0.25">
      <c r="A514" s="31">
        <v>42767</v>
      </c>
      <c r="B514" s="32" t="s">
        <v>81</v>
      </c>
      <c r="C514" s="32" t="s">
        <v>78</v>
      </c>
      <c r="D514" s="32" t="s">
        <v>77</v>
      </c>
      <c r="E514" s="33">
        <v>17</v>
      </c>
      <c r="F514" s="34">
        <v>13987.26</v>
      </c>
      <c r="G514" s="34">
        <v>699.38</v>
      </c>
      <c r="H514" s="34">
        <v>6398.38</v>
      </c>
      <c r="I514" s="34">
        <v>0</v>
      </c>
      <c r="J514" s="35">
        <f t="shared" ref="J514:J577" si="56">F514-G514</f>
        <v>13287.880000000001</v>
      </c>
      <c r="K514" s="35">
        <f t="shared" ref="K514:K577" si="57">J514-H514</f>
        <v>6889.5000000000009</v>
      </c>
      <c r="L514" s="35">
        <f t="shared" ref="L514:L577" si="58">K514-I514</f>
        <v>6889.5000000000009</v>
      </c>
      <c r="M514" s="36">
        <f t="shared" ref="M514:M577" si="59">IF(J514=0,0,K514/J514)</f>
        <v>0.51847999831425329</v>
      </c>
      <c r="N514" s="37">
        <f t="shared" ref="N514:N577" si="60">YEAR(A514)</f>
        <v>2017</v>
      </c>
      <c r="O514" s="38" t="str">
        <f t="shared" ref="O514:O577" si="61">"Q"&amp;ROUNDUP(MONTH(A514)/3,0)</f>
        <v>Q1</v>
      </c>
      <c r="P514" s="37">
        <f t="shared" ref="P514:P577" si="62">MONTH(A514)</f>
        <v>2</v>
      </c>
    </row>
    <row r="515" spans="1:16" x14ac:dyDescent="0.25">
      <c r="A515" s="31">
        <v>42767</v>
      </c>
      <c r="B515" s="32" t="s">
        <v>81</v>
      </c>
      <c r="C515" s="32" t="s">
        <v>79</v>
      </c>
      <c r="D515" s="32" t="s">
        <v>76</v>
      </c>
      <c r="E515" s="33">
        <v>31</v>
      </c>
      <c r="F515" s="34">
        <v>27130.98</v>
      </c>
      <c r="G515" s="34">
        <v>0</v>
      </c>
      <c r="H515" s="34">
        <v>13168.36</v>
      </c>
      <c r="I515" s="34">
        <v>0</v>
      </c>
      <c r="J515" s="35">
        <f t="shared" si="56"/>
        <v>27130.98</v>
      </c>
      <c r="K515" s="35">
        <f t="shared" si="57"/>
        <v>13962.619999999999</v>
      </c>
      <c r="L515" s="35">
        <f t="shared" si="58"/>
        <v>13962.619999999999</v>
      </c>
      <c r="M515" s="36">
        <f t="shared" si="59"/>
        <v>0.51463751032951999</v>
      </c>
      <c r="N515" s="37">
        <f t="shared" si="60"/>
        <v>2017</v>
      </c>
      <c r="O515" s="38" t="str">
        <f t="shared" si="61"/>
        <v>Q1</v>
      </c>
      <c r="P515" s="37">
        <f t="shared" si="62"/>
        <v>2</v>
      </c>
    </row>
    <row r="516" spans="1:16" x14ac:dyDescent="0.25">
      <c r="A516" s="31">
        <v>42767</v>
      </c>
      <c r="B516" s="32" t="s">
        <v>81</v>
      </c>
      <c r="C516" s="32" t="s">
        <v>79</v>
      </c>
      <c r="D516" s="32" t="s">
        <v>77</v>
      </c>
      <c r="E516" s="33">
        <v>1</v>
      </c>
      <c r="F516" s="34">
        <v>692.58</v>
      </c>
      <c r="G516" s="34">
        <v>34.630000000000003</v>
      </c>
      <c r="H516" s="34">
        <v>305.8</v>
      </c>
      <c r="I516" s="34">
        <v>0</v>
      </c>
      <c r="J516" s="35">
        <f t="shared" si="56"/>
        <v>657.95</v>
      </c>
      <c r="K516" s="35">
        <f t="shared" si="57"/>
        <v>352.15000000000003</v>
      </c>
      <c r="L516" s="35">
        <f t="shared" si="58"/>
        <v>352.15000000000003</v>
      </c>
      <c r="M516" s="36">
        <f t="shared" si="59"/>
        <v>0.53522304126453379</v>
      </c>
      <c r="N516" s="37">
        <f t="shared" si="60"/>
        <v>2017</v>
      </c>
      <c r="O516" s="38" t="str">
        <f t="shared" si="61"/>
        <v>Q1</v>
      </c>
      <c r="P516" s="37">
        <f t="shared" si="62"/>
        <v>2</v>
      </c>
    </row>
    <row r="517" spans="1:16" x14ac:dyDescent="0.25">
      <c r="A517" s="31">
        <v>42767</v>
      </c>
      <c r="B517" s="32" t="s">
        <v>82</v>
      </c>
      <c r="C517" s="32" t="s">
        <v>75</v>
      </c>
      <c r="D517" s="32" t="s">
        <v>76</v>
      </c>
      <c r="E517" s="33">
        <v>30</v>
      </c>
      <c r="F517" s="34">
        <v>3060</v>
      </c>
      <c r="G517" s="34">
        <v>0</v>
      </c>
      <c r="H517" s="34">
        <v>2623.52</v>
      </c>
      <c r="I517" s="34">
        <v>0</v>
      </c>
      <c r="J517" s="35">
        <f t="shared" si="56"/>
        <v>3060</v>
      </c>
      <c r="K517" s="35">
        <f t="shared" si="57"/>
        <v>436.48</v>
      </c>
      <c r="L517" s="35">
        <f t="shared" si="58"/>
        <v>436.48</v>
      </c>
      <c r="M517" s="36">
        <f t="shared" si="59"/>
        <v>0.14264052287581699</v>
      </c>
      <c r="N517" s="37">
        <f t="shared" si="60"/>
        <v>2017</v>
      </c>
      <c r="O517" s="38" t="str">
        <f t="shared" si="61"/>
        <v>Q1</v>
      </c>
      <c r="P517" s="37">
        <f t="shared" si="62"/>
        <v>2</v>
      </c>
    </row>
    <row r="518" spans="1:16" x14ac:dyDescent="0.25">
      <c r="A518" s="31">
        <v>42767</v>
      </c>
      <c r="B518" s="32" t="s">
        <v>82</v>
      </c>
      <c r="C518" s="32" t="s">
        <v>75</v>
      </c>
      <c r="D518" s="32" t="s">
        <v>77</v>
      </c>
      <c r="E518" s="33">
        <v>7</v>
      </c>
      <c r="F518" s="34">
        <v>827.22</v>
      </c>
      <c r="G518" s="34">
        <v>41.37</v>
      </c>
      <c r="H518" s="34">
        <v>747.17</v>
      </c>
      <c r="I518" s="34">
        <v>0</v>
      </c>
      <c r="J518" s="35">
        <f t="shared" si="56"/>
        <v>785.85</v>
      </c>
      <c r="K518" s="35">
        <f t="shared" si="57"/>
        <v>38.680000000000064</v>
      </c>
      <c r="L518" s="35">
        <f t="shared" si="58"/>
        <v>38.680000000000064</v>
      </c>
      <c r="M518" s="36">
        <f t="shared" si="59"/>
        <v>4.9220589170961462E-2</v>
      </c>
      <c r="N518" s="37">
        <f t="shared" si="60"/>
        <v>2017</v>
      </c>
      <c r="O518" s="38" t="str">
        <f t="shared" si="61"/>
        <v>Q1</v>
      </c>
      <c r="P518" s="37">
        <f t="shared" si="62"/>
        <v>2</v>
      </c>
    </row>
    <row r="519" spans="1:16" x14ac:dyDescent="0.25">
      <c r="A519" s="31">
        <v>42767</v>
      </c>
      <c r="B519" s="32" t="s">
        <v>82</v>
      </c>
      <c r="C519" s="32" t="s">
        <v>78</v>
      </c>
      <c r="D519" s="32" t="s">
        <v>76</v>
      </c>
      <c r="E519" s="33">
        <v>2282</v>
      </c>
      <c r="F519" s="34">
        <v>227160.12</v>
      </c>
      <c r="G519" s="34">
        <v>0</v>
      </c>
      <c r="H519" s="34">
        <v>187590.88</v>
      </c>
      <c r="I519" s="34">
        <v>0</v>
      </c>
      <c r="J519" s="35">
        <f t="shared" si="56"/>
        <v>227160.12</v>
      </c>
      <c r="K519" s="35">
        <f t="shared" si="57"/>
        <v>39569.239999999991</v>
      </c>
      <c r="L519" s="35">
        <f t="shared" si="58"/>
        <v>39569.239999999991</v>
      </c>
      <c r="M519" s="36">
        <f t="shared" si="59"/>
        <v>0.17419096274469301</v>
      </c>
      <c r="N519" s="37">
        <f t="shared" si="60"/>
        <v>2017</v>
      </c>
      <c r="O519" s="38" t="str">
        <f t="shared" si="61"/>
        <v>Q1</v>
      </c>
      <c r="P519" s="37">
        <f t="shared" si="62"/>
        <v>2</v>
      </c>
    </row>
    <row r="520" spans="1:16" x14ac:dyDescent="0.25">
      <c r="A520" s="31">
        <v>42767</v>
      </c>
      <c r="B520" s="32" t="s">
        <v>82</v>
      </c>
      <c r="C520" s="32" t="s">
        <v>78</v>
      </c>
      <c r="D520" s="32" t="s">
        <v>77</v>
      </c>
      <c r="E520" s="33">
        <v>103</v>
      </c>
      <c r="F520" s="34">
        <v>10329.540000000001</v>
      </c>
      <c r="G520" s="34">
        <v>516.51</v>
      </c>
      <c r="H520" s="34">
        <v>8451.68</v>
      </c>
      <c r="I520" s="34">
        <v>0</v>
      </c>
      <c r="J520" s="35">
        <f t="shared" si="56"/>
        <v>9813.0300000000007</v>
      </c>
      <c r="K520" s="35">
        <f t="shared" si="57"/>
        <v>1361.3500000000004</v>
      </c>
      <c r="L520" s="35">
        <f t="shared" si="58"/>
        <v>1361.3500000000004</v>
      </c>
      <c r="M520" s="36">
        <f t="shared" si="59"/>
        <v>0.13872881260935718</v>
      </c>
      <c r="N520" s="37">
        <f t="shared" si="60"/>
        <v>2017</v>
      </c>
      <c r="O520" s="38" t="str">
        <f t="shared" si="61"/>
        <v>Q1</v>
      </c>
      <c r="P520" s="37">
        <f t="shared" si="62"/>
        <v>2</v>
      </c>
    </row>
    <row r="521" spans="1:16" x14ac:dyDescent="0.25">
      <c r="A521" s="31">
        <v>42767</v>
      </c>
      <c r="B521" s="32" t="s">
        <v>82</v>
      </c>
      <c r="C521" s="32" t="s">
        <v>79</v>
      </c>
      <c r="D521" s="32" t="s">
        <v>76</v>
      </c>
      <c r="E521" s="33">
        <v>97</v>
      </c>
      <c r="F521" s="34">
        <v>8735.2800000000007</v>
      </c>
      <c r="G521" s="34">
        <v>0</v>
      </c>
      <c r="H521" s="34">
        <v>7221.76</v>
      </c>
      <c r="I521" s="34">
        <v>0</v>
      </c>
      <c r="J521" s="35">
        <f t="shared" si="56"/>
        <v>8735.2800000000007</v>
      </c>
      <c r="K521" s="35">
        <f t="shared" si="57"/>
        <v>1513.5200000000004</v>
      </c>
      <c r="L521" s="35">
        <f t="shared" si="58"/>
        <v>1513.5200000000004</v>
      </c>
      <c r="M521" s="36">
        <f t="shared" si="59"/>
        <v>0.17326519584947481</v>
      </c>
      <c r="N521" s="37">
        <f t="shared" si="60"/>
        <v>2017</v>
      </c>
      <c r="O521" s="38" t="str">
        <f t="shared" si="61"/>
        <v>Q1</v>
      </c>
      <c r="P521" s="37">
        <f t="shared" si="62"/>
        <v>2</v>
      </c>
    </row>
    <row r="522" spans="1:16" x14ac:dyDescent="0.25">
      <c r="A522" s="31">
        <v>42767</v>
      </c>
      <c r="B522" s="32" t="s">
        <v>83</v>
      </c>
      <c r="C522" s="32" t="s">
        <v>75</v>
      </c>
      <c r="D522" s="32" t="s">
        <v>76</v>
      </c>
      <c r="E522" s="33">
        <v>14</v>
      </c>
      <c r="F522" s="34">
        <v>5687.52</v>
      </c>
      <c r="G522" s="34">
        <v>0</v>
      </c>
      <c r="H522" s="34">
        <v>2825.45</v>
      </c>
      <c r="I522" s="34">
        <v>0</v>
      </c>
      <c r="J522" s="35">
        <f t="shared" si="56"/>
        <v>5687.52</v>
      </c>
      <c r="K522" s="35">
        <f t="shared" si="57"/>
        <v>2862.0700000000006</v>
      </c>
      <c r="L522" s="35">
        <f t="shared" si="58"/>
        <v>2862.0700000000006</v>
      </c>
      <c r="M522" s="36">
        <f t="shared" si="59"/>
        <v>0.50321932933862212</v>
      </c>
      <c r="N522" s="37">
        <f t="shared" si="60"/>
        <v>2017</v>
      </c>
      <c r="O522" s="38" t="str">
        <f t="shared" si="61"/>
        <v>Q1</v>
      </c>
      <c r="P522" s="37">
        <f t="shared" si="62"/>
        <v>2</v>
      </c>
    </row>
    <row r="523" spans="1:16" x14ac:dyDescent="0.25">
      <c r="A523" s="31">
        <v>42767</v>
      </c>
      <c r="B523" s="32" t="s">
        <v>83</v>
      </c>
      <c r="C523" s="32" t="s">
        <v>78</v>
      </c>
      <c r="D523" s="32" t="s">
        <v>76</v>
      </c>
      <c r="E523" s="33">
        <v>580</v>
      </c>
      <c r="F523" s="34">
        <v>349547.88</v>
      </c>
      <c r="G523" s="34">
        <v>0</v>
      </c>
      <c r="H523" s="34">
        <v>187256.06</v>
      </c>
      <c r="I523" s="34">
        <v>0</v>
      </c>
      <c r="J523" s="35">
        <f t="shared" si="56"/>
        <v>349547.88</v>
      </c>
      <c r="K523" s="35">
        <f t="shared" si="57"/>
        <v>162291.82</v>
      </c>
      <c r="L523" s="35">
        <f t="shared" si="58"/>
        <v>162291.82</v>
      </c>
      <c r="M523" s="36">
        <f t="shared" si="59"/>
        <v>0.46429067170998151</v>
      </c>
      <c r="N523" s="37">
        <f t="shared" si="60"/>
        <v>2017</v>
      </c>
      <c r="O523" s="38" t="str">
        <f t="shared" si="61"/>
        <v>Q1</v>
      </c>
      <c r="P523" s="37">
        <f t="shared" si="62"/>
        <v>2</v>
      </c>
    </row>
    <row r="524" spans="1:16" x14ac:dyDescent="0.25">
      <c r="A524" s="31">
        <v>42767</v>
      </c>
      <c r="B524" s="32" t="s">
        <v>83</v>
      </c>
      <c r="C524" s="32" t="s">
        <v>78</v>
      </c>
      <c r="D524" s="32" t="s">
        <v>77</v>
      </c>
      <c r="E524" s="33">
        <v>17</v>
      </c>
      <c r="F524" s="34">
        <v>8622.06</v>
      </c>
      <c r="G524" s="34">
        <v>431.12</v>
      </c>
      <c r="H524" s="34">
        <v>4442.54</v>
      </c>
      <c r="I524" s="34">
        <v>0</v>
      </c>
      <c r="J524" s="35">
        <f t="shared" si="56"/>
        <v>8190.94</v>
      </c>
      <c r="K524" s="35">
        <f t="shared" si="57"/>
        <v>3748.3999999999996</v>
      </c>
      <c r="L524" s="35">
        <f t="shared" si="58"/>
        <v>3748.3999999999996</v>
      </c>
      <c r="M524" s="36">
        <f t="shared" si="59"/>
        <v>0.45762757388040931</v>
      </c>
      <c r="N524" s="37">
        <f t="shared" si="60"/>
        <v>2017</v>
      </c>
      <c r="O524" s="38" t="str">
        <f t="shared" si="61"/>
        <v>Q1</v>
      </c>
      <c r="P524" s="37">
        <f t="shared" si="62"/>
        <v>2</v>
      </c>
    </row>
    <row r="525" spans="1:16" x14ac:dyDescent="0.25">
      <c r="A525" s="31">
        <v>42767</v>
      </c>
      <c r="B525" s="32" t="s">
        <v>83</v>
      </c>
      <c r="C525" s="32" t="s">
        <v>79</v>
      </c>
      <c r="D525" s="32" t="s">
        <v>76</v>
      </c>
      <c r="E525" s="33">
        <v>35</v>
      </c>
      <c r="F525" s="34">
        <v>24611.58</v>
      </c>
      <c r="G525" s="34">
        <v>0</v>
      </c>
      <c r="H525" s="34">
        <v>13236.82</v>
      </c>
      <c r="I525" s="34">
        <v>0</v>
      </c>
      <c r="J525" s="35">
        <f t="shared" si="56"/>
        <v>24611.58</v>
      </c>
      <c r="K525" s="35">
        <f t="shared" si="57"/>
        <v>11374.760000000002</v>
      </c>
      <c r="L525" s="35">
        <f t="shared" si="58"/>
        <v>11374.760000000002</v>
      </c>
      <c r="M525" s="36">
        <f t="shared" si="59"/>
        <v>0.46217105931435531</v>
      </c>
      <c r="N525" s="37">
        <f t="shared" si="60"/>
        <v>2017</v>
      </c>
      <c r="O525" s="38" t="str">
        <f t="shared" si="61"/>
        <v>Q1</v>
      </c>
      <c r="P525" s="37">
        <f t="shared" si="62"/>
        <v>2</v>
      </c>
    </row>
    <row r="526" spans="1:16" x14ac:dyDescent="0.25">
      <c r="A526" s="31">
        <v>42767</v>
      </c>
      <c r="B526" s="32" t="s">
        <v>84</v>
      </c>
      <c r="C526" s="32" t="s">
        <v>75</v>
      </c>
      <c r="D526" s="32" t="s">
        <v>76</v>
      </c>
      <c r="E526" s="33">
        <v>8</v>
      </c>
      <c r="F526" s="34">
        <v>37527.839999999997</v>
      </c>
      <c r="G526" s="34">
        <v>0</v>
      </c>
      <c r="H526" s="34">
        <v>29815.41</v>
      </c>
      <c r="I526" s="34">
        <v>0</v>
      </c>
      <c r="J526" s="35">
        <f t="shared" si="56"/>
        <v>37527.839999999997</v>
      </c>
      <c r="K526" s="35">
        <f t="shared" si="57"/>
        <v>7712.4299999999967</v>
      </c>
      <c r="L526" s="35">
        <f t="shared" si="58"/>
        <v>7712.4299999999967</v>
      </c>
      <c r="M526" s="36">
        <f t="shared" si="59"/>
        <v>0.20551222772213901</v>
      </c>
      <c r="N526" s="37">
        <f t="shared" si="60"/>
        <v>2017</v>
      </c>
      <c r="O526" s="38" t="str">
        <f t="shared" si="61"/>
        <v>Q1</v>
      </c>
      <c r="P526" s="37">
        <f t="shared" si="62"/>
        <v>2</v>
      </c>
    </row>
    <row r="527" spans="1:16" x14ac:dyDescent="0.25">
      <c r="A527" s="31">
        <v>42767</v>
      </c>
      <c r="B527" s="32" t="s">
        <v>84</v>
      </c>
      <c r="C527" s="32" t="s">
        <v>75</v>
      </c>
      <c r="D527" s="32" t="s">
        <v>77</v>
      </c>
      <c r="E527" s="33">
        <v>2</v>
      </c>
      <c r="F527" s="34">
        <v>7382.76</v>
      </c>
      <c r="G527" s="34">
        <v>369.14</v>
      </c>
      <c r="H527" s="34">
        <v>5335.82</v>
      </c>
      <c r="I527" s="34">
        <v>0</v>
      </c>
      <c r="J527" s="35">
        <f t="shared" si="56"/>
        <v>7013.62</v>
      </c>
      <c r="K527" s="35">
        <f t="shared" si="57"/>
        <v>1677.8000000000002</v>
      </c>
      <c r="L527" s="35">
        <f t="shared" si="58"/>
        <v>1677.8000000000002</v>
      </c>
      <c r="M527" s="36">
        <f t="shared" si="59"/>
        <v>0.23922026000838373</v>
      </c>
      <c r="N527" s="37">
        <f t="shared" si="60"/>
        <v>2017</v>
      </c>
      <c r="O527" s="38" t="str">
        <f t="shared" si="61"/>
        <v>Q1</v>
      </c>
      <c r="P527" s="37">
        <f t="shared" si="62"/>
        <v>2</v>
      </c>
    </row>
    <row r="528" spans="1:16" x14ac:dyDescent="0.25">
      <c r="A528" s="31">
        <v>42767</v>
      </c>
      <c r="B528" s="32" t="s">
        <v>84</v>
      </c>
      <c r="C528" s="32" t="s">
        <v>78</v>
      </c>
      <c r="D528" s="32" t="s">
        <v>76</v>
      </c>
      <c r="E528" s="33">
        <v>188</v>
      </c>
      <c r="F528" s="34">
        <v>713828.64</v>
      </c>
      <c r="G528" s="34">
        <v>0</v>
      </c>
      <c r="H528" s="34">
        <v>581168.49</v>
      </c>
      <c r="I528" s="34">
        <v>0</v>
      </c>
      <c r="J528" s="35">
        <f t="shared" si="56"/>
        <v>713828.64</v>
      </c>
      <c r="K528" s="35">
        <f t="shared" si="57"/>
        <v>132660.15000000002</v>
      </c>
      <c r="L528" s="35">
        <f t="shared" si="58"/>
        <v>132660.15000000002</v>
      </c>
      <c r="M528" s="36">
        <f t="shared" si="59"/>
        <v>0.18584313176338796</v>
      </c>
      <c r="N528" s="37">
        <f t="shared" si="60"/>
        <v>2017</v>
      </c>
      <c r="O528" s="38" t="str">
        <f t="shared" si="61"/>
        <v>Q1</v>
      </c>
      <c r="P528" s="37">
        <f t="shared" si="62"/>
        <v>2</v>
      </c>
    </row>
    <row r="529" spans="1:16" x14ac:dyDescent="0.25">
      <c r="A529" s="31">
        <v>42767</v>
      </c>
      <c r="B529" s="32" t="s">
        <v>84</v>
      </c>
      <c r="C529" s="32" t="s">
        <v>78</v>
      </c>
      <c r="D529" s="32" t="s">
        <v>77</v>
      </c>
      <c r="E529" s="33">
        <v>9</v>
      </c>
      <c r="F529" s="34">
        <v>32906.22</v>
      </c>
      <c r="G529" s="34">
        <v>1645.32</v>
      </c>
      <c r="H529" s="34">
        <v>28010.400000000001</v>
      </c>
      <c r="I529" s="34">
        <v>0</v>
      </c>
      <c r="J529" s="35">
        <f t="shared" si="56"/>
        <v>31260.9</v>
      </c>
      <c r="K529" s="35">
        <f t="shared" si="57"/>
        <v>3250.5</v>
      </c>
      <c r="L529" s="35">
        <f t="shared" si="58"/>
        <v>3250.5</v>
      </c>
      <c r="M529" s="36">
        <f t="shared" si="59"/>
        <v>0.1039797318695239</v>
      </c>
      <c r="N529" s="37">
        <f t="shared" si="60"/>
        <v>2017</v>
      </c>
      <c r="O529" s="38" t="str">
        <f t="shared" si="61"/>
        <v>Q1</v>
      </c>
      <c r="P529" s="37">
        <f t="shared" si="62"/>
        <v>2</v>
      </c>
    </row>
    <row r="530" spans="1:16" x14ac:dyDescent="0.25">
      <c r="A530" s="31">
        <v>42767</v>
      </c>
      <c r="B530" s="32" t="s">
        <v>84</v>
      </c>
      <c r="C530" s="32" t="s">
        <v>79</v>
      </c>
      <c r="D530" s="32" t="s">
        <v>76</v>
      </c>
      <c r="E530" s="33">
        <v>13</v>
      </c>
      <c r="F530" s="34">
        <v>59258.94</v>
      </c>
      <c r="G530" s="34">
        <v>0</v>
      </c>
      <c r="H530" s="34">
        <v>50309.98</v>
      </c>
      <c r="I530" s="34">
        <v>0</v>
      </c>
      <c r="J530" s="35">
        <f t="shared" si="56"/>
        <v>59258.94</v>
      </c>
      <c r="K530" s="35">
        <f t="shared" si="57"/>
        <v>8948.9599999999991</v>
      </c>
      <c r="L530" s="35">
        <f t="shared" si="58"/>
        <v>8948.9599999999991</v>
      </c>
      <c r="M530" s="36">
        <f t="shared" si="59"/>
        <v>0.15101451359069196</v>
      </c>
      <c r="N530" s="37">
        <f t="shared" si="60"/>
        <v>2017</v>
      </c>
      <c r="O530" s="38" t="str">
        <f t="shared" si="61"/>
        <v>Q1</v>
      </c>
      <c r="P530" s="37">
        <f t="shared" si="62"/>
        <v>2</v>
      </c>
    </row>
    <row r="531" spans="1:16" x14ac:dyDescent="0.25">
      <c r="A531" s="31">
        <v>42767</v>
      </c>
      <c r="B531" s="32" t="s">
        <v>84</v>
      </c>
      <c r="C531" s="32" t="s">
        <v>79</v>
      </c>
      <c r="D531" s="32" t="s">
        <v>77</v>
      </c>
      <c r="E531" s="33">
        <v>1</v>
      </c>
      <c r="F531" s="34">
        <v>6863.58</v>
      </c>
      <c r="G531" s="34">
        <v>343.18</v>
      </c>
      <c r="H531" s="34">
        <v>6496.26</v>
      </c>
      <c r="I531" s="34">
        <v>0</v>
      </c>
      <c r="J531" s="35">
        <f t="shared" si="56"/>
        <v>6520.4</v>
      </c>
      <c r="K531" s="35">
        <f t="shared" si="57"/>
        <v>24.139999999999418</v>
      </c>
      <c r="L531" s="35">
        <f t="shared" si="58"/>
        <v>24.139999999999418</v>
      </c>
      <c r="M531" s="36">
        <f t="shared" si="59"/>
        <v>3.7022268572479327E-3</v>
      </c>
      <c r="N531" s="37">
        <f t="shared" si="60"/>
        <v>2017</v>
      </c>
      <c r="O531" s="38" t="str">
        <f t="shared" si="61"/>
        <v>Q1</v>
      </c>
      <c r="P531" s="37">
        <f t="shared" si="62"/>
        <v>2</v>
      </c>
    </row>
    <row r="532" spans="1:16" x14ac:dyDescent="0.25">
      <c r="A532" s="31">
        <v>42767</v>
      </c>
      <c r="B532" s="32" t="s">
        <v>85</v>
      </c>
      <c r="C532" s="32" t="s">
        <v>75</v>
      </c>
      <c r="D532" s="32" t="s">
        <v>76</v>
      </c>
      <c r="E532" s="33">
        <v>12</v>
      </c>
      <c r="F532" s="34">
        <v>15522.36</v>
      </c>
      <c r="G532" s="34">
        <v>0</v>
      </c>
      <c r="H532" s="34">
        <v>8824.74</v>
      </c>
      <c r="I532" s="34">
        <v>0</v>
      </c>
      <c r="J532" s="35">
        <f t="shared" si="56"/>
        <v>15522.36</v>
      </c>
      <c r="K532" s="35">
        <f t="shared" si="57"/>
        <v>6697.6200000000008</v>
      </c>
      <c r="L532" s="35">
        <f t="shared" si="58"/>
        <v>6697.6200000000008</v>
      </c>
      <c r="M532" s="36">
        <f t="shared" si="59"/>
        <v>0.43148206844835452</v>
      </c>
      <c r="N532" s="37">
        <f t="shared" si="60"/>
        <v>2017</v>
      </c>
      <c r="O532" s="38" t="str">
        <f t="shared" si="61"/>
        <v>Q1</v>
      </c>
      <c r="P532" s="37">
        <f t="shared" si="62"/>
        <v>2</v>
      </c>
    </row>
    <row r="533" spans="1:16" x14ac:dyDescent="0.25">
      <c r="A533" s="31">
        <v>42767</v>
      </c>
      <c r="B533" s="32" t="s">
        <v>85</v>
      </c>
      <c r="C533" s="32" t="s">
        <v>78</v>
      </c>
      <c r="D533" s="32" t="s">
        <v>76</v>
      </c>
      <c r="E533" s="33">
        <v>260</v>
      </c>
      <c r="F533" s="34">
        <v>322901.40000000002</v>
      </c>
      <c r="G533" s="34">
        <v>0</v>
      </c>
      <c r="H533" s="34">
        <v>178291.51</v>
      </c>
      <c r="I533" s="34">
        <v>0</v>
      </c>
      <c r="J533" s="35">
        <f t="shared" si="56"/>
        <v>322901.40000000002</v>
      </c>
      <c r="K533" s="35">
        <f t="shared" si="57"/>
        <v>144609.89000000001</v>
      </c>
      <c r="L533" s="35">
        <f t="shared" si="58"/>
        <v>144609.89000000001</v>
      </c>
      <c r="M533" s="36">
        <f t="shared" si="59"/>
        <v>0.44784534845621604</v>
      </c>
      <c r="N533" s="37">
        <f t="shared" si="60"/>
        <v>2017</v>
      </c>
      <c r="O533" s="38" t="str">
        <f t="shared" si="61"/>
        <v>Q1</v>
      </c>
      <c r="P533" s="37">
        <f t="shared" si="62"/>
        <v>2</v>
      </c>
    </row>
    <row r="534" spans="1:16" x14ac:dyDescent="0.25">
      <c r="A534" s="31">
        <v>42767</v>
      </c>
      <c r="B534" s="32" t="s">
        <v>85</v>
      </c>
      <c r="C534" s="32" t="s">
        <v>78</v>
      </c>
      <c r="D534" s="32" t="s">
        <v>77</v>
      </c>
      <c r="E534" s="33">
        <v>12</v>
      </c>
      <c r="F534" s="34">
        <v>14277.96</v>
      </c>
      <c r="G534" s="34">
        <v>713.91</v>
      </c>
      <c r="H534" s="34">
        <v>7319.03</v>
      </c>
      <c r="I534" s="34">
        <v>0</v>
      </c>
      <c r="J534" s="35">
        <f t="shared" si="56"/>
        <v>13564.05</v>
      </c>
      <c r="K534" s="35">
        <f t="shared" si="57"/>
        <v>6245.0199999999995</v>
      </c>
      <c r="L534" s="35">
        <f t="shared" si="58"/>
        <v>6245.0199999999995</v>
      </c>
      <c r="M534" s="36">
        <f t="shared" si="59"/>
        <v>0.46040968589764858</v>
      </c>
      <c r="N534" s="37">
        <f t="shared" si="60"/>
        <v>2017</v>
      </c>
      <c r="O534" s="38" t="str">
        <f t="shared" si="61"/>
        <v>Q1</v>
      </c>
      <c r="P534" s="37">
        <f t="shared" si="62"/>
        <v>2</v>
      </c>
    </row>
    <row r="535" spans="1:16" x14ac:dyDescent="0.25">
      <c r="A535" s="31">
        <v>42767</v>
      </c>
      <c r="B535" s="32" t="s">
        <v>85</v>
      </c>
      <c r="C535" s="32" t="s">
        <v>79</v>
      </c>
      <c r="D535" s="32" t="s">
        <v>76</v>
      </c>
      <c r="E535" s="33">
        <v>22</v>
      </c>
      <c r="F535" s="34">
        <v>23957.759999999998</v>
      </c>
      <c r="G535" s="34">
        <v>0</v>
      </c>
      <c r="H535" s="34">
        <v>13762.51</v>
      </c>
      <c r="I535" s="34">
        <v>0</v>
      </c>
      <c r="J535" s="35">
        <f t="shared" si="56"/>
        <v>23957.759999999998</v>
      </c>
      <c r="K535" s="35">
        <f t="shared" si="57"/>
        <v>10195.249999999998</v>
      </c>
      <c r="L535" s="35">
        <f t="shared" si="58"/>
        <v>10195.249999999998</v>
      </c>
      <c r="M535" s="36">
        <f t="shared" si="59"/>
        <v>0.42555105318694231</v>
      </c>
      <c r="N535" s="37">
        <f t="shared" si="60"/>
        <v>2017</v>
      </c>
      <c r="O535" s="38" t="str">
        <f t="shared" si="61"/>
        <v>Q1</v>
      </c>
      <c r="P535" s="37">
        <f t="shared" si="62"/>
        <v>2</v>
      </c>
    </row>
    <row r="536" spans="1:16" x14ac:dyDescent="0.25">
      <c r="A536" s="31">
        <v>42767</v>
      </c>
      <c r="B536" s="32" t="s">
        <v>85</v>
      </c>
      <c r="C536" s="32" t="s">
        <v>79</v>
      </c>
      <c r="D536" s="32" t="s">
        <v>77</v>
      </c>
      <c r="E536" s="33">
        <v>1</v>
      </c>
      <c r="F536" s="34">
        <v>814.98</v>
      </c>
      <c r="G536" s="34">
        <v>40.75</v>
      </c>
      <c r="H536" s="34">
        <v>512.65</v>
      </c>
      <c r="I536" s="34">
        <v>0</v>
      </c>
      <c r="J536" s="35">
        <f t="shared" si="56"/>
        <v>774.23</v>
      </c>
      <c r="K536" s="35">
        <f t="shared" si="57"/>
        <v>261.58000000000004</v>
      </c>
      <c r="L536" s="35">
        <f t="shared" si="58"/>
        <v>261.58000000000004</v>
      </c>
      <c r="M536" s="36">
        <f t="shared" si="59"/>
        <v>0.3378582591736306</v>
      </c>
      <c r="N536" s="37">
        <f t="shared" si="60"/>
        <v>2017</v>
      </c>
      <c r="O536" s="38" t="str">
        <f t="shared" si="61"/>
        <v>Q1</v>
      </c>
      <c r="P536" s="37">
        <f t="shared" si="62"/>
        <v>2</v>
      </c>
    </row>
    <row r="537" spans="1:16" x14ac:dyDescent="0.25">
      <c r="A537" s="31">
        <v>42795</v>
      </c>
      <c r="B537" s="32" t="s">
        <v>74</v>
      </c>
      <c r="C537" s="32" t="s">
        <v>75</v>
      </c>
      <c r="D537" s="32" t="s">
        <v>76</v>
      </c>
      <c r="E537" s="33">
        <v>28</v>
      </c>
      <c r="F537" s="34">
        <v>9008.64</v>
      </c>
      <c r="G537" s="34">
        <v>0</v>
      </c>
      <c r="H537" s="34">
        <v>6085.65</v>
      </c>
      <c r="I537" s="34">
        <v>0</v>
      </c>
      <c r="J537" s="35">
        <f t="shared" si="56"/>
        <v>9008.64</v>
      </c>
      <c r="K537" s="35">
        <f t="shared" si="57"/>
        <v>2922.99</v>
      </c>
      <c r="L537" s="35">
        <f t="shared" si="58"/>
        <v>2922.99</v>
      </c>
      <c r="M537" s="36">
        <f t="shared" si="59"/>
        <v>0.32446518009377662</v>
      </c>
      <c r="N537" s="37">
        <f t="shared" si="60"/>
        <v>2017</v>
      </c>
      <c r="O537" s="38" t="str">
        <f t="shared" si="61"/>
        <v>Q1</v>
      </c>
      <c r="P537" s="37">
        <f t="shared" si="62"/>
        <v>3</v>
      </c>
    </row>
    <row r="538" spans="1:16" x14ac:dyDescent="0.25">
      <c r="A538" s="31">
        <v>42795</v>
      </c>
      <c r="B538" s="32" t="s">
        <v>74</v>
      </c>
      <c r="C538" s="32" t="s">
        <v>75</v>
      </c>
      <c r="D538" s="32" t="s">
        <v>77</v>
      </c>
      <c r="E538" s="33">
        <v>4</v>
      </c>
      <c r="F538" s="34">
        <v>1505.52</v>
      </c>
      <c r="G538" s="34">
        <v>75.28</v>
      </c>
      <c r="H538" s="34">
        <v>801.44</v>
      </c>
      <c r="I538" s="34">
        <v>0</v>
      </c>
      <c r="J538" s="35">
        <f t="shared" si="56"/>
        <v>1430.24</v>
      </c>
      <c r="K538" s="35">
        <f t="shared" si="57"/>
        <v>628.79999999999995</v>
      </c>
      <c r="L538" s="35">
        <f t="shared" si="58"/>
        <v>628.79999999999995</v>
      </c>
      <c r="M538" s="36">
        <f t="shared" si="59"/>
        <v>0.43964649289629709</v>
      </c>
      <c r="N538" s="37">
        <f t="shared" si="60"/>
        <v>2017</v>
      </c>
      <c r="O538" s="38" t="str">
        <f t="shared" si="61"/>
        <v>Q1</v>
      </c>
      <c r="P538" s="37">
        <f t="shared" si="62"/>
        <v>3</v>
      </c>
    </row>
    <row r="539" spans="1:16" x14ac:dyDescent="0.25">
      <c r="A539" s="31">
        <v>42795</v>
      </c>
      <c r="B539" s="32" t="s">
        <v>74</v>
      </c>
      <c r="C539" s="32" t="s">
        <v>78</v>
      </c>
      <c r="D539" s="32" t="s">
        <v>76</v>
      </c>
      <c r="E539" s="33">
        <v>946</v>
      </c>
      <c r="F539" s="34">
        <v>369009.48</v>
      </c>
      <c r="G539" s="34">
        <v>0</v>
      </c>
      <c r="H539" s="34">
        <v>222496.78</v>
      </c>
      <c r="I539" s="34">
        <v>0</v>
      </c>
      <c r="J539" s="35">
        <f t="shared" si="56"/>
        <v>369009.48</v>
      </c>
      <c r="K539" s="35">
        <f t="shared" si="57"/>
        <v>146512.69999999998</v>
      </c>
      <c r="L539" s="35">
        <f t="shared" si="58"/>
        <v>146512.69999999998</v>
      </c>
      <c r="M539" s="36">
        <f t="shared" si="59"/>
        <v>0.39704318707476022</v>
      </c>
      <c r="N539" s="37">
        <f t="shared" si="60"/>
        <v>2017</v>
      </c>
      <c r="O539" s="38" t="str">
        <f t="shared" si="61"/>
        <v>Q1</v>
      </c>
      <c r="P539" s="37">
        <f t="shared" si="62"/>
        <v>3</v>
      </c>
    </row>
    <row r="540" spans="1:16" x14ac:dyDescent="0.25">
      <c r="A540" s="31">
        <v>42795</v>
      </c>
      <c r="B540" s="32" t="s">
        <v>74</v>
      </c>
      <c r="C540" s="32" t="s">
        <v>78</v>
      </c>
      <c r="D540" s="32" t="s">
        <v>77</v>
      </c>
      <c r="E540" s="33">
        <v>41</v>
      </c>
      <c r="F540" s="34">
        <v>15615.18</v>
      </c>
      <c r="G540" s="34">
        <v>780.8</v>
      </c>
      <c r="H540" s="34">
        <v>9042.86</v>
      </c>
      <c r="I540" s="34">
        <v>0</v>
      </c>
      <c r="J540" s="35">
        <f t="shared" si="56"/>
        <v>14834.380000000001</v>
      </c>
      <c r="K540" s="35">
        <f t="shared" si="57"/>
        <v>5791.52</v>
      </c>
      <c r="L540" s="35">
        <f t="shared" si="58"/>
        <v>5791.52</v>
      </c>
      <c r="M540" s="36">
        <f t="shared" si="59"/>
        <v>0.39041200238904489</v>
      </c>
      <c r="N540" s="37">
        <f t="shared" si="60"/>
        <v>2017</v>
      </c>
      <c r="O540" s="38" t="str">
        <f t="shared" si="61"/>
        <v>Q1</v>
      </c>
      <c r="P540" s="37">
        <f t="shared" si="62"/>
        <v>3</v>
      </c>
    </row>
    <row r="541" spans="1:16" x14ac:dyDescent="0.25">
      <c r="A541" s="31">
        <v>42795</v>
      </c>
      <c r="B541" s="32" t="s">
        <v>74</v>
      </c>
      <c r="C541" s="32" t="s">
        <v>79</v>
      </c>
      <c r="D541" s="32" t="s">
        <v>76</v>
      </c>
      <c r="E541" s="33">
        <v>58</v>
      </c>
      <c r="F541" s="34">
        <v>25185.84</v>
      </c>
      <c r="G541" s="34">
        <v>0</v>
      </c>
      <c r="H541" s="34">
        <v>13180.66</v>
      </c>
      <c r="I541" s="34">
        <v>0</v>
      </c>
      <c r="J541" s="35">
        <f t="shared" si="56"/>
        <v>25185.84</v>
      </c>
      <c r="K541" s="35">
        <f t="shared" si="57"/>
        <v>12005.18</v>
      </c>
      <c r="L541" s="35">
        <f t="shared" si="58"/>
        <v>12005.18</v>
      </c>
      <c r="M541" s="36">
        <f t="shared" si="59"/>
        <v>0.47666387144522476</v>
      </c>
      <c r="N541" s="37">
        <f t="shared" si="60"/>
        <v>2017</v>
      </c>
      <c r="O541" s="38" t="str">
        <f t="shared" si="61"/>
        <v>Q1</v>
      </c>
      <c r="P541" s="37">
        <f t="shared" si="62"/>
        <v>3</v>
      </c>
    </row>
    <row r="542" spans="1:16" x14ac:dyDescent="0.25">
      <c r="A542" s="31">
        <v>42795</v>
      </c>
      <c r="B542" s="32" t="s">
        <v>74</v>
      </c>
      <c r="C542" s="32" t="s">
        <v>79</v>
      </c>
      <c r="D542" s="32" t="s">
        <v>77</v>
      </c>
      <c r="E542" s="33">
        <v>4</v>
      </c>
      <c r="F542" s="34">
        <v>1933.92</v>
      </c>
      <c r="G542" s="34">
        <v>96.7</v>
      </c>
      <c r="H542" s="34">
        <v>1182.74</v>
      </c>
      <c r="I542" s="34">
        <v>0</v>
      </c>
      <c r="J542" s="35">
        <f t="shared" si="56"/>
        <v>1837.22</v>
      </c>
      <c r="K542" s="35">
        <f t="shared" si="57"/>
        <v>654.48</v>
      </c>
      <c r="L542" s="35">
        <f t="shared" si="58"/>
        <v>654.48</v>
      </c>
      <c r="M542" s="36">
        <f t="shared" si="59"/>
        <v>0.35623387509389187</v>
      </c>
      <c r="N542" s="37">
        <f t="shared" si="60"/>
        <v>2017</v>
      </c>
      <c r="O542" s="38" t="str">
        <f t="shared" si="61"/>
        <v>Q1</v>
      </c>
      <c r="P542" s="37">
        <f t="shared" si="62"/>
        <v>3</v>
      </c>
    </row>
    <row r="543" spans="1:16" x14ac:dyDescent="0.25">
      <c r="A543" s="31">
        <v>42795</v>
      </c>
      <c r="B543" s="32" t="s">
        <v>80</v>
      </c>
      <c r="C543" s="32" t="s">
        <v>75</v>
      </c>
      <c r="D543" s="32" t="s">
        <v>76</v>
      </c>
      <c r="E543" s="33">
        <v>4</v>
      </c>
      <c r="F543" s="34">
        <v>16264.92</v>
      </c>
      <c r="G543" s="34">
        <v>0</v>
      </c>
      <c r="H543" s="34">
        <v>13211.26</v>
      </c>
      <c r="I543" s="34">
        <v>0</v>
      </c>
      <c r="J543" s="35">
        <f t="shared" si="56"/>
        <v>16264.92</v>
      </c>
      <c r="K543" s="35">
        <f t="shared" si="57"/>
        <v>3053.66</v>
      </c>
      <c r="L543" s="35">
        <f t="shared" si="58"/>
        <v>3053.66</v>
      </c>
      <c r="M543" s="36">
        <f t="shared" si="59"/>
        <v>0.18774515952122728</v>
      </c>
      <c r="N543" s="37">
        <f t="shared" si="60"/>
        <v>2017</v>
      </c>
      <c r="O543" s="38" t="str">
        <f t="shared" si="61"/>
        <v>Q1</v>
      </c>
      <c r="P543" s="37">
        <f t="shared" si="62"/>
        <v>3</v>
      </c>
    </row>
    <row r="544" spans="1:16" x14ac:dyDescent="0.25">
      <c r="A544" s="31">
        <v>42795</v>
      </c>
      <c r="B544" s="32" t="s">
        <v>80</v>
      </c>
      <c r="C544" s="32" t="s">
        <v>78</v>
      </c>
      <c r="D544" s="32" t="s">
        <v>76</v>
      </c>
      <c r="E544" s="33">
        <v>161</v>
      </c>
      <c r="F544" s="34">
        <v>889132.98</v>
      </c>
      <c r="G544" s="34">
        <v>0</v>
      </c>
      <c r="H544" s="34">
        <v>775296.26</v>
      </c>
      <c r="I544" s="34">
        <v>0</v>
      </c>
      <c r="J544" s="35">
        <f t="shared" si="56"/>
        <v>889132.98</v>
      </c>
      <c r="K544" s="35">
        <f t="shared" si="57"/>
        <v>113836.71999999997</v>
      </c>
      <c r="L544" s="35">
        <f t="shared" si="58"/>
        <v>113836.71999999997</v>
      </c>
      <c r="M544" s="36">
        <f t="shared" si="59"/>
        <v>0.1280311523254935</v>
      </c>
      <c r="N544" s="37">
        <f t="shared" si="60"/>
        <v>2017</v>
      </c>
      <c r="O544" s="38" t="str">
        <f t="shared" si="61"/>
        <v>Q1</v>
      </c>
      <c r="P544" s="37">
        <f t="shared" si="62"/>
        <v>3</v>
      </c>
    </row>
    <row r="545" spans="1:16" x14ac:dyDescent="0.25">
      <c r="A545" s="31">
        <v>42795</v>
      </c>
      <c r="B545" s="32" t="s">
        <v>80</v>
      </c>
      <c r="C545" s="32" t="s">
        <v>78</v>
      </c>
      <c r="D545" s="32" t="s">
        <v>77</v>
      </c>
      <c r="E545" s="33">
        <v>6</v>
      </c>
      <c r="F545" s="34">
        <v>25932.48</v>
      </c>
      <c r="G545" s="34">
        <v>1296.6300000000001</v>
      </c>
      <c r="H545" s="34">
        <v>21299.48</v>
      </c>
      <c r="I545" s="34">
        <v>0</v>
      </c>
      <c r="J545" s="35">
        <f t="shared" si="56"/>
        <v>24635.85</v>
      </c>
      <c r="K545" s="35">
        <f t="shared" si="57"/>
        <v>3336.369999999999</v>
      </c>
      <c r="L545" s="35">
        <f t="shared" si="58"/>
        <v>3336.369999999999</v>
      </c>
      <c r="M545" s="36">
        <f t="shared" si="59"/>
        <v>0.13542743603326043</v>
      </c>
      <c r="N545" s="37">
        <f t="shared" si="60"/>
        <v>2017</v>
      </c>
      <c r="O545" s="38" t="str">
        <f t="shared" si="61"/>
        <v>Q1</v>
      </c>
      <c r="P545" s="37">
        <f t="shared" si="62"/>
        <v>3</v>
      </c>
    </row>
    <row r="546" spans="1:16" x14ac:dyDescent="0.25">
      <c r="A546" s="31">
        <v>42795</v>
      </c>
      <c r="B546" s="32" t="s">
        <v>80</v>
      </c>
      <c r="C546" s="32" t="s">
        <v>79</v>
      </c>
      <c r="D546" s="32" t="s">
        <v>76</v>
      </c>
      <c r="E546" s="33">
        <v>12</v>
      </c>
      <c r="F546" s="34">
        <v>37013.760000000002</v>
      </c>
      <c r="G546" s="34">
        <v>0</v>
      </c>
      <c r="H546" s="34">
        <v>32484.57</v>
      </c>
      <c r="I546" s="34">
        <v>0</v>
      </c>
      <c r="J546" s="35">
        <f t="shared" si="56"/>
        <v>37013.760000000002</v>
      </c>
      <c r="K546" s="35">
        <f t="shared" si="57"/>
        <v>4529.1900000000023</v>
      </c>
      <c r="L546" s="35">
        <f t="shared" si="58"/>
        <v>4529.1900000000023</v>
      </c>
      <c r="M546" s="36">
        <f t="shared" si="59"/>
        <v>0.12236503397655364</v>
      </c>
      <c r="N546" s="37">
        <f t="shared" si="60"/>
        <v>2017</v>
      </c>
      <c r="O546" s="38" t="str">
        <f t="shared" si="61"/>
        <v>Q1</v>
      </c>
      <c r="P546" s="37">
        <f t="shared" si="62"/>
        <v>3</v>
      </c>
    </row>
    <row r="547" spans="1:16" x14ac:dyDescent="0.25">
      <c r="A547" s="31">
        <v>42795</v>
      </c>
      <c r="B547" s="32" t="s">
        <v>81</v>
      </c>
      <c r="C547" s="32" t="s">
        <v>75</v>
      </c>
      <c r="D547" s="32" t="s">
        <v>76</v>
      </c>
      <c r="E547" s="33">
        <v>27</v>
      </c>
      <c r="F547" s="34">
        <v>16649.46</v>
      </c>
      <c r="G547" s="34">
        <v>0</v>
      </c>
      <c r="H547" s="34">
        <v>7159.23</v>
      </c>
      <c r="I547" s="34">
        <v>0</v>
      </c>
      <c r="J547" s="35">
        <f t="shared" si="56"/>
        <v>16649.46</v>
      </c>
      <c r="K547" s="35">
        <f t="shared" si="57"/>
        <v>9490.23</v>
      </c>
      <c r="L547" s="35">
        <f t="shared" si="58"/>
        <v>9490.23</v>
      </c>
      <c r="M547" s="36">
        <f t="shared" si="59"/>
        <v>0.57000227034390305</v>
      </c>
      <c r="N547" s="37">
        <f t="shared" si="60"/>
        <v>2017</v>
      </c>
      <c r="O547" s="38" t="str">
        <f t="shared" si="61"/>
        <v>Q1</v>
      </c>
      <c r="P547" s="37">
        <f t="shared" si="62"/>
        <v>3</v>
      </c>
    </row>
    <row r="548" spans="1:16" x14ac:dyDescent="0.25">
      <c r="A548" s="31">
        <v>42795</v>
      </c>
      <c r="B548" s="32" t="s">
        <v>81</v>
      </c>
      <c r="C548" s="32" t="s">
        <v>78</v>
      </c>
      <c r="D548" s="32" t="s">
        <v>76</v>
      </c>
      <c r="E548" s="33">
        <v>598</v>
      </c>
      <c r="F548" s="34">
        <v>406451.64</v>
      </c>
      <c r="G548" s="34">
        <v>0</v>
      </c>
      <c r="H548" s="34">
        <v>181161.82</v>
      </c>
      <c r="I548" s="34">
        <v>0</v>
      </c>
      <c r="J548" s="35">
        <f t="shared" si="56"/>
        <v>406451.64</v>
      </c>
      <c r="K548" s="35">
        <f t="shared" si="57"/>
        <v>225289.82</v>
      </c>
      <c r="L548" s="35">
        <f t="shared" si="58"/>
        <v>225289.82</v>
      </c>
      <c r="M548" s="36">
        <f t="shared" si="59"/>
        <v>0.55428444082548167</v>
      </c>
      <c r="N548" s="37">
        <f t="shared" si="60"/>
        <v>2017</v>
      </c>
      <c r="O548" s="38" t="str">
        <f t="shared" si="61"/>
        <v>Q1</v>
      </c>
      <c r="P548" s="37">
        <f t="shared" si="62"/>
        <v>3</v>
      </c>
    </row>
    <row r="549" spans="1:16" x14ac:dyDescent="0.25">
      <c r="A549" s="31">
        <v>42795</v>
      </c>
      <c r="B549" s="32" t="s">
        <v>81</v>
      </c>
      <c r="C549" s="32" t="s">
        <v>78</v>
      </c>
      <c r="D549" s="32" t="s">
        <v>77</v>
      </c>
      <c r="E549" s="33">
        <v>21</v>
      </c>
      <c r="F549" s="34">
        <v>14329.98</v>
      </c>
      <c r="G549" s="34">
        <v>716.52</v>
      </c>
      <c r="H549" s="34">
        <v>6471.14</v>
      </c>
      <c r="I549" s="34">
        <v>0</v>
      </c>
      <c r="J549" s="35">
        <f t="shared" si="56"/>
        <v>13613.46</v>
      </c>
      <c r="K549" s="35">
        <f t="shared" si="57"/>
        <v>7142.3199999999988</v>
      </c>
      <c r="L549" s="35">
        <f t="shared" si="58"/>
        <v>7142.3199999999988</v>
      </c>
      <c r="M549" s="36">
        <f t="shared" si="59"/>
        <v>0.52465133772016803</v>
      </c>
      <c r="N549" s="37">
        <f t="shared" si="60"/>
        <v>2017</v>
      </c>
      <c r="O549" s="38" t="str">
        <f t="shared" si="61"/>
        <v>Q1</v>
      </c>
      <c r="P549" s="37">
        <f t="shared" si="62"/>
        <v>3</v>
      </c>
    </row>
    <row r="550" spans="1:16" x14ac:dyDescent="0.25">
      <c r="A550" s="31">
        <v>42795</v>
      </c>
      <c r="B550" s="32" t="s">
        <v>81</v>
      </c>
      <c r="C550" s="32" t="s">
        <v>79</v>
      </c>
      <c r="D550" s="32" t="s">
        <v>76</v>
      </c>
      <c r="E550" s="33">
        <v>42</v>
      </c>
      <c r="F550" s="34">
        <v>32933.760000000002</v>
      </c>
      <c r="G550" s="34">
        <v>0</v>
      </c>
      <c r="H550" s="34">
        <v>15106.09</v>
      </c>
      <c r="I550" s="34">
        <v>0</v>
      </c>
      <c r="J550" s="35">
        <f t="shared" si="56"/>
        <v>32933.760000000002</v>
      </c>
      <c r="K550" s="35">
        <f t="shared" si="57"/>
        <v>17827.670000000002</v>
      </c>
      <c r="L550" s="35">
        <f t="shared" si="58"/>
        <v>17827.670000000002</v>
      </c>
      <c r="M550" s="36">
        <f t="shared" si="59"/>
        <v>0.5413189991060845</v>
      </c>
      <c r="N550" s="37">
        <f t="shared" si="60"/>
        <v>2017</v>
      </c>
      <c r="O550" s="38" t="str">
        <f t="shared" si="61"/>
        <v>Q1</v>
      </c>
      <c r="P550" s="37">
        <f t="shared" si="62"/>
        <v>3</v>
      </c>
    </row>
    <row r="551" spans="1:16" x14ac:dyDescent="0.25">
      <c r="A551" s="31">
        <v>42795</v>
      </c>
      <c r="B551" s="32" t="s">
        <v>81</v>
      </c>
      <c r="C551" s="32" t="s">
        <v>79</v>
      </c>
      <c r="D551" s="32" t="s">
        <v>77</v>
      </c>
      <c r="E551" s="33">
        <v>2</v>
      </c>
      <c r="F551" s="34">
        <v>1854.36</v>
      </c>
      <c r="G551" s="34">
        <v>92.72</v>
      </c>
      <c r="H551" s="34">
        <v>743.88</v>
      </c>
      <c r="I551" s="34">
        <v>0</v>
      </c>
      <c r="J551" s="35">
        <f t="shared" si="56"/>
        <v>1761.6399999999999</v>
      </c>
      <c r="K551" s="35">
        <f t="shared" si="57"/>
        <v>1017.7599999999999</v>
      </c>
      <c r="L551" s="35">
        <f t="shared" si="58"/>
        <v>1017.7599999999999</v>
      </c>
      <c r="M551" s="36">
        <f t="shared" si="59"/>
        <v>0.5777343838695761</v>
      </c>
      <c r="N551" s="37">
        <f t="shared" si="60"/>
        <v>2017</v>
      </c>
      <c r="O551" s="38" t="str">
        <f t="shared" si="61"/>
        <v>Q1</v>
      </c>
      <c r="P551" s="37">
        <f t="shared" si="62"/>
        <v>3</v>
      </c>
    </row>
    <row r="552" spans="1:16" x14ac:dyDescent="0.25">
      <c r="A552" s="31">
        <v>42795</v>
      </c>
      <c r="B552" s="32" t="s">
        <v>82</v>
      </c>
      <c r="C552" s="32" t="s">
        <v>75</v>
      </c>
      <c r="D552" s="32" t="s">
        <v>76</v>
      </c>
      <c r="E552" s="33">
        <v>35</v>
      </c>
      <c r="F552" s="34">
        <v>3585.3</v>
      </c>
      <c r="G552" s="34">
        <v>0</v>
      </c>
      <c r="H552" s="34">
        <v>2807.64</v>
      </c>
      <c r="I552" s="34">
        <v>0</v>
      </c>
      <c r="J552" s="35">
        <f t="shared" si="56"/>
        <v>3585.3</v>
      </c>
      <c r="K552" s="35">
        <f t="shared" si="57"/>
        <v>777.66000000000031</v>
      </c>
      <c r="L552" s="35">
        <f t="shared" si="58"/>
        <v>777.66000000000031</v>
      </c>
      <c r="M552" s="36">
        <f t="shared" si="59"/>
        <v>0.21690235126767643</v>
      </c>
      <c r="N552" s="37">
        <f t="shared" si="60"/>
        <v>2017</v>
      </c>
      <c r="O552" s="38" t="str">
        <f t="shared" si="61"/>
        <v>Q1</v>
      </c>
      <c r="P552" s="37">
        <f t="shared" si="62"/>
        <v>3</v>
      </c>
    </row>
    <row r="553" spans="1:16" x14ac:dyDescent="0.25">
      <c r="A553" s="31">
        <v>42795</v>
      </c>
      <c r="B553" s="32" t="s">
        <v>82</v>
      </c>
      <c r="C553" s="32" t="s">
        <v>78</v>
      </c>
      <c r="D553" s="32" t="s">
        <v>76</v>
      </c>
      <c r="E553" s="33">
        <v>2646</v>
      </c>
      <c r="F553" s="34">
        <v>259342.14</v>
      </c>
      <c r="G553" s="34">
        <v>0</v>
      </c>
      <c r="H553" s="34">
        <v>214561.23</v>
      </c>
      <c r="I553" s="34">
        <v>0</v>
      </c>
      <c r="J553" s="35">
        <f t="shared" si="56"/>
        <v>259342.14</v>
      </c>
      <c r="K553" s="35">
        <f t="shared" si="57"/>
        <v>44780.91</v>
      </c>
      <c r="L553" s="35">
        <f t="shared" si="58"/>
        <v>44780.91</v>
      </c>
      <c r="M553" s="36">
        <f t="shared" si="59"/>
        <v>0.17267116713080258</v>
      </c>
      <c r="N553" s="37">
        <f t="shared" si="60"/>
        <v>2017</v>
      </c>
      <c r="O553" s="38" t="str">
        <f t="shared" si="61"/>
        <v>Q1</v>
      </c>
      <c r="P553" s="37">
        <f t="shared" si="62"/>
        <v>3</v>
      </c>
    </row>
    <row r="554" spans="1:16" x14ac:dyDescent="0.25">
      <c r="A554" s="31">
        <v>42795</v>
      </c>
      <c r="B554" s="32" t="s">
        <v>82</v>
      </c>
      <c r="C554" s="32" t="s">
        <v>78</v>
      </c>
      <c r="D554" s="32" t="s">
        <v>77</v>
      </c>
      <c r="E554" s="33">
        <v>114</v>
      </c>
      <c r="F554" s="34">
        <v>10018.44</v>
      </c>
      <c r="G554" s="34">
        <v>500.95</v>
      </c>
      <c r="H554" s="34">
        <v>8330.6299999999992</v>
      </c>
      <c r="I554" s="34">
        <v>0</v>
      </c>
      <c r="J554" s="35">
        <f t="shared" si="56"/>
        <v>9517.49</v>
      </c>
      <c r="K554" s="35">
        <f t="shared" si="57"/>
        <v>1186.8600000000006</v>
      </c>
      <c r="L554" s="35">
        <f t="shared" si="58"/>
        <v>1186.8600000000006</v>
      </c>
      <c r="M554" s="36">
        <f t="shared" si="59"/>
        <v>0.12470304670664226</v>
      </c>
      <c r="N554" s="37">
        <f t="shared" si="60"/>
        <v>2017</v>
      </c>
      <c r="O554" s="38" t="str">
        <f t="shared" si="61"/>
        <v>Q1</v>
      </c>
      <c r="P554" s="37">
        <f t="shared" si="62"/>
        <v>3</v>
      </c>
    </row>
    <row r="555" spans="1:16" x14ac:dyDescent="0.25">
      <c r="A555" s="31">
        <v>42795</v>
      </c>
      <c r="B555" s="32" t="s">
        <v>82</v>
      </c>
      <c r="C555" s="32" t="s">
        <v>79</v>
      </c>
      <c r="D555" s="32" t="s">
        <v>76</v>
      </c>
      <c r="E555" s="33">
        <v>88</v>
      </c>
      <c r="F555" s="34">
        <v>8405.82</v>
      </c>
      <c r="G555" s="34">
        <v>0</v>
      </c>
      <c r="H555" s="34">
        <v>6984.67</v>
      </c>
      <c r="I555" s="34">
        <v>0</v>
      </c>
      <c r="J555" s="35">
        <f t="shared" si="56"/>
        <v>8405.82</v>
      </c>
      <c r="K555" s="35">
        <f t="shared" si="57"/>
        <v>1421.1499999999996</v>
      </c>
      <c r="L555" s="35">
        <f t="shared" si="58"/>
        <v>1421.1499999999996</v>
      </c>
      <c r="M555" s="36">
        <f t="shared" si="59"/>
        <v>0.1690673842647118</v>
      </c>
      <c r="N555" s="37">
        <f t="shared" si="60"/>
        <v>2017</v>
      </c>
      <c r="O555" s="38" t="str">
        <f t="shared" si="61"/>
        <v>Q1</v>
      </c>
      <c r="P555" s="37">
        <f t="shared" si="62"/>
        <v>3</v>
      </c>
    </row>
    <row r="556" spans="1:16" x14ac:dyDescent="0.25">
      <c r="A556" s="31">
        <v>42795</v>
      </c>
      <c r="B556" s="32" t="s">
        <v>82</v>
      </c>
      <c r="C556" s="32" t="s">
        <v>79</v>
      </c>
      <c r="D556" s="32" t="s">
        <v>77</v>
      </c>
      <c r="E556" s="33">
        <v>9</v>
      </c>
      <c r="F556" s="34">
        <v>448.8</v>
      </c>
      <c r="G556" s="34">
        <v>22.43</v>
      </c>
      <c r="H556" s="34">
        <v>335.63</v>
      </c>
      <c r="I556" s="34">
        <v>0</v>
      </c>
      <c r="J556" s="35">
        <f t="shared" si="56"/>
        <v>426.37</v>
      </c>
      <c r="K556" s="35">
        <f t="shared" si="57"/>
        <v>90.740000000000009</v>
      </c>
      <c r="L556" s="35">
        <f t="shared" si="58"/>
        <v>90.740000000000009</v>
      </c>
      <c r="M556" s="36">
        <f t="shared" si="59"/>
        <v>0.21281985130285905</v>
      </c>
      <c r="N556" s="37">
        <f t="shared" si="60"/>
        <v>2017</v>
      </c>
      <c r="O556" s="38" t="str">
        <f t="shared" si="61"/>
        <v>Q1</v>
      </c>
      <c r="P556" s="37">
        <f t="shared" si="62"/>
        <v>3</v>
      </c>
    </row>
    <row r="557" spans="1:16" x14ac:dyDescent="0.25">
      <c r="A557" s="31">
        <v>42795</v>
      </c>
      <c r="B557" s="32" t="s">
        <v>83</v>
      </c>
      <c r="C557" s="32" t="s">
        <v>75</v>
      </c>
      <c r="D557" s="32" t="s">
        <v>76</v>
      </c>
      <c r="E557" s="33">
        <v>22</v>
      </c>
      <c r="F557" s="34">
        <v>15710.04</v>
      </c>
      <c r="G557" s="34">
        <v>0</v>
      </c>
      <c r="H557" s="34">
        <v>8682.92</v>
      </c>
      <c r="I557" s="34">
        <v>0</v>
      </c>
      <c r="J557" s="35">
        <f t="shared" si="56"/>
        <v>15710.04</v>
      </c>
      <c r="K557" s="35">
        <f t="shared" si="57"/>
        <v>7027.1200000000008</v>
      </c>
      <c r="L557" s="35">
        <f t="shared" si="58"/>
        <v>7027.1200000000008</v>
      </c>
      <c r="M557" s="36">
        <f t="shared" si="59"/>
        <v>0.44730121629225644</v>
      </c>
      <c r="N557" s="37">
        <f t="shared" si="60"/>
        <v>2017</v>
      </c>
      <c r="O557" s="38" t="str">
        <f t="shared" si="61"/>
        <v>Q1</v>
      </c>
      <c r="P557" s="37">
        <f t="shared" si="62"/>
        <v>3</v>
      </c>
    </row>
    <row r="558" spans="1:16" x14ac:dyDescent="0.25">
      <c r="A558" s="31">
        <v>42795</v>
      </c>
      <c r="B558" s="32" t="s">
        <v>83</v>
      </c>
      <c r="C558" s="32" t="s">
        <v>78</v>
      </c>
      <c r="D558" s="32" t="s">
        <v>76</v>
      </c>
      <c r="E558" s="33">
        <v>753</v>
      </c>
      <c r="F558" s="34">
        <v>430689.9</v>
      </c>
      <c r="G558" s="34">
        <v>0</v>
      </c>
      <c r="H558" s="34">
        <v>231271.54</v>
      </c>
      <c r="I558" s="34">
        <v>0</v>
      </c>
      <c r="J558" s="35">
        <f t="shared" si="56"/>
        <v>430689.9</v>
      </c>
      <c r="K558" s="35">
        <f t="shared" si="57"/>
        <v>199418.36000000002</v>
      </c>
      <c r="L558" s="35">
        <f t="shared" si="58"/>
        <v>199418.36000000002</v>
      </c>
      <c r="M558" s="36">
        <f t="shared" si="59"/>
        <v>0.46302074880325728</v>
      </c>
      <c r="N558" s="37">
        <f t="shared" si="60"/>
        <v>2017</v>
      </c>
      <c r="O558" s="38" t="str">
        <f t="shared" si="61"/>
        <v>Q1</v>
      </c>
      <c r="P558" s="37">
        <f t="shared" si="62"/>
        <v>3</v>
      </c>
    </row>
    <row r="559" spans="1:16" x14ac:dyDescent="0.25">
      <c r="A559" s="31">
        <v>42795</v>
      </c>
      <c r="B559" s="32" t="s">
        <v>83</v>
      </c>
      <c r="C559" s="32" t="s">
        <v>78</v>
      </c>
      <c r="D559" s="32" t="s">
        <v>77</v>
      </c>
      <c r="E559" s="33">
        <v>34</v>
      </c>
      <c r="F559" s="34">
        <v>13725.12</v>
      </c>
      <c r="G559" s="34">
        <v>686.28</v>
      </c>
      <c r="H559" s="34">
        <v>7305.09</v>
      </c>
      <c r="I559" s="34">
        <v>0</v>
      </c>
      <c r="J559" s="35">
        <f t="shared" si="56"/>
        <v>13038.84</v>
      </c>
      <c r="K559" s="35">
        <f t="shared" si="57"/>
        <v>5733.75</v>
      </c>
      <c r="L559" s="35">
        <f t="shared" si="58"/>
        <v>5733.75</v>
      </c>
      <c r="M559" s="36">
        <f t="shared" si="59"/>
        <v>0.43974387292121075</v>
      </c>
      <c r="N559" s="37">
        <f t="shared" si="60"/>
        <v>2017</v>
      </c>
      <c r="O559" s="38" t="str">
        <f t="shared" si="61"/>
        <v>Q1</v>
      </c>
      <c r="P559" s="37">
        <f t="shared" si="62"/>
        <v>3</v>
      </c>
    </row>
    <row r="560" spans="1:16" x14ac:dyDescent="0.25">
      <c r="A560" s="31">
        <v>42795</v>
      </c>
      <c r="B560" s="32" t="s">
        <v>83</v>
      </c>
      <c r="C560" s="32" t="s">
        <v>79</v>
      </c>
      <c r="D560" s="32" t="s">
        <v>76</v>
      </c>
      <c r="E560" s="33">
        <v>64</v>
      </c>
      <c r="F560" s="34">
        <v>43784.52</v>
      </c>
      <c r="G560" s="34">
        <v>0</v>
      </c>
      <c r="H560" s="34">
        <v>23426.99</v>
      </c>
      <c r="I560" s="34">
        <v>0</v>
      </c>
      <c r="J560" s="35">
        <f t="shared" si="56"/>
        <v>43784.52</v>
      </c>
      <c r="K560" s="35">
        <f t="shared" si="57"/>
        <v>20357.529999999995</v>
      </c>
      <c r="L560" s="35">
        <f t="shared" si="58"/>
        <v>20357.529999999995</v>
      </c>
      <c r="M560" s="36">
        <f t="shared" si="59"/>
        <v>0.46494811408232856</v>
      </c>
      <c r="N560" s="37">
        <f t="shared" si="60"/>
        <v>2017</v>
      </c>
      <c r="O560" s="38" t="str">
        <f t="shared" si="61"/>
        <v>Q1</v>
      </c>
      <c r="P560" s="37">
        <f t="shared" si="62"/>
        <v>3</v>
      </c>
    </row>
    <row r="561" spans="1:16" x14ac:dyDescent="0.25">
      <c r="A561" s="31">
        <v>42795</v>
      </c>
      <c r="B561" s="32" t="s">
        <v>83</v>
      </c>
      <c r="C561" s="32" t="s">
        <v>79</v>
      </c>
      <c r="D561" s="32" t="s">
        <v>77</v>
      </c>
      <c r="E561" s="33">
        <v>2</v>
      </c>
      <c r="F561" s="34">
        <v>1038.3599999999999</v>
      </c>
      <c r="G561" s="34">
        <v>51.92</v>
      </c>
      <c r="H561" s="34">
        <v>520.55999999999995</v>
      </c>
      <c r="I561" s="34">
        <v>0</v>
      </c>
      <c r="J561" s="35">
        <f t="shared" si="56"/>
        <v>986.43999999999994</v>
      </c>
      <c r="K561" s="35">
        <f t="shared" si="57"/>
        <v>465.88</v>
      </c>
      <c r="L561" s="35">
        <f t="shared" si="58"/>
        <v>465.88</v>
      </c>
      <c r="M561" s="36">
        <f t="shared" si="59"/>
        <v>0.4722841733911845</v>
      </c>
      <c r="N561" s="37">
        <f t="shared" si="60"/>
        <v>2017</v>
      </c>
      <c r="O561" s="38" t="str">
        <f t="shared" si="61"/>
        <v>Q1</v>
      </c>
      <c r="P561" s="37">
        <f t="shared" si="62"/>
        <v>3</v>
      </c>
    </row>
    <row r="562" spans="1:16" x14ac:dyDescent="0.25">
      <c r="A562" s="31">
        <v>42795</v>
      </c>
      <c r="B562" s="32" t="s">
        <v>84</v>
      </c>
      <c r="C562" s="32" t="s">
        <v>75</v>
      </c>
      <c r="D562" s="32" t="s">
        <v>76</v>
      </c>
      <c r="E562" s="33">
        <v>7</v>
      </c>
      <c r="F562" s="34">
        <v>21790.26</v>
      </c>
      <c r="G562" s="34">
        <v>0</v>
      </c>
      <c r="H562" s="34">
        <v>19355.740000000002</v>
      </c>
      <c r="I562" s="34">
        <v>0</v>
      </c>
      <c r="J562" s="35">
        <f t="shared" si="56"/>
        <v>21790.26</v>
      </c>
      <c r="K562" s="35">
        <f t="shared" si="57"/>
        <v>2434.5199999999968</v>
      </c>
      <c r="L562" s="35">
        <f t="shared" si="58"/>
        <v>2434.5199999999968</v>
      </c>
      <c r="M562" s="36">
        <f t="shared" si="59"/>
        <v>0.11172514692344181</v>
      </c>
      <c r="N562" s="37">
        <f t="shared" si="60"/>
        <v>2017</v>
      </c>
      <c r="O562" s="38" t="str">
        <f t="shared" si="61"/>
        <v>Q1</v>
      </c>
      <c r="P562" s="37">
        <f t="shared" si="62"/>
        <v>3</v>
      </c>
    </row>
    <row r="563" spans="1:16" x14ac:dyDescent="0.25">
      <c r="A563" s="31">
        <v>42795</v>
      </c>
      <c r="B563" s="32" t="s">
        <v>84</v>
      </c>
      <c r="C563" s="32" t="s">
        <v>78</v>
      </c>
      <c r="D563" s="32" t="s">
        <v>76</v>
      </c>
      <c r="E563" s="33">
        <v>249</v>
      </c>
      <c r="F563" s="34">
        <v>955822.62</v>
      </c>
      <c r="G563" s="34">
        <v>0</v>
      </c>
      <c r="H563" s="34">
        <v>794048.44</v>
      </c>
      <c r="I563" s="34">
        <v>0</v>
      </c>
      <c r="J563" s="35">
        <f t="shared" si="56"/>
        <v>955822.62</v>
      </c>
      <c r="K563" s="35">
        <f t="shared" si="57"/>
        <v>161774.18000000005</v>
      </c>
      <c r="L563" s="35">
        <f t="shared" si="58"/>
        <v>161774.18000000005</v>
      </c>
      <c r="M563" s="36">
        <f t="shared" si="59"/>
        <v>0.16925125710040223</v>
      </c>
      <c r="N563" s="37">
        <f t="shared" si="60"/>
        <v>2017</v>
      </c>
      <c r="O563" s="38" t="str">
        <f t="shared" si="61"/>
        <v>Q1</v>
      </c>
      <c r="P563" s="37">
        <f t="shared" si="62"/>
        <v>3</v>
      </c>
    </row>
    <row r="564" spans="1:16" x14ac:dyDescent="0.25">
      <c r="A564" s="31">
        <v>42795</v>
      </c>
      <c r="B564" s="32" t="s">
        <v>84</v>
      </c>
      <c r="C564" s="32" t="s">
        <v>78</v>
      </c>
      <c r="D564" s="32" t="s">
        <v>77</v>
      </c>
      <c r="E564" s="33">
        <v>13</v>
      </c>
      <c r="F564" s="34">
        <v>31984.14</v>
      </c>
      <c r="G564" s="34">
        <v>1599.22</v>
      </c>
      <c r="H564" s="34">
        <v>26012.34</v>
      </c>
      <c r="I564" s="34">
        <v>0</v>
      </c>
      <c r="J564" s="35">
        <f t="shared" si="56"/>
        <v>30384.92</v>
      </c>
      <c r="K564" s="35">
        <f t="shared" si="57"/>
        <v>4372.5799999999981</v>
      </c>
      <c r="L564" s="35">
        <f t="shared" si="58"/>
        <v>4372.5799999999981</v>
      </c>
      <c r="M564" s="36">
        <f t="shared" si="59"/>
        <v>0.14390625349680033</v>
      </c>
      <c r="N564" s="37">
        <f t="shared" si="60"/>
        <v>2017</v>
      </c>
      <c r="O564" s="38" t="str">
        <f t="shared" si="61"/>
        <v>Q1</v>
      </c>
      <c r="P564" s="37">
        <f t="shared" si="62"/>
        <v>3</v>
      </c>
    </row>
    <row r="565" spans="1:16" x14ac:dyDescent="0.25">
      <c r="A565" s="31">
        <v>42795</v>
      </c>
      <c r="B565" s="32" t="s">
        <v>84</v>
      </c>
      <c r="C565" s="32" t="s">
        <v>79</v>
      </c>
      <c r="D565" s="32" t="s">
        <v>76</v>
      </c>
      <c r="E565" s="33">
        <v>14</v>
      </c>
      <c r="F565" s="34">
        <v>54494.52</v>
      </c>
      <c r="G565" s="34">
        <v>0</v>
      </c>
      <c r="H565" s="34">
        <v>42891.02</v>
      </c>
      <c r="I565" s="34">
        <v>0</v>
      </c>
      <c r="J565" s="35">
        <f t="shared" si="56"/>
        <v>54494.52</v>
      </c>
      <c r="K565" s="35">
        <f t="shared" si="57"/>
        <v>11603.5</v>
      </c>
      <c r="L565" s="35">
        <f t="shared" si="58"/>
        <v>11603.5</v>
      </c>
      <c r="M565" s="36">
        <f t="shared" si="59"/>
        <v>0.21292966705643063</v>
      </c>
      <c r="N565" s="37">
        <f t="shared" si="60"/>
        <v>2017</v>
      </c>
      <c r="O565" s="38" t="str">
        <f t="shared" si="61"/>
        <v>Q1</v>
      </c>
      <c r="P565" s="37">
        <f t="shared" si="62"/>
        <v>3</v>
      </c>
    </row>
    <row r="566" spans="1:16" x14ac:dyDescent="0.25">
      <c r="A566" s="31">
        <v>42795</v>
      </c>
      <c r="B566" s="32" t="s">
        <v>84</v>
      </c>
      <c r="C566" s="32" t="s">
        <v>79</v>
      </c>
      <c r="D566" s="32" t="s">
        <v>77</v>
      </c>
      <c r="E566" s="33">
        <v>1</v>
      </c>
      <c r="F566" s="34">
        <v>1845.18</v>
      </c>
      <c r="G566" s="34">
        <v>92.26</v>
      </c>
      <c r="H566" s="34">
        <v>1312.24</v>
      </c>
      <c r="I566" s="34">
        <v>0</v>
      </c>
      <c r="J566" s="35">
        <f t="shared" si="56"/>
        <v>1752.92</v>
      </c>
      <c r="K566" s="35">
        <f t="shared" si="57"/>
        <v>440.68000000000006</v>
      </c>
      <c r="L566" s="35">
        <f t="shared" si="58"/>
        <v>440.68000000000006</v>
      </c>
      <c r="M566" s="36">
        <f t="shared" si="59"/>
        <v>0.25139766789128998</v>
      </c>
      <c r="N566" s="37">
        <f t="shared" si="60"/>
        <v>2017</v>
      </c>
      <c r="O566" s="38" t="str">
        <f t="shared" si="61"/>
        <v>Q1</v>
      </c>
      <c r="P566" s="37">
        <f t="shared" si="62"/>
        <v>3</v>
      </c>
    </row>
    <row r="567" spans="1:16" x14ac:dyDescent="0.25">
      <c r="A567" s="31">
        <v>42795</v>
      </c>
      <c r="B567" s="32" t="s">
        <v>85</v>
      </c>
      <c r="C567" s="32" t="s">
        <v>75</v>
      </c>
      <c r="D567" s="32" t="s">
        <v>76</v>
      </c>
      <c r="E567" s="33">
        <v>5</v>
      </c>
      <c r="F567" s="34">
        <v>3371.1</v>
      </c>
      <c r="G567" s="34">
        <v>0</v>
      </c>
      <c r="H567" s="34">
        <v>1846.87</v>
      </c>
      <c r="I567" s="34">
        <v>0</v>
      </c>
      <c r="J567" s="35">
        <f t="shared" si="56"/>
        <v>3371.1</v>
      </c>
      <c r="K567" s="35">
        <f t="shared" si="57"/>
        <v>1524.23</v>
      </c>
      <c r="L567" s="35">
        <f t="shared" si="58"/>
        <v>1524.23</v>
      </c>
      <c r="M567" s="36">
        <f t="shared" si="59"/>
        <v>0.45214618373824572</v>
      </c>
      <c r="N567" s="37">
        <f t="shared" si="60"/>
        <v>2017</v>
      </c>
      <c r="O567" s="38" t="str">
        <f t="shared" si="61"/>
        <v>Q1</v>
      </c>
      <c r="P567" s="37">
        <f t="shared" si="62"/>
        <v>3</v>
      </c>
    </row>
    <row r="568" spans="1:16" x14ac:dyDescent="0.25">
      <c r="A568" s="31">
        <v>42795</v>
      </c>
      <c r="B568" s="32" t="s">
        <v>85</v>
      </c>
      <c r="C568" s="32" t="s">
        <v>75</v>
      </c>
      <c r="D568" s="32" t="s">
        <v>77</v>
      </c>
      <c r="E568" s="33">
        <v>1</v>
      </c>
      <c r="F568" s="34">
        <v>1620.78</v>
      </c>
      <c r="G568" s="34">
        <v>81.040000000000006</v>
      </c>
      <c r="H568" s="34">
        <v>881.47</v>
      </c>
      <c r="I568" s="34">
        <v>0</v>
      </c>
      <c r="J568" s="35">
        <f t="shared" si="56"/>
        <v>1539.74</v>
      </c>
      <c r="K568" s="35">
        <f t="shared" si="57"/>
        <v>658.27</v>
      </c>
      <c r="L568" s="35">
        <f t="shared" si="58"/>
        <v>658.27</v>
      </c>
      <c r="M568" s="36">
        <f t="shared" si="59"/>
        <v>0.42752023068829803</v>
      </c>
      <c r="N568" s="37">
        <f t="shared" si="60"/>
        <v>2017</v>
      </c>
      <c r="O568" s="38" t="str">
        <f t="shared" si="61"/>
        <v>Q1</v>
      </c>
      <c r="P568" s="37">
        <f t="shared" si="62"/>
        <v>3</v>
      </c>
    </row>
    <row r="569" spans="1:16" x14ac:dyDescent="0.25">
      <c r="A569" s="31">
        <v>42795</v>
      </c>
      <c r="B569" s="32" t="s">
        <v>85</v>
      </c>
      <c r="C569" s="32" t="s">
        <v>78</v>
      </c>
      <c r="D569" s="32" t="s">
        <v>76</v>
      </c>
      <c r="E569" s="33">
        <v>256</v>
      </c>
      <c r="F569" s="34">
        <v>315020.88</v>
      </c>
      <c r="G569" s="34">
        <v>0</v>
      </c>
      <c r="H569" s="34">
        <v>173777.41</v>
      </c>
      <c r="I569" s="34">
        <v>0</v>
      </c>
      <c r="J569" s="35">
        <f t="shared" si="56"/>
        <v>315020.88</v>
      </c>
      <c r="K569" s="35">
        <f t="shared" si="57"/>
        <v>141243.47</v>
      </c>
      <c r="L569" s="35">
        <f t="shared" si="58"/>
        <v>141243.47</v>
      </c>
      <c r="M569" s="36">
        <f t="shared" si="59"/>
        <v>0.44836224824208476</v>
      </c>
      <c r="N569" s="37">
        <f t="shared" si="60"/>
        <v>2017</v>
      </c>
      <c r="O569" s="38" t="str">
        <f t="shared" si="61"/>
        <v>Q1</v>
      </c>
      <c r="P569" s="37">
        <f t="shared" si="62"/>
        <v>3</v>
      </c>
    </row>
    <row r="570" spans="1:16" x14ac:dyDescent="0.25">
      <c r="A570" s="31">
        <v>42795</v>
      </c>
      <c r="B570" s="32" t="s">
        <v>85</v>
      </c>
      <c r="C570" s="32" t="s">
        <v>78</v>
      </c>
      <c r="D570" s="32" t="s">
        <v>77</v>
      </c>
      <c r="E570" s="33">
        <v>5</v>
      </c>
      <c r="F570" s="34">
        <v>6267.9</v>
      </c>
      <c r="G570" s="34">
        <v>313.39999999999998</v>
      </c>
      <c r="H570" s="34">
        <v>4119.7299999999996</v>
      </c>
      <c r="I570" s="34">
        <v>0</v>
      </c>
      <c r="J570" s="35">
        <f t="shared" si="56"/>
        <v>5954.5</v>
      </c>
      <c r="K570" s="35">
        <f t="shared" si="57"/>
        <v>1834.7700000000004</v>
      </c>
      <c r="L570" s="35">
        <f t="shared" si="58"/>
        <v>1834.7700000000004</v>
      </c>
      <c r="M570" s="36">
        <f t="shared" si="59"/>
        <v>0.30813166512721479</v>
      </c>
      <c r="N570" s="37">
        <f t="shared" si="60"/>
        <v>2017</v>
      </c>
      <c r="O570" s="38" t="str">
        <f t="shared" si="61"/>
        <v>Q1</v>
      </c>
      <c r="P570" s="37">
        <f t="shared" si="62"/>
        <v>3</v>
      </c>
    </row>
    <row r="571" spans="1:16" x14ac:dyDescent="0.25">
      <c r="A571" s="31">
        <v>42795</v>
      </c>
      <c r="B571" s="32" t="s">
        <v>85</v>
      </c>
      <c r="C571" s="32" t="s">
        <v>79</v>
      </c>
      <c r="D571" s="32" t="s">
        <v>76</v>
      </c>
      <c r="E571" s="33">
        <v>26</v>
      </c>
      <c r="F571" s="34">
        <v>32460.48</v>
      </c>
      <c r="G571" s="34">
        <v>0</v>
      </c>
      <c r="H571" s="34">
        <v>18504.080000000002</v>
      </c>
      <c r="I571" s="34">
        <v>0</v>
      </c>
      <c r="J571" s="35">
        <f t="shared" si="56"/>
        <v>32460.48</v>
      </c>
      <c r="K571" s="35">
        <f t="shared" si="57"/>
        <v>13956.399999999998</v>
      </c>
      <c r="L571" s="35">
        <f t="shared" si="58"/>
        <v>13956.399999999998</v>
      </c>
      <c r="M571" s="36">
        <f t="shared" si="59"/>
        <v>0.42995051213044289</v>
      </c>
      <c r="N571" s="37">
        <f t="shared" si="60"/>
        <v>2017</v>
      </c>
      <c r="O571" s="38" t="str">
        <f t="shared" si="61"/>
        <v>Q1</v>
      </c>
      <c r="P571" s="37">
        <f t="shared" si="62"/>
        <v>3</v>
      </c>
    </row>
    <row r="572" spans="1:16" x14ac:dyDescent="0.25">
      <c r="A572" s="31">
        <v>42795</v>
      </c>
      <c r="B572" s="32" t="s">
        <v>85</v>
      </c>
      <c r="C572" s="32" t="s">
        <v>79</v>
      </c>
      <c r="D572" s="32" t="s">
        <v>77</v>
      </c>
      <c r="E572" s="33">
        <v>1</v>
      </c>
      <c r="F572" s="34">
        <v>1518.78</v>
      </c>
      <c r="G572" s="34">
        <v>75.94</v>
      </c>
      <c r="H572" s="34">
        <v>966.51</v>
      </c>
      <c r="I572" s="34">
        <v>0</v>
      </c>
      <c r="J572" s="35">
        <f t="shared" si="56"/>
        <v>1442.84</v>
      </c>
      <c r="K572" s="35">
        <f t="shared" si="57"/>
        <v>476.32999999999993</v>
      </c>
      <c r="L572" s="35">
        <f t="shared" si="58"/>
        <v>476.32999999999993</v>
      </c>
      <c r="M572" s="36">
        <f t="shared" si="59"/>
        <v>0.33013362535000412</v>
      </c>
      <c r="N572" s="37">
        <f t="shared" si="60"/>
        <v>2017</v>
      </c>
      <c r="O572" s="38" t="str">
        <f t="shared" si="61"/>
        <v>Q1</v>
      </c>
      <c r="P572" s="37">
        <f t="shared" si="62"/>
        <v>3</v>
      </c>
    </row>
    <row r="573" spans="1:16" x14ac:dyDescent="0.25">
      <c r="A573" s="31">
        <v>42826</v>
      </c>
      <c r="B573" s="32" t="s">
        <v>74</v>
      </c>
      <c r="C573" s="32" t="s">
        <v>75</v>
      </c>
      <c r="D573" s="32" t="s">
        <v>76</v>
      </c>
      <c r="E573" s="33">
        <v>38</v>
      </c>
      <c r="F573" s="34">
        <v>13773.06</v>
      </c>
      <c r="G573" s="34">
        <v>0</v>
      </c>
      <c r="H573" s="34">
        <v>8421.6200000000008</v>
      </c>
      <c r="I573" s="34">
        <v>0</v>
      </c>
      <c r="J573" s="35">
        <f t="shared" si="56"/>
        <v>13773.06</v>
      </c>
      <c r="K573" s="35">
        <f t="shared" si="57"/>
        <v>5351.4399999999987</v>
      </c>
      <c r="L573" s="35">
        <f t="shared" si="58"/>
        <v>5351.4399999999987</v>
      </c>
      <c r="M573" s="36">
        <f t="shared" si="59"/>
        <v>0.3885440127321016</v>
      </c>
      <c r="N573" s="37">
        <f t="shared" si="60"/>
        <v>2017</v>
      </c>
      <c r="O573" s="38" t="str">
        <f t="shared" si="61"/>
        <v>Q2</v>
      </c>
      <c r="P573" s="37">
        <f t="shared" si="62"/>
        <v>4</v>
      </c>
    </row>
    <row r="574" spans="1:16" x14ac:dyDescent="0.25">
      <c r="A574" s="31">
        <v>42826</v>
      </c>
      <c r="B574" s="32" t="s">
        <v>74</v>
      </c>
      <c r="C574" s="32" t="s">
        <v>75</v>
      </c>
      <c r="D574" s="32" t="s">
        <v>77</v>
      </c>
      <c r="E574" s="33">
        <v>1</v>
      </c>
      <c r="F574" s="34">
        <v>151.97999999999999</v>
      </c>
      <c r="G574" s="34">
        <v>12.16</v>
      </c>
      <c r="H574" s="34">
        <v>143.63999999999999</v>
      </c>
      <c r="I574" s="34">
        <v>0</v>
      </c>
      <c r="J574" s="35">
        <f t="shared" si="56"/>
        <v>139.82</v>
      </c>
      <c r="K574" s="35">
        <f t="shared" si="57"/>
        <v>-3.8199999999999932</v>
      </c>
      <c r="L574" s="35">
        <f t="shared" si="58"/>
        <v>-3.8199999999999932</v>
      </c>
      <c r="M574" s="36">
        <f t="shared" si="59"/>
        <v>-2.7320841081390313E-2</v>
      </c>
      <c r="N574" s="37">
        <f t="shared" si="60"/>
        <v>2017</v>
      </c>
      <c r="O574" s="38" t="str">
        <f t="shared" si="61"/>
        <v>Q2</v>
      </c>
      <c r="P574" s="37">
        <f t="shared" si="62"/>
        <v>4</v>
      </c>
    </row>
    <row r="575" spans="1:16" x14ac:dyDescent="0.25">
      <c r="A575" s="31">
        <v>42826</v>
      </c>
      <c r="B575" s="32" t="s">
        <v>74</v>
      </c>
      <c r="C575" s="32" t="s">
        <v>78</v>
      </c>
      <c r="D575" s="32" t="s">
        <v>76</v>
      </c>
      <c r="E575" s="33">
        <v>872</v>
      </c>
      <c r="F575" s="34">
        <v>324713.94</v>
      </c>
      <c r="G575" s="34">
        <v>0</v>
      </c>
      <c r="H575" s="34">
        <v>190387.6</v>
      </c>
      <c r="I575" s="34">
        <v>0</v>
      </c>
      <c r="J575" s="35">
        <f t="shared" si="56"/>
        <v>324713.94</v>
      </c>
      <c r="K575" s="35">
        <f t="shared" si="57"/>
        <v>134326.34</v>
      </c>
      <c r="L575" s="35">
        <f t="shared" si="58"/>
        <v>134326.34</v>
      </c>
      <c r="M575" s="36">
        <f t="shared" si="59"/>
        <v>0.4136759265709381</v>
      </c>
      <c r="N575" s="37">
        <f t="shared" si="60"/>
        <v>2017</v>
      </c>
      <c r="O575" s="38" t="str">
        <f t="shared" si="61"/>
        <v>Q2</v>
      </c>
      <c r="P575" s="37">
        <f t="shared" si="62"/>
        <v>4</v>
      </c>
    </row>
    <row r="576" spans="1:16" x14ac:dyDescent="0.25">
      <c r="A576" s="31">
        <v>42826</v>
      </c>
      <c r="B576" s="32" t="s">
        <v>74</v>
      </c>
      <c r="C576" s="32" t="s">
        <v>78</v>
      </c>
      <c r="D576" s="32" t="s">
        <v>77</v>
      </c>
      <c r="E576" s="33">
        <v>191</v>
      </c>
      <c r="F576" s="34">
        <v>72754.559999999998</v>
      </c>
      <c r="G576" s="34">
        <v>5423.77</v>
      </c>
      <c r="H576" s="34">
        <v>42402.31</v>
      </c>
      <c r="I576" s="34">
        <v>0</v>
      </c>
      <c r="J576" s="35">
        <f t="shared" si="56"/>
        <v>67330.789999999994</v>
      </c>
      <c r="K576" s="35">
        <f t="shared" si="57"/>
        <v>24928.479999999996</v>
      </c>
      <c r="L576" s="35">
        <f t="shared" si="58"/>
        <v>24928.479999999996</v>
      </c>
      <c r="M576" s="36">
        <f t="shared" si="59"/>
        <v>0.3702389352627527</v>
      </c>
      <c r="N576" s="37">
        <f t="shared" si="60"/>
        <v>2017</v>
      </c>
      <c r="O576" s="38" t="str">
        <f t="shared" si="61"/>
        <v>Q2</v>
      </c>
      <c r="P576" s="37">
        <f t="shared" si="62"/>
        <v>4</v>
      </c>
    </row>
    <row r="577" spans="1:16" x14ac:dyDescent="0.25">
      <c r="A577" s="31">
        <v>42826</v>
      </c>
      <c r="B577" s="32" t="s">
        <v>74</v>
      </c>
      <c r="C577" s="32" t="s">
        <v>79</v>
      </c>
      <c r="D577" s="32" t="s">
        <v>76</v>
      </c>
      <c r="E577" s="33">
        <v>53</v>
      </c>
      <c r="F577" s="34">
        <v>21274.14</v>
      </c>
      <c r="G577" s="34">
        <v>0</v>
      </c>
      <c r="H577" s="34">
        <v>12725.54</v>
      </c>
      <c r="I577" s="34">
        <v>0</v>
      </c>
      <c r="J577" s="35">
        <f t="shared" si="56"/>
        <v>21274.14</v>
      </c>
      <c r="K577" s="35">
        <f t="shared" si="57"/>
        <v>8548.5999999999985</v>
      </c>
      <c r="L577" s="35">
        <f t="shared" si="58"/>
        <v>8548.5999999999985</v>
      </c>
      <c r="M577" s="36">
        <f t="shared" si="59"/>
        <v>0.40183057928546106</v>
      </c>
      <c r="N577" s="37">
        <f t="shared" si="60"/>
        <v>2017</v>
      </c>
      <c r="O577" s="38" t="str">
        <f t="shared" si="61"/>
        <v>Q2</v>
      </c>
      <c r="P577" s="37">
        <f t="shared" si="62"/>
        <v>4</v>
      </c>
    </row>
    <row r="578" spans="1:16" x14ac:dyDescent="0.25">
      <c r="A578" s="31">
        <v>42826</v>
      </c>
      <c r="B578" s="32" t="s">
        <v>74</v>
      </c>
      <c r="C578" s="32" t="s">
        <v>79</v>
      </c>
      <c r="D578" s="32" t="s">
        <v>77</v>
      </c>
      <c r="E578" s="33">
        <v>22</v>
      </c>
      <c r="F578" s="34">
        <v>8933.16</v>
      </c>
      <c r="G578" s="34">
        <v>714.65</v>
      </c>
      <c r="H578" s="34">
        <v>5289.83</v>
      </c>
      <c r="I578" s="34">
        <v>0</v>
      </c>
      <c r="J578" s="35">
        <f t="shared" ref="J578:J641" si="63">F578-G578</f>
        <v>8218.51</v>
      </c>
      <c r="K578" s="35">
        <f t="shared" ref="K578:K641" si="64">J578-H578</f>
        <v>2928.6800000000003</v>
      </c>
      <c r="L578" s="35">
        <f t="shared" ref="L578:L641" si="65">K578-I578</f>
        <v>2928.6800000000003</v>
      </c>
      <c r="M578" s="36">
        <f t="shared" ref="M578:M641" si="66">IF(J578=0,0,K578/J578)</f>
        <v>0.35635169878724976</v>
      </c>
      <c r="N578" s="37">
        <f t="shared" ref="N578:N641" si="67">YEAR(A578)</f>
        <v>2017</v>
      </c>
      <c r="O578" s="38" t="str">
        <f t="shared" ref="O578:O641" si="68">"Q"&amp;ROUNDUP(MONTH(A578)/3,0)</f>
        <v>Q2</v>
      </c>
      <c r="P578" s="37">
        <f t="shared" ref="P578:P641" si="69">MONTH(A578)</f>
        <v>4</v>
      </c>
    </row>
    <row r="579" spans="1:16" x14ac:dyDescent="0.25">
      <c r="A579" s="31">
        <v>42826</v>
      </c>
      <c r="B579" s="32" t="s">
        <v>80</v>
      </c>
      <c r="C579" s="32" t="s">
        <v>75</v>
      </c>
      <c r="D579" s="32" t="s">
        <v>76</v>
      </c>
      <c r="E579" s="33">
        <v>7</v>
      </c>
      <c r="F579" s="34">
        <v>37069.86</v>
      </c>
      <c r="G579" s="34">
        <v>0</v>
      </c>
      <c r="H579" s="34">
        <v>30072</v>
      </c>
      <c r="I579" s="34">
        <v>0</v>
      </c>
      <c r="J579" s="35">
        <f t="shared" si="63"/>
        <v>37069.86</v>
      </c>
      <c r="K579" s="35">
        <f t="shared" si="64"/>
        <v>6997.8600000000006</v>
      </c>
      <c r="L579" s="35">
        <f t="shared" si="65"/>
        <v>6997.8600000000006</v>
      </c>
      <c r="M579" s="36">
        <f t="shared" si="66"/>
        <v>0.18877492388695291</v>
      </c>
      <c r="N579" s="37">
        <f t="shared" si="67"/>
        <v>2017</v>
      </c>
      <c r="O579" s="38" t="str">
        <f t="shared" si="68"/>
        <v>Q2</v>
      </c>
      <c r="P579" s="37">
        <f t="shared" si="69"/>
        <v>4</v>
      </c>
    </row>
    <row r="580" spans="1:16" x14ac:dyDescent="0.25">
      <c r="A580" s="31">
        <v>42826</v>
      </c>
      <c r="B580" s="32" t="s">
        <v>80</v>
      </c>
      <c r="C580" s="32" t="s">
        <v>75</v>
      </c>
      <c r="D580" s="32" t="s">
        <v>77</v>
      </c>
      <c r="E580" s="33">
        <v>3</v>
      </c>
      <c r="F580" s="34">
        <v>16969.740000000002</v>
      </c>
      <c r="G580" s="34">
        <v>1357.57</v>
      </c>
      <c r="H580" s="34">
        <v>13688.02</v>
      </c>
      <c r="I580" s="34">
        <v>0</v>
      </c>
      <c r="J580" s="35">
        <f t="shared" si="63"/>
        <v>15612.170000000002</v>
      </c>
      <c r="K580" s="35">
        <f t="shared" si="64"/>
        <v>1924.1500000000015</v>
      </c>
      <c r="L580" s="35">
        <f t="shared" si="65"/>
        <v>1924.1500000000015</v>
      </c>
      <c r="M580" s="36">
        <f t="shared" si="66"/>
        <v>0.123246800412755</v>
      </c>
      <c r="N580" s="37">
        <f t="shared" si="67"/>
        <v>2017</v>
      </c>
      <c r="O580" s="38" t="str">
        <f t="shared" si="68"/>
        <v>Q2</v>
      </c>
      <c r="P580" s="37">
        <f t="shared" si="69"/>
        <v>4</v>
      </c>
    </row>
    <row r="581" spans="1:16" x14ac:dyDescent="0.25">
      <c r="A581" s="31">
        <v>42826</v>
      </c>
      <c r="B581" s="32" t="s">
        <v>80</v>
      </c>
      <c r="C581" s="32" t="s">
        <v>78</v>
      </c>
      <c r="D581" s="32" t="s">
        <v>76</v>
      </c>
      <c r="E581" s="33">
        <v>144</v>
      </c>
      <c r="F581" s="34">
        <v>831418.32</v>
      </c>
      <c r="G581" s="34">
        <v>0</v>
      </c>
      <c r="H581" s="34">
        <v>717754.42</v>
      </c>
      <c r="I581" s="34">
        <v>0</v>
      </c>
      <c r="J581" s="35">
        <f t="shared" si="63"/>
        <v>831418.32</v>
      </c>
      <c r="K581" s="35">
        <f t="shared" si="64"/>
        <v>113663.89999999991</v>
      </c>
      <c r="L581" s="35">
        <f t="shared" si="65"/>
        <v>113663.89999999991</v>
      </c>
      <c r="M581" s="36">
        <f t="shared" si="66"/>
        <v>0.13671084370621026</v>
      </c>
      <c r="N581" s="37">
        <f t="shared" si="67"/>
        <v>2017</v>
      </c>
      <c r="O581" s="38" t="str">
        <f t="shared" si="68"/>
        <v>Q2</v>
      </c>
      <c r="P581" s="37">
        <f t="shared" si="69"/>
        <v>4</v>
      </c>
    </row>
    <row r="582" spans="1:16" x14ac:dyDescent="0.25">
      <c r="A582" s="31">
        <v>42826</v>
      </c>
      <c r="B582" s="32" t="s">
        <v>80</v>
      </c>
      <c r="C582" s="32" t="s">
        <v>78</v>
      </c>
      <c r="D582" s="32" t="s">
        <v>77</v>
      </c>
      <c r="E582" s="33">
        <v>30</v>
      </c>
      <c r="F582" s="34">
        <v>139872.6</v>
      </c>
      <c r="G582" s="34">
        <v>10393.42</v>
      </c>
      <c r="H582" s="34">
        <v>123799.86</v>
      </c>
      <c r="I582" s="34">
        <v>0</v>
      </c>
      <c r="J582" s="35">
        <f t="shared" si="63"/>
        <v>129479.18000000001</v>
      </c>
      <c r="K582" s="35">
        <f t="shared" si="64"/>
        <v>5679.320000000007</v>
      </c>
      <c r="L582" s="35">
        <f t="shared" si="65"/>
        <v>5679.320000000007</v>
      </c>
      <c r="M582" s="36">
        <f t="shared" si="66"/>
        <v>4.3862804815415164E-2</v>
      </c>
      <c r="N582" s="37">
        <f t="shared" si="67"/>
        <v>2017</v>
      </c>
      <c r="O582" s="38" t="str">
        <f t="shared" si="68"/>
        <v>Q2</v>
      </c>
      <c r="P582" s="37">
        <f t="shared" si="69"/>
        <v>4</v>
      </c>
    </row>
    <row r="583" spans="1:16" x14ac:dyDescent="0.25">
      <c r="A583" s="31">
        <v>42826</v>
      </c>
      <c r="B583" s="32" t="s">
        <v>80</v>
      </c>
      <c r="C583" s="32" t="s">
        <v>79</v>
      </c>
      <c r="D583" s="32" t="s">
        <v>76</v>
      </c>
      <c r="E583" s="33">
        <v>9</v>
      </c>
      <c r="F583" s="34">
        <v>67423.02</v>
      </c>
      <c r="G583" s="34">
        <v>0</v>
      </c>
      <c r="H583" s="34">
        <v>56800.71</v>
      </c>
      <c r="I583" s="34">
        <v>0</v>
      </c>
      <c r="J583" s="35">
        <f t="shared" si="63"/>
        <v>67423.02</v>
      </c>
      <c r="K583" s="35">
        <f t="shared" si="64"/>
        <v>10622.310000000005</v>
      </c>
      <c r="L583" s="35">
        <f t="shared" si="65"/>
        <v>10622.310000000005</v>
      </c>
      <c r="M583" s="36">
        <f t="shared" si="66"/>
        <v>0.15754722941808308</v>
      </c>
      <c r="N583" s="37">
        <f t="shared" si="67"/>
        <v>2017</v>
      </c>
      <c r="O583" s="38" t="str">
        <f t="shared" si="68"/>
        <v>Q2</v>
      </c>
      <c r="P583" s="37">
        <f t="shared" si="69"/>
        <v>4</v>
      </c>
    </row>
    <row r="584" spans="1:16" x14ac:dyDescent="0.25">
      <c r="A584" s="31">
        <v>42826</v>
      </c>
      <c r="B584" s="32" t="s">
        <v>80</v>
      </c>
      <c r="C584" s="32" t="s">
        <v>79</v>
      </c>
      <c r="D584" s="32" t="s">
        <v>77</v>
      </c>
      <c r="E584" s="33">
        <v>5</v>
      </c>
      <c r="F584" s="34">
        <v>12449.1</v>
      </c>
      <c r="G584" s="34">
        <v>995.91</v>
      </c>
      <c r="H584" s="34">
        <v>11152.71</v>
      </c>
      <c r="I584" s="34">
        <v>0</v>
      </c>
      <c r="J584" s="35">
        <f t="shared" si="63"/>
        <v>11453.19</v>
      </c>
      <c r="K584" s="35">
        <f t="shared" si="64"/>
        <v>300.48000000000138</v>
      </c>
      <c r="L584" s="35">
        <f t="shared" si="65"/>
        <v>300.48000000000138</v>
      </c>
      <c r="M584" s="36">
        <f t="shared" si="66"/>
        <v>2.6235485484830109E-2</v>
      </c>
      <c r="N584" s="37">
        <f t="shared" si="67"/>
        <v>2017</v>
      </c>
      <c r="O584" s="38" t="str">
        <f t="shared" si="68"/>
        <v>Q2</v>
      </c>
      <c r="P584" s="37">
        <f t="shared" si="69"/>
        <v>4</v>
      </c>
    </row>
    <row r="585" spans="1:16" x14ac:dyDescent="0.25">
      <c r="A585" s="31">
        <v>42826</v>
      </c>
      <c r="B585" s="32" t="s">
        <v>81</v>
      </c>
      <c r="C585" s="32" t="s">
        <v>75</v>
      </c>
      <c r="D585" s="32" t="s">
        <v>76</v>
      </c>
      <c r="E585" s="33">
        <v>7</v>
      </c>
      <c r="F585" s="34">
        <v>5296.86</v>
      </c>
      <c r="G585" s="34">
        <v>0</v>
      </c>
      <c r="H585" s="34">
        <v>2193.16</v>
      </c>
      <c r="I585" s="34">
        <v>0</v>
      </c>
      <c r="J585" s="35">
        <f t="shared" si="63"/>
        <v>5296.86</v>
      </c>
      <c r="K585" s="35">
        <f t="shared" si="64"/>
        <v>3103.7</v>
      </c>
      <c r="L585" s="35">
        <f t="shared" si="65"/>
        <v>3103.7</v>
      </c>
      <c r="M585" s="36">
        <f t="shared" si="66"/>
        <v>0.58595092186691733</v>
      </c>
      <c r="N585" s="37">
        <f t="shared" si="67"/>
        <v>2017</v>
      </c>
      <c r="O585" s="38" t="str">
        <f t="shared" si="68"/>
        <v>Q2</v>
      </c>
      <c r="P585" s="37">
        <f t="shared" si="69"/>
        <v>4</v>
      </c>
    </row>
    <row r="586" spans="1:16" x14ac:dyDescent="0.25">
      <c r="A586" s="31">
        <v>42826</v>
      </c>
      <c r="B586" s="32" t="s">
        <v>81</v>
      </c>
      <c r="C586" s="32" t="s">
        <v>75</v>
      </c>
      <c r="D586" s="32" t="s">
        <v>77</v>
      </c>
      <c r="E586" s="33">
        <v>3</v>
      </c>
      <c r="F586" s="34">
        <v>1843.14</v>
      </c>
      <c r="G586" s="34">
        <v>147.44999999999999</v>
      </c>
      <c r="H586" s="34">
        <v>886.83</v>
      </c>
      <c r="I586" s="34">
        <v>0</v>
      </c>
      <c r="J586" s="35">
        <f t="shared" si="63"/>
        <v>1695.69</v>
      </c>
      <c r="K586" s="35">
        <f t="shared" si="64"/>
        <v>808.86</v>
      </c>
      <c r="L586" s="35">
        <f t="shared" si="65"/>
        <v>808.86</v>
      </c>
      <c r="M586" s="36">
        <f t="shared" si="66"/>
        <v>0.47700935902199104</v>
      </c>
      <c r="N586" s="37">
        <f t="shared" si="67"/>
        <v>2017</v>
      </c>
      <c r="O586" s="38" t="str">
        <f t="shared" si="68"/>
        <v>Q2</v>
      </c>
      <c r="P586" s="37">
        <f t="shared" si="69"/>
        <v>4</v>
      </c>
    </row>
    <row r="587" spans="1:16" x14ac:dyDescent="0.25">
      <c r="A587" s="31">
        <v>42826</v>
      </c>
      <c r="B587" s="32" t="s">
        <v>81</v>
      </c>
      <c r="C587" s="32" t="s">
        <v>78</v>
      </c>
      <c r="D587" s="32" t="s">
        <v>76</v>
      </c>
      <c r="E587" s="33">
        <v>593</v>
      </c>
      <c r="F587" s="34">
        <v>422970.54</v>
      </c>
      <c r="G587" s="34">
        <v>0</v>
      </c>
      <c r="H587" s="34">
        <v>192446.38</v>
      </c>
      <c r="I587" s="34">
        <v>0</v>
      </c>
      <c r="J587" s="35">
        <f t="shared" si="63"/>
        <v>422970.54</v>
      </c>
      <c r="K587" s="35">
        <f t="shared" si="64"/>
        <v>230524.15999999997</v>
      </c>
      <c r="L587" s="35">
        <f t="shared" si="65"/>
        <v>230524.15999999997</v>
      </c>
      <c r="M587" s="36">
        <f t="shared" si="66"/>
        <v>0.54501233111885283</v>
      </c>
      <c r="N587" s="37">
        <f t="shared" si="67"/>
        <v>2017</v>
      </c>
      <c r="O587" s="38" t="str">
        <f t="shared" si="68"/>
        <v>Q2</v>
      </c>
      <c r="P587" s="37">
        <f t="shared" si="69"/>
        <v>4</v>
      </c>
    </row>
    <row r="588" spans="1:16" x14ac:dyDescent="0.25">
      <c r="A588" s="31">
        <v>42826</v>
      </c>
      <c r="B588" s="32" t="s">
        <v>81</v>
      </c>
      <c r="C588" s="32" t="s">
        <v>78</v>
      </c>
      <c r="D588" s="32" t="s">
        <v>77</v>
      </c>
      <c r="E588" s="33">
        <v>130</v>
      </c>
      <c r="F588" s="34">
        <v>89709</v>
      </c>
      <c r="G588" s="34">
        <v>6602.56</v>
      </c>
      <c r="H588" s="34">
        <v>40223.769999999997</v>
      </c>
      <c r="I588" s="34">
        <v>0</v>
      </c>
      <c r="J588" s="35">
        <f t="shared" si="63"/>
        <v>83106.44</v>
      </c>
      <c r="K588" s="35">
        <f t="shared" si="64"/>
        <v>42882.670000000006</v>
      </c>
      <c r="L588" s="35">
        <f t="shared" si="65"/>
        <v>42882.670000000006</v>
      </c>
      <c r="M588" s="36">
        <f t="shared" si="66"/>
        <v>0.51599695522994371</v>
      </c>
      <c r="N588" s="37">
        <f t="shared" si="67"/>
        <v>2017</v>
      </c>
      <c r="O588" s="38" t="str">
        <f t="shared" si="68"/>
        <v>Q2</v>
      </c>
      <c r="P588" s="37">
        <f t="shared" si="69"/>
        <v>4</v>
      </c>
    </row>
    <row r="589" spans="1:16" x14ac:dyDescent="0.25">
      <c r="A589" s="31">
        <v>42826</v>
      </c>
      <c r="B589" s="32" t="s">
        <v>81</v>
      </c>
      <c r="C589" s="32" t="s">
        <v>79</v>
      </c>
      <c r="D589" s="32" t="s">
        <v>76</v>
      </c>
      <c r="E589" s="33">
        <v>45</v>
      </c>
      <c r="F589" s="34">
        <v>30299.1</v>
      </c>
      <c r="G589" s="34">
        <v>0</v>
      </c>
      <c r="H589" s="34">
        <v>14501.83</v>
      </c>
      <c r="I589" s="34">
        <v>0</v>
      </c>
      <c r="J589" s="35">
        <f t="shared" si="63"/>
        <v>30299.1</v>
      </c>
      <c r="K589" s="35">
        <f t="shared" si="64"/>
        <v>15797.269999999999</v>
      </c>
      <c r="L589" s="35">
        <f t="shared" si="65"/>
        <v>15797.269999999999</v>
      </c>
      <c r="M589" s="36">
        <f t="shared" si="66"/>
        <v>0.52137753266598674</v>
      </c>
      <c r="N589" s="37">
        <f t="shared" si="67"/>
        <v>2017</v>
      </c>
      <c r="O589" s="38" t="str">
        <f t="shared" si="68"/>
        <v>Q2</v>
      </c>
      <c r="P589" s="37">
        <f t="shared" si="69"/>
        <v>4</v>
      </c>
    </row>
    <row r="590" spans="1:16" x14ac:dyDescent="0.25">
      <c r="A590" s="31">
        <v>42826</v>
      </c>
      <c r="B590" s="32" t="s">
        <v>81</v>
      </c>
      <c r="C590" s="32" t="s">
        <v>79</v>
      </c>
      <c r="D590" s="32" t="s">
        <v>77</v>
      </c>
      <c r="E590" s="33">
        <v>13</v>
      </c>
      <c r="F590" s="34">
        <v>7524.54</v>
      </c>
      <c r="G590" s="34">
        <v>597.08000000000004</v>
      </c>
      <c r="H590" s="34">
        <v>3447.17</v>
      </c>
      <c r="I590" s="34">
        <v>0</v>
      </c>
      <c r="J590" s="35">
        <f t="shared" si="63"/>
        <v>6927.46</v>
      </c>
      <c r="K590" s="35">
        <f t="shared" si="64"/>
        <v>3480.29</v>
      </c>
      <c r="L590" s="35">
        <f t="shared" si="65"/>
        <v>3480.29</v>
      </c>
      <c r="M590" s="36">
        <f t="shared" si="66"/>
        <v>0.50239048655640017</v>
      </c>
      <c r="N590" s="37">
        <f t="shared" si="67"/>
        <v>2017</v>
      </c>
      <c r="O590" s="38" t="str">
        <f t="shared" si="68"/>
        <v>Q2</v>
      </c>
      <c r="P590" s="37">
        <f t="shared" si="69"/>
        <v>4</v>
      </c>
    </row>
    <row r="591" spans="1:16" x14ac:dyDescent="0.25">
      <c r="A591" s="31">
        <v>42826</v>
      </c>
      <c r="B591" s="32" t="s">
        <v>82</v>
      </c>
      <c r="C591" s="32" t="s">
        <v>75</v>
      </c>
      <c r="D591" s="32" t="s">
        <v>76</v>
      </c>
      <c r="E591" s="33">
        <v>15</v>
      </c>
      <c r="F591" s="34">
        <v>1023.06</v>
      </c>
      <c r="G591" s="34">
        <v>0</v>
      </c>
      <c r="H591" s="34">
        <v>868.94</v>
      </c>
      <c r="I591" s="34">
        <v>0</v>
      </c>
      <c r="J591" s="35">
        <f t="shared" si="63"/>
        <v>1023.06</v>
      </c>
      <c r="K591" s="35">
        <f t="shared" si="64"/>
        <v>154.11999999999989</v>
      </c>
      <c r="L591" s="35">
        <f t="shared" si="65"/>
        <v>154.11999999999989</v>
      </c>
      <c r="M591" s="36">
        <f t="shared" si="66"/>
        <v>0.15064610091294733</v>
      </c>
      <c r="N591" s="37">
        <f t="shared" si="67"/>
        <v>2017</v>
      </c>
      <c r="O591" s="38" t="str">
        <f t="shared" si="68"/>
        <v>Q2</v>
      </c>
      <c r="P591" s="37">
        <f t="shared" si="69"/>
        <v>4</v>
      </c>
    </row>
    <row r="592" spans="1:16" x14ac:dyDescent="0.25">
      <c r="A592" s="31">
        <v>42826</v>
      </c>
      <c r="B592" s="32" t="s">
        <v>82</v>
      </c>
      <c r="C592" s="32" t="s">
        <v>75</v>
      </c>
      <c r="D592" s="32" t="s">
        <v>77</v>
      </c>
      <c r="E592" s="33">
        <v>12</v>
      </c>
      <c r="F592" s="34">
        <v>1537.14</v>
      </c>
      <c r="G592" s="34">
        <v>122.96</v>
      </c>
      <c r="H592" s="34">
        <v>1357.65</v>
      </c>
      <c r="I592" s="34">
        <v>0</v>
      </c>
      <c r="J592" s="35">
        <f t="shared" si="63"/>
        <v>1414.18</v>
      </c>
      <c r="K592" s="35">
        <f t="shared" si="64"/>
        <v>56.529999999999973</v>
      </c>
      <c r="L592" s="35">
        <f t="shared" si="65"/>
        <v>56.529999999999973</v>
      </c>
      <c r="M592" s="36">
        <f t="shared" si="66"/>
        <v>3.9973695003464885E-2</v>
      </c>
      <c r="N592" s="37">
        <f t="shared" si="67"/>
        <v>2017</v>
      </c>
      <c r="O592" s="38" t="str">
        <f t="shared" si="68"/>
        <v>Q2</v>
      </c>
      <c r="P592" s="37">
        <f t="shared" si="69"/>
        <v>4</v>
      </c>
    </row>
    <row r="593" spans="1:16" x14ac:dyDescent="0.25">
      <c r="A593" s="31">
        <v>42826</v>
      </c>
      <c r="B593" s="32" t="s">
        <v>82</v>
      </c>
      <c r="C593" s="32" t="s">
        <v>78</v>
      </c>
      <c r="D593" s="32" t="s">
        <v>76</v>
      </c>
      <c r="E593" s="33">
        <v>2412</v>
      </c>
      <c r="F593" s="34">
        <v>235325.22</v>
      </c>
      <c r="G593" s="34">
        <v>0</v>
      </c>
      <c r="H593" s="34">
        <v>195463.52</v>
      </c>
      <c r="I593" s="34">
        <v>0</v>
      </c>
      <c r="J593" s="35">
        <f t="shared" si="63"/>
        <v>235325.22</v>
      </c>
      <c r="K593" s="35">
        <f t="shared" si="64"/>
        <v>39861.700000000012</v>
      </c>
      <c r="L593" s="35">
        <f t="shared" si="65"/>
        <v>39861.700000000012</v>
      </c>
      <c r="M593" s="36">
        <f t="shared" si="66"/>
        <v>0.16938983420476569</v>
      </c>
      <c r="N593" s="37">
        <f t="shared" si="67"/>
        <v>2017</v>
      </c>
      <c r="O593" s="38" t="str">
        <f t="shared" si="68"/>
        <v>Q2</v>
      </c>
      <c r="P593" s="37">
        <f t="shared" si="69"/>
        <v>4</v>
      </c>
    </row>
    <row r="594" spans="1:16" x14ac:dyDescent="0.25">
      <c r="A594" s="31">
        <v>42826</v>
      </c>
      <c r="B594" s="32" t="s">
        <v>82</v>
      </c>
      <c r="C594" s="32" t="s">
        <v>78</v>
      </c>
      <c r="D594" s="32" t="s">
        <v>77</v>
      </c>
      <c r="E594" s="33">
        <v>475</v>
      </c>
      <c r="F594" s="34">
        <v>52373.94</v>
      </c>
      <c r="G594" s="34">
        <v>3831.97</v>
      </c>
      <c r="H594" s="34">
        <v>43260.08</v>
      </c>
      <c r="I594" s="34">
        <v>0</v>
      </c>
      <c r="J594" s="35">
        <f t="shared" si="63"/>
        <v>48541.97</v>
      </c>
      <c r="K594" s="35">
        <f t="shared" si="64"/>
        <v>5281.8899999999994</v>
      </c>
      <c r="L594" s="35">
        <f t="shared" si="65"/>
        <v>5281.8899999999994</v>
      </c>
      <c r="M594" s="36">
        <f t="shared" si="66"/>
        <v>0.10881078786048443</v>
      </c>
      <c r="N594" s="37">
        <f t="shared" si="67"/>
        <v>2017</v>
      </c>
      <c r="O594" s="38" t="str">
        <f t="shared" si="68"/>
        <v>Q2</v>
      </c>
      <c r="P594" s="37">
        <f t="shared" si="69"/>
        <v>4</v>
      </c>
    </row>
    <row r="595" spans="1:16" x14ac:dyDescent="0.25">
      <c r="A595" s="31">
        <v>42826</v>
      </c>
      <c r="B595" s="32" t="s">
        <v>82</v>
      </c>
      <c r="C595" s="32" t="s">
        <v>79</v>
      </c>
      <c r="D595" s="32" t="s">
        <v>76</v>
      </c>
      <c r="E595" s="33">
        <v>98</v>
      </c>
      <c r="F595" s="34">
        <v>9584.94</v>
      </c>
      <c r="G595" s="34">
        <v>0</v>
      </c>
      <c r="H595" s="34">
        <v>7984.36</v>
      </c>
      <c r="I595" s="34">
        <v>0</v>
      </c>
      <c r="J595" s="35">
        <f t="shared" si="63"/>
        <v>9584.94</v>
      </c>
      <c r="K595" s="35">
        <f t="shared" si="64"/>
        <v>1600.5800000000008</v>
      </c>
      <c r="L595" s="35">
        <f t="shared" si="65"/>
        <v>1600.5800000000008</v>
      </c>
      <c r="M595" s="36">
        <f t="shared" si="66"/>
        <v>0.16698904740144443</v>
      </c>
      <c r="N595" s="37">
        <f t="shared" si="67"/>
        <v>2017</v>
      </c>
      <c r="O595" s="38" t="str">
        <f t="shared" si="68"/>
        <v>Q2</v>
      </c>
      <c r="P595" s="37">
        <f t="shared" si="69"/>
        <v>4</v>
      </c>
    </row>
    <row r="596" spans="1:16" x14ac:dyDescent="0.25">
      <c r="A596" s="31">
        <v>42826</v>
      </c>
      <c r="B596" s="32" t="s">
        <v>82</v>
      </c>
      <c r="C596" s="32" t="s">
        <v>79</v>
      </c>
      <c r="D596" s="32" t="s">
        <v>77</v>
      </c>
      <c r="E596" s="33">
        <v>40</v>
      </c>
      <c r="F596" s="34">
        <v>2606.1</v>
      </c>
      <c r="G596" s="34">
        <v>184</v>
      </c>
      <c r="H596" s="34">
        <v>2248.19</v>
      </c>
      <c r="I596" s="34">
        <v>0</v>
      </c>
      <c r="J596" s="35">
        <f t="shared" si="63"/>
        <v>2422.1</v>
      </c>
      <c r="K596" s="35">
        <f t="shared" si="64"/>
        <v>173.90999999999985</v>
      </c>
      <c r="L596" s="35">
        <f t="shared" si="65"/>
        <v>173.90999999999985</v>
      </c>
      <c r="M596" s="36">
        <f t="shared" si="66"/>
        <v>7.1801329424879184E-2</v>
      </c>
      <c r="N596" s="37">
        <f t="shared" si="67"/>
        <v>2017</v>
      </c>
      <c r="O596" s="38" t="str">
        <f t="shared" si="68"/>
        <v>Q2</v>
      </c>
      <c r="P596" s="37">
        <f t="shared" si="69"/>
        <v>4</v>
      </c>
    </row>
    <row r="597" spans="1:16" x14ac:dyDescent="0.25">
      <c r="A597" s="31">
        <v>42826</v>
      </c>
      <c r="B597" s="32" t="s">
        <v>83</v>
      </c>
      <c r="C597" s="32" t="s">
        <v>75</v>
      </c>
      <c r="D597" s="32" t="s">
        <v>76</v>
      </c>
      <c r="E597" s="33">
        <v>17</v>
      </c>
      <c r="F597" s="34">
        <v>11722.86</v>
      </c>
      <c r="G597" s="34">
        <v>0</v>
      </c>
      <c r="H597" s="34">
        <v>6116.01</v>
      </c>
      <c r="I597" s="34">
        <v>0</v>
      </c>
      <c r="J597" s="35">
        <f t="shared" si="63"/>
        <v>11722.86</v>
      </c>
      <c r="K597" s="35">
        <f t="shared" si="64"/>
        <v>5606.85</v>
      </c>
      <c r="L597" s="35">
        <f t="shared" si="65"/>
        <v>5606.85</v>
      </c>
      <c r="M597" s="36">
        <f t="shared" si="66"/>
        <v>0.47828345642616221</v>
      </c>
      <c r="N597" s="37">
        <f t="shared" si="67"/>
        <v>2017</v>
      </c>
      <c r="O597" s="38" t="str">
        <f t="shared" si="68"/>
        <v>Q2</v>
      </c>
      <c r="P597" s="37">
        <f t="shared" si="69"/>
        <v>4</v>
      </c>
    </row>
    <row r="598" spans="1:16" x14ac:dyDescent="0.25">
      <c r="A598" s="31">
        <v>42826</v>
      </c>
      <c r="B598" s="32" t="s">
        <v>83</v>
      </c>
      <c r="C598" s="32" t="s">
        <v>75</v>
      </c>
      <c r="D598" s="32" t="s">
        <v>77</v>
      </c>
      <c r="E598" s="33">
        <v>6</v>
      </c>
      <c r="F598" s="34">
        <v>2972.28</v>
      </c>
      <c r="G598" s="34">
        <v>237.79</v>
      </c>
      <c r="H598" s="34">
        <v>1493.77</v>
      </c>
      <c r="I598" s="34">
        <v>0</v>
      </c>
      <c r="J598" s="35">
        <f t="shared" si="63"/>
        <v>2734.4900000000002</v>
      </c>
      <c r="K598" s="35">
        <f t="shared" si="64"/>
        <v>1240.7200000000003</v>
      </c>
      <c r="L598" s="35">
        <f t="shared" si="65"/>
        <v>1240.7200000000003</v>
      </c>
      <c r="M598" s="36">
        <f t="shared" si="66"/>
        <v>0.4537299459862717</v>
      </c>
      <c r="N598" s="37">
        <f t="shared" si="67"/>
        <v>2017</v>
      </c>
      <c r="O598" s="38" t="str">
        <f t="shared" si="68"/>
        <v>Q2</v>
      </c>
      <c r="P598" s="37">
        <f t="shared" si="69"/>
        <v>4</v>
      </c>
    </row>
    <row r="599" spans="1:16" x14ac:dyDescent="0.25">
      <c r="A599" s="31">
        <v>42826</v>
      </c>
      <c r="B599" s="32" t="s">
        <v>83</v>
      </c>
      <c r="C599" s="32" t="s">
        <v>78</v>
      </c>
      <c r="D599" s="32" t="s">
        <v>76</v>
      </c>
      <c r="E599" s="33">
        <v>653</v>
      </c>
      <c r="F599" s="34">
        <v>372339.78</v>
      </c>
      <c r="G599" s="34">
        <v>0</v>
      </c>
      <c r="H599" s="34">
        <v>200317.17</v>
      </c>
      <c r="I599" s="34">
        <v>0</v>
      </c>
      <c r="J599" s="35">
        <f t="shared" si="63"/>
        <v>372339.78</v>
      </c>
      <c r="K599" s="35">
        <f t="shared" si="64"/>
        <v>172022.61000000002</v>
      </c>
      <c r="L599" s="35">
        <f t="shared" si="65"/>
        <v>172022.61000000002</v>
      </c>
      <c r="M599" s="36">
        <f t="shared" si="66"/>
        <v>0.4620043821264545</v>
      </c>
      <c r="N599" s="37">
        <f t="shared" si="67"/>
        <v>2017</v>
      </c>
      <c r="O599" s="38" t="str">
        <f t="shared" si="68"/>
        <v>Q2</v>
      </c>
      <c r="P599" s="37">
        <f t="shared" si="69"/>
        <v>4</v>
      </c>
    </row>
    <row r="600" spans="1:16" x14ac:dyDescent="0.25">
      <c r="A600" s="31">
        <v>42826</v>
      </c>
      <c r="B600" s="32" t="s">
        <v>83</v>
      </c>
      <c r="C600" s="32" t="s">
        <v>78</v>
      </c>
      <c r="D600" s="32" t="s">
        <v>77</v>
      </c>
      <c r="E600" s="33">
        <v>136</v>
      </c>
      <c r="F600" s="34">
        <v>65214.720000000001</v>
      </c>
      <c r="G600" s="34">
        <v>4781.3599999999997</v>
      </c>
      <c r="H600" s="34">
        <v>34478.99</v>
      </c>
      <c r="I600" s="34">
        <v>0</v>
      </c>
      <c r="J600" s="35">
        <f t="shared" si="63"/>
        <v>60433.36</v>
      </c>
      <c r="K600" s="35">
        <f t="shared" si="64"/>
        <v>25954.370000000003</v>
      </c>
      <c r="L600" s="35">
        <f t="shared" si="65"/>
        <v>25954.370000000003</v>
      </c>
      <c r="M600" s="36">
        <f t="shared" si="66"/>
        <v>0.42947090812094518</v>
      </c>
      <c r="N600" s="37">
        <f t="shared" si="67"/>
        <v>2017</v>
      </c>
      <c r="O600" s="38" t="str">
        <f t="shared" si="68"/>
        <v>Q2</v>
      </c>
      <c r="P600" s="37">
        <f t="shared" si="69"/>
        <v>4</v>
      </c>
    </row>
    <row r="601" spans="1:16" x14ac:dyDescent="0.25">
      <c r="A601" s="31">
        <v>42826</v>
      </c>
      <c r="B601" s="32" t="s">
        <v>83</v>
      </c>
      <c r="C601" s="32" t="s">
        <v>79</v>
      </c>
      <c r="D601" s="32" t="s">
        <v>76</v>
      </c>
      <c r="E601" s="33">
        <v>53</v>
      </c>
      <c r="F601" s="34">
        <v>24352.5</v>
      </c>
      <c r="G601" s="34">
        <v>0</v>
      </c>
      <c r="H601" s="34">
        <v>13208.72</v>
      </c>
      <c r="I601" s="34">
        <v>0</v>
      </c>
      <c r="J601" s="35">
        <f t="shared" si="63"/>
        <v>24352.5</v>
      </c>
      <c r="K601" s="35">
        <f t="shared" si="64"/>
        <v>11143.78</v>
      </c>
      <c r="L601" s="35">
        <f t="shared" si="65"/>
        <v>11143.78</v>
      </c>
      <c r="M601" s="36">
        <f t="shared" si="66"/>
        <v>0.45760312082948368</v>
      </c>
      <c r="N601" s="37">
        <f t="shared" si="67"/>
        <v>2017</v>
      </c>
      <c r="O601" s="38" t="str">
        <f t="shared" si="68"/>
        <v>Q2</v>
      </c>
      <c r="P601" s="37">
        <f t="shared" si="69"/>
        <v>4</v>
      </c>
    </row>
    <row r="602" spans="1:16" x14ac:dyDescent="0.25">
      <c r="A602" s="31">
        <v>42826</v>
      </c>
      <c r="B602" s="32" t="s">
        <v>83</v>
      </c>
      <c r="C602" s="32" t="s">
        <v>79</v>
      </c>
      <c r="D602" s="32" t="s">
        <v>77</v>
      </c>
      <c r="E602" s="33">
        <v>13</v>
      </c>
      <c r="F602" s="34">
        <v>7273.62</v>
      </c>
      <c r="G602" s="34">
        <v>563.58000000000004</v>
      </c>
      <c r="H602" s="34">
        <v>3908.98</v>
      </c>
      <c r="I602" s="34">
        <v>0</v>
      </c>
      <c r="J602" s="35">
        <f t="shared" si="63"/>
        <v>6710.04</v>
      </c>
      <c r="K602" s="35">
        <f t="shared" si="64"/>
        <v>2801.06</v>
      </c>
      <c r="L602" s="35">
        <f t="shared" si="65"/>
        <v>2801.06</v>
      </c>
      <c r="M602" s="36">
        <f t="shared" si="66"/>
        <v>0.41744311509320359</v>
      </c>
      <c r="N602" s="37">
        <f t="shared" si="67"/>
        <v>2017</v>
      </c>
      <c r="O602" s="38" t="str">
        <f t="shared" si="68"/>
        <v>Q2</v>
      </c>
      <c r="P602" s="37">
        <f t="shared" si="69"/>
        <v>4</v>
      </c>
    </row>
    <row r="603" spans="1:16" x14ac:dyDescent="0.25">
      <c r="A603" s="31">
        <v>42826</v>
      </c>
      <c r="B603" s="32" t="s">
        <v>84</v>
      </c>
      <c r="C603" s="32" t="s">
        <v>75</v>
      </c>
      <c r="D603" s="32" t="s">
        <v>76</v>
      </c>
      <c r="E603" s="33">
        <v>7</v>
      </c>
      <c r="F603" s="34">
        <v>21555.66</v>
      </c>
      <c r="G603" s="34">
        <v>0</v>
      </c>
      <c r="H603" s="34">
        <v>18888.03</v>
      </c>
      <c r="I603" s="34">
        <v>0</v>
      </c>
      <c r="J603" s="35">
        <f t="shared" si="63"/>
        <v>21555.66</v>
      </c>
      <c r="K603" s="35">
        <f t="shared" si="64"/>
        <v>2667.630000000001</v>
      </c>
      <c r="L603" s="35">
        <f t="shared" si="65"/>
        <v>2667.630000000001</v>
      </c>
      <c r="M603" s="36">
        <f t="shared" si="66"/>
        <v>0.12375543128811649</v>
      </c>
      <c r="N603" s="37">
        <f t="shared" si="67"/>
        <v>2017</v>
      </c>
      <c r="O603" s="38" t="str">
        <f t="shared" si="68"/>
        <v>Q2</v>
      </c>
      <c r="P603" s="37">
        <f t="shared" si="69"/>
        <v>4</v>
      </c>
    </row>
    <row r="604" spans="1:16" x14ac:dyDescent="0.25">
      <c r="A604" s="31">
        <v>42826</v>
      </c>
      <c r="B604" s="32" t="s">
        <v>84</v>
      </c>
      <c r="C604" s="32" t="s">
        <v>75</v>
      </c>
      <c r="D604" s="32" t="s">
        <v>77</v>
      </c>
      <c r="E604" s="33">
        <v>3</v>
      </c>
      <c r="F604" s="34">
        <v>13042.74</v>
      </c>
      <c r="G604" s="34">
        <v>1043.42</v>
      </c>
      <c r="H604" s="34">
        <v>11566.14</v>
      </c>
      <c r="I604" s="34">
        <v>0</v>
      </c>
      <c r="J604" s="35">
        <f t="shared" si="63"/>
        <v>11999.32</v>
      </c>
      <c r="K604" s="35">
        <f t="shared" si="64"/>
        <v>433.18000000000029</v>
      </c>
      <c r="L604" s="35">
        <f t="shared" si="65"/>
        <v>433.18000000000029</v>
      </c>
      <c r="M604" s="36">
        <f t="shared" si="66"/>
        <v>3.6100379021477912E-2</v>
      </c>
      <c r="N604" s="37">
        <f t="shared" si="67"/>
        <v>2017</v>
      </c>
      <c r="O604" s="38" t="str">
        <f t="shared" si="68"/>
        <v>Q2</v>
      </c>
      <c r="P604" s="37">
        <f t="shared" si="69"/>
        <v>4</v>
      </c>
    </row>
    <row r="605" spans="1:16" x14ac:dyDescent="0.25">
      <c r="A605" s="31">
        <v>42826</v>
      </c>
      <c r="B605" s="32" t="s">
        <v>84</v>
      </c>
      <c r="C605" s="32" t="s">
        <v>78</v>
      </c>
      <c r="D605" s="32" t="s">
        <v>76</v>
      </c>
      <c r="E605" s="33">
        <v>225</v>
      </c>
      <c r="F605" s="34">
        <v>862547.7</v>
      </c>
      <c r="G605" s="34">
        <v>0</v>
      </c>
      <c r="H605" s="34">
        <v>724714.24</v>
      </c>
      <c r="I605" s="34">
        <v>0</v>
      </c>
      <c r="J605" s="35">
        <f t="shared" si="63"/>
        <v>862547.7</v>
      </c>
      <c r="K605" s="35">
        <f t="shared" si="64"/>
        <v>137833.45999999996</v>
      </c>
      <c r="L605" s="35">
        <f t="shared" si="65"/>
        <v>137833.45999999996</v>
      </c>
      <c r="M605" s="36">
        <f t="shared" si="66"/>
        <v>0.15979807261673756</v>
      </c>
      <c r="N605" s="37">
        <f t="shared" si="67"/>
        <v>2017</v>
      </c>
      <c r="O605" s="38" t="str">
        <f t="shared" si="68"/>
        <v>Q2</v>
      </c>
      <c r="P605" s="37">
        <f t="shared" si="69"/>
        <v>4</v>
      </c>
    </row>
    <row r="606" spans="1:16" x14ac:dyDescent="0.25">
      <c r="A606" s="31">
        <v>42826</v>
      </c>
      <c r="B606" s="32" t="s">
        <v>84</v>
      </c>
      <c r="C606" s="32" t="s">
        <v>78</v>
      </c>
      <c r="D606" s="32" t="s">
        <v>77</v>
      </c>
      <c r="E606" s="33">
        <v>43</v>
      </c>
      <c r="F606" s="34">
        <v>156464.94</v>
      </c>
      <c r="G606" s="34">
        <v>11261.46</v>
      </c>
      <c r="H606" s="34">
        <v>130762.56</v>
      </c>
      <c r="I606" s="34">
        <v>0</v>
      </c>
      <c r="J606" s="35">
        <f t="shared" si="63"/>
        <v>145203.48000000001</v>
      </c>
      <c r="K606" s="35">
        <f t="shared" si="64"/>
        <v>14440.920000000013</v>
      </c>
      <c r="L606" s="35">
        <f t="shared" si="65"/>
        <v>14440.920000000013</v>
      </c>
      <c r="M606" s="36">
        <f t="shared" si="66"/>
        <v>9.9452988316809016E-2</v>
      </c>
      <c r="N606" s="37">
        <f t="shared" si="67"/>
        <v>2017</v>
      </c>
      <c r="O606" s="38" t="str">
        <f t="shared" si="68"/>
        <v>Q2</v>
      </c>
      <c r="P606" s="37">
        <f t="shared" si="69"/>
        <v>4</v>
      </c>
    </row>
    <row r="607" spans="1:16" x14ac:dyDescent="0.25">
      <c r="A607" s="31">
        <v>42826</v>
      </c>
      <c r="B607" s="32" t="s">
        <v>84</v>
      </c>
      <c r="C607" s="32" t="s">
        <v>79</v>
      </c>
      <c r="D607" s="32" t="s">
        <v>76</v>
      </c>
      <c r="E607" s="33">
        <v>10</v>
      </c>
      <c r="F607" s="34">
        <v>35281.800000000003</v>
      </c>
      <c r="G607" s="34">
        <v>0</v>
      </c>
      <c r="H607" s="34">
        <v>27601.4</v>
      </c>
      <c r="I607" s="34">
        <v>0</v>
      </c>
      <c r="J607" s="35">
        <f t="shared" si="63"/>
        <v>35281.800000000003</v>
      </c>
      <c r="K607" s="35">
        <f t="shared" si="64"/>
        <v>7680.4000000000015</v>
      </c>
      <c r="L607" s="35">
        <f t="shared" si="65"/>
        <v>7680.4000000000015</v>
      </c>
      <c r="M607" s="36">
        <f t="shared" si="66"/>
        <v>0.21768730620319826</v>
      </c>
      <c r="N607" s="37">
        <f t="shared" si="67"/>
        <v>2017</v>
      </c>
      <c r="O607" s="38" t="str">
        <f t="shared" si="68"/>
        <v>Q2</v>
      </c>
      <c r="P607" s="37">
        <f t="shared" si="69"/>
        <v>4</v>
      </c>
    </row>
    <row r="608" spans="1:16" x14ac:dyDescent="0.25">
      <c r="A608" s="31">
        <v>42826</v>
      </c>
      <c r="B608" s="32" t="s">
        <v>84</v>
      </c>
      <c r="C608" s="32" t="s">
        <v>79</v>
      </c>
      <c r="D608" s="32" t="s">
        <v>77</v>
      </c>
      <c r="E608" s="33">
        <v>7</v>
      </c>
      <c r="F608" s="34">
        <v>27430.86</v>
      </c>
      <c r="G608" s="34">
        <v>2112.4899999999998</v>
      </c>
      <c r="H608" s="34">
        <v>24704.74</v>
      </c>
      <c r="I608" s="34">
        <v>0</v>
      </c>
      <c r="J608" s="35">
        <f t="shared" si="63"/>
        <v>25318.370000000003</v>
      </c>
      <c r="K608" s="35">
        <f t="shared" si="64"/>
        <v>613.63000000000102</v>
      </c>
      <c r="L608" s="35">
        <f t="shared" si="65"/>
        <v>613.63000000000102</v>
      </c>
      <c r="M608" s="36">
        <f t="shared" si="66"/>
        <v>2.4236552353093858E-2</v>
      </c>
      <c r="N608" s="37">
        <f t="shared" si="67"/>
        <v>2017</v>
      </c>
      <c r="O608" s="38" t="str">
        <f t="shared" si="68"/>
        <v>Q2</v>
      </c>
      <c r="P608" s="37">
        <f t="shared" si="69"/>
        <v>4</v>
      </c>
    </row>
    <row r="609" spans="1:16" x14ac:dyDescent="0.25">
      <c r="A609" s="31">
        <v>42826</v>
      </c>
      <c r="B609" s="32" t="s">
        <v>85</v>
      </c>
      <c r="C609" s="32" t="s">
        <v>75</v>
      </c>
      <c r="D609" s="32" t="s">
        <v>76</v>
      </c>
      <c r="E609" s="33">
        <v>5</v>
      </c>
      <c r="F609" s="34">
        <v>13968.9</v>
      </c>
      <c r="G609" s="34">
        <v>0</v>
      </c>
      <c r="H609" s="34">
        <v>7539.93</v>
      </c>
      <c r="I609" s="34">
        <v>0</v>
      </c>
      <c r="J609" s="35">
        <f t="shared" si="63"/>
        <v>13968.9</v>
      </c>
      <c r="K609" s="35">
        <f t="shared" si="64"/>
        <v>6428.9699999999993</v>
      </c>
      <c r="L609" s="35">
        <f t="shared" si="65"/>
        <v>6428.9699999999993</v>
      </c>
      <c r="M609" s="36">
        <f t="shared" si="66"/>
        <v>0.46023452097158685</v>
      </c>
      <c r="N609" s="37">
        <f t="shared" si="67"/>
        <v>2017</v>
      </c>
      <c r="O609" s="38" t="str">
        <f t="shared" si="68"/>
        <v>Q2</v>
      </c>
      <c r="P609" s="37">
        <f t="shared" si="69"/>
        <v>4</v>
      </c>
    </row>
    <row r="610" spans="1:16" x14ac:dyDescent="0.25">
      <c r="A610" s="31">
        <v>42826</v>
      </c>
      <c r="B610" s="32" t="s">
        <v>85</v>
      </c>
      <c r="C610" s="32" t="s">
        <v>78</v>
      </c>
      <c r="D610" s="32" t="s">
        <v>76</v>
      </c>
      <c r="E610" s="33">
        <v>262</v>
      </c>
      <c r="F610" s="34">
        <v>294686.15999999997</v>
      </c>
      <c r="G610" s="34">
        <v>0</v>
      </c>
      <c r="H610" s="34">
        <v>162800.5</v>
      </c>
      <c r="I610" s="34">
        <v>0</v>
      </c>
      <c r="J610" s="35">
        <f t="shared" si="63"/>
        <v>294686.15999999997</v>
      </c>
      <c r="K610" s="35">
        <f t="shared" si="64"/>
        <v>131885.65999999997</v>
      </c>
      <c r="L610" s="35">
        <f t="shared" si="65"/>
        <v>131885.65999999997</v>
      </c>
      <c r="M610" s="36">
        <f t="shared" si="66"/>
        <v>0.44754616233079958</v>
      </c>
      <c r="N610" s="37">
        <f t="shared" si="67"/>
        <v>2017</v>
      </c>
      <c r="O610" s="38" t="str">
        <f t="shared" si="68"/>
        <v>Q2</v>
      </c>
      <c r="P610" s="37">
        <f t="shared" si="69"/>
        <v>4</v>
      </c>
    </row>
    <row r="611" spans="1:16" x14ac:dyDescent="0.25">
      <c r="A611" s="31">
        <v>42826</v>
      </c>
      <c r="B611" s="32" t="s">
        <v>85</v>
      </c>
      <c r="C611" s="32" t="s">
        <v>78</v>
      </c>
      <c r="D611" s="32" t="s">
        <v>77</v>
      </c>
      <c r="E611" s="33">
        <v>57</v>
      </c>
      <c r="F611" s="34">
        <v>75228.06</v>
      </c>
      <c r="G611" s="34">
        <v>5639.11</v>
      </c>
      <c r="H611" s="34">
        <v>40787.58</v>
      </c>
      <c r="I611" s="34">
        <v>0</v>
      </c>
      <c r="J611" s="35">
        <f t="shared" si="63"/>
        <v>69588.95</v>
      </c>
      <c r="K611" s="35">
        <f t="shared" si="64"/>
        <v>28801.369999999995</v>
      </c>
      <c r="L611" s="35">
        <f t="shared" si="65"/>
        <v>28801.369999999995</v>
      </c>
      <c r="M611" s="36">
        <f t="shared" si="66"/>
        <v>0.41387849651417352</v>
      </c>
      <c r="N611" s="37">
        <f t="shared" si="67"/>
        <v>2017</v>
      </c>
      <c r="O611" s="38" t="str">
        <f t="shared" si="68"/>
        <v>Q2</v>
      </c>
      <c r="P611" s="37">
        <f t="shared" si="69"/>
        <v>4</v>
      </c>
    </row>
    <row r="612" spans="1:16" x14ac:dyDescent="0.25">
      <c r="A612" s="31">
        <v>42826</v>
      </c>
      <c r="B612" s="32" t="s">
        <v>85</v>
      </c>
      <c r="C612" s="32" t="s">
        <v>79</v>
      </c>
      <c r="D612" s="32" t="s">
        <v>76</v>
      </c>
      <c r="E612" s="33">
        <v>15</v>
      </c>
      <c r="F612" s="34">
        <v>16549.5</v>
      </c>
      <c r="G612" s="34">
        <v>0</v>
      </c>
      <c r="H612" s="34">
        <v>8513.23</v>
      </c>
      <c r="I612" s="34">
        <v>0</v>
      </c>
      <c r="J612" s="35">
        <f t="shared" si="63"/>
        <v>16549.5</v>
      </c>
      <c r="K612" s="35">
        <f t="shared" si="64"/>
        <v>8036.27</v>
      </c>
      <c r="L612" s="35">
        <f t="shared" si="65"/>
        <v>8036.27</v>
      </c>
      <c r="M612" s="36">
        <f t="shared" si="66"/>
        <v>0.48558989697573945</v>
      </c>
      <c r="N612" s="37">
        <f t="shared" si="67"/>
        <v>2017</v>
      </c>
      <c r="O612" s="38" t="str">
        <f t="shared" si="68"/>
        <v>Q2</v>
      </c>
      <c r="P612" s="37">
        <f t="shared" si="69"/>
        <v>4</v>
      </c>
    </row>
    <row r="613" spans="1:16" x14ac:dyDescent="0.25">
      <c r="A613" s="31">
        <v>42826</v>
      </c>
      <c r="B613" s="32" t="s">
        <v>85</v>
      </c>
      <c r="C613" s="32" t="s">
        <v>79</v>
      </c>
      <c r="D613" s="32" t="s">
        <v>77</v>
      </c>
      <c r="E613" s="33">
        <v>4</v>
      </c>
      <c r="F613" s="34">
        <v>6972.72</v>
      </c>
      <c r="G613" s="34">
        <v>557.80999999999995</v>
      </c>
      <c r="H613" s="34">
        <v>3840.51</v>
      </c>
      <c r="I613" s="34">
        <v>0</v>
      </c>
      <c r="J613" s="35">
        <f t="shared" si="63"/>
        <v>6414.91</v>
      </c>
      <c r="K613" s="35">
        <f t="shared" si="64"/>
        <v>2574.3999999999996</v>
      </c>
      <c r="L613" s="35">
        <f t="shared" si="65"/>
        <v>2574.3999999999996</v>
      </c>
      <c r="M613" s="36">
        <f t="shared" si="66"/>
        <v>0.40131506131808548</v>
      </c>
      <c r="N613" s="37">
        <f t="shared" si="67"/>
        <v>2017</v>
      </c>
      <c r="O613" s="38" t="str">
        <f t="shared" si="68"/>
        <v>Q2</v>
      </c>
      <c r="P613" s="37">
        <f t="shared" si="69"/>
        <v>4</v>
      </c>
    </row>
    <row r="614" spans="1:16" x14ac:dyDescent="0.25">
      <c r="A614" s="31">
        <v>42856</v>
      </c>
      <c r="B614" s="32" t="s">
        <v>74</v>
      </c>
      <c r="C614" s="32" t="s">
        <v>75</v>
      </c>
      <c r="D614" s="32" t="s">
        <v>76</v>
      </c>
      <c r="E614" s="33">
        <v>12</v>
      </c>
      <c r="F614" s="34">
        <v>3857.64</v>
      </c>
      <c r="G614" s="34">
        <v>0</v>
      </c>
      <c r="H614" s="34">
        <v>1830.86</v>
      </c>
      <c r="I614" s="34">
        <v>0</v>
      </c>
      <c r="J614" s="35">
        <f t="shared" si="63"/>
        <v>3857.64</v>
      </c>
      <c r="K614" s="35">
        <f t="shared" si="64"/>
        <v>2026.78</v>
      </c>
      <c r="L614" s="35">
        <f t="shared" si="65"/>
        <v>2026.78</v>
      </c>
      <c r="M614" s="36">
        <f t="shared" si="66"/>
        <v>0.52539376406300231</v>
      </c>
      <c r="N614" s="37">
        <f t="shared" si="67"/>
        <v>2017</v>
      </c>
      <c r="O614" s="38" t="str">
        <f t="shared" si="68"/>
        <v>Q2</v>
      </c>
      <c r="P614" s="37">
        <f t="shared" si="69"/>
        <v>5</v>
      </c>
    </row>
    <row r="615" spans="1:16" x14ac:dyDescent="0.25">
      <c r="A615" s="31">
        <v>42856</v>
      </c>
      <c r="B615" s="32" t="s">
        <v>74</v>
      </c>
      <c r="C615" s="32" t="s">
        <v>75</v>
      </c>
      <c r="D615" s="32" t="s">
        <v>77</v>
      </c>
      <c r="E615" s="33">
        <v>12</v>
      </c>
      <c r="F615" s="34">
        <v>3649.56</v>
      </c>
      <c r="G615" s="34">
        <v>245.54</v>
      </c>
      <c r="H615" s="34">
        <v>2020.82</v>
      </c>
      <c r="I615" s="34">
        <v>0</v>
      </c>
      <c r="J615" s="35">
        <f t="shared" si="63"/>
        <v>3404.02</v>
      </c>
      <c r="K615" s="35">
        <f t="shared" si="64"/>
        <v>1383.2</v>
      </c>
      <c r="L615" s="35">
        <f t="shared" si="65"/>
        <v>1383.2</v>
      </c>
      <c r="M615" s="36">
        <f t="shared" si="66"/>
        <v>0.40634308846599021</v>
      </c>
      <c r="N615" s="37">
        <f t="shared" si="67"/>
        <v>2017</v>
      </c>
      <c r="O615" s="38" t="str">
        <f t="shared" si="68"/>
        <v>Q2</v>
      </c>
      <c r="P615" s="37">
        <f t="shared" si="69"/>
        <v>5</v>
      </c>
    </row>
    <row r="616" spans="1:16" x14ac:dyDescent="0.25">
      <c r="A616" s="31">
        <v>42856</v>
      </c>
      <c r="B616" s="32" t="s">
        <v>74</v>
      </c>
      <c r="C616" s="32" t="s">
        <v>78</v>
      </c>
      <c r="D616" s="32" t="s">
        <v>76</v>
      </c>
      <c r="E616" s="33">
        <v>718</v>
      </c>
      <c r="F616" s="34">
        <v>282058.56</v>
      </c>
      <c r="G616" s="34">
        <v>0</v>
      </c>
      <c r="H616" s="34">
        <v>168462.1</v>
      </c>
      <c r="I616" s="34">
        <v>0</v>
      </c>
      <c r="J616" s="35">
        <f t="shared" si="63"/>
        <v>282058.56</v>
      </c>
      <c r="K616" s="35">
        <f t="shared" si="64"/>
        <v>113596.45999999999</v>
      </c>
      <c r="L616" s="35">
        <f t="shared" si="65"/>
        <v>113596.45999999999</v>
      </c>
      <c r="M616" s="36">
        <f t="shared" si="66"/>
        <v>0.40274069328014717</v>
      </c>
      <c r="N616" s="37">
        <f t="shared" si="67"/>
        <v>2017</v>
      </c>
      <c r="O616" s="38" t="str">
        <f t="shared" si="68"/>
        <v>Q2</v>
      </c>
      <c r="P616" s="37">
        <f t="shared" si="69"/>
        <v>5</v>
      </c>
    </row>
    <row r="617" spans="1:16" x14ac:dyDescent="0.25">
      <c r="A617" s="31">
        <v>42856</v>
      </c>
      <c r="B617" s="32" t="s">
        <v>74</v>
      </c>
      <c r="C617" s="32" t="s">
        <v>78</v>
      </c>
      <c r="D617" s="32" t="s">
        <v>77</v>
      </c>
      <c r="E617" s="33">
        <v>287</v>
      </c>
      <c r="F617" s="34">
        <v>121741.08</v>
      </c>
      <c r="G617" s="34">
        <v>8325.2800000000007</v>
      </c>
      <c r="H617" s="34">
        <v>74676.12</v>
      </c>
      <c r="I617" s="34">
        <v>0</v>
      </c>
      <c r="J617" s="35">
        <f t="shared" si="63"/>
        <v>113415.8</v>
      </c>
      <c r="K617" s="35">
        <f t="shared" si="64"/>
        <v>38739.680000000008</v>
      </c>
      <c r="L617" s="35">
        <f t="shared" si="65"/>
        <v>38739.680000000008</v>
      </c>
      <c r="M617" s="36">
        <f t="shared" si="66"/>
        <v>0.34157216190336803</v>
      </c>
      <c r="N617" s="37">
        <f t="shared" si="67"/>
        <v>2017</v>
      </c>
      <c r="O617" s="38" t="str">
        <f t="shared" si="68"/>
        <v>Q2</v>
      </c>
      <c r="P617" s="37">
        <f t="shared" si="69"/>
        <v>5</v>
      </c>
    </row>
    <row r="618" spans="1:16" x14ac:dyDescent="0.25">
      <c r="A618" s="31">
        <v>42856</v>
      </c>
      <c r="B618" s="32" t="s">
        <v>74</v>
      </c>
      <c r="C618" s="32" t="s">
        <v>79</v>
      </c>
      <c r="D618" s="32" t="s">
        <v>76</v>
      </c>
      <c r="E618" s="33">
        <v>27</v>
      </c>
      <c r="F618" s="34">
        <v>11835.06</v>
      </c>
      <c r="G618" s="34">
        <v>0</v>
      </c>
      <c r="H618" s="34">
        <v>6409.7</v>
      </c>
      <c r="I618" s="34">
        <v>0</v>
      </c>
      <c r="J618" s="35">
        <f t="shared" si="63"/>
        <v>11835.06</v>
      </c>
      <c r="K618" s="35">
        <f t="shared" si="64"/>
        <v>5425.36</v>
      </c>
      <c r="L618" s="35">
        <f t="shared" si="65"/>
        <v>5425.36</v>
      </c>
      <c r="M618" s="36">
        <f t="shared" si="66"/>
        <v>0.45841423702118955</v>
      </c>
      <c r="N618" s="37">
        <f t="shared" si="67"/>
        <v>2017</v>
      </c>
      <c r="O618" s="38" t="str">
        <f t="shared" si="68"/>
        <v>Q2</v>
      </c>
      <c r="P618" s="37">
        <f t="shared" si="69"/>
        <v>5</v>
      </c>
    </row>
    <row r="619" spans="1:16" x14ac:dyDescent="0.25">
      <c r="A619" s="31">
        <v>42856</v>
      </c>
      <c r="B619" s="32" t="s">
        <v>74</v>
      </c>
      <c r="C619" s="32" t="s">
        <v>79</v>
      </c>
      <c r="D619" s="32" t="s">
        <v>77</v>
      </c>
      <c r="E619" s="33">
        <v>25</v>
      </c>
      <c r="F619" s="34">
        <v>9980.7000000000007</v>
      </c>
      <c r="G619" s="34">
        <v>661.83</v>
      </c>
      <c r="H619" s="34">
        <v>5894.24</v>
      </c>
      <c r="I619" s="34">
        <v>0</v>
      </c>
      <c r="J619" s="35">
        <f t="shared" si="63"/>
        <v>9318.8700000000008</v>
      </c>
      <c r="K619" s="35">
        <f t="shared" si="64"/>
        <v>3424.630000000001</v>
      </c>
      <c r="L619" s="35">
        <f t="shared" si="65"/>
        <v>3424.630000000001</v>
      </c>
      <c r="M619" s="36">
        <f t="shared" si="66"/>
        <v>0.36749412750687593</v>
      </c>
      <c r="N619" s="37">
        <f t="shared" si="67"/>
        <v>2017</v>
      </c>
      <c r="O619" s="38" t="str">
        <f t="shared" si="68"/>
        <v>Q2</v>
      </c>
      <c r="P619" s="37">
        <f t="shared" si="69"/>
        <v>5</v>
      </c>
    </row>
    <row r="620" spans="1:16" x14ac:dyDescent="0.25">
      <c r="A620" s="31">
        <v>42856</v>
      </c>
      <c r="B620" s="32" t="s">
        <v>80</v>
      </c>
      <c r="C620" s="32" t="s">
        <v>75</v>
      </c>
      <c r="D620" s="32" t="s">
        <v>77</v>
      </c>
      <c r="E620" s="33">
        <v>2</v>
      </c>
      <c r="F620" s="34">
        <v>3078.36</v>
      </c>
      <c r="G620" s="34">
        <v>215.48</v>
      </c>
      <c r="H620" s="34">
        <v>2548.87</v>
      </c>
      <c r="I620" s="34">
        <v>0</v>
      </c>
      <c r="J620" s="35">
        <f t="shared" si="63"/>
        <v>2862.88</v>
      </c>
      <c r="K620" s="35">
        <f t="shared" si="64"/>
        <v>314.01000000000022</v>
      </c>
      <c r="L620" s="35">
        <f t="shared" si="65"/>
        <v>314.01000000000022</v>
      </c>
      <c r="M620" s="36">
        <f t="shared" si="66"/>
        <v>0.10968325602190808</v>
      </c>
      <c r="N620" s="37">
        <f t="shared" si="67"/>
        <v>2017</v>
      </c>
      <c r="O620" s="38" t="str">
        <f t="shared" si="68"/>
        <v>Q2</v>
      </c>
      <c r="P620" s="37">
        <f t="shared" si="69"/>
        <v>5</v>
      </c>
    </row>
    <row r="621" spans="1:16" x14ac:dyDescent="0.25">
      <c r="A621" s="31">
        <v>42856</v>
      </c>
      <c r="B621" s="32" t="s">
        <v>80</v>
      </c>
      <c r="C621" s="32" t="s">
        <v>78</v>
      </c>
      <c r="D621" s="32" t="s">
        <v>76</v>
      </c>
      <c r="E621" s="33">
        <v>121</v>
      </c>
      <c r="F621" s="34">
        <v>633051.78</v>
      </c>
      <c r="G621" s="34">
        <v>0</v>
      </c>
      <c r="H621" s="34">
        <v>546914.15</v>
      </c>
      <c r="I621" s="34">
        <v>0</v>
      </c>
      <c r="J621" s="35">
        <f t="shared" si="63"/>
        <v>633051.78</v>
      </c>
      <c r="K621" s="35">
        <f t="shared" si="64"/>
        <v>86137.63</v>
      </c>
      <c r="L621" s="35">
        <f t="shared" si="65"/>
        <v>86137.63</v>
      </c>
      <c r="M621" s="36">
        <f t="shared" si="66"/>
        <v>0.13606727399139451</v>
      </c>
      <c r="N621" s="37">
        <f t="shared" si="67"/>
        <v>2017</v>
      </c>
      <c r="O621" s="38" t="str">
        <f t="shared" si="68"/>
        <v>Q2</v>
      </c>
      <c r="P621" s="37">
        <f t="shared" si="69"/>
        <v>5</v>
      </c>
    </row>
    <row r="622" spans="1:16" x14ac:dyDescent="0.25">
      <c r="A622" s="31">
        <v>42856</v>
      </c>
      <c r="B622" s="32" t="s">
        <v>80</v>
      </c>
      <c r="C622" s="32" t="s">
        <v>78</v>
      </c>
      <c r="D622" s="32" t="s">
        <v>77</v>
      </c>
      <c r="E622" s="33">
        <v>50</v>
      </c>
      <c r="F622" s="34">
        <v>255989.4</v>
      </c>
      <c r="G622" s="34">
        <v>17376.419999999998</v>
      </c>
      <c r="H622" s="34">
        <v>221630.9</v>
      </c>
      <c r="I622" s="34">
        <v>0</v>
      </c>
      <c r="J622" s="35">
        <f t="shared" si="63"/>
        <v>238612.97999999998</v>
      </c>
      <c r="K622" s="35">
        <f t="shared" si="64"/>
        <v>16982.079999999987</v>
      </c>
      <c r="L622" s="35">
        <f t="shared" si="65"/>
        <v>16982.079999999987</v>
      </c>
      <c r="M622" s="36">
        <f t="shared" si="66"/>
        <v>7.1169975749014111E-2</v>
      </c>
      <c r="N622" s="37">
        <f t="shared" si="67"/>
        <v>2017</v>
      </c>
      <c r="O622" s="38" t="str">
        <f t="shared" si="68"/>
        <v>Q2</v>
      </c>
      <c r="P622" s="37">
        <f t="shared" si="69"/>
        <v>5</v>
      </c>
    </row>
    <row r="623" spans="1:16" x14ac:dyDescent="0.25">
      <c r="A623" s="31">
        <v>42856</v>
      </c>
      <c r="B623" s="32" t="s">
        <v>80</v>
      </c>
      <c r="C623" s="32" t="s">
        <v>79</v>
      </c>
      <c r="D623" s="32" t="s">
        <v>76</v>
      </c>
      <c r="E623" s="33">
        <v>6</v>
      </c>
      <c r="F623" s="34">
        <v>82787.28</v>
      </c>
      <c r="G623" s="34">
        <v>0</v>
      </c>
      <c r="H623" s="34">
        <v>73267.63</v>
      </c>
      <c r="I623" s="34">
        <v>0</v>
      </c>
      <c r="J623" s="35">
        <f t="shared" si="63"/>
        <v>82787.28</v>
      </c>
      <c r="K623" s="35">
        <f t="shared" si="64"/>
        <v>9519.6499999999942</v>
      </c>
      <c r="L623" s="35">
        <f t="shared" si="65"/>
        <v>9519.6499999999942</v>
      </c>
      <c r="M623" s="36">
        <f t="shared" si="66"/>
        <v>0.11498928337783286</v>
      </c>
      <c r="N623" s="37">
        <f t="shared" si="67"/>
        <v>2017</v>
      </c>
      <c r="O623" s="38" t="str">
        <f t="shared" si="68"/>
        <v>Q2</v>
      </c>
      <c r="P623" s="37">
        <f t="shared" si="69"/>
        <v>5</v>
      </c>
    </row>
    <row r="624" spans="1:16" x14ac:dyDescent="0.25">
      <c r="A624" s="31">
        <v>42856</v>
      </c>
      <c r="B624" s="32" t="s">
        <v>80</v>
      </c>
      <c r="C624" s="32" t="s">
        <v>79</v>
      </c>
      <c r="D624" s="32" t="s">
        <v>77</v>
      </c>
      <c r="E624" s="33">
        <v>9</v>
      </c>
      <c r="F624" s="34">
        <v>55672.62</v>
      </c>
      <c r="G624" s="34">
        <v>3897.09</v>
      </c>
      <c r="H624" s="34">
        <v>47572.6</v>
      </c>
      <c r="I624" s="34">
        <v>0</v>
      </c>
      <c r="J624" s="35">
        <f t="shared" si="63"/>
        <v>51775.53</v>
      </c>
      <c r="K624" s="35">
        <f t="shared" si="64"/>
        <v>4202.93</v>
      </c>
      <c r="L624" s="35">
        <f t="shared" si="65"/>
        <v>4202.93</v>
      </c>
      <c r="M624" s="36">
        <f t="shared" si="66"/>
        <v>8.1175991824709484E-2</v>
      </c>
      <c r="N624" s="37">
        <f t="shared" si="67"/>
        <v>2017</v>
      </c>
      <c r="O624" s="38" t="str">
        <f t="shared" si="68"/>
        <v>Q2</v>
      </c>
      <c r="P624" s="37">
        <f t="shared" si="69"/>
        <v>5</v>
      </c>
    </row>
    <row r="625" spans="1:16" x14ac:dyDescent="0.25">
      <c r="A625" s="31">
        <v>42856</v>
      </c>
      <c r="B625" s="32" t="s">
        <v>81</v>
      </c>
      <c r="C625" s="32" t="s">
        <v>75</v>
      </c>
      <c r="D625" s="32" t="s">
        <v>76</v>
      </c>
      <c r="E625" s="33">
        <v>7</v>
      </c>
      <c r="F625" s="34">
        <v>3950.46</v>
      </c>
      <c r="G625" s="34">
        <v>0</v>
      </c>
      <c r="H625" s="34">
        <v>1864.73</v>
      </c>
      <c r="I625" s="34">
        <v>0</v>
      </c>
      <c r="J625" s="35">
        <f t="shared" si="63"/>
        <v>3950.46</v>
      </c>
      <c r="K625" s="35">
        <f t="shared" si="64"/>
        <v>2085.73</v>
      </c>
      <c r="L625" s="35">
        <f t="shared" si="65"/>
        <v>2085.73</v>
      </c>
      <c r="M625" s="36">
        <f t="shared" si="66"/>
        <v>0.52797142611240211</v>
      </c>
      <c r="N625" s="37">
        <f t="shared" si="67"/>
        <v>2017</v>
      </c>
      <c r="O625" s="38" t="str">
        <f t="shared" si="68"/>
        <v>Q2</v>
      </c>
      <c r="P625" s="37">
        <f t="shared" si="69"/>
        <v>5</v>
      </c>
    </row>
    <row r="626" spans="1:16" x14ac:dyDescent="0.25">
      <c r="A626" s="31">
        <v>42856</v>
      </c>
      <c r="B626" s="32" t="s">
        <v>81</v>
      </c>
      <c r="C626" s="32" t="s">
        <v>75</v>
      </c>
      <c r="D626" s="32" t="s">
        <v>77</v>
      </c>
      <c r="E626" s="33">
        <v>2</v>
      </c>
      <c r="F626" s="34">
        <v>1038.3599999999999</v>
      </c>
      <c r="G626" s="34">
        <v>72.69</v>
      </c>
      <c r="H626" s="34">
        <v>404.38</v>
      </c>
      <c r="I626" s="34">
        <v>0</v>
      </c>
      <c r="J626" s="35">
        <f t="shared" si="63"/>
        <v>965.66999999999985</v>
      </c>
      <c r="K626" s="35">
        <f t="shared" si="64"/>
        <v>561.28999999999985</v>
      </c>
      <c r="L626" s="35">
        <f t="shared" si="65"/>
        <v>561.28999999999985</v>
      </c>
      <c r="M626" s="36">
        <f t="shared" si="66"/>
        <v>0.58124411030683354</v>
      </c>
      <c r="N626" s="37">
        <f t="shared" si="67"/>
        <v>2017</v>
      </c>
      <c r="O626" s="38" t="str">
        <f t="shared" si="68"/>
        <v>Q2</v>
      </c>
      <c r="P626" s="37">
        <f t="shared" si="69"/>
        <v>5</v>
      </c>
    </row>
    <row r="627" spans="1:16" x14ac:dyDescent="0.25">
      <c r="A627" s="31">
        <v>42856</v>
      </c>
      <c r="B627" s="32" t="s">
        <v>81</v>
      </c>
      <c r="C627" s="32" t="s">
        <v>78</v>
      </c>
      <c r="D627" s="32" t="s">
        <v>76</v>
      </c>
      <c r="E627" s="33">
        <v>477</v>
      </c>
      <c r="F627" s="34">
        <v>333818.46000000002</v>
      </c>
      <c r="G627" s="34">
        <v>0</v>
      </c>
      <c r="H627" s="34">
        <v>152069.79</v>
      </c>
      <c r="I627" s="34">
        <v>0</v>
      </c>
      <c r="J627" s="35">
        <f t="shared" si="63"/>
        <v>333818.46000000002</v>
      </c>
      <c r="K627" s="35">
        <f t="shared" si="64"/>
        <v>181748.67</v>
      </c>
      <c r="L627" s="35">
        <f t="shared" si="65"/>
        <v>181748.67</v>
      </c>
      <c r="M627" s="36">
        <f t="shared" si="66"/>
        <v>0.54445362308603307</v>
      </c>
      <c r="N627" s="37">
        <f t="shared" si="67"/>
        <v>2017</v>
      </c>
      <c r="O627" s="38" t="str">
        <f t="shared" si="68"/>
        <v>Q2</v>
      </c>
      <c r="P627" s="37">
        <f t="shared" si="69"/>
        <v>5</v>
      </c>
    </row>
    <row r="628" spans="1:16" x14ac:dyDescent="0.25">
      <c r="A628" s="31">
        <v>42856</v>
      </c>
      <c r="B628" s="32" t="s">
        <v>81</v>
      </c>
      <c r="C628" s="32" t="s">
        <v>78</v>
      </c>
      <c r="D628" s="32" t="s">
        <v>77</v>
      </c>
      <c r="E628" s="33">
        <v>213</v>
      </c>
      <c r="F628" s="34">
        <v>148335.54</v>
      </c>
      <c r="G628" s="34">
        <v>10106</v>
      </c>
      <c r="H628" s="34">
        <v>67654.27</v>
      </c>
      <c r="I628" s="34">
        <v>0</v>
      </c>
      <c r="J628" s="35">
        <f t="shared" si="63"/>
        <v>138229.54</v>
      </c>
      <c r="K628" s="35">
        <f t="shared" si="64"/>
        <v>70575.27</v>
      </c>
      <c r="L628" s="35">
        <f t="shared" si="65"/>
        <v>70575.27</v>
      </c>
      <c r="M628" s="36">
        <f t="shared" si="66"/>
        <v>0.5105657589542727</v>
      </c>
      <c r="N628" s="37">
        <f t="shared" si="67"/>
        <v>2017</v>
      </c>
      <c r="O628" s="38" t="str">
        <f t="shared" si="68"/>
        <v>Q2</v>
      </c>
      <c r="P628" s="37">
        <f t="shared" si="69"/>
        <v>5</v>
      </c>
    </row>
    <row r="629" spans="1:16" x14ac:dyDescent="0.25">
      <c r="A629" s="31">
        <v>42856</v>
      </c>
      <c r="B629" s="32" t="s">
        <v>81</v>
      </c>
      <c r="C629" s="32" t="s">
        <v>79</v>
      </c>
      <c r="D629" s="32" t="s">
        <v>76</v>
      </c>
      <c r="E629" s="33">
        <v>22</v>
      </c>
      <c r="F629" s="34">
        <v>15277.56</v>
      </c>
      <c r="G629" s="34">
        <v>0</v>
      </c>
      <c r="H629" s="34">
        <v>6854.73</v>
      </c>
      <c r="I629" s="34">
        <v>0</v>
      </c>
      <c r="J629" s="35">
        <f t="shared" si="63"/>
        <v>15277.56</v>
      </c>
      <c r="K629" s="35">
        <f t="shared" si="64"/>
        <v>8422.83</v>
      </c>
      <c r="L629" s="35">
        <f t="shared" si="65"/>
        <v>8422.83</v>
      </c>
      <c r="M629" s="36">
        <f t="shared" si="66"/>
        <v>0.55132036791215355</v>
      </c>
      <c r="N629" s="37">
        <f t="shared" si="67"/>
        <v>2017</v>
      </c>
      <c r="O629" s="38" t="str">
        <f t="shared" si="68"/>
        <v>Q2</v>
      </c>
      <c r="P629" s="37">
        <f t="shared" si="69"/>
        <v>5</v>
      </c>
    </row>
    <row r="630" spans="1:16" x14ac:dyDescent="0.25">
      <c r="A630" s="31">
        <v>42856</v>
      </c>
      <c r="B630" s="32" t="s">
        <v>81</v>
      </c>
      <c r="C630" s="32" t="s">
        <v>79</v>
      </c>
      <c r="D630" s="32" t="s">
        <v>77</v>
      </c>
      <c r="E630" s="33">
        <v>14</v>
      </c>
      <c r="F630" s="34">
        <v>10440.719999999999</v>
      </c>
      <c r="G630" s="34">
        <v>730.85</v>
      </c>
      <c r="H630" s="34">
        <v>4437.3500000000004</v>
      </c>
      <c r="I630" s="34">
        <v>0</v>
      </c>
      <c r="J630" s="35">
        <f t="shared" si="63"/>
        <v>9709.869999999999</v>
      </c>
      <c r="K630" s="35">
        <f t="shared" si="64"/>
        <v>5272.5199999999986</v>
      </c>
      <c r="L630" s="35">
        <f t="shared" si="65"/>
        <v>5272.5199999999986</v>
      </c>
      <c r="M630" s="36">
        <f t="shared" si="66"/>
        <v>0.54300624004234854</v>
      </c>
      <c r="N630" s="37">
        <f t="shared" si="67"/>
        <v>2017</v>
      </c>
      <c r="O630" s="38" t="str">
        <f t="shared" si="68"/>
        <v>Q2</v>
      </c>
      <c r="P630" s="37">
        <f t="shared" si="69"/>
        <v>5</v>
      </c>
    </row>
    <row r="631" spans="1:16" x14ac:dyDescent="0.25">
      <c r="A631" s="31">
        <v>42856</v>
      </c>
      <c r="B631" s="32" t="s">
        <v>82</v>
      </c>
      <c r="C631" s="32" t="s">
        <v>75</v>
      </c>
      <c r="D631" s="32" t="s">
        <v>76</v>
      </c>
      <c r="E631" s="33">
        <v>26</v>
      </c>
      <c r="F631" s="34">
        <v>2610.1799999999998</v>
      </c>
      <c r="G631" s="34">
        <v>0</v>
      </c>
      <c r="H631" s="34">
        <v>2154.91</v>
      </c>
      <c r="I631" s="34">
        <v>0</v>
      </c>
      <c r="J631" s="35">
        <f t="shared" si="63"/>
        <v>2610.1799999999998</v>
      </c>
      <c r="K631" s="35">
        <f t="shared" si="64"/>
        <v>455.27</v>
      </c>
      <c r="L631" s="35">
        <f t="shared" si="65"/>
        <v>455.27</v>
      </c>
      <c r="M631" s="36">
        <f t="shared" si="66"/>
        <v>0.17442092116252519</v>
      </c>
      <c r="N631" s="37">
        <f t="shared" si="67"/>
        <v>2017</v>
      </c>
      <c r="O631" s="38" t="str">
        <f t="shared" si="68"/>
        <v>Q2</v>
      </c>
      <c r="P631" s="37">
        <f t="shared" si="69"/>
        <v>5</v>
      </c>
    </row>
    <row r="632" spans="1:16" x14ac:dyDescent="0.25">
      <c r="A632" s="31">
        <v>42856</v>
      </c>
      <c r="B632" s="32" t="s">
        <v>82</v>
      </c>
      <c r="C632" s="32" t="s">
        <v>75</v>
      </c>
      <c r="D632" s="32" t="s">
        <v>77</v>
      </c>
      <c r="E632" s="33">
        <v>20</v>
      </c>
      <c r="F632" s="34">
        <v>1538.16</v>
      </c>
      <c r="G632" s="34">
        <v>107.66</v>
      </c>
      <c r="H632" s="34">
        <v>1287.58</v>
      </c>
      <c r="I632" s="34">
        <v>0</v>
      </c>
      <c r="J632" s="35">
        <f t="shared" si="63"/>
        <v>1430.5</v>
      </c>
      <c r="K632" s="35">
        <f t="shared" si="64"/>
        <v>142.92000000000007</v>
      </c>
      <c r="L632" s="35">
        <f t="shared" si="65"/>
        <v>142.92000000000007</v>
      </c>
      <c r="M632" s="36">
        <f t="shared" si="66"/>
        <v>9.9909122684376142E-2</v>
      </c>
      <c r="N632" s="37">
        <f t="shared" si="67"/>
        <v>2017</v>
      </c>
      <c r="O632" s="38" t="str">
        <f t="shared" si="68"/>
        <v>Q2</v>
      </c>
      <c r="P632" s="37">
        <f t="shared" si="69"/>
        <v>5</v>
      </c>
    </row>
    <row r="633" spans="1:16" x14ac:dyDescent="0.25">
      <c r="A633" s="31">
        <v>42856</v>
      </c>
      <c r="B633" s="32" t="s">
        <v>82</v>
      </c>
      <c r="C633" s="32" t="s">
        <v>78</v>
      </c>
      <c r="D633" s="32" t="s">
        <v>76</v>
      </c>
      <c r="E633" s="33">
        <v>1981</v>
      </c>
      <c r="F633" s="34">
        <v>192934.02</v>
      </c>
      <c r="G633" s="34">
        <v>0</v>
      </c>
      <c r="H633" s="34">
        <v>159277.1</v>
      </c>
      <c r="I633" s="34">
        <v>0</v>
      </c>
      <c r="J633" s="35">
        <f t="shared" si="63"/>
        <v>192934.02</v>
      </c>
      <c r="K633" s="35">
        <f t="shared" si="64"/>
        <v>33656.919999999984</v>
      </c>
      <c r="L633" s="35">
        <f t="shared" si="65"/>
        <v>33656.919999999984</v>
      </c>
      <c r="M633" s="36">
        <f t="shared" si="66"/>
        <v>0.17444782418362498</v>
      </c>
      <c r="N633" s="37">
        <f t="shared" si="67"/>
        <v>2017</v>
      </c>
      <c r="O633" s="38" t="str">
        <f t="shared" si="68"/>
        <v>Q2</v>
      </c>
      <c r="P633" s="37">
        <f t="shared" si="69"/>
        <v>5</v>
      </c>
    </row>
    <row r="634" spans="1:16" x14ac:dyDescent="0.25">
      <c r="A634" s="31">
        <v>42856</v>
      </c>
      <c r="B634" s="32" t="s">
        <v>82</v>
      </c>
      <c r="C634" s="32" t="s">
        <v>78</v>
      </c>
      <c r="D634" s="32" t="s">
        <v>77</v>
      </c>
      <c r="E634" s="33">
        <v>910</v>
      </c>
      <c r="F634" s="34">
        <v>91135.98</v>
      </c>
      <c r="G634" s="34">
        <v>6189.88</v>
      </c>
      <c r="H634" s="34">
        <v>75536.88</v>
      </c>
      <c r="I634" s="34">
        <v>0</v>
      </c>
      <c r="J634" s="35">
        <f t="shared" si="63"/>
        <v>84946.099999999991</v>
      </c>
      <c r="K634" s="35">
        <f t="shared" si="64"/>
        <v>9409.2199999999866</v>
      </c>
      <c r="L634" s="35">
        <f t="shared" si="65"/>
        <v>9409.2199999999866</v>
      </c>
      <c r="M634" s="36">
        <f t="shared" si="66"/>
        <v>0.11076694515698764</v>
      </c>
      <c r="N634" s="37">
        <f t="shared" si="67"/>
        <v>2017</v>
      </c>
      <c r="O634" s="38" t="str">
        <f t="shared" si="68"/>
        <v>Q2</v>
      </c>
      <c r="P634" s="37">
        <f t="shared" si="69"/>
        <v>5</v>
      </c>
    </row>
    <row r="635" spans="1:16" x14ac:dyDescent="0.25">
      <c r="A635" s="31">
        <v>42856</v>
      </c>
      <c r="B635" s="32" t="s">
        <v>82</v>
      </c>
      <c r="C635" s="32" t="s">
        <v>79</v>
      </c>
      <c r="D635" s="32" t="s">
        <v>76</v>
      </c>
      <c r="E635" s="33">
        <v>56</v>
      </c>
      <c r="F635" s="34">
        <v>5082.66</v>
      </c>
      <c r="G635" s="34">
        <v>0</v>
      </c>
      <c r="H635" s="34">
        <v>4209.75</v>
      </c>
      <c r="I635" s="34">
        <v>0</v>
      </c>
      <c r="J635" s="35">
        <f t="shared" si="63"/>
        <v>5082.66</v>
      </c>
      <c r="K635" s="35">
        <f t="shared" si="64"/>
        <v>872.90999999999985</v>
      </c>
      <c r="L635" s="35">
        <f t="shared" si="65"/>
        <v>872.90999999999985</v>
      </c>
      <c r="M635" s="36">
        <f t="shared" si="66"/>
        <v>0.17174274887558874</v>
      </c>
      <c r="N635" s="37">
        <f t="shared" si="67"/>
        <v>2017</v>
      </c>
      <c r="O635" s="38" t="str">
        <f t="shared" si="68"/>
        <v>Q2</v>
      </c>
      <c r="P635" s="37">
        <f t="shared" si="69"/>
        <v>5</v>
      </c>
    </row>
    <row r="636" spans="1:16" x14ac:dyDescent="0.25">
      <c r="A636" s="31">
        <v>42856</v>
      </c>
      <c r="B636" s="32" t="s">
        <v>82</v>
      </c>
      <c r="C636" s="32" t="s">
        <v>79</v>
      </c>
      <c r="D636" s="32" t="s">
        <v>77</v>
      </c>
      <c r="E636" s="33">
        <v>26</v>
      </c>
      <c r="F636" s="34">
        <v>4068.78</v>
      </c>
      <c r="G636" s="34">
        <v>284.81</v>
      </c>
      <c r="H636" s="34">
        <v>3076.64</v>
      </c>
      <c r="I636" s="34">
        <v>0</v>
      </c>
      <c r="J636" s="35">
        <f t="shared" si="63"/>
        <v>3783.9700000000003</v>
      </c>
      <c r="K636" s="35">
        <f t="shared" si="64"/>
        <v>707.33000000000038</v>
      </c>
      <c r="L636" s="35">
        <f t="shared" si="65"/>
        <v>707.33000000000038</v>
      </c>
      <c r="M636" s="36">
        <f t="shared" si="66"/>
        <v>0.18692801475698811</v>
      </c>
      <c r="N636" s="37">
        <f t="shared" si="67"/>
        <v>2017</v>
      </c>
      <c r="O636" s="38" t="str">
        <f t="shared" si="68"/>
        <v>Q2</v>
      </c>
      <c r="P636" s="37">
        <f t="shared" si="69"/>
        <v>5</v>
      </c>
    </row>
    <row r="637" spans="1:16" x14ac:dyDescent="0.25">
      <c r="A637" s="31">
        <v>42856</v>
      </c>
      <c r="B637" s="32" t="s">
        <v>83</v>
      </c>
      <c r="C637" s="32" t="s">
        <v>75</v>
      </c>
      <c r="D637" s="32" t="s">
        <v>76</v>
      </c>
      <c r="E637" s="33">
        <v>3</v>
      </c>
      <c r="F637" s="34">
        <v>2179.7399999999998</v>
      </c>
      <c r="G637" s="34">
        <v>0</v>
      </c>
      <c r="H637" s="34">
        <v>1128.51</v>
      </c>
      <c r="I637" s="34">
        <v>0</v>
      </c>
      <c r="J637" s="35">
        <f t="shared" si="63"/>
        <v>2179.7399999999998</v>
      </c>
      <c r="K637" s="35">
        <f t="shared" si="64"/>
        <v>1051.2299999999998</v>
      </c>
      <c r="L637" s="35">
        <f t="shared" si="65"/>
        <v>1051.2299999999998</v>
      </c>
      <c r="M637" s="36">
        <f t="shared" si="66"/>
        <v>0.48227311514217286</v>
      </c>
      <c r="N637" s="37">
        <f t="shared" si="67"/>
        <v>2017</v>
      </c>
      <c r="O637" s="38" t="str">
        <f t="shared" si="68"/>
        <v>Q2</v>
      </c>
      <c r="P637" s="37">
        <f t="shared" si="69"/>
        <v>5</v>
      </c>
    </row>
    <row r="638" spans="1:16" x14ac:dyDescent="0.25">
      <c r="A638" s="31">
        <v>42856</v>
      </c>
      <c r="B638" s="32" t="s">
        <v>83</v>
      </c>
      <c r="C638" s="32" t="s">
        <v>75</v>
      </c>
      <c r="D638" s="32" t="s">
        <v>77</v>
      </c>
      <c r="E638" s="33">
        <v>6</v>
      </c>
      <c r="F638" s="34">
        <v>1850.28</v>
      </c>
      <c r="G638" s="34">
        <v>129.53</v>
      </c>
      <c r="H638" s="34">
        <v>997.56</v>
      </c>
      <c r="I638" s="34">
        <v>0</v>
      </c>
      <c r="J638" s="35">
        <f t="shared" si="63"/>
        <v>1720.75</v>
      </c>
      <c r="K638" s="35">
        <f t="shared" si="64"/>
        <v>723.19</v>
      </c>
      <c r="L638" s="35">
        <f t="shared" si="65"/>
        <v>723.19</v>
      </c>
      <c r="M638" s="36">
        <f t="shared" si="66"/>
        <v>0.42027604242336192</v>
      </c>
      <c r="N638" s="37">
        <f t="shared" si="67"/>
        <v>2017</v>
      </c>
      <c r="O638" s="38" t="str">
        <f t="shared" si="68"/>
        <v>Q2</v>
      </c>
      <c r="P638" s="37">
        <f t="shared" si="69"/>
        <v>5</v>
      </c>
    </row>
    <row r="639" spans="1:16" x14ac:dyDescent="0.25">
      <c r="A639" s="31">
        <v>42856</v>
      </c>
      <c r="B639" s="32" t="s">
        <v>83</v>
      </c>
      <c r="C639" s="32" t="s">
        <v>78</v>
      </c>
      <c r="D639" s="32" t="s">
        <v>76</v>
      </c>
      <c r="E639" s="33">
        <v>549</v>
      </c>
      <c r="F639" s="34">
        <v>311362.14</v>
      </c>
      <c r="G639" s="34">
        <v>0</v>
      </c>
      <c r="H639" s="34">
        <v>166453.95000000001</v>
      </c>
      <c r="I639" s="34">
        <v>0</v>
      </c>
      <c r="J639" s="35">
        <f t="shared" si="63"/>
        <v>311362.14</v>
      </c>
      <c r="K639" s="35">
        <f t="shared" si="64"/>
        <v>144908.19</v>
      </c>
      <c r="L639" s="35">
        <f t="shared" si="65"/>
        <v>144908.19</v>
      </c>
      <c r="M639" s="36">
        <f t="shared" si="66"/>
        <v>0.4654008030648813</v>
      </c>
      <c r="N639" s="37">
        <f t="shared" si="67"/>
        <v>2017</v>
      </c>
      <c r="O639" s="38" t="str">
        <f t="shared" si="68"/>
        <v>Q2</v>
      </c>
      <c r="P639" s="37">
        <f t="shared" si="69"/>
        <v>5</v>
      </c>
    </row>
    <row r="640" spans="1:16" x14ac:dyDescent="0.25">
      <c r="A640" s="31">
        <v>42856</v>
      </c>
      <c r="B640" s="32" t="s">
        <v>83</v>
      </c>
      <c r="C640" s="32" t="s">
        <v>78</v>
      </c>
      <c r="D640" s="32" t="s">
        <v>77</v>
      </c>
      <c r="E640" s="33">
        <v>246</v>
      </c>
      <c r="F640" s="34">
        <v>127045.08</v>
      </c>
      <c r="G640" s="34">
        <v>8625.09</v>
      </c>
      <c r="H640" s="34">
        <v>68491.100000000006</v>
      </c>
      <c r="I640" s="34">
        <v>0</v>
      </c>
      <c r="J640" s="35">
        <f t="shared" si="63"/>
        <v>118419.99</v>
      </c>
      <c r="K640" s="35">
        <f t="shared" si="64"/>
        <v>49928.89</v>
      </c>
      <c r="L640" s="35">
        <f t="shared" si="65"/>
        <v>49928.89</v>
      </c>
      <c r="M640" s="36">
        <f t="shared" si="66"/>
        <v>0.421625521164121</v>
      </c>
      <c r="N640" s="37">
        <f t="shared" si="67"/>
        <v>2017</v>
      </c>
      <c r="O640" s="38" t="str">
        <f t="shared" si="68"/>
        <v>Q2</v>
      </c>
      <c r="P640" s="37">
        <f t="shared" si="69"/>
        <v>5</v>
      </c>
    </row>
    <row r="641" spans="1:16" x14ac:dyDescent="0.25">
      <c r="A641" s="31">
        <v>42856</v>
      </c>
      <c r="B641" s="32" t="s">
        <v>83</v>
      </c>
      <c r="C641" s="32" t="s">
        <v>79</v>
      </c>
      <c r="D641" s="32" t="s">
        <v>76</v>
      </c>
      <c r="E641" s="33">
        <v>30</v>
      </c>
      <c r="F641" s="34">
        <v>16728</v>
      </c>
      <c r="G641" s="34">
        <v>0</v>
      </c>
      <c r="H641" s="34">
        <v>8663.51</v>
      </c>
      <c r="I641" s="34">
        <v>0</v>
      </c>
      <c r="J641" s="35">
        <f t="shared" si="63"/>
        <v>16728</v>
      </c>
      <c r="K641" s="35">
        <f t="shared" si="64"/>
        <v>8064.49</v>
      </c>
      <c r="L641" s="35">
        <f t="shared" si="65"/>
        <v>8064.49</v>
      </c>
      <c r="M641" s="36">
        <f t="shared" si="66"/>
        <v>0.48209528933524626</v>
      </c>
      <c r="N641" s="37">
        <f t="shared" si="67"/>
        <v>2017</v>
      </c>
      <c r="O641" s="38" t="str">
        <f t="shared" si="68"/>
        <v>Q2</v>
      </c>
      <c r="P641" s="37">
        <f t="shared" si="69"/>
        <v>5</v>
      </c>
    </row>
    <row r="642" spans="1:16" x14ac:dyDescent="0.25">
      <c r="A642" s="31">
        <v>42856</v>
      </c>
      <c r="B642" s="32" t="s">
        <v>83</v>
      </c>
      <c r="C642" s="32" t="s">
        <v>79</v>
      </c>
      <c r="D642" s="32" t="s">
        <v>77</v>
      </c>
      <c r="E642" s="33">
        <v>13</v>
      </c>
      <c r="F642" s="34">
        <v>7636.74</v>
      </c>
      <c r="G642" s="34">
        <v>534.57000000000005</v>
      </c>
      <c r="H642" s="34">
        <v>4010.73</v>
      </c>
      <c r="I642" s="34">
        <v>0</v>
      </c>
      <c r="J642" s="35">
        <f t="shared" ref="J642:J705" si="70">F642-G642</f>
        <v>7102.17</v>
      </c>
      <c r="K642" s="35">
        <f t="shared" ref="K642:K705" si="71">J642-H642</f>
        <v>3091.44</v>
      </c>
      <c r="L642" s="35">
        <f t="shared" ref="L642:L705" si="72">K642-I642</f>
        <v>3091.44</v>
      </c>
      <c r="M642" s="36">
        <f t="shared" ref="M642:M705" si="73">IF(J642=0,0,K642/J642)</f>
        <v>0.43528104790507688</v>
      </c>
      <c r="N642" s="37">
        <f t="shared" ref="N642:N705" si="74">YEAR(A642)</f>
        <v>2017</v>
      </c>
      <c r="O642" s="38" t="str">
        <f t="shared" ref="O642:O705" si="75">"Q"&amp;ROUNDUP(MONTH(A642)/3,0)</f>
        <v>Q2</v>
      </c>
      <c r="P642" s="37">
        <f t="shared" ref="P642:P705" si="76">MONTH(A642)</f>
        <v>5</v>
      </c>
    </row>
    <row r="643" spans="1:16" x14ac:dyDescent="0.25">
      <c r="A643" s="31">
        <v>42856</v>
      </c>
      <c r="B643" s="32" t="s">
        <v>84</v>
      </c>
      <c r="C643" s="32" t="s">
        <v>75</v>
      </c>
      <c r="D643" s="32" t="s">
        <v>76</v>
      </c>
      <c r="E643" s="33">
        <v>5</v>
      </c>
      <c r="F643" s="34">
        <v>9725.7000000000007</v>
      </c>
      <c r="G643" s="34">
        <v>0</v>
      </c>
      <c r="H643" s="34">
        <v>7174.02</v>
      </c>
      <c r="I643" s="34">
        <v>0</v>
      </c>
      <c r="J643" s="35">
        <f t="shared" si="70"/>
        <v>9725.7000000000007</v>
      </c>
      <c r="K643" s="35">
        <f t="shared" si="71"/>
        <v>2551.6800000000003</v>
      </c>
      <c r="L643" s="35">
        <f t="shared" si="72"/>
        <v>2551.6800000000003</v>
      </c>
      <c r="M643" s="36">
        <f t="shared" si="73"/>
        <v>0.26236466269780068</v>
      </c>
      <c r="N643" s="37">
        <f t="shared" si="74"/>
        <v>2017</v>
      </c>
      <c r="O643" s="38" t="str">
        <f t="shared" si="75"/>
        <v>Q2</v>
      </c>
      <c r="P643" s="37">
        <f t="shared" si="76"/>
        <v>5</v>
      </c>
    </row>
    <row r="644" spans="1:16" x14ac:dyDescent="0.25">
      <c r="A644" s="31">
        <v>42856</v>
      </c>
      <c r="B644" s="32" t="s">
        <v>84</v>
      </c>
      <c r="C644" s="32" t="s">
        <v>75</v>
      </c>
      <c r="D644" s="32" t="s">
        <v>77</v>
      </c>
      <c r="E644" s="33">
        <v>2</v>
      </c>
      <c r="F644" s="34">
        <v>7433.76</v>
      </c>
      <c r="G644" s="34">
        <v>520.37</v>
      </c>
      <c r="H644" s="34">
        <v>7108.65</v>
      </c>
      <c r="I644" s="34">
        <v>0</v>
      </c>
      <c r="J644" s="35">
        <f t="shared" si="70"/>
        <v>6913.39</v>
      </c>
      <c r="K644" s="35">
        <f t="shared" si="71"/>
        <v>-195.25999999999931</v>
      </c>
      <c r="L644" s="35">
        <f t="shared" si="72"/>
        <v>-195.25999999999931</v>
      </c>
      <c r="M644" s="36">
        <f t="shared" si="73"/>
        <v>-2.8243741492957768E-2</v>
      </c>
      <c r="N644" s="37">
        <f t="shared" si="74"/>
        <v>2017</v>
      </c>
      <c r="O644" s="38" t="str">
        <f t="shared" si="75"/>
        <v>Q2</v>
      </c>
      <c r="P644" s="37">
        <f t="shared" si="76"/>
        <v>5</v>
      </c>
    </row>
    <row r="645" spans="1:16" x14ac:dyDescent="0.25">
      <c r="A645" s="31">
        <v>42856</v>
      </c>
      <c r="B645" s="32" t="s">
        <v>84</v>
      </c>
      <c r="C645" s="32" t="s">
        <v>78</v>
      </c>
      <c r="D645" s="32" t="s">
        <v>76</v>
      </c>
      <c r="E645" s="33">
        <v>190</v>
      </c>
      <c r="F645" s="34">
        <v>711256.2</v>
      </c>
      <c r="G645" s="34">
        <v>0</v>
      </c>
      <c r="H645" s="34">
        <v>586735.24</v>
      </c>
      <c r="I645" s="34">
        <v>0</v>
      </c>
      <c r="J645" s="35">
        <f t="shared" si="70"/>
        <v>711256.2</v>
      </c>
      <c r="K645" s="35">
        <f t="shared" si="71"/>
        <v>124520.95999999996</v>
      </c>
      <c r="L645" s="35">
        <f t="shared" si="72"/>
        <v>124520.95999999996</v>
      </c>
      <c r="M645" s="36">
        <f t="shared" si="73"/>
        <v>0.17507187986551115</v>
      </c>
      <c r="N645" s="37">
        <f t="shared" si="74"/>
        <v>2017</v>
      </c>
      <c r="O645" s="38" t="str">
        <f t="shared" si="75"/>
        <v>Q2</v>
      </c>
      <c r="P645" s="37">
        <f t="shared" si="76"/>
        <v>5</v>
      </c>
    </row>
    <row r="646" spans="1:16" x14ac:dyDescent="0.25">
      <c r="A646" s="31">
        <v>42856</v>
      </c>
      <c r="B646" s="32" t="s">
        <v>84</v>
      </c>
      <c r="C646" s="32" t="s">
        <v>78</v>
      </c>
      <c r="D646" s="32" t="s">
        <v>77</v>
      </c>
      <c r="E646" s="33">
        <v>79</v>
      </c>
      <c r="F646" s="34">
        <v>283265.21999999997</v>
      </c>
      <c r="G646" s="34">
        <v>19298.46</v>
      </c>
      <c r="H646" s="34">
        <v>236848.72</v>
      </c>
      <c r="I646" s="34">
        <v>0</v>
      </c>
      <c r="J646" s="35">
        <f t="shared" si="70"/>
        <v>263966.75999999995</v>
      </c>
      <c r="K646" s="35">
        <f t="shared" si="71"/>
        <v>27118.03999999995</v>
      </c>
      <c r="L646" s="35">
        <f t="shared" si="72"/>
        <v>27118.03999999995</v>
      </c>
      <c r="M646" s="36">
        <f t="shared" si="73"/>
        <v>0.10273278347622236</v>
      </c>
      <c r="N646" s="37">
        <f t="shared" si="74"/>
        <v>2017</v>
      </c>
      <c r="O646" s="38" t="str">
        <f t="shared" si="75"/>
        <v>Q2</v>
      </c>
      <c r="P646" s="37">
        <f t="shared" si="76"/>
        <v>5</v>
      </c>
    </row>
    <row r="647" spans="1:16" x14ac:dyDescent="0.25">
      <c r="A647" s="31">
        <v>42856</v>
      </c>
      <c r="B647" s="32" t="s">
        <v>84</v>
      </c>
      <c r="C647" s="32" t="s">
        <v>79</v>
      </c>
      <c r="D647" s="32" t="s">
        <v>76</v>
      </c>
      <c r="E647" s="33">
        <v>8</v>
      </c>
      <c r="F647" s="34">
        <v>30061.439999999999</v>
      </c>
      <c r="G647" s="34">
        <v>0</v>
      </c>
      <c r="H647" s="34">
        <v>27172.13</v>
      </c>
      <c r="I647" s="34">
        <v>0</v>
      </c>
      <c r="J647" s="35">
        <f t="shared" si="70"/>
        <v>30061.439999999999</v>
      </c>
      <c r="K647" s="35">
        <f t="shared" si="71"/>
        <v>2889.3099999999977</v>
      </c>
      <c r="L647" s="35">
        <f t="shared" si="72"/>
        <v>2889.3099999999977</v>
      </c>
      <c r="M647" s="36">
        <f t="shared" si="73"/>
        <v>9.6113492899874323E-2</v>
      </c>
      <c r="N647" s="37">
        <f t="shared" si="74"/>
        <v>2017</v>
      </c>
      <c r="O647" s="38" t="str">
        <f t="shared" si="75"/>
        <v>Q2</v>
      </c>
      <c r="P647" s="37">
        <f t="shared" si="76"/>
        <v>5</v>
      </c>
    </row>
    <row r="648" spans="1:16" x14ac:dyDescent="0.25">
      <c r="A648" s="31">
        <v>42856</v>
      </c>
      <c r="B648" s="32" t="s">
        <v>84</v>
      </c>
      <c r="C648" s="32" t="s">
        <v>79</v>
      </c>
      <c r="D648" s="32" t="s">
        <v>77</v>
      </c>
      <c r="E648" s="33">
        <v>3</v>
      </c>
      <c r="F648" s="34">
        <v>16184.34</v>
      </c>
      <c r="G648" s="34">
        <v>1132.9100000000001</v>
      </c>
      <c r="H648" s="34">
        <v>15106.71</v>
      </c>
      <c r="I648" s="34">
        <v>0</v>
      </c>
      <c r="J648" s="35">
        <f t="shared" si="70"/>
        <v>15051.43</v>
      </c>
      <c r="K648" s="35">
        <f t="shared" si="71"/>
        <v>-55.279999999998836</v>
      </c>
      <c r="L648" s="35">
        <f t="shared" si="72"/>
        <v>-55.279999999998836</v>
      </c>
      <c r="M648" s="36">
        <f t="shared" si="73"/>
        <v>-3.6727407296183044E-3</v>
      </c>
      <c r="N648" s="37">
        <f t="shared" si="74"/>
        <v>2017</v>
      </c>
      <c r="O648" s="38" t="str">
        <f t="shared" si="75"/>
        <v>Q2</v>
      </c>
      <c r="P648" s="37">
        <f t="shared" si="76"/>
        <v>5</v>
      </c>
    </row>
    <row r="649" spans="1:16" x14ac:dyDescent="0.25">
      <c r="A649" s="31">
        <v>42856</v>
      </c>
      <c r="B649" s="32" t="s">
        <v>85</v>
      </c>
      <c r="C649" s="32" t="s">
        <v>75</v>
      </c>
      <c r="D649" s="32" t="s">
        <v>76</v>
      </c>
      <c r="E649" s="33">
        <v>4</v>
      </c>
      <c r="F649" s="34">
        <v>6391.32</v>
      </c>
      <c r="G649" s="34">
        <v>0</v>
      </c>
      <c r="H649" s="34">
        <v>4261.34</v>
      </c>
      <c r="I649" s="34">
        <v>0</v>
      </c>
      <c r="J649" s="35">
        <f t="shared" si="70"/>
        <v>6391.32</v>
      </c>
      <c r="K649" s="35">
        <f t="shared" si="71"/>
        <v>2129.9799999999996</v>
      </c>
      <c r="L649" s="35">
        <f t="shared" si="72"/>
        <v>2129.9799999999996</v>
      </c>
      <c r="M649" s="36">
        <f t="shared" si="73"/>
        <v>0.33326136072047707</v>
      </c>
      <c r="N649" s="37">
        <f t="shared" si="74"/>
        <v>2017</v>
      </c>
      <c r="O649" s="38" t="str">
        <f t="shared" si="75"/>
        <v>Q2</v>
      </c>
      <c r="P649" s="37">
        <f t="shared" si="76"/>
        <v>5</v>
      </c>
    </row>
    <row r="650" spans="1:16" x14ac:dyDescent="0.25">
      <c r="A650" s="31">
        <v>42856</v>
      </c>
      <c r="B650" s="32" t="s">
        <v>85</v>
      </c>
      <c r="C650" s="32" t="s">
        <v>75</v>
      </c>
      <c r="D650" s="32" t="s">
        <v>77</v>
      </c>
      <c r="E650" s="33">
        <v>4</v>
      </c>
      <c r="F650" s="34">
        <v>4004.52</v>
      </c>
      <c r="G650" s="34">
        <v>280.32</v>
      </c>
      <c r="H650" s="34">
        <v>2035.89</v>
      </c>
      <c r="I650" s="34">
        <v>0</v>
      </c>
      <c r="J650" s="35">
        <f t="shared" si="70"/>
        <v>3724.2</v>
      </c>
      <c r="K650" s="35">
        <f t="shared" si="71"/>
        <v>1688.3099999999997</v>
      </c>
      <c r="L650" s="35">
        <f t="shared" si="72"/>
        <v>1688.3099999999997</v>
      </c>
      <c r="M650" s="36">
        <f t="shared" si="73"/>
        <v>0.45333494441759298</v>
      </c>
      <c r="N650" s="37">
        <f t="shared" si="74"/>
        <v>2017</v>
      </c>
      <c r="O650" s="38" t="str">
        <f t="shared" si="75"/>
        <v>Q2</v>
      </c>
      <c r="P650" s="37">
        <f t="shared" si="76"/>
        <v>5</v>
      </c>
    </row>
    <row r="651" spans="1:16" x14ac:dyDescent="0.25">
      <c r="A651" s="31">
        <v>42856</v>
      </c>
      <c r="B651" s="32" t="s">
        <v>85</v>
      </c>
      <c r="C651" s="32" t="s">
        <v>78</v>
      </c>
      <c r="D651" s="32" t="s">
        <v>76</v>
      </c>
      <c r="E651" s="33">
        <v>213</v>
      </c>
      <c r="F651" s="34">
        <v>256373.94</v>
      </c>
      <c r="G651" s="34">
        <v>0</v>
      </c>
      <c r="H651" s="34">
        <v>136525.82999999999</v>
      </c>
      <c r="I651" s="34">
        <v>0</v>
      </c>
      <c r="J651" s="35">
        <f t="shared" si="70"/>
        <v>256373.94</v>
      </c>
      <c r="K651" s="35">
        <f t="shared" si="71"/>
        <v>119848.11000000002</v>
      </c>
      <c r="L651" s="35">
        <f t="shared" si="72"/>
        <v>119848.11000000002</v>
      </c>
      <c r="M651" s="36">
        <f t="shared" si="73"/>
        <v>0.46747383918973984</v>
      </c>
      <c r="N651" s="37">
        <f t="shared" si="74"/>
        <v>2017</v>
      </c>
      <c r="O651" s="38" t="str">
        <f t="shared" si="75"/>
        <v>Q2</v>
      </c>
      <c r="P651" s="37">
        <f t="shared" si="76"/>
        <v>5</v>
      </c>
    </row>
    <row r="652" spans="1:16" x14ac:dyDescent="0.25">
      <c r="A652" s="31">
        <v>42856</v>
      </c>
      <c r="B652" s="32" t="s">
        <v>85</v>
      </c>
      <c r="C652" s="32" t="s">
        <v>78</v>
      </c>
      <c r="D652" s="32" t="s">
        <v>77</v>
      </c>
      <c r="E652" s="33">
        <v>113</v>
      </c>
      <c r="F652" s="34">
        <v>131230.14000000001</v>
      </c>
      <c r="G652" s="34">
        <v>8751.9</v>
      </c>
      <c r="H652" s="34">
        <v>69914.97</v>
      </c>
      <c r="I652" s="34">
        <v>0</v>
      </c>
      <c r="J652" s="35">
        <f t="shared" si="70"/>
        <v>122478.24000000002</v>
      </c>
      <c r="K652" s="35">
        <f t="shared" si="71"/>
        <v>52563.270000000019</v>
      </c>
      <c r="L652" s="35">
        <f t="shared" si="72"/>
        <v>52563.270000000019</v>
      </c>
      <c r="M652" s="36">
        <f t="shared" si="73"/>
        <v>0.42916415193425389</v>
      </c>
      <c r="N652" s="37">
        <f t="shared" si="74"/>
        <v>2017</v>
      </c>
      <c r="O652" s="38" t="str">
        <f t="shared" si="75"/>
        <v>Q2</v>
      </c>
      <c r="P652" s="37">
        <f t="shared" si="76"/>
        <v>5</v>
      </c>
    </row>
    <row r="653" spans="1:16" x14ac:dyDescent="0.25">
      <c r="A653" s="31">
        <v>42856</v>
      </c>
      <c r="B653" s="32" t="s">
        <v>85</v>
      </c>
      <c r="C653" s="32" t="s">
        <v>79</v>
      </c>
      <c r="D653" s="32" t="s">
        <v>76</v>
      </c>
      <c r="E653" s="33">
        <v>7</v>
      </c>
      <c r="F653" s="34">
        <v>5541.66</v>
      </c>
      <c r="G653" s="34">
        <v>0</v>
      </c>
      <c r="H653" s="34">
        <v>3087.81</v>
      </c>
      <c r="I653" s="34">
        <v>0</v>
      </c>
      <c r="J653" s="35">
        <f t="shared" si="70"/>
        <v>5541.66</v>
      </c>
      <c r="K653" s="35">
        <f t="shared" si="71"/>
        <v>2453.85</v>
      </c>
      <c r="L653" s="35">
        <f t="shared" si="72"/>
        <v>2453.85</v>
      </c>
      <c r="M653" s="36">
        <f t="shared" si="73"/>
        <v>0.44280053269237013</v>
      </c>
      <c r="N653" s="37">
        <f t="shared" si="74"/>
        <v>2017</v>
      </c>
      <c r="O653" s="38" t="str">
        <f t="shared" si="75"/>
        <v>Q2</v>
      </c>
      <c r="P653" s="37">
        <f t="shared" si="76"/>
        <v>5</v>
      </c>
    </row>
    <row r="654" spans="1:16" x14ac:dyDescent="0.25">
      <c r="A654" s="31">
        <v>42856</v>
      </c>
      <c r="B654" s="32" t="s">
        <v>85</v>
      </c>
      <c r="C654" s="32" t="s">
        <v>79</v>
      </c>
      <c r="D654" s="32" t="s">
        <v>77</v>
      </c>
      <c r="E654" s="33">
        <v>3</v>
      </c>
      <c r="F654" s="34">
        <v>2128.7399999999998</v>
      </c>
      <c r="G654" s="34">
        <v>149.01</v>
      </c>
      <c r="H654" s="34">
        <v>1220.3399999999999</v>
      </c>
      <c r="I654" s="34">
        <v>0</v>
      </c>
      <c r="J654" s="35">
        <f t="shared" si="70"/>
        <v>1979.7299999999998</v>
      </c>
      <c r="K654" s="35">
        <f t="shared" si="71"/>
        <v>759.38999999999987</v>
      </c>
      <c r="L654" s="35">
        <f t="shared" si="72"/>
        <v>759.38999999999987</v>
      </c>
      <c r="M654" s="36">
        <f t="shared" si="73"/>
        <v>0.38358260974981434</v>
      </c>
      <c r="N654" s="37">
        <f t="shared" si="74"/>
        <v>2017</v>
      </c>
      <c r="O654" s="38" t="str">
        <f t="shared" si="75"/>
        <v>Q2</v>
      </c>
      <c r="P654" s="37">
        <f t="shared" si="76"/>
        <v>5</v>
      </c>
    </row>
    <row r="655" spans="1:16" x14ac:dyDescent="0.25">
      <c r="A655" s="31">
        <v>42887</v>
      </c>
      <c r="B655" s="32" t="s">
        <v>74</v>
      </c>
      <c r="C655" s="32" t="s">
        <v>75</v>
      </c>
      <c r="D655" s="32" t="s">
        <v>76</v>
      </c>
      <c r="E655" s="33">
        <v>16</v>
      </c>
      <c r="F655" s="34">
        <v>6542.28</v>
      </c>
      <c r="G655" s="34">
        <v>0</v>
      </c>
      <c r="H655" s="34">
        <v>3816.69</v>
      </c>
      <c r="I655" s="34">
        <v>0</v>
      </c>
      <c r="J655" s="35">
        <f t="shared" si="70"/>
        <v>6542.28</v>
      </c>
      <c r="K655" s="35">
        <f t="shared" si="71"/>
        <v>2725.5899999999997</v>
      </c>
      <c r="L655" s="35">
        <f t="shared" si="72"/>
        <v>2725.5899999999997</v>
      </c>
      <c r="M655" s="36">
        <f t="shared" si="73"/>
        <v>0.41661163997872297</v>
      </c>
      <c r="N655" s="37">
        <f t="shared" si="74"/>
        <v>2017</v>
      </c>
      <c r="O655" s="38" t="str">
        <f t="shared" si="75"/>
        <v>Q2</v>
      </c>
      <c r="P655" s="37">
        <f t="shared" si="76"/>
        <v>6</v>
      </c>
    </row>
    <row r="656" spans="1:16" x14ac:dyDescent="0.25">
      <c r="A656" s="31">
        <v>42887</v>
      </c>
      <c r="B656" s="32" t="s">
        <v>74</v>
      </c>
      <c r="C656" s="32" t="s">
        <v>75</v>
      </c>
      <c r="D656" s="32" t="s">
        <v>77</v>
      </c>
      <c r="E656" s="33">
        <v>6</v>
      </c>
      <c r="F656" s="34">
        <v>2431.6799999999998</v>
      </c>
      <c r="G656" s="34">
        <v>243.18</v>
      </c>
      <c r="H656" s="34">
        <v>1482.92</v>
      </c>
      <c r="I656" s="34">
        <v>0</v>
      </c>
      <c r="J656" s="35">
        <f t="shared" si="70"/>
        <v>2188.5</v>
      </c>
      <c r="K656" s="35">
        <f t="shared" si="71"/>
        <v>705.57999999999993</v>
      </c>
      <c r="L656" s="35">
        <f t="shared" si="72"/>
        <v>705.57999999999993</v>
      </c>
      <c r="M656" s="36">
        <f t="shared" si="73"/>
        <v>0.32240347269819508</v>
      </c>
      <c r="N656" s="37">
        <f t="shared" si="74"/>
        <v>2017</v>
      </c>
      <c r="O656" s="38" t="str">
        <f t="shared" si="75"/>
        <v>Q2</v>
      </c>
      <c r="P656" s="37">
        <f t="shared" si="76"/>
        <v>6</v>
      </c>
    </row>
    <row r="657" spans="1:16" x14ac:dyDescent="0.25">
      <c r="A657" s="31">
        <v>42887</v>
      </c>
      <c r="B657" s="32" t="s">
        <v>74</v>
      </c>
      <c r="C657" s="32" t="s">
        <v>78</v>
      </c>
      <c r="D657" s="32" t="s">
        <v>76</v>
      </c>
      <c r="E657" s="33">
        <v>733</v>
      </c>
      <c r="F657" s="34">
        <v>272825.52</v>
      </c>
      <c r="G657" s="34">
        <v>0</v>
      </c>
      <c r="H657" s="34">
        <v>160775.57</v>
      </c>
      <c r="I657" s="34">
        <v>0</v>
      </c>
      <c r="J657" s="35">
        <f t="shared" si="70"/>
        <v>272825.52</v>
      </c>
      <c r="K657" s="35">
        <f t="shared" si="71"/>
        <v>112049.95000000001</v>
      </c>
      <c r="L657" s="35">
        <f t="shared" si="72"/>
        <v>112049.95000000001</v>
      </c>
      <c r="M657" s="36">
        <f t="shared" si="73"/>
        <v>0.41070186542666537</v>
      </c>
      <c r="N657" s="37">
        <f t="shared" si="74"/>
        <v>2017</v>
      </c>
      <c r="O657" s="38" t="str">
        <f t="shared" si="75"/>
        <v>Q2</v>
      </c>
      <c r="P657" s="37">
        <f t="shared" si="76"/>
        <v>6</v>
      </c>
    </row>
    <row r="658" spans="1:16" x14ac:dyDescent="0.25">
      <c r="A658" s="31">
        <v>42887</v>
      </c>
      <c r="B658" s="32" t="s">
        <v>74</v>
      </c>
      <c r="C658" s="32" t="s">
        <v>78</v>
      </c>
      <c r="D658" s="32" t="s">
        <v>77</v>
      </c>
      <c r="E658" s="33">
        <v>195</v>
      </c>
      <c r="F658" s="34">
        <v>76772.34</v>
      </c>
      <c r="G658" s="34">
        <v>7195.87</v>
      </c>
      <c r="H658" s="34">
        <v>47091.74</v>
      </c>
      <c r="I658" s="34">
        <v>0</v>
      </c>
      <c r="J658" s="35">
        <f t="shared" si="70"/>
        <v>69576.47</v>
      </c>
      <c r="K658" s="35">
        <f t="shared" si="71"/>
        <v>22484.730000000003</v>
      </c>
      <c r="L658" s="35">
        <f t="shared" si="72"/>
        <v>22484.730000000003</v>
      </c>
      <c r="M658" s="36">
        <f t="shared" si="73"/>
        <v>0.32316571967505686</v>
      </c>
      <c r="N658" s="37">
        <f t="shared" si="74"/>
        <v>2017</v>
      </c>
      <c r="O658" s="38" t="str">
        <f t="shared" si="75"/>
        <v>Q2</v>
      </c>
      <c r="P658" s="37">
        <f t="shared" si="76"/>
        <v>6</v>
      </c>
    </row>
    <row r="659" spans="1:16" x14ac:dyDescent="0.25">
      <c r="A659" s="31">
        <v>42887</v>
      </c>
      <c r="B659" s="32" t="s">
        <v>74</v>
      </c>
      <c r="C659" s="32" t="s">
        <v>79</v>
      </c>
      <c r="D659" s="32" t="s">
        <v>76</v>
      </c>
      <c r="E659" s="33">
        <v>37</v>
      </c>
      <c r="F659" s="34">
        <v>13334.46</v>
      </c>
      <c r="G659" s="34">
        <v>0</v>
      </c>
      <c r="H659" s="34">
        <v>8144.25</v>
      </c>
      <c r="I659" s="34">
        <v>0</v>
      </c>
      <c r="J659" s="35">
        <f t="shared" si="70"/>
        <v>13334.46</v>
      </c>
      <c r="K659" s="35">
        <f t="shared" si="71"/>
        <v>5190.2099999999991</v>
      </c>
      <c r="L659" s="35">
        <f t="shared" si="72"/>
        <v>5190.2099999999991</v>
      </c>
      <c r="M659" s="36">
        <f t="shared" si="73"/>
        <v>0.38923285982334488</v>
      </c>
      <c r="N659" s="37">
        <f t="shared" si="74"/>
        <v>2017</v>
      </c>
      <c r="O659" s="38" t="str">
        <f t="shared" si="75"/>
        <v>Q2</v>
      </c>
      <c r="P659" s="37">
        <f t="shared" si="76"/>
        <v>6</v>
      </c>
    </row>
    <row r="660" spans="1:16" x14ac:dyDescent="0.25">
      <c r="A660" s="31">
        <v>42887</v>
      </c>
      <c r="B660" s="32" t="s">
        <v>74</v>
      </c>
      <c r="C660" s="32" t="s">
        <v>79</v>
      </c>
      <c r="D660" s="32" t="s">
        <v>77</v>
      </c>
      <c r="E660" s="33">
        <v>19</v>
      </c>
      <c r="F660" s="34">
        <v>5949.66</v>
      </c>
      <c r="G660" s="34">
        <v>554.29</v>
      </c>
      <c r="H660" s="34">
        <v>4206.3100000000004</v>
      </c>
      <c r="I660" s="34">
        <v>0</v>
      </c>
      <c r="J660" s="35">
        <f t="shared" si="70"/>
        <v>5395.37</v>
      </c>
      <c r="K660" s="35">
        <f t="shared" si="71"/>
        <v>1189.0599999999995</v>
      </c>
      <c r="L660" s="35">
        <f t="shared" si="72"/>
        <v>1189.0599999999995</v>
      </c>
      <c r="M660" s="36">
        <f t="shared" si="73"/>
        <v>0.22038525624748617</v>
      </c>
      <c r="N660" s="37">
        <f t="shared" si="74"/>
        <v>2017</v>
      </c>
      <c r="O660" s="38" t="str">
        <f t="shared" si="75"/>
        <v>Q2</v>
      </c>
      <c r="P660" s="37">
        <f t="shared" si="76"/>
        <v>6</v>
      </c>
    </row>
    <row r="661" spans="1:16" x14ac:dyDescent="0.25">
      <c r="A661" s="31">
        <v>42887</v>
      </c>
      <c r="B661" s="32" t="s">
        <v>80</v>
      </c>
      <c r="C661" s="32" t="s">
        <v>75</v>
      </c>
      <c r="D661" s="32" t="s">
        <v>76</v>
      </c>
      <c r="E661" s="33">
        <v>8</v>
      </c>
      <c r="F661" s="34">
        <v>59906.64</v>
      </c>
      <c r="G661" s="34">
        <v>0</v>
      </c>
      <c r="H661" s="34">
        <v>52543.3</v>
      </c>
      <c r="I661" s="34">
        <v>0</v>
      </c>
      <c r="J661" s="35">
        <f t="shared" si="70"/>
        <v>59906.64</v>
      </c>
      <c r="K661" s="35">
        <f t="shared" si="71"/>
        <v>7363.3399999999965</v>
      </c>
      <c r="L661" s="35">
        <f t="shared" si="72"/>
        <v>7363.3399999999965</v>
      </c>
      <c r="M661" s="36">
        <f t="shared" si="73"/>
        <v>0.12291358687451001</v>
      </c>
      <c r="N661" s="37">
        <f t="shared" si="74"/>
        <v>2017</v>
      </c>
      <c r="O661" s="38" t="str">
        <f t="shared" si="75"/>
        <v>Q2</v>
      </c>
      <c r="P661" s="37">
        <f t="shared" si="76"/>
        <v>6</v>
      </c>
    </row>
    <row r="662" spans="1:16" x14ac:dyDescent="0.25">
      <c r="A662" s="31">
        <v>42887</v>
      </c>
      <c r="B662" s="32" t="s">
        <v>80</v>
      </c>
      <c r="C662" s="32" t="s">
        <v>75</v>
      </c>
      <c r="D662" s="32" t="s">
        <v>77</v>
      </c>
      <c r="E662" s="33">
        <v>1</v>
      </c>
      <c r="F662" s="34">
        <v>5955.78</v>
      </c>
      <c r="G662" s="34">
        <v>595.58000000000004</v>
      </c>
      <c r="H662" s="34">
        <v>5517.25</v>
      </c>
      <c r="I662" s="34">
        <v>0</v>
      </c>
      <c r="J662" s="35">
        <f t="shared" si="70"/>
        <v>5360.2</v>
      </c>
      <c r="K662" s="35">
        <f t="shared" si="71"/>
        <v>-157.05000000000018</v>
      </c>
      <c r="L662" s="35">
        <f t="shared" si="72"/>
        <v>-157.05000000000018</v>
      </c>
      <c r="M662" s="36">
        <f t="shared" si="73"/>
        <v>-2.9299279877616543E-2</v>
      </c>
      <c r="N662" s="37">
        <f t="shared" si="74"/>
        <v>2017</v>
      </c>
      <c r="O662" s="38" t="str">
        <f t="shared" si="75"/>
        <v>Q2</v>
      </c>
      <c r="P662" s="37">
        <f t="shared" si="76"/>
        <v>6</v>
      </c>
    </row>
    <row r="663" spans="1:16" x14ac:dyDescent="0.25">
      <c r="A663" s="31">
        <v>42887</v>
      </c>
      <c r="B663" s="32" t="s">
        <v>80</v>
      </c>
      <c r="C663" s="32" t="s">
        <v>78</v>
      </c>
      <c r="D663" s="32" t="s">
        <v>76</v>
      </c>
      <c r="E663" s="33">
        <v>148</v>
      </c>
      <c r="F663" s="34">
        <v>803609.04</v>
      </c>
      <c r="G663" s="34">
        <v>0</v>
      </c>
      <c r="H663" s="34">
        <v>697184.67</v>
      </c>
      <c r="I663" s="34">
        <v>0</v>
      </c>
      <c r="J663" s="35">
        <f t="shared" si="70"/>
        <v>803609.04</v>
      </c>
      <c r="K663" s="35">
        <f t="shared" si="71"/>
        <v>106424.37</v>
      </c>
      <c r="L663" s="35">
        <f t="shared" si="72"/>
        <v>106424.37</v>
      </c>
      <c r="M663" s="36">
        <f t="shared" si="73"/>
        <v>0.13243301742847491</v>
      </c>
      <c r="N663" s="37">
        <f t="shared" si="74"/>
        <v>2017</v>
      </c>
      <c r="O663" s="38" t="str">
        <f t="shared" si="75"/>
        <v>Q2</v>
      </c>
      <c r="P663" s="37">
        <f t="shared" si="76"/>
        <v>6</v>
      </c>
    </row>
    <row r="664" spans="1:16" x14ac:dyDescent="0.25">
      <c r="A664" s="31">
        <v>42887</v>
      </c>
      <c r="B664" s="32" t="s">
        <v>80</v>
      </c>
      <c r="C664" s="32" t="s">
        <v>78</v>
      </c>
      <c r="D664" s="32" t="s">
        <v>77</v>
      </c>
      <c r="E664" s="33">
        <v>38</v>
      </c>
      <c r="F664" s="34">
        <v>229746.84</v>
      </c>
      <c r="G664" s="34">
        <v>22308.85</v>
      </c>
      <c r="H664" s="34">
        <v>197385.73</v>
      </c>
      <c r="I664" s="34">
        <v>0</v>
      </c>
      <c r="J664" s="35">
        <f t="shared" si="70"/>
        <v>207437.99</v>
      </c>
      <c r="K664" s="35">
        <f t="shared" si="71"/>
        <v>10052.25999999998</v>
      </c>
      <c r="L664" s="35">
        <f t="shared" si="72"/>
        <v>10052.25999999998</v>
      </c>
      <c r="M664" s="36">
        <f t="shared" si="73"/>
        <v>4.8459108189391829E-2</v>
      </c>
      <c r="N664" s="37">
        <f t="shared" si="74"/>
        <v>2017</v>
      </c>
      <c r="O664" s="38" t="str">
        <f t="shared" si="75"/>
        <v>Q2</v>
      </c>
      <c r="P664" s="37">
        <f t="shared" si="76"/>
        <v>6</v>
      </c>
    </row>
    <row r="665" spans="1:16" x14ac:dyDescent="0.25">
      <c r="A665" s="31">
        <v>42887</v>
      </c>
      <c r="B665" s="32" t="s">
        <v>80</v>
      </c>
      <c r="C665" s="32" t="s">
        <v>79</v>
      </c>
      <c r="D665" s="32" t="s">
        <v>76</v>
      </c>
      <c r="E665" s="33">
        <v>4</v>
      </c>
      <c r="F665" s="34">
        <v>33003.120000000003</v>
      </c>
      <c r="G665" s="34">
        <v>0</v>
      </c>
      <c r="H665" s="34">
        <v>27006.27</v>
      </c>
      <c r="I665" s="34">
        <v>0</v>
      </c>
      <c r="J665" s="35">
        <f t="shared" si="70"/>
        <v>33003.120000000003</v>
      </c>
      <c r="K665" s="35">
        <f t="shared" si="71"/>
        <v>5996.8500000000022</v>
      </c>
      <c r="L665" s="35">
        <f t="shared" si="72"/>
        <v>5996.8500000000022</v>
      </c>
      <c r="M665" s="36">
        <f t="shared" si="73"/>
        <v>0.18170554783911344</v>
      </c>
      <c r="N665" s="37">
        <f t="shared" si="74"/>
        <v>2017</v>
      </c>
      <c r="O665" s="38" t="str">
        <f t="shared" si="75"/>
        <v>Q2</v>
      </c>
      <c r="P665" s="37">
        <f t="shared" si="76"/>
        <v>6</v>
      </c>
    </row>
    <row r="666" spans="1:16" x14ac:dyDescent="0.25">
      <c r="A666" s="31">
        <v>42887</v>
      </c>
      <c r="B666" s="32" t="s">
        <v>80</v>
      </c>
      <c r="C666" s="32" t="s">
        <v>79</v>
      </c>
      <c r="D666" s="32" t="s">
        <v>77</v>
      </c>
      <c r="E666" s="33">
        <v>4</v>
      </c>
      <c r="F666" s="34">
        <v>15561.12</v>
      </c>
      <c r="G666" s="34">
        <v>1556.12</v>
      </c>
      <c r="H666" s="34">
        <v>13445.52</v>
      </c>
      <c r="I666" s="34">
        <v>0</v>
      </c>
      <c r="J666" s="35">
        <f t="shared" si="70"/>
        <v>14005</v>
      </c>
      <c r="K666" s="35">
        <f t="shared" si="71"/>
        <v>559.47999999999956</v>
      </c>
      <c r="L666" s="35">
        <f t="shared" si="72"/>
        <v>559.47999999999956</v>
      </c>
      <c r="M666" s="36">
        <f t="shared" si="73"/>
        <v>3.994858978936091E-2</v>
      </c>
      <c r="N666" s="37">
        <f t="shared" si="74"/>
        <v>2017</v>
      </c>
      <c r="O666" s="38" t="str">
        <f t="shared" si="75"/>
        <v>Q2</v>
      </c>
      <c r="P666" s="37">
        <f t="shared" si="76"/>
        <v>6</v>
      </c>
    </row>
    <row r="667" spans="1:16" x14ac:dyDescent="0.25">
      <c r="A667" s="31">
        <v>42887</v>
      </c>
      <c r="B667" s="32" t="s">
        <v>81</v>
      </c>
      <c r="C667" s="32" t="s">
        <v>75</v>
      </c>
      <c r="D667" s="32" t="s">
        <v>76</v>
      </c>
      <c r="E667" s="33">
        <v>13</v>
      </c>
      <c r="F667" s="34">
        <v>13195.74</v>
      </c>
      <c r="G667" s="34">
        <v>0</v>
      </c>
      <c r="H667" s="34">
        <v>6005.02</v>
      </c>
      <c r="I667" s="34">
        <v>0</v>
      </c>
      <c r="J667" s="35">
        <f t="shared" si="70"/>
        <v>13195.74</v>
      </c>
      <c r="K667" s="35">
        <f t="shared" si="71"/>
        <v>7190.7199999999993</v>
      </c>
      <c r="L667" s="35">
        <f t="shared" si="72"/>
        <v>7190.7199999999993</v>
      </c>
      <c r="M667" s="36">
        <f t="shared" si="73"/>
        <v>0.54492737807807667</v>
      </c>
      <c r="N667" s="37">
        <f t="shared" si="74"/>
        <v>2017</v>
      </c>
      <c r="O667" s="38" t="str">
        <f t="shared" si="75"/>
        <v>Q2</v>
      </c>
      <c r="P667" s="37">
        <f t="shared" si="76"/>
        <v>6</v>
      </c>
    </row>
    <row r="668" spans="1:16" x14ac:dyDescent="0.25">
      <c r="A668" s="31">
        <v>42887</v>
      </c>
      <c r="B668" s="32" t="s">
        <v>81</v>
      </c>
      <c r="C668" s="32" t="s">
        <v>75</v>
      </c>
      <c r="D668" s="32" t="s">
        <v>77</v>
      </c>
      <c r="E668" s="33">
        <v>9</v>
      </c>
      <c r="F668" s="34">
        <v>5509.02</v>
      </c>
      <c r="G668" s="34">
        <v>517.30999999999995</v>
      </c>
      <c r="H668" s="34">
        <v>2625.27</v>
      </c>
      <c r="I668" s="34">
        <v>0</v>
      </c>
      <c r="J668" s="35">
        <f t="shared" si="70"/>
        <v>4991.7100000000009</v>
      </c>
      <c r="K668" s="35">
        <f t="shared" si="71"/>
        <v>2366.440000000001</v>
      </c>
      <c r="L668" s="35">
        <f t="shared" si="72"/>
        <v>2366.440000000001</v>
      </c>
      <c r="M668" s="36">
        <f t="shared" si="73"/>
        <v>0.47407401471639987</v>
      </c>
      <c r="N668" s="37">
        <f t="shared" si="74"/>
        <v>2017</v>
      </c>
      <c r="O668" s="38" t="str">
        <f t="shared" si="75"/>
        <v>Q2</v>
      </c>
      <c r="P668" s="37">
        <f t="shared" si="76"/>
        <v>6</v>
      </c>
    </row>
    <row r="669" spans="1:16" x14ac:dyDescent="0.25">
      <c r="A669" s="31">
        <v>42887</v>
      </c>
      <c r="B669" s="32" t="s">
        <v>81</v>
      </c>
      <c r="C669" s="32" t="s">
        <v>78</v>
      </c>
      <c r="D669" s="32" t="s">
        <v>76</v>
      </c>
      <c r="E669" s="33">
        <v>477</v>
      </c>
      <c r="F669" s="34">
        <v>336399.06</v>
      </c>
      <c r="G669" s="34">
        <v>0</v>
      </c>
      <c r="H669" s="34">
        <v>151369.54999999999</v>
      </c>
      <c r="I669" s="34">
        <v>0</v>
      </c>
      <c r="J669" s="35">
        <f t="shared" si="70"/>
        <v>336399.06</v>
      </c>
      <c r="K669" s="35">
        <f t="shared" si="71"/>
        <v>185029.51</v>
      </c>
      <c r="L669" s="35">
        <f t="shared" si="72"/>
        <v>185029.51</v>
      </c>
      <c r="M669" s="36">
        <f t="shared" si="73"/>
        <v>0.55002980686093483</v>
      </c>
      <c r="N669" s="37">
        <f t="shared" si="74"/>
        <v>2017</v>
      </c>
      <c r="O669" s="38" t="str">
        <f t="shared" si="75"/>
        <v>Q2</v>
      </c>
      <c r="P669" s="37">
        <f t="shared" si="76"/>
        <v>6</v>
      </c>
    </row>
    <row r="670" spans="1:16" x14ac:dyDescent="0.25">
      <c r="A670" s="31">
        <v>42887</v>
      </c>
      <c r="B670" s="32" t="s">
        <v>81</v>
      </c>
      <c r="C670" s="32" t="s">
        <v>78</v>
      </c>
      <c r="D670" s="32" t="s">
        <v>77</v>
      </c>
      <c r="E670" s="33">
        <v>150</v>
      </c>
      <c r="F670" s="34">
        <v>104101.2</v>
      </c>
      <c r="G670" s="34">
        <v>9654.81</v>
      </c>
      <c r="H670" s="34">
        <v>46702.39</v>
      </c>
      <c r="I670" s="34">
        <v>0</v>
      </c>
      <c r="J670" s="35">
        <f t="shared" si="70"/>
        <v>94446.39</v>
      </c>
      <c r="K670" s="35">
        <f t="shared" si="71"/>
        <v>47744</v>
      </c>
      <c r="L670" s="35">
        <f t="shared" si="72"/>
        <v>47744</v>
      </c>
      <c r="M670" s="36">
        <f t="shared" si="73"/>
        <v>0.50551429228793177</v>
      </c>
      <c r="N670" s="37">
        <f t="shared" si="74"/>
        <v>2017</v>
      </c>
      <c r="O670" s="38" t="str">
        <f t="shared" si="75"/>
        <v>Q2</v>
      </c>
      <c r="P670" s="37">
        <f t="shared" si="76"/>
        <v>6</v>
      </c>
    </row>
    <row r="671" spans="1:16" x14ac:dyDescent="0.25">
      <c r="A671" s="31">
        <v>42887</v>
      </c>
      <c r="B671" s="32" t="s">
        <v>81</v>
      </c>
      <c r="C671" s="32" t="s">
        <v>79</v>
      </c>
      <c r="D671" s="32" t="s">
        <v>76</v>
      </c>
      <c r="E671" s="33">
        <v>30</v>
      </c>
      <c r="F671" s="34">
        <v>21318</v>
      </c>
      <c r="G671" s="34">
        <v>0</v>
      </c>
      <c r="H671" s="34">
        <v>9940.76</v>
      </c>
      <c r="I671" s="34">
        <v>0</v>
      </c>
      <c r="J671" s="35">
        <f t="shared" si="70"/>
        <v>21318</v>
      </c>
      <c r="K671" s="35">
        <f t="shared" si="71"/>
        <v>11377.24</v>
      </c>
      <c r="L671" s="35">
        <f t="shared" si="72"/>
        <v>11377.24</v>
      </c>
      <c r="M671" s="36">
        <f t="shared" si="73"/>
        <v>0.5336917159208181</v>
      </c>
      <c r="N671" s="37">
        <f t="shared" si="74"/>
        <v>2017</v>
      </c>
      <c r="O671" s="38" t="str">
        <f t="shared" si="75"/>
        <v>Q2</v>
      </c>
      <c r="P671" s="37">
        <f t="shared" si="76"/>
        <v>6</v>
      </c>
    </row>
    <row r="672" spans="1:16" x14ac:dyDescent="0.25">
      <c r="A672" s="31">
        <v>42887</v>
      </c>
      <c r="B672" s="32" t="s">
        <v>81</v>
      </c>
      <c r="C672" s="32" t="s">
        <v>79</v>
      </c>
      <c r="D672" s="32" t="s">
        <v>77</v>
      </c>
      <c r="E672" s="33">
        <v>18</v>
      </c>
      <c r="F672" s="34">
        <v>12201.24</v>
      </c>
      <c r="G672" s="34">
        <v>1201.3399999999999</v>
      </c>
      <c r="H672" s="34">
        <v>5709.57</v>
      </c>
      <c r="I672" s="34">
        <v>0</v>
      </c>
      <c r="J672" s="35">
        <f t="shared" si="70"/>
        <v>10999.9</v>
      </c>
      <c r="K672" s="35">
        <f t="shared" si="71"/>
        <v>5290.33</v>
      </c>
      <c r="L672" s="35">
        <f t="shared" si="72"/>
        <v>5290.33</v>
      </c>
      <c r="M672" s="36">
        <f t="shared" si="73"/>
        <v>0.48094346312239206</v>
      </c>
      <c r="N672" s="37">
        <f t="shared" si="74"/>
        <v>2017</v>
      </c>
      <c r="O672" s="38" t="str">
        <f t="shared" si="75"/>
        <v>Q2</v>
      </c>
      <c r="P672" s="37">
        <f t="shared" si="76"/>
        <v>6</v>
      </c>
    </row>
    <row r="673" spans="1:16" x14ac:dyDescent="0.25">
      <c r="A673" s="31">
        <v>42887</v>
      </c>
      <c r="B673" s="32" t="s">
        <v>82</v>
      </c>
      <c r="C673" s="32" t="s">
        <v>75</v>
      </c>
      <c r="D673" s="32" t="s">
        <v>76</v>
      </c>
      <c r="E673" s="33">
        <v>39</v>
      </c>
      <c r="F673" s="34">
        <v>2847.84</v>
      </c>
      <c r="G673" s="34">
        <v>0</v>
      </c>
      <c r="H673" s="34">
        <v>2350.14</v>
      </c>
      <c r="I673" s="34">
        <v>0</v>
      </c>
      <c r="J673" s="35">
        <f t="shared" si="70"/>
        <v>2847.84</v>
      </c>
      <c r="K673" s="35">
        <f t="shared" si="71"/>
        <v>497.70000000000027</v>
      </c>
      <c r="L673" s="35">
        <f t="shared" si="72"/>
        <v>497.70000000000027</v>
      </c>
      <c r="M673" s="36">
        <f t="shared" si="73"/>
        <v>0.17476403168717353</v>
      </c>
      <c r="N673" s="37">
        <f t="shared" si="74"/>
        <v>2017</v>
      </c>
      <c r="O673" s="38" t="str">
        <f t="shared" si="75"/>
        <v>Q2</v>
      </c>
      <c r="P673" s="37">
        <f t="shared" si="76"/>
        <v>6</v>
      </c>
    </row>
    <row r="674" spans="1:16" x14ac:dyDescent="0.25">
      <c r="A674" s="31">
        <v>42887</v>
      </c>
      <c r="B674" s="32" t="s">
        <v>82</v>
      </c>
      <c r="C674" s="32" t="s">
        <v>75</v>
      </c>
      <c r="D674" s="32" t="s">
        <v>77</v>
      </c>
      <c r="E674" s="33">
        <v>6</v>
      </c>
      <c r="F674" s="34">
        <v>548.76</v>
      </c>
      <c r="G674" s="34">
        <v>54.87</v>
      </c>
      <c r="H674" s="34">
        <v>450.38</v>
      </c>
      <c r="I674" s="34">
        <v>0</v>
      </c>
      <c r="J674" s="35">
        <f t="shared" si="70"/>
        <v>493.89</v>
      </c>
      <c r="K674" s="35">
        <f t="shared" si="71"/>
        <v>43.509999999999991</v>
      </c>
      <c r="L674" s="35">
        <f t="shared" si="72"/>
        <v>43.509999999999991</v>
      </c>
      <c r="M674" s="36">
        <f t="shared" si="73"/>
        <v>8.8096539715321207E-2</v>
      </c>
      <c r="N674" s="37">
        <f t="shared" si="74"/>
        <v>2017</v>
      </c>
      <c r="O674" s="38" t="str">
        <f t="shared" si="75"/>
        <v>Q2</v>
      </c>
      <c r="P674" s="37">
        <f t="shared" si="76"/>
        <v>6</v>
      </c>
    </row>
    <row r="675" spans="1:16" x14ac:dyDescent="0.25">
      <c r="A675" s="31">
        <v>42887</v>
      </c>
      <c r="B675" s="32" t="s">
        <v>82</v>
      </c>
      <c r="C675" s="32" t="s">
        <v>78</v>
      </c>
      <c r="D675" s="32" t="s">
        <v>76</v>
      </c>
      <c r="E675" s="33">
        <v>2146</v>
      </c>
      <c r="F675" s="34">
        <v>211966.2</v>
      </c>
      <c r="G675" s="34">
        <v>0</v>
      </c>
      <c r="H675" s="34">
        <v>175596.39</v>
      </c>
      <c r="I675" s="34">
        <v>0</v>
      </c>
      <c r="J675" s="35">
        <f t="shared" si="70"/>
        <v>211966.2</v>
      </c>
      <c r="K675" s="35">
        <f t="shared" si="71"/>
        <v>36369.81</v>
      </c>
      <c r="L675" s="35">
        <f t="shared" si="72"/>
        <v>36369.81</v>
      </c>
      <c r="M675" s="36">
        <f t="shared" si="73"/>
        <v>0.17158306371487528</v>
      </c>
      <c r="N675" s="37">
        <f t="shared" si="74"/>
        <v>2017</v>
      </c>
      <c r="O675" s="38" t="str">
        <f t="shared" si="75"/>
        <v>Q2</v>
      </c>
      <c r="P675" s="37">
        <f t="shared" si="76"/>
        <v>6</v>
      </c>
    </row>
    <row r="676" spans="1:16" x14ac:dyDescent="0.25">
      <c r="A676" s="31">
        <v>42887</v>
      </c>
      <c r="B676" s="32" t="s">
        <v>82</v>
      </c>
      <c r="C676" s="32" t="s">
        <v>78</v>
      </c>
      <c r="D676" s="32" t="s">
        <v>77</v>
      </c>
      <c r="E676" s="33">
        <v>554</v>
      </c>
      <c r="F676" s="34">
        <v>53437.8</v>
      </c>
      <c r="G676" s="34">
        <v>4944.25</v>
      </c>
      <c r="H676" s="34">
        <v>44972.93</v>
      </c>
      <c r="I676" s="34">
        <v>0</v>
      </c>
      <c r="J676" s="35">
        <f t="shared" si="70"/>
        <v>48493.55</v>
      </c>
      <c r="K676" s="35">
        <f t="shared" si="71"/>
        <v>3520.6200000000026</v>
      </c>
      <c r="L676" s="35">
        <f t="shared" si="72"/>
        <v>3520.6200000000026</v>
      </c>
      <c r="M676" s="36">
        <f t="shared" si="73"/>
        <v>7.2599758112161364E-2</v>
      </c>
      <c r="N676" s="37">
        <f t="shared" si="74"/>
        <v>2017</v>
      </c>
      <c r="O676" s="38" t="str">
        <f t="shared" si="75"/>
        <v>Q2</v>
      </c>
      <c r="P676" s="37">
        <f t="shared" si="76"/>
        <v>6</v>
      </c>
    </row>
    <row r="677" spans="1:16" x14ac:dyDescent="0.25">
      <c r="A677" s="31">
        <v>42887</v>
      </c>
      <c r="B677" s="32" t="s">
        <v>82</v>
      </c>
      <c r="C677" s="32" t="s">
        <v>79</v>
      </c>
      <c r="D677" s="32" t="s">
        <v>76</v>
      </c>
      <c r="E677" s="33">
        <v>68</v>
      </c>
      <c r="F677" s="34">
        <v>6197.52</v>
      </c>
      <c r="G677" s="34">
        <v>0</v>
      </c>
      <c r="H677" s="34">
        <v>5326.13</v>
      </c>
      <c r="I677" s="34">
        <v>0</v>
      </c>
      <c r="J677" s="35">
        <f t="shared" si="70"/>
        <v>6197.52</v>
      </c>
      <c r="K677" s="35">
        <f t="shared" si="71"/>
        <v>871.39000000000033</v>
      </c>
      <c r="L677" s="35">
        <f t="shared" si="72"/>
        <v>871.39000000000033</v>
      </c>
      <c r="M677" s="36">
        <f t="shared" si="73"/>
        <v>0.14060301539970832</v>
      </c>
      <c r="N677" s="37">
        <f t="shared" si="74"/>
        <v>2017</v>
      </c>
      <c r="O677" s="38" t="str">
        <f t="shared" si="75"/>
        <v>Q2</v>
      </c>
      <c r="P677" s="37">
        <f t="shared" si="76"/>
        <v>6</v>
      </c>
    </row>
    <row r="678" spans="1:16" x14ac:dyDescent="0.25">
      <c r="A678" s="31">
        <v>42887</v>
      </c>
      <c r="B678" s="32" t="s">
        <v>82</v>
      </c>
      <c r="C678" s="32" t="s">
        <v>79</v>
      </c>
      <c r="D678" s="32" t="s">
        <v>77</v>
      </c>
      <c r="E678" s="33">
        <v>28</v>
      </c>
      <c r="F678" s="34">
        <v>2372.52</v>
      </c>
      <c r="G678" s="34">
        <v>237.27</v>
      </c>
      <c r="H678" s="34">
        <v>1875.59</v>
      </c>
      <c r="I678" s="34">
        <v>0</v>
      </c>
      <c r="J678" s="35">
        <f t="shared" si="70"/>
        <v>2135.25</v>
      </c>
      <c r="K678" s="35">
        <f t="shared" si="71"/>
        <v>259.66000000000008</v>
      </c>
      <c r="L678" s="35">
        <f t="shared" si="72"/>
        <v>259.66000000000008</v>
      </c>
      <c r="M678" s="36">
        <f t="shared" si="73"/>
        <v>0.1216063692776022</v>
      </c>
      <c r="N678" s="37">
        <f t="shared" si="74"/>
        <v>2017</v>
      </c>
      <c r="O678" s="38" t="str">
        <f t="shared" si="75"/>
        <v>Q2</v>
      </c>
      <c r="P678" s="37">
        <f t="shared" si="76"/>
        <v>6</v>
      </c>
    </row>
    <row r="679" spans="1:16" x14ac:dyDescent="0.25">
      <c r="A679" s="31">
        <v>42887</v>
      </c>
      <c r="B679" s="32" t="s">
        <v>83</v>
      </c>
      <c r="C679" s="32" t="s">
        <v>75</v>
      </c>
      <c r="D679" s="32" t="s">
        <v>76</v>
      </c>
      <c r="E679" s="33">
        <v>18</v>
      </c>
      <c r="F679" s="34">
        <v>11242.44</v>
      </c>
      <c r="G679" s="34">
        <v>0</v>
      </c>
      <c r="H679" s="34">
        <v>6148.53</v>
      </c>
      <c r="I679" s="34">
        <v>0</v>
      </c>
      <c r="J679" s="35">
        <f t="shared" si="70"/>
        <v>11242.44</v>
      </c>
      <c r="K679" s="35">
        <f t="shared" si="71"/>
        <v>5093.9100000000008</v>
      </c>
      <c r="L679" s="35">
        <f t="shared" si="72"/>
        <v>5093.9100000000008</v>
      </c>
      <c r="M679" s="36">
        <f t="shared" si="73"/>
        <v>0.45309648083512127</v>
      </c>
      <c r="N679" s="37">
        <f t="shared" si="74"/>
        <v>2017</v>
      </c>
      <c r="O679" s="38" t="str">
        <f t="shared" si="75"/>
        <v>Q2</v>
      </c>
      <c r="P679" s="37">
        <f t="shared" si="76"/>
        <v>6</v>
      </c>
    </row>
    <row r="680" spans="1:16" x14ac:dyDescent="0.25">
      <c r="A680" s="31">
        <v>42887</v>
      </c>
      <c r="B680" s="32" t="s">
        <v>83</v>
      </c>
      <c r="C680" s="32" t="s">
        <v>75</v>
      </c>
      <c r="D680" s="32" t="s">
        <v>77</v>
      </c>
      <c r="E680" s="33">
        <v>4</v>
      </c>
      <c r="F680" s="34">
        <v>1485.12</v>
      </c>
      <c r="G680" s="34">
        <v>100.68</v>
      </c>
      <c r="H680" s="34">
        <v>770.59</v>
      </c>
      <c r="I680" s="34">
        <v>0</v>
      </c>
      <c r="J680" s="35">
        <f t="shared" si="70"/>
        <v>1384.4399999999998</v>
      </c>
      <c r="K680" s="35">
        <f t="shared" si="71"/>
        <v>613.8499999999998</v>
      </c>
      <c r="L680" s="35">
        <f t="shared" si="72"/>
        <v>613.8499999999998</v>
      </c>
      <c r="M680" s="36">
        <f t="shared" si="73"/>
        <v>0.44339227413250115</v>
      </c>
      <c r="N680" s="37">
        <f t="shared" si="74"/>
        <v>2017</v>
      </c>
      <c r="O680" s="38" t="str">
        <f t="shared" si="75"/>
        <v>Q2</v>
      </c>
      <c r="P680" s="37">
        <f t="shared" si="76"/>
        <v>6</v>
      </c>
    </row>
    <row r="681" spans="1:16" x14ac:dyDescent="0.25">
      <c r="A681" s="31">
        <v>42887</v>
      </c>
      <c r="B681" s="32" t="s">
        <v>83</v>
      </c>
      <c r="C681" s="32" t="s">
        <v>78</v>
      </c>
      <c r="D681" s="32" t="s">
        <v>76</v>
      </c>
      <c r="E681" s="33">
        <v>591</v>
      </c>
      <c r="F681" s="34">
        <v>336631.62</v>
      </c>
      <c r="G681" s="34">
        <v>0</v>
      </c>
      <c r="H681" s="34">
        <v>179340.44</v>
      </c>
      <c r="I681" s="34">
        <v>0</v>
      </c>
      <c r="J681" s="35">
        <f t="shared" si="70"/>
        <v>336631.62</v>
      </c>
      <c r="K681" s="35">
        <f t="shared" si="71"/>
        <v>157291.18</v>
      </c>
      <c r="L681" s="35">
        <f t="shared" si="72"/>
        <v>157291.18</v>
      </c>
      <c r="M681" s="36">
        <f t="shared" si="73"/>
        <v>0.46725016503203115</v>
      </c>
      <c r="N681" s="37">
        <f t="shared" si="74"/>
        <v>2017</v>
      </c>
      <c r="O681" s="38" t="str">
        <f t="shared" si="75"/>
        <v>Q2</v>
      </c>
      <c r="P681" s="37">
        <f t="shared" si="76"/>
        <v>6</v>
      </c>
    </row>
    <row r="682" spans="1:16" x14ac:dyDescent="0.25">
      <c r="A682" s="31">
        <v>42887</v>
      </c>
      <c r="B682" s="32" t="s">
        <v>83</v>
      </c>
      <c r="C682" s="32" t="s">
        <v>78</v>
      </c>
      <c r="D682" s="32" t="s">
        <v>77</v>
      </c>
      <c r="E682" s="33">
        <v>197</v>
      </c>
      <c r="F682" s="34">
        <v>112721.22</v>
      </c>
      <c r="G682" s="34">
        <v>9977.73</v>
      </c>
      <c r="H682" s="34">
        <v>59933.13</v>
      </c>
      <c r="I682" s="34">
        <v>0</v>
      </c>
      <c r="J682" s="35">
        <f t="shared" si="70"/>
        <v>102743.49</v>
      </c>
      <c r="K682" s="35">
        <f t="shared" si="71"/>
        <v>42810.360000000008</v>
      </c>
      <c r="L682" s="35">
        <f t="shared" si="72"/>
        <v>42810.360000000008</v>
      </c>
      <c r="M682" s="36">
        <f t="shared" si="73"/>
        <v>0.41667223879585952</v>
      </c>
      <c r="N682" s="37">
        <f t="shared" si="74"/>
        <v>2017</v>
      </c>
      <c r="O682" s="38" t="str">
        <f t="shared" si="75"/>
        <v>Q2</v>
      </c>
      <c r="P682" s="37">
        <f t="shared" si="76"/>
        <v>6</v>
      </c>
    </row>
    <row r="683" spans="1:16" x14ac:dyDescent="0.25">
      <c r="A683" s="31">
        <v>42887</v>
      </c>
      <c r="B683" s="32" t="s">
        <v>83</v>
      </c>
      <c r="C683" s="32" t="s">
        <v>79</v>
      </c>
      <c r="D683" s="32" t="s">
        <v>76</v>
      </c>
      <c r="E683" s="33">
        <v>28</v>
      </c>
      <c r="F683" s="34">
        <v>14751.24</v>
      </c>
      <c r="G683" s="34">
        <v>0</v>
      </c>
      <c r="H683" s="34">
        <v>7995.59</v>
      </c>
      <c r="I683" s="34">
        <v>0</v>
      </c>
      <c r="J683" s="35">
        <f t="shared" si="70"/>
        <v>14751.24</v>
      </c>
      <c r="K683" s="35">
        <f t="shared" si="71"/>
        <v>6755.65</v>
      </c>
      <c r="L683" s="35">
        <f t="shared" si="72"/>
        <v>6755.65</v>
      </c>
      <c r="M683" s="36">
        <f t="shared" si="73"/>
        <v>0.45797166882241763</v>
      </c>
      <c r="N683" s="37">
        <f t="shared" si="74"/>
        <v>2017</v>
      </c>
      <c r="O683" s="38" t="str">
        <f t="shared" si="75"/>
        <v>Q2</v>
      </c>
      <c r="P683" s="37">
        <f t="shared" si="76"/>
        <v>6</v>
      </c>
    </row>
    <row r="684" spans="1:16" x14ac:dyDescent="0.25">
      <c r="A684" s="31">
        <v>42887</v>
      </c>
      <c r="B684" s="32" t="s">
        <v>83</v>
      </c>
      <c r="C684" s="32" t="s">
        <v>79</v>
      </c>
      <c r="D684" s="32" t="s">
        <v>77</v>
      </c>
      <c r="E684" s="33">
        <v>20</v>
      </c>
      <c r="F684" s="34">
        <v>11638.2</v>
      </c>
      <c r="G684" s="34">
        <v>1137.9000000000001</v>
      </c>
      <c r="H684" s="34">
        <v>6274.49</v>
      </c>
      <c r="I684" s="34">
        <v>0</v>
      </c>
      <c r="J684" s="35">
        <f t="shared" si="70"/>
        <v>10500.300000000001</v>
      </c>
      <c r="K684" s="35">
        <f t="shared" si="71"/>
        <v>4225.8100000000013</v>
      </c>
      <c r="L684" s="35">
        <f t="shared" si="72"/>
        <v>4225.8100000000013</v>
      </c>
      <c r="M684" s="36">
        <f t="shared" si="73"/>
        <v>0.40244659676390204</v>
      </c>
      <c r="N684" s="37">
        <f t="shared" si="74"/>
        <v>2017</v>
      </c>
      <c r="O684" s="38" t="str">
        <f t="shared" si="75"/>
        <v>Q2</v>
      </c>
      <c r="P684" s="37">
        <f t="shared" si="76"/>
        <v>6</v>
      </c>
    </row>
    <row r="685" spans="1:16" x14ac:dyDescent="0.25">
      <c r="A685" s="31">
        <v>42887</v>
      </c>
      <c r="B685" s="32" t="s">
        <v>84</v>
      </c>
      <c r="C685" s="32" t="s">
        <v>75</v>
      </c>
      <c r="D685" s="32" t="s">
        <v>76</v>
      </c>
      <c r="E685" s="33">
        <v>8</v>
      </c>
      <c r="F685" s="34">
        <v>37068.839999999997</v>
      </c>
      <c r="G685" s="34">
        <v>0</v>
      </c>
      <c r="H685" s="34">
        <v>30139.71</v>
      </c>
      <c r="I685" s="34">
        <v>0</v>
      </c>
      <c r="J685" s="35">
        <f t="shared" si="70"/>
        <v>37068.839999999997</v>
      </c>
      <c r="K685" s="35">
        <f t="shared" si="71"/>
        <v>6929.1299999999974</v>
      </c>
      <c r="L685" s="35">
        <f t="shared" si="72"/>
        <v>6929.1299999999974</v>
      </c>
      <c r="M685" s="36">
        <f t="shared" si="73"/>
        <v>0.18692600038199195</v>
      </c>
      <c r="N685" s="37">
        <f t="shared" si="74"/>
        <v>2017</v>
      </c>
      <c r="O685" s="38" t="str">
        <f t="shared" si="75"/>
        <v>Q2</v>
      </c>
      <c r="P685" s="37">
        <f t="shared" si="76"/>
        <v>6</v>
      </c>
    </row>
    <row r="686" spans="1:16" x14ac:dyDescent="0.25">
      <c r="A686" s="31">
        <v>42887</v>
      </c>
      <c r="B686" s="32" t="s">
        <v>84</v>
      </c>
      <c r="C686" s="32" t="s">
        <v>75</v>
      </c>
      <c r="D686" s="32" t="s">
        <v>77</v>
      </c>
      <c r="E686" s="33">
        <v>4</v>
      </c>
      <c r="F686" s="34">
        <v>8767.92</v>
      </c>
      <c r="G686" s="34">
        <v>876.8</v>
      </c>
      <c r="H686" s="34">
        <v>6397.13</v>
      </c>
      <c r="I686" s="34">
        <v>0</v>
      </c>
      <c r="J686" s="35">
        <f t="shared" si="70"/>
        <v>7891.12</v>
      </c>
      <c r="K686" s="35">
        <f t="shared" si="71"/>
        <v>1493.9899999999998</v>
      </c>
      <c r="L686" s="35">
        <f t="shared" si="72"/>
        <v>1493.9899999999998</v>
      </c>
      <c r="M686" s="36">
        <f t="shared" si="73"/>
        <v>0.18932546964182523</v>
      </c>
      <c r="N686" s="37">
        <f t="shared" si="74"/>
        <v>2017</v>
      </c>
      <c r="O686" s="38" t="str">
        <f t="shared" si="75"/>
        <v>Q2</v>
      </c>
      <c r="P686" s="37">
        <f t="shared" si="76"/>
        <v>6</v>
      </c>
    </row>
    <row r="687" spans="1:16" x14ac:dyDescent="0.25">
      <c r="A687" s="31">
        <v>42887</v>
      </c>
      <c r="B687" s="32" t="s">
        <v>84</v>
      </c>
      <c r="C687" s="32" t="s">
        <v>78</v>
      </c>
      <c r="D687" s="32" t="s">
        <v>76</v>
      </c>
      <c r="E687" s="33">
        <v>241</v>
      </c>
      <c r="F687" s="34">
        <v>905350.98</v>
      </c>
      <c r="G687" s="34">
        <v>0</v>
      </c>
      <c r="H687" s="34">
        <v>755896.8</v>
      </c>
      <c r="I687" s="34">
        <v>0</v>
      </c>
      <c r="J687" s="35">
        <f t="shared" si="70"/>
        <v>905350.98</v>
      </c>
      <c r="K687" s="35">
        <f t="shared" si="71"/>
        <v>149454.17999999993</v>
      </c>
      <c r="L687" s="35">
        <f t="shared" si="72"/>
        <v>149454.17999999993</v>
      </c>
      <c r="M687" s="36">
        <f t="shared" si="73"/>
        <v>0.16507871897371773</v>
      </c>
      <c r="N687" s="37">
        <f t="shared" si="74"/>
        <v>2017</v>
      </c>
      <c r="O687" s="38" t="str">
        <f t="shared" si="75"/>
        <v>Q2</v>
      </c>
      <c r="P687" s="37">
        <f t="shared" si="76"/>
        <v>6</v>
      </c>
    </row>
    <row r="688" spans="1:16" x14ac:dyDescent="0.25">
      <c r="A688" s="31">
        <v>42887</v>
      </c>
      <c r="B688" s="32" t="s">
        <v>84</v>
      </c>
      <c r="C688" s="32" t="s">
        <v>78</v>
      </c>
      <c r="D688" s="32" t="s">
        <v>77</v>
      </c>
      <c r="E688" s="33">
        <v>59</v>
      </c>
      <c r="F688" s="34">
        <v>222983.22</v>
      </c>
      <c r="G688" s="34">
        <v>20189.78</v>
      </c>
      <c r="H688" s="34">
        <v>182379.23</v>
      </c>
      <c r="I688" s="34">
        <v>0</v>
      </c>
      <c r="J688" s="35">
        <f t="shared" si="70"/>
        <v>202793.44</v>
      </c>
      <c r="K688" s="35">
        <f t="shared" si="71"/>
        <v>20414.209999999992</v>
      </c>
      <c r="L688" s="35">
        <f t="shared" si="72"/>
        <v>20414.209999999992</v>
      </c>
      <c r="M688" s="36">
        <f t="shared" si="73"/>
        <v>0.10066504123604783</v>
      </c>
      <c r="N688" s="37">
        <f t="shared" si="74"/>
        <v>2017</v>
      </c>
      <c r="O688" s="38" t="str">
        <f t="shared" si="75"/>
        <v>Q2</v>
      </c>
      <c r="P688" s="37">
        <f t="shared" si="76"/>
        <v>6</v>
      </c>
    </row>
    <row r="689" spans="1:16" x14ac:dyDescent="0.25">
      <c r="A689" s="31">
        <v>42887</v>
      </c>
      <c r="B689" s="32" t="s">
        <v>84</v>
      </c>
      <c r="C689" s="32" t="s">
        <v>79</v>
      </c>
      <c r="D689" s="32" t="s">
        <v>76</v>
      </c>
      <c r="E689" s="33">
        <v>10</v>
      </c>
      <c r="F689" s="34">
        <v>38698.800000000003</v>
      </c>
      <c r="G689" s="34">
        <v>0</v>
      </c>
      <c r="H689" s="34">
        <v>30466.959999999999</v>
      </c>
      <c r="I689" s="34">
        <v>0</v>
      </c>
      <c r="J689" s="35">
        <f t="shared" si="70"/>
        <v>38698.800000000003</v>
      </c>
      <c r="K689" s="35">
        <f t="shared" si="71"/>
        <v>8231.8400000000038</v>
      </c>
      <c r="L689" s="35">
        <f t="shared" si="72"/>
        <v>8231.8400000000038</v>
      </c>
      <c r="M689" s="36">
        <f t="shared" si="73"/>
        <v>0.2127156397614397</v>
      </c>
      <c r="N689" s="37">
        <f t="shared" si="74"/>
        <v>2017</v>
      </c>
      <c r="O689" s="38" t="str">
        <f t="shared" si="75"/>
        <v>Q2</v>
      </c>
      <c r="P689" s="37">
        <f t="shared" si="76"/>
        <v>6</v>
      </c>
    </row>
    <row r="690" spans="1:16" x14ac:dyDescent="0.25">
      <c r="A690" s="31">
        <v>42887</v>
      </c>
      <c r="B690" s="32" t="s">
        <v>84</v>
      </c>
      <c r="C690" s="32" t="s">
        <v>79</v>
      </c>
      <c r="D690" s="32" t="s">
        <v>77</v>
      </c>
      <c r="E690" s="33">
        <v>5</v>
      </c>
      <c r="F690" s="34">
        <v>23230.5</v>
      </c>
      <c r="G690" s="34">
        <v>1957.95</v>
      </c>
      <c r="H690" s="34">
        <v>18468.77</v>
      </c>
      <c r="I690" s="34">
        <v>0</v>
      </c>
      <c r="J690" s="35">
        <f t="shared" si="70"/>
        <v>21272.55</v>
      </c>
      <c r="K690" s="35">
        <f t="shared" si="71"/>
        <v>2803.7799999999988</v>
      </c>
      <c r="L690" s="35">
        <f t="shared" si="72"/>
        <v>2803.7799999999988</v>
      </c>
      <c r="M690" s="36">
        <f t="shared" si="73"/>
        <v>0.13180272228764295</v>
      </c>
      <c r="N690" s="37">
        <f t="shared" si="74"/>
        <v>2017</v>
      </c>
      <c r="O690" s="38" t="str">
        <f t="shared" si="75"/>
        <v>Q2</v>
      </c>
      <c r="P690" s="37">
        <f t="shared" si="76"/>
        <v>6</v>
      </c>
    </row>
    <row r="691" spans="1:16" x14ac:dyDescent="0.25">
      <c r="A691" s="31">
        <v>42887</v>
      </c>
      <c r="B691" s="32" t="s">
        <v>85</v>
      </c>
      <c r="C691" s="32" t="s">
        <v>75</v>
      </c>
      <c r="D691" s="32" t="s">
        <v>76</v>
      </c>
      <c r="E691" s="33">
        <v>6</v>
      </c>
      <c r="F691" s="34">
        <v>8092.68</v>
      </c>
      <c r="G691" s="34">
        <v>0</v>
      </c>
      <c r="H691" s="34">
        <v>4045.46</v>
      </c>
      <c r="I691" s="34">
        <v>0</v>
      </c>
      <c r="J691" s="35">
        <f t="shared" si="70"/>
        <v>8092.68</v>
      </c>
      <c r="K691" s="35">
        <f t="shared" si="71"/>
        <v>4047.2200000000003</v>
      </c>
      <c r="L691" s="35">
        <f t="shared" si="72"/>
        <v>4047.2200000000003</v>
      </c>
      <c r="M691" s="36">
        <f t="shared" si="73"/>
        <v>0.5001087402442701</v>
      </c>
      <c r="N691" s="37">
        <f t="shared" si="74"/>
        <v>2017</v>
      </c>
      <c r="O691" s="38" t="str">
        <f t="shared" si="75"/>
        <v>Q2</v>
      </c>
      <c r="P691" s="37">
        <f t="shared" si="76"/>
        <v>6</v>
      </c>
    </row>
    <row r="692" spans="1:16" x14ac:dyDescent="0.25">
      <c r="A692" s="31">
        <v>42887</v>
      </c>
      <c r="B692" s="32" t="s">
        <v>85</v>
      </c>
      <c r="C692" s="32" t="s">
        <v>75</v>
      </c>
      <c r="D692" s="32" t="s">
        <v>77</v>
      </c>
      <c r="E692" s="33">
        <v>6</v>
      </c>
      <c r="F692" s="34">
        <v>7960.08</v>
      </c>
      <c r="G692" s="34">
        <v>785.36</v>
      </c>
      <c r="H692" s="34">
        <v>4362.99</v>
      </c>
      <c r="I692" s="34">
        <v>0</v>
      </c>
      <c r="J692" s="35">
        <f t="shared" si="70"/>
        <v>7174.72</v>
      </c>
      <c r="K692" s="35">
        <f t="shared" si="71"/>
        <v>2811.7300000000005</v>
      </c>
      <c r="L692" s="35">
        <f t="shared" si="72"/>
        <v>2811.7300000000005</v>
      </c>
      <c r="M692" s="36">
        <f t="shared" si="73"/>
        <v>0.39189403907051429</v>
      </c>
      <c r="N692" s="37">
        <f t="shared" si="74"/>
        <v>2017</v>
      </c>
      <c r="O692" s="38" t="str">
        <f t="shared" si="75"/>
        <v>Q2</v>
      </c>
      <c r="P692" s="37">
        <f t="shared" si="76"/>
        <v>6</v>
      </c>
    </row>
    <row r="693" spans="1:16" x14ac:dyDescent="0.25">
      <c r="A693" s="31">
        <v>42887</v>
      </c>
      <c r="B693" s="32" t="s">
        <v>85</v>
      </c>
      <c r="C693" s="32" t="s">
        <v>78</v>
      </c>
      <c r="D693" s="32" t="s">
        <v>76</v>
      </c>
      <c r="E693" s="33">
        <v>246</v>
      </c>
      <c r="F693" s="34">
        <v>278280.48</v>
      </c>
      <c r="G693" s="34">
        <v>0</v>
      </c>
      <c r="H693" s="34">
        <v>153820.54999999999</v>
      </c>
      <c r="I693" s="34">
        <v>0</v>
      </c>
      <c r="J693" s="35">
        <f t="shared" si="70"/>
        <v>278280.48</v>
      </c>
      <c r="K693" s="35">
        <f t="shared" si="71"/>
        <v>124459.93</v>
      </c>
      <c r="L693" s="35">
        <f t="shared" si="72"/>
        <v>124459.93</v>
      </c>
      <c r="M693" s="36">
        <f t="shared" si="73"/>
        <v>0.44724635375071942</v>
      </c>
      <c r="N693" s="37">
        <f t="shared" si="74"/>
        <v>2017</v>
      </c>
      <c r="O693" s="38" t="str">
        <f t="shared" si="75"/>
        <v>Q2</v>
      </c>
      <c r="P693" s="37">
        <f t="shared" si="76"/>
        <v>6</v>
      </c>
    </row>
    <row r="694" spans="1:16" x14ac:dyDescent="0.25">
      <c r="A694" s="31">
        <v>42887</v>
      </c>
      <c r="B694" s="32" t="s">
        <v>85</v>
      </c>
      <c r="C694" s="32" t="s">
        <v>78</v>
      </c>
      <c r="D694" s="32" t="s">
        <v>77</v>
      </c>
      <c r="E694" s="33">
        <v>72</v>
      </c>
      <c r="F694" s="34">
        <v>86259.36</v>
      </c>
      <c r="G694" s="34">
        <v>8498.32</v>
      </c>
      <c r="H694" s="34">
        <v>46876.99</v>
      </c>
      <c r="I694" s="34">
        <v>0</v>
      </c>
      <c r="J694" s="35">
        <f t="shared" si="70"/>
        <v>77761.040000000008</v>
      </c>
      <c r="K694" s="35">
        <f t="shared" si="71"/>
        <v>30884.05000000001</v>
      </c>
      <c r="L694" s="35">
        <f t="shared" si="72"/>
        <v>30884.05000000001</v>
      </c>
      <c r="M694" s="36">
        <f t="shared" si="73"/>
        <v>0.39716611300466154</v>
      </c>
      <c r="N694" s="37">
        <f t="shared" si="74"/>
        <v>2017</v>
      </c>
      <c r="O694" s="38" t="str">
        <f t="shared" si="75"/>
        <v>Q2</v>
      </c>
      <c r="P694" s="37">
        <f t="shared" si="76"/>
        <v>6</v>
      </c>
    </row>
    <row r="695" spans="1:16" x14ac:dyDescent="0.25">
      <c r="A695" s="31">
        <v>42887</v>
      </c>
      <c r="B695" s="32" t="s">
        <v>85</v>
      </c>
      <c r="C695" s="32" t="s">
        <v>79</v>
      </c>
      <c r="D695" s="32" t="s">
        <v>76</v>
      </c>
      <c r="E695" s="33">
        <v>7</v>
      </c>
      <c r="F695" s="34">
        <v>7173.66</v>
      </c>
      <c r="G695" s="34">
        <v>0</v>
      </c>
      <c r="H695" s="34">
        <v>3792.33</v>
      </c>
      <c r="I695" s="34">
        <v>0</v>
      </c>
      <c r="J695" s="35">
        <f t="shared" si="70"/>
        <v>7173.66</v>
      </c>
      <c r="K695" s="35">
        <f t="shared" si="71"/>
        <v>3381.33</v>
      </c>
      <c r="L695" s="35">
        <f t="shared" si="72"/>
        <v>3381.33</v>
      </c>
      <c r="M695" s="36">
        <f t="shared" si="73"/>
        <v>0.47135353501559873</v>
      </c>
      <c r="N695" s="37">
        <f t="shared" si="74"/>
        <v>2017</v>
      </c>
      <c r="O695" s="38" t="str">
        <f t="shared" si="75"/>
        <v>Q2</v>
      </c>
      <c r="P695" s="37">
        <f t="shared" si="76"/>
        <v>6</v>
      </c>
    </row>
    <row r="696" spans="1:16" x14ac:dyDescent="0.25">
      <c r="A696" s="31">
        <v>42887</v>
      </c>
      <c r="B696" s="32" t="s">
        <v>85</v>
      </c>
      <c r="C696" s="32" t="s">
        <v>79</v>
      </c>
      <c r="D696" s="32" t="s">
        <v>77</v>
      </c>
      <c r="E696" s="33">
        <v>10</v>
      </c>
      <c r="F696" s="34">
        <v>14596.2</v>
      </c>
      <c r="G696" s="34">
        <v>1459.64</v>
      </c>
      <c r="H696" s="34">
        <v>7014.65</v>
      </c>
      <c r="I696" s="34">
        <v>0</v>
      </c>
      <c r="J696" s="35">
        <f t="shared" si="70"/>
        <v>13136.560000000001</v>
      </c>
      <c r="K696" s="35">
        <f t="shared" si="71"/>
        <v>6121.9100000000017</v>
      </c>
      <c r="L696" s="35">
        <f t="shared" si="72"/>
        <v>6121.9100000000017</v>
      </c>
      <c r="M696" s="36">
        <f t="shared" si="73"/>
        <v>0.46602078474121089</v>
      </c>
      <c r="N696" s="37">
        <f t="shared" si="74"/>
        <v>2017</v>
      </c>
      <c r="O696" s="38" t="str">
        <f t="shared" si="75"/>
        <v>Q2</v>
      </c>
      <c r="P696" s="37">
        <f t="shared" si="76"/>
        <v>6</v>
      </c>
    </row>
    <row r="697" spans="1:16" x14ac:dyDescent="0.25">
      <c r="A697" s="31">
        <v>42917</v>
      </c>
      <c r="B697" s="32" t="s">
        <v>74</v>
      </c>
      <c r="C697" s="32" t="s">
        <v>75</v>
      </c>
      <c r="D697" s="32" t="s">
        <v>76</v>
      </c>
      <c r="E697" s="33">
        <v>10</v>
      </c>
      <c r="F697" s="34">
        <v>3233.4</v>
      </c>
      <c r="G697" s="34">
        <v>0</v>
      </c>
      <c r="H697" s="34">
        <v>1394.01</v>
      </c>
      <c r="I697" s="34">
        <v>0</v>
      </c>
      <c r="J697" s="35">
        <f t="shared" si="70"/>
        <v>3233.4</v>
      </c>
      <c r="K697" s="35">
        <f t="shared" si="71"/>
        <v>1839.39</v>
      </c>
      <c r="L697" s="35">
        <f t="shared" si="72"/>
        <v>1839.39</v>
      </c>
      <c r="M697" s="36">
        <f t="shared" si="73"/>
        <v>0.56887177583967341</v>
      </c>
      <c r="N697" s="37">
        <f t="shared" si="74"/>
        <v>2017</v>
      </c>
      <c r="O697" s="38" t="str">
        <f t="shared" si="75"/>
        <v>Q3</v>
      </c>
      <c r="P697" s="37">
        <f t="shared" si="76"/>
        <v>7</v>
      </c>
    </row>
    <row r="698" spans="1:16" x14ac:dyDescent="0.25">
      <c r="A698" s="31">
        <v>42917</v>
      </c>
      <c r="B698" s="32" t="s">
        <v>74</v>
      </c>
      <c r="C698" s="32" t="s">
        <v>75</v>
      </c>
      <c r="D698" s="32" t="s">
        <v>77</v>
      </c>
      <c r="E698" s="33">
        <v>13</v>
      </c>
      <c r="F698" s="34">
        <v>5566.14</v>
      </c>
      <c r="G698" s="34">
        <v>492.02</v>
      </c>
      <c r="H698" s="34">
        <v>3493.11</v>
      </c>
      <c r="I698" s="34">
        <v>0</v>
      </c>
      <c r="J698" s="35">
        <f t="shared" si="70"/>
        <v>5074.1200000000008</v>
      </c>
      <c r="K698" s="35">
        <f t="shared" si="71"/>
        <v>1581.0100000000007</v>
      </c>
      <c r="L698" s="35">
        <f t="shared" si="72"/>
        <v>1581.0100000000007</v>
      </c>
      <c r="M698" s="36">
        <f t="shared" si="73"/>
        <v>0.31158309224062508</v>
      </c>
      <c r="N698" s="37">
        <f t="shared" si="74"/>
        <v>2017</v>
      </c>
      <c r="O698" s="38" t="str">
        <f t="shared" si="75"/>
        <v>Q3</v>
      </c>
      <c r="P698" s="37">
        <f t="shared" si="76"/>
        <v>7</v>
      </c>
    </row>
    <row r="699" spans="1:16" x14ac:dyDescent="0.25">
      <c r="A699" s="31">
        <v>42917</v>
      </c>
      <c r="B699" s="32" t="s">
        <v>74</v>
      </c>
      <c r="C699" s="32" t="s">
        <v>78</v>
      </c>
      <c r="D699" s="32" t="s">
        <v>76</v>
      </c>
      <c r="E699" s="33">
        <v>810</v>
      </c>
      <c r="F699" s="34">
        <v>316060.26</v>
      </c>
      <c r="G699" s="34">
        <v>0</v>
      </c>
      <c r="H699" s="34">
        <v>183644.18</v>
      </c>
      <c r="I699" s="34">
        <v>0</v>
      </c>
      <c r="J699" s="35">
        <f t="shared" si="70"/>
        <v>316060.26</v>
      </c>
      <c r="K699" s="35">
        <f t="shared" si="71"/>
        <v>132416.08000000002</v>
      </c>
      <c r="L699" s="35">
        <f t="shared" si="72"/>
        <v>132416.08000000002</v>
      </c>
      <c r="M699" s="36">
        <f t="shared" si="73"/>
        <v>0.41895833408477234</v>
      </c>
      <c r="N699" s="37">
        <f t="shared" si="74"/>
        <v>2017</v>
      </c>
      <c r="O699" s="38" t="str">
        <f t="shared" si="75"/>
        <v>Q3</v>
      </c>
      <c r="P699" s="37">
        <f t="shared" si="76"/>
        <v>7</v>
      </c>
    </row>
    <row r="700" spans="1:16" x14ac:dyDescent="0.25">
      <c r="A700" s="31">
        <v>42917</v>
      </c>
      <c r="B700" s="32" t="s">
        <v>74</v>
      </c>
      <c r="C700" s="32" t="s">
        <v>78</v>
      </c>
      <c r="D700" s="32" t="s">
        <v>77</v>
      </c>
      <c r="E700" s="33">
        <v>217</v>
      </c>
      <c r="F700" s="34">
        <v>84755.88</v>
      </c>
      <c r="G700" s="34">
        <v>7591.24</v>
      </c>
      <c r="H700" s="34">
        <v>46870.65</v>
      </c>
      <c r="I700" s="34">
        <v>0</v>
      </c>
      <c r="J700" s="35">
        <f t="shared" si="70"/>
        <v>77164.639999999999</v>
      </c>
      <c r="K700" s="35">
        <f t="shared" si="71"/>
        <v>30293.989999999998</v>
      </c>
      <c r="L700" s="35">
        <f t="shared" si="72"/>
        <v>30293.989999999998</v>
      </c>
      <c r="M700" s="36">
        <f t="shared" si="73"/>
        <v>0.3925890148648396</v>
      </c>
      <c r="N700" s="37">
        <f t="shared" si="74"/>
        <v>2017</v>
      </c>
      <c r="O700" s="38" t="str">
        <f t="shared" si="75"/>
        <v>Q3</v>
      </c>
      <c r="P700" s="37">
        <f t="shared" si="76"/>
        <v>7</v>
      </c>
    </row>
    <row r="701" spans="1:16" x14ac:dyDescent="0.25">
      <c r="A701" s="31">
        <v>42917</v>
      </c>
      <c r="B701" s="32" t="s">
        <v>74</v>
      </c>
      <c r="C701" s="32" t="s">
        <v>79</v>
      </c>
      <c r="D701" s="32" t="s">
        <v>76</v>
      </c>
      <c r="E701" s="33">
        <v>45</v>
      </c>
      <c r="F701" s="34">
        <v>17804.099999999999</v>
      </c>
      <c r="G701" s="34">
        <v>0</v>
      </c>
      <c r="H701" s="34">
        <v>11269.4</v>
      </c>
      <c r="I701" s="34">
        <v>0</v>
      </c>
      <c r="J701" s="35">
        <f t="shared" si="70"/>
        <v>17804.099999999999</v>
      </c>
      <c r="K701" s="35">
        <f t="shared" si="71"/>
        <v>6534.6999999999989</v>
      </c>
      <c r="L701" s="35">
        <f t="shared" si="72"/>
        <v>6534.6999999999989</v>
      </c>
      <c r="M701" s="36">
        <f t="shared" si="73"/>
        <v>0.36703343611864681</v>
      </c>
      <c r="N701" s="37">
        <f t="shared" si="74"/>
        <v>2017</v>
      </c>
      <c r="O701" s="38" t="str">
        <f t="shared" si="75"/>
        <v>Q3</v>
      </c>
      <c r="P701" s="37">
        <f t="shared" si="76"/>
        <v>7</v>
      </c>
    </row>
    <row r="702" spans="1:16" x14ac:dyDescent="0.25">
      <c r="A702" s="31">
        <v>42917</v>
      </c>
      <c r="B702" s="32" t="s">
        <v>74</v>
      </c>
      <c r="C702" s="32" t="s">
        <v>79</v>
      </c>
      <c r="D702" s="32" t="s">
        <v>77</v>
      </c>
      <c r="E702" s="33">
        <v>17</v>
      </c>
      <c r="F702" s="34">
        <v>7571.46</v>
      </c>
      <c r="G702" s="34">
        <v>674.29</v>
      </c>
      <c r="H702" s="34">
        <v>4649.71</v>
      </c>
      <c r="I702" s="34">
        <v>0</v>
      </c>
      <c r="J702" s="35">
        <f t="shared" si="70"/>
        <v>6897.17</v>
      </c>
      <c r="K702" s="35">
        <f t="shared" si="71"/>
        <v>2247.46</v>
      </c>
      <c r="L702" s="35">
        <f t="shared" si="72"/>
        <v>2247.46</v>
      </c>
      <c r="M702" s="36">
        <f t="shared" si="73"/>
        <v>0.32585248732451139</v>
      </c>
      <c r="N702" s="37">
        <f t="shared" si="74"/>
        <v>2017</v>
      </c>
      <c r="O702" s="38" t="str">
        <f t="shared" si="75"/>
        <v>Q3</v>
      </c>
      <c r="P702" s="37">
        <f t="shared" si="76"/>
        <v>7</v>
      </c>
    </row>
    <row r="703" spans="1:16" x14ac:dyDescent="0.25">
      <c r="A703" s="31">
        <v>42917</v>
      </c>
      <c r="B703" s="32" t="s">
        <v>80</v>
      </c>
      <c r="C703" s="32" t="s">
        <v>75</v>
      </c>
      <c r="D703" s="32" t="s">
        <v>76</v>
      </c>
      <c r="E703" s="33">
        <v>7</v>
      </c>
      <c r="F703" s="34">
        <v>32836.86</v>
      </c>
      <c r="G703" s="34">
        <v>0</v>
      </c>
      <c r="H703" s="34">
        <v>30411.919999999998</v>
      </c>
      <c r="I703" s="34">
        <v>0</v>
      </c>
      <c r="J703" s="35">
        <f t="shared" si="70"/>
        <v>32836.86</v>
      </c>
      <c r="K703" s="35">
        <f t="shared" si="71"/>
        <v>2424.9400000000023</v>
      </c>
      <c r="L703" s="35">
        <f t="shared" si="72"/>
        <v>2424.9400000000023</v>
      </c>
      <c r="M703" s="36">
        <f t="shared" si="73"/>
        <v>7.3848108497584802E-2</v>
      </c>
      <c r="N703" s="37">
        <f t="shared" si="74"/>
        <v>2017</v>
      </c>
      <c r="O703" s="38" t="str">
        <f t="shared" si="75"/>
        <v>Q3</v>
      </c>
      <c r="P703" s="37">
        <f t="shared" si="76"/>
        <v>7</v>
      </c>
    </row>
    <row r="704" spans="1:16" x14ac:dyDescent="0.25">
      <c r="A704" s="31">
        <v>42917</v>
      </c>
      <c r="B704" s="32" t="s">
        <v>80</v>
      </c>
      <c r="C704" s="32" t="s">
        <v>75</v>
      </c>
      <c r="D704" s="32" t="s">
        <v>77</v>
      </c>
      <c r="E704" s="33">
        <v>2</v>
      </c>
      <c r="F704" s="34">
        <v>9147.36</v>
      </c>
      <c r="G704" s="34">
        <v>914.74</v>
      </c>
      <c r="H704" s="34">
        <v>8194.9699999999993</v>
      </c>
      <c r="I704" s="34">
        <v>0</v>
      </c>
      <c r="J704" s="35">
        <f t="shared" si="70"/>
        <v>8232.6200000000008</v>
      </c>
      <c r="K704" s="35">
        <f t="shared" si="71"/>
        <v>37.650000000001455</v>
      </c>
      <c r="L704" s="35">
        <f t="shared" si="72"/>
        <v>37.650000000001455</v>
      </c>
      <c r="M704" s="36">
        <f t="shared" si="73"/>
        <v>4.5732707206213152E-3</v>
      </c>
      <c r="N704" s="37">
        <f t="shared" si="74"/>
        <v>2017</v>
      </c>
      <c r="O704" s="38" t="str">
        <f t="shared" si="75"/>
        <v>Q3</v>
      </c>
      <c r="P704" s="37">
        <f t="shared" si="76"/>
        <v>7</v>
      </c>
    </row>
    <row r="705" spans="1:16" x14ac:dyDescent="0.25">
      <c r="A705" s="31">
        <v>42917</v>
      </c>
      <c r="B705" s="32" t="s">
        <v>80</v>
      </c>
      <c r="C705" s="32" t="s">
        <v>78</v>
      </c>
      <c r="D705" s="32" t="s">
        <v>76</v>
      </c>
      <c r="E705" s="33">
        <v>144</v>
      </c>
      <c r="F705" s="34">
        <v>768698.52</v>
      </c>
      <c r="G705" s="34">
        <v>0</v>
      </c>
      <c r="H705" s="34">
        <v>667024.46</v>
      </c>
      <c r="I705" s="34">
        <v>0</v>
      </c>
      <c r="J705" s="35">
        <f t="shared" si="70"/>
        <v>768698.52</v>
      </c>
      <c r="K705" s="35">
        <f t="shared" si="71"/>
        <v>101674.06000000006</v>
      </c>
      <c r="L705" s="35">
        <f t="shared" si="72"/>
        <v>101674.06000000006</v>
      </c>
      <c r="M705" s="36">
        <f t="shared" si="73"/>
        <v>0.13226779726335372</v>
      </c>
      <c r="N705" s="37">
        <f t="shared" si="74"/>
        <v>2017</v>
      </c>
      <c r="O705" s="38" t="str">
        <f t="shared" si="75"/>
        <v>Q3</v>
      </c>
      <c r="P705" s="37">
        <f t="shared" si="76"/>
        <v>7</v>
      </c>
    </row>
    <row r="706" spans="1:16" x14ac:dyDescent="0.25">
      <c r="A706" s="31">
        <v>42917</v>
      </c>
      <c r="B706" s="32" t="s">
        <v>80</v>
      </c>
      <c r="C706" s="32" t="s">
        <v>78</v>
      </c>
      <c r="D706" s="32" t="s">
        <v>77</v>
      </c>
      <c r="E706" s="33">
        <v>29</v>
      </c>
      <c r="F706" s="34">
        <v>162415.62</v>
      </c>
      <c r="G706" s="34">
        <v>15943.83</v>
      </c>
      <c r="H706" s="34">
        <v>137815.46</v>
      </c>
      <c r="I706" s="34">
        <v>0</v>
      </c>
      <c r="J706" s="35">
        <f t="shared" ref="J706:J769" si="77">F706-G706</f>
        <v>146471.79</v>
      </c>
      <c r="K706" s="35">
        <f t="shared" ref="K706:K769" si="78">J706-H706</f>
        <v>8656.3300000000163</v>
      </c>
      <c r="L706" s="35">
        <f t="shared" ref="L706:L769" si="79">K706-I706</f>
        <v>8656.3300000000163</v>
      </c>
      <c r="M706" s="36">
        <f t="shared" ref="M706:M769" si="80">IF(J706=0,0,K706/J706)</f>
        <v>5.9098956870807788E-2</v>
      </c>
      <c r="N706" s="37">
        <f t="shared" ref="N706:N769" si="81">YEAR(A706)</f>
        <v>2017</v>
      </c>
      <c r="O706" s="38" t="str">
        <f t="shared" ref="O706:O769" si="82">"Q"&amp;ROUNDUP(MONTH(A706)/3,0)</f>
        <v>Q3</v>
      </c>
      <c r="P706" s="37">
        <f t="shared" ref="P706:P769" si="83">MONTH(A706)</f>
        <v>7</v>
      </c>
    </row>
    <row r="707" spans="1:16" x14ac:dyDescent="0.25">
      <c r="A707" s="31">
        <v>42917</v>
      </c>
      <c r="B707" s="32" t="s">
        <v>80</v>
      </c>
      <c r="C707" s="32" t="s">
        <v>79</v>
      </c>
      <c r="D707" s="32" t="s">
        <v>76</v>
      </c>
      <c r="E707" s="33">
        <v>12</v>
      </c>
      <c r="F707" s="34">
        <v>72897.36</v>
      </c>
      <c r="G707" s="34">
        <v>0</v>
      </c>
      <c r="H707" s="34">
        <v>63176.69</v>
      </c>
      <c r="I707" s="34">
        <v>0</v>
      </c>
      <c r="J707" s="35">
        <f t="shared" si="77"/>
        <v>72897.36</v>
      </c>
      <c r="K707" s="35">
        <f t="shared" si="78"/>
        <v>9720.6699999999983</v>
      </c>
      <c r="L707" s="35">
        <f t="shared" si="79"/>
        <v>9720.6699999999983</v>
      </c>
      <c r="M707" s="36">
        <f t="shared" si="80"/>
        <v>0.13334735304543263</v>
      </c>
      <c r="N707" s="37">
        <f t="shared" si="81"/>
        <v>2017</v>
      </c>
      <c r="O707" s="38" t="str">
        <f t="shared" si="82"/>
        <v>Q3</v>
      </c>
      <c r="P707" s="37">
        <f t="shared" si="83"/>
        <v>7</v>
      </c>
    </row>
    <row r="708" spans="1:16" x14ac:dyDescent="0.25">
      <c r="A708" s="31">
        <v>42917</v>
      </c>
      <c r="B708" s="32" t="s">
        <v>80</v>
      </c>
      <c r="C708" s="32" t="s">
        <v>79</v>
      </c>
      <c r="D708" s="32" t="s">
        <v>77</v>
      </c>
      <c r="E708" s="33">
        <v>1</v>
      </c>
      <c r="F708" s="34">
        <v>1896.18</v>
      </c>
      <c r="G708" s="34">
        <v>189.62</v>
      </c>
      <c r="H708" s="34">
        <v>1765.96</v>
      </c>
      <c r="I708" s="34">
        <v>0</v>
      </c>
      <c r="J708" s="35">
        <f t="shared" si="77"/>
        <v>1706.56</v>
      </c>
      <c r="K708" s="35">
        <f t="shared" si="78"/>
        <v>-59.400000000000091</v>
      </c>
      <c r="L708" s="35">
        <f t="shared" si="79"/>
        <v>-59.400000000000091</v>
      </c>
      <c r="M708" s="36">
        <f t="shared" si="80"/>
        <v>-3.4806862928933112E-2</v>
      </c>
      <c r="N708" s="37">
        <f t="shared" si="81"/>
        <v>2017</v>
      </c>
      <c r="O708" s="38" t="str">
        <f t="shared" si="82"/>
        <v>Q3</v>
      </c>
      <c r="P708" s="37">
        <f t="shared" si="83"/>
        <v>7</v>
      </c>
    </row>
    <row r="709" spans="1:16" x14ac:dyDescent="0.25">
      <c r="A709" s="31">
        <v>42917</v>
      </c>
      <c r="B709" s="32" t="s">
        <v>81</v>
      </c>
      <c r="C709" s="32" t="s">
        <v>75</v>
      </c>
      <c r="D709" s="32" t="s">
        <v>76</v>
      </c>
      <c r="E709" s="33">
        <v>18</v>
      </c>
      <c r="F709" s="34">
        <v>11385.24</v>
      </c>
      <c r="G709" s="34">
        <v>0</v>
      </c>
      <c r="H709" s="34">
        <v>5263.61</v>
      </c>
      <c r="I709" s="34">
        <v>0</v>
      </c>
      <c r="J709" s="35">
        <f t="shared" si="77"/>
        <v>11385.24</v>
      </c>
      <c r="K709" s="35">
        <f t="shared" si="78"/>
        <v>6121.63</v>
      </c>
      <c r="L709" s="35">
        <f t="shared" si="79"/>
        <v>6121.63</v>
      </c>
      <c r="M709" s="36">
        <f t="shared" si="80"/>
        <v>0.53768124343448187</v>
      </c>
      <c r="N709" s="37">
        <f t="shared" si="81"/>
        <v>2017</v>
      </c>
      <c r="O709" s="38" t="str">
        <f t="shared" si="82"/>
        <v>Q3</v>
      </c>
      <c r="P709" s="37">
        <f t="shared" si="83"/>
        <v>7</v>
      </c>
    </row>
    <row r="710" spans="1:16" x14ac:dyDescent="0.25">
      <c r="A710" s="31">
        <v>42917</v>
      </c>
      <c r="B710" s="32" t="s">
        <v>81</v>
      </c>
      <c r="C710" s="32" t="s">
        <v>75</v>
      </c>
      <c r="D710" s="32" t="s">
        <v>77</v>
      </c>
      <c r="E710" s="33">
        <v>2</v>
      </c>
      <c r="F710" s="34">
        <v>1313.76</v>
      </c>
      <c r="G710" s="34">
        <v>131.38</v>
      </c>
      <c r="H710" s="34">
        <v>527.13</v>
      </c>
      <c r="I710" s="34">
        <v>0</v>
      </c>
      <c r="J710" s="35">
        <f t="shared" si="77"/>
        <v>1182.3800000000001</v>
      </c>
      <c r="K710" s="35">
        <f t="shared" si="78"/>
        <v>655.25000000000011</v>
      </c>
      <c r="L710" s="35">
        <f t="shared" si="79"/>
        <v>655.25000000000011</v>
      </c>
      <c r="M710" s="36">
        <f t="shared" si="80"/>
        <v>0.55417885958828805</v>
      </c>
      <c r="N710" s="37">
        <f t="shared" si="81"/>
        <v>2017</v>
      </c>
      <c r="O710" s="38" t="str">
        <f t="shared" si="82"/>
        <v>Q3</v>
      </c>
      <c r="P710" s="37">
        <f t="shared" si="83"/>
        <v>7</v>
      </c>
    </row>
    <row r="711" spans="1:16" x14ac:dyDescent="0.25">
      <c r="A711" s="31">
        <v>42917</v>
      </c>
      <c r="B711" s="32" t="s">
        <v>81</v>
      </c>
      <c r="C711" s="32" t="s">
        <v>78</v>
      </c>
      <c r="D711" s="32" t="s">
        <v>76</v>
      </c>
      <c r="E711" s="33">
        <v>507</v>
      </c>
      <c r="F711" s="34">
        <v>343967.46</v>
      </c>
      <c r="G711" s="34">
        <v>0</v>
      </c>
      <c r="H711" s="34">
        <v>152337.16</v>
      </c>
      <c r="I711" s="34">
        <v>0</v>
      </c>
      <c r="J711" s="35">
        <f t="shared" si="77"/>
        <v>343967.46</v>
      </c>
      <c r="K711" s="35">
        <f t="shared" si="78"/>
        <v>191630.30000000002</v>
      </c>
      <c r="L711" s="35">
        <f t="shared" si="79"/>
        <v>191630.30000000002</v>
      </c>
      <c r="M711" s="36">
        <f t="shared" si="80"/>
        <v>0.55711752501239509</v>
      </c>
      <c r="N711" s="37">
        <f t="shared" si="81"/>
        <v>2017</v>
      </c>
      <c r="O711" s="38" t="str">
        <f t="shared" si="82"/>
        <v>Q3</v>
      </c>
      <c r="P711" s="37">
        <f t="shared" si="83"/>
        <v>7</v>
      </c>
    </row>
    <row r="712" spans="1:16" x14ac:dyDescent="0.25">
      <c r="A712" s="31">
        <v>42917</v>
      </c>
      <c r="B712" s="32" t="s">
        <v>81</v>
      </c>
      <c r="C712" s="32" t="s">
        <v>78</v>
      </c>
      <c r="D712" s="32" t="s">
        <v>77</v>
      </c>
      <c r="E712" s="33">
        <v>171</v>
      </c>
      <c r="F712" s="34">
        <v>120573.18</v>
      </c>
      <c r="G712" s="34">
        <v>11117.15</v>
      </c>
      <c r="H712" s="34">
        <v>55030.23</v>
      </c>
      <c r="I712" s="34">
        <v>0</v>
      </c>
      <c r="J712" s="35">
        <f t="shared" si="77"/>
        <v>109456.03</v>
      </c>
      <c r="K712" s="35">
        <f t="shared" si="78"/>
        <v>54425.799999999996</v>
      </c>
      <c r="L712" s="35">
        <f t="shared" si="79"/>
        <v>54425.799999999996</v>
      </c>
      <c r="M712" s="36">
        <f t="shared" si="80"/>
        <v>0.49723893695029864</v>
      </c>
      <c r="N712" s="37">
        <f t="shared" si="81"/>
        <v>2017</v>
      </c>
      <c r="O712" s="38" t="str">
        <f t="shared" si="82"/>
        <v>Q3</v>
      </c>
      <c r="P712" s="37">
        <f t="shared" si="83"/>
        <v>7</v>
      </c>
    </row>
    <row r="713" spans="1:16" x14ac:dyDescent="0.25">
      <c r="A713" s="31">
        <v>42917</v>
      </c>
      <c r="B713" s="32" t="s">
        <v>81</v>
      </c>
      <c r="C713" s="32" t="s">
        <v>79</v>
      </c>
      <c r="D713" s="32" t="s">
        <v>76</v>
      </c>
      <c r="E713" s="33">
        <v>29</v>
      </c>
      <c r="F713" s="34">
        <v>17075.82</v>
      </c>
      <c r="G713" s="34">
        <v>0</v>
      </c>
      <c r="H713" s="34">
        <v>8099.61</v>
      </c>
      <c r="I713" s="34">
        <v>0</v>
      </c>
      <c r="J713" s="35">
        <f t="shared" si="77"/>
        <v>17075.82</v>
      </c>
      <c r="K713" s="35">
        <f t="shared" si="78"/>
        <v>8976.2099999999991</v>
      </c>
      <c r="L713" s="35">
        <f t="shared" si="79"/>
        <v>8976.2099999999991</v>
      </c>
      <c r="M713" s="36">
        <f t="shared" si="80"/>
        <v>0.52566787422214567</v>
      </c>
      <c r="N713" s="37">
        <f t="shared" si="81"/>
        <v>2017</v>
      </c>
      <c r="O713" s="38" t="str">
        <f t="shared" si="82"/>
        <v>Q3</v>
      </c>
      <c r="P713" s="37">
        <f t="shared" si="83"/>
        <v>7</v>
      </c>
    </row>
    <row r="714" spans="1:16" x14ac:dyDescent="0.25">
      <c r="A714" s="31">
        <v>42917</v>
      </c>
      <c r="B714" s="32" t="s">
        <v>81</v>
      </c>
      <c r="C714" s="32" t="s">
        <v>79</v>
      </c>
      <c r="D714" s="32" t="s">
        <v>77</v>
      </c>
      <c r="E714" s="33">
        <v>9</v>
      </c>
      <c r="F714" s="34">
        <v>11272.02</v>
      </c>
      <c r="G714" s="34">
        <v>1112.48</v>
      </c>
      <c r="H714" s="34">
        <v>5218.07</v>
      </c>
      <c r="I714" s="34">
        <v>0</v>
      </c>
      <c r="J714" s="35">
        <f t="shared" si="77"/>
        <v>10159.540000000001</v>
      </c>
      <c r="K714" s="35">
        <f t="shared" si="78"/>
        <v>4941.4700000000012</v>
      </c>
      <c r="L714" s="35">
        <f t="shared" si="79"/>
        <v>4941.4700000000012</v>
      </c>
      <c r="M714" s="36">
        <f t="shared" si="80"/>
        <v>0.48638717894707839</v>
      </c>
      <c r="N714" s="37">
        <f t="shared" si="81"/>
        <v>2017</v>
      </c>
      <c r="O714" s="38" t="str">
        <f t="shared" si="82"/>
        <v>Q3</v>
      </c>
      <c r="P714" s="37">
        <f t="shared" si="83"/>
        <v>7</v>
      </c>
    </row>
    <row r="715" spans="1:16" x14ac:dyDescent="0.25">
      <c r="A715" s="31">
        <v>42917</v>
      </c>
      <c r="B715" s="32" t="s">
        <v>82</v>
      </c>
      <c r="C715" s="32" t="s">
        <v>75</v>
      </c>
      <c r="D715" s="32" t="s">
        <v>76</v>
      </c>
      <c r="E715" s="33">
        <v>52</v>
      </c>
      <c r="F715" s="34">
        <v>6239.34</v>
      </c>
      <c r="G715" s="34">
        <v>0</v>
      </c>
      <c r="H715" s="34">
        <v>5313.52</v>
      </c>
      <c r="I715" s="34">
        <v>0</v>
      </c>
      <c r="J715" s="35">
        <f t="shared" si="77"/>
        <v>6239.34</v>
      </c>
      <c r="K715" s="35">
        <f t="shared" si="78"/>
        <v>925.81999999999971</v>
      </c>
      <c r="L715" s="35">
        <f t="shared" si="79"/>
        <v>925.81999999999971</v>
      </c>
      <c r="M715" s="36">
        <f t="shared" si="80"/>
        <v>0.14838428423519148</v>
      </c>
      <c r="N715" s="37">
        <f t="shared" si="81"/>
        <v>2017</v>
      </c>
      <c r="O715" s="38" t="str">
        <f t="shared" si="82"/>
        <v>Q3</v>
      </c>
      <c r="P715" s="37">
        <f t="shared" si="83"/>
        <v>7</v>
      </c>
    </row>
    <row r="716" spans="1:16" x14ac:dyDescent="0.25">
      <c r="A716" s="31">
        <v>42917</v>
      </c>
      <c r="B716" s="32" t="s">
        <v>82</v>
      </c>
      <c r="C716" s="32" t="s">
        <v>75</v>
      </c>
      <c r="D716" s="32" t="s">
        <v>77</v>
      </c>
      <c r="E716" s="33">
        <v>22</v>
      </c>
      <c r="F716" s="34">
        <v>1910.46</v>
      </c>
      <c r="G716" s="34">
        <v>153.16999999999999</v>
      </c>
      <c r="H716" s="34">
        <v>1530.82</v>
      </c>
      <c r="I716" s="34">
        <v>0</v>
      </c>
      <c r="J716" s="35">
        <f t="shared" si="77"/>
        <v>1757.29</v>
      </c>
      <c r="K716" s="35">
        <f t="shared" si="78"/>
        <v>226.47000000000003</v>
      </c>
      <c r="L716" s="35">
        <f t="shared" si="79"/>
        <v>226.47000000000003</v>
      </c>
      <c r="M716" s="36">
        <f t="shared" si="80"/>
        <v>0.12887457391779389</v>
      </c>
      <c r="N716" s="37">
        <f t="shared" si="81"/>
        <v>2017</v>
      </c>
      <c r="O716" s="38" t="str">
        <f t="shared" si="82"/>
        <v>Q3</v>
      </c>
      <c r="P716" s="37">
        <f t="shared" si="83"/>
        <v>7</v>
      </c>
    </row>
    <row r="717" spans="1:16" x14ac:dyDescent="0.25">
      <c r="A717" s="31">
        <v>42917</v>
      </c>
      <c r="B717" s="32" t="s">
        <v>82</v>
      </c>
      <c r="C717" s="32" t="s">
        <v>78</v>
      </c>
      <c r="D717" s="32" t="s">
        <v>76</v>
      </c>
      <c r="E717" s="33">
        <v>2456</v>
      </c>
      <c r="F717" s="34">
        <v>235722</v>
      </c>
      <c r="G717" s="34">
        <v>0</v>
      </c>
      <c r="H717" s="34">
        <v>194652.97</v>
      </c>
      <c r="I717" s="34">
        <v>0</v>
      </c>
      <c r="J717" s="35">
        <f t="shared" si="77"/>
        <v>235722</v>
      </c>
      <c r="K717" s="35">
        <f t="shared" si="78"/>
        <v>41069.03</v>
      </c>
      <c r="L717" s="35">
        <f t="shared" si="79"/>
        <v>41069.03</v>
      </c>
      <c r="M717" s="36">
        <f t="shared" si="80"/>
        <v>0.17422654652514402</v>
      </c>
      <c r="N717" s="37">
        <f t="shared" si="81"/>
        <v>2017</v>
      </c>
      <c r="O717" s="38" t="str">
        <f t="shared" si="82"/>
        <v>Q3</v>
      </c>
      <c r="P717" s="37">
        <f t="shared" si="83"/>
        <v>7</v>
      </c>
    </row>
    <row r="718" spans="1:16" x14ac:dyDescent="0.25">
      <c r="A718" s="31">
        <v>42917</v>
      </c>
      <c r="B718" s="32" t="s">
        <v>82</v>
      </c>
      <c r="C718" s="32" t="s">
        <v>78</v>
      </c>
      <c r="D718" s="32" t="s">
        <v>77</v>
      </c>
      <c r="E718" s="33">
        <v>643</v>
      </c>
      <c r="F718" s="34">
        <v>65327.94</v>
      </c>
      <c r="G718" s="34">
        <v>6122.5</v>
      </c>
      <c r="H718" s="34">
        <v>53580.09</v>
      </c>
      <c r="I718" s="34">
        <v>0</v>
      </c>
      <c r="J718" s="35">
        <f t="shared" si="77"/>
        <v>59205.440000000002</v>
      </c>
      <c r="K718" s="35">
        <f t="shared" si="78"/>
        <v>5625.3500000000058</v>
      </c>
      <c r="L718" s="35">
        <f t="shared" si="79"/>
        <v>5625.3500000000058</v>
      </c>
      <c r="M718" s="36">
        <f t="shared" si="80"/>
        <v>9.5014073031126967E-2</v>
      </c>
      <c r="N718" s="37">
        <f t="shared" si="81"/>
        <v>2017</v>
      </c>
      <c r="O718" s="38" t="str">
        <f t="shared" si="82"/>
        <v>Q3</v>
      </c>
      <c r="P718" s="37">
        <f t="shared" si="83"/>
        <v>7</v>
      </c>
    </row>
    <row r="719" spans="1:16" x14ac:dyDescent="0.25">
      <c r="A719" s="31">
        <v>42917</v>
      </c>
      <c r="B719" s="32" t="s">
        <v>82</v>
      </c>
      <c r="C719" s="32" t="s">
        <v>79</v>
      </c>
      <c r="D719" s="32" t="s">
        <v>76</v>
      </c>
      <c r="E719" s="33">
        <v>70</v>
      </c>
      <c r="F719" s="34">
        <v>9667.56</v>
      </c>
      <c r="G719" s="34">
        <v>0</v>
      </c>
      <c r="H719" s="34">
        <v>7698.51</v>
      </c>
      <c r="I719" s="34">
        <v>0</v>
      </c>
      <c r="J719" s="35">
        <f t="shared" si="77"/>
        <v>9667.56</v>
      </c>
      <c r="K719" s="35">
        <f t="shared" si="78"/>
        <v>1969.0499999999993</v>
      </c>
      <c r="L719" s="35">
        <f t="shared" si="79"/>
        <v>1969.0499999999993</v>
      </c>
      <c r="M719" s="36">
        <f t="shared" si="80"/>
        <v>0.2036760051140101</v>
      </c>
      <c r="N719" s="37">
        <f t="shared" si="81"/>
        <v>2017</v>
      </c>
      <c r="O719" s="38" t="str">
        <f t="shared" si="82"/>
        <v>Q3</v>
      </c>
      <c r="P719" s="37">
        <f t="shared" si="83"/>
        <v>7</v>
      </c>
    </row>
    <row r="720" spans="1:16" x14ac:dyDescent="0.25">
      <c r="A720" s="31">
        <v>42917</v>
      </c>
      <c r="B720" s="32" t="s">
        <v>82</v>
      </c>
      <c r="C720" s="32" t="s">
        <v>79</v>
      </c>
      <c r="D720" s="32" t="s">
        <v>77</v>
      </c>
      <c r="E720" s="33">
        <v>42</v>
      </c>
      <c r="F720" s="34">
        <v>4565.5200000000004</v>
      </c>
      <c r="G720" s="34">
        <v>456.56</v>
      </c>
      <c r="H720" s="34">
        <v>3664.97</v>
      </c>
      <c r="I720" s="34">
        <v>0</v>
      </c>
      <c r="J720" s="35">
        <f t="shared" si="77"/>
        <v>4108.96</v>
      </c>
      <c r="K720" s="35">
        <f t="shared" si="78"/>
        <v>443.99000000000024</v>
      </c>
      <c r="L720" s="35">
        <f t="shared" si="79"/>
        <v>443.99000000000024</v>
      </c>
      <c r="M720" s="36">
        <f t="shared" si="80"/>
        <v>0.10805410614851452</v>
      </c>
      <c r="N720" s="37">
        <f t="shared" si="81"/>
        <v>2017</v>
      </c>
      <c r="O720" s="38" t="str">
        <f t="shared" si="82"/>
        <v>Q3</v>
      </c>
      <c r="P720" s="37">
        <f t="shared" si="83"/>
        <v>7</v>
      </c>
    </row>
    <row r="721" spans="1:16" x14ac:dyDescent="0.25">
      <c r="A721" s="31">
        <v>42917</v>
      </c>
      <c r="B721" s="32" t="s">
        <v>83</v>
      </c>
      <c r="C721" s="32" t="s">
        <v>75</v>
      </c>
      <c r="D721" s="32" t="s">
        <v>76</v>
      </c>
      <c r="E721" s="33">
        <v>20</v>
      </c>
      <c r="F721" s="34">
        <v>10781.4</v>
      </c>
      <c r="G721" s="34">
        <v>0</v>
      </c>
      <c r="H721" s="34">
        <v>5678.23</v>
      </c>
      <c r="I721" s="34">
        <v>0</v>
      </c>
      <c r="J721" s="35">
        <f t="shared" si="77"/>
        <v>10781.4</v>
      </c>
      <c r="K721" s="35">
        <f t="shared" si="78"/>
        <v>5103.17</v>
      </c>
      <c r="L721" s="35">
        <f t="shared" si="79"/>
        <v>5103.17</v>
      </c>
      <c r="M721" s="36">
        <f t="shared" si="80"/>
        <v>0.4733309217726826</v>
      </c>
      <c r="N721" s="37">
        <f t="shared" si="81"/>
        <v>2017</v>
      </c>
      <c r="O721" s="38" t="str">
        <f t="shared" si="82"/>
        <v>Q3</v>
      </c>
      <c r="P721" s="37">
        <f t="shared" si="83"/>
        <v>7</v>
      </c>
    </row>
    <row r="722" spans="1:16" x14ac:dyDescent="0.25">
      <c r="A722" s="31">
        <v>42917</v>
      </c>
      <c r="B722" s="32" t="s">
        <v>83</v>
      </c>
      <c r="C722" s="32" t="s">
        <v>75</v>
      </c>
      <c r="D722" s="32" t="s">
        <v>77</v>
      </c>
      <c r="E722" s="33">
        <v>9</v>
      </c>
      <c r="F722" s="34">
        <v>3305.82</v>
      </c>
      <c r="G722" s="34">
        <v>330.59</v>
      </c>
      <c r="H722" s="34">
        <v>1847.54</v>
      </c>
      <c r="I722" s="34">
        <v>0</v>
      </c>
      <c r="J722" s="35">
        <f t="shared" si="77"/>
        <v>2975.23</v>
      </c>
      <c r="K722" s="35">
        <f t="shared" si="78"/>
        <v>1127.69</v>
      </c>
      <c r="L722" s="35">
        <f t="shared" si="79"/>
        <v>1127.69</v>
      </c>
      <c r="M722" s="36">
        <f t="shared" si="80"/>
        <v>0.37902615932213646</v>
      </c>
      <c r="N722" s="37">
        <f t="shared" si="81"/>
        <v>2017</v>
      </c>
      <c r="O722" s="38" t="str">
        <f t="shared" si="82"/>
        <v>Q3</v>
      </c>
      <c r="P722" s="37">
        <f t="shared" si="83"/>
        <v>7</v>
      </c>
    </row>
    <row r="723" spans="1:16" x14ac:dyDescent="0.25">
      <c r="A723" s="31">
        <v>42917</v>
      </c>
      <c r="B723" s="32" t="s">
        <v>83</v>
      </c>
      <c r="C723" s="32" t="s">
        <v>78</v>
      </c>
      <c r="D723" s="32" t="s">
        <v>76</v>
      </c>
      <c r="E723" s="33">
        <v>666</v>
      </c>
      <c r="F723" s="34">
        <v>384846</v>
      </c>
      <c r="G723" s="34">
        <v>0</v>
      </c>
      <c r="H723" s="34">
        <v>206564.75</v>
      </c>
      <c r="I723" s="34">
        <v>0</v>
      </c>
      <c r="J723" s="35">
        <f t="shared" si="77"/>
        <v>384846</v>
      </c>
      <c r="K723" s="35">
        <f t="shared" si="78"/>
        <v>178281.25</v>
      </c>
      <c r="L723" s="35">
        <f t="shared" si="79"/>
        <v>178281.25</v>
      </c>
      <c r="M723" s="36">
        <f t="shared" si="80"/>
        <v>0.46325348321146642</v>
      </c>
      <c r="N723" s="37">
        <f t="shared" si="81"/>
        <v>2017</v>
      </c>
      <c r="O723" s="38" t="str">
        <f t="shared" si="82"/>
        <v>Q3</v>
      </c>
      <c r="P723" s="37">
        <f t="shared" si="83"/>
        <v>7</v>
      </c>
    </row>
    <row r="724" spans="1:16" x14ac:dyDescent="0.25">
      <c r="A724" s="31">
        <v>42917</v>
      </c>
      <c r="B724" s="32" t="s">
        <v>83</v>
      </c>
      <c r="C724" s="32" t="s">
        <v>78</v>
      </c>
      <c r="D724" s="32" t="s">
        <v>77</v>
      </c>
      <c r="E724" s="33">
        <v>211</v>
      </c>
      <c r="F724" s="34">
        <v>112231.62</v>
      </c>
      <c r="G724" s="34">
        <v>10507.28</v>
      </c>
      <c r="H724" s="34">
        <v>59390.79</v>
      </c>
      <c r="I724" s="34">
        <v>0</v>
      </c>
      <c r="J724" s="35">
        <f t="shared" si="77"/>
        <v>101724.34</v>
      </c>
      <c r="K724" s="35">
        <f t="shared" si="78"/>
        <v>42333.549999999996</v>
      </c>
      <c r="L724" s="35">
        <f t="shared" si="79"/>
        <v>42333.549999999996</v>
      </c>
      <c r="M724" s="36">
        <f t="shared" si="80"/>
        <v>0.41615949535774815</v>
      </c>
      <c r="N724" s="37">
        <f t="shared" si="81"/>
        <v>2017</v>
      </c>
      <c r="O724" s="38" t="str">
        <f t="shared" si="82"/>
        <v>Q3</v>
      </c>
      <c r="P724" s="37">
        <f t="shared" si="83"/>
        <v>7</v>
      </c>
    </row>
    <row r="725" spans="1:16" x14ac:dyDescent="0.25">
      <c r="A725" s="31">
        <v>42917</v>
      </c>
      <c r="B725" s="32" t="s">
        <v>83</v>
      </c>
      <c r="C725" s="32" t="s">
        <v>79</v>
      </c>
      <c r="D725" s="32" t="s">
        <v>76</v>
      </c>
      <c r="E725" s="33">
        <v>37</v>
      </c>
      <c r="F725" s="34">
        <v>19258.62</v>
      </c>
      <c r="G725" s="34">
        <v>0</v>
      </c>
      <c r="H725" s="34">
        <v>10320.790000000001</v>
      </c>
      <c r="I725" s="34">
        <v>0</v>
      </c>
      <c r="J725" s="35">
        <f t="shared" si="77"/>
        <v>19258.62</v>
      </c>
      <c r="K725" s="35">
        <f t="shared" si="78"/>
        <v>8937.8299999999981</v>
      </c>
      <c r="L725" s="35">
        <f t="shared" si="79"/>
        <v>8937.8299999999981</v>
      </c>
      <c r="M725" s="36">
        <f t="shared" si="80"/>
        <v>0.46409503900071752</v>
      </c>
      <c r="N725" s="37">
        <f t="shared" si="81"/>
        <v>2017</v>
      </c>
      <c r="O725" s="38" t="str">
        <f t="shared" si="82"/>
        <v>Q3</v>
      </c>
      <c r="P725" s="37">
        <f t="shared" si="83"/>
        <v>7</v>
      </c>
    </row>
    <row r="726" spans="1:16" x14ac:dyDescent="0.25">
      <c r="A726" s="31">
        <v>42917</v>
      </c>
      <c r="B726" s="32" t="s">
        <v>83</v>
      </c>
      <c r="C726" s="32" t="s">
        <v>79</v>
      </c>
      <c r="D726" s="32" t="s">
        <v>77</v>
      </c>
      <c r="E726" s="33">
        <v>15</v>
      </c>
      <c r="F726" s="34">
        <v>8022.3</v>
      </c>
      <c r="G726" s="34">
        <v>802.26</v>
      </c>
      <c r="H726" s="34">
        <v>4296.8100000000004</v>
      </c>
      <c r="I726" s="34">
        <v>0</v>
      </c>
      <c r="J726" s="35">
        <f t="shared" si="77"/>
        <v>7220.04</v>
      </c>
      <c r="K726" s="35">
        <f t="shared" si="78"/>
        <v>2923.2299999999996</v>
      </c>
      <c r="L726" s="35">
        <f t="shared" si="79"/>
        <v>2923.2299999999996</v>
      </c>
      <c r="M726" s="36">
        <f t="shared" si="80"/>
        <v>0.40487725829773791</v>
      </c>
      <c r="N726" s="37">
        <f t="shared" si="81"/>
        <v>2017</v>
      </c>
      <c r="O726" s="38" t="str">
        <f t="shared" si="82"/>
        <v>Q3</v>
      </c>
      <c r="P726" s="37">
        <f t="shared" si="83"/>
        <v>7</v>
      </c>
    </row>
    <row r="727" spans="1:16" x14ac:dyDescent="0.25">
      <c r="A727" s="31">
        <v>42917</v>
      </c>
      <c r="B727" s="32" t="s">
        <v>84</v>
      </c>
      <c r="C727" s="32" t="s">
        <v>75</v>
      </c>
      <c r="D727" s="32" t="s">
        <v>76</v>
      </c>
      <c r="E727" s="33">
        <v>13</v>
      </c>
      <c r="F727" s="34">
        <v>36206.94</v>
      </c>
      <c r="G727" s="34">
        <v>0</v>
      </c>
      <c r="H727" s="34">
        <v>31880.21</v>
      </c>
      <c r="I727" s="34">
        <v>0</v>
      </c>
      <c r="J727" s="35">
        <f t="shared" si="77"/>
        <v>36206.94</v>
      </c>
      <c r="K727" s="35">
        <f t="shared" si="78"/>
        <v>4326.7300000000032</v>
      </c>
      <c r="L727" s="35">
        <f t="shared" si="79"/>
        <v>4326.7300000000032</v>
      </c>
      <c r="M727" s="36">
        <f t="shared" si="80"/>
        <v>0.11950001850473978</v>
      </c>
      <c r="N727" s="37">
        <f t="shared" si="81"/>
        <v>2017</v>
      </c>
      <c r="O727" s="38" t="str">
        <f t="shared" si="82"/>
        <v>Q3</v>
      </c>
      <c r="P727" s="37">
        <f t="shared" si="83"/>
        <v>7</v>
      </c>
    </row>
    <row r="728" spans="1:16" x14ac:dyDescent="0.25">
      <c r="A728" s="31">
        <v>42917</v>
      </c>
      <c r="B728" s="32" t="s">
        <v>84</v>
      </c>
      <c r="C728" s="32" t="s">
        <v>75</v>
      </c>
      <c r="D728" s="32" t="s">
        <v>77</v>
      </c>
      <c r="E728" s="33">
        <v>3</v>
      </c>
      <c r="F728" s="34">
        <v>5576.34</v>
      </c>
      <c r="G728" s="34">
        <v>557.64</v>
      </c>
      <c r="H728" s="34">
        <v>3968.18</v>
      </c>
      <c r="I728" s="34">
        <v>0</v>
      </c>
      <c r="J728" s="35">
        <f t="shared" si="77"/>
        <v>5018.7</v>
      </c>
      <c r="K728" s="35">
        <f t="shared" si="78"/>
        <v>1050.52</v>
      </c>
      <c r="L728" s="35">
        <f t="shared" si="79"/>
        <v>1050.52</v>
      </c>
      <c r="M728" s="36">
        <f t="shared" si="80"/>
        <v>0.20932113894036306</v>
      </c>
      <c r="N728" s="37">
        <f t="shared" si="81"/>
        <v>2017</v>
      </c>
      <c r="O728" s="38" t="str">
        <f t="shared" si="82"/>
        <v>Q3</v>
      </c>
      <c r="P728" s="37">
        <f t="shared" si="83"/>
        <v>7</v>
      </c>
    </row>
    <row r="729" spans="1:16" x14ac:dyDescent="0.25">
      <c r="A729" s="31">
        <v>42917</v>
      </c>
      <c r="B729" s="32" t="s">
        <v>84</v>
      </c>
      <c r="C729" s="32" t="s">
        <v>78</v>
      </c>
      <c r="D729" s="32" t="s">
        <v>76</v>
      </c>
      <c r="E729" s="33">
        <v>234</v>
      </c>
      <c r="F729" s="34">
        <v>902757.12</v>
      </c>
      <c r="G729" s="34">
        <v>0</v>
      </c>
      <c r="H729" s="34">
        <v>758186.11</v>
      </c>
      <c r="I729" s="34">
        <v>0</v>
      </c>
      <c r="J729" s="35">
        <f t="shared" si="77"/>
        <v>902757.12</v>
      </c>
      <c r="K729" s="35">
        <f t="shared" si="78"/>
        <v>144571.01</v>
      </c>
      <c r="L729" s="35">
        <f t="shared" si="79"/>
        <v>144571.01</v>
      </c>
      <c r="M729" s="36">
        <f t="shared" si="80"/>
        <v>0.16014386017802884</v>
      </c>
      <c r="N729" s="37">
        <f t="shared" si="81"/>
        <v>2017</v>
      </c>
      <c r="O729" s="38" t="str">
        <f t="shared" si="82"/>
        <v>Q3</v>
      </c>
      <c r="P729" s="37">
        <f t="shared" si="83"/>
        <v>7</v>
      </c>
    </row>
    <row r="730" spans="1:16" x14ac:dyDescent="0.25">
      <c r="A730" s="31">
        <v>42917</v>
      </c>
      <c r="B730" s="32" t="s">
        <v>84</v>
      </c>
      <c r="C730" s="32" t="s">
        <v>78</v>
      </c>
      <c r="D730" s="32" t="s">
        <v>77</v>
      </c>
      <c r="E730" s="33">
        <v>72</v>
      </c>
      <c r="F730" s="34">
        <v>261689.16</v>
      </c>
      <c r="G730" s="34">
        <v>24614.06</v>
      </c>
      <c r="H730" s="34">
        <v>216408.54</v>
      </c>
      <c r="I730" s="34">
        <v>0</v>
      </c>
      <c r="J730" s="35">
        <f t="shared" si="77"/>
        <v>237075.1</v>
      </c>
      <c r="K730" s="35">
        <f t="shared" si="78"/>
        <v>20666.559999999998</v>
      </c>
      <c r="L730" s="35">
        <f t="shared" si="79"/>
        <v>20666.559999999998</v>
      </c>
      <c r="M730" s="36">
        <f t="shared" si="80"/>
        <v>8.7173051914772981E-2</v>
      </c>
      <c r="N730" s="37">
        <f t="shared" si="81"/>
        <v>2017</v>
      </c>
      <c r="O730" s="38" t="str">
        <f t="shared" si="82"/>
        <v>Q3</v>
      </c>
      <c r="P730" s="37">
        <f t="shared" si="83"/>
        <v>7</v>
      </c>
    </row>
    <row r="731" spans="1:16" x14ac:dyDescent="0.25">
      <c r="A731" s="31">
        <v>42917</v>
      </c>
      <c r="B731" s="32" t="s">
        <v>84</v>
      </c>
      <c r="C731" s="32" t="s">
        <v>79</v>
      </c>
      <c r="D731" s="32" t="s">
        <v>76</v>
      </c>
      <c r="E731" s="33">
        <v>11</v>
      </c>
      <c r="F731" s="34">
        <v>39901.379999999997</v>
      </c>
      <c r="G731" s="34">
        <v>0</v>
      </c>
      <c r="H731" s="34">
        <v>34520.19</v>
      </c>
      <c r="I731" s="34">
        <v>0</v>
      </c>
      <c r="J731" s="35">
        <f t="shared" si="77"/>
        <v>39901.379999999997</v>
      </c>
      <c r="K731" s="35">
        <f t="shared" si="78"/>
        <v>5381.1899999999951</v>
      </c>
      <c r="L731" s="35">
        <f t="shared" si="79"/>
        <v>5381.1899999999951</v>
      </c>
      <c r="M731" s="36">
        <f t="shared" si="80"/>
        <v>0.13486225288448658</v>
      </c>
      <c r="N731" s="37">
        <f t="shared" si="81"/>
        <v>2017</v>
      </c>
      <c r="O731" s="38" t="str">
        <f t="shared" si="82"/>
        <v>Q3</v>
      </c>
      <c r="P731" s="37">
        <f t="shared" si="83"/>
        <v>7</v>
      </c>
    </row>
    <row r="732" spans="1:16" x14ac:dyDescent="0.25">
      <c r="A732" s="31">
        <v>42917</v>
      </c>
      <c r="B732" s="32" t="s">
        <v>84</v>
      </c>
      <c r="C732" s="32" t="s">
        <v>79</v>
      </c>
      <c r="D732" s="32" t="s">
        <v>77</v>
      </c>
      <c r="E732" s="33">
        <v>5</v>
      </c>
      <c r="F732" s="34">
        <v>21863.7</v>
      </c>
      <c r="G732" s="34">
        <v>1722.89</v>
      </c>
      <c r="H732" s="34">
        <v>15727.75</v>
      </c>
      <c r="I732" s="34">
        <v>0</v>
      </c>
      <c r="J732" s="35">
        <f t="shared" si="77"/>
        <v>20140.810000000001</v>
      </c>
      <c r="K732" s="35">
        <f t="shared" si="78"/>
        <v>4413.0600000000013</v>
      </c>
      <c r="L732" s="35">
        <f t="shared" si="79"/>
        <v>4413.0600000000013</v>
      </c>
      <c r="M732" s="36">
        <f t="shared" si="80"/>
        <v>0.2191103535557905</v>
      </c>
      <c r="N732" s="37">
        <f t="shared" si="81"/>
        <v>2017</v>
      </c>
      <c r="O732" s="38" t="str">
        <f t="shared" si="82"/>
        <v>Q3</v>
      </c>
      <c r="P732" s="37">
        <f t="shared" si="83"/>
        <v>7</v>
      </c>
    </row>
    <row r="733" spans="1:16" x14ac:dyDescent="0.25">
      <c r="A733" s="31">
        <v>42917</v>
      </c>
      <c r="B733" s="32" t="s">
        <v>85</v>
      </c>
      <c r="C733" s="32" t="s">
        <v>75</v>
      </c>
      <c r="D733" s="32" t="s">
        <v>76</v>
      </c>
      <c r="E733" s="33">
        <v>11</v>
      </c>
      <c r="F733" s="34">
        <v>9087.18</v>
      </c>
      <c r="G733" s="34">
        <v>0</v>
      </c>
      <c r="H733" s="34">
        <v>5628.45</v>
      </c>
      <c r="I733" s="34">
        <v>0</v>
      </c>
      <c r="J733" s="35">
        <f t="shared" si="77"/>
        <v>9087.18</v>
      </c>
      <c r="K733" s="35">
        <f t="shared" si="78"/>
        <v>3458.7300000000005</v>
      </c>
      <c r="L733" s="35">
        <f t="shared" si="79"/>
        <v>3458.7300000000005</v>
      </c>
      <c r="M733" s="36">
        <f t="shared" si="80"/>
        <v>0.38061642885911806</v>
      </c>
      <c r="N733" s="37">
        <f t="shared" si="81"/>
        <v>2017</v>
      </c>
      <c r="O733" s="38" t="str">
        <f t="shared" si="82"/>
        <v>Q3</v>
      </c>
      <c r="P733" s="37">
        <f t="shared" si="83"/>
        <v>7</v>
      </c>
    </row>
    <row r="734" spans="1:16" x14ac:dyDescent="0.25">
      <c r="A734" s="31">
        <v>42917</v>
      </c>
      <c r="B734" s="32" t="s">
        <v>85</v>
      </c>
      <c r="C734" s="32" t="s">
        <v>75</v>
      </c>
      <c r="D734" s="32" t="s">
        <v>77</v>
      </c>
      <c r="E734" s="33">
        <v>4</v>
      </c>
      <c r="F734" s="34">
        <v>3372.12</v>
      </c>
      <c r="G734" s="34">
        <v>337.22</v>
      </c>
      <c r="H734" s="34">
        <v>2081.2199999999998</v>
      </c>
      <c r="I734" s="34">
        <v>0</v>
      </c>
      <c r="J734" s="35">
        <f t="shared" si="77"/>
        <v>3034.8999999999996</v>
      </c>
      <c r="K734" s="35">
        <f t="shared" si="78"/>
        <v>953.67999999999984</v>
      </c>
      <c r="L734" s="35">
        <f t="shared" si="79"/>
        <v>953.67999999999984</v>
      </c>
      <c r="M734" s="36">
        <f t="shared" si="80"/>
        <v>0.31423770140696561</v>
      </c>
      <c r="N734" s="37">
        <f t="shared" si="81"/>
        <v>2017</v>
      </c>
      <c r="O734" s="38" t="str">
        <f t="shared" si="82"/>
        <v>Q3</v>
      </c>
      <c r="P734" s="37">
        <f t="shared" si="83"/>
        <v>7</v>
      </c>
    </row>
    <row r="735" spans="1:16" x14ac:dyDescent="0.25">
      <c r="A735" s="31">
        <v>42917</v>
      </c>
      <c r="B735" s="32" t="s">
        <v>85</v>
      </c>
      <c r="C735" s="32" t="s">
        <v>78</v>
      </c>
      <c r="D735" s="32" t="s">
        <v>76</v>
      </c>
      <c r="E735" s="33">
        <v>225</v>
      </c>
      <c r="F735" s="34">
        <v>266898.3</v>
      </c>
      <c r="G735" s="34">
        <v>0</v>
      </c>
      <c r="H735" s="34">
        <v>145225.38</v>
      </c>
      <c r="I735" s="34">
        <v>0</v>
      </c>
      <c r="J735" s="35">
        <f t="shared" si="77"/>
        <v>266898.3</v>
      </c>
      <c r="K735" s="35">
        <f t="shared" si="78"/>
        <v>121672.91999999998</v>
      </c>
      <c r="L735" s="35">
        <f t="shared" si="79"/>
        <v>121672.91999999998</v>
      </c>
      <c r="M735" s="36">
        <f t="shared" si="80"/>
        <v>0.45587746343832086</v>
      </c>
      <c r="N735" s="37">
        <f t="shared" si="81"/>
        <v>2017</v>
      </c>
      <c r="O735" s="38" t="str">
        <f t="shared" si="82"/>
        <v>Q3</v>
      </c>
      <c r="P735" s="37">
        <f t="shared" si="83"/>
        <v>7</v>
      </c>
    </row>
    <row r="736" spans="1:16" x14ac:dyDescent="0.25">
      <c r="A736" s="31">
        <v>42917</v>
      </c>
      <c r="B736" s="32" t="s">
        <v>85</v>
      </c>
      <c r="C736" s="32" t="s">
        <v>78</v>
      </c>
      <c r="D736" s="32" t="s">
        <v>77</v>
      </c>
      <c r="E736" s="33">
        <v>70</v>
      </c>
      <c r="F736" s="34">
        <v>79886.399999999994</v>
      </c>
      <c r="G736" s="34">
        <v>7009.3</v>
      </c>
      <c r="H736" s="34">
        <v>43221.14</v>
      </c>
      <c r="I736" s="34">
        <v>0</v>
      </c>
      <c r="J736" s="35">
        <f t="shared" si="77"/>
        <v>72877.099999999991</v>
      </c>
      <c r="K736" s="35">
        <f t="shared" si="78"/>
        <v>29655.959999999992</v>
      </c>
      <c r="L736" s="35">
        <f t="shared" si="79"/>
        <v>29655.959999999992</v>
      </c>
      <c r="M736" s="36">
        <f t="shared" si="80"/>
        <v>0.40693112102429974</v>
      </c>
      <c r="N736" s="37">
        <f t="shared" si="81"/>
        <v>2017</v>
      </c>
      <c r="O736" s="38" t="str">
        <f t="shared" si="82"/>
        <v>Q3</v>
      </c>
      <c r="P736" s="37">
        <f t="shared" si="83"/>
        <v>7</v>
      </c>
    </row>
    <row r="737" spans="1:16" x14ac:dyDescent="0.25">
      <c r="A737" s="31">
        <v>42917</v>
      </c>
      <c r="B737" s="32" t="s">
        <v>85</v>
      </c>
      <c r="C737" s="32" t="s">
        <v>79</v>
      </c>
      <c r="D737" s="32" t="s">
        <v>76</v>
      </c>
      <c r="E737" s="33">
        <v>17</v>
      </c>
      <c r="F737" s="34">
        <v>23116.26</v>
      </c>
      <c r="G737" s="34">
        <v>0</v>
      </c>
      <c r="H737" s="34">
        <v>13240.33</v>
      </c>
      <c r="I737" s="34">
        <v>0</v>
      </c>
      <c r="J737" s="35">
        <f t="shared" si="77"/>
        <v>23116.26</v>
      </c>
      <c r="K737" s="35">
        <f t="shared" si="78"/>
        <v>9875.9299999999985</v>
      </c>
      <c r="L737" s="35">
        <f t="shared" si="79"/>
        <v>9875.9299999999985</v>
      </c>
      <c r="M737" s="36">
        <f t="shared" si="80"/>
        <v>0.42722871260316325</v>
      </c>
      <c r="N737" s="37">
        <f t="shared" si="81"/>
        <v>2017</v>
      </c>
      <c r="O737" s="38" t="str">
        <f t="shared" si="82"/>
        <v>Q3</v>
      </c>
      <c r="P737" s="37">
        <f t="shared" si="83"/>
        <v>7</v>
      </c>
    </row>
    <row r="738" spans="1:16" x14ac:dyDescent="0.25">
      <c r="A738" s="31">
        <v>42917</v>
      </c>
      <c r="B738" s="32" t="s">
        <v>85</v>
      </c>
      <c r="C738" s="32" t="s">
        <v>79</v>
      </c>
      <c r="D738" s="32" t="s">
        <v>77</v>
      </c>
      <c r="E738" s="33">
        <v>10</v>
      </c>
      <c r="F738" s="34">
        <v>11944.2</v>
      </c>
      <c r="G738" s="34">
        <v>1094.6300000000001</v>
      </c>
      <c r="H738" s="34">
        <v>7177.44</v>
      </c>
      <c r="I738" s="34">
        <v>0</v>
      </c>
      <c r="J738" s="35">
        <f t="shared" si="77"/>
        <v>10849.57</v>
      </c>
      <c r="K738" s="35">
        <f t="shared" si="78"/>
        <v>3672.13</v>
      </c>
      <c r="L738" s="35">
        <f t="shared" si="79"/>
        <v>3672.13</v>
      </c>
      <c r="M738" s="36">
        <f t="shared" si="80"/>
        <v>0.33845857485596204</v>
      </c>
      <c r="N738" s="37">
        <f t="shared" si="81"/>
        <v>2017</v>
      </c>
      <c r="O738" s="38" t="str">
        <f t="shared" si="82"/>
        <v>Q3</v>
      </c>
      <c r="P738" s="37">
        <f t="shared" si="83"/>
        <v>7</v>
      </c>
    </row>
    <row r="739" spans="1:16" x14ac:dyDescent="0.25">
      <c r="A739" s="31">
        <v>42948</v>
      </c>
      <c r="B739" s="32" t="s">
        <v>74</v>
      </c>
      <c r="C739" s="32" t="s">
        <v>75</v>
      </c>
      <c r="D739" s="32" t="s">
        <v>76</v>
      </c>
      <c r="E739" s="33">
        <v>42</v>
      </c>
      <c r="F739" s="34">
        <v>16712.7</v>
      </c>
      <c r="G739" s="34">
        <v>0</v>
      </c>
      <c r="H739" s="34">
        <v>11344.58</v>
      </c>
      <c r="I739" s="34">
        <v>0</v>
      </c>
      <c r="J739" s="35">
        <f t="shared" si="77"/>
        <v>16712.7</v>
      </c>
      <c r="K739" s="35">
        <f t="shared" si="78"/>
        <v>5368.1200000000008</v>
      </c>
      <c r="L739" s="35">
        <f t="shared" si="79"/>
        <v>5368.1200000000008</v>
      </c>
      <c r="M739" s="36">
        <f t="shared" si="80"/>
        <v>0.32120004547439973</v>
      </c>
      <c r="N739" s="37">
        <f t="shared" si="81"/>
        <v>2017</v>
      </c>
      <c r="O739" s="38" t="str">
        <f t="shared" si="82"/>
        <v>Q3</v>
      </c>
      <c r="P739" s="37">
        <f t="shared" si="83"/>
        <v>8</v>
      </c>
    </row>
    <row r="740" spans="1:16" x14ac:dyDescent="0.25">
      <c r="A740" s="31">
        <v>42948</v>
      </c>
      <c r="B740" s="32" t="s">
        <v>74</v>
      </c>
      <c r="C740" s="32" t="s">
        <v>78</v>
      </c>
      <c r="D740" s="32" t="s">
        <v>76</v>
      </c>
      <c r="E740" s="33">
        <v>647</v>
      </c>
      <c r="F740" s="34">
        <v>243707.58</v>
      </c>
      <c r="G740" s="34">
        <v>0</v>
      </c>
      <c r="H740" s="34">
        <v>145730.17000000001</v>
      </c>
      <c r="I740" s="34">
        <v>0</v>
      </c>
      <c r="J740" s="35">
        <f t="shared" si="77"/>
        <v>243707.58</v>
      </c>
      <c r="K740" s="35">
        <f t="shared" si="78"/>
        <v>97977.409999999974</v>
      </c>
      <c r="L740" s="35">
        <f t="shared" si="79"/>
        <v>97977.409999999974</v>
      </c>
      <c r="M740" s="36">
        <f t="shared" si="80"/>
        <v>0.40202857046957663</v>
      </c>
      <c r="N740" s="37">
        <f t="shared" si="81"/>
        <v>2017</v>
      </c>
      <c r="O740" s="38" t="str">
        <f t="shared" si="82"/>
        <v>Q3</v>
      </c>
      <c r="P740" s="37">
        <f t="shared" si="83"/>
        <v>8</v>
      </c>
    </row>
    <row r="741" spans="1:16" x14ac:dyDescent="0.25">
      <c r="A741" s="31">
        <v>42948</v>
      </c>
      <c r="B741" s="32" t="s">
        <v>74</v>
      </c>
      <c r="C741" s="32" t="s">
        <v>78</v>
      </c>
      <c r="D741" s="32" t="s">
        <v>77</v>
      </c>
      <c r="E741" s="33">
        <v>369</v>
      </c>
      <c r="F741" s="34">
        <v>146751.48000000001</v>
      </c>
      <c r="G741" s="34">
        <v>33377.67</v>
      </c>
      <c r="H741" s="34">
        <v>91981.77</v>
      </c>
      <c r="I741" s="34">
        <v>0</v>
      </c>
      <c r="J741" s="35">
        <f t="shared" si="77"/>
        <v>113373.81000000001</v>
      </c>
      <c r="K741" s="35">
        <f t="shared" si="78"/>
        <v>21392.040000000008</v>
      </c>
      <c r="L741" s="35">
        <f t="shared" si="79"/>
        <v>21392.040000000008</v>
      </c>
      <c r="M741" s="36">
        <f t="shared" si="80"/>
        <v>0.18868590550145581</v>
      </c>
      <c r="N741" s="37">
        <f t="shared" si="81"/>
        <v>2017</v>
      </c>
      <c r="O741" s="38" t="str">
        <f t="shared" si="82"/>
        <v>Q3</v>
      </c>
      <c r="P741" s="37">
        <f t="shared" si="83"/>
        <v>8</v>
      </c>
    </row>
    <row r="742" spans="1:16" x14ac:dyDescent="0.25">
      <c r="A742" s="31">
        <v>42948</v>
      </c>
      <c r="B742" s="32" t="s">
        <v>74</v>
      </c>
      <c r="C742" s="32" t="s">
        <v>79</v>
      </c>
      <c r="D742" s="32" t="s">
        <v>76</v>
      </c>
      <c r="E742" s="33">
        <v>52</v>
      </c>
      <c r="F742" s="34">
        <v>17949.96</v>
      </c>
      <c r="G742" s="34">
        <v>0</v>
      </c>
      <c r="H742" s="34">
        <v>10036.52</v>
      </c>
      <c r="I742" s="34">
        <v>0</v>
      </c>
      <c r="J742" s="35">
        <f t="shared" si="77"/>
        <v>17949.96</v>
      </c>
      <c r="K742" s="35">
        <f t="shared" si="78"/>
        <v>7913.4399999999987</v>
      </c>
      <c r="L742" s="35">
        <f t="shared" si="79"/>
        <v>7913.4399999999987</v>
      </c>
      <c r="M742" s="36">
        <f t="shared" si="80"/>
        <v>0.44086114955130812</v>
      </c>
      <c r="N742" s="37">
        <f t="shared" si="81"/>
        <v>2017</v>
      </c>
      <c r="O742" s="38" t="str">
        <f t="shared" si="82"/>
        <v>Q3</v>
      </c>
      <c r="P742" s="37">
        <f t="shared" si="83"/>
        <v>8</v>
      </c>
    </row>
    <row r="743" spans="1:16" x14ac:dyDescent="0.25">
      <c r="A743" s="31">
        <v>42948</v>
      </c>
      <c r="B743" s="32" t="s">
        <v>80</v>
      </c>
      <c r="C743" s="32" t="s">
        <v>75</v>
      </c>
      <c r="D743" s="32" t="s">
        <v>76</v>
      </c>
      <c r="E743" s="33">
        <v>8</v>
      </c>
      <c r="F743" s="34">
        <v>39608.639999999999</v>
      </c>
      <c r="G743" s="34">
        <v>0</v>
      </c>
      <c r="H743" s="34">
        <v>34015.61</v>
      </c>
      <c r="I743" s="34">
        <v>0</v>
      </c>
      <c r="J743" s="35">
        <f t="shared" si="77"/>
        <v>39608.639999999999</v>
      </c>
      <c r="K743" s="35">
        <f t="shared" si="78"/>
        <v>5593.0299999999988</v>
      </c>
      <c r="L743" s="35">
        <f t="shared" si="79"/>
        <v>5593.0299999999988</v>
      </c>
      <c r="M743" s="36">
        <f t="shared" si="80"/>
        <v>0.14120732244278014</v>
      </c>
      <c r="N743" s="37">
        <f t="shared" si="81"/>
        <v>2017</v>
      </c>
      <c r="O743" s="38" t="str">
        <f t="shared" si="82"/>
        <v>Q3</v>
      </c>
      <c r="P743" s="37">
        <f t="shared" si="83"/>
        <v>8</v>
      </c>
    </row>
    <row r="744" spans="1:16" x14ac:dyDescent="0.25">
      <c r="A744" s="31">
        <v>42948</v>
      </c>
      <c r="B744" s="32" t="s">
        <v>80</v>
      </c>
      <c r="C744" s="32" t="s">
        <v>78</v>
      </c>
      <c r="D744" s="32" t="s">
        <v>76</v>
      </c>
      <c r="E744" s="33">
        <v>125</v>
      </c>
      <c r="F744" s="34">
        <v>673031.7</v>
      </c>
      <c r="G744" s="34">
        <v>0</v>
      </c>
      <c r="H744" s="34">
        <v>591791.96</v>
      </c>
      <c r="I744" s="34">
        <v>0</v>
      </c>
      <c r="J744" s="35">
        <f t="shared" si="77"/>
        <v>673031.7</v>
      </c>
      <c r="K744" s="35">
        <f t="shared" si="78"/>
        <v>81239.739999999991</v>
      </c>
      <c r="L744" s="35">
        <f t="shared" si="79"/>
        <v>81239.739999999991</v>
      </c>
      <c r="M744" s="36">
        <f t="shared" si="80"/>
        <v>0.12070715242684706</v>
      </c>
      <c r="N744" s="37">
        <f t="shared" si="81"/>
        <v>2017</v>
      </c>
      <c r="O744" s="38" t="str">
        <f t="shared" si="82"/>
        <v>Q3</v>
      </c>
      <c r="P744" s="37">
        <f t="shared" si="83"/>
        <v>8</v>
      </c>
    </row>
    <row r="745" spans="1:16" x14ac:dyDescent="0.25">
      <c r="A745" s="31">
        <v>42948</v>
      </c>
      <c r="B745" s="32" t="s">
        <v>80</v>
      </c>
      <c r="C745" s="32" t="s">
        <v>78</v>
      </c>
      <c r="D745" s="32" t="s">
        <v>77</v>
      </c>
      <c r="E745" s="33">
        <v>68</v>
      </c>
      <c r="F745" s="34">
        <v>350270.04</v>
      </c>
      <c r="G745" s="34">
        <v>81428.27</v>
      </c>
      <c r="H745" s="34">
        <v>302799.06</v>
      </c>
      <c r="I745" s="34">
        <v>0</v>
      </c>
      <c r="J745" s="35">
        <f t="shared" si="77"/>
        <v>268841.76999999996</v>
      </c>
      <c r="K745" s="35">
        <f t="shared" si="78"/>
        <v>-33957.290000000037</v>
      </c>
      <c r="L745" s="35">
        <f t="shared" si="79"/>
        <v>-33957.290000000037</v>
      </c>
      <c r="M745" s="36">
        <f t="shared" si="80"/>
        <v>-0.12630957607517626</v>
      </c>
      <c r="N745" s="37">
        <f t="shared" si="81"/>
        <v>2017</v>
      </c>
      <c r="O745" s="38" t="str">
        <f t="shared" si="82"/>
        <v>Q3</v>
      </c>
      <c r="P745" s="37">
        <f t="shared" si="83"/>
        <v>8</v>
      </c>
    </row>
    <row r="746" spans="1:16" x14ac:dyDescent="0.25">
      <c r="A746" s="31">
        <v>42948</v>
      </c>
      <c r="B746" s="32" t="s">
        <v>80</v>
      </c>
      <c r="C746" s="32" t="s">
        <v>79</v>
      </c>
      <c r="D746" s="32" t="s">
        <v>76</v>
      </c>
      <c r="E746" s="33">
        <v>14</v>
      </c>
      <c r="F746" s="34">
        <v>82972.92</v>
      </c>
      <c r="G746" s="34">
        <v>0</v>
      </c>
      <c r="H746" s="34">
        <v>69918.02</v>
      </c>
      <c r="I746" s="34">
        <v>0</v>
      </c>
      <c r="J746" s="35">
        <f t="shared" si="77"/>
        <v>82972.92</v>
      </c>
      <c r="K746" s="35">
        <f t="shared" si="78"/>
        <v>13054.899999999994</v>
      </c>
      <c r="L746" s="35">
        <f t="shared" si="79"/>
        <v>13054.899999999994</v>
      </c>
      <c r="M746" s="36">
        <f t="shared" si="80"/>
        <v>0.1573392861188927</v>
      </c>
      <c r="N746" s="37">
        <f t="shared" si="81"/>
        <v>2017</v>
      </c>
      <c r="O746" s="38" t="str">
        <f t="shared" si="82"/>
        <v>Q3</v>
      </c>
      <c r="P746" s="37">
        <f t="shared" si="83"/>
        <v>8</v>
      </c>
    </row>
    <row r="747" spans="1:16" x14ac:dyDescent="0.25">
      <c r="A747" s="31">
        <v>42948</v>
      </c>
      <c r="B747" s="32" t="s">
        <v>81</v>
      </c>
      <c r="C747" s="32" t="s">
        <v>75</v>
      </c>
      <c r="D747" s="32" t="s">
        <v>76</v>
      </c>
      <c r="E747" s="33">
        <v>20</v>
      </c>
      <c r="F747" s="34">
        <v>16952.400000000001</v>
      </c>
      <c r="G747" s="34">
        <v>0</v>
      </c>
      <c r="H747" s="34">
        <v>7671.94</v>
      </c>
      <c r="I747" s="34">
        <v>0</v>
      </c>
      <c r="J747" s="35">
        <f t="shared" si="77"/>
        <v>16952.400000000001</v>
      </c>
      <c r="K747" s="35">
        <f t="shared" si="78"/>
        <v>9280.4600000000028</v>
      </c>
      <c r="L747" s="35">
        <f t="shared" si="79"/>
        <v>9280.4600000000028</v>
      </c>
      <c r="M747" s="36">
        <f t="shared" si="80"/>
        <v>0.54744225006488767</v>
      </c>
      <c r="N747" s="37">
        <f t="shared" si="81"/>
        <v>2017</v>
      </c>
      <c r="O747" s="38" t="str">
        <f t="shared" si="82"/>
        <v>Q3</v>
      </c>
      <c r="P747" s="37">
        <f t="shared" si="83"/>
        <v>8</v>
      </c>
    </row>
    <row r="748" spans="1:16" x14ac:dyDescent="0.25">
      <c r="A748" s="31">
        <v>42948</v>
      </c>
      <c r="B748" s="32" t="s">
        <v>81</v>
      </c>
      <c r="C748" s="32" t="s">
        <v>75</v>
      </c>
      <c r="D748" s="32" t="s">
        <v>77</v>
      </c>
      <c r="E748" s="33">
        <v>1</v>
      </c>
      <c r="F748" s="34">
        <v>661.98</v>
      </c>
      <c r="G748" s="34">
        <v>33.1</v>
      </c>
      <c r="H748" s="34">
        <v>259.55</v>
      </c>
      <c r="I748" s="34">
        <v>0</v>
      </c>
      <c r="J748" s="35">
        <f t="shared" si="77"/>
        <v>628.88</v>
      </c>
      <c r="K748" s="35">
        <f t="shared" si="78"/>
        <v>369.33</v>
      </c>
      <c r="L748" s="35">
        <f t="shared" si="79"/>
        <v>369.33</v>
      </c>
      <c r="M748" s="36">
        <f t="shared" si="80"/>
        <v>0.5872821523979137</v>
      </c>
      <c r="N748" s="37">
        <f t="shared" si="81"/>
        <v>2017</v>
      </c>
      <c r="O748" s="38" t="str">
        <f t="shared" si="82"/>
        <v>Q3</v>
      </c>
      <c r="P748" s="37">
        <f t="shared" si="83"/>
        <v>8</v>
      </c>
    </row>
    <row r="749" spans="1:16" x14ac:dyDescent="0.25">
      <c r="A749" s="31">
        <v>42948</v>
      </c>
      <c r="B749" s="32" t="s">
        <v>81</v>
      </c>
      <c r="C749" s="32" t="s">
        <v>78</v>
      </c>
      <c r="D749" s="32" t="s">
        <v>76</v>
      </c>
      <c r="E749" s="33">
        <v>428</v>
      </c>
      <c r="F749" s="34">
        <v>299137.44</v>
      </c>
      <c r="G749" s="34">
        <v>0</v>
      </c>
      <c r="H749" s="34">
        <v>135206.35999999999</v>
      </c>
      <c r="I749" s="34">
        <v>0</v>
      </c>
      <c r="J749" s="35">
        <f t="shared" si="77"/>
        <v>299137.44</v>
      </c>
      <c r="K749" s="35">
        <f t="shared" si="78"/>
        <v>163931.08000000002</v>
      </c>
      <c r="L749" s="35">
        <f t="shared" si="79"/>
        <v>163931.08000000002</v>
      </c>
      <c r="M749" s="36">
        <f t="shared" si="80"/>
        <v>0.54801257910076395</v>
      </c>
      <c r="N749" s="37">
        <f t="shared" si="81"/>
        <v>2017</v>
      </c>
      <c r="O749" s="38" t="str">
        <f t="shared" si="82"/>
        <v>Q3</v>
      </c>
      <c r="P749" s="37">
        <f t="shared" si="83"/>
        <v>8</v>
      </c>
    </row>
    <row r="750" spans="1:16" x14ac:dyDescent="0.25">
      <c r="A750" s="31">
        <v>42948</v>
      </c>
      <c r="B750" s="32" t="s">
        <v>81</v>
      </c>
      <c r="C750" s="32" t="s">
        <v>78</v>
      </c>
      <c r="D750" s="32" t="s">
        <v>77</v>
      </c>
      <c r="E750" s="33">
        <v>235</v>
      </c>
      <c r="F750" s="34">
        <v>163398.9</v>
      </c>
      <c r="G750" s="34">
        <v>38279.24</v>
      </c>
      <c r="H750" s="34">
        <v>74273.52</v>
      </c>
      <c r="I750" s="34">
        <v>0</v>
      </c>
      <c r="J750" s="35">
        <f t="shared" si="77"/>
        <v>125119.66</v>
      </c>
      <c r="K750" s="35">
        <f t="shared" si="78"/>
        <v>50846.14</v>
      </c>
      <c r="L750" s="35">
        <f t="shared" si="79"/>
        <v>50846.14</v>
      </c>
      <c r="M750" s="36">
        <f t="shared" si="80"/>
        <v>0.40638010045743411</v>
      </c>
      <c r="N750" s="37">
        <f t="shared" si="81"/>
        <v>2017</v>
      </c>
      <c r="O750" s="38" t="str">
        <f t="shared" si="82"/>
        <v>Q3</v>
      </c>
      <c r="P750" s="37">
        <f t="shared" si="83"/>
        <v>8</v>
      </c>
    </row>
    <row r="751" spans="1:16" x14ac:dyDescent="0.25">
      <c r="A751" s="31">
        <v>42948</v>
      </c>
      <c r="B751" s="32" t="s">
        <v>81</v>
      </c>
      <c r="C751" s="32" t="s">
        <v>79</v>
      </c>
      <c r="D751" s="32" t="s">
        <v>76</v>
      </c>
      <c r="E751" s="33">
        <v>46</v>
      </c>
      <c r="F751" s="34">
        <v>33470.28</v>
      </c>
      <c r="G751" s="34">
        <v>0</v>
      </c>
      <c r="H751" s="34">
        <v>16138.72</v>
      </c>
      <c r="I751" s="34">
        <v>0</v>
      </c>
      <c r="J751" s="35">
        <f t="shared" si="77"/>
        <v>33470.28</v>
      </c>
      <c r="K751" s="35">
        <f t="shared" si="78"/>
        <v>17331.559999999998</v>
      </c>
      <c r="L751" s="35">
        <f t="shared" si="79"/>
        <v>17331.559999999998</v>
      </c>
      <c r="M751" s="36">
        <f t="shared" si="80"/>
        <v>0.51781939081477657</v>
      </c>
      <c r="N751" s="37">
        <f t="shared" si="81"/>
        <v>2017</v>
      </c>
      <c r="O751" s="38" t="str">
        <f t="shared" si="82"/>
        <v>Q3</v>
      </c>
      <c r="P751" s="37">
        <f t="shared" si="83"/>
        <v>8</v>
      </c>
    </row>
    <row r="752" spans="1:16" x14ac:dyDescent="0.25">
      <c r="A752" s="31">
        <v>42948</v>
      </c>
      <c r="B752" s="32" t="s">
        <v>81</v>
      </c>
      <c r="C752" s="32" t="s">
        <v>79</v>
      </c>
      <c r="D752" s="32" t="s">
        <v>77</v>
      </c>
      <c r="E752" s="33">
        <v>1</v>
      </c>
      <c r="F752" s="34">
        <v>478.38</v>
      </c>
      <c r="G752" s="34">
        <v>23.92</v>
      </c>
      <c r="H752" s="34">
        <v>192.97</v>
      </c>
      <c r="I752" s="34">
        <v>0</v>
      </c>
      <c r="J752" s="35">
        <f t="shared" si="77"/>
        <v>454.46</v>
      </c>
      <c r="K752" s="35">
        <f t="shared" si="78"/>
        <v>261.49</v>
      </c>
      <c r="L752" s="35">
        <f t="shared" si="79"/>
        <v>261.49</v>
      </c>
      <c r="M752" s="36">
        <f t="shared" si="80"/>
        <v>0.57538617260044889</v>
      </c>
      <c r="N752" s="37">
        <f t="shared" si="81"/>
        <v>2017</v>
      </c>
      <c r="O752" s="38" t="str">
        <f t="shared" si="82"/>
        <v>Q3</v>
      </c>
      <c r="P752" s="37">
        <f t="shared" si="83"/>
        <v>8</v>
      </c>
    </row>
    <row r="753" spans="1:16" x14ac:dyDescent="0.25">
      <c r="A753" s="31">
        <v>42948</v>
      </c>
      <c r="B753" s="32" t="s">
        <v>82</v>
      </c>
      <c r="C753" s="32" t="s">
        <v>75</v>
      </c>
      <c r="D753" s="32" t="s">
        <v>76</v>
      </c>
      <c r="E753" s="33">
        <v>46</v>
      </c>
      <c r="F753" s="34">
        <v>4237.08</v>
      </c>
      <c r="G753" s="34">
        <v>0</v>
      </c>
      <c r="H753" s="34">
        <v>3349.51</v>
      </c>
      <c r="I753" s="34">
        <v>0</v>
      </c>
      <c r="J753" s="35">
        <f t="shared" si="77"/>
        <v>4237.08</v>
      </c>
      <c r="K753" s="35">
        <f t="shared" si="78"/>
        <v>887.56999999999971</v>
      </c>
      <c r="L753" s="35">
        <f t="shared" si="79"/>
        <v>887.56999999999971</v>
      </c>
      <c r="M753" s="36">
        <f t="shared" si="80"/>
        <v>0.20947680950088263</v>
      </c>
      <c r="N753" s="37">
        <f t="shared" si="81"/>
        <v>2017</v>
      </c>
      <c r="O753" s="38" t="str">
        <f t="shared" si="82"/>
        <v>Q3</v>
      </c>
      <c r="P753" s="37">
        <f t="shared" si="83"/>
        <v>8</v>
      </c>
    </row>
    <row r="754" spans="1:16" x14ac:dyDescent="0.25">
      <c r="A754" s="31">
        <v>42948</v>
      </c>
      <c r="B754" s="32" t="s">
        <v>82</v>
      </c>
      <c r="C754" s="32" t="s">
        <v>78</v>
      </c>
      <c r="D754" s="32" t="s">
        <v>76</v>
      </c>
      <c r="E754" s="33">
        <v>2085</v>
      </c>
      <c r="F754" s="34">
        <v>201851.88</v>
      </c>
      <c r="G754" s="34">
        <v>0</v>
      </c>
      <c r="H754" s="34">
        <v>165979.70000000001</v>
      </c>
      <c r="I754" s="34">
        <v>0</v>
      </c>
      <c r="J754" s="35">
        <f t="shared" si="77"/>
        <v>201851.88</v>
      </c>
      <c r="K754" s="35">
        <f t="shared" si="78"/>
        <v>35872.179999999993</v>
      </c>
      <c r="L754" s="35">
        <f t="shared" si="79"/>
        <v>35872.179999999993</v>
      </c>
      <c r="M754" s="36">
        <f t="shared" si="80"/>
        <v>0.1777153623736375</v>
      </c>
      <c r="N754" s="37">
        <f t="shared" si="81"/>
        <v>2017</v>
      </c>
      <c r="O754" s="38" t="str">
        <f t="shared" si="82"/>
        <v>Q3</v>
      </c>
      <c r="P754" s="37">
        <f t="shared" si="83"/>
        <v>8</v>
      </c>
    </row>
    <row r="755" spans="1:16" x14ac:dyDescent="0.25">
      <c r="A755" s="31">
        <v>42948</v>
      </c>
      <c r="B755" s="32" t="s">
        <v>82</v>
      </c>
      <c r="C755" s="32" t="s">
        <v>78</v>
      </c>
      <c r="D755" s="32" t="s">
        <v>77</v>
      </c>
      <c r="E755" s="33">
        <v>935</v>
      </c>
      <c r="F755" s="34">
        <v>87852.6</v>
      </c>
      <c r="G755" s="34">
        <v>20492.45</v>
      </c>
      <c r="H755" s="34">
        <v>72593.83</v>
      </c>
      <c r="I755" s="34">
        <v>0</v>
      </c>
      <c r="J755" s="35">
        <f t="shared" si="77"/>
        <v>67360.150000000009</v>
      </c>
      <c r="K755" s="35">
        <f t="shared" si="78"/>
        <v>-5233.679999999993</v>
      </c>
      <c r="L755" s="35">
        <f t="shared" si="79"/>
        <v>-5233.679999999993</v>
      </c>
      <c r="M755" s="36">
        <f t="shared" si="80"/>
        <v>-7.7696976624903477E-2</v>
      </c>
      <c r="N755" s="37">
        <f t="shared" si="81"/>
        <v>2017</v>
      </c>
      <c r="O755" s="38" t="str">
        <f t="shared" si="82"/>
        <v>Q3</v>
      </c>
      <c r="P755" s="37">
        <f t="shared" si="83"/>
        <v>8</v>
      </c>
    </row>
    <row r="756" spans="1:16" x14ac:dyDescent="0.25">
      <c r="A756" s="31">
        <v>42948</v>
      </c>
      <c r="B756" s="32" t="s">
        <v>82</v>
      </c>
      <c r="C756" s="32" t="s">
        <v>79</v>
      </c>
      <c r="D756" s="32" t="s">
        <v>76</v>
      </c>
      <c r="E756" s="33">
        <v>112</v>
      </c>
      <c r="F756" s="34">
        <v>10956.84</v>
      </c>
      <c r="G756" s="34">
        <v>0</v>
      </c>
      <c r="H756" s="34">
        <v>8866.52</v>
      </c>
      <c r="I756" s="34">
        <v>0</v>
      </c>
      <c r="J756" s="35">
        <f t="shared" si="77"/>
        <v>10956.84</v>
      </c>
      <c r="K756" s="35">
        <f t="shared" si="78"/>
        <v>2090.3199999999997</v>
      </c>
      <c r="L756" s="35">
        <f t="shared" si="79"/>
        <v>2090.3199999999997</v>
      </c>
      <c r="M756" s="36">
        <f t="shared" si="80"/>
        <v>0.19077763296716935</v>
      </c>
      <c r="N756" s="37">
        <f t="shared" si="81"/>
        <v>2017</v>
      </c>
      <c r="O756" s="38" t="str">
        <f t="shared" si="82"/>
        <v>Q3</v>
      </c>
      <c r="P756" s="37">
        <f t="shared" si="83"/>
        <v>8</v>
      </c>
    </row>
    <row r="757" spans="1:16" x14ac:dyDescent="0.25">
      <c r="A757" s="31">
        <v>42948</v>
      </c>
      <c r="B757" s="32" t="s">
        <v>82</v>
      </c>
      <c r="C757" s="32" t="s">
        <v>79</v>
      </c>
      <c r="D757" s="32" t="s">
        <v>77</v>
      </c>
      <c r="E757" s="33">
        <v>2</v>
      </c>
      <c r="F757" s="34">
        <v>99.96</v>
      </c>
      <c r="G757" s="34">
        <v>5</v>
      </c>
      <c r="H757" s="34">
        <v>94.54</v>
      </c>
      <c r="I757" s="34">
        <v>0</v>
      </c>
      <c r="J757" s="35">
        <f t="shared" si="77"/>
        <v>94.96</v>
      </c>
      <c r="K757" s="35">
        <f t="shared" si="78"/>
        <v>0.41999999999998749</v>
      </c>
      <c r="L757" s="35">
        <f t="shared" si="79"/>
        <v>0.41999999999998749</v>
      </c>
      <c r="M757" s="36">
        <f t="shared" si="80"/>
        <v>4.4229149115415705E-3</v>
      </c>
      <c r="N757" s="37">
        <f t="shared" si="81"/>
        <v>2017</v>
      </c>
      <c r="O757" s="38" t="str">
        <f t="shared" si="82"/>
        <v>Q3</v>
      </c>
      <c r="P757" s="37">
        <f t="shared" si="83"/>
        <v>8</v>
      </c>
    </row>
    <row r="758" spans="1:16" x14ac:dyDescent="0.25">
      <c r="A758" s="31">
        <v>42948</v>
      </c>
      <c r="B758" s="32" t="s">
        <v>83</v>
      </c>
      <c r="C758" s="32" t="s">
        <v>75</v>
      </c>
      <c r="D758" s="32" t="s">
        <v>76</v>
      </c>
      <c r="E758" s="33">
        <v>21</v>
      </c>
      <c r="F758" s="34">
        <v>11841.18</v>
      </c>
      <c r="G758" s="34">
        <v>0</v>
      </c>
      <c r="H758" s="34">
        <v>6549.28</v>
      </c>
      <c r="I758" s="34">
        <v>0</v>
      </c>
      <c r="J758" s="35">
        <f t="shared" si="77"/>
        <v>11841.18</v>
      </c>
      <c r="K758" s="35">
        <f t="shared" si="78"/>
        <v>5291.9000000000005</v>
      </c>
      <c r="L758" s="35">
        <f t="shared" si="79"/>
        <v>5291.9000000000005</v>
      </c>
      <c r="M758" s="36">
        <f t="shared" si="80"/>
        <v>0.4469064738480456</v>
      </c>
      <c r="N758" s="37">
        <f t="shared" si="81"/>
        <v>2017</v>
      </c>
      <c r="O758" s="38" t="str">
        <f t="shared" si="82"/>
        <v>Q3</v>
      </c>
      <c r="P758" s="37">
        <f t="shared" si="83"/>
        <v>8</v>
      </c>
    </row>
    <row r="759" spans="1:16" x14ac:dyDescent="0.25">
      <c r="A759" s="31">
        <v>42948</v>
      </c>
      <c r="B759" s="32" t="s">
        <v>83</v>
      </c>
      <c r="C759" s="32" t="s">
        <v>78</v>
      </c>
      <c r="D759" s="32" t="s">
        <v>76</v>
      </c>
      <c r="E759" s="33">
        <v>500</v>
      </c>
      <c r="F759" s="34">
        <v>290842.8</v>
      </c>
      <c r="G759" s="34">
        <v>0</v>
      </c>
      <c r="H759" s="34">
        <v>156497.23000000001</v>
      </c>
      <c r="I759" s="34">
        <v>0</v>
      </c>
      <c r="J759" s="35">
        <f t="shared" si="77"/>
        <v>290842.8</v>
      </c>
      <c r="K759" s="35">
        <f t="shared" si="78"/>
        <v>134345.56999999998</v>
      </c>
      <c r="L759" s="35">
        <f t="shared" si="79"/>
        <v>134345.56999999998</v>
      </c>
      <c r="M759" s="36">
        <f t="shared" si="80"/>
        <v>0.46191815647490664</v>
      </c>
      <c r="N759" s="37">
        <f t="shared" si="81"/>
        <v>2017</v>
      </c>
      <c r="O759" s="38" t="str">
        <f t="shared" si="82"/>
        <v>Q3</v>
      </c>
      <c r="P759" s="37">
        <f t="shared" si="83"/>
        <v>8</v>
      </c>
    </row>
    <row r="760" spans="1:16" x14ac:dyDescent="0.25">
      <c r="A760" s="31">
        <v>42948</v>
      </c>
      <c r="B760" s="32" t="s">
        <v>83</v>
      </c>
      <c r="C760" s="32" t="s">
        <v>78</v>
      </c>
      <c r="D760" s="32" t="s">
        <v>77</v>
      </c>
      <c r="E760" s="33">
        <v>266</v>
      </c>
      <c r="F760" s="34">
        <v>149799.24</v>
      </c>
      <c r="G760" s="34">
        <v>34405.86</v>
      </c>
      <c r="H760" s="34">
        <v>80111.39</v>
      </c>
      <c r="I760" s="34">
        <v>0</v>
      </c>
      <c r="J760" s="35">
        <f t="shared" si="77"/>
        <v>115393.37999999999</v>
      </c>
      <c r="K760" s="35">
        <f t="shared" si="78"/>
        <v>35281.989999999991</v>
      </c>
      <c r="L760" s="35">
        <f t="shared" si="79"/>
        <v>35281.989999999991</v>
      </c>
      <c r="M760" s="36">
        <f t="shared" si="80"/>
        <v>0.30575402159118653</v>
      </c>
      <c r="N760" s="37">
        <f t="shared" si="81"/>
        <v>2017</v>
      </c>
      <c r="O760" s="38" t="str">
        <f t="shared" si="82"/>
        <v>Q3</v>
      </c>
      <c r="P760" s="37">
        <f t="shared" si="83"/>
        <v>8</v>
      </c>
    </row>
    <row r="761" spans="1:16" x14ac:dyDescent="0.25">
      <c r="A761" s="31">
        <v>42948</v>
      </c>
      <c r="B761" s="32" t="s">
        <v>83</v>
      </c>
      <c r="C761" s="32" t="s">
        <v>79</v>
      </c>
      <c r="D761" s="32" t="s">
        <v>76</v>
      </c>
      <c r="E761" s="33">
        <v>38</v>
      </c>
      <c r="F761" s="34">
        <v>21630.12</v>
      </c>
      <c r="G761" s="34">
        <v>0</v>
      </c>
      <c r="H761" s="34">
        <v>11749.52</v>
      </c>
      <c r="I761" s="34">
        <v>0</v>
      </c>
      <c r="J761" s="35">
        <f t="shared" si="77"/>
        <v>21630.12</v>
      </c>
      <c r="K761" s="35">
        <f t="shared" si="78"/>
        <v>9880.5999999999985</v>
      </c>
      <c r="L761" s="35">
        <f t="shared" si="79"/>
        <v>9880.5999999999985</v>
      </c>
      <c r="M761" s="36">
        <f t="shared" si="80"/>
        <v>0.45679820546534178</v>
      </c>
      <c r="N761" s="37">
        <f t="shared" si="81"/>
        <v>2017</v>
      </c>
      <c r="O761" s="38" t="str">
        <f t="shared" si="82"/>
        <v>Q3</v>
      </c>
      <c r="P761" s="37">
        <f t="shared" si="83"/>
        <v>8</v>
      </c>
    </row>
    <row r="762" spans="1:16" x14ac:dyDescent="0.25">
      <c r="A762" s="31">
        <v>42948</v>
      </c>
      <c r="B762" s="32" t="s">
        <v>83</v>
      </c>
      <c r="C762" s="32" t="s">
        <v>79</v>
      </c>
      <c r="D762" s="32" t="s">
        <v>77</v>
      </c>
      <c r="E762" s="33">
        <v>3</v>
      </c>
      <c r="F762" s="34">
        <v>2689.74</v>
      </c>
      <c r="G762" s="34">
        <v>134.49</v>
      </c>
      <c r="H762" s="34">
        <v>1450.96</v>
      </c>
      <c r="I762" s="34">
        <v>0</v>
      </c>
      <c r="J762" s="35">
        <f t="shared" si="77"/>
        <v>2555.25</v>
      </c>
      <c r="K762" s="35">
        <f t="shared" si="78"/>
        <v>1104.29</v>
      </c>
      <c r="L762" s="35">
        <f t="shared" si="79"/>
        <v>1104.29</v>
      </c>
      <c r="M762" s="36">
        <f t="shared" si="80"/>
        <v>0.43216515018099988</v>
      </c>
      <c r="N762" s="37">
        <f t="shared" si="81"/>
        <v>2017</v>
      </c>
      <c r="O762" s="38" t="str">
        <f t="shared" si="82"/>
        <v>Q3</v>
      </c>
      <c r="P762" s="37">
        <f t="shared" si="83"/>
        <v>8</v>
      </c>
    </row>
    <row r="763" spans="1:16" x14ac:dyDescent="0.25">
      <c r="A763" s="31">
        <v>42948</v>
      </c>
      <c r="B763" s="32" t="s">
        <v>84</v>
      </c>
      <c r="C763" s="32" t="s">
        <v>75</v>
      </c>
      <c r="D763" s="32" t="s">
        <v>76</v>
      </c>
      <c r="E763" s="33">
        <v>13</v>
      </c>
      <c r="F763" s="34">
        <v>55882.74</v>
      </c>
      <c r="G763" s="34">
        <v>0</v>
      </c>
      <c r="H763" s="34">
        <v>45272.28</v>
      </c>
      <c r="I763" s="34">
        <v>0</v>
      </c>
      <c r="J763" s="35">
        <f t="shared" si="77"/>
        <v>55882.74</v>
      </c>
      <c r="K763" s="35">
        <f t="shared" si="78"/>
        <v>10610.46</v>
      </c>
      <c r="L763" s="35">
        <f t="shared" si="79"/>
        <v>10610.46</v>
      </c>
      <c r="M763" s="36">
        <f t="shared" si="80"/>
        <v>0.18987007437359013</v>
      </c>
      <c r="N763" s="37">
        <f t="shared" si="81"/>
        <v>2017</v>
      </c>
      <c r="O763" s="38" t="str">
        <f t="shared" si="82"/>
        <v>Q3</v>
      </c>
      <c r="P763" s="37">
        <f t="shared" si="83"/>
        <v>8</v>
      </c>
    </row>
    <row r="764" spans="1:16" x14ac:dyDescent="0.25">
      <c r="A764" s="31">
        <v>42948</v>
      </c>
      <c r="B764" s="32" t="s">
        <v>84</v>
      </c>
      <c r="C764" s="32" t="s">
        <v>78</v>
      </c>
      <c r="D764" s="32" t="s">
        <v>76</v>
      </c>
      <c r="E764" s="33">
        <v>193</v>
      </c>
      <c r="F764" s="34">
        <v>701246.94</v>
      </c>
      <c r="G764" s="34">
        <v>0</v>
      </c>
      <c r="H764" s="34">
        <v>583029.02</v>
      </c>
      <c r="I764" s="34">
        <v>0</v>
      </c>
      <c r="J764" s="35">
        <f t="shared" si="77"/>
        <v>701246.94</v>
      </c>
      <c r="K764" s="35">
        <f t="shared" si="78"/>
        <v>118217.91999999993</v>
      </c>
      <c r="L764" s="35">
        <f t="shared" si="79"/>
        <v>118217.91999999993</v>
      </c>
      <c r="M764" s="36">
        <f t="shared" si="80"/>
        <v>0.16858243973228593</v>
      </c>
      <c r="N764" s="37">
        <f t="shared" si="81"/>
        <v>2017</v>
      </c>
      <c r="O764" s="38" t="str">
        <f t="shared" si="82"/>
        <v>Q3</v>
      </c>
      <c r="P764" s="37">
        <f t="shared" si="83"/>
        <v>8</v>
      </c>
    </row>
    <row r="765" spans="1:16" x14ac:dyDescent="0.25">
      <c r="A765" s="31">
        <v>42948</v>
      </c>
      <c r="B765" s="32" t="s">
        <v>84</v>
      </c>
      <c r="C765" s="32" t="s">
        <v>78</v>
      </c>
      <c r="D765" s="32" t="s">
        <v>77</v>
      </c>
      <c r="E765" s="33">
        <v>94</v>
      </c>
      <c r="F765" s="34">
        <v>347377.32</v>
      </c>
      <c r="G765" s="34">
        <v>77468.490000000005</v>
      </c>
      <c r="H765" s="34">
        <v>284805.84999999998</v>
      </c>
      <c r="I765" s="34">
        <v>0</v>
      </c>
      <c r="J765" s="35">
        <f t="shared" si="77"/>
        <v>269908.83</v>
      </c>
      <c r="K765" s="35">
        <f t="shared" si="78"/>
        <v>-14897.01999999996</v>
      </c>
      <c r="L765" s="35">
        <f t="shared" si="79"/>
        <v>-14897.01999999996</v>
      </c>
      <c r="M765" s="36">
        <f t="shared" si="80"/>
        <v>-5.5192784911853233E-2</v>
      </c>
      <c r="N765" s="37">
        <f t="shared" si="81"/>
        <v>2017</v>
      </c>
      <c r="O765" s="38" t="str">
        <f t="shared" si="82"/>
        <v>Q3</v>
      </c>
      <c r="P765" s="37">
        <f t="shared" si="83"/>
        <v>8</v>
      </c>
    </row>
    <row r="766" spans="1:16" x14ac:dyDescent="0.25">
      <c r="A766" s="31">
        <v>42948</v>
      </c>
      <c r="B766" s="32" t="s">
        <v>84</v>
      </c>
      <c r="C766" s="32" t="s">
        <v>79</v>
      </c>
      <c r="D766" s="32" t="s">
        <v>76</v>
      </c>
      <c r="E766" s="33">
        <v>14</v>
      </c>
      <c r="F766" s="34">
        <v>47905.32</v>
      </c>
      <c r="G766" s="34">
        <v>0</v>
      </c>
      <c r="H766" s="34">
        <v>38876.769999999997</v>
      </c>
      <c r="I766" s="34">
        <v>0</v>
      </c>
      <c r="J766" s="35">
        <f t="shared" si="77"/>
        <v>47905.32</v>
      </c>
      <c r="K766" s="35">
        <f t="shared" si="78"/>
        <v>9028.5500000000029</v>
      </c>
      <c r="L766" s="35">
        <f t="shared" si="79"/>
        <v>9028.5500000000029</v>
      </c>
      <c r="M766" s="36">
        <f t="shared" si="80"/>
        <v>0.18846654192060514</v>
      </c>
      <c r="N766" s="37">
        <f t="shared" si="81"/>
        <v>2017</v>
      </c>
      <c r="O766" s="38" t="str">
        <f t="shared" si="82"/>
        <v>Q3</v>
      </c>
      <c r="P766" s="37">
        <f t="shared" si="83"/>
        <v>8</v>
      </c>
    </row>
    <row r="767" spans="1:16" x14ac:dyDescent="0.25">
      <c r="A767" s="31">
        <v>42948</v>
      </c>
      <c r="B767" s="32" t="s">
        <v>84</v>
      </c>
      <c r="C767" s="32" t="s">
        <v>79</v>
      </c>
      <c r="D767" s="32" t="s">
        <v>77</v>
      </c>
      <c r="E767" s="33">
        <v>2</v>
      </c>
      <c r="F767" s="34">
        <v>10391.76</v>
      </c>
      <c r="G767" s="34">
        <v>519.59</v>
      </c>
      <c r="H767" s="34">
        <v>8580.09</v>
      </c>
      <c r="I767" s="34">
        <v>0</v>
      </c>
      <c r="J767" s="35">
        <f t="shared" si="77"/>
        <v>9872.17</v>
      </c>
      <c r="K767" s="35">
        <f t="shared" si="78"/>
        <v>1292.08</v>
      </c>
      <c r="L767" s="35">
        <f t="shared" si="79"/>
        <v>1292.08</v>
      </c>
      <c r="M767" s="36">
        <f t="shared" si="80"/>
        <v>0.1308810524940312</v>
      </c>
      <c r="N767" s="37">
        <f t="shared" si="81"/>
        <v>2017</v>
      </c>
      <c r="O767" s="38" t="str">
        <f t="shared" si="82"/>
        <v>Q3</v>
      </c>
      <c r="P767" s="37">
        <f t="shared" si="83"/>
        <v>8</v>
      </c>
    </row>
    <row r="768" spans="1:16" x14ac:dyDescent="0.25">
      <c r="A768" s="31">
        <v>42948</v>
      </c>
      <c r="B768" s="32" t="s">
        <v>85</v>
      </c>
      <c r="C768" s="32" t="s">
        <v>75</v>
      </c>
      <c r="D768" s="32" t="s">
        <v>76</v>
      </c>
      <c r="E768" s="33">
        <v>8</v>
      </c>
      <c r="F768" s="34">
        <v>8763.84</v>
      </c>
      <c r="G768" s="34">
        <v>0</v>
      </c>
      <c r="H768" s="34">
        <v>4685.25</v>
      </c>
      <c r="I768" s="34">
        <v>0</v>
      </c>
      <c r="J768" s="35">
        <f t="shared" si="77"/>
        <v>8763.84</v>
      </c>
      <c r="K768" s="35">
        <f t="shared" si="78"/>
        <v>4078.59</v>
      </c>
      <c r="L768" s="35">
        <f t="shared" si="79"/>
        <v>4078.59</v>
      </c>
      <c r="M768" s="36">
        <f t="shared" si="80"/>
        <v>0.46538845985321503</v>
      </c>
      <c r="N768" s="37">
        <f t="shared" si="81"/>
        <v>2017</v>
      </c>
      <c r="O768" s="38" t="str">
        <f t="shared" si="82"/>
        <v>Q3</v>
      </c>
      <c r="P768" s="37">
        <f t="shared" si="83"/>
        <v>8</v>
      </c>
    </row>
    <row r="769" spans="1:16" x14ac:dyDescent="0.25">
      <c r="A769" s="31">
        <v>42948</v>
      </c>
      <c r="B769" s="32" t="s">
        <v>85</v>
      </c>
      <c r="C769" s="32" t="s">
        <v>75</v>
      </c>
      <c r="D769" s="32" t="s">
        <v>77</v>
      </c>
      <c r="E769" s="33">
        <v>1</v>
      </c>
      <c r="F769" s="34">
        <v>1100.58</v>
      </c>
      <c r="G769" s="34">
        <v>55.03</v>
      </c>
      <c r="H769" s="34">
        <v>705.18</v>
      </c>
      <c r="I769" s="34">
        <v>0</v>
      </c>
      <c r="J769" s="35">
        <f t="shared" si="77"/>
        <v>1045.55</v>
      </c>
      <c r="K769" s="35">
        <f t="shared" si="78"/>
        <v>340.37</v>
      </c>
      <c r="L769" s="35">
        <f t="shared" si="79"/>
        <v>340.37</v>
      </c>
      <c r="M769" s="36">
        <f t="shared" si="80"/>
        <v>0.32554158098608388</v>
      </c>
      <c r="N769" s="37">
        <f t="shared" si="81"/>
        <v>2017</v>
      </c>
      <c r="O769" s="38" t="str">
        <f t="shared" si="82"/>
        <v>Q3</v>
      </c>
      <c r="P769" s="37">
        <f t="shared" si="83"/>
        <v>8</v>
      </c>
    </row>
    <row r="770" spans="1:16" x14ac:dyDescent="0.25">
      <c r="A770" s="31">
        <v>42948</v>
      </c>
      <c r="B770" s="32" t="s">
        <v>85</v>
      </c>
      <c r="C770" s="32" t="s">
        <v>78</v>
      </c>
      <c r="D770" s="32" t="s">
        <v>76</v>
      </c>
      <c r="E770" s="33">
        <v>209</v>
      </c>
      <c r="F770" s="34">
        <v>250574.22</v>
      </c>
      <c r="G770" s="34">
        <v>0</v>
      </c>
      <c r="H770" s="34">
        <v>138158.97</v>
      </c>
      <c r="I770" s="34">
        <v>0</v>
      </c>
      <c r="J770" s="35">
        <f t="shared" ref="J770:J833" si="84">F770-G770</f>
        <v>250574.22</v>
      </c>
      <c r="K770" s="35">
        <f t="shared" ref="K770:K833" si="85">J770-H770</f>
        <v>112415.25</v>
      </c>
      <c r="L770" s="35">
        <f t="shared" ref="L770:L833" si="86">K770-I770</f>
        <v>112415.25</v>
      </c>
      <c r="M770" s="36">
        <f t="shared" ref="M770:M833" si="87">IF(J770=0,0,K770/J770)</f>
        <v>0.44863054946354819</v>
      </c>
      <c r="N770" s="37">
        <f t="shared" ref="N770:N833" si="88">YEAR(A770)</f>
        <v>2017</v>
      </c>
      <c r="O770" s="38" t="str">
        <f t="shared" ref="O770:O833" si="89">"Q"&amp;ROUNDUP(MONTH(A770)/3,0)</f>
        <v>Q3</v>
      </c>
      <c r="P770" s="37">
        <f t="shared" ref="P770:P833" si="90">MONTH(A770)</f>
        <v>8</v>
      </c>
    </row>
    <row r="771" spans="1:16" x14ac:dyDescent="0.25">
      <c r="A771" s="31">
        <v>42948</v>
      </c>
      <c r="B771" s="32" t="s">
        <v>85</v>
      </c>
      <c r="C771" s="32" t="s">
        <v>78</v>
      </c>
      <c r="D771" s="32" t="s">
        <v>77</v>
      </c>
      <c r="E771" s="33">
        <v>113</v>
      </c>
      <c r="F771" s="34">
        <v>115144.74</v>
      </c>
      <c r="G771" s="34">
        <v>25560.78</v>
      </c>
      <c r="H771" s="34">
        <v>66432.66</v>
      </c>
      <c r="I771" s="34">
        <v>0</v>
      </c>
      <c r="J771" s="35">
        <f t="shared" si="84"/>
        <v>89583.96</v>
      </c>
      <c r="K771" s="35">
        <f t="shared" si="85"/>
        <v>23151.300000000003</v>
      </c>
      <c r="L771" s="35">
        <f t="shared" si="86"/>
        <v>23151.300000000003</v>
      </c>
      <c r="M771" s="36">
        <f t="shared" si="87"/>
        <v>0.25843130846191664</v>
      </c>
      <c r="N771" s="37">
        <f t="shared" si="88"/>
        <v>2017</v>
      </c>
      <c r="O771" s="38" t="str">
        <f t="shared" si="89"/>
        <v>Q3</v>
      </c>
      <c r="P771" s="37">
        <f t="shared" si="90"/>
        <v>8</v>
      </c>
    </row>
    <row r="772" spans="1:16" x14ac:dyDescent="0.25">
      <c r="A772" s="31">
        <v>42948</v>
      </c>
      <c r="B772" s="32" t="s">
        <v>85</v>
      </c>
      <c r="C772" s="32" t="s">
        <v>79</v>
      </c>
      <c r="D772" s="32" t="s">
        <v>76</v>
      </c>
      <c r="E772" s="33">
        <v>14</v>
      </c>
      <c r="F772" s="34">
        <v>18488.52</v>
      </c>
      <c r="G772" s="34">
        <v>0</v>
      </c>
      <c r="H772" s="34">
        <v>10377.86</v>
      </c>
      <c r="I772" s="34">
        <v>0</v>
      </c>
      <c r="J772" s="35">
        <f t="shared" si="84"/>
        <v>18488.52</v>
      </c>
      <c r="K772" s="35">
        <f t="shared" si="85"/>
        <v>8110.66</v>
      </c>
      <c r="L772" s="35">
        <f t="shared" si="86"/>
        <v>8110.66</v>
      </c>
      <c r="M772" s="36">
        <f t="shared" si="87"/>
        <v>0.43868627667330862</v>
      </c>
      <c r="N772" s="37">
        <f t="shared" si="88"/>
        <v>2017</v>
      </c>
      <c r="O772" s="38" t="str">
        <f t="shared" si="89"/>
        <v>Q3</v>
      </c>
      <c r="P772" s="37">
        <f t="shared" si="90"/>
        <v>8</v>
      </c>
    </row>
    <row r="773" spans="1:16" x14ac:dyDescent="0.25">
      <c r="A773" s="31">
        <v>42948</v>
      </c>
      <c r="B773" s="32" t="s">
        <v>85</v>
      </c>
      <c r="C773" s="32" t="s">
        <v>79</v>
      </c>
      <c r="D773" s="32" t="s">
        <v>77</v>
      </c>
      <c r="E773" s="33">
        <v>3</v>
      </c>
      <c r="F773" s="34">
        <v>4076.94</v>
      </c>
      <c r="G773" s="34">
        <v>203.85</v>
      </c>
      <c r="H773" s="34">
        <v>2532.48</v>
      </c>
      <c r="I773" s="34">
        <v>0</v>
      </c>
      <c r="J773" s="35">
        <f t="shared" si="84"/>
        <v>3873.09</v>
      </c>
      <c r="K773" s="35">
        <f t="shared" si="85"/>
        <v>1340.6100000000001</v>
      </c>
      <c r="L773" s="35">
        <f t="shared" si="86"/>
        <v>1340.6100000000001</v>
      </c>
      <c r="M773" s="36">
        <f t="shared" si="87"/>
        <v>0.34613448177036943</v>
      </c>
      <c r="N773" s="37">
        <f t="shared" si="88"/>
        <v>2017</v>
      </c>
      <c r="O773" s="38" t="str">
        <f t="shared" si="89"/>
        <v>Q3</v>
      </c>
      <c r="P773" s="37">
        <f t="shared" si="90"/>
        <v>8</v>
      </c>
    </row>
    <row r="774" spans="1:16" x14ac:dyDescent="0.25">
      <c r="A774" s="31">
        <v>42979</v>
      </c>
      <c r="B774" s="32" t="s">
        <v>74</v>
      </c>
      <c r="C774" s="32" t="s">
        <v>75</v>
      </c>
      <c r="D774" s="32" t="s">
        <v>76</v>
      </c>
      <c r="E774" s="33">
        <v>24</v>
      </c>
      <c r="F774" s="34">
        <v>8625.1200000000008</v>
      </c>
      <c r="G774" s="34">
        <v>0</v>
      </c>
      <c r="H774" s="34">
        <v>5184.62</v>
      </c>
      <c r="I774" s="34">
        <v>0</v>
      </c>
      <c r="J774" s="35">
        <f t="shared" si="84"/>
        <v>8625.1200000000008</v>
      </c>
      <c r="K774" s="35">
        <f t="shared" si="85"/>
        <v>3440.5000000000009</v>
      </c>
      <c r="L774" s="35">
        <f t="shared" si="86"/>
        <v>3440.5000000000009</v>
      </c>
      <c r="M774" s="36">
        <f t="shared" si="87"/>
        <v>0.39889300090897295</v>
      </c>
      <c r="N774" s="37">
        <f t="shared" si="88"/>
        <v>2017</v>
      </c>
      <c r="O774" s="38" t="str">
        <f t="shared" si="89"/>
        <v>Q3</v>
      </c>
      <c r="P774" s="37">
        <f t="shared" si="90"/>
        <v>9</v>
      </c>
    </row>
    <row r="775" spans="1:16" x14ac:dyDescent="0.25">
      <c r="A775" s="31">
        <v>42979</v>
      </c>
      <c r="B775" s="32" t="s">
        <v>74</v>
      </c>
      <c r="C775" s="32" t="s">
        <v>75</v>
      </c>
      <c r="D775" s="32" t="s">
        <v>77</v>
      </c>
      <c r="E775" s="33">
        <v>3</v>
      </c>
      <c r="F775" s="34">
        <v>751.74</v>
      </c>
      <c r="G775" s="34">
        <v>37.590000000000003</v>
      </c>
      <c r="H775" s="34">
        <v>415.47</v>
      </c>
      <c r="I775" s="34">
        <v>0</v>
      </c>
      <c r="J775" s="35">
        <f t="shared" si="84"/>
        <v>714.15</v>
      </c>
      <c r="K775" s="35">
        <f t="shared" si="85"/>
        <v>298.67999999999995</v>
      </c>
      <c r="L775" s="35">
        <f t="shared" si="86"/>
        <v>298.67999999999995</v>
      </c>
      <c r="M775" s="36">
        <f t="shared" si="87"/>
        <v>0.4182314639781558</v>
      </c>
      <c r="N775" s="37">
        <f t="shared" si="88"/>
        <v>2017</v>
      </c>
      <c r="O775" s="38" t="str">
        <f t="shared" si="89"/>
        <v>Q3</v>
      </c>
      <c r="P775" s="37">
        <f t="shared" si="90"/>
        <v>9</v>
      </c>
    </row>
    <row r="776" spans="1:16" x14ac:dyDescent="0.25">
      <c r="A776" s="31">
        <v>42979</v>
      </c>
      <c r="B776" s="32" t="s">
        <v>74</v>
      </c>
      <c r="C776" s="32" t="s">
        <v>78</v>
      </c>
      <c r="D776" s="32" t="s">
        <v>76</v>
      </c>
      <c r="E776" s="33">
        <v>943</v>
      </c>
      <c r="F776" s="34">
        <v>362438.64</v>
      </c>
      <c r="G776" s="34">
        <v>0</v>
      </c>
      <c r="H776" s="34">
        <v>216723.14</v>
      </c>
      <c r="I776" s="34">
        <v>0</v>
      </c>
      <c r="J776" s="35">
        <f t="shared" si="84"/>
        <v>362438.64</v>
      </c>
      <c r="K776" s="35">
        <f t="shared" si="85"/>
        <v>145715.5</v>
      </c>
      <c r="L776" s="35">
        <f t="shared" si="86"/>
        <v>145715.5</v>
      </c>
      <c r="M776" s="36">
        <f t="shared" si="87"/>
        <v>0.40204184631086792</v>
      </c>
      <c r="N776" s="37">
        <f t="shared" si="88"/>
        <v>2017</v>
      </c>
      <c r="O776" s="38" t="str">
        <f t="shared" si="89"/>
        <v>Q3</v>
      </c>
      <c r="P776" s="37">
        <f t="shared" si="90"/>
        <v>9</v>
      </c>
    </row>
    <row r="777" spans="1:16" x14ac:dyDescent="0.25">
      <c r="A777" s="31">
        <v>42979</v>
      </c>
      <c r="B777" s="32" t="s">
        <v>74</v>
      </c>
      <c r="C777" s="32" t="s">
        <v>78</v>
      </c>
      <c r="D777" s="32" t="s">
        <v>77</v>
      </c>
      <c r="E777" s="33">
        <v>28</v>
      </c>
      <c r="F777" s="34">
        <v>9212.64</v>
      </c>
      <c r="G777" s="34">
        <v>460.66</v>
      </c>
      <c r="H777" s="34">
        <v>6188.83</v>
      </c>
      <c r="I777" s="34">
        <v>0</v>
      </c>
      <c r="J777" s="35">
        <f t="shared" si="84"/>
        <v>8751.98</v>
      </c>
      <c r="K777" s="35">
        <f t="shared" si="85"/>
        <v>2563.1499999999996</v>
      </c>
      <c r="L777" s="35">
        <f t="shared" si="86"/>
        <v>2563.1499999999996</v>
      </c>
      <c r="M777" s="36">
        <f t="shared" si="87"/>
        <v>0.29286515737010366</v>
      </c>
      <c r="N777" s="37">
        <f t="shared" si="88"/>
        <v>2017</v>
      </c>
      <c r="O777" s="38" t="str">
        <f t="shared" si="89"/>
        <v>Q3</v>
      </c>
      <c r="P777" s="37">
        <f t="shared" si="90"/>
        <v>9</v>
      </c>
    </row>
    <row r="778" spans="1:16" x14ac:dyDescent="0.25">
      <c r="A778" s="31">
        <v>42979</v>
      </c>
      <c r="B778" s="32" t="s">
        <v>74</v>
      </c>
      <c r="C778" s="32" t="s">
        <v>79</v>
      </c>
      <c r="D778" s="32" t="s">
        <v>76</v>
      </c>
      <c r="E778" s="33">
        <v>45</v>
      </c>
      <c r="F778" s="34">
        <v>15498.9</v>
      </c>
      <c r="G778" s="34">
        <v>0</v>
      </c>
      <c r="H778" s="34">
        <v>10530.66</v>
      </c>
      <c r="I778" s="34">
        <v>0</v>
      </c>
      <c r="J778" s="35">
        <f t="shared" si="84"/>
        <v>15498.9</v>
      </c>
      <c r="K778" s="35">
        <f t="shared" si="85"/>
        <v>4968.24</v>
      </c>
      <c r="L778" s="35">
        <f t="shared" si="86"/>
        <v>4968.24</v>
      </c>
      <c r="M778" s="36">
        <f t="shared" si="87"/>
        <v>0.32055436192245901</v>
      </c>
      <c r="N778" s="37">
        <f t="shared" si="88"/>
        <v>2017</v>
      </c>
      <c r="O778" s="38" t="str">
        <f t="shared" si="89"/>
        <v>Q3</v>
      </c>
      <c r="P778" s="37">
        <f t="shared" si="90"/>
        <v>9</v>
      </c>
    </row>
    <row r="779" spans="1:16" x14ac:dyDescent="0.25">
      <c r="A779" s="31">
        <v>42979</v>
      </c>
      <c r="B779" s="32" t="s">
        <v>74</v>
      </c>
      <c r="C779" s="32" t="s">
        <v>79</v>
      </c>
      <c r="D779" s="32" t="s">
        <v>77</v>
      </c>
      <c r="E779" s="33">
        <v>1</v>
      </c>
      <c r="F779" s="34">
        <v>202.98</v>
      </c>
      <c r="G779" s="34">
        <v>10.15</v>
      </c>
      <c r="H779" s="34">
        <v>98.74</v>
      </c>
      <c r="I779" s="34">
        <v>0</v>
      </c>
      <c r="J779" s="35">
        <f t="shared" si="84"/>
        <v>192.82999999999998</v>
      </c>
      <c r="K779" s="35">
        <f t="shared" si="85"/>
        <v>94.089999999999989</v>
      </c>
      <c r="L779" s="35">
        <f t="shared" si="86"/>
        <v>94.089999999999989</v>
      </c>
      <c r="M779" s="36">
        <f t="shared" si="87"/>
        <v>0.48794274749779598</v>
      </c>
      <c r="N779" s="37">
        <f t="shared" si="88"/>
        <v>2017</v>
      </c>
      <c r="O779" s="38" t="str">
        <f t="shared" si="89"/>
        <v>Q3</v>
      </c>
      <c r="P779" s="37">
        <f t="shared" si="90"/>
        <v>9</v>
      </c>
    </row>
    <row r="780" spans="1:16" x14ac:dyDescent="0.25">
      <c r="A780" s="31">
        <v>42979</v>
      </c>
      <c r="B780" s="32" t="s">
        <v>80</v>
      </c>
      <c r="C780" s="32" t="s">
        <v>75</v>
      </c>
      <c r="D780" s="32" t="s">
        <v>76</v>
      </c>
      <c r="E780" s="33">
        <v>9</v>
      </c>
      <c r="F780" s="34">
        <v>56529.42</v>
      </c>
      <c r="G780" s="34">
        <v>0</v>
      </c>
      <c r="H780" s="34">
        <v>47231.97</v>
      </c>
      <c r="I780" s="34">
        <v>0</v>
      </c>
      <c r="J780" s="35">
        <f t="shared" si="84"/>
        <v>56529.42</v>
      </c>
      <c r="K780" s="35">
        <f t="shared" si="85"/>
        <v>9297.4499999999971</v>
      </c>
      <c r="L780" s="35">
        <f t="shared" si="86"/>
        <v>9297.4499999999971</v>
      </c>
      <c r="M780" s="36">
        <f t="shared" si="87"/>
        <v>0.16447099581067695</v>
      </c>
      <c r="N780" s="37">
        <f t="shared" si="88"/>
        <v>2017</v>
      </c>
      <c r="O780" s="38" t="str">
        <f t="shared" si="89"/>
        <v>Q3</v>
      </c>
      <c r="P780" s="37">
        <f t="shared" si="90"/>
        <v>9</v>
      </c>
    </row>
    <row r="781" spans="1:16" x14ac:dyDescent="0.25">
      <c r="A781" s="31">
        <v>42979</v>
      </c>
      <c r="B781" s="32" t="s">
        <v>80</v>
      </c>
      <c r="C781" s="32" t="s">
        <v>78</v>
      </c>
      <c r="D781" s="32" t="s">
        <v>76</v>
      </c>
      <c r="E781" s="33">
        <v>155</v>
      </c>
      <c r="F781" s="34">
        <v>866627.7</v>
      </c>
      <c r="G781" s="34">
        <v>0</v>
      </c>
      <c r="H781" s="34">
        <v>753615.88</v>
      </c>
      <c r="I781" s="34">
        <v>0</v>
      </c>
      <c r="J781" s="35">
        <f t="shared" si="84"/>
        <v>866627.7</v>
      </c>
      <c r="K781" s="35">
        <f t="shared" si="85"/>
        <v>113011.81999999995</v>
      </c>
      <c r="L781" s="35">
        <f t="shared" si="86"/>
        <v>113011.81999999995</v>
      </c>
      <c r="M781" s="36">
        <f t="shared" si="87"/>
        <v>0.13040411701587654</v>
      </c>
      <c r="N781" s="37">
        <f t="shared" si="88"/>
        <v>2017</v>
      </c>
      <c r="O781" s="38" t="str">
        <f t="shared" si="89"/>
        <v>Q3</v>
      </c>
      <c r="P781" s="37">
        <f t="shared" si="90"/>
        <v>9</v>
      </c>
    </row>
    <row r="782" spans="1:16" x14ac:dyDescent="0.25">
      <c r="A782" s="31">
        <v>42979</v>
      </c>
      <c r="B782" s="32" t="s">
        <v>80</v>
      </c>
      <c r="C782" s="32" t="s">
        <v>78</v>
      </c>
      <c r="D782" s="32" t="s">
        <v>77</v>
      </c>
      <c r="E782" s="33">
        <v>6</v>
      </c>
      <c r="F782" s="34">
        <v>20465.28</v>
      </c>
      <c r="G782" s="34">
        <v>1023.27</v>
      </c>
      <c r="H782" s="34">
        <v>17188.47</v>
      </c>
      <c r="I782" s="34">
        <v>0</v>
      </c>
      <c r="J782" s="35">
        <f t="shared" si="84"/>
        <v>19442.009999999998</v>
      </c>
      <c r="K782" s="35">
        <f t="shared" si="85"/>
        <v>2253.5399999999972</v>
      </c>
      <c r="L782" s="35">
        <f t="shared" si="86"/>
        <v>2253.5399999999972</v>
      </c>
      <c r="M782" s="36">
        <f t="shared" si="87"/>
        <v>0.11591085489617572</v>
      </c>
      <c r="N782" s="37">
        <f t="shared" si="88"/>
        <v>2017</v>
      </c>
      <c r="O782" s="38" t="str">
        <f t="shared" si="89"/>
        <v>Q3</v>
      </c>
      <c r="P782" s="37">
        <f t="shared" si="90"/>
        <v>9</v>
      </c>
    </row>
    <row r="783" spans="1:16" x14ac:dyDescent="0.25">
      <c r="A783" s="31">
        <v>42979</v>
      </c>
      <c r="B783" s="32" t="s">
        <v>80</v>
      </c>
      <c r="C783" s="32" t="s">
        <v>79</v>
      </c>
      <c r="D783" s="32" t="s">
        <v>76</v>
      </c>
      <c r="E783" s="33">
        <v>20</v>
      </c>
      <c r="F783" s="34">
        <v>81753</v>
      </c>
      <c r="G783" s="34">
        <v>0</v>
      </c>
      <c r="H783" s="34">
        <v>72173.14</v>
      </c>
      <c r="I783" s="34">
        <v>0</v>
      </c>
      <c r="J783" s="35">
        <f t="shared" si="84"/>
        <v>81753</v>
      </c>
      <c r="K783" s="35">
        <f t="shared" si="85"/>
        <v>9579.86</v>
      </c>
      <c r="L783" s="35">
        <f t="shared" si="86"/>
        <v>9579.86</v>
      </c>
      <c r="M783" s="36">
        <f t="shared" si="87"/>
        <v>0.11718053160128682</v>
      </c>
      <c r="N783" s="37">
        <f t="shared" si="88"/>
        <v>2017</v>
      </c>
      <c r="O783" s="38" t="str">
        <f t="shared" si="89"/>
        <v>Q3</v>
      </c>
      <c r="P783" s="37">
        <f t="shared" si="90"/>
        <v>9</v>
      </c>
    </row>
    <row r="784" spans="1:16" x14ac:dyDescent="0.25">
      <c r="A784" s="31">
        <v>42979</v>
      </c>
      <c r="B784" s="32" t="s">
        <v>81</v>
      </c>
      <c r="C784" s="32" t="s">
        <v>75</v>
      </c>
      <c r="D784" s="32" t="s">
        <v>76</v>
      </c>
      <c r="E784" s="33">
        <v>15</v>
      </c>
      <c r="F784" s="34">
        <v>12377.7</v>
      </c>
      <c r="G784" s="34">
        <v>0</v>
      </c>
      <c r="H784" s="34">
        <v>5665.46</v>
      </c>
      <c r="I784" s="34">
        <v>0</v>
      </c>
      <c r="J784" s="35">
        <f t="shared" si="84"/>
        <v>12377.7</v>
      </c>
      <c r="K784" s="35">
        <f t="shared" si="85"/>
        <v>6712.2400000000007</v>
      </c>
      <c r="L784" s="35">
        <f t="shared" si="86"/>
        <v>6712.2400000000007</v>
      </c>
      <c r="M784" s="36">
        <f t="shared" si="87"/>
        <v>0.54228491561437098</v>
      </c>
      <c r="N784" s="37">
        <f t="shared" si="88"/>
        <v>2017</v>
      </c>
      <c r="O784" s="38" t="str">
        <f t="shared" si="89"/>
        <v>Q3</v>
      </c>
      <c r="P784" s="37">
        <f t="shared" si="90"/>
        <v>9</v>
      </c>
    </row>
    <row r="785" spans="1:16" x14ac:dyDescent="0.25">
      <c r="A785" s="31">
        <v>42979</v>
      </c>
      <c r="B785" s="32" t="s">
        <v>81</v>
      </c>
      <c r="C785" s="32" t="s">
        <v>78</v>
      </c>
      <c r="D785" s="32" t="s">
        <v>76</v>
      </c>
      <c r="E785" s="33">
        <v>605</v>
      </c>
      <c r="F785" s="34">
        <v>420846.9</v>
      </c>
      <c r="G785" s="34">
        <v>0</v>
      </c>
      <c r="H785" s="34">
        <v>189966.29</v>
      </c>
      <c r="I785" s="34">
        <v>0</v>
      </c>
      <c r="J785" s="35">
        <f t="shared" si="84"/>
        <v>420846.9</v>
      </c>
      <c r="K785" s="35">
        <f t="shared" si="85"/>
        <v>230880.61000000002</v>
      </c>
      <c r="L785" s="35">
        <f t="shared" si="86"/>
        <v>230880.61000000002</v>
      </c>
      <c r="M785" s="36">
        <f t="shared" si="87"/>
        <v>0.54860950621235416</v>
      </c>
      <c r="N785" s="37">
        <f t="shared" si="88"/>
        <v>2017</v>
      </c>
      <c r="O785" s="38" t="str">
        <f t="shared" si="89"/>
        <v>Q3</v>
      </c>
      <c r="P785" s="37">
        <f t="shared" si="90"/>
        <v>9</v>
      </c>
    </row>
    <row r="786" spans="1:16" x14ac:dyDescent="0.25">
      <c r="A786" s="31">
        <v>42979</v>
      </c>
      <c r="B786" s="32" t="s">
        <v>81</v>
      </c>
      <c r="C786" s="32" t="s">
        <v>78</v>
      </c>
      <c r="D786" s="32" t="s">
        <v>77</v>
      </c>
      <c r="E786" s="33">
        <v>22</v>
      </c>
      <c r="F786" s="34">
        <v>12023.76</v>
      </c>
      <c r="G786" s="34">
        <v>601.21</v>
      </c>
      <c r="H786" s="34">
        <v>6008.78</v>
      </c>
      <c r="I786" s="34">
        <v>0</v>
      </c>
      <c r="J786" s="35">
        <f t="shared" si="84"/>
        <v>11422.55</v>
      </c>
      <c r="K786" s="35">
        <f t="shared" si="85"/>
        <v>5413.7699999999995</v>
      </c>
      <c r="L786" s="35">
        <f t="shared" si="86"/>
        <v>5413.7699999999995</v>
      </c>
      <c r="M786" s="36">
        <f t="shared" si="87"/>
        <v>0.47395458982451377</v>
      </c>
      <c r="N786" s="37">
        <f t="shared" si="88"/>
        <v>2017</v>
      </c>
      <c r="O786" s="38" t="str">
        <f t="shared" si="89"/>
        <v>Q3</v>
      </c>
      <c r="P786" s="37">
        <f t="shared" si="90"/>
        <v>9</v>
      </c>
    </row>
    <row r="787" spans="1:16" x14ac:dyDescent="0.25">
      <c r="A787" s="31">
        <v>42979</v>
      </c>
      <c r="B787" s="32" t="s">
        <v>81</v>
      </c>
      <c r="C787" s="32" t="s">
        <v>79</v>
      </c>
      <c r="D787" s="32" t="s">
        <v>76</v>
      </c>
      <c r="E787" s="33">
        <v>35</v>
      </c>
      <c r="F787" s="34">
        <v>24505.5</v>
      </c>
      <c r="G787" s="34">
        <v>0</v>
      </c>
      <c r="H787" s="34">
        <v>11267.53</v>
      </c>
      <c r="I787" s="34">
        <v>0</v>
      </c>
      <c r="J787" s="35">
        <f t="shared" si="84"/>
        <v>24505.5</v>
      </c>
      <c r="K787" s="35">
        <f t="shared" si="85"/>
        <v>13237.97</v>
      </c>
      <c r="L787" s="35">
        <f t="shared" si="86"/>
        <v>13237.97</v>
      </c>
      <c r="M787" s="36">
        <f t="shared" si="87"/>
        <v>0.54020403582869148</v>
      </c>
      <c r="N787" s="37">
        <f t="shared" si="88"/>
        <v>2017</v>
      </c>
      <c r="O787" s="38" t="str">
        <f t="shared" si="89"/>
        <v>Q3</v>
      </c>
      <c r="P787" s="37">
        <f t="shared" si="90"/>
        <v>9</v>
      </c>
    </row>
    <row r="788" spans="1:16" x14ac:dyDescent="0.25">
      <c r="A788" s="31">
        <v>42979</v>
      </c>
      <c r="B788" s="32" t="s">
        <v>82</v>
      </c>
      <c r="C788" s="32" t="s">
        <v>75</v>
      </c>
      <c r="D788" s="32" t="s">
        <v>76</v>
      </c>
      <c r="E788" s="33">
        <v>56</v>
      </c>
      <c r="F788" s="34">
        <v>5731.38</v>
      </c>
      <c r="G788" s="34">
        <v>0</v>
      </c>
      <c r="H788" s="34">
        <v>4748.22</v>
      </c>
      <c r="I788" s="34">
        <v>0</v>
      </c>
      <c r="J788" s="35">
        <f t="shared" si="84"/>
        <v>5731.38</v>
      </c>
      <c r="K788" s="35">
        <f t="shared" si="85"/>
        <v>983.15999999999985</v>
      </c>
      <c r="L788" s="35">
        <f t="shared" si="86"/>
        <v>983.15999999999985</v>
      </c>
      <c r="M788" s="36">
        <f t="shared" si="87"/>
        <v>0.17153983857290911</v>
      </c>
      <c r="N788" s="37">
        <f t="shared" si="88"/>
        <v>2017</v>
      </c>
      <c r="O788" s="38" t="str">
        <f t="shared" si="89"/>
        <v>Q3</v>
      </c>
      <c r="P788" s="37">
        <f t="shared" si="90"/>
        <v>9</v>
      </c>
    </row>
    <row r="789" spans="1:16" x14ac:dyDescent="0.25">
      <c r="A789" s="31">
        <v>42979</v>
      </c>
      <c r="B789" s="32" t="s">
        <v>82</v>
      </c>
      <c r="C789" s="32" t="s">
        <v>78</v>
      </c>
      <c r="D789" s="32" t="s">
        <v>76</v>
      </c>
      <c r="E789" s="33">
        <v>2483</v>
      </c>
      <c r="F789" s="34">
        <v>249438.96</v>
      </c>
      <c r="G789" s="34">
        <v>0</v>
      </c>
      <c r="H789" s="34">
        <v>207169.75</v>
      </c>
      <c r="I789" s="34">
        <v>0</v>
      </c>
      <c r="J789" s="35">
        <f t="shared" si="84"/>
        <v>249438.96</v>
      </c>
      <c r="K789" s="35">
        <f t="shared" si="85"/>
        <v>42269.209999999992</v>
      </c>
      <c r="L789" s="35">
        <f t="shared" si="86"/>
        <v>42269.209999999992</v>
      </c>
      <c r="M789" s="36">
        <f t="shared" si="87"/>
        <v>0.16945712891041556</v>
      </c>
      <c r="N789" s="37">
        <f t="shared" si="88"/>
        <v>2017</v>
      </c>
      <c r="O789" s="38" t="str">
        <f t="shared" si="89"/>
        <v>Q3</v>
      </c>
      <c r="P789" s="37">
        <f t="shared" si="90"/>
        <v>9</v>
      </c>
    </row>
    <row r="790" spans="1:16" x14ac:dyDescent="0.25">
      <c r="A790" s="31">
        <v>42979</v>
      </c>
      <c r="B790" s="32" t="s">
        <v>82</v>
      </c>
      <c r="C790" s="32" t="s">
        <v>78</v>
      </c>
      <c r="D790" s="32" t="s">
        <v>77</v>
      </c>
      <c r="E790" s="33">
        <v>107</v>
      </c>
      <c r="F790" s="34">
        <v>9066.7800000000007</v>
      </c>
      <c r="G790" s="34">
        <v>453.37</v>
      </c>
      <c r="H790" s="34">
        <v>7535.73</v>
      </c>
      <c r="I790" s="34">
        <v>0</v>
      </c>
      <c r="J790" s="35">
        <f t="shared" si="84"/>
        <v>8613.41</v>
      </c>
      <c r="K790" s="35">
        <f t="shared" si="85"/>
        <v>1077.6800000000003</v>
      </c>
      <c r="L790" s="35">
        <f t="shared" si="86"/>
        <v>1077.6800000000003</v>
      </c>
      <c r="M790" s="36">
        <f t="shared" si="87"/>
        <v>0.12511653340546894</v>
      </c>
      <c r="N790" s="37">
        <f t="shared" si="88"/>
        <v>2017</v>
      </c>
      <c r="O790" s="38" t="str">
        <f t="shared" si="89"/>
        <v>Q3</v>
      </c>
      <c r="P790" s="37">
        <f t="shared" si="90"/>
        <v>9</v>
      </c>
    </row>
    <row r="791" spans="1:16" x14ac:dyDescent="0.25">
      <c r="A791" s="31">
        <v>42979</v>
      </c>
      <c r="B791" s="32" t="s">
        <v>82</v>
      </c>
      <c r="C791" s="32" t="s">
        <v>79</v>
      </c>
      <c r="D791" s="32" t="s">
        <v>76</v>
      </c>
      <c r="E791" s="33">
        <v>110</v>
      </c>
      <c r="F791" s="34">
        <v>9265.68</v>
      </c>
      <c r="G791" s="34">
        <v>0</v>
      </c>
      <c r="H791" s="34">
        <v>7537.14</v>
      </c>
      <c r="I791" s="34">
        <v>0</v>
      </c>
      <c r="J791" s="35">
        <f t="shared" si="84"/>
        <v>9265.68</v>
      </c>
      <c r="K791" s="35">
        <f t="shared" si="85"/>
        <v>1728.54</v>
      </c>
      <c r="L791" s="35">
        <f t="shared" si="86"/>
        <v>1728.54</v>
      </c>
      <c r="M791" s="36">
        <f t="shared" si="87"/>
        <v>0.18655295671769367</v>
      </c>
      <c r="N791" s="37">
        <f t="shared" si="88"/>
        <v>2017</v>
      </c>
      <c r="O791" s="38" t="str">
        <f t="shared" si="89"/>
        <v>Q3</v>
      </c>
      <c r="P791" s="37">
        <f t="shared" si="90"/>
        <v>9</v>
      </c>
    </row>
    <row r="792" spans="1:16" x14ac:dyDescent="0.25">
      <c r="A792" s="31">
        <v>42979</v>
      </c>
      <c r="B792" s="32" t="s">
        <v>82</v>
      </c>
      <c r="C792" s="32" t="s">
        <v>79</v>
      </c>
      <c r="D792" s="32" t="s">
        <v>77</v>
      </c>
      <c r="E792" s="33">
        <v>3</v>
      </c>
      <c r="F792" s="34">
        <v>425.34</v>
      </c>
      <c r="G792" s="34">
        <v>21.27</v>
      </c>
      <c r="H792" s="34">
        <v>392.49</v>
      </c>
      <c r="I792" s="34">
        <v>0</v>
      </c>
      <c r="J792" s="35">
        <f t="shared" si="84"/>
        <v>404.07</v>
      </c>
      <c r="K792" s="35">
        <f t="shared" si="85"/>
        <v>11.579999999999984</v>
      </c>
      <c r="L792" s="35">
        <f t="shared" si="86"/>
        <v>11.579999999999984</v>
      </c>
      <c r="M792" s="36">
        <f t="shared" si="87"/>
        <v>2.8658400772143402E-2</v>
      </c>
      <c r="N792" s="37">
        <f t="shared" si="88"/>
        <v>2017</v>
      </c>
      <c r="O792" s="38" t="str">
        <f t="shared" si="89"/>
        <v>Q3</v>
      </c>
      <c r="P792" s="37">
        <f t="shared" si="90"/>
        <v>9</v>
      </c>
    </row>
    <row r="793" spans="1:16" x14ac:dyDescent="0.25">
      <c r="A793" s="31">
        <v>42979</v>
      </c>
      <c r="B793" s="32" t="s">
        <v>83</v>
      </c>
      <c r="C793" s="32" t="s">
        <v>75</v>
      </c>
      <c r="D793" s="32" t="s">
        <v>76</v>
      </c>
      <c r="E793" s="33">
        <v>19</v>
      </c>
      <c r="F793" s="34">
        <v>11119.02</v>
      </c>
      <c r="G793" s="34">
        <v>0</v>
      </c>
      <c r="H793" s="34">
        <v>5874.78</v>
      </c>
      <c r="I793" s="34">
        <v>0</v>
      </c>
      <c r="J793" s="35">
        <f t="shared" si="84"/>
        <v>11119.02</v>
      </c>
      <c r="K793" s="35">
        <f t="shared" si="85"/>
        <v>5244.2400000000007</v>
      </c>
      <c r="L793" s="35">
        <f t="shared" si="86"/>
        <v>5244.2400000000007</v>
      </c>
      <c r="M793" s="36">
        <f t="shared" si="87"/>
        <v>0.47164588246086442</v>
      </c>
      <c r="N793" s="37">
        <f t="shared" si="88"/>
        <v>2017</v>
      </c>
      <c r="O793" s="38" t="str">
        <f t="shared" si="89"/>
        <v>Q3</v>
      </c>
      <c r="P793" s="37">
        <f t="shared" si="90"/>
        <v>9</v>
      </c>
    </row>
    <row r="794" spans="1:16" x14ac:dyDescent="0.25">
      <c r="A794" s="31">
        <v>42979</v>
      </c>
      <c r="B794" s="32" t="s">
        <v>83</v>
      </c>
      <c r="C794" s="32" t="s">
        <v>75</v>
      </c>
      <c r="D794" s="32" t="s">
        <v>77</v>
      </c>
      <c r="E794" s="33">
        <v>3</v>
      </c>
      <c r="F794" s="34">
        <v>1067.94</v>
      </c>
      <c r="G794" s="34">
        <v>53.4</v>
      </c>
      <c r="H794" s="34">
        <v>562.26</v>
      </c>
      <c r="I794" s="34">
        <v>0</v>
      </c>
      <c r="J794" s="35">
        <f t="shared" si="84"/>
        <v>1014.5400000000001</v>
      </c>
      <c r="K794" s="35">
        <f t="shared" si="85"/>
        <v>452.28000000000009</v>
      </c>
      <c r="L794" s="35">
        <f t="shared" si="86"/>
        <v>452.28000000000009</v>
      </c>
      <c r="M794" s="36">
        <f t="shared" si="87"/>
        <v>0.44579809568868656</v>
      </c>
      <c r="N794" s="37">
        <f t="shared" si="88"/>
        <v>2017</v>
      </c>
      <c r="O794" s="38" t="str">
        <f t="shared" si="89"/>
        <v>Q3</v>
      </c>
      <c r="P794" s="37">
        <f t="shared" si="90"/>
        <v>9</v>
      </c>
    </row>
    <row r="795" spans="1:16" x14ac:dyDescent="0.25">
      <c r="A795" s="31">
        <v>42979</v>
      </c>
      <c r="B795" s="32" t="s">
        <v>83</v>
      </c>
      <c r="C795" s="32" t="s">
        <v>78</v>
      </c>
      <c r="D795" s="32" t="s">
        <v>76</v>
      </c>
      <c r="E795" s="33">
        <v>731</v>
      </c>
      <c r="F795" s="34">
        <v>393164.1</v>
      </c>
      <c r="G795" s="34">
        <v>0</v>
      </c>
      <c r="H795" s="34">
        <v>209398.38</v>
      </c>
      <c r="I795" s="34">
        <v>0</v>
      </c>
      <c r="J795" s="35">
        <f t="shared" si="84"/>
        <v>393164.1</v>
      </c>
      <c r="K795" s="35">
        <f t="shared" si="85"/>
        <v>183765.71999999997</v>
      </c>
      <c r="L795" s="35">
        <f t="shared" si="86"/>
        <v>183765.71999999997</v>
      </c>
      <c r="M795" s="36">
        <f t="shared" si="87"/>
        <v>0.46740208477834061</v>
      </c>
      <c r="N795" s="37">
        <f t="shared" si="88"/>
        <v>2017</v>
      </c>
      <c r="O795" s="38" t="str">
        <f t="shared" si="89"/>
        <v>Q3</v>
      </c>
      <c r="P795" s="37">
        <f t="shared" si="90"/>
        <v>9</v>
      </c>
    </row>
    <row r="796" spans="1:16" x14ac:dyDescent="0.25">
      <c r="A796" s="31">
        <v>42979</v>
      </c>
      <c r="B796" s="32" t="s">
        <v>83</v>
      </c>
      <c r="C796" s="32" t="s">
        <v>78</v>
      </c>
      <c r="D796" s="32" t="s">
        <v>77</v>
      </c>
      <c r="E796" s="33">
        <v>32</v>
      </c>
      <c r="F796" s="34">
        <v>16134.36</v>
      </c>
      <c r="G796" s="34">
        <v>806.75</v>
      </c>
      <c r="H796" s="34">
        <v>8440.2099999999991</v>
      </c>
      <c r="I796" s="34">
        <v>0</v>
      </c>
      <c r="J796" s="35">
        <f t="shared" si="84"/>
        <v>15327.61</v>
      </c>
      <c r="K796" s="35">
        <f t="shared" si="85"/>
        <v>6887.4000000000015</v>
      </c>
      <c r="L796" s="35">
        <f t="shared" si="86"/>
        <v>6887.4000000000015</v>
      </c>
      <c r="M796" s="36">
        <f t="shared" si="87"/>
        <v>0.44934598414234189</v>
      </c>
      <c r="N796" s="37">
        <f t="shared" si="88"/>
        <v>2017</v>
      </c>
      <c r="O796" s="38" t="str">
        <f t="shared" si="89"/>
        <v>Q3</v>
      </c>
      <c r="P796" s="37">
        <f t="shared" si="90"/>
        <v>9</v>
      </c>
    </row>
    <row r="797" spans="1:16" x14ac:dyDescent="0.25">
      <c r="A797" s="31">
        <v>42979</v>
      </c>
      <c r="B797" s="32" t="s">
        <v>83</v>
      </c>
      <c r="C797" s="32" t="s">
        <v>79</v>
      </c>
      <c r="D797" s="32" t="s">
        <v>76</v>
      </c>
      <c r="E797" s="33">
        <v>48</v>
      </c>
      <c r="F797" s="34">
        <v>29949.24</v>
      </c>
      <c r="G797" s="34">
        <v>0</v>
      </c>
      <c r="H797" s="34">
        <v>15998.25</v>
      </c>
      <c r="I797" s="34">
        <v>0</v>
      </c>
      <c r="J797" s="35">
        <f t="shared" si="84"/>
        <v>29949.24</v>
      </c>
      <c r="K797" s="35">
        <f t="shared" si="85"/>
        <v>13950.990000000002</v>
      </c>
      <c r="L797" s="35">
        <f t="shared" si="86"/>
        <v>13950.990000000002</v>
      </c>
      <c r="M797" s="36">
        <f t="shared" si="87"/>
        <v>0.46582116941865642</v>
      </c>
      <c r="N797" s="37">
        <f t="shared" si="88"/>
        <v>2017</v>
      </c>
      <c r="O797" s="38" t="str">
        <f t="shared" si="89"/>
        <v>Q3</v>
      </c>
      <c r="P797" s="37">
        <f t="shared" si="90"/>
        <v>9</v>
      </c>
    </row>
    <row r="798" spans="1:16" x14ac:dyDescent="0.25">
      <c r="A798" s="31">
        <v>42979</v>
      </c>
      <c r="B798" s="32" t="s">
        <v>84</v>
      </c>
      <c r="C798" s="32" t="s">
        <v>75</v>
      </c>
      <c r="D798" s="32" t="s">
        <v>76</v>
      </c>
      <c r="E798" s="33">
        <v>11</v>
      </c>
      <c r="F798" s="34">
        <v>42553.38</v>
      </c>
      <c r="G798" s="34">
        <v>0</v>
      </c>
      <c r="H798" s="34">
        <v>36267.03</v>
      </c>
      <c r="I798" s="34">
        <v>0</v>
      </c>
      <c r="J798" s="35">
        <f t="shared" si="84"/>
        <v>42553.38</v>
      </c>
      <c r="K798" s="35">
        <f t="shared" si="85"/>
        <v>6286.3499999999985</v>
      </c>
      <c r="L798" s="35">
        <f t="shared" si="86"/>
        <v>6286.3499999999985</v>
      </c>
      <c r="M798" s="36">
        <f t="shared" si="87"/>
        <v>0.14772857056243238</v>
      </c>
      <c r="N798" s="37">
        <f t="shared" si="88"/>
        <v>2017</v>
      </c>
      <c r="O798" s="38" t="str">
        <f t="shared" si="89"/>
        <v>Q3</v>
      </c>
      <c r="P798" s="37">
        <f t="shared" si="90"/>
        <v>9</v>
      </c>
    </row>
    <row r="799" spans="1:16" x14ac:dyDescent="0.25">
      <c r="A799" s="31">
        <v>42979</v>
      </c>
      <c r="B799" s="32" t="s">
        <v>84</v>
      </c>
      <c r="C799" s="32" t="s">
        <v>78</v>
      </c>
      <c r="D799" s="32" t="s">
        <v>76</v>
      </c>
      <c r="E799" s="33">
        <v>267</v>
      </c>
      <c r="F799" s="34">
        <v>988740.06</v>
      </c>
      <c r="G799" s="34">
        <v>0</v>
      </c>
      <c r="H799" s="34">
        <v>824317.25</v>
      </c>
      <c r="I799" s="34">
        <v>0</v>
      </c>
      <c r="J799" s="35">
        <f t="shared" si="84"/>
        <v>988740.06</v>
      </c>
      <c r="K799" s="35">
        <f t="shared" si="85"/>
        <v>164422.81000000006</v>
      </c>
      <c r="L799" s="35">
        <f t="shared" si="86"/>
        <v>164422.81000000006</v>
      </c>
      <c r="M799" s="36">
        <f t="shared" si="87"/>
        <v>0.16629528493060153</v>
      </c>
      <c r="N799" s="37">
        <f t="shared" si="88"/>
        <v>2017</v>
      </c>
      <c r="O799" s="38" t="str">
        <f t="shared" si="89"/>
        <v>Q3</v>
      </c>
      <c r="P799" s="37">
        <f t="shared" si="90"/>
        <v>9</v>
      </c>
    </row>
    <row r="800" spans="1:16" x14ac:dyDescent="0.25">
      <c r="A800" s="31">
        <v>42979</v>
      </c>
      <c r="B800" s="32" t="s">
        <v>84</v>
      </c>
      <c r="C800" s="32" t="s">
        <v>78</v>
      </c>
      <c r="D800" s="32" t="s">
        <v>77</v>
      </c>
      <c r="E800" s="33">
        <v>10</v>
      </c>
      <c r="F800" s="34">
        <v>35975.4</v>
      </c>
      <c r="G800" s="34">
        <v>1798.78</v>
      </c>
      <c r="H800" s="34">
        <v>29877.919999999998</v>
      </c>
      <c r="I800" s="34">
        <v>0</v>
      </c>
      <c r="J800" s="35">
        <f t="shared" si="84"/>
        <v>34176.620000000003</v>
      </c>
      <c r="K800" s="35">
        <f t="shared" si="85"/>
        <v>4298.7000000000044</v>
      </c>
      <c r="L800" s="35">
        <f t="shared" si="86"/>
        <v>4298.7000000000044</v>
      </c>
      <c r="M800" s="36">
        <f t="shared" si="87"/>
        <v>0.12577896819521661</v>
      </c>
      <c r="N800" s="37">
        <f t="shared" si="88"/>
        <v>2017</v>
      </c>
      <c r="O800" s="38" t="str">
        <f t="shared" si="89"/>
        <v>Q3</v>
      </c>
      <c r="P800" s="37">
        <f t="shared" si="90"/>
        <v>9</v>
      </c>
    </row>
    <row r="801" spans="1:16" x14ac:dyDescent="0.25">
      <c r="A801" s="31">
        <v>42979</v>
      </c>
      <c r="B801" s="32" t="s">
        <v>84</v>
      </c>
      <c r="C801" s="32" t="s">
        <v>79</v>
      </c>
      <c r="D801" s="32" t="s">
        <v>76</v>
      </c>
      <c r="E801" s="33">
        <v>12</v>
      </c>
      <c r="F801" s="34">
        <v>46642.559999999998</v>
      </c>
      <c r="G801" s="34">
        <v>0</v>
      </c>
      <c r="H801" s="34">
        <v>38040.74</v>
      </c>
      <c r="I801" s="34">
        <v>0</v>
      </c>
      <c r="J801" s="35">
        <f t="shared" si="84"/>
        <v>46642.559999999998</v>
      </c>
      <c r="K801" s="35">
        <f t="shared" si="85"/>
        <v>8601.82</v>
      </c>
      <c r="L801" s="35">
        <f t="shared" si="86"/>
        <v>8601.82</v>
      </c>
      <c r="M801" s="36">
        <f t="shared" si="87"/>
        <v>0.18441998037843549</v>
      </c>
      <c r="N801" s="37">
        <f t="shared" si="88"/>
        <v>2017</v>
      </c>
      <c r="O801" s="38" t="str">
        <f t="shared" si="89"/>
        <v>Q3</v>
      </c>
      <c r="P801" s="37">
        <f t="shared" si="90"/>
        <v>9</v>
      </c>
    </row>
    <row r="802" spans="1:16" x14ac:dyDescent="0.25">
      <c r="A802" s="31">
        <v>42979</v>
      </c>
      <c r="B802" s="32" t="s">
        <v>85</v>
      </c>
      <c r="C802" s="32" t="s">
        <v>75</v>
      </c>
      <c r="D802" s="32" t="s">
        <v>76</v>
      </c>
      <c r="E802" s="33">
        <v>19</v>
      </c>
      <c r="F802" s="34">
        <v>22084.02</v>
      </c>
      <c r="G802" s="34">
        <v>0</v>
      </c>
      <c r="H802" s="34">
        <v>11877.87</v>
      </c>
      <c r="I802" s="34">
        <v>0</v>
      </c>
      <c r="J802" s="35">
        <f t="shared" si="84"/>
        <v>22084.02</v>
      </c>
      <c r="K802" s="35">
        <f t="shared" si="85"/>
        <v>10206.15</v>
      </c>
      <c r="L802" s="35">
        <f t="shared" si="86"/>
        <v>10206.15</v>
      </c>
      <c r="M802" s="36">
        <f t="shared" si="87"/>
        <v>0.46215091274143022</v>
      </c>
      <c r="N802" s="37">
        <f t="shared" si="88"/>
        <v>2017</v>
      </c>
      <c r="O802" s="38" t="str">
        <f t="shared" si="89"/>
        <v>Q3</v>
      </c>
      <c r="P802" s="37">
        <f t="shared" si="90"/>
        <v>9</v>
      </c>
    </row>
    <row r="803" spans="1:16" x14ac:dyDescent="0.25">
      <c r="A803" s="31">
        <v>42979</v>
      </c>
      <c r="B803" s="32" t="s">
        <v>85</v>
      </c>
      <c r="C803" s="32" t="s">
        <v>78</v>
      </c>
      <c r="D803" s="32" t="s">
        <v>76</v>
      </c>
      <c r="E803" s="33">
        <v>288</v>
      </c>
      <c r="F803" s="34">
        <v>326198.03999999998</v>
      </c>
      <c r="G803" s="34">
        <v>0</v>
      </c>
      <c r="H803" s="34">
        <v>178447.91</v>
      </c>
      <c r="I803" s="34">
        <v>0</v>
      </c>
      <c r="J803" s="35">
        <f t="shared" si="84"/>
        <v>326198.03999999998</v>
      </c>
      <c r="K803" s="35">
        <f t="shared" si="85"/>
        <v>147750.12999999998</v>
      </c>
      <c r="L803" s="35">
        <f t="shared" si="86"/>
        <v>147750.12999999998</v>
      </c>
      <c r="M803" s="36">
        <f t="shared" si="87"/>
        <v>0.45294609986007267</v>
      </c>
      <c r="N803" s="37">
        <f t="shared" si="88"/>
        <v>2017</v>
      </c>
      <c r="O803" s="38" t="str">
        <f t="shared" si="89"/>
        <v>Q3</v>
      </c>
      <c r="P803" s="37">
        <f t="shared" si="90"/>
        <v>9</v>
      </c>
    </row>
    <row r="804" spans="1:16" x14ac:dyDescent="0.25">
      <c r="A804" s="31">
        <v>42979</v>
      </c>
      <c r="B804" s="32" t="s">
        <v>85</v>
      </c>
      <c r="C804" s="32" t="s">
        <v>78</v>
      </c>
      <c r="D804" s="32" t="s">
        <v>77</v>
      </c>
      <c r="E804" s="33">
        <v>18</v>
      </c>
      <c r="F804" s="34">
        <v>26471.040000000001</v>
      </c>
      <c r="G804" s="34">
        <v>1323.57</v>
      </c>
      <c r="H804" s="34">
        <v>15111.04</v>
      </c>
      <c r="I804" s="34">
        <v>0</v>
      </c>
      <c r="J804" s="35">
        <f t="shared" si="84"/>
        <v>25147.47</v>
      </c>
      <c r="K804" s="35">
        <f t="shared" si="85"/>
        <v>10036.43</v>
      </c>
      <c r="L804" s="35">
        <f t="shared" si="86"/>
        <v>10036.43</v>
      </c>
      <c r="M804" s="36">
        <f t="shared" si="87"/>
        <v>0.39910297139235079</v>
      </c>
      <c r="N804" s="37">
        <f t="shared" si="88"/>
        <v>2017</v>
      </c>
      <c r="O804" s="38" t="str">
        <f t="shared" si="89"/>
        <v>Q3</v>
      </c>
      <c r="P804" s="37">
        <f t="shared" si="90"/>
        <v>9</v>
      </c>
    </row>
    <row r="805" spans="1:16" x14ac:dyDescent="0.25">
      <c r="A805" s="31">
        <v>42979</v>
      </c>
      <c r="B805" s="32" t="s">
        <v>85</v>
      </c>
      <c r="C805" s="32" t="s">
        <v>79</v>
      </c>
      <c r="D805" s="32" t="s">
        <v>76</v>
      </c>
      <c r="E805" s="33">
        <v>13</v>
      </c>
      <c r="F805" s="34">
        <v>11063.94</v>
      </c>
      <c r="G805" s="34">
        <v>0</v>
      </c>
      <c r="H805" s="34">
        <v>6335.06</v>
      </c>
      <c r="I805" s="34">
        <v>0</v>
      </c>
      <c r="J805" s="35">
        <f t="shared" si="84"/>
        <v>11063.94</v>
      </c>
      <c r="K805" s="35">
        <f t="shared" si="85"/>
        <v>4728.88</v>
      </c>
      <c r="L805" s="35">
        <f t="shared" si="86"/>
        <v>4728.88</v>
      </c>
      <c r="M805" s="36">
        <f t="shared" si="87"/>
        <v>0.42741374230156709</v>
      </c>
      <c r="N805" s="37">
        <f t="shared" si="88"/>
        <v>2017</v>
      </c>
      <c r="O805" s="38" t="str">
        <f t="shared" si="89"/>
        <v>Q3</v>
      </c>
      <c r="P805" s="37">
        <f t="shared" si="90"/>
        <v>9</v>
      </c>
    </row>
    <row r="806" spans="1:16" x14ac:dyDescent="0.25">
      <c r="A806" s="31">
        <v>42979</v>
      </c>
      <c r="B806" s="32" t="s">
        <v>85</v>
      </c>
      <c r="C806" s="32" t="s">
        <v>79</v>
      </c>
      <c r="D806" s="32" t="s">
        <v>77</v>
      </c>
      <c r="E806" s="33">
        <v>5</v>
      </c>
      <c r="F806" s="34">
        <v>1841.1</v>
      </c>
      <c r="G806" s="34">
        <v>92.06</v>
      </c>
      <c r="H806" s="34">
        <v>1126.1400000000001</v>
      </c>
      <c r="I806" s="34">
        <v>0</v>
      </c>
      <c r="J806" s="35">
        <f t="shared" si="84"/>
        <v>1749.04</v>
      </c>
      <c r="K806" s="35">
        <f t="shared" si="85"/>
        <v>622.89999999999986</v>
      </c>
      <c r="L806" s="35">
        <f t="shared" si="86"/>
        <v>622.89999999999986</v>
      </c>
      <c r="M806" s="36">
        <f t="shared" si="87"/>
        <v>0.35613822439738363</v>
      </c>
      <c r="N806" s="37">
        <f t="shared" si="88"/>
        <v>2017</v>
      </c>
      <c r="O806" s="38" t="str">
        <f t="shared" si="89"/>
        <v>Q3</v>
      </c>
      <c r="P806" s="37">
        <f t="shared" si="90"/>
        <v>9</v>
      </c>
    </row>
    <row r="807" spans="1:16" x14ac:dyDescent="0.25">
      <c r="A807" s="31">
        <v>43009</v>
      </c>
      <c r="B807" s="32" t="s">
        <v>74</v>
      </c>
      <c r="C807" s="32" t="s">
        <v>75</v>
      </c>
      <c r="D807" s="32" t="s">
        <v>76</v>
      </c>
      <c r="E807" s="33">
        <v>21</v>
      </c>
      <c r="F807" s="34">
        <v>9221.82</v>
      </c>
      <c r="G807" s="34">
        <v>0</v>
      </c>
      <c r="H807" s="34">
        <v>4333.25</v>
      </c>
      <c r="I807" s="34">
        <v>0</v>
      </c>
      <c r="J807" s="35">
        <f t="shared" si="84"/>
        <v>9221.82</v>
      </c>
      <c r="K807" s="35">
        <f t="shared" si="85"/>
        <v>4888.57</v>
      </c>
      <c r="L807" s="35">
        <f t="shared" si="86"/>
        <v>4888.57</v>
      </c>
      <c r="M807" s="36">
        <f t="shared" si="87"/>
        <v>0.53010902403213245</v>
      </c>
      <c r="N807" s="37">
        <f t="shared" si="88"/>
        <v>2017</v>
      </c>
      <c r="O807" s="38" t="str">
        <f t="shared" si="89"/>
        <v>Q4</v>
      </c>
      <c r="P807" s="37">
        <f t="shared" si="90"/>
        <v>10</v>
      </c>
    </row>
    <row r="808" spans="1:16" x14ac:dyDescent="0.25">
      <c r="A808" s="31">
        <v>43009</v>
      </c>
      <c r="B808" s="32" t="s">
        <v>74</v>
      </c>
      <c r="C808" s="32" t="s">
        <v>78</v>
      </c>
      <c r="D808" s="32" t="s">
        <v>76</v>
      </c>
      <c r="E808" s="33">
        <v>982</v>
      </c>
      <c r="F808" s="34">
        <v>383364.96</v>
      </c>
      <c r="G808" s="34">
        <v>0</v>
      </c>
      <c r="H808" s="34">
        <v>234016.05</v>
      </c>
      <c r="I808" s="34">
        <v>0</v>
      </c>
      <c r="J808" s="35">
        <f t="shared" si="84"/>
        <v>383364.96</v>
      </c>
      <c r="K808" s="35">
        <f t="shared" si="85"/>
        <v>149348.91000000003</v>
      </c>
      <c r="L808" s="35">
        <f t="shared" si="86"/>
        <v>149348.91000000003</v>
      </c>
      <c r="M808" s="36">
        <f t="shared" si="87"/>
        <v>0.38957371064898583</v>
      </c>
      <c r="N808" s="37">
        <f t="shared" si="88"/>
        <v>2017</v>
      </c>
      <c r="O808" s="38" t="str">
        <f t="shared" si="89"/>
        <v>Q4</v>
      </c>
      <c r="P808" s="37">
        <f t="shared" si="90"/>
        <v>10</v>
      </c>
    </row>
    <row r="809" spans="1:16" x14ac:dyDescent="0.25">
      <c r="A809" s="31">
        <v>43009</v>
      </c>
      <c r="B809" s="32" t="s">
        <v>74</v>
      </c>
      <c r="C809" s="32" t="s">
        <v>78</v>
      </c>
      <c r="D809" s="32" t="s">
        <v>77</v>
      </c>
      <c r="E809" s="33">
        <v>42</v>
      </c>
      <c r="F809" s="34">
        <v>14706.36</v>
      </c>
      <c r="G809" s="34">
        <v>735.36</v>
      </c>
      <c r="H809" s="34">
        <v>9513.66</v>
      </c>
      <c r="I809" s="34">
        <v>0</v>
      </c>
      <c r="J809" s="35">
        <f t="shared" si="84"/>
        <v>13971</v>
      </c>
      <c r="K809" s="35">
        <f t="shared" si="85"/>
        <v>4457.34</v>
      </c>
      <c r="L809" s="35">
        <f t="shared" si="86"/>
        <v>4457.34</v>
      </c>
      <c r="M809" s="36">
        <f t="shared" si="87"/>
        <v>0.31904230191110156</v>
      </c>
      <c r="N809" s="37">
        <f t="shared" si="88"/>
        <v>2017</v>
      </c>
      <c r="O809" s="38" t="str">
        <f t="shared" si="89"/>
        <v>Q4</v>
      </c>
      <c r="P809" s="37">
        <f t="shared" si="90"/>
        <v>10</v>
      </c>
    </row>
    <row r="810" spans="1:16" x14ac:dyDescent="0.25">
      <c r="A810" s="31">
        <v>43009</v>
      </c>
      <c r="B810" s="32" t="s">
        <v>74</v>
      </c>
      <c r="C810" s="32" t="s">
        <v>79</v>
      </c>
      <c r="D810" s="32" t="s">
        <v>76</v>
      </c>
      <c r="E810" s="33">
        <v>73</v>
      </c>
      <c r="F810" s="34">
        <v>29068.98</v>
      </c>
      <c r="G810" s="34">
        <v>0</v>
      </c>
      <c r="H810" s="34">
        <v>17688.23</v>
      </c>
      <c r="I810" s="34">
        <v>0</v>
      </c>
      <c r="J810" s="35">
        <f t="shared" si="84"/>
        <v>29068.98</v>
      </c>
      <c r="K810" s="35">
        <f t="shared" si="85"/>
        <v>11380.75</v>
      </c>
      <c r="L810" s="35">
        <f t="shared" si="86"/>
        <v>11380.75</v>
      </c>
      <c r="M810" s="36">
        <f t="shared" si="87"/>
        <v>0.3915084051796795</v>
      </c>
      <c r="N810" s="37">
        <f t="shared" si="88"/>
        <v>2017</v>
      </c>
      <c r="O810" s="38" t="str">
        <f t="shared" si="89"/>
        <v>Q4</v>
      </c>
      <c r="P810" s="37">
        <f t="shared" si="90"/>
        <v>10</v>
      </c>
    </row>
    <row r="811" spans="1:16" x14ac:dyDescent="0.25">
      <c r="A811" s="31">
        <v>43009</v>
      </c>
      <c r="B811" s="32" t="s">
        <v>74</v>
      </c>
      <c r="C811" s="32" t="s">
        <v>79</v>
      </c>
      <c r="D811" s="32" t="s">
        <v>77</v>
      </c>
      <c r="E811" s="33">
        <v>2</v>
      </c>
      <c r="F811" s="34">
        <v>813.96</v>
      </c>
      <c r="G811" s="34">
        <v>40.700000000000003</v>
      </c>
      <c r="H811" s="34">
        <v>605.14</v>
      </c>
      <c r="I811" s="34">
        <v>0</v>
      </c>
      <c r="J811" s="35">
        <f t="shared" si="84"/>
        <v>773.26</v>
      </c>
      <c r="K811" s="35">
        <f t="shared" si="85"/>
        <v>168.12</v>
      </c>
      <c r="L811" s="35">
        <f t="shared" si="86"/>
        <v>168.12</v>
      </c>
      <c r="M811" s="36">
        <f t="shared" si="87"/>
        <v>0.21741716886946177</v>
      </c>
      <c r="N811" s="37">
        <f t="shared" si="88"/>
        <v>2017</v>
      </c>
      <c r="O811" s="38" t="str">
        <f t="shared" si="89"/>
        <v>Q4</v>
      </c>
      <c r="P811" s="37">
        <f t="shared" si="90"/>
        <v>10</v>
      </c>
    </row>
    <row r="812" spans="1:16" x14ac:dyDescent="0.25">
      <c r="A812" s="31">
        <v>43009</v>
      </c>
      <c r="B812" s="32" t="s">
        <v>80</v>
      </c>
      <c r="C812" s="32" t="s">
        <v>75</v>
      </c>
      <c r="D812" s="32" t="s">
        <v>76</v>
      </c>
      <c r="E812" s="33">
        <v>7</v>
      </c>
      <c r="F812" s="34">
        <v>39640.26</v>
      </c>
      <c r="G812" s="34">
        <v>0</v>
      </c>
      <c r="H812" s="34">
        <v>32647.200000000001</v>
      </c>
      <c r="I812" s="34">
        <v>0</v>
      </c>
      <c r="J812" s="35">
        <f t="shared" si="84"/>
        <v>39640.26</v>
      </c>
      <c r="K812" s="35">
        <f t="shared" si="85"/>
        <v>6993.0600000000013</v>
      </c>
      <c r="L812" s="35">
        <f t="shared" si="86"/>
        <v>6993.0600000000013</v>
      </c>
      <c r="M812" s="36">
        <f t="shared" si="87"/>
        <v>0.17641307095362141</v>
      </c>
      <c r="N812" s="37">
        <f t="shared" si="88"/>
        <v>2017</v>
      </c>
      <c r="O812" s="38" t="str">
        <f t="shared" si="89"/>
        <v>Q4</v>
      </c>
      <c r="P812" s="37">
        <f t="shared" si="90"/>
        <v>10</v>
      </c>
    </row>
    <row r="813" spans="1:16" x14ac:dyDescent="0.25">
      <c r="A813" s="31">
        <v>43009</v>
      </c>
      <c r="B813" s="32" t="s">
        <v>80</v>
      </c>
      <c r="C813" s="32" t="s">
        <v>78</v>
      </c>
      <c r="D813" s="32" t="s">
        <v>76</v>
      </c>
      <c r="E813" s="33">
        <v>170</v>
      </c>
      <c r="F813" s="34">
        <v>931066.2</v>
      </c>
      <c r="G813" s="34">
        <v>0</v>
      </c>
      <c r="H813" s="34">
        <v>807621.22</v>
      </c>
      <c r="I813" s="34">
        <v>0</v>
      </c>
      <c r="J813" s="35">
        <f t="shared" si="84"/>
        <v>931066.2</v>
      </c>
      <c r="K813" s="35">
        <f t="shared" si="85"/>
        <v>123444.97999999998</v>
      </c>
      <c r="L813" s="35">
        <f t="shared" si="86"/>
        <v>123444.97999999998</v>
      </c>
      <c r="M813" s="36">
        <f t="shared" si="87"/>
        <v>0.13258453587940361</v>
      </c>
      <c r="N813" s="37">
        <f t="shared" si="88"/>
        <v>2017</v>
      </c>
      <c r="O813" s="38" t="str">
        <f t="shared" si="89"/>
        <v>Q4</v>
      </c>
      <c r="P813" s="37">
        <f t="shared" si="90"/>
        <v>10</v>
      </c>
    </row>
    <row r="814" spans="1:16" x14ac:dyDescent="0.25">
      <c r="A814" s="31">
        <v>43009</v>
      </c>
      <c r="B814" s="32" t="s">
        <v>80</v>
      </c>
      <c r="C814" s="32" t="s">
        <v>78</v>
      </c>
      <c r="D814" s="32" t="s">
        <v>77</v>
      </c>
      <c r="E814" s="33">
        <v>7</v>
      </c>
      <c r="F814" s="34">
        <v>48024.66</v>
      </c>
      <c r="G814" s="34">
        <v>2401.2399999999998</v>
      </c>
      <c r="H814" s="34">
        <v>41319.300000000003</v>
      </c>
      <c r="I814" s="34">
        <v>0</v>
      </c>
      <c r="J814" s="35">
        <f t="shared" si="84"/>
        <v>45623.420000000006</v>
      </c>
      <c r="K814" s="35">
        <f t="shared" si="85"/>
        <v>4304.1200000000026</v>
      </c>
      <c r="L814" s="35">
        <f t="shared" si="86"/>
        <v>4304.1200000000026</v>
      </c>
      <c r="M814" s="36">
        <f t="shared" si="87"/>
        <v>9.4340143724429296E-2</v>
      </c>
      <c r="N814" s="37">
        <f t="shared" si="88"/>
        <v>2017</v>
      </c>
      <c r="O814" s="38" t="str">
        <f t="shared" si="89"/>
        <v>Q4</v>
      </c>
      <c r="P814" s="37">
        <f t="shared" si="90"/>
        <v>10</v>
      </c>
    </row>
    <row r="815" spans="1:16" x14ac:dyDescent="0.25">
      <c r="A815" s="31">
        <v>43009</v>
      </c>
      <c r="B815" s="32" t="s">
        <v>80</v>
      </c>
      <c r="C815" s="32" t="s">
        <v>79</v>
      </c>
      <c r="D815" s="32" t="s">
        <v>76</v>
      </c>
      <c r="E815" s="33">
        <v>16</v>
      </c>
      <c r="F815" s="34">
        <v>91385.88</v>
      </c>
      <c r="G815" s="34">
        <v>0</v>
      </c>
      <c r="H815" s="34">
        <v>79677.710000000006</v>
      </c>
      <c r="I815" s="34">
        <v>0</v>
      </c>
      <c r="J815" s="35">
        <f t="shared" si="84"/>
        <v>91385.88</v>
      </c>
      <c r="K815" s="35">
        <f t="shared" si="85"/>
        <v>11708.169999999998</v>
      </c>
      <c r="L815" s="35">
        <f t="shared" si="86"/>
        <v>11708.169999999998</v>
      </c>
      <c r="M815" s="36">
        <f t="shared" si="87"/>
        <v>0.12811793244207964</v>
      </c>
      <c r="N815" s="37">
        <f t="shared" si="88"/>
        <v>2017</v>
      </c>
      <c r="O815" s="38" t="str">
        <f t="shared" si="89"/>
        <v>Q4</v>
      </c>
      <c r="P815" s="37">
        <f t="shared" si="90"/>
        <v>10</v>
      </c>
    </row>
    <row r="816" spans="1:16" x14ac:dyDescent="0.25">
      <c r="A816" s="31">
        <v>43009</v>
      </c>
      <c r="B816" s="32" t="s">
        <v>81</v>
      </c>
      <c r="C816" s="32" t="s">
        <v>75</v>
      </c>
      <c r="D816" s="32" t="s">
        <v>76</v>
      </c>
      <c r="E816" s="33">
        <v>14</v>
      </c>
      <c r="F816" s="34">
        <v>11450.52</v>
      </c>
      <c r="G816" s="34">
        <v>0</v>
      </c>
      <c r="H816" s="34">
        <v>4946.4799999999996</v>
      </c>
      <c r="I816" s="34">
        <v>0</v>
      </c>
      <c r="J816" s="35">
        <f t="shared" si="84"/>
        <v>11450.52</v>
      </c>
      <c r="K816" s="35">
        <f t="shared" si="85"/>
        <v>6504.0400000000009</v>
      </c>
      <c r="L816" s="35">
        <f t="shared" si="86"/>
        <v>6504.0400000000009</v>
      </c>
      <c r="M816" s="36">
        <f t="shared" si="87"/>
        <v>0.56801263174074201</v>
      </c>
      <c r="N816" s="37">
        <f t="shared" si="88"/>
        <v>2017</v>
      </c>
      <c r="O816" s="38" t="str">
        <f t="shared" si="89"/>
        <v>Q4</v>
      </c>
      <c r="P816" s="37">
        <f t="shared" si="90"/>
        <v>10</v>
      </c>
    </row>
    <row r="817" spans="1:16" x14ac:dyDescent="0.25">
      <c r="A817" s="31">
        <v>43009</v>
      </c>
      <c r="B817" s="32" t="s">
        <v>81</v>
      </c>
      <c r="C817" s="32" t="s">
        <v>78</v>
      </c>
      <c r="D817" s="32" t="s">
        <v>76</v>
      </c>
      <c r="E817" s="33">
        <v>626</v>
      </c>
      <c r="F817" s="34">
        <v>429658.68</v>
      </c>
      <c r="G817" s="34">
        <v>0</v>
      </c>
      <c r="H817" s="34">
        <v>192436.39</v>
      </c>
      <c r="I817" s="34">
        <v>0</v>
      </c>
      <c r="J817" s="35">
        <f t="shared" si="84"/>
        <v>429658.68</v>
      </c>
      <c r="K817" s="35">
        <f t="shared" si="85"/>
        <v>237222.28999999998</v>
      </c>
      <c r="L817" s="35">
        <f t="shared" si="86"/>
        <v>237222.28999999998</v>
      </c>
      <c r="M817" s="36">
        <f t="shared" si="87"/>
        <v>0.55211799747650847</v>
      </c>
      <c r="N817" s="37">
        <f t="shared" si="88"/>
        <v>2017</v>
      </c>
      <c r="O817" s="38" t="str">
        <f t="shared" si="89"/>
        <v>Q4</v>
      </c>
      <c r="P817" s="37">
        <f t="shared" si="90"/>
        <v>10</v>
      </c>
    </row>
    <row r="818" spans="1:16" x14ac:dyDescent="0.25">
      <c r="A818" s="31">
        <v>43009</v>
      </c>
      <c r="B818" s="32" t="s">
        <v>81</v>
      </c>
      <c r="C818" s="32" t="s">
        <v>78</v>
      </c>
      <c r="D818" s="32" t="s">
        <v>77</v>
      </c>
      <c r="E818" s="33">
        <v>20</v>
      </c>
      <c r="F818" s="34">
        <v>10332.6</v>
      </c>
      <c r="G818" s="34">
        <v>516.65</v>
      </c>
      <c r="H818" s="34">
        <v>4541.22</v>
      </c>
      <c r="I818" s="34">
        <v>0</v>
      </c>
      <c r="J818" s="35">
        <f t="shared" si="84"/>
        <v>9815.9500000000007</v>
      </c>
      <c r="K818" s="35">
        <f t="shared" si="85"/>
        <v>5274.7300000000005</v>
      </c>
      <c r="L818" s="35">
        <f t="shared" si="86"/>
        <v>5274.7300000000005</v>
      </c>
      <c r="M818" s="36">
        <f t="shared" si="87"/>
        <v>0.53736316912779714</v>
      </c>
      <c r="N818" s="37">
        <f t="shared" si="88"/>
        <v>2017</v>
      </c>
      <c r="O818" s="38" t="str">
        <f t="shared" si="89"/>
        <v>Q4</v>
      </c>
      <c r="P818" s="37">
        <f t="shared" si="90"/>
        <v>10</v>
      </c>
    </row>
    <row r="819" spans="1:16" x14ac:dyDescent="0.25">
      <c r="A819" s="31">
        <v>43009</v>
      </c>
      <c r="B819" s="32" t="s">
        <v>81</v>
      </c>
      <c r="C819" s="32" t="s">
        <v>79</v>
      </c>
      <c r="D819" s="32" t="s">
        <v>76</v>
      </c>
      <c r="E819" s="33">
        <v>40</v>
      </c>
      <c r="F819" s="34">
        <v>27570.6</v>
      </c>
      <c r="G819" s="34">
        <v>0</v>
      </c>
      <c r="H819" s="34">
        <v>12135.56</v>
      </c>
      <c r="I819" s="34">
        <v>0</v>
      </c>
      <c r="J819" s="35">
        <f t="shared" si="84"/>
        <v>27570.6</v>
      </c>
      <c r="K819" s="35">
        <f t="shared" si="85"/>
        <v>15435.039999999999</v>
      </c>
      <c r="L819" s="35">
        <f t="shared" si="86"/>
        <v>15435.039999999999</v>
      </c>
      <c r="M819" s="36">
        <f t="shared" si="87"/>
        <v>0.55983692774186999</v>
      </c>
      <c r="N819" s="37">
        <f t="shared" si="88"/>
        <v>2017</v>
      </c>
      <c r="O819" s="38" t="str">
        <f t="shared" si="89"/>
        <v>Q4</v>
      </c>
      <c r="P819" s="37">
        <f t="shared" si="90"/>
        <v>10</v>
      </c>
    </row>
    <row r="820" spans="1:16" x14ac:dyDescent="0.25">
      <c r="A820" s="31">
        <v>43009</v>
      </c>
      <c r="B820" s="32" t="s">
        <v>81</v>
      </c>
      <c r="C820" s="32" t="s">
        <v>79</v>
      </c>
      <c r="D820" s="32" t="s">
        <v>77</v>
      </c>
      <c r="E820" s="33">
        <v>1</v>
      </c>
      <c r="F820" s="34">
        <v>274.38</v>
      </c>
      <c r="G820" s="34">
        <v>13.72</v>
      </c>
      <c r="H820" s="34">
        <v>110.64</v>
      </c>
      <c r="I820" s="34">
        <v>0</v>
      </c>
      <c r="J820" s="35">
        <f t="shared" si="84"/>
        <v>260.65999999999997</v>
      </c>
      <c r="K820" s="35">
        <f t="shared" si="85"/>
        <v>150.01999999999998</v>
      </c>
      <c r="L820" s="35">
        <f t="shared" si="86"/>
        <v>150.01999999999998</v>
      </c>
      <c r="M820" s="36">
        <f t="shared" si="87"/>
        <v>0.57553901634312898</v>
      </c>
      <c r="N820" s="37">
        <f t="shared" si="88"/>
        <v>2017</v>
      </c>
      <c r="O820" s="38" t="str">
        <f t="shared" si="89"/>
        <v>Q4</v>
      </c>
      <c r="P820" s="37">
        <f t="shared" si="90"/>
        <v>10</v>
      </c>
    </row>
    <row r="821" spans="1:16" x14ac:dyDescent="0.25">
      <c r="A821" s="31">
        <v>43009</v>
      </c>
      <c r="B821" s="32" t="s">
        <v>82</v>
      </c>
      <c r="C821" s="32" t="s">
        <v>75</v>
      </c>
      <c r="D821" s="32" t="s">
        <v>76</v>
      </c>
      <c r="E821" s="33">
        <v>71</v>
      </c>
      <c r="F821" s="34">
        <v>7012.5</v>
      </c>
      <c r="G821" s="34">
        <v>0</v>
      </c>
      <c r="H821" s="34">
        <v>5923.31</v>
      </c>
      <c r="I821" s="34">
        <v>0</v>
      </c>
      <c r="J821" s="35">
        <f t="shared" si="84"/>
        <v>7012.5</v>
      </c>
      <c r="K821" s="35">
        <f t="shared" si="85"/>
        <v>1089.1899999999996</v>
      </c>
      <c r="L821" s="35">
        <f t="shared" si="86"/>
        <v>1089.1899999999996</v>
      </c>
      <c r="M821" s="36">
        <f t="shared" si="87"/>
        <v>0.15532121212121205</v>
      </c>
      <c r="N821" s="37">
        <f t="shared" si="88"/>
        <v>2017</v>
      </c>
      <c r="O821" s="38" t="str">
        <f t="shared" si="89"/>
        <v>Q4</v>
      </c>
      <c r="P821" s="37">
        <f t="shared" si="90"/>
        <v>10</v>
      </c>
    </row>
    <row r="822" spans="1:16" x14ac:dyDescent="0.25">
      <c r="A822" s="31">
        <v>43009</v>
      </c>
      <c r="B822" s="32" t="s">
        <v>82</v>
      </c>
      <c r="C822" s="32" t="s">
        <v>78</v>
      </c>
      <c r="D822" s="32" t="s">
        <v>76</v>
      </c>
      <c r="E822" s="33">
        <v>2910</v>
      </c>
      <c r="F822" s="34">
        <v>283851.71999999997</v>
      </c>
      <c r="G822" s="34">
        <v>0</v>
      </c>
      <c r="H822" s="34">
        <v>234335.3</v>
      </c>
      <c r="I822" s="34">
        <v>0</v>
      </c>
      <c r="J822" s="35">
        <f t="shared" si="84"/>
        <v>283851.71999999997</v>
      </c>
      <c r="K822" s="35">
        <f t="shared" si="85"/>
        <v>49516.419999999984</v>
      </c>
      <c r="L822" s="35">
        <f t="shared" si="86"/>
        <v>49516.419999999984</v>
      </c>
      <c r="M822" s="36">
        <f t="shared" si="87"/>
        <v>0.1744446713234642</v>
      </c>
      <c r="N822" s="37">
        <f t="shared" si="88"/>
        <v>2017</v>
      </c>
      <c r="O822" s="38" t="str">
        <f t="shared" si="89"/>
        <v>Q4</v>
      </c>
      <c r="P822" s="37">
        <f t="shared" si="90"/>
        <v>10</v>
      </c>
    </row>
    <row r="823" spans="1:16" x14ac:dyDescent="0.25">
      <c r="A823" s="31">
        <v>43009</v>
      </c>
      <c r="B823" s="32" t="s">
        <v>82</v>
      </c>
      <c r="C823" s="32" t="s">
        <v>78</v>
      </c>
      <c r="D823" s="32" t="s">
        <v>77</v>
      </c>
      <c r="E823" s="33">
        <v>130</v>
      </c>
      <c r="F823" s="34">
        <v>14848.14</v>
      </c>
      <c r="G823" s="34">
        <v>742.47</v>
      </c>
      <c r="H823" s="34">
        <v>12218.92</v>
      </c>
      <c r="I823" s="34">
        <v>0</v>
      </c>
      <c r="J823" s="35">
        <f t="shared" si="84"/>
        <v>14105.67</v>
      </c>
      <c r="K823" s="35">
        <f t="shared" si="85"/>
        <v>1886.75</v>
      </c>
      <c r="L823" s="35">
        <f t="shared" si="86"/>
        <v>1886.75</v>
      </c>
      <c r="M823" s="36">
        <f t="shared" si="87"/>
        <v>0.13375826883799211</v>
      </c>
      <c r="N823" s="37">
        <f t="shared" si="88"/>
        <v>2017</v>
      </c>
      <c r="O823" s="38" t="str">
        <f t="shared" si="89"/>
        <v>Q4</v>
      </c>
      <c r="P823" s="37">
        <f t="shared" si="90"/>
        <v>10</v>
      </c>
    </row>
    <row r="824" spans="1:16" x14ac:dyDescent="0.25">
      <c r="A824" s="31">
        <v>43009</v>
      </c>
      <c r="B824" s="32" t="s">
        <v>82</v>
      </c>
      <c r="C824" s="32" t="s">
        <v>79</v>
      </c>
      <c r="D824" s="32" t="s">
        <v>76</v>
      </c>
      <c r="E824" s="33">
        <v>126</v>
      </c>
      <c r="F824" s="34">
        <v>12716.34</v>
      </c>
      <c r="G824" s="34">
        <v>0</v>
      </c>
      <c r="H824" s="34">
        <v>10311.42</v>
      </c>
      <c r="I824" s="34">
        <v>0</v>
      </c>
      <c r="J824" s="35">
        <f t="shared" si="84"/>
        <v>12716.34</v>
      </c>
      <c r="K824" s="35">
        <f t="shared" si="85"/>
        <v>2404.92</v>
      </c>
      <c r="L824" s="35">
        <f t="shared" si="86"/>
        <v>2404.92</v>
      </c>
      <c r="M824" s="36">
        <f t="shared" si="87"/>
        <v>0.18912045447039008</v>
      </c>
      <c r="N824" s="37">
        <f t="shared" si="88"/>
        <v>2017</v>
      </c>
      <c r="O824" s="38" t="str">
        <f t="shared" si="89"/>
        <v>Q4</v>
      </c>
      <c r="P824" s="37">
        <f t="shared" si="90"/>
        <v>10</v>
      </c>
    </row>
    <row r="825" spans="1:16" x14ac:dyDescent="0.25">
      <c r="A825" s="31">
        <v>43009</v>
      </c>
      <c r="B825" s="32" t="s">
        <v>82</v>
      </c>
      <c r="C825" s="32" t="s">
        <v>79</v>
      </c>
      <c r="D825" s="32" t="s">
        <v>77</v>
      </c>
      <c r="E825" s="33">
        <v>3</v>
      </c>
      <c r="F825" s="34">
        <v>287.64</v>
      </c>
      <c r="G825" s="34">
        <v>14.38</v>
      </c>
      <c r="H825" s="34">
        <v>190.89</v>
      </c>
      <c r="I825" s="34">
        <v>0</v>
      </c>
      <c r="J825" s="35">
        <f t="shared" si="84"/>
        <v>273.26</v>
      </c>
      <c r="K825" s="35">
        <f t="shared" si="85"/>
        <v>82.37</v>
      </c>
      <c r="L825" s="35">
        <f t="shared" si="86"/>
        <v>82.37</v>
      </c>
      <c r="M825" s="36">
        <f t="shared" si="87"/>
        <v>0.30143453121569203</v>
      </c>
      <c r="N825" s="37">
        <f t="shared" si="88"/>
        <v>2017</v>
      </c>
      <c r="O825" s="38" t="str">
        <f t="shared" si="89"/>
        <v>Q4</v>
      </c>
      <c r="P825" s="37">
        <f t="shared" si="90"/>
        <v>10</v>
      </c>
    </row>
    <row r="826" spans="1:16" x14ac:dyDescent="0.25">
      <c r="A826" s="31">
        <v>43009</v>
      </c>
      <c r="B826" s="32" t="s">
        <v>83</v>
      </c>
      <c r="C826" s="32" t="s">
        <v>75</v>
      </c>
      <c r="D826" s="32" t="s">
        <v>76</v>
      </c>
      <c r="E826" s="33">
        <v>10</v>
      </c>
      <c r="F826" s="34">
        <v>6528</v>
      </c>
      <c r="G826" s="34">
        <v>0</v>
      </c>
      <c r="H826" s="34">
        <v>3624.52</v>
      </c>
      <c r="I826" s="34">
        <v>0</v>
      </c>
      <c r="J826" s="35">
        <f t="shared" si="84"/>
        <v>6528</v>
      </c>
      <c r="K826" s="35">
        <f t="shared" si="85"/>
        <v>2903.48</v>
      </c>
      <c r="L826" s="35">
        <f t="shared" si="86"/>
        <v>2903.48</v>
      </c>
      <c r="M826" s="36">
        <f t="shared" si="87"/>
        <v>0.44477328431372548</v>
      </c>
      <c r="N826" s="37">
        <f t="shared" si="88"/>
        <v>2017</v>
      </c>
      <c r="O826" s="38" t="str">
        <f t="shared" si="89"/>
        <v>Q4</v>
      </c>
      <c r="P826" s="37">
        <f t="shared" si="90"/>
        <v>10</v>
      </c>
    </row>
    <row r="827" spans="1:16" x14ac:dyDescent="0.25">
      <c r="A827" s="31">
        <v>43009</v>
      </c>
      <c r="B827" s="32" t="s">
        <v>83</v>
      </c>
      <c r="C827" s="32" t="s">
        <v>75</v>
      </c>
      <c r="D827" s="32" t="s">
        <v>77</v>
      </c>
      <c r="E827" s="33">
        <v>2</v>
      </c>
      <c r="F827" s="34">
        <v>2833.56</v>
      </c>
      <c r="G827" s="34">
        <v>141.68</v>
      </c>
      <c r="H827" s="34">
        <v>1630.3</v>
      </c>
      <c r="I827" s="34">
        <v>0</v>
      </c>
      <c r="J827" s="35">
        <f t="shared" si="84"/>
        <v>2691.88</v>
      </c>
      <c r="K827" s="35">
        <f t="shared" si="85"/>
        <v>1061.5800000000002</v>
      </c>
      <c r="L827" s="35">
        <f t="shared" si="86"/>
        <v>1061.5800000000002</v>
      </c>
      <c r="M827" s="36">
        <f t="shared" si="87"/>
        <v>0.39436379036212615</v>
      </c>
      <c r="N827" s="37">
        <f t="shared" si="88"/>
        <v>2017</v>
      </c>
      <c r="O827" s="38" t="str">
        <f t="shared" si="89"/>
        <v>Q4</v>
      </c>
      <c r="P827" s="37">
        <f t="shared" si="90"/>
        <v>10</v>
      </c>
    </row>
    <row r="828" spans="1:16" x14ac:dyDescent="0.25">
      <c r="A828" s="31">
        <v>43009</v>
      </c>
      <c r="B828" s="32" t="s">
        <v>83</v>
      </c>
      <c r="C828" s="32" t="s">
        <v>78</v>
      </c>
      <c r="D828" s="32" t="s">
        <v>76</v>
      </c>
      <c r="E828" s="33">
        <v>751</v>
      </c>
      <c r="F828" s="34">
        <v>447577.02</v>
      </c>
      <c r="G828" s="34">
        <v>0</v>
      </c>
      <c r="H828" s="34">
        <v>241177.18</v>
      </c>
      <c r="I828" s="34">
        <v>0</v>
      </c>
      <c r="J828" s="35">
        <f t="shared" si="84"/>
        <v>447577.02</v>
      </c>
      <c r="K828" s="35">
        <f t="shared" si="85"/>
        <v>206399.84000000003</v>
      </c>
      <c r="L828" s="35">
        <f t="shared" si="86"/>
        <v>206399.84000000003</v>
      </c>
      <c r="M828" s="36">
        <f t="shared" si="87"/>
        <v>0.46114932352871918</v>
      </c>
      <c r="N828" s="37">
        <f t="shared" si="88"/>
        <v>2017</v>
      </c>
      <c r="O828" s="38" t="str">
        <f t="shared" si="89"/>
        <v>Q4</v>
      </c>
      <c r="P828" s="37">
        <f t="shared" si="90"/>
        <v>10</v>
      </c>
    </row>
    <row r="829" spans="1:16" x14ac:dyDescent="0.25">
      <c r="A829" s="31">
        <v>43009</v>
      </c>
      <c r="B829" s="32" t="s">
        <v>83</v>
      </c>
      <c r="C829" s="32" t="s">
        <v>78</v>
      </c>
      <c r="D829" s="32" t="s">
        <v>77</v>
      </c>
      <c r="E829" s="33">
        <v>40</v>
      </c>
      <c r="F829" s="34">
        <v>19249.439999999999</v>
      </c>
      <c r="G829" s="34">
        <v>962.51</v>
      </c>
      <c r="H829" s="34">
        <v>10367.08</v>
      </c>
      <c r="I829" s="34">
        <v>0</v>
      </c>
      <c r="J829" s="35">
        <f t="shared" si="84"/>
        <v>18286.93</v>
      </c>
      <c r="K829" s="35">
        <f t="shared" si="85"/>
        <v>7919.85</v>
      </c>
      <c r="L829" s="35">
        <f t="shared" si="86"/>
        <v>7919.85</v>
      </c>
      <c r="M829" s="36">
        <f t="shared" si="87"/>
        <v>0.43308800328978131</v>
      </c>
      <c r="N829" s="37">
        <f t="shared" si="88"/>
        <v>2017</v>
      </c>
      <c r="O829" s="38" t="str">
        <f t="shared" si="89"/>
        <v>Q4</v>
      </c>
      <c r="P829" s="37">
        <f t="shared" si="90"/>
        <v>10</v>
      </c>
    </row>
    <row r="830" spans="1:16" x14ac:dyDescent="0.25">
      <c r="A830" s="31">
        <v>43009</v>
      </c>
      <c r="B830" s="32" t="s">
        <v>83</v>
      </c>
      <c r="C830" s="32" t="s">
        <v>79</v>
      </c>
      <c r="D830" s="32" t="s">
        <v>76</v>
      </c>
      <c r="E830" s="33">
        <v>38</v>
      </c>
      <c r="F830" s="34">
        <v>21656.639999999999</v>
      </c>
      <c r="G830" s="34">
        <v>0</v>
      </c>
      <c r="H830" s="34">
        <v>11756.58</v>
      </c>
      <c r="I830" s="34">
        <v>0</v>
      </c>
      <c r="J830" s="35">
        <f t="shared" si="84"/>
        <v>21656.639999999999</v>
      </c>
      <c r="K830" s="35">
        <f t="shared" si="85"/>
        <v>9900.06</v>
      </c>
      <c r="L830" s="35">
        <f t="shared" si="86"/>
        <v>9900.06</v>
      </c>
      <c r="M830" s="36">
        <f t="shared" si="87"/>
        <v>0.45713739527461322</v>
      </c>
      <c r="N830" s="37">
        <f t="shared" si="88"/>
        <v>2017</v>
      </c>
      <c r="O830" s="38" t="str">
        <f t="shared" si="89"/>
        <v>Q4</v>
      </c>
      <c r="P830" s="37">
        <f t="shared" si="90"/>
        <v>10</v>
      </c>
    </row>
    <row r="831" spans="1:16" x14ac:dyDescent="0.25">
      <c r="A831" s="31">
        <v>43009</v>
      </c>
      <c r="B831" s="32" t="s">
        <v>84</v>
      </c>
      <c r="C831" s="32" t="s">
        <v>75</v>
      </c>
      <c r="D831" s="32" t="s">
        <v>76</v>
      </c>
      <c r="E831" s="33">
        <v>6</v>
      </c>
      <c r="F831" s="34">
        <v>26850.48</v>
      </c>
      <c r="G831" s="34">
        <v>0</v>
      </c>
      <c r="H831" s="34">
        <v>22050.2</v>
      </c>
      <c r="I831" s="34">
        <v>0</v>
      </c>
      <c r="J831" s="35">
        <f t="shared" si="84"/>
        <v>26850.48</v>
      </c>
      <c r="K831" s="35">
        <f t="shared" si="85"/>
        <v>4800.2799999999988</v>
      </c>
      <c r="L831" s="35">
        <f t="shared" si="86"/>
        <v>4800.2799999999988</v>
      </c>
      <c r="M831" s="36">
        <f t="shared" si="87"/>
        <v>0.17877818199153234</v>
      </c>
      <c r="N831" s="37">
        <f t="shared" si="88"/>
        <v>2017</v>
      </c>
      <c r="O831" s="38" t="str">
        <f t="shared" si="89"/>
        <v>Q4</v>
      </c>
      <c r="P831" s="37">
        <f t="shared" si="90"/>
        <v>10</v>
      </c>
    </row>
    <row r="832" spans="1:16" x14ac:dyDescent="0.25">
      <c r="A832" s="31">
        <v>43009</v>
      </c>
      <c r="B832" s="32" t="s">
        <v>84</v>
      </c>
      <c r="C832" s="32" t="s">
        <v>78</v>
      </c>
      <c r="D832" s="32" t="s">
        <v>76</v>
      </c>
      <c r="E832" s="33">
        <v>269</v>
      </c>
      <c r="F832" s="34">
        <v>1034678.82</v>
      </c>
      <c r="G832" s="34">
        <v>0</v>
      </c>
      <c r="H832" s="34">
        <v>867559.19</v>
      </c>
      <c r="I832" s="34">
        <v>0</v>
      </c>
      <c r="J832" s="35">
        <f t="shared" si="84"/>
        <v>1034678.82</v>
      </c>
      <c r="K832" s="35">
        <f t="shared" si="85"/>
        <v>167119.63</v>
      </c>
      <c r="L832" s="35">
        <f t="shared" si="86"/>
        <v>167119.63</v>
      </c>
      <c r="M832" s="36">
        <f t="shared" si="87"/>
        <v>0.161518363737261</v>
      </c>
      <c r="N832" s="37">
        <f t="shared" si="88"/>
        <v>2017</v>
      </c>
      <c r="O832" s="38" t="str">
        <f t="shared" si="89"/>
        <v>Q4</v>
      </c>
      <c r="P832" s="37">
        <f t="shared" si="90"/>
        <v>10</v>
      </c>
    </row>
    <row r="833" spans="1:16" x14ac:dyDescent="0.25">
      <c r="A833" s="31">
        <v>43009</v>
      </c>
      <c r="B833" s="32" t="s">
        <v>84</v>
      </c>
      <c r="C833" s="32" t="s">
        <v>78</v>
      </c>
      <c r="D833" s="32" t="s">
        <v>77</v>
      </c>
      <c r="E833" s="33">
        <v>12</v>
      </c>
      <c r="F833" s="34">
        <v>45826.559999999998</v>
      </c>
      <c r="G833" s="34">
        <v>2291.34</v>
      </c>
      <c r="H833" s="34">
        <v>39290.32</v>
      </c>
      <c r="I833" s="34">
        <v>0</v>
      </c>
      <c r="J833" s="35">
        <f t="shared" si="84"/>
        <v>43535.22</v>
      </c>
      <c r="K833" s="35">
        <f t="shared" si="85"/>
        <v>4244.9000000000015</v>
      </c>
      <c r="L833" s="35">
        <f t="shared" si="86"/>
        <v>4244.9000000000015</v>
      </c>
      <c r="M833" s="36">
        <f t="shared" si="87"/>
        <v>9.7504962648632565E-2</v>
      </c>
      <c r="N833" s="37">
        <f t="shared" si="88"/>
        <v>2017</v>
      </c>
      <c r="O833" s="38" t="str">
        <f t="shared" si="89"/>
        <v>Q4</v>
      </c>
      <c r="P833" s="37">
        <f t="shared" si="90"/>
        <v>10</v>
      </c>
    </row>
    <row r="834" spans="1:16" x14ac:dyDescent="0.25">
      <c r="A834" s="31">
        <v>43009</v>
      </c>
      <c r="B834" s="32" t="s">
        <v>84</v>
      </c>
      <c r="C834" s="32" t="s">
        <v>79</v>
      </c>
      <c r="D834" s="32" t="s">
        <v>76</v>
      </c>
      <c r="E834" s="33">
        <v>28</v>
      </c>
      <c r="F834" s="34">
        <v>92199.84</v>
      </c>
      <c r="G834" s="34">
        <v>0</v>
      </c>
      <c r="H834" s="34">
        <v>75320.100000000006</v>
      </c>
      <c r="I834" s="34">
        <v>0</v>
      </c>
      <c r="J834" s="35">
        <f t="shared" ref="J834:J897" si="91">F834-G834</f>
        <v>92199.84</v>
      </c>
      <c r="K834" s="35">
        <f t="shared" ref="K834:K897" si="92">J834-H834</f>
        <v>16879.739999999991</v>
      </c>
      <c r="L834" s="35">
        <f t="shared" ref="L834:L897" si="93">K834-I834</f>
        <v>16879.739999999991</v>
      </c>
      <c r="M834" s="36">
        <f t="shared" ref="M834:M897" si="94">IF(J834=0,0,K834/J834)</f>
        <v>0.18307775805250845</v>
      </c>
      <c r="N834" s="37">
        <f t="shared" ref="N834:N897" si="95">YEAR(A834)</f>
        <v>2017</v>
      </c>
      <c r="O834" s="38" t="str">
        <f t="shared" ref="O834:O897" si="96">"Q"&amp;ROUNDUP(MONTH(A834)/3,0)</f>
        <v>Q4</v>
      </c>
      <c r="P834" s="37">
        <f t="shared" ref="P834:P897" si="97">MONTH(A834)</f>
        <v>10</v>
      </c>
    </row>
    <row r="835" spans="1:16" x14ac:dyDescent="0.25">
      <c r="A835" s="31">
        <v>43009</v>
      </c>
      <c r="B835" s="32" t="s">
        <v>84</v>
      </c>
      <c r="C835" s="32" t="s">
        <v>79</v>
      </c>
      <c r="D835" s="32" t="s">
        <v>77</v>
      </c>
      <c r="E835" s="33">
        <v>2</v>
      </c>
      <c r="F835" s="34">
        <v>6291.36</v>
      </c>
      <c r="G835" s="34">
        <v>314.57</v>
      </c>
      <c r="H835" s="34">
        <v>4508.58</v>
      </c>
      <c r="I835" s="34">
        <v>0</v>
      </c>
      <c r="J835" s="35">
        <f t="shared" si="91"/>
        <v>5976.79</v>
      </c>
      <c r="K835" s="35">
        <f t="shared" si="92"/>
        <v>1468.21</v>
      </c>
      <c r="L835" s="35">
        <f t="shared" si="93"/>
        <v>1468.21</v>
      </c>
      <c r="M835" s="36">
        <f t="shared" si="94"/>
        <v>0.24565193021672169</v>
      </c>
      <c r="N835" s="37">
        <f t="shared" si="95"/>
        <v>2017</v>
      </c>
      <c r="O835" s="38" t="str">
        <f t="shared" si="96"/>
        <v>Q4</v>
      </c>
      <c r="P835" s="37">
        <f t="shared" si="97"/>
        <v>10</v>
      </c>
    </row>
    <row r="836" spans="1:16" x14ac:dyDescent="0.25">
      <c r="A836" s="31">
        <v>43009</v>
      </c>
      <c r="B836" s="32" t="s">
        <v>85</v>
      </c>
      <c r="C836" s="32" t="s">
        <v>75</v>
      </c>
      <c r="D836" s="32" t="s">
        <v>76</v>
      </c>
      <c r="E836" s="33">
        <v>6</v>
      </c>
      <c r="F836" s="34">
        <v>8765.8799999999992</v>
      </c>
      <c r="G836" s="34">
        <v>0</v>
      </c>
      <c r="H836" s="34">
        <v>4490.25</v>
      </c>
      <c r="I836" s="34">
        <v>0</v>
      </c>
      <c r="J836" s="35">
        <f t="shared" si="91"/>
        <v>8765.8799999999992</v>
      </c>
      <c r="K836" s="35">
        <f t="shared" si="92"/>
        <v>4275.6299999999992</v>
      </c>
      <c r="L836" s="35">
        <f t="shared" si="93"/>
        <v>4275.6299999999992</v>
      </c>
      <c r="M836" s="36">
        <f t="shared" si="94"/>
        <v>0.48775821708716061</v>
      </c>
      <c r="N836" s="37">
        <f t="shared" si="95"/>
        <v>2017</v>
      </c>
      <c r="O836" s="38" t="str">
        <f t="shared" si="96"/>
        <v>Q4</v>
      </c>
      <c r="P836" s="37">
        <f t="shared" si="97"/>
        <v>10</v>
      </c>
    </row>
    <row r="837" spans="1:16" x14ac:dyDescent="0.25">
      <c r="A837" s="31">
        <v>43009</v>
      </c>
      <c r="B837" s="32" t="s">
        <v>85</v>
      </c>
      <c r="C837" s="32" t="s">
        <v>78</v>
      </c>
      <c r="D837" s="32" t="s">
        <v>76</v>
      </c>
      <c r="E837" s="33">
        <v>290</v>
      </c>
      <c r="F837" s="34">
        <v>352838.40000000002</v>
      </c>
      <c r="G837" s="34">
        <v>0</v>
      </c>
      <c r="H837" s="34">
        <v>192122.33</v>
      </c>
      <c r="I837" s="34">
        <v>0</v>
      </c>
      <c r="J837" s="35">
        <f t="shared" si="91"/>
        <v>352838.40000000002</v>
      </c>
      <c r="K837" s="35">
        <f t="shared" si="92"/>
        <v>160716.07000000004</v>
      </c>
      <c r="L837" s="35">
        <f t="shared" si="93"/>
        <v>160716.07000000004</v>
      </c>
      <c r="M837" s="36">
        <f t="shared" si="94"/>
        <v>0.45549483843028432</v>
      </c>
      <c r="N837" s="37">
        <f t="shared" si="95"/>
        <v>2017</v>
      </c>
      <c r="O837" s="38" t="str">
        <f t="shared" si="96"/>
        <v>Q4</v>
      </c>
      <c r="P837" s="37">
        <f t="shared" si="97"/>
        <v>10</v>
      </c>
    </row>
    <row r="838" spans="1:16" x14ac:dyDescent="0.25">
      <c r="A838" s="31">
        <v>43009</v>
      </c>
      <c r="B838" s="32" t="s">
        <v>85</v>
      </c>
      <c r="C838" s="32" t="s">
        <v>78</v>
      </c>
      <c r="D838" s="32" t="s">
        <v>77</v>
      </c>
      <c r="E838" s="33">
        <v>11</v>
      </c>
      <c r="F838" s="34">
        <v>18736.38</v>
      </c>
      <c r="G838" s="34">
        <v>936.83</v>
      </c>
      <c r="H838" s="34">
        <v>10423.02</v>
      </c>
      <c r="I838" s="34">
        <v>0</v>
      </c>
      <c r="J838" s="35">
        <f t="shared" si="91"/>
        <v>17799.55</v>
      </c>
      <c r="K838" s="35">
        <f t="shared" si="92"/>
        <v>7376.5299999999988</v>
      </c>
      <c r="L838" s="35">
        <f t="shared" si="93"/>
        <v>7376.5299999999988</v>
      </c>
      <c r="M838" s="36">
        <f t="shared" si="94"/>
        <v>0.41442227472042825</v>
      </c>
      <c r="N838" s="37">
        <f t="shared" si="95"/>
        <v>2017</v>
      </c>
      <c r="O838" s="38" t="str">
        <f t="shared" si="96"/>
        <v>Q4</v>
      </c>
      <c r="P838" s="37">
        <f t="shared" si="97"/>
        <v>10</v>
      </c>
    </row>
    <row r="839" spans="1:16" x14ac:dyDescent="0.25">
      <c r="A839" s="31">
        <v>43009</v>
      </c>
      <c r="B839" s="32" t="s">
        <v>85</v>
      </c>
      <c r="C839" s="32" t="s">
        <v>79</v>
      </c>
      <c r="D839" s="32" t="s">
        <v>76</v>
      </c>
      <c r="E839" s="33">
        <v>21</v>
      </c>
      <c r="F839" s="34">
        <v>25835.58</v>
      </c>
      <c r="G839" s="34">
        <v>0</v>
      </c>
      <c r="H839" s="34">
        <v>14220.53</v>
      </c>
      <c r="I839" s="34">
        <v>0</v>
      </c>
      <c r="J839" s="35">
        <f t="shared" si="91"/>
        <v>25835.58</v>
      </c>
      <c r="K839" s="35">
        <f t="shared" si="92"/>
        <v>11615.050000000001</v>
      </c>
      <c r="L839" s="35">
        <f t="shared" si="93"/>
        <v>11615.050000000001</v>
      </c>
      <c r="M839" s="36">
        <f t="shared" si="94"/>
        <v>0.44957574012272999</v>
      </c>
      <c r="N839" s="37">
        <f t="shared" si="95"/>
        <v>2017</v>
      </c>
      <c r="O839" s="38" t="str">
        <f t="shared" si="96"/>
        <v>Q4</v>
      </c>
      <c r="P839" s="37">
        <f t="shared" si="97"/>
        <v>10</v>
      </c>
    </row>
    <row r="840" spans="1:16" x14ac:dyDescent="0.25">
      <c r="A840" s="31">
        <v>43009</v>
      </c>
      <c r="B840" s="32" t="s">
        <v>85</v>
      </c>
      <c r="C840" s="32" t="s">
        <v>79</v>
      </c>
      <c r="D840" s="32" t="s">
        <v>77</v>
      </c>
      <c r="E840" s="33">
        <v>1</v>
      </c>
      <c r="F840" s="34">
        <v>2640.78</v>
      </c>
      <c r="G840" s="34">
        <v>132.04</v>
      </c>
      <c r="H840" s="34">
        <v>1716.17</v>
      </c>
      <c r="I840" s="34">
        <v>0</v>
      </c>
      <c r="J840" s="35">
        <f t="shared" si="91"/>
        <v>2508.7400000000002</v>
      </c>
      <c r="K840" s="35">
        <f t="shared" si="92"/>
        <v>792.57000000000016</v>
      </c>
      <c r="L840" s="35">
        <f t="shared" si="93"/>
        <v>792.57000000000016</v>
      </c>
      <c r="M840" s="36">
        <f t="shared" si="94"/>
        <v>0.31592353133445478</v>
      </c>
      <c r="N840" s="37">
        <f t="shared" si="95"/>
        <v>2017</v>
      </c>
      <c r="O840" s="38" t="str">
        <f t="shared" si="96"/>
        <v>Q4</v>
      </c>
      <c r="P840" s="37">
        <f t="shared" si="97"/>
        <v>10</v>
      </c>
    </row>
    <row r="841" spans="1:16" x14ac:dyDescent="0.25">
      <c r="A841" s="31">
        <v>43040</v>
      </c>
      <c r="B841" s="32" t="s">
        <v>74</v>
      </c>
      <c r="C841" s="32" t="s">
        <v>75</v>
      </c>
      <c r="D841" s="32" t="s">
        <v>76</v>
      </c>
      <c r="E841" s="33">
        <v>38</v>
      </c>
      <c r="F841" s="34">
        <v>12268.56</v>
      </c>
      <c r="G841" s="34">
        <v>0</v>
      </c>
      <c r="H841" s="34">
        <v>7698</v>
      </c>
      <c r="I841" s="34">
        <v>0</v>
      </c>
      <c r="J841" s="35">
        <f t="shared" si="91"/>
        <v>12268.56</v>
      </c>
      <c r="K841" s="35">
        <f t="shared" si="92"/>
        <v>4570.5599999999995</v>
      </c>
      <c r="L841" s="35">
        <f t="shared" si="93"/>
        <v>4570.5599999999995</v>
      </c>
      <c r="M841" s="36">
        <f t="shared" si="94"/>
        <v>0.3725424988751736</v>
      </c>
      <c r="N841" s="37">
        <f t="shared" si="95"/>
        <v>2017</v>
      </c>
      <c r="O841" s="38" t="str">
        <f t="shared" si="96"/>
        <v>Q4</v>
      </c>
      <c r="P841" s="37">
        <f t="shared" si="97"/>
        <v>11</v>
      </c>
    </row>
    <row r="842" spans="1:16" x14ac:dyDescent="0.25">
      <c r="A842" s="31">
        <v>43040</v>
      </c>
      <c r="B842" s="32" t="s">
        <v>74</v>
      </c>
      <c r="C842" s="32" t="s">
        <v>75</v>
      </c>
      <c r="D842" s="32" t="s">
        <v>77</v>
      </c>
      <c r="E842" s="33">
        <v>8</v>
      </c>
      <c r="F842" s="34">
        <v>3317.04</v>
      </c>
      <c r="G842" s="34">
        <v>371.52</v>
      </c>
      <c r="H842" s="34">
        <v>1478.29</v>
      </c>
      <c r="I842" s="34">
        <v>0</v>
      </c>
      <c r="J842" s="35">
        <f t="shared" si="91"/>
        <v>2945.52</v>
      </c>
      <c r="K842" s="35">
        <f t="shared" si="92"/>
        <v>1467.23</v>
      </c>
      <c r="L842" s="35">
        <f t="shared" si="93"/>
        <v>1467.23</v>
      </c>
      <c r="M842" s="36">
        <f t="shared" si="94"/>
        <v>0.49812257258480674</v>
      </c>
      <c r="N842" s="37">
        <f t="shared" si="95"/>
        <v>2017</v>
      </c>
      <c r="O842" s="38" t="str">
        <f t="shared" si="96"/>
        <v>Q4</v>
      </c>
      <c r="P842" s="37">
        <f t="shared" si="97"/>
        <v>11</v>
      </c>
    </row>
    <row r="843" spans="1:16" x14ac:dyDescent="0.25">
      <c r="A843" s="31">
        <v>43040</v>
      </c>
      <c r="B843" s="32" t="s">
        <v>74</v>
      </c>
      <c r="C843" s="32" t="s">
        <v>78</v>
      </c>
      <c r="D843" s="32" t="s">
        <v>76</v>
      </c>
      <c r="E843" s="33">
        <v>1103</v>
      </c>
      <c r="F843" s="34">
        <v>442622.88</v>
      </c>
      <c r="G843" s="34">
        <v>0</v>
      </c>
      <c r="H843" s="34">
        <v>261463.8</v>
      </c>
      <c r="I843" s="34">
        <v>0</v>
      </c>
      <c r="J843" s="35">
        <f t="shared" si="91"/>
        <v>442622.88</v>
      </c>
      <c r="K843" s="35">
        <f t="shared" si="92"/>
        <v>181159.08000000002</v>
      </c>
      <c r="L843" s="35">
        <f t="shared" si="93"/>
        <v>181159.08000000002</v>
      </c>
      <c r="M843" s="36">
        <f t="shared" si="94"/>
        <v>0.40928539437455203</v>
      </c>
      <c r="N843" s="37">
        <f t="shared" si="95"/>
        <v>2017</v>
      </c>
      <c r="O843" s="38" t="str">
        <f t="shared" si="96"/>
        <v>Q4</v>
      </c>
      <c r="P843" s="37">
        <f t="shared" si="97"/>
        <v>11</v>
      </c>
    </row>
    <row r="844" spans="1:16" x14ac:dyDescent="0.25">
      <c r="A844" s="31">
        <v>43040</v>
      </c>
      <c r="B844" s="32" t="s">
        <v>74</v>
      </c>
      <c r="C844" s="32" t="s">
        <v>78</v>
      </c>
      <c r="D844" s="32" t="s">
        <v>77</v>
      </c>
      <c r="E844" s="33">
        <v>52</v>
      </c>
      <c r="F844" s="34">
        <v>21142.560000000001</v>
      </c>
      <c r="G844" s="34">
        <v>1057.18</v>
      </c>
      <c r="H844" s="34">
        <v>11818.58</v>
      </c>
      <c r="I844" s="34">
        <v>0</v>
      </c>
      <c r="J844" s="35">
        <f t="shared" si="91"/>
        <v>20085.38</v>
      </c>
      <c r="K844" s="35">
        <f t="shared" si="92"/>
        <v>8266.8000000000011</v>
      </c>
      <c r="L844" s="35">
        <f t="shared" si="93"/>
        <v>8266.8000000000011</v>
      </c>
      <c r="M844" s="36">
        <f t="shared" si="94"/>
        <v>0.4115829523763056</v>
      </c>
      <c r="N844" s="37">
        <f t="shared" si="95"/>
        <v>2017</v>
      </c>
      <c r="O844" s="38" t="str">
        <f t="shared" si="96"/>
        <v>Q4</v>
      </c>
      <c r="P844" s="37">
        <f t="shared" si="97"/>
        <v>11</v>
      </c>
    </row>
    <row r="845" spans="1:16" x14ac:dyDescent="0.25">
      <c r="A845" s="31">
        <v>43040</v>
      </c>
      <c r="B845" s="32" t="s">
        <v>74</v>
      </c>
      <c r="C845" s="32" t="s">
        <v>79</v>
      </c>
      <c r="D845" s="32" t="s">
        <v>76</v>
      </c>
      <c r="E845" s="33">
        <v>67</v>
      </c>
      <c r="F845" s="34">
        <v>22079.94</v>
      </c>
      <c r="G845" s="34">
        <v>0</v>
      </c>
      <c r="H845" s="34">
        <v>13288.07</v>
      </c>
      <c r="I845" s="34">
        <v>0</v>
      </c>
      <c r="J845" s="35">
        <f t="shared" si="91"/>
        <v>22079.94</v>
      </c>
      <c r="K845" s="35">
        <f t="shared" si="92"/>
        <v>8791.869999999999</v>
      </c>
      <c r="L845" s="35">
        <f t="shared" si="93"/>
        <v>8791.869999999999</v>
      </c>
      <c r="M845" s="36">
        <f t="shared" si="94"/>
        <v>0.39818360013659454</v>
      </c>
      <c r="N845" s="37">
        <f t="shared" si="95"/>
        <v>2017</v>
      </c>
      <c r="O845" s="38" t="str">
        <f t="shared" si="96"/>
        <v>Q4</v>
      </c>
      <c r="P845" s="37">
        <f t="shared" si="97"/>
        <v>11</v>
      </c>
    </row>
    <row r="846" spans="1:16" x14ac:dyDescent="0.25">
      <c r="A846" s="31">
        <v>43040</v>
      </c>
      <c r="B846" s="32" t="s">
        <v>74</v>
      </c>
      <c r="C846" s="32" t="s">
        <v>79</v>
      </c>
      <c r="D846" s="32" t="s">
        <v>77</v>
      </c>
      <c r="E846" s="33">
        <v>36</v>
      </c>
      <c r="F846" s="34">
        <v>14617.62</v>
      </c>
      <c r="G846" s="34">
        <v>1607.02</v>
      </c>
      <c r="H846" s="34">
        <v>8965.1</v>
      </c>
      <c r="I846" s="34">
        <v>0</v>
      </c>
      <c r="J846" s="35">
        <f t="shared" si="91"/>
        <v>13010.6</v>
      </c>
      <c r="K846" s="35">
        <f t="shared" si="92"/>
        <v>4045.5</v>
      </c>
      <c r="L846" s="35">
        <f t="shared" si="93"/>
        <v>4045.5</v>
      </c>
      <c r="M846" s="36">
        <f t="shared" si="94"/>
        <v>0.31093877300047651</v>
      </c>
      <c r="N846" s="37">
        <f t="shared" si="95"/>
        <v>2017</v>
      </c>
      <c r="O846" s="38" t="str">
        <f t="shared" si="96"/>
        <v>Q4</v>
      </c>
      <c r="P846" s="37">
        <f t="shared" si="97"/>
        <v>11</v>
      </c>
    </row>
    <row r="847" spans="1:16" x14ac:dyDescent="0.25">
      <c r="A847" s="31">
        <v>43040</v>
      </c>
      <c r="B847" s="32" t="s">
        <v>80</v>
      </c>
      <c r="C847" s="32" t="s">
        <v>75</v>
      </c>
      <c r="D847" s="32" t="s">
        <v>76</v>
      </c>
      <c r="E847" s="33">
        <v>5</v>
      </c>
      <c r="F847" s="34">
        <v>30441.9</v>
      </c>
      <c r="G847" s="34">
        <v>0</v>
      </c>
      <c r="H847" s="34">
        <v>25877.119999999999</v>
      </c>
      <c r="I847" s="34">
        <v>0</v>
      </c>
      <c r="J847" s="35">
        <f t="shared" si="91"/>
        <v>30441.9</v>
      </c>
      <c r="K847" s="35">
        <f t="shared" si="92"/>
        <v>4564.7800000000025</v>
      </c>
      <c r="L847" s="35">
        <f t="shared" si="93"/>
        <v>4564.7800000000025</v>
      </c>
      <c r="M847" s="36">
        <f t="shared" si="94"/>
        <v>0.14995056156153205</v>
      </c>
      <c r="N847" s="37">
        <f t="shared" si="95"/>
        <v>2017</v>
      </c>
      <c r="O847" s="38" t="str">
        <f t="shared" si="96"/>
        <v>Q4</v>
      </c>
      <c r="P847" s="37">
        <f t="shared" si="97"/>
        <v>11</v>
      </c>
    </row>
    <row r="848" spans="1:16" x14ac:dyDescent="0.25">
      <c r="A848" s="31">
        <v>43040</v>
      </c>
      <c r="B848" s="32" t="s">
        <v>80</v>
      </c>
      <c r="C848" s="32" t="s">
        <v>75</v>
      </c>
      <c r="D848" s="32" t="s">
        <v>77</v>
      </c>
      <c r="E848" s="33">
        <v>7</v>
      </c>
      <c r="F848" s="34">
        <v>49126.26</v>
      </c>
      <c r="G848" s="34">
        <v>5502.14</v>
      </c>
      <c r="H848" s="34">
        <v>42825.74</v>
      </c>
      <c r="I848" s="34">
        <v>0</v>
      </c>
      <c r="J848" s="35">
        <f t="shared" si="91"/>
        <v>43624.12</v>
      </c>
      <c r="K848" s="35">
        <f t="shared" si="92"/>
        <v>798.38000000000466</v>
      </c>
      <c r="L848" s="35">
        <f t="shared" si="93"/>
        <v>798.38000000000466</v>
      </c>
      <c r="M848" s="36">
        <f t="shared" si="94"/>
        <v>1.8301343385264953E-2</v>
      </c>
      <c r="N848" s="37">
        <f t="shared" si="95"/>
        <v>2017</v>
      </c>
      <c r="O848" s="38" t="str">
        <f t="shared" si="96"/>
        <v>Q4</v>
      </c>
      <c r="P848" s="37">
        <f t="shared" si="97"/>
        <v>11</v>
      </c>
    </row>
    <row r="849" spans="1:16" x14ac:dyDescent="0.25">
      <c r="A849" s="31">
        <v>43040</v>
      </c>
      <c r="B849" s="32" t="s">
        <v>80</v>
      </c>
      <c r="C849" s="32" t="s">
        <v>78</v>
      </c>
      <c r="D849" s="32" t="s">
        <v>76</v>
      </c>
      <c r="E849" s="33">
        <v>192</v>
      </c>
      <c r="F849" s="34">
        <v>1062327.96</v>
      </c>
      <c r="G849" s="34">
        <v>0</v>
      </c>
      <c r="H849" s="34">
        <v>912681.87</v>
      </c>
      <c r="I849" s="34">
        <v>0</v>
      </c>
      <c r="J849" s="35">
        <f t="shared" si="91"/>
        <v>1062327.96</v>
      </c>
      <c r="K849" s="35">
        <f t="shared" si="92"/>
        <v>149646.08999999997</v>
      </c>
      <c r="L849" s="35">
        <f t="shared" si="93"/>
        <v>149646.08999999997</v>
      </c>
      <c r="M849" s="36">
        <f t="shared" si="94"/>
        <v>0.14086618787667038</v>
      </c>
      <c r="N849" s="37">
        <f t="shared" si="95"/>
        <v>2017</v>
      </c>
      <c r="O849" s="38" t="str">
        <f t="shared" si="96"/>
        <v>Q4</v>
      </c>
      <c r="P849" s="37">
        <f t="shared" si="97"/>
        <v>11</v>
      </c>
    </row>
    <row r="850" spans="1:16" x14ac:dyDescent="0.25">
      <c r="A850" s="31">
        <v>43040</v>
      </c>
      <c r="B850" s="32" t="s">
        <v>80</v>
      </c>
      <c r="C850" s="32" t="s">
        <v>78</v>
      </c>
      <c r="D850" s="32" t="s">
        <v>77</v>
      </c>
      <c r="E850" s="33">
        <v>9</v>
      </c>
      <c r="F850" s="34">
        <v>45472.62</v>
      </c>
      <c r="G850" s="34">
        <v>2273.64</v>
      </c>
      <c r="H850" s="34">
        <v>38420.519999999997</v>
      </c>
      <c r="I850" s="34">
        <v>0</v>
      </c>
      <c r="J850" s="35">
        <f t="shared" si="91"/>
        <v>43198.98</v>
      </c>
      <c r="K850" s="35">
        <f t="shared" si="92"/>
        <v>4778.4600000000064</v>
      </c>
      <c r="L850" s="35">
        <f t="shared" si="93"/>
        <v>4778.4600000000064</v>
      </c>
      <c r="M850" s="36">
        <f t="shared" si="94"/>
        <v>0.11061511174569413</v>
      </c>
      <c r="N850" s="37">
        <f t="shared" si="95"/>
        <v>2017</v>
      </c>
      <c r="O850" s="38" t="str">
        <f t="shared" si="96"/>
        <v>Q4</v>
      </c>
      <c r="P850" s="37">
        <f t="shared" si="97"/>
        <v>11</v>
      </c>
    </row>
    <row r="851" spans="1:16" x14ac:dyDescent="0.25">
      <c r="A851" s="31">
        <v>43040</v>
      </c>
      <c r="B851" s="32" t="s">
        <v>80</v>
      </c>
      <c r="C851" s="32" t="s">
        <v>79</v>
      </c>
      <c r="D851" s="32" t="s">
        <v>76</v>
      </c>
      <c r="E851" s="33">
        <v>17</v>
      </c>
      <c r="F851" s="34">
        <v>104818.26</v>
      </c>
      <c r="G851" s="34">
        <v>0</v>
      </c>
      <c r="H851" s="34">
        <v>91036.11</v>
      </c>
      <c r="I851" s="34">
        <v>0</v>
      </c>
      <c r="J851" s="35">
        <f t="shared" si="91"/>
        <v>104818.26</v>
      </c>
      <c r="K851" s="35">
        <f t="shared" si="92"/>
        <v>13782.149999999994</v>
      </c>
      <c r="L851" s="35">
        <f t="shared" si="93"/>
        <v>13782.149999999994</v>
      </c>
      <c r="M851" s="36">
        <f t="shared" si="94"/>
        <v>0.13148615517945056</v>
      </c>
      <c r="N851" s="37">
        <f t="shared" si="95"/>
        <v>2017</v>
      </c>
      <c r="O851" s="38" t="str">
        <f t="shared" si="96"/>
        <v>Q4</v>
      </c>
      <c r="P851" s="37">
        <f t="shared" si="97"/>
        <v>11</v>
      </c>
    </row>
    <row r="852" spans="1:16" x14ac:dyDescent="0.25">
      <c r="A852" s="31">
        <v>43040</v>
      </c>
      <c r="B852" s="32" t="s">
        <v>80</v>
      </c>
      <c r="C852" s="32" t="s">
        <v>79</v>
      </c>
      <c r="D852" s="32" t="s">
        <v>77</v>
      </c>
      <c r="E852" s="33">
        <v>2</v>
      </c>
      <c r="F852" s="34">
        <v>14645.16</v>
      </c>
      <c r="G852" s="34">
        <v>1101.52</v>
      </c>
      <c r="H852" s="34">
        <v>13517.4</v>
      </c>
      <c r="I852" s="34">
        <v>0</v>
      </c>
      <c r="J852" s="35">
        <f t="shared" si="91"/>
        <v>13543.64</v>
      </c>
      <c r="K852" s="35">
        <f t="shared" si="92"/>
        <v>26.239999999999782</v>
      </c>
      <c r="L852" s="35">
        <f t="shared" si="93"/>
        <v>26.239999999999782</v>
      </c>
      <c r="M852" s="36">
        <f t="shared" si="94"/>
        <v>1.9374407470960379E-3</v>
      </c>
      <c r="N852" s="37">
        <f t="shared" si="95"/>
        <v>2017</v>
      </c>
      <c r="O852" s="38" t="str">
        <f t="shared" si="96"/>
        <v>Q4</v>
      </c>
      <c r="P852" s="37">
        <f t="shared" si="97"/>
        <v>11</v>
      </c>
    </row>
    <row r="853" spans="1:16" x14ac:dyDescent="0.25">
      <c r="A853" s="31">
        <v>43040</v>
      </c>
      <c r="B853" s="32" t="s">
        <v>81</v>
      </c>
      <c r="C853" s="32" t="s">
        <v>75</v>
      </c>
      <c r="D853" s="32" t="s">
        <v>76</v>
      </c>
      <c r="E853" s="33">
        <v>13</v>
      </c>
      <c r="F853" s="34">
        <v>7259.34</v>
      </c>
      <c r="G853" s="34">
        <v>0</v>
      </c>
      <c r="H853" s="34">
        <v>3419.46</v>
      </c>
      <c r="I853" s="34">
        <v>0</v>
      </c>
      <c r="J853" s="35">
        <f t="shared" si="91"/>
        <v>7259.34</v>
      </c>
      <c r="K853" s="35">
        <f t="shared" si="92"/>
        <v>3839.88</v>
      </c>
      <c r="L853" s="35">
        <f t="shared" si="93"/>
        <v>3839.88</v>
      </c>
      <c r="M853" s="36">
        <f t="shared" si="94"/>
        <v>0.52895717792526598</v>
      </c>
      <c r="N853" s="37">
        <f t="shared" si="95"/>
        <v>2017</v>
      </c>
      <c r="O853" s="38" t="str">
        <f t="shared" si="96"/>
        <v>Q4</v>
      </c>
      <c r="P853" s="37">
        <f t="shared" si="97"/>
        <v>11</v>
      </c>
    </row>
    <row r="854" spans="1:16" x14ac:dyDescent="0.25">
      <c r="A854" s="31">
        <v>43040</v>
      </c>
      <c r="B854" s="32" t="s">
        <v>81</v>
      </c>
      <c r="C854" s="32" t="s">
        <v>75</v>
      </c>
      <c r="D854" s="32" t="s">
        <v>77</v>
      </c>
      <c r="E854" s="33">
        <v>17</v>
      </c>
      <c r="F854" s="34">
        <v>11804.46</v>
      </c>
      <c r="G854" s="34">
        <v>1264.6099999999999</v>
      </c>
      <c r="H854" s="34">
        <v>5549.88</v>
      </c>
      <c r="I854" s="34">
        <v>0</v>
      </c>
      <c r="J854" s="35">
        <f t="shared" si="91"/>
        <v>10539.849999999999</v>
      </c>
      <c r="K854" s="35">
        <f t="shared" si="92"/>
        <v>4989.9699999999984</v>
      </c>
      <c r="L854" s="35">
        <f t="shared" si="93"/>
        <v>4989.9699999999984</v>
      </c>
      <c r="M854" s="36">
        <f t="shared" si="94"/>
        <v>0.47343842654307217</v>
      </c>
      <c r="N854" s="37">
        <f t="shared" si="95"/>
        <v>2017</v>
      </c>
      <c r="O854" s="38" t="str">
        <f t="shared" si="96"/>
        <v>Q4</v>
      </c>
      <c r="P854" s="37">
        <f t="shared" si="97"/>
        <v>11</v>
      </c>
    </row>
    <row r="855" spans="1:16" x14ac:dyDescent="0.25">
      <c r="A855" s="31">
        <v>43040</v>
      </c>
      <c r="B855" s="32" t="s">
        <v>81</v>
      </c>
      <c r="C855" s="32" t="s">
        <v>78</v>
      </c>
      <c r="D855" s="32" t="s">
        <v>76</v>
      </c>
      <c r="E855" s="33">
        <v>714</v>
      </c>
      <c r="F855" s="34">
        <v>499602.12</v>
      </c>
      <c r="G855" s="34">
        <v>0</v>
      </c>
      <c r="H855" s="34">
        <v>225319.88</v>
      </c>
      <c r="I855" s="34">
        <v>0</v>
      </c>
      <c r="J855" s="35">
        <f t="shared" si="91"/>
        <v>499602.12</v>
      </c>
      <c r="K855" s="35">
        <f t="shared" si="92"/>
        <v>274282.23999999999</v>
      </c>
      <c r="L855" s="35">
        <f t="shared" si="93"/>
        <v>274282.23999999999</v>
      </c>
      <c r="M855" s="36">
        <f t="shared" si="94"/>
        <v>0.54900135331691546</v>
      </c>
      <c r="N855" s="37">
        <f t="shared" si="95"/>
        <v>2017</v>
      </c>
      <c r="O855" s="38" t="str">
        <f t="shared" si="96"/>
        <v>Q4</v>
      </c>
      <c r="P855" s="37">
        <f t="shared" si="97"/>
        <v>11</v>
      </c>
    </row>
    <row r="856" spans="1:16" x14ac:dyDescent="0.25">
      <c r="A856" s="31">
        <v>43040</v>
      </c>
      <c r="B856" s="32" t="s">
        <v>81</v>
      </c>
      <c r="C856" s="32" t="s">
        <v>78</v>
      </c>
      <c r="D856" s="32" t="s">
        <v>77</v>
      </c>
      <c r="E856" s="33">
        <v>34</v>
      </c>
      <c r="F856" s="34">
        <v>27892.92</v>
      </c>
      <c r="G856" s="34">
        <v>1394.68</v>
      </c>
      <c r="H856" s="34">
        <v>13056.59</v>
      </c>
      <c r="I856" s="34">
        <v>0</v>
      </c>
      <c r="J856" s="35">
        <f t="shared" si="91"/>
        <v>26498.239999999998</v>
      </c>
      <c r="K856" s="35">
        <f t="shared" si="92"/>
        <v>13441.649999999998</v>
      </c>
      <c r="L856" s="35">
        <f t="shared" si="93"/>
        <v>13441.649999999998</v>
      </c>
      <c r="M856" s="36">
        <f t="shared" si="94"/>
        <v>0.50726576557537406</v>
      </c>
      <c r="N856" s="37">
        <f t="shared" si="95"/>
        <v>2017</v>
      </c>
      <c r="O856" s="38" t="str">
        <f t="shared" si="96"/>
        <v>Q4</v>
      </c>
      <c r="P856" s="37">
        <f t="shared" si="97"/>
        <v>11</v>
      </c>
    </row>
    <row r="857" spans="1:16" x14ac:dyDescent="0.25">
      <c r="A857" s="31">
        <v>43040</v>
      </c>
      <c r="B857" s="32" t="s">
        <v>81</v>
      </c>
      <c r="C857" s="32" t="s">
        <v>79</v>
      </c>
      <c r="D857" s="32" t="s">
        <v>76</v>
      </c>
      <c r="E857" s="33">
        <v>38</v>
      </c>
      <c r="F857" s="34">
        <v>26654.639999999999</v>
      </c>
      <c r="G857" s="34">
        <v>0</v>
      </c>
      <c r="H857" s="34">
        <v>11904.26</v>
      </c>
      <c r="I857" s="34">
        <v>0</v>
      </c>
      <c r="J857" s="35">
        <f t="shared" si="91"/>
        <v>26654.639999999999</v>
      </c>
      <c r="K857" s="35">
        <f t="shared" si="92"/>
        <v>14750.38</v>
      </c>
      <c r="L857" s="35">
        <f t="shared" si="93"/>
        <v>14750.38</v>
      </c>
      <c r="M857" s="36">
        <f t="shared" si="94"/>
        <v>0.55338882836159109</v>
      </c>
      <c r="N857" s="37">
        <f t="shared" si="95"/>
        <v>2017</v>
      </c>
      <c r="O857" s="38" t="str">
        <f t="shared" si="96"/>
        <v>Q4</v>
      </c>
      <c r="P857" s="37">
        <f t="shared" si="97"/>
        <v>11</v>
      </c>
    </row>
    <row r="858" spans="1:16" x14ac:dyDescent="0.25">
      <c r="A858" s="31">
        <v>43040</v>
      </c>
      <c r="B858" s="32" t="s">
        <v>81</v>
      </c>
      <c r="C858" s="32" t="s">
        <v>79</v>
      </c>
      <c r="D858" s="32" t="s">
        <v>77</v>
      </c>
      <c r="E858" s="33">
        <v>30</v>
      </c>
      <c r="F858" s="34">
        <v>19104.599999999999</v>
      </c>
      <c r="G858" s="34">
        <v>2045.03</v>
      </c>
      <c r="H858" s="34">
        <v>8883.77</v>
      </c>
      <c r="I858" s="34">
        <v>0</v>
      </c>
      <c r="J858" s="35">
        <f t="shared" si="91"/>
        <v>17059.57</v>
      </c>
      <c r="K858" s="35">
        <f t="shared" si="92"/>
        <v>8175.7999999999993</v>
      </c>
      <c r="L858" s="35">
        <f t="shared" si="93"/>
        <v>8175.7999999999993</v>
      </c>
      <c r="M858" s="36">
        <f t="shared" si="94"/>
        <v>0.47925006316102925</v>
      </c>
      <c r="N858" s="37">
        <f t="shared" si="95"/>
        <v>2017</v>
      </c>
      <c r="O858" s="38" t="str">
        <f t="shared" si="96"/>
        <v>Q4</v>
      </c>
      <c r="P858" s="37">
        <f t="shared" si="97"/>
        <v>11</v>
      </c>
    </row>
    <row r="859" spans="1:16" x14ac:dyDescent="0.25">
      <c r="A859" s="31">
        <v>43040</v>
      </c>
      <c r="B859" s="32" t="s">
        <v>82</v>
      </c>
      <c r="C859" s="32" t="s">
        <v>75</v>
      </c>
      <c r="D859" s="32" t="s">
        <v>76</v>
      </c>
      <c r="E859" s="33">
        <v>44</v>
      </c>
      <c r="F859" s="34">
        <v>4888.8599999999997</v>
      </c>
      <c r="G859" s="34">
        <v>0</v>
      </c>
      <c r="H859" s="34">
        <v>4066.31</v>
      </c>
      <c r="I859" s="34">
        <v>0</v>
      </c>
      <c r="J859" s="35">
        <f t="shared" si="91"/>
        <v>4888.8599999999997</v>
      </c>
      <c r="K859" s="35">
        <f t="shared" si="92"/>
        <v>822.54999999999973</v>
      </c>
      <c r="L859" s="35">
        <f t="shared" si="93"/>
        <v>822.54999999999973</v>
      </c>
      <c r="M859" s="36">
        <f t="shared" si="94"/>
        <v>0.16824985784006902</v>
      </c>
      <c r="N859" s="37">
        <f t="shared" si="95"/>
        <v>2017</v>
      </c>
      <c r="O859" s="38" t="str">
        <f t="shared" si="96"/>
        <v>Q4</v>
      </c>
      <c r="P859" s="37">
        <f t="shared" si="97"/>
        <v>11</v>
      </c>
    </row>
    <row r="860" spans="1:16" x14ac:dyDescent="0.25">
      <c r="A860" s="31">
        <v>43040</v>
      </c>
      <c r="B860" s="32" t="s">
        <v>82</v>
      </c>
      <c r="C860" s="32" t="s">
        <v>75</v>
      </c>
      <c r="D860" s="32" t="s">
        <v>77</v>
      </c>
      <c r="E860" s="33">
        <v>17</v>
      </c>
      <c r="F860" s="34">
        <v>1570.8</v>
      </c>
      <c r="G860" s="34">
        <v>158.34</v>
      </c>
      <c r="H860" s="34">
        <v>1433.56</v>
      </c>
      <c r="I860" s="34">
        <v>0</v>
      </c>
      <c r="J860" s="35">
        <f t="shared" si="91"/>
        <v>1412.46</v>
      </c>
      <c r="K860" s="35">
        <f t="shared" si="92"/>
        <v>-21.099999999999909</v>
      </c>
      <c r="L860" s="35">
        <f t="shared" si="93"/>
        <v>-21.099999999999909</v>
      </c>
      <c r="M860" s="36">
        <f t="shared" si="94"/>
        <v>-1.4938476133837354E-2</v>
      </c>
      <c r="N860" s="37">
        <f t="shared" si="95"/>
        <v>2017</v>
      </c>
      <c r="O860" s="38" t="str">
        <f t="shared" si="96"/>
        <v>Q4</v>
      </c>
      <c r="P860" s="37">
        <f t="shared" si="97"/>
        <v>11</v>
      </c>
    </row>
    <row r="861" spans="1:16" x14ac:dyDescent="0.25">
      <c r="A861" s="31">
        <v>43040</v>
      </c>
      <c r="B861" s="32" t="s">
        <v>82</v>
      </c>
      <c r="C861" s="32" t="s">
        <v>78</v>
      </c>
      <c r="D861" s="32" t="s">
        <v>76</v>
      </c>
      <c r="E861" s="33">
        <v>3154</v>
      </c>
      <c r="F861" s="34">
        <v>300588.90000000002</v>
      </c>
      <c r="G861" s="34">
        <v>0</v>
      </c>
      <c r="H861" s="34">
        <v>249156.51</v>
      </c>
      <c r="I861" s="34">
        <v>0</v>
      </c>
      <c r="J861" s="35">
        <f t="shared" si="91"/>
        <v>300588.90000000002</v>
      </c>
      <c r="K861" s="35">
        <f t="shared" si="92"/>
        <v>51432.390000000014</v>
      </c>
      <c r="L861" s="35">
        <f t="shared" si="93"/>
        <v>51432.390000000014</v>
      </c>
      <c r="M861" s="36">
        <f t="shared" si="94"/>
        <v>0.17110542006042143</v>
      </c>
      <c r="N861" s="37">
        <f t="shared" si="95"/>
        <v>2017</v>
      </c>
      <c r="O861" s="38" t="str">
        <f t="shared" si="96"/>
        <v>Q4</v>
      </c>
      <c r="P861" s="37">
        <f t="shared" si="97"/>
        <v>11</v>
      </c>
    </row>
    <row r="862" spans="1:16" x14ac:dyDescent="0.25">
      <c r="A862" s="31">
        <v>43040</v>
      </c>
      <c r="B862" s="32" t="s">
        <v>82</v>
      </c>
      <c r="C862" s="32" t="s">
        <v>78</v>
      </c>
      <c r="D862" s="32" t="s">
        <v>77</v>
      </c>
      <c r="E862" s="33">
        <v>140</v>
      </c>
      <c r="F862" s="34">
        <v>12680.64</v>
      </c>
      <c r="G862" s="34">
        <v>634.09</v>
      </c>
      <c r="H862" s="34">
        <v>10717.92</v>
      </c>
      <c r="I862" s="34">
        <v>0</v>
      </c>
      <c r="J862" s="35">
        <f t="shared" si="91"/>
        <v>12046.55</v>
      </c>
      <c r="K862" s="35">
        <f t="shared" si="92"/>
        <v>1328.6299999999992</v>
      </c>
      <c r="L862" s="35">
        <f t="shared" si="93"/>
        <v>1328.6299999999992</v>
      </c>
      <c r="M862" s="36">
        <f t="shared" si="94"/>
        <v>0.1102913282226031</v>
      </c>
      <c r="N862" s="37">
        <f t="shared" si="95"/>
        <v>2017</v>
      </c>
      <c r="O862" s="38" t="str">
        <f t="shared" si="96"/>
        <v>Q4</v>
      </c>
      <c r="P862" s="37">
        <f t="shared" si="97"/>
        <v>11</v>
      </c>
    </row>
    <row r="863" spans="1:16" x14ac:dyDescent="0.25">
      <c r="A863" s="31">
        <v>43040</v>
      </c>
      <c r="B863" s="32" t="s">
        <v>82</v>
      </c>
      <c r="C863" s="32" t="s">
        <v>79</v>
      </c>
      <c r="D863" s="32" t="s">
        <v>76</v>
      </c>
      <c r="E863" s="33">
        <v>116</v>
      </c>
      <c r="F863" s="34">
        <v>11751.42</v>
      </c>
      <c r="G863" s="34">
        <v>0</v>
      </c>
      <c r="H863" s="34">
        <v>9490.24</v>
      </c>
      <c r="I863" s="34">
        <v>0</v>
      </c>
      <c r="J863" s="35">
        <f t="shared" si="91"/>
        <v>11751.42</v>
      </c>
      <c r="K863" s="35">
        <f t="shared" si="92"/>
        <v>2261.1800000000003</v>
      </c>
      <c r="L863" s="35">
        <f t="shared" si="93"/>
        <v>2261.1800000000003</v>
      </c>
      <c r="M863" s="36">
        <f t="shared" si="94"/>
        <v>0.19241759719250953</v>
      </c>
      <c r="N863" s="37">
        <f t="shared" si="95"/>
        <v>2017</v>
      </c>
      <c r="O863" s="38" t="str">
        <f t="shared" si="96"/>
        <v>Q4</v>
      </c>
      <c r="P863" s="37">
        <f t="shared" si="97"/>
        <v>11</v>
      </c>
    </row>
    <row r="864" spans="1:16" x14ac:dyDescent="0.25">
      <c r="A864" s="31">
        <v>43040</v>
      </c>
      <c r="B864" s="32" t="s">
        <v>82</v>
      </c>
      <c r="C864" s="32" t="s">
        <v>79</v>
      </c>
      <c r="D864" s="32" t="s">
        <v>77</v>
      </c>
      <c r="E864" s="33">
        <v>52</v>
      </c>
      <c r="F864" s="34">
        <v>5678.34</v>
      </c>
      <c r="G864" s="34">
        <v>564.63</v>
      </c>
      <c r="H864" s="34">
        <v>4793.32</v>
      </c>
      <c r="I864" s="34">
        <v>0</v>
      </c>
      <c r="J864" s="35">
        <f t="shared" si="91"/>
        <v>5113.71</v>
      </c>
      <c r="K864" s="35">
        <f t="shared" si="92"/>
        <v>320.39000000000033</v>
      </c>
      <c r="L864" s="35">
        <f t="shared" si="93"/>
        <v>320.39000000000033</v>
      </c>
      <c r="M864" s="36">
        <f t="shared" si="94"/>
        <v>6.2653142239196269E-2</v>
      </c>
      <c r="N864" s="37">
        <f t="shared" si="95"/>
        <v>2017</v>
      </c>
      <c r="O864" s="38" t="str">
        <f t="shared" si="96"/>
        <v>Q4</v>
      </c>
      <c r="P864" s="37">
        <f t="shared" si="97"/>
        <v>11</v>
      </c>
    </row>
    <row r="865" spans="1:16" x14ac:dyDescent="0.25">
      <c r="A865" s="31">
        <v>43040</v>
      </c>
      <c r="B865" s="32" t="s">
        <v>83</v>
      </c>
      <c r="C865" s="32" t="s">
        <v>75</v>
      </c>
      <c r="D865" s="32" t="s">
        <v>76</v>
      </c>
      <c r="E865" s="33">
        <v>17</v>
      </c>
      <c r="F865" s="34">
        <v>7479.66</v>
      </c>
      <c r="G865" s="34">
        <v>0</v>
      </c>
      <c r="H865" s="34">
        <v>4099.43</v>
      </c>
      <c r="I865" s="34">
        <v>0</v>
      </c>
      <c r="J865" s="35">
        <f t="shared" si="91"/>
        <v>7479.66</v>
      </c>
      <c r="K865" s="35">
        <f t="shared" si="92"/>
        <v>3380.2299999999996</v>
      </c>
      <c r="L865" s="35">
        <f t="shared" si="93"/>
        <v>3380.2299999999996</v>
      </c>
      <c r="M865" s="36">
        <f t="shared" si="94"/>
        <v>0.45192294836931085</v>
      </c>
      <c r="N865" s="37">
        <f t="shared" si="95"/>
        <v>2017</v>
      </c>
      <c r="O865" s="38" t="str">
        <f t="shared" si="96"/>
        <v>Q4</v>
      </c>
      <c r="P865" s="37">
        <f t="shared" si="97"/>
        <v>11</v>
      </c>
    </row>
    <row r="866" spans="1:16" x14ac:dyDescent="0.25">
      <c r="A866" s="31">
        <v>43040</v>
      </c>
      <c r="B866" s="32" t="s">
        <v>83</v>
      </c>
      <c r="C866" s="32" t="s">
        <v>75</v>
      </c>
      <c r="D866" s="32" t="s">
        <v>77</v>
      </c>
      <c r="E866" s="33">
        <v>19</v>
      </c>
      <c r="F866" s="34">
        <v>13189.62</v>
      </c>
      <c r="G866" s="34">
        <v>1429.23</v>
      </c>
      <c r="H866" s="34">
        <v>7184.74</v>
      </c>
      <c r="I866" s="34">
        <v>0</v>
      </c>
      <c r="J866" s="35">
        <f t="shared" si="91"/>
        <v>11760.390000000001</v>
      </c>
      <c r="K866" s="35">
        <f t="shared" si="92"/>
        <v>4575.6500000000015</v>
      </c>
      <c r="L866" s="35">
        <f t="shared" si="93"/>
        <v>4575.6500000000015</v>
      </c>
      <c r="M866" s="36">
        <f t="shared" si="94"/>
        <v>0.38907298142323521</v>
      </c>
      <c r="N866" s="37">
        <f t="shared" si="95"/>
        <v>2017</v>
      </c>
      <c r="O866" s="38" t="str">
        <f t="shared" si="96"/>
        <v>Q4</v>
      </c>
      <c r="P866" s="37">
        <f t="shared" si="97"/>
        <v>11</v>
      </c>
    </row>
    <row r="867" spans="1:16" x14ac:dyDescent="0.25">
      <c r="A867" s="31">
        <v>43040</v>
      </c>
      <c r="B867" s="32" t="s">
        <v>83</v>
      </c>
      <c r="C867" s="32" t="s">
        <v>78</v>
      </c>
      <c r="D867" s="32" t="s">
        <v>76</v>
      </c>
      <c r="E867" s="33">
        <v>885</v>
      </c>
      <c r="F867" s="34">
        <v>480720.9</v>
      </c>
      <c r="G867" s="34">
        <v>0</v>
      </c>
      <c r="H867" s="34">
        <v>255874.41</v>
      </c>
      <c r="I867" s="34">
        <v>0</v>
      </c>
      <c r="J867" s="35">
        <f t="shared" si="91"/>
        <v>480720.9</v>
      </c>
      <c r="K867" s="35">
        <f t="shared" si="92"/>
        <v>224846.49000000002</v>
      </c>
      <c r="L867" s="35">
        <f t="shared" si="93"/>
        <v>224846.49000000002</v>
      </c>
      <c r="M867" s="36">
        <f t="shared" si="94"/>
        <v>0.46772771893212883</v>
      </c>
      <c r="N867" s="37">
        <f t="shared" si="95"/>
        <v>2017</v>
      </c>
      <c r="O867" s="38" t="str">
        <f t="shared" si="96"/>
        <v>Q4</v>
      </c>
      <c r="P867" s="37">
        <f t="shared" si="97"/>
        <v>11</v>
      </c>
    </row>
    <row r="868" spans="1:16" x14ac:dyDescent="0.25">
      <c r="A868" s="31">
        <v>43040</v>
      </c>
      <c r="B868" s="32" t="s">
        <v>83</v>
      </c>
      <c r="C868" s="32" t="s">
        <v>78</v>
      </c>
      <c r="D868" s="32" t="s">
        <v>77</v>
      </c>
      <c r="E868" s="33">
        <v>36</v>
      </c>
      <c r="F868" s="34">
        <v>16393.439999999999</v>
      </c>
      <c r="G868" s="34">
        <v>819.7</v>
      </c>
      <c r="H868" s="34">
        <v>8620.08</v>
      </c>
      <c r="I868" s="34">
        <v>0</v>
      </c>
      <c r="J868" s="35">
        <f t="shared" si="91"/>
        <v>15573.739999999998</v>
      </c>
      <c r="K868" s="35">
        <f t="shared" si="92"/>
        <v>6953.659999999998</v>
      </c>
      <c r="L868" s="35">
        <f t="shared" si="93"/>
        <v>6953.659999999998</v>
      </c>
      <c r="M868" s="36">
        <f t="shared" si="94"/>
        <v>0.44649904261917811</v>
      </c>
      <c r="N868" s="37">
        <f t="shared" si="95"/>
        <v>2017</v>
      </c>
      <c r="O868" s="38" t="str">
        <f t="shared" si="96"/>
        <v>Q4</v>
      </c>
      <c r="P868" s="37">
        <f t="shared" si="97"/>
        <v>11</v>
      </c>
    </row>
    <row r="869" spans="1:16" x14ac:dyDescent="0.25">
      <c r="A869" s="31">
        <v>43040</v>
      </c>
      <c r="B869" s="32" t="s">
        <v>83</v>
      </c>
      <c r="C869" s="32" t="s">
        <v>79</v>
      </c>
      <c r="D869" s="32" t="s">
        <v>76</v>
      </c>
      <c r="E869" s="33">
        <v>61</v>
      </c>
      <c r="F869" s="34">
        <v>35956.019999999997</v>
      </c>
      <c r="G869" s="34">
        <v>0</v>
      </c>
      <c r="H869" s="34">
        <v>19086.29</v>
      </c>
      <c r="I869" s="34">
        <v>0</v>
      </c>
      <c r="J869" s="35">
        <f t="shared" si="91"/>
        <v>35956.019999999997</v>
      </c>
      <c r="K869" s="35">
        <f t="shared" si="92"/>
        <v>16869.729999999996</v>
      </c>
      <c r="L869" s="35">
        <f t="shared" si="93"/>
        <v>16869.729999999996</v>
      </c>
      <c r="M869" s="36">
        <f t="shared" si="94"/>
        <v>0.46917678875470636</v>
      </c>
      <c r="N869" s="37">
        <f t="shared" si="95"/>
        <v>2017</v>
      </c>
      <c r="O869" s="38" t="str">
        <f t="shared" si="96"/>
        <v>Q4</v>
      </c>
      <c r="P869" s="37">
        <f t="shared" si="97"/>
        <v>11</v>
      </c>
    </row>
    <row r="870" spans="1:16" x14ac:dyDescent="0.25">
      <c r="A870" s="31">
        <v>43040</v>
      </c>
      <c r="B870" s="32" t="s">
        <v>83</v>
      </c>
      <c r="C870" s="32" t="s">
        <v>79</v>
      </c>
      <c r="D870" s="32" t="s">
        <v>77</v>
      </c>
      <c r="E870" s="33">
        <v>19</v>
      </c>
      <c r="F870" s="34">
        <v>10888.5</v>
      </c>
      <c r="G870" s="34">
        <v>1219.52</v>
      </c>
      <c r="H870" s="34">
        <v>6056.25</v>
      </c>
      <c r="I870" s="34">
        <v>0</v>
      </c>
      <c r="J870" s="35">
        <f t="shared" si="91"/>
        <v>9668.98</v>
      </c>
      <c r="K870" s="35">
        <f t="shared" si="92"/>
        <v>3612.7299999999996</v>
      </c>
      <c r="L870" s="35">
        <f t="shared" si="93"/>
        <v>3612.7299999999996</v>
      </c>
      <c r="M870" s="36">
        <f t="shared" si="94"/>
        <v>0.37364127343318526</v>
      </c>
      <c r="N870" s="37">
        <f t="shared" si="95"/>
        <v>2017</v>
      </c>
      <c r="O870" s="38" t="str">
        <f t="shared" si="96"/>
        <v>Q4</v>
      </c>
      <c r="P870" s="37">
        <f t="shared" si="97"/>
        <v>11</v>
      </c>
    </row>
    <row r="871" spans="1:16" x14ac:dyDescent="0.25">
      <c r="A871" s="31">
        <v>43040</v>
      </c>
      <c r="B871" s="32" t="s">
        <v>84</v>
      </c>
      <c r="C871" s="32" t="s">
        <v>75</v>
      </c>
      <c r="D871" s="32" t="s">
        <v>76</v>
      </c>
      <c r="E871" s="33">
        <v>15</v>
      </c>
      <c r="F871" s="34">
        <v>37836.9</v>
      </c>
      <c r="G871" s="34">
        <v>0</v>
      </c>
      <c r="H871" s="34">
        <v>31595.27</v>
      </c>
      <c r="I871" s="34">
        <v>0</v>
      </c>
      <c r="J871" s="35">
        <f t="shared" si="91"/>
        <v>37836.9</v>
      </c>
      <c r="K871" s="35">
        <f t="shared" si="92"/>
        <v>6241.630000000001</v>
      </c>
      <c r="L871" s="35">
        <f t="shared" si="93"/>
        <v>6241.630000000001</v>
      </c>
      <c r="M871" s="36">
        <f t="shared" si="94"/>
        <v>0.16496145297315584</v>
      </c>
      <c r="N871" s="37">
        <f t="shared" si="95"/>
        <v>2017</v>
      </c>
      <c r="O871" s="38" t="str">
        <f t="shared" si="96"/>
        <v>Q4</v>
      </c>
      <c r="P871" s="37">
        <f t="shared" si="97"/>
        <v>11</v>
      </c>
    </row>
    <row r="872" spans="1:16" x14ac:dyDescent="0.25">
      <c r="A872" s="31">
        <v>43040</v>
      </c>
      <c r="B872" s="32" t="s">
        <v>84</v>
      </c>
      <c r="C872" s="32" t="s">
        <v>75</v>
      </c>
      <c r="D872" s="32" t="s">
        <v>77</v>
      </c>
      <c r="E872" s="33">
        <v>4</v>
      </c>
      <c r="F872" s="34">
        <v>17335.919999999998</v>
      </c>
      <c r="G872" s="34">
        <v>1941.62</v>
      </c>
      <c r="H872" s="34">
        <v>15241.81</v>
      </c>
      <c r="I872" s="34">
        <v>0</v>
      </c>
      <c r="J872" s="35">
        <f t="shared" si="91"/>
        <v>15394.3</v>
      </c>
      <c r="K872" s="35">
        <f t="shared" si="92"/>
        <v>152.48999999999978</v>
      </c>
      <c r="L872" s="35">
        <f t="shared" si="93"/>
        <v>152.48999999999978</v>
      </c>
      <c r="M872" s="36">
        <f t="shared" si="94"/>
        <v>9.9056144157252876E-3</v>
      </c>
      <c r="N872" s="37">
        <f t="shared" si="95"/>
        <v>2017</v>
      </c>
      <c r="O872" s="38" t="str">
        <f t="shared" si="96"/>
        <v>Q4</v>
      </c>
      <c r="P872" s="37">
        <f t="shared" si="97"/>
        <v>11</v>
      </c>
    </row>
    <row r="873" spans="1:16" x14ac:dyDescent="0.25">
      <c r="A873" s="31">
        <v>43040</v>
      </c>
      <c r="B873" s="32" t="s">
        <v>84</v>
      </c>
      <c r="C873" s="32" t="s">
        <v>78</v>
      </c>
      <c r="D873" s="32" t="s">
        <v>76</v>
      </c>
      <c r="E873" s="33">
        <v>278</v>
      </c>
      <c r="F873" s="34">
        <v>1102673.04</v>
      </c>
      <c r="G873" s="34">
        <v>0</v>
      </c>
      <c r="H873" s="34">
        <v>917848.64</v>
      </c>
      <c r="I873" s="34">
        <v>0</v>
      </c>
      <c r="J873" s="35">
        <f t="shared" si="91"/>
        <v>1102673.04</v>
      </c>
      <c r="K873" s="35">
        <f t="shared" si="92"/>
        <v>184824.40000000002</v>
      </c>
      <c r="L873" s="35">
        <f t="shared" si="93"/>
        <v>184824.40000000002</v>
      </c>
      <c r="M873" s="36">
        <f t="shared" si="94"/>
        <v>0.16761487158514368</v>
      </c>
      <c r="N873" s="37">
        <f t="shared" si="95"/>
        <v>2017</v>
      </c>
      <c r="O873" s="38" t="str">
        <f t="shared" si="96"/>
        <v>Q4</v>
      </c>
      <c r="P873" s="37">
        <f t="shared" si="97"/>
        <v>11</v>
      </c>
    </row>
    <row r="874" spans="1:16" x14ac:dyDescent="0.25">
      <c r="A874" s="31">
        <v>43040</v>
      </c>
      <c r="B874" s="32" t="s">
        <v>84</v>
      </c>
      <c r="C874" s="32" t="s">
        <v>78</v>
      </c>
      <c r="D874" s="32" t="s">
        <v>77</v>
      </c>
      <c r="E874" s="33">
        <v>17</v>
      </c>
      <c r="F874" s="34">
        <v>72647.460000000006</v>
      </c>
      <c r="G874" s="34">
        <v>3632.39</v>
      </c>
      <c r="H874" s="34">
        <v>62623.55</v>
      </c>
      <c r="I874" s="34">
        <v>0</v>
      </c>
      <c r="J874" s="35">
        <f t="shared" si="91"/>
        <v>69015.070000000007</v>
      </c>
      <c r="K874" s="35">
        <f t="shared" si="92"/>
        <v>6391.5200000000041</v>
      </c>
      <c r="L874" s="35">
        <f t="shared" si="93"/>
        <v>6391.5200000000041</v>
      </c>
      <c r="M874" s="36">
        <f t="shared" si="94"/>
        <v>9.2610497968052541E-2</v>
      </c>
      <c r="N874" s="37">
        <f t="shared" si="95"/>
        <v>2017</v>
      </c>
      <c r="O874" s="38" t="str">
        <f t="shared" si="96"/>
        <v>Q4</v>
      </c>
      <c r="P874" s="37">
        <f t="shared" si="97"/>
        <v>11</v>
      </c>
    </row>
    <row r="875" spans="1:16" x14ac:dyDescent="0.25">
      <c r="A875" s="31">
        <v>43040</v>
      </c>
      <c r="B875" s="32" t="s">
        <v>84</v>
      </c>
      <c r="C875" s="32" t="s">
        <v>79</v>
      </c>
      <c r="D875" s="32" t="s">
        <v>76</v>
      </c>
      <c r="E875" s="33">
        <v>22</v>
      </c>
      <c r="F875" s="34">
        <v>91451.16</v>
      </c>
      <c r="G875" s="34">
        <v>0</v>
      </c>
      <c r="H875" s="34">
        <v>76145.75</v>
      </c>
      <c r="I875" s="34">
        <v>0</v>
      </c>
      <c r="J875" s="35">
        <f t="shared" si="91"/>
        <v>91451.16</v>
      </c>
      <c r="K875" s="35">
        <f t="shared" si="92"/>
        <v>15305.410000000003</v>
      </c>
      <c r="L875" s="35">
        <f t="shared" si="93"/>
        <v>15305.410000000003</v>
      </c>
      <c r="M875" s="36">
        <f t="shared" si="94"/>
        <v>0.16736157310634445</v>
      </c>
      <c r="N875" s="37">
        <f t="shared" si="95"/>
        <v>2017</v>
      </c>
      <c r="O875" s="38" t="str">
        <f t="shared" si="96"/>
        <v>Q4</v>
      </c>
      <c r="P875" s="37">
        <f t="shared" si="97"/>
        <v>11</v>
      </c>
    </row>
    <row r="876" spans="1:16" x14ac:dyDescent="0.25">
      <c r="A876" s="31">
        <v>43040</v>
      </c>
      <c r="B876" s="32" t="s">
        <v>84</v>
      </c>
      <c r="C876" s="32" t="s">
        <v>79</v>
      </c>
      <c r="D876" s="32" t="s">
        <v>77</v>
      </c>
      <c r="E876" s="33">
        <v>17</v>
      </c>
      <c r="F876" s="34">
        <v>58408.26</v>
      </c>
      <c r="G876" s="34">
        <v>6430.48</v>
      </c>
      <c r="H876" s="34">
        <v>52880.67</v>
      </c>
      <c r="I876" s="34">
        <v>0</v>
      </c>
      <c r="J876" s="35">
        <f t="shared" si="91"/>
        <v>51977.78</v>
      </c>
      <c r="K876" s="35">
        <f t="shared" si="92"/>
        <v>-902.88999999999942</v>
      </c>
      <c r="L876" s="35">
        <f t="shared" si="93"/>
        <v>-902.88999999999942</v>
      </c>
      <c r="M876" s="36">
        <f t="shared" si="94"/>
        <v>-1.7370691861022143E-2</v>
      </c>
      <c r="N876" s="37">
        <f t="shared" si="95"/>
        <v>2017</v>
      </c>
      <c r="O876" s="38" t="str">
        <f t="shared" si="96"/>
        <v>Q4</v>
      </c>
      <c r="P876" s="37">
        <f t="shared" si="97"/>
        <v>11</v>
      </c>
    </row>
    <row r="877" spans="1:16" x14ac:dyDescent="0.25">
      <c r="A877" s="31">
        <v>43040</v>
      </c>
      <c r="B877" s="32" t="s">
        <v>85</v>
      </c>
      <c r="C877" s="32" t="s">
        <v>75</v>
      </c>
      <c r="D877" s="32" t="s">
        <v>76</v>
      </c>
      <c r="E877" s="33">
        <v>4</v>
      </c>
      <c r="F877" s="34">
        <v>3463.92</v>
      </c>
      <c r="G877" s="34">
        <v>0</v>
      </c>
      <c r="H877" s="34">
        <v>1901.94</v>
      </c>
      <c r="I877" s="34">
        <v>0</v>
      </c>
      <c r="J877" s="35">
        <f t="shared" si="91"/>
        <v>3463.92</v>
      </c>
      <c r="K877" s="35">
        <f t="shared" si="92"/>
        <v>1561.98</v>
      </c>
      <c r="L877" s="35">
        <f t="shared" si="93"/>
        <v>1561.98</v>
      </c>
      <c r="M877" s="36">
        <f t="shared" si="94"/>
        <v>0.45092842790826576</v>
      </c>
      <c r="N877" s="37">
        <f t="shared" si="95"/>
        <v>2017</v>
      </c>
      <c r="O877" s="38" t="str">
        <f t="shared" si="96"/>
        <v>Q4</v>
      </c>
      <c r="P877" s="37">
        <f t="shared" si="97"/>
        <v>11</v>
      </c>
    </row>
    <row r="878" spans="1:16" x14ac:dyDescent="0.25">
      <c r="A878" s="31">
        <v>43040</v>
      </c>
      <c r="B878" s="32" t="s">
        <v>85</v>
      </c>
      <c r="C878" s="32" t="s">
        <v>75</v>
      </c>
      <c r="D878" s="32" t="s">
        <v>77</v>
      </c>
      <c r="E878" s="33">
        <v>2</v>
      </c>
      <c r="F878" s="34">
        <v>3425.16</v>
      </c>
      <c r="G878" s="34">
        <v>383.62</v>
      </c>
      <c r="H878" s="34">
        <v>2403.71</v>
      </c>
      <c r="I878" s="34">
        <v>0</v>
      </c>
      <c r="J878" s="35">
        <f t="shared" si="91"/>
        <v>3041.54</v>
      </c>
      <c r="K878" s="35">
        <f t="shared" si="92"/>
        <v>637.82999999999993</v>
      </c>
      <c r="L878" s="35">
        <f t="shared" si="93"/>
        <v>637.82999999999993</v>
      </c>
      <c r="M878" s="36">
        <f t="shared" si="94"/>
        <v>0.20970626721989516</v>
      </c>
      <c r="N878" s="37">
        <f t="shared" si="95"/>
        <v>2017</v>
      </c>
      <c r="O878" s="38" t="str">
        <f t="shared" si="96"/>
        <v>Q4</v>
      </c>
      <c r="P878" s="37">
        <f t="shared" si="97"/>
        <v>11</v>
      </c>
    </row>
    <row r="879" spans="1:16" x14ac:dyDescent="0.25">
      <c r="A879" s="31">
        <v>43040</v>
      </c>
      <c r="B879" s="32" t="s">
        <v>85</v>
      </c>
      <c r="C879" s="32" t="s">
        <v>78</v>
      </c>
      <c r="D879" s="32" t="s">
        <v>76</v>
      </c>
      <c r="E879" s="33">
        <v>355</v>
      </c>
      <c r="F879" s="34">
        <v>415145.1</v>
      </c>
      <c r="G879" s="34">
        <v>0</v>
      </c>
      <c r="H879" s="34">
        <v>234998.64</v>
      </c>
      <c r="I879" s="34">
        <v>0</v>
      </c>
      <c r="J879" s="35">
        <f t="shared" si="91"/>
        <v>415145.1</v>
      </c>
      <c r="K879" s="35">
        <f t="shared" si="92"/>
        <v>180146.45999999996</v>
      </c>
      <c r="L879" s="35">
        <f t="shared" si="93"/>
        <v>180146.45999999996</v>
      </c>
      <c r="M879" s="36">
        <f t="shared" si="94"/>
        <v>0.43393613461895603</v>
      </c>
      <c r="N879" s="37">
        <f t="shared" si="95"/>
        <v>2017</v>
      </c>
      <c r="O879" s="38" t="str">
        <f t="shared" si="96"/>
        <v>Q4</v>
      </c>
      <c r="P879" s="37">
        <f t="shared" si="97"/>
        <v>11</v>
      </c>
    </row>
    <row r="880" spans="1:16" x14ac:dyDescent="0.25">
      <c r="A880" s="31">
        <v>43040</v>
      </c>
      <c r="B880" s="32" t="s">
        <v>85</v>
      </c>
      <c r="C880" s="32" t="s">
        <v>78</v>
      </c>
      <c r="D880" s="32" t="s">
        <v>77</v>
      </c>
      <c r="E880" s="33">
        <v>11</v>
      </c>
      <c r="F880" s="34">
        <v>18807.78</v>
      </c>
      <c r="G880" s="34">
        <v>940.4</v>
      </c>
      <c r="H880" s="34">
        <v>10579.45</v>
      </c>
      <c r="I880" s="34">
        <v>0</v>
      </c>
      <c r="J880" s="35">
        <f t="shared" si="91"/>
        <v>17867.379999999997</v>
      </c>
      <c r="K880" s="35">
        <f t="shared" si="92"/>
        <v>7287.9299999999967</v>
      </c>
      <c r="L880" s="35">
        <f t="shared" si="93"/>
        <v>7287.9299999999967</v>
      </c>
      <c r="M880" s="36">
        <f t="shared" si="94"/>
        <v>0.40789024468052942</v>
      </c>
      <c r="N880" s="37">
        <f t="shared" si="95"/>
        <v>2017</v>
      </c>
      <c r="O880" s="38" t="str">
        <f t="shared" si="96"/>
        <v>Q4</v>
      </c>
      <c r="P880" s="37">
        <f t="shared" si="97"/>
        <v>11</v>
      </c>
    </row>
    <row r="881" spans="1:16" x14ac:dyDescent="0.25">
      <c r="A881" s="31">
        <v>43040</v>
      </c>
      <c r="B881" s="32" t="s">
        <v>85</v>
      </c>
      <c r="C881" s="32" t="s">
        <v>79</v>
      </c>
      <c r="D881" s="32" t="s">
        <v>76</v>
      </c>
      <c r="E881" s="33">
        <v>23</v>
      </c>
      <c r="F881" s="34">
        <v>23711.94</v>
      </c>
      <c r="G881" s="34">
        <v>0</v>
      </c>
      <c r="H881" s="34">
        <v>12608.66</v>
      </c>
      <c r="I881" s="34">
        <v>0</v>
      </c>
      <c r="J881" s="35">
        <f t="shared" si="91"/>
        <v>23711.94</v>
      </c>
      <c r="K881" s="35">
        <f t="shared" si="92"/>
        <v>11103.279999999999</v>
      </c>
      <c r="L881" s="35">
        <f t="shared" si="93"/>
        <v>11103.279999999999</v>
      </c>
      <c r="M881" s="36">
        <f t="shared" si="94"/>
        <v>0.46825692035320599</v>
      </c>
      <c r="N881" s="37">
        <f t="shared" si="95"/>
        <v>2017</v>
      </c>
      <c r="O881" s="38" t="str">
        <f t="shared" si="96"/>
        <v>Q4</v>
      </c>
      <c r="P881" s="37">
        <f t="shared" si="97"/>
        <v>11</v>
      </c>
    </row>
    <row r="882" spans="1:16" x14ac:dyDescent="0.25">
      <c r="A882" s="31">
        <v>43040</v>
      </c>
      <c r="B882" s="32" t="s">
        <v>85</v>
      </c>
      <c r="C882" s="32" t="s">
        <v>79</v>
      </c>
      <c r="D882" s="32" t="s">
        <v>77</v>
      </c>
      <c r="E882" s="33">
        <v>8</v>
      </c>
      <c r="F882" s="34">
        <v>8304.84</v>
      </c>
      <c r="G882" s="34">
        <v>809.42</v>
      </c>
      <c r="H882" s="34">
        <v>4492.1499999999996</v>
      </c>
      <c r="I882" s="34">
        <v>0</v>
      </c>
      <c r="J882" s="35">
        <f t="shared" si="91"/>
        <v>7495.42</v>
      </c>
      <c r="K882" s="35">
        <f t="shared" si="92"/>
        <v>3003.2700000000004</v>
      </c>
      <c r="L882" s="35">
        <f t="shared" si="93"/>
        <v>3003.2700000000004</v>
      </c>
      <c r="M882" s="36">
        <f t="shared" si="94"/>
        <v>0.4006806823366803</v>
      </c>
      <c r="N882" s="37">
        <f t="shared" si="95"/>
        <v>2017</v>
      </c>
      <c r="O882" s="38" t="str">
        <f t="shared" si="96"/>
        <v>Q4</v>
      </c>
      <c r="P882" s="37">
        <f t="shared" si="97"/>
        <v>11</v>
      </c>
    </row>
    <row r="883" spans="1:16" x14ac:dyDescent="0.25">
      <c r="A883" s="31">
        <v>43070</v>
      </c>
      <c r="B883" s="32" t="s">
        <v>74</v>
      </c>
      <c r="C883" s="32" t="s">
        <v>75</v>
      </c>
      <c r="D883" s="32" t="s">
        <v>76</v>
      </c>
      <c r="E883" s="33">
        <v>28</v>
      </c>
      <c r="F883" s="34">
        <v>10640.64</v>
      </c>
      <c r="G883" s="34">
        <v>0</v>
      </c>
      <c r="H883" s="34">
        <v>6688.55</v>
      </c>
      <c r="I883" s="34">
        <v>0</v>
      </c>
      <c r="J883" s="35">
        <f t="shared" si="91"/>
        <v>10640.64</v>
      </c>
      <c r="K883" s="35">
        <f t="shared" si="92"/>
        <v>3952.0899999999992</v>
      </c>
      <c r="L883" s="35">
        <f t="shared" si="93"/>
        <v>3952.0899999999992</v>
      </c>
      <c r="M883" s="36">
        <f t="shared" si="94"/>
        <v>0.3714146893419944</v>
      </c>
      <c r="N883" s="37">
        <f t="shared" si="95"/>
        <v>2017</v>
      </c>
      <c r="O883" s="38" t="str">
        <f t="shared" si="96"/>
        <v>Q4</v>
      </c>
      <c r="P883" s="37">
        <f t="shared" si="97"/>
        <v>12</v>
      </c>
    </row>
    <row r="884" spans="1:16" x14ac:dyDescent="0.25">
      <c r="A884" s="31">
        <v>43070</v>
      </c>
      <c r="B884" s="32" t="s">
        <v>74</v>
      </c>
      <c r="C884" s="32" t="s">
        <v>75</v>
      </c>
      <c r="D884" s="32" t="s">
        <v>77</v>
      </c>
      <c r="E884" s="33">
        <v>10</v>
      </c>
      <c r="F884" s="34">
        <v>4508.3999999999996</v>
      </c>
      <c r="G884" s="34">
        <v>510.6</v>
      </c>
      <c r="H884" s="34">
        <v>3372.08</v>
      </c>
      <c r="I884" s="34">
        <v>0</v>
      </c>
      <c r="J884" s="35">
        <f t="shared" si="91"/>
        <v>3997.7999999999997</v>
      </c>
      <c r="K884" s="35">
        <f t="shared" si="92"/>
        <v>625.7199999999998</v>
      </c>
      <c r="L884" s="35">
        <f t="shared" si="93"/>
        <v>625.7199999999998</v>
      </c>
      <c r="M884" s="36">
        <f t="shared" si="94"/>
        <v>0.15651608384611532</v>
      </c>
      <c r="N884" s="37">
        <f t="shared" si="95"/>
        <v>2017</v>
      </c>
      <c r="O884" s="38" t="str">
        <f t="shared" si="96"/>
        <v>Q4</v>
      </c>
      <c r="P884" s="37">
        <f t="shared" si="97"/>
        <v>12</v>
      </c>
    </row>
    <row r="885" spans="1:16" x14ac:dyDescent="0.25">
      <c r="A885" s="31">
        <v>43070</v>
      </c>
      <c r="B885" s="32" t="s">
        <v>74</v>
      </c>
      <c r="C885" s="32" t="s">
        <v>78</v>
      </c>
      <c r="D885" s="32" t="s">
        <v>76</v>
      </c>
      <c r="E885" s="33">
        <v>1293</v>
      </c>
      <c r="F885" s="34">
        <v>507479.58</v>
      </c>
      <c r="G885" s="34">
        <v>0</v>
      </c>
      <c r="H885" s="34">
        <v>302335.88</v>
      </c>
      <c r="I885" s="34">
        <v>0</v>
      </c>
      <c r="J885" s="35">
        <f t="shared" si="91"/>
        <v>507479.58</v>
      </c>
      <c r="K885" s="35">
        <f t="shared" si="92"/>
        <v>205143.7</v>
      </c>
      <c r="L885" s="35">
        <f t="shared" si="93"/>
        <v>205143.7</v>
      </c>
      <c r="M885" s="36">
        <f t="shared" si="94"/>
        <v>0.40424030460496557</v>
      </c>
      <c r="N885" s="37">
        <f t="shared" si="95"/>
        <v>2017</v>
      </c>
      <c r="O885" s="38" t="str">
        <f t="shared" si="96"/>
        <v>Q4</v>
      </c>
      <c r="P885" s="37">
        <f t="shared" si="97"/>
        <v>12</v>
      </c>
    </row>
    <row r="886" spans="1:16" x14ac:dyDescent="0.25">
      <c r="A886" s="31">
        <v>43070</v>
      </c>
      <c r="B886" s="32" t="s">
        <v>74</v>
      </c>
      <c r="C886" s="32" t="s">
        <v>78</v>
      </c>
      <c r="D886" s="32" t="s">
        <v>77</v>
      </c>
      <c r="E886" s="33">
        <v>329</v>
      </c>
      <c r="F886" s="34">
        <v>133757.70000000001</v>
      </c>
      <c r="G886" s="34">
        <v>14770.12</v>
      </c>
      <c r="H886" s="34">
        <v>79955.16</v>
      </c>
      <c r="I886" s="34">
        <v>0</v>
      </c>
      <c r="J886" s="35">
        <f t="shared" si="91"/>
        <v>118987.58000000002</v>
      </c>
      <c r="K886" s="35">
        <f t="shared" si="92"/>
        <v>39032.420000000013</v>
      </c>
      <c r="L886" s="35">
        <f t="shared" si="93"/>
        <v>39032.420000000013</v>
      </c>
      <c r="M886" s="36">
        <f t="shared" si="94"/>
        <v>0.32803776663076945</v>
      </c>
      <c r="N886" s="37">
        <f t="shared" si="95"/>
        <v>2017</v>
      </c>
      <c r="O886" s="38" t="str">
        <f t="shared" si="96"/>
        <v>Q4</v>
      </c>
      <c r="P886" s="37">
        <f t="shared" si="97"/>
        <v>12</v>
      </c>
    </row>
    <row r="887" spans="1:16" x14ac:dyDescent="0.25">
      <c r="A887" s="31">
        <v>43070</v>
      </c>
      <c r="B887" s="32" t="s">
        <v>74</v>
      </c>
      <c r="C887" s="32" t="s">
        <v>79</v>
      </c>
      <c r="D887" s="32" t="s">
        <v>76</v>
      </c>
      <c r="E887" s="33">
        <v>73</v>
      </c>
      <c r="F887" s="34">
        <v>30492.9</v>
      </c>
      <c r="G887" s="34">
        <v>0</v>
      </c>
      <c r="H887" s="34">
        <v>16946.009999999998</v>
      </c>
      <c r="I887" s="34">
        <v>0</v>
      </c>
      <c r="J887" s="35">
        <f t="shared" si="91"/>
        <v>30492.9</v>
      </c>
      <c r="K887" s="35">
        <f t="shared" si="92"/>
        <v>13546.890000000003</v>
      </c>
      <c r="L887" s="35">
        <f t="shared" si="93"/>
        <v>13546.890000000003</v>
      </c>
      <c r="M887" s="36">
        <f t="shared" si="94"/>
        <v>0.44426374664266116</v>
      </c>
      <c r="N887" s="37">
        <f t="shared" si="95"/>
        <v>2017</v>
      </c>
      <c r="O887" s="38" t="str">
        <f t="shared" si="96"/>
        <v>Q4</v>
      </c>
      <c r="P887" s="37">
        <f t="shared" si="97"/>
        <v>12</v>
      </c>
    </row>
    <row r="888" spans="1:16" x14ac:dyDescent="0.25">
      <c r="A888" s="31">
        <v>43070</v>
      </c>
      <c r="B888" s="32" t="s">
        <v>74</v>
      </c>
      <c r="C888" s="32" t="s">
        <v>79</v>
      </c>
      <c r="D888" s="32" t="s">
        <v>77</v>
      </c>
      <c r="E888" s="33">
        <v>59</v>
      </c>
      <c r="F888" s="34">
        <v>20564.22</v>
      </c>
      <c r="G888" s="34">
        <v>2290.6</v>
      </c>
      <c r="H888" s="34">
        <v>13393.61</v>
      </c>
      <c r="I888" s="34">
        <v>0</v>
      </c>
      <c r="J888" s="35">
        <f t="shared" si="91"/>
        <v>18273.620000000003</v>
      </c>
      <c r="K888" s="35">
        <f t="shared" si="92"/>
        <v>4880.010000000002</v>
      </c>
      <c r="L888" s="35">
        <f t="shared" si="93"/>
        <v>4880.010000000002</v>
      </c>
      <c r="M888" s="36">
        <f t="shared" si="94"/>
        <v>0.2670521768538473</v>
      </c>
      <c r="N888" s="37">
        <f t="shared" si="95"/>
        <v>2017</v>
      </c>
      <c r="O888" s="38" t="str">
        <f t="shared" si="96"/>
        <v>Q4</v>
      </c>
      <c r="P888" s="37">
        <f t="shared" si="97"/>
        <v>12</v>
      </c>
    </row>
    <row r="889" spans="1:16" x14ac:dyDescent="0.25">
      <c r="A889" s="31">
        <v>43070</v>
      </c>
      <c r="B889" s="32" t="s">
        <v>80</v>
      </c>
      <c r="C889" s="32" t="s">
        <v>75</v>
      </c>
      <c r="D889" s="32" t="s">
        <v>76</v>
      </c>
      <c r="E889" s="33">
        <v>9</v>
      </c>
      <c r="F889" s="34">
        <v>43269.42</v>
      </c>
      <c r="G889" s="34">
        <v>0</v>
      </c>
      <c r="H889" s="34">
        <v>35757.32</v>
      </c>
      <c r="I889" s="34">
        <v>0</v>
      </c>
      <c r="J889" s="35">
        <f t="shared" si="91"/>
        <v>43269.42</v>
      </c>
      <c r="K889" s="35">
        <f t="shared" si="92"/>
        <v>7512.0999999999985</v>
      </c>
      <c r="L889" s="35">
        <f t="shared" si="93"/>
        <v>7512.0999999999985</v>
      </c>
      <c r="M889" s="36">
        <f t="shared" si="94"/>
        <v>0.17361221851367545</v>
      </c>
      <c r="N889" s="37">
        <f t="shared" si="95"/>
        <v>2017</v>
      </c>
      <c r="O889" s="38" t="str">
        <f t="shared" si="96"/>
        <v>Q4</v>
      </c>
      <c r="P889" s="37">
        <f t="shared" si="97"/>
        <v>12</v>
      </c>
    </row>
    <row r="890" spans="1:16" x14ac:dyDescent="0.25">
      <c r="A890" s="31">
        <v>43070</v>
      </c>
      <c r="B890" s="32" t="s">
        <v>80</v>
      </c>
      <c r="C890" s="32" t="s">
        <v>75</v>
      </c>
      <c r="D890" s="32" t="s">
        <v>77</v>
      </c>
      <c r="E890" s="33">
        <v>4</v>
      </c>
      <c r="F890" s="34">
        <v>17213.52</v>
      </c>
      <c r="G890" s="34">
        <v>2019.55</v>
      </c>
      <c r="H890" s="34">
        <v>15171.06</v>
      </c>
      <c r="I890" s="34">
        <v>0</v>
      </c>
      <c r="J890" s="35">
        <f t="shared" si="91"/>
        <v>15193.970000000001</v>
      </c>
      <c r="K890" s="35">
        <f t="shared" si="92"/>
        <v>22.910000000001673</v>
      </c>
      <c r="L890" s="35">
        <f t="shared" si="93"/>
        <v>22.910000000001673</v>
      </c>
      <c r="M890" s="36">
        <f t="shared" si="94"/>
        <v>1.5078350161282187E-3</v>
      </c>
      <c r="N890" s="37">
        <f t="shared" si="95"/>
        <v>2017</v>
      </c>
      <c r="O890" s="38" t="str">
        <f t="shared" si="96"/>
        <v>Q4</v>
      </c>
      <c r="P890" s="37">
        <f t="shared" si="97"/>
        <v>12</v>
      </c>
    </row>
    <row r="891" spans="1:16" x14ac:dyDescent="0.25">
      <c r="A891" s="31">
        <v>43070</v>
      </c>
      <c r="B891" s="32" t="s">
        <v>80</v>
      </c>
      <c r="C891" s="32" t="s">
        <v>78</v>
      </c>
      <c r="D891" s="32" t="s">
        <v>76</v>
      </c>
      <c r="E891" s="33">
        <v>231</v>
      </c>
      <c r="F891" s="34">
        <v>1253660.58</v>
      </c>
      <c r="G891" s="34">
        <v>0</v>
      </c>
      <c r="H891" s="34">
        <v>1098337.94</v>
      </c>
      <c r="I891" s="34">
        <v>0</v>
      </c>
      <c r="J891" s="35">
        <f t="shared" si="91"/>
        <v>1253660.58</v>
      </c>
      <c r="K891" s="35">
        <f t="shared" si="92"/>
        <v>155322.64000000013</v>
      </c>
      <c r="L891" s="35">
        <f t="shared" si="93"/>
        <v>155322.64000000013</v>
      </c>
      <c r="M891" s="36">
        <f t="shared" si="94"/>
        <v>0.12389528910608334</v>
      </c>
      <c r="N891" s="37">
        <f t="shared" si="95"/>
        <v>2017</v>
      </c>
      <c r="O891" s="38" t="str">
        <f t="shared" si="96"/>
        <v>Q4</v>
      </c>
      <c r="P891" s="37">
        <f t="shared" si="97"/>
        <v>12</v>
      </c>
    </row>
    <row r="892" spans="1:16" x14ac:dyDescent="0.25">
      <c r="A892" s="31">
        <v>43070</v>
      </c>
      <c r="B892" s="32" t="s">
        <v>80</v>
      </c>
      <c r="C892" s="32" t="s">
        <v>78</v>
      </c>
      <c r="D892" s="32" t="s">
        <v>77</v>
      </c>
      <c r="E892" s="33">
        <v>59</v>
      </c>
      <c r="F892" s="34">
        <v>279919.62</v>
      </c>
      <c r="G892" s="34">
        <v>28327.58</v>
      </c>
      <c r="H892" s="34">
        <v>245637.25</v>
      </c>
      <c r="I892" s="34">
        <v>0</v>
      </c>
      <c r="J892" s="35">
        <f t="shared" si="91"/>
        <v>251592.03999999998</v>
      </c>
      <c r="K892" s="35">
        <f t="shared" si="92"/>
        <v>5954.789999999979</v>
      </c>
      <c r="L892" s="35">
        <f t="shared" si="93"/>
        <v>5954.789999999979</v>
      </c>
      <c r="M892" s="36">
        <f t="shared" si="94"/>
        <v>2.3668435615053558E-2</v>
      </c>
      <c r="N892" s="37">
        <f t="shared" si="95"/>
        <v>2017</v>
      </c>
      <c r="O892" s="38" t="str">
        <f t="shared" si="96"/>
        <v>Q4</v>
      </c>
      <c r="P892" s="37">
        <f t="shared" si="97"/>
        <v>12</v>
      </c>
    </row>
    <row r="893" spans="1:16" x14ac:dyDescent="0.25">
      <c r="A893" s="31">
        <v>43070</v>
      </c>
      <c r="B893" s="32" t="s">
        <v>80</v>
      </c>
      <c r="C893" s="32" t="s">
        <v>79</v>
      </c>
      <c r="D893" s="32" t="s">
        <v>76</v>
      </c>
      <c r="E893" s="33">
        <v>17</v>
      </c>
      <c r="F893" s="34">
        <v>87702.66</v>
      </c>
      <c r="G893" s="34">
        <v>0</v>
      </c>
      <c r="H893" s="34">
        <v>75300.38</v>
      </c>
      <c r="I893" s="34">
        <v>0</v>
      </c>
      <c r="J893" s="35">
        <f t="shared" si="91"/>
        <v>87702.66</v>
      </c>
      <c r="K893" s="35">
        <f t="shared" si="92"/>
        <v>12402.279999999999</v>
      </c>
      <c r="L893" s="35">
        <f t="shared" si="93"/>
        <v>12402.279999999999</v>
      </c>
      <c r="M893" s="36">
        <f t="shared" si="94"/>
        <v>0.14141281461702529</v>
      </c>
      <c r="N893" s="37">
        <f t="shared" si="95"/>
        <v>2017</v>
      </c>
      <c r="O893" s="38" t="str">
        <f t="shared" si="96"/>
        <v>Q4</v>
      </c>
      <c r="P893" s="37">
        <f t="shared" si="97"/>
        <v>12</v>
      </c>
    </row>
    <row r="894" spans="1:16" x14ac:dyDescent="0.25">
      <c r="A894" s="31">
        <v>43070</v>
      </c>
      <c r="B894" s="32" t="s">
        <v>80</v>
      </c>
      <c r="C894" s="32" t="s">
        <v>79</v>
      </c>
      <c r="D894" s="32" t="s">
        <v>77</v>
      </c>
      <c r="E894" s="33">
        <v>10</v>
      </c>
      <c r="F894" s="34">
        <v>48949.8</v>
      </c>
      <c r="G894" s="34">
        <v>5753.1</v>
      </c>
      <c r="H894" s="34">
        <v>44347.99</v>
      </c>
      <c r="I894" s="34">
        <v>0</v>
      </c>
      <c r="J894" s="35">
        <f t="shared" si="91"/>
        <v>43196.700000000004</v>
      </c>
      <c r="K894" s="35">
        <f t="shared" si="92"/>
        <v>-1151.2899999999936</v>
      </c>
      <c r="L894" s="35">
        <f t="shared" si="93"/>
        <v>-1151.2899999999936</v>
      </c>
      <c r="M894" s="36">
        <f t="shared" si="94"/>
        <v>-2.6652267418575806E-2</v>
      </c>
      <c r="N894" s="37">
        <f t="shared" si="95"/>
        <v>2017</v>
      </c>
      <c r="O894" s="38" t="str">
        <f t="shared" si="96"/>
        <v>Q4</v>
      </c>
      <c r="P894" s="37">
        <f t="shared" si="97"/>
        <v>12</v>
      </c>
    </row>
    <row r="895" spans="1:16" x14ac:dyDescent="0.25">
      <c r="A895" s="31">
        <v>43070</v>
      </c>
      <c r="B895" s="32" t="s">
        <v>81</v>
      </c>
      <c r="C895" s="32" t="s">
        <v>75</v>
      </c>
      <c r="D895" s="32" t="s">
        <v>76</v>
      </c>
      <c r="E895" s="33">
        <v>15</v>
      </c>
      <c r="F895" s="34">
        <v>11867.7</v>
      </c>
      <c r="G895" s="34">
        <v>0</v>
      </c>
      <c r="H895" s="34">
        <v>5476.45</v>
      </c>
      <c r="I895" s="34">
        <v>0</v>
      </c>
      <c r="J895" s="35">
        <f t="shared" si="91"/>
        <v>11867.7</v>
      </c>
      <c r="K895" s="35">
        <f t="shared" si="92"/>
        <v>6391.2500000000009</v>
      </c>
      <c r="L895" s="35">
        <f t="shared" si="93"/>
        <v>6391.2500000000009</v>
      </c>
      <c r="M895" s="36">
        <f t="shared" si="94"/>
        <v>0.53854158767073657</v>
      </c>
      <c r="N895" s="37">
        <f t="shared" si="95"/>
        <v>2017</v>
      </c>
      <c r="O895" s="38" t="str">
        <f t="shared" si="96"/>
        <v>Q4</v>
      </c>
      <c r="P895" s="37">
        <f t="shared" si="97"/>
        <v>12</v>
      </c>
    </row>
    <row r="896" spans="1:16" x14ac:dyDescent="0.25">
      <c r="A896" s="31">
        <v>43070</v>
      </c>
      <c r="B896" s="32" t="s">
        <v>81</v>
      </c>
      <c r="C896" s="32" t="s">
        <v>75</v>
      </c>
      <c r="D896" s="32" t="s">
        <v>77</v>
      </c>
      <c r="E896" s="33">
        <v>14</v>
      </c>
      <c r="F896" s="34">
        <v>9645.1200000000008</v>
      </c>
      <c r="G896" s="34">
        <v>1137.9100000000001</v>
      </c>
      <c r="H896" s="34">
        <v>4241.17</v>
      </c>
      <c r="I896" s="34">
        <v>0</v>
      </c>
      <c r="J896" s="35">
        <f t="shared" si="91"/>
        <v>8507.2100000000009</v>
      </c>
      <c r="K896" s="35">
        <f t="shared" si="92"/>
        <v>4266.0400000000009</v>
      </c>
      <c r="L896" s="35">
        <f t="shared" si="93"/>
        <v>4266.0400000000009</v>
      </c>
      <c r="M896" s="36">
        <f t="shared" si="94"/>
        <v>0.50146170130983014</v>
      </c>
      <c r="N896" s="37">
        <f t="shared" si="95"/>
        <v>2017</v>
      </c>
      <c r="O896" s="38" t="str">
        <f t="shared" si="96"/>
        <v>Q4</v>
      </c>
      <c r="P896" s="37">
        <f t="shared" si="97"/>
        <v>12</v>
      </c>
    </row>
    <row r="897" spans="1:16" x14ac:dyDescent="0.25">
      <c r="A897" s="31">
        <v>43070</v>
      </c>
      <c r="B897" s="32" t="s">
        <v>81</v>
      </c>
      <c r="C897" s="32" t="s">
        <v>78</v>
      </c>
      <c r="D897" s="32" t="s">
        <v>76</v>
      </c>
      <c r="E897" s="33">
        <v>869</v>
      </c>
      <c r="F897" s="34">
        <v>602392.62</v>
      </c>
      <c r="G897" s="34">
        <v>0</v>
      </c>
      <c r="H897" s="34">
        <v>272044.49</v>
      </c>
      <c r="I897" s="34">
        <v>0</v>
      </c>
      <c r="J897" s="35">
        <f t="shared" si="91"/>
        <v>602392.62</v>
      </c>
      <c r="K897" s="35">
        <f t="shared" si="92"/>
        <v>330348.13</v>
      </c>
      <c r="L897" s="35">
        <f t="shared" si="93"/>
        <v>330348.13</v>
      </c>
      <c r="M897" s="36">
        <f t="shared" si="94"/>
        <v>0.54839338835193563</v>
      </c>
      <c r="N897" s="37">
        <f t="shared" si="95"/>
        <v>2017</v>
      </c>
      <c r="O897" s="38" t="str">
        <f t="shared" si="96"/>
        <v>Q4</v>
      </c>
      <c r="P897" s="37">
        <f t="shared" si="97"/>
        <v>12</v>
      </c>
    </row>
    <row r="898" spans="1:16" x14ac:dyDescent="0.25">
      <c r="A898" s="31">
        <v>43070</v>
      </c>
      <c r="B898" s="32" t="s">
        <v>81</v>
      </c>
      <c r="C898" s="32" t="s">
        <v>78</v>
      </c>
      <c r="D898" s="32" t="s">
        <v>77</v>
      </c>
      <c r="E898" s="33">
        <v>239</v>
      </c>
      <c r="F898" s="34">
        <v>158692.62</v>
      </c>
      <c r="G898" s="34">
        <v>17083.12</v>
      </c>
      <c r="H898" s="34">
        <v>73044.95</v>
      </c>
      <c r="I898" s="34">
        <v>0</v>
      </c>
      <c r="J898" s="35">
        <f t="shared" ref="J898:J961" si="98">F898-G898</f>
        <v>141609.5</v>
      </c>
      <c r="K898" s="35">
        <f t="shared" ref="K898:K961" si="99">J898-H898</f>
        <v>68564.55</v>
      </c>
      <c r="L898" s="35">
        <f t="shared" ref="L898:L961" si="100">K898-I898</f>
        <v>68564.55</v>
      </c>
      <c r="M898" s="36">
        <f t="shared" ref="M898:M961" si="101">IF(J898=0,0,K898/J898)</f>
        <v>0.4841804398716188</v>
      </c>
      <c r="N898" s="37">
        <f t="shared" ref="N898:N961" si="102">YEAR(A898)</f>
        <v>2017</v>
      </c>
      <c r="O898" s="38" t="str">
        <f t="shared" ref="O898:O961" si="103">"Q"&amp;ROUNDUP(MONTH(A898)/3,0)</f>
        <v>Q4</v>
      </c>
      <c r="P898" s="37">
        <f t="shared" ref="P898:P961" si="104">MONTH(A898)</f>
        <v>12</v>
      </c>
    </row>
    <row r="899" spans="1:16" x14ac:dyDescent="0.25">
      <c r="A899" s="31">
        <v>43070</v>
      </c>
      <c r="B899" s="32" t="s">
        <v>81</v>
      </c>
      <c r="C899" s="32" t="s">
        <v>79</v>
      </c>
      <c r="D899" s="32" t="s">
        <v>76</v>
      </c>
      <c r="E899" s="33">
        <v>46</v>
      </c>
      <c r="F899" s="34">
        <v>33704.879999999997</v>
      </c>
      <c r="G899" s="34">
        <v>0</v>
      </c>
      <c r="H899" s="34">
        <v>15484.94</v>
      </c>
      <c r="I899" s="34">
        <v>0</v>
      </c>
      <c r="J899" s="35">
        <f t="shared" si="98"/>
        <v>33704.879999999997</v>
      </c>
      <c r="K899" s="35">
        <f t="shared" si="99"/>
        <v>18219.939999999995</v>
      </c>
      <c r="L899" s="35">
        <f t="shared" si="100"/>
        <v>18219.939999999995</v>
      </c>
      <c r="M899" s="36">
        <f t="shared" si="101"/>
        <v>0.54057275979027364</v>
      </c>
      <c r="N899" s="37">
        <f t="shared" si="102"/>
        <v>2017</v>
      </c>
      <c r="O899" s="38" t="str">
        <f t="shared" si="103"/>
        <v>Q4</v>
      </c>
      <c r="P899" s="37">
        <f t="shared" si="104"/>
        <v>12</v>
      </c>
    </row>
    <row r="900" spans="1:16" x14ac:dyDescent="0.25">
      <c r="A900" s="31">
        <v>43070</v>
      </c>
      <c r="B900" s="32" t="s">
        <v>81</v>
      </c>
      <c r="C900" s="32" t="s">
        <v>79</v>
      </c>
      <c r="D900" s="32" t="s">
        <v>77</v>
      </c>
      <c r="E900" s="33">
        <v>30</v>
      </c>
      <c r="F900" s="34">
        <v>18870</v>
      </c>
      <c r="G900" s="34">
        <v>2227.09</v>
      </c>
      <c r="H900" s="34">
        <v>8230.36</v>
      </c>
      <c r="I900" s="34">
        <v>0</v>
      </c>
      <c r="J900" s="35">
        <f t="shared" si="98"/>
        <v>16642.91</v>
      </c>
      <c r="K900" s="35">
        <f t="shared" si="99"/>
        <v>8412.5499999999993</v>
      </c>
      <c r="L900" s="35">
        <f t="shared" si="100"/>
        <v>8412.5499999999993</v>
      </c>
      <c r="M900" s="36">
        <f t="shared" si="101"/>
        <v>0.50547350192965046</v>
      </c>
      <c r="N900" s="37">
        <f t="shared" si="102"/>
        <v>2017</v>
      </c>
      <c r="O900" s="38" t="str">
        <f t="shared" si="103"/>
        <v>Q4</v>
      </c>
      <c r="P900" s="37">
        <f t="shared" si="104"/>
        <v>12</v>
      </c>
    </row>
    <row r="901" spans="1:16" x14ac:dyDescent="0.25">
      <c r="A901" s="31">
        <v>43070</v>
      </c>
      <c r="B901" s="32" t="s">
        <v>82</v>
      </c>
      <c r="C901" s="32" t="s">
        <v>75</v>
      </c>
      <c r="D901" s="32" t="s">
        <v>76</v>
      </c>
      <c r="E901" s="33">
        <v>39</v>
      </c>
      <c r="F901" s="34">
        <v>4395.18</v>
      </c>
      <c r="G901" s="34">
        <v>0</v>
      </c>
      <c r="H901" s="34">
        <v>3424.31</v>
      </c>
      <c r="I901" s="34">
        <v>0</v>
      </c>
      <c r="J901" s="35">
        <f t="shared" si="98"/>
        <v>4395.18</v>
      </c>
      <c r="K901" s="35">
        <f t="shared" si="99"/>
        <v>970.87000000000035</v>
      </c>
      <c r="L901" s="35">
        <f t="shared" si="100"/>
        <v>970.87000000000035</v>
      </c>
      <c r="M901" s="36">
        <f t="shared" si="101"/>
        <v>0.22089425234006349</v>
      </c>
      <c r="N901" s="37">
        <f t="shared" si="102"/>
        <v>2017</v>
      </c>
      <c r="O901" s="38" t="str">
        <f t="shared" si="103"/>
        <v>Q4</v>
      </c>
      <c r="P901" s="37">
        <f t="shared" si="104"/>
        <v>12</v>
      </c>
    </row>
    <row r="902" spans="1:16" x14ac:dyDescent="0.25">
      <c r="A902" s="31">
        <v>43070</v>
      </c>
      <c r="B902" s="32" t="s">
        <v>82</v>
      </c>
      <c r="C902" s="32" t="s">
        <v>75</v>
      </c>
      <c r="D902" s="32" t="s">
        <v>77</v>
      </c>
      <c r="E902" s="33">
        <v>52</v>
      </c>
      <c r="F902" s="34">
        <v>6401.52</v>
      </c>
      <c r="G902" s="34">
        <v>710.72</v>
      </c>
      <c r="H902" s="34">
        <v>5188.45</v>
      </c>
      <c r="I902" s="34">
        <v>0</v>
      </c>
      <c r="J902" s="35">
        <f t="shared" si="98"/>
        <v>5690.8</v>
      </c>
      <c r="K902" s="35">
        <f t="shared" si="99"/>
        <v>502.35000000000036</v>
      </c>
      <c r="L902" s="35">
        <f t="shared" si="100"/>
        <v>502.35000000000036</v>
      </c>
      <c r="M902" s="36">
        <f t="shared" si="101"/>
        <v>8.8274056371687698E-2</v>
      </c>
      <c r="N902" s="37">
        <f t="shared" si="102"/>
        <v>2017</v>
      </c>
      <c r="O902" s="38" t="str">
        <f t="shared" si="103"/>
        <v>Q4</v>
      </c>
      <c r="P902" s="37">
        <f t="shared" si="104"/>
        <v>12</v>
      </c>
    </row>
    <row r="903" spans="1:16" x14ac:dyDescent="0.25">
      <c r="A903" s="31">
        <v>43070</v>
      </c>
      <c r="B903" s="32" t="s">
        <v>82</v>
      </c>
      <c r="C903" s="32" t="s">
        <v>78</v>
      </c>
      <c r="D903" s="32" t="s">
        <v>76</v>
      </c>
      <c r="E903" s="33">
        <v>3457</v>
      </c>
      <c r="F903" s="34">
        <v>349396.92</v>
      </c>
      <c r="G903" s="34">
        <v>0</v>
      </c>
      <c r="H903" s="34">
        <v>286898.28000000003</v>
      </c>
      <c r="I903" s="34">
        <v>0</v>
      </c>
      <c r="J903" s="35">
        <f t="shared" si="98"/>
        <v>349396.92</v>
      </c>
      <c r="K903" s="35">
        <f t="shared" si="99"/>
        <v>62498.639999999956</v>
      </c>
      <c r="L903" s="35">
        <f t="shared" si="100"/>
        <v>62498.639999999956</v>
      </c>
      <c r="M903" s="36">
        <f t="shared" si="101"/>
        <v>0.17887576112577053</v>
      </c>
      <c r="N903" s="37">
        <f t="shared" si="102"/>
        <v>2017</v>
      </c>
      <c r="O903" s="38" t="str">
        <f t="shared" si="103"/>
        <v>Q4</v>
      </c>
      <c r="P903" s="37">
        <f t="shared" si="104"/>
        <v>12</v>
      </c>
    </row>
    <row r="904" spans="1:16" x14ac:dyDescent="0.25">
      <c r="A904" s="31">
        <v>43070</v>
      </c>
      <c r="B904" s="32" t="s">
        <v>82</v>
      </c>
      <c r="C904" s="32" t="s">
        <v>78</v>
      </c>
      <c r="D904" s="32" t="s">
        <v>77</v>
      </c>
      <c r="E904" s="33">
        <v>989</v>
      </c>
      <c r="F904" s="34">
        <v>101397.18</v>
      </c>
      <c r="G904" s="34">
        <v>11105.59</v>
      </c>
      <c r="H904" s="34">
        <v>83467.59</v>
      </c>
      <c r="I904" s="34">
        <v>0</v>
      </c>
      <c r="J904" s="35">
        <f t="shared" si="98"/>
        <v>90291.59</v>
      </c>
      <c r="K904" s="35">
        <f t="shared" si="99"/>
        <v>6824</v>
      </c>
      <c r="L904" s="35">
        <f t="shared" si="100"/>
        <v>6824</v>
      </c>
      <c r="M904" s="36">
        <f t="shared" si="101"/>
        <v>7.5577359973392877E-2</v>
      </c>
      <c r="N904" s="37">
        <f t="shared" si="102"/>
        <v>2017</v>
      </c>
      <c r="O904" s="38" t="str">
        <f t="shared" si="103"/>
        <v>Q4</v>
      </c>
      <c r="P904" s="37">
        <f t="shared" si="104"/>
        <v>12</v>
      </c>
    </row>
    <row r="905" spans="1:16" x14ac:dyDescent="0.25">
      <c r="A905" s="31">
        <v>43070</v>
      </c>
      <c r="B905" s="32" t="s">
        <v>82</v>
      </c>
      <c r="C905" s="32" t="s">
        <v>79</v>
      </c>
      <c r="D905" s="32" t="s">
        <v>76</v>
      </c>
      <c r="E905" s="33">
        <v>115</v>
      </c>
      <c r="F905" s="34">
        <v>11591.28</v>
      </c>
      <c r="G905" s="34">
        <v>0</v>
      </c>
      <c r="H905" s="34">
        <v>9432.89</v>
      </c>
      <c r="I905" s="34">
        <v>0</v>
      </c>
      <c r="J905" s="35">
        <f t="shared" si="98"/>
        <v>11591.28</v>
      </c>
      <c r="K905" s="35">
        <f t="shared" si="99"/>
        <v>2158.3900000000012</v>
      </c>
      <c r="L905" s="35">
        <f t="shared" si="100"/>
        <v>2158.3900000000012</v>
      </c>
      <c r="M905" s="36">
        <f t="shared" si="101"/>
        <v>0.18620808055710855</v>
      </c>
      <c r="N905" s="37">
        <f t="shared" si="102"/>
        <v>2017</v>
      </c>
      <c r="O905" s="38" t="str">
        <f t="shared" si="103"/>
        <v>Q4</v>
      </c>
      <c r="P905" s="37">
        <f t="shared" si="104"/>
        <v>12</v>
      </c>
    </row>
    <row r="906" spans="1:16" x14ac:dyDescent="0.25">
      <c r="A906" s="31">
        <v>43070</v>
      </c>
      <c r="B906" s="32" t="s">
        <v>82</v>
      </c>
      <c r="C906" s="32" t="s">
        <v>79</v>
      </c>
      <c r="D906" s="32" t="s">
        <v>77</v>
      </c>
      <c r="E906" s="33">
        <v>86</v>
      </c>
      <c r="F906" s="34">
        <v>8252.82</v>
      </c>
      <c r="G906" s="34">
        <v>957.84</v>
      </c>
      <c r="H906" s="34">
        <v>7015.05</v>
      </c>
      <c r="I906" s="34">
        <v>0</v>
      </c>
      <c r="J906" s="35">
        <f t="shared" si="98"/>
        <v>7294.98</v>
      </c>
      <c r="K906" s="35">
        <f t="shared" si="99"/>
        <v>279.92999999999938</v>
      </c>
      <c r="L906" s="35">
        <f t="shared" si="100"/>
        <v>279.92999999999938</v>
      </c>
      <c r="M906" s="36">
        <f t="shared" si="101"/>
        <v>3.8372963325464825E-2</v>
      </c>
      <c r="N906" s="37">
        <f t="shared" si="102"/>
        <v>2017</v>
      </c>
      <c r="O906" s="38" t="str">
        <f t="shared" si="103"/>
        <v>Q4</v>
      </c>
      <c r="P906" s="37">
        <f t="shared" si="104"/>
        <v>12</v>
      </c>
    </row>
    <row r="907" spans="1:16" x14ac:dyDescent="0.25">
      <c r="A907" s="31">
        <v>43070</v>
      </c>
      <c r="B907" s="32" t="s">
        <v>83</v>
      </c>
      <c r="C907" s="32" t="s">
        <v>75</v>
      </c>
      <c r="D907" s="32" t="s">
        <v>76</v>
      </c>
      <c r="E907" s="33">
        <v>29</v>
      </c>
      <c r="F907" s="34">
        <v>13452.78</v>
      </c>
      <c r="G907" s="34">
        <v>0</v>
      </c>
      <c r="H907" s="34">
        <v>7414.04</v>
      </c>
      <c r="I907" s="34">
        <v>0</v>
      </c>
      <c r="J907" s="35">
        <f t="shared" si="98"/>
        <v>13452.78</v>
      </c>
      <c r="K907" s="35">
        <f t="shared" si="99"/>
        <v>6038.7400000000007</v>
      </c>
      <c r="L907" s="35">
        <f t="shared" si="100"/>
        <v>6038.7400000000007</v>
      </c>
      <c r="M907" s="36">
        <f t="shared" si="101"/>
        <v>0.44888417115272833</v>
      </c>
      <c r="N907" s="37">
        <f t="shared" si="102"/>
        <v>2017</v>
      </c>
      <c r="O907" s="38" t="str">
        <f t="shared" si="103"/>
        <v>Q4</v>
      </c>
      <c r="P907" s="37">
        <f t="shared" si="104"/>
        <v>12</v>
      </c>
    </row>
    <row r="908" spans="1:16" x14ac:dyDescent="0.25">
      <c r="A908" s="31">
        <v>43070</v>
      </c>
      <c r="B908" s="32" t="s">
        <v>83</v>
      </c>
      <c r="C908" s="32" t="s">
        <v>75</v>
      </c>
      <c r="D908" s="32" t="s">
        <v>77</v>
      </c>
      <c r="E908" s="33">
        <v>21</v>
      </c>
      <c r="F908" s="34">
        <v>18412.02</v>
      </c>
      <c r="G908" s="34">
        <v>2120.1</v>
      </c>
      <c r="H908" s="34">
        <v>10524.67</v>
      </c>
      <c r="I908" s="34">
        <v>0</v>
      </c>
      <c r="J908" s="35">
        <f t="shared" si="98"/>
        <v>16291.92</v>
      </c>
      <c r="K908" s="35">
        <f t="shared" si="99"/>
        <v>5767.25</v>
      </c>
      <c r="L908" s="35">
        <f t="shared" si="100"/>
        <v>5767.25</v>
      </c>
      <c r="M908" s="36">
        <f t="shared" si="101"/>
        <v>0.35399449543086386</v>
      </c>
      <c r="N908" s="37">
        <f t="shared" si="102"/>
        <v>2017</v>
      </c>
      <c r="O908" s="38" t="str">
        <f t="shared" si="103"/>
        <v>Q4</v>
      </c>
      <c r="P908" s="37">
        <f t="shared" si="104"/>
        <v>12</v>
      </c>
    </row>
    <row r="909" spans="1:16" x14ac:dyDescent="0.25">
      <c r="A909" s="31">
        <v>43070</v>
      </c>
      <c r="B909" s="32" t="s">
        <v>83</v>
      </c>
      <c r="C909" s="32" t="s">
        <v>78</v>
      </c>
      <c r="D909" s="32" t="s">
        <v>76</v>
      </c>
      <c r="E909" s="33">
        <v>920</v>
      </c>
      <c r="F909" s="34">
        <v>535355.16</v>
      </c>
      <c r="G909" s="34">
        <v>0</v>
      </c>
      <c r="H909" s="34">
        <v>289611.84000000003</v>
      </c>
      <c r="I909" s="34">
        <v>0</v>
      </c>
      <c r="J909" s="35">
        <f t="shared" si="98"/>
        <v>535355.16</v>
      </c>
      <c r="K909" s="35">
        <f t="shared" si="99"/>
        <v>245743.32</v>
      </c>
      <c r="L909" s="35">
        <f t="shared" si="100"/>
        <v>245743.32</v>
      </c>
      <c r="M909" s="36">
        <f t="shared" si="101"/>
        <v>0.45902858207250674</v>
      </c>
      <c r="N909" s="37">
        <f t="shared" si="102"/>
        <v>2017</v>
      </c>
      <c r="O909" s="38" t="str">
        <f t="shared" si="103"/>
        <v>Q4</v>
      </c>
      <c r="P909" s="37">
        <f t="shared" si="104"/>
        <v>12</v>
      </c>
    </row>
    <row r="910" spans="1:16" x14ac:dyDescent="0.25">
      <c r="A910" s="31">
        <v>43070</v>
      </c>
      <c r="B910" s="32" t="s">
        <v>83</v>
      </c>
      <c r="C910" s="32" t="s">
        <v>78</v>
      </c>
      <c r="D910" s="32" t="s">
        <v>77</v>
      </c>
      <c r="E910" s="33">
        <v>274</v>
      </c>
      <c r="F910" s="34">
        <v>143544.6</v>
      </c>
      <c r="G910" s="34">
        <v>15911.6</v>
      </c>
      <c r="H910" s="34">
        <v>76637.23</v>
      </c>
      <c r="I910" s="34">
        <v>0</v>
      </c>
      <c r="J910" s="35">
        <f t="shared" si="98"/>
        <v>127633</v>
      </c>
      <c r="K910" s="35">
        <f t="shared" si="99"/>
        <v>50995.770000000004</v>
      </c>
      <c r="L910" s="35">
        <f t="shared" si="100"/>
        <v>50995.770000000004</v>
      </c>
      <c r="M910" s="36">
        <f t="shared" si="101"/>
        <v>0.39955003799957695</v>
      </c>
      <c r="N910" s="37">
        <f t="shared" si="102"/>
        <v>2017</v>
      </c>
      <c r="O910" s="38" t="str">
        <f t="shared" si="103"/>
        <v>Q4</v>
      </c>
      <c r="P910" s="37">
        <f t="shared" si="104"/>
        <v>12</v>
      </c>
    </row>
    <row r="911" spans="1:16" x14ac:dyDescent="0.25">
      <c r="A911" s="31">
        <v>43070</v>
      </c>
      <c r="B911" s="32" t="s">
        <v>83</v>
      </c>
      <c r="C911" s="32" t="s">
        <v>79</v>
      </c>
      <c r="D911" s="32" t="s">
        <v>76</v>
      </c>
      <c r="E911" s="33">
        <v>42</v>
      </c>
      <c r="F911" s="34">
        <v>17929.560000000001</v>
      </c>
      <c r="G911" s="34">
        <v>0</v>
      </c>
      <c r="H911" s="34">
        <v>9454.42</v>
      </c>
      <c r="I911" s="34">
        <v>0</v>
      </c>
      <c r="J911" s="35">
        <f t="shared" si="98"/>
        <v>17929.560000000001</v>
      </c>
      <c r="K911" s="35">
        <f t="shared" si="99"/>
        <v>8475.1400000000012</v>
      </c>
      <c r="L911" s="35">
        <f t="shared" si="100"/>
        <v>8475.1400000000012</v>
      </c>
      <c r="M911" s="36">
        <f t="shared" si="101"/>
        <v>0.47269090819852805</v>
      </c>
      <c r="N911" s="37">
        <f t="shared" si="102"/>
        <v>2017</v>
      </c>
      <c r="O911" s="38" t="str">
        <f t="shared" si="103"/>
        <v>Q4</v>
      </c>
      <c r="P911" s="37">
        <f t="shared" si="104"/>
        <v>12</v>
      </c>
    </row>
    <row r="912" spans="1:16" x14ac:dyDescent="0.25">
      <c r="A912" s="31">
        <v>43070</v>
      </c>
      <c r="B912" s="32" t="s">
        <v>83</v>
      </c>
      <c r="C912" s="32" t="s">
        <v>79</v>
      </c>
      <c r="D912" s="32" t="s">
        <v>77</v>
      </c>
      <c r="E912" s="33">
        <v>31</v>
      </c>
      <c r="F912" s="34">
        <v>13401.78</v>
      </c>
      <c r="G912" s="34">
        <v>1553.68</v>
      </c>
      <c r="H912" s="34">
        <v>6916.5</v>
      </c>
      <c r="I912" s="34">
        <v>0</v>
      </c>
      <c r="J912" s="35">
        <f t="shared" si="98"/>
        <v>11848.1</v>
      </c>
      <c r="K912" s="35">
        <f t="shared" si="99"/>
        <v>4931.6000000000004</v>
      </c>
      <c r="L912" s="35">
        <f t="shared" si="100"/>
        <v>4931.6000000000004</v>
      </c>
      <c r="M912" s="36">
        <f t="shared" si="101"/>
        <v>0.41623551455507635</v>
      </c>
      <c r="N912" s="37">
        <f t="shared" si="102"/>
        <v>2017</v>
      </c>
      <c r="O912" s="38" t="str">
        <f t="shared" si="103"/>
        <v>Q4</v>
      </c>
      <c r="P912" s="37">
        <f t="shared" si="104"/>
        <v>12</v>
      </c>
    </row>
    <row r="913" spans="1:16" x14ac:dyDescent="0.25">
      <c r="A913" s="31">
        <v>43070</v>
      </c>
      <c r="B913" s="32" t="s">
        <v>84</v>
      </c>
      <c r="C913" s="32" t="s">
        <v>75</v>
      </c>
      <c r="D913" s="32" t="s">
        <v>76</v>
      </c>
      <c r="E913" s="33">
        <v>9</v>
      </c>
      <c r="F913" s="34">
        <v>31396.62</v>
      </c>
      <c r="G913" s="34">
        <v>0</v>
      </c>
      <c r="H913" s="34">
        <v>26106.720000000001</v>
      </c>
      <c r="I913" s="34">
        <v>0</v>
      </c>
      <c r="J913" s="35">
        <f t="shared" si="98"/>
        <v>31396.62</v>
      </c>
      <c r="K913" s="35">
        <f t="shared" si="99"/>
        <v>5289.8999999999978</v>
      </c>
      <c r="L913" s="35">
        <f t="shared" si="100"/>
        <v>5289.8999999999978</v>
      </c>
      <c r="M913" s="36">
        <f t="shared" si="101"/>
        <v>0.16848628928846474</v>
      </c>
      <c r="N913" s="37">
        <f t="shared" si="102"/>
        <v>2017</v>
      </c>
      <c r="O913" s="38" t="str">
        <f t="shared" si="103"/>
        <v>Q4</v>
      </c>
      <c r="P913" s="37">
        <f t="shared" si="104"/>
        <v>12</v>
      </c>
    </row>
    <row r="914" spans="1:16" x14ac:dyDescent="0.25">
      <c r="A914" s="31">
        <v>43070</v>
      </c>
      <c r="B914" s="32" t="s">
        <v>84</v>
      </c>
      <c r="C914" s="32" t="s">
        <v>75</v>
      </c>
      <c r="D914" s="32" t="s">
        <v>77</v>
      </c>
      <c r="E914" s="33">
        <v>4</v>
      </c>
      <c r="F914" s="34">
        <v>21446.52</v>
      </c>
      <c r="G914" s="34">
        <v>2442.34</v>
      </c>
      <c r="H914" s="34">
        <v>19665.47</v>
      </c>
      <c r="I914" s="34">
        <v>0</v>
      </c>
      <c r="J914" s="35">
        <f t="shared" si="98"/>
        <v>19004.18</v>
      </c>
      <c r="K914" s="35">
        <f t="shared" si="99"/>
        <v>-661.29000000000087</v>
      </c>
      <c r="L914" s="35">
        <f t="shared" si="100"/>
        <v>-661.29000000000087</v>
      </c>
      <c r="M914" s="36">
        <f t="shared" si="101"/>
        <v>-3.4797081484178788E-2</v>
      </c>
      <c r="N914" s="37">
        <f t="shared" si="102"/>
        <v>2017</v>
      </c>
      <c r="O914" s="38" t="str">
        <f t="shared" si="103"/>
        <v>Q4</v>
      </c>
      <c r="P914" s="37">
        <f t="shared" si="104"/>
        <v>12</v>
      </c>
    </row>
    <row r="915" spans="1:16" x14ac:dyDescent="0.25">
      <c r="A915" s="31">
        <v>43070</v>
      </c>
      <c r="B915" s="32" t="s">
        <v>84</v>
      </c>
      <c r="C915" s="32" t="s">
        <v>78</v>
      </c>
      <c r="D915" s="32" t="s">
        <v>76</v>
      </c>
      <c r="E915" s="33">
        <v>320</v>
      </c>
      <c r="F915" s="34">
        <v>1196143.8</v>
      </c>
      <c r="G915" s="34">
        <v>0</v>
      </c>
      <c r="H915" s="34">
        <v>980994.63</v>
      </c>
      <c r="I915" s="34">
        <v>0</v>
      </c>
      <c r="J915" s="35">
        <f t="shared" si="98"/>
        <v>1196143.8</v>
      </c>
      <c r="K915" s="35">
        <f t="shared" si="99"/>
        <v>215149.17000000004</v>
      </c>
      <c r="L915" s="35">
        <f t="shared" si="100"/>
        <v>215149.17000000004</v>
      </c>
      <c r="M915" s="36">
        <f t="shared" si="101"/>
        <v>0.17986898398001983</v>
      </c>
      <c r="N915" s="37">
        <f t="shared" si="102"/>
        <v>2017</v>
      </c>
      <c r="O915" s="38" t="str">
        <f t="shared" si="103"/>
        <v>Q4</v>
      </c>
      <c r="P915" s="37">
        <f t="shared" si="104"/>
        <v>12</v>
      </c>
    </row>
    <row r="916" spans="1:16" x14ac:dyDescent="0.25">
      <c r="A916" s="31">
        <v>43070</v>
      </c>
      <c r="B916" s="32" t="s">
        <v>84</v>
      </c>
      <c r="C916" s="32" t="s">
        <v>78</v>
      </c>
      <c r="D916" s="32" t="s">
        <v>77</v>
      </c>
      <c r="E916" s="33">
        <v>83</v>
      </c>
      <c r="F916" s="34">
        <v>350356.74</v>
      </c>
      <c r="G916" s="34">
        <v>40007.01</v>
      </c>
      <c r="H916" s="34">
        <v>288789.57</v>
      </c>
      <c r="I916" s="34">
        <v>0</v>
      </c>
      <c r="J916" s="35">
        <f t="shared" si="98"/>
        <v>310349.73</v>
      </c>
      <c r="K916" s="35">
        <f t="shared" si="99"/>
        <v>21560.159999999974</v>
      </c>
      <c r="L916" s="35">
        <f t="shared" si="100"/>
        <v>21560.159999999974</v>
      </c>
      <c r="M916" s="36">
        <f t="shared" si="101"/>
        <v>6.9470529263872649E-2</v>
      </c>
      <c r="N916" s="37">
        <f t="shared" si="102"/>
        <v>2017</v>
      </c>
      <c r="O916" s="38" t="str">
        <f t="shared" si="103"/>
        <v>Q4</v>
      </c>
      <c r="P916" s="37">
        <f t="shared" si="104"/>
        <v>12</v>
      </c>
    </row>
    <row r="917" spans="1:16" x14ac:dyDescent="0.25">
      <c r="A917" s="31">
        <v>43070</v>
      </c>
      <c r="B917" s="32" t="s">
        <v>84</v>
      </c>
      <c r="C917" s="32" t="s">
        <v>79</v>
      </c>
      <c r="D917" s="32" t="s">
        <v>76</v>
      </c>
      <c r="E917" s="33">
        <v>18</v>
      </c>
      <c r="F917" s="34">
        <v>62140.44</v>
      </c>
      <c r="G917" s="34">
        <v>0</v>
      </c>
      <c r="H917" s="34">
        <v>46126.1</v>
      </c>
      <c r="I917" s="34">
        <v>0</v>
      </c>
      <c r="J917" s="35">
        <f t="shared" si="98"/>
        <v>62140.44</v>
      </c>
      <c r="K917" s="35">
        <f t="shared" si="99"/>
        <v>16014.340000000004</v>
      </c>
      <c r="L917" s="35">
        <f t="shared" si="100"/>
        <v>16014.340000000004</v>
      </c>
      <c r="M917" s="36">
        <f t="shared" si="101"/>
        <v>0.25771204709847567</v>
      </c>
      <c r="N917" s="37">
        <f t="shared" si="102"/>
        <v>2017</v>
      </c>
      <c r="O917" s="38" t="str">
        <f t="shared" si="103"/>
        <v>Q4</v>
      </c>
      <c r="P917" s="37">
        <f t="shared" si="104"/>
        <v>12</v>
      </c>
    </row>
    <row r="918" spans="1:16" x14ac:dyDescent="0.25">
      <c r="A918" s="31">
        <v>43070</v>
      </c>
      <c r="B918" s="32" t="s">
        <v>84</v>
      </c>
      <c r="C918" s="32" t="s">
        <v>79</v>
      </c>
      <c r="D918" s="32" t="s">
        <v>77</v>
      </c>
      <c r="E918" s="33">
        <v>20</v>
      </c>
      <c r="F918" s="34">
        <v>76908</v>
      </c>
      <c r="G918" s="34">
        <v>8740.24</v>
      </c>
      <c r="H918" s="34">
        <v>65277.17</v>
      </c>
      <c r="I918" s="34">
        <v>0</v>
      </c>
      <c r="J918" s="35">
        <f t="shared" si="98"/>
        <v>68167.759999999995</v>
      </c>
      <c r="K918" s="35">
        <f t="shared" si="99"/>
        <v>2890.5899999999965</v>
      </c>
      <c r="L918" s="35">
        <f t="shared" si="100"/>
        <v>2890.5899999999965</v>
      </c>
      <c r="M918" s="36">
        <f t="shared" si="101"/>
        <v>4.2404063152434474E-2</v>
      </c>
      <c r="N918" s="37">
        <f t="shared" si="102"/>
        <v>2017</v>
      </c>
      <c r="O918" s="38" t="str">
        <f t="shared" si="103"/>
        <v>Q4</v>
      </c>
      <c r="P918" s="37">
        <f t="shared" si="104"/>
        <v>12</v>
      </c>
    </row>
    <row r="919" spans="1:16" x14ac:dyDescent="0.25">
      <c r="A919" s="31">
        <v>43070</v>
      </c>
      <c r="B919" s="32" t="s">
        <v>85</v>
      </c>
      <c r="C919" s="32" t="s">
        <v>75</v>
      </c>
      <c r="D919" s="32" t="s">
        <v>76</v>
      </c>
      <c r="E919" s="33">
        <v>7</v>
      </c>
      <c r="F919" s="34">
        <v>12895.86</v>
      </c>
      <c r="G919" s="34">
        <v>0</v>
      </c>
      <c r="H919" s="34">
        <v>6641.97</v>
      </c>
      <c r="I919" s="34">
        <v>0</v>
      </c>
      <c r="J919" s="35">
        <f t="shared" si="98"/>
        <v>12895.86</v>
      </c>
      <c r="K919" s="35">
        <f t="shared" si="99"/>
        <v>6253.89</v>
      </c>
      <c r="L919" s="35">
        <f t="shared" si="100"/>
        <v>6253.89</v>
      </c>
      <c r="M919" s="36">
        <f t="shared" si="101"/>
        <v>0.48495331059735453</v>
      </c>
      <c r="N919" s="37">
        <f t="shared" si="102"/>
        <v>2017</v>
      </c>
      <c r="O919" s="38" t="str">
        <f t="shared" si="103"/>
        <v>Q4</v>
      </c>
      <c r="P919" s="37">
        <f t="shared" si="104"/>
        <v>12</v>
      </c>
    </row>
    <row r="920" spans="1:16" x14ac:dyDescent="0.25">
      <c r="A920" s="31">
        <v>43070</v>
      </c>
      <c r="B920" s="32" t="s">
        <v>85</v>
      </c>
      <c r="C920" s="32" t="s">
        <v>75</v>
      </c>
      <c r="D920" s="32" t="s">
        <v>77</v>
      </c>
      <c r="E920" s="33">
        <v>10</v>
      </c>
      <c r="F920" s="34">
        <v>12076.8</v>
      </c>
      <c r="G920" s="34">
        <v>1425.4</v>
      </c>
      <c r="H920" s="34">
        <v>7006.53</v>
      </c>
      <c r="I920" s="34">
        <v>0</v>
      </c>
      <c r="J920" s="35">
        <f t="shared" si="98"/>
        <v>10651.4</v>
      </c>
      <c r="K920" s="35">
        <f t="shared" si="99"/>
        <v>3644.87</v>
      </c>
      <c r="L920" s="35">
        <f t="shared" si="100"/>
        <v>3644.87</v>
      </c>
      <c r="M920" s="36">
        <f t="shared" si="101"/>
        <v>0.34219633099874197</v>
      </c>
      <c r="N920" s="37">
        <f t="shared" si="102"/>
        <v>2017</v>
      </c>
      <c r="O920" s="38" t="str">
        <f t="shared" si="103"/>
        <v>Q4</v>
      </c>
      <c r="P920" s="37">
        <f t="shared" si="104"/>
        <v>12</v>
      </c>
    </row>
    <row r="921" spans="1:16" x14ac:dyDescent="0.25">
      <c r="A921" s="31">
        <v>43070</v>
      </c>
      <c r="B921" s="32" t="s">
        <v>85</v>
      </c>
      <c r="C921" s="32" t="s">
        <v>78</v>
      </c>
      <c r="D921" s="32" t="s">
        <v>76</v>
      </c>
      <c r="E921" s="33">
        <v>354</v>
      </c>
      <c r="F921" s="34">
        <v>403497.72</v>
      </c>
      <c r="G921" s="34">
        <v>0</v>
      </c>
      <c r="H921" s="34">
        <v>219702.33</v>
      </c>
      <c r="I921" s="34">
        <v>0</v>
      </c>
      <c r="J921" s="35">
        <f t="shared" si="98"/>
        <v>403497.72</v>
      </c>
      <c r="K921" s="35">
        <f t="shared" si="99"/>
        <v>183795.38999999998</v>
      </c>
      <c r="L921" s="35">
        <f t="shared" si="100"/>
        <v>183795.38999999998</v>
      </c>
      <c r="M921" s="36">
        <f t="shared" si="101"/>
        <v>0.45550539913831484</v>
      </c>
      <c r="N921" s="37">
        <f t="shared" si="102"/>
        <v>2017</v>
      </c>
      <c r="O921" s="38" t="str">
        <f t="shared" si="103"/>
        <v>Q4</v>
      </c>
      <c r="P921" s="37">
        <f t="shared" si="104"/>
        <v>12</v>
      </c>
    </row>
    <row r="922" spans="1:16" x14ac:dyDescent="0.25">
      <c r="A922" s="31">
        <v>43070</v>
      </c>
      <c r="B922" s="32" t="s">
        <v>85</v>
      </c>
      <c r="C922" s="32" t="s">
        <v>78</v>
      </c>
      <c r="D922" s="32" t="s">
        <v>77</v>
      </c>
      <c r="E922" s="33">
        <v>91</v>
      </c>
      <c r="F922" s="34">
        <v>99887.58</v>
      </c>
      <c r="G922" s="34">
        <v>11294.07</v>
      </c>
      <c r="H922" s="34">
        <v>57106.42</v>
      </c>
      <c r="I922" s="34">
        <v>0</v>
      </c>
      <c r="J922" s="35">
        <f t="shared" si="98"/>
        <v>88593.510000000009</v>
      </c>
      <c r="K922" s="35">
        <f t="shared" si="99"/>
        <v>31487.090000000011</v>
      </c>
      <c r="L922" s="35">
        <f t="shared" si="100"/>
        <v>31487.090000000011</v>
      </c>
      <c r="M922" s="36">
        <f t="shared" si="101"/>
        <v>0.35541079702113626</v>
      </c>
      <c r="N922" s="37">
        <f t="shared" si="102"/>
        <v>2017</v>
      </c>
      <c r="O922" s="38" t="str">
        <f t="shared" si="103"/>
        <v>Q4</v>
      </c>
      <c r="P922" s="37">
        <f t="shared" si="104"/>
        <v>12</v>
      </c>
    </row>
    <row r="923" spans="1:16" x14ac:dyDescent="0.25">
      <c r="A923" s="31">
        <v>43070</v>
      </c>
      <c r="B923" s="32" t="s">
        <v>85</v>
      </c>
      <c r="C923" s="32" t="s">
        <v>79</v>
      </c>
      <c r="D923" s="32" t="s">
        <v>76</v>
      </c>
      <c r="E923" s="33">
        <v>17</v>
      </c>
      <c r="F923" s="34">
        <v>19729.86</v>
      </c>
      <c r="G923" s="34">
        <v>0</v>
      </c>
      <c r="H923" s="34">
        <v>10072.870000000001</v>
      </c>
      <c r="I923" s="34">
        <v>0</v>
      </c>
      <c r="J923" s="35">
        <f t="shared" si="98"/>
        <v>19729.86</v>
      </c>
      <c r="K923" s="35">
        <f t="shared" si="99"/>
        <v>9656.99</v>
      </c>
      <c r="L923" s="35">
        <f t="shared" si="100"/>
        <v>9656.99</v>
      </c>
      <c r="M923" s="36">
        <f t="shared" si="101"/>
        <v>0.48946064493108415</v>
      </c>
      <c r="N923" s="37">
        <f t="shared" si="102"/>
        <v>2017</v>
      </c>
      <c r="O923" s="38" t="str">
        <f t="shared" si="103"/>
        <v>Q4</v>
      </c>
      <c r="P923" s="37">
        <f t="shared" si="104"/>
        <v>12</v>
      </c>
    </row>
    <row r="924" spans="1:16" x14ac:dyDescent="0.25">
      <c r="A924" s="31">
        <v>43070</v>
      </c>
      <c r="B924" s="32" t="s">
        <v>85</v>
      </c>
      <c r="C924" s="32" t="s">
        <v>79</v>
      </c>
      <c r="D924" s="32" t="s">
        <v>77</v>
      </c>
      <c r="E924" s="33">
        <v>12</v>
      </c>
      <c r="F924" s="34">
        <v>15012.36</v>
      </c>
      <c r="G924" s="34">
        <v>1608.5</v>
      </c>
      <c r="H924" s="34">
        <v>7940.4</v>
      </c>
      <c r="I924" s="34">
        <v>0</v>
      </c>
      <c r="J924" s="35">
        <f t="shared" si="98"/>
        <v>13403.86</v>
      </c>
      <c r="K924" s="35">
        <f t="shared" si="99"/>
        <v>5463.4600000000009</v>
      </c>
      <c r="L924" s="35">
        <f t="shared" si="100"/>
        <v>5463.4600000000009</v>
      </c>
      <c r="M924" s="36">
        <f t="shared" si="101"/>
        <v>0.40760348138521296</v>
      </c>
      <c r="N924" s="37">
        <f t="shared" si="102"/>
        <v>2017</v>
      </c>
      <c r="O924" s="38" t="str">
        <f t="shared" si="103"/>
        <v>Q4</v>
      </c>
      <c r="P924" s="37">
        <f t="shared" si="104"/>
        <v>12</v>
      </c>
    </row>
    <row r="925" spans="1:16" x14ac:dyDescent="0.25">
      <c r="A925" s="31">
        <v>43101</v>
      </c>
      <c r="B925" s="32" t="s">
        <v>74</v>
      </c>
      <c r="C925" s="32" t="s">
        <v>75</v>
      </c>
      <c r="D925" s="32" t="s">
        <v>76</v>
      </c>
      <c r="E925" s="33">
        <v>38</v>
      </c>
      <c r="F925" s="34">
        <v>14578.1</v>
      </c>
      <c r="G925" s="34">
        <v>0</v>
      </c>
      <c r="H925" s="34">
        <v>9138.1299999999992</v>
      </c>
      <c r="I925" s="34">
        <v>0</v>
      </c>
      <c r="J925" s="35">
        <f t="shared" si="98"/>
        <v>14578.1</v>
      </c>
      <c r="K925" s="35">
        <f t="shared" si="99"/>
        <v>5439.9700000000012</v>
      </c>
      <c r="L925" s="35">
        <f t="shared" si="100"/>
        <v>5439.9700000000012</v>
      </c>
      <c r="M925" s="36">
        <f t="shared" si="101"/>
        <v>0.37316042556986173</v>
      </c>
      <c r="N925" s="37">
        <f t="shared" si="102"/>
        <v>2018</v>
      </c>
      <c r="O925" s="38" t="str">
        <f t="shared" si="103"/>
        <v>Q1</v>
      </c>
      <c r="P925" s="37">
        <f t="shared" si="104"/>
        <v>1</v>
      </c>
    </row>
    <row r="926" spans="1:16" x14ac:dyDescent="0.25">
      <c r="A926" s="31">
        <v>43101</v>
      </c>
      <c r="B926" s="32" t="s">
        <v>74</v>
      </c>
      <c r="C926" s="32" t="s">
        <v>75</v>
      </c>
      <c r="D926" s="32" t="s">
        <v>77</v>
      </c>
      <c r="E926" s="33">
        <v>1</v>
      </c>
      <c r="F926" s="34">
        <v>155.02000000000001</v>
      </c>
      <c r="G926" s="34">
        <v>7.75</v>
      </c>
      <c r="H926" s="34">
        <v>67.02</v>
      </c>
      <c r="I926" s="34">
        <v>0</v>
      </c>
      <c r="J926" s="35">
        <f t="shared" si="98"/>
        <v>147.27000000000001</v>
      </c>
      <c r="K926" s="35">
        <f t="shared" si="99"/>
        <v>80.250000000000014</v>
      </c>
      <c r="L926" s="35">
        <f t="shared" si="100"/>
        <v>80.250000000000014</v>
      </c>
      <c r="M926" s="36">
        <f t="shared" si="101"/>
        <v>0.54491749847219395</v>
      </c>
      <c r="N926" s="37">
        <f t="shared" si="102"/>
        <v>2018</v>
      </c>
      <c r="O926" s="38" t="str">
        <f t="shared" si="103"/>
        <v>Q1</v>
      </c>
      <c r="P926" s="37">
        <f t="shared" si="104"/>
        <v>1</v>
      </c>
    </row>
    <row r="927" spans="1:16" x14ac:dyDescent="0.25">
      <c r="A927" s="31">
        <v>43101</v>
      </c>
      <c r="B927" s="32" t="s">
        <v>74</v>
      </c>
      <c r="C927" s="32" t="s">
        <v>78</v>
      </c>
      <c r="D927" s="32" t="s">
        <v>76</v>
      </c>
      <c r="E927" s="33">
        <v>857</v>
      </c>
      <c r="F927" s="34">
        <v>331485.8</v>
      </c>
      <c r="G927" s="34">
        <v>0</v>
      </c>
      <c r="H927" s="34">
        <v>203097.09</v>
      </c>
      <c r="I927" s="34">
        <v>0</v>
      </c>
      <c r="J927" s="35">
        <f t="shared" si="98"/>
        <v>331485.8</v>
      </c>
      <c r="K927" s="35">
        <f t="shared" si="99"/>
        <v>128388.70999999999</v>
      </c>
      <c r="L927" s="35">
        <f t="shared" si="100"/>
        <v>128388.70999999999</v>
      </c>
      <c r="M927" s="36">
        <f t="shared" si="101"/>
        <v>0.38731285020353812</v>
      </c>
      <c r="N927" s="37">
        <f t="shared" si="102"/>
        <v>2018</v>
      </c>
      <c r="O927" s="38" t="str">
        <f t="shared" si="103"/>
        <v>Q1</v>
      </c>
      <c r="P927" s="37">
        <f t="shared" si="104"/>
        <v>1</v>
      </c>
    </row>
    <row r="928" spans="1:16" x14ac:dyDescent="0.25">
      <c r="A928" s="31">
        <v>43101</v>
      </c>
      <c r="B928" s="32" t="s">
        <v>74</v>
      </c>
      <c r="C928" s="32" t="s">
        <v>78</v>
      </c>
      <c r="D928" s="32" t="s">
        <v>77</v>
      </c>
      <c r="E928" s="33">
        <v>59</v>
      </c>
      <c r="F928" s="34">
        <v>19968.43</v>
      </c>
      <c r="G928" s="34">
        <v>1671.06</v>
      </c>
      <c r="H928" s="34">
        <v>11578.78</v>
      </c>
      <c r="I928" s="34">
        <v>0</v>
      </c>
      <c r="J928" s="35">
        <f t="shared" si="98"/>
        <v>18297.37</v>
      </c>
      <c r="K928" s="35">
        <f t="shared" si="99"/>
        <v>6718.5899999999983</v>
      </c>
      <c r="L928" s="35">
        <f t="shared" si="100"/>
        <v>6718.5899999999983</v>
      </c>
      <c r="M928" s="36">
        <f t="shared" si="101"/>
        <v>0.36718883642840466</v>
      </c>
      <c r="N928" s="37">
        <f t="shared" si="102"/>
        <v>2018</v>
      </c>
      <c r="O928" s="38" t="str">
        <f t="shared" si="103"/>
        <v>Q1</v>
      </c>
      <c r="P928" s="37">
        <f t="shared" si="104"/>
        <v>1</v>
      </c>
    </row>
    <row r="929" spans="1:16" x14ac:dyDescent="0.25">
      <c r="A929" s="31">
        <v>43101</v>
      </c>
      <c r="B929" s="32" t="s">
        <v>74</v>
      </c>
      <c r="C929" s="32" t="s">
        <v>79</v>
      </c>
      <c r="D929" s="32" t="s">
        <v>76</v>
      </c>
      <c r="E929" s="33">
        <v>59</v>
      </c>
      <c r="F929" s="34">
        <v>22714.07</v>
      </c>
      <c r="G929" s="34">
        <v>0</v>
      </c>
      <c r="H929" s="34">
        <v>13210.27</v>
      </c>
      <c r="I929" s="34">
        <v>0</v>
      </c>
      <c r="J929" s="35">
        <f t="shared" si="98"/>
        <v>22714.07</v>
      </c>
      <c r="K929" s="35">
        <f t="shared" si="99"/>
        <v>9503.7999999999993</v>
      </c>
      <c r="L929" s="35">
        <f t="shared" si="100"/>
        <v>9503.7999999999993</v>
      </c>
      <c r="M929" s="36">
        <f t="shared" si="101"/>
        <v>0.41841026288991801</v>
      </c>
      <c r="N929" s="37">
        <f t="shared" si="102"/>
        <v>2018</v>
      </c>
      <c r="O929" s="38" t="str">
        <f t="shared" si="103"/>
        <v>Q1</v>
      </c>
      <c r="P929" s="37">
        <f t="shared" si="104"/>
        <v>1</v>
      </c>
    </row>
    <row r="930" spans="1:16" x14ac:dyDescent="0.25">
      <c r="A930" s="31">
        <v>43101</v>
      </c>
      <c r="B930" s="32" t="s">
        <v>74</v>
      </c>
      <c r="C930" s="32" t="s">
        <v>79</v>
      </c>
      <c r="D930" s="32" t="s">
        <v>77</v>
      </c>
      <c r="E930" s="33">
        <v>20</v>
      </c>
      <c r="F930" s="34">
        <v>8187.97</v>
      </c>
      <c r="G930" s="34">
        <v>721.3</v>
      </c>
      <c r="H930" s="34">
        <v>4882.96</v>
      </c>
      <c r="I930" s="34">
        <v>0</v>
      </c>
      <c r="J930" s="35">
        <f t="shared" si="98"/>
        <v>7466.67</v>
      </c>
      <c r="K930" s="35">
        <f t="shared" si="99"/>
        <v>2583.71</v>
      </c>
      <c r="L930" s="35">
        <f t="shared" si="100"/>
        <v>2583.71</v>
      </c>
      <c r="M930" s="36">
        <f t="shared" si="101"/>
        <v>0.34603243480694873</v>
      </c>
      <c r="N930" s="37">
        <f t="shared" si="102"/>
        <v>2018</v>
      </c>
      <c r="O930" s="38" t="str">
        <f t="shared" si="103"/>
        <v>Q1</v>
      </c>
      <c r="P930" s="37">
        <f t="shared" si="104"/>
        <v>1</v>
      </c>
    </row>
    <row r="931" spans="1:16" x14ac:dyDescent="0.25">
      <c r="A931" s="31">
        <v>43101</v>
      </c>
      <c r="B931" s="32" t="s">
        <v>80</v>
      </c>
      <c r="C931" s="32" t="s">
        <v>75</v>
      </c>
      <c r="D931" s="32" t="s">
        <v>76</v>
      </c>
      <c r="E931" s="33">
        <v>15</v>
      </c>
      <c r="F931" s="34">
        <v>64655.66</v>
      </c>
      <c r="G931" s="34">
        <v>0</v>
      </c>
      <c r="H931" s="34">
        <v>55998.06</v>
      </c>
      <c r="I931" s="34">
        <v>0</v>
      </c>
      <c r="J931" s="35">
        <f t="shared" si="98"/>
        <v>64655.66</v>
      </c>
      <c r="K931" s="35">
        <f t="shared" si="99"/>
        <v>8657.6000000000058</v>
      </c>
      <c r="L931" s="35">
        <f t="shared" si="100"/>
        <v>8657.6000000000058</v>
      </c>
      <c r="M931" s="36">
        <f t="shared" si="101"/>
        <v>0.13390320352464125</v>
      </c>
      <c r="N931" s="37">
        <f t="shared" si="102"/>
        <v>2018</v>
      </c>
      <c r="O931" s="38" t="str">
        <f t="shared" si="103"/>
        <v>Q1</v>
      </c>
      <c r="P931" s="37">
        <f t="shared" si="104"/>
        <v>1</v>
      </c>
    </row>
    <row r="932" spans="1:16" x14ac:dyDescent="0.25">
      <c r="A932" s="31">
        <v>43101</v>
      </c>
      <c r="B932" s="32" t="s">
        <v>80</v>
      </c>
      <c r="C932" s="32" t="s">
        <v>75</v>
      </c>
      <c r="D932" s="32" t="s">
        <v>77</v>
      </c>
      <c r="E932" s="33">
        <v>1</v>
      </c>
      <c r="F932" s="34">
        <v>7437.82</v>
      </c>
      <c r="G932" s="34">
        <v>743.78</v>
      </c>
      <c r="H932" s="34">
        <v>6402.34</v>
      </c>
      <c r="I932" s="34">
        <v>0</v>
      </c>
      <c r="J932" s="35">
        <f t="shared" si="98"/>
        <v>6694.04</v>
      </c>
      <c r="K932" s="35">
        <f t="shared" si="99"/>
        <v>291.69999999999982</v>
      </c>
      <c r="L932" s="35">
        <f t="shared" si="100"/>
        <v>291.69999999999982</v>
      </c>
      <c r="M932" s="36">
        <f t="shared" si="101"/>
        <v>4.357607662935982E-2</v>
      </c>
      <c r="N932" s="37">
        <f t="shared" si="102"/>
        <v>2018</v>
      </c>
      <c r="O932" s="38" t="str">
        <f t="shared" si="103"/>
        <v>Q1</v>
      </c>
      <c r="P932" s="37">
        <f t="shared" si="104"/>
        <v>1</v>
      </c>
    </row>
    <row r="933" spans="1:16" x14ac:dyDescent="0.25">
      <c r="A933" s="31">
        <v>43101</v>
      </c>
      <c r="B933" s="32" t="s">
        <v>80</v>
      </c>
      <c r="C933" s="32" t="s">
        <v>78</v>
      </c>
      <c r="D933" s="32" t="s">
        <v>76</v>
      </c>
      <c r="E933" s="33">
        <v>157</v>
      </c>
      <c r="F933" s="34">
        <v>834997.07</v>
      </c>
      <c r="G933" s="34">
        <v>0</v>
      </c>
      <c r="H933" s="34">
        <v>732468.6</v>
      </c>
      <c r="I933" s="34">
        <v>0</v>
      </c>
      <c r="J933" s="35">
        <f t="shared" si="98"/>
        <v>834997.07</v>
      </c>
      <c r="K933" s="35">
        <f t="shared" si="99"/>
        <v>102528.46999999997</v>
      </c>
      <c r="L933" s="35">
        <f t="shared" si="100"/>
        <v>102528.46999999997</v>
      </c>
      <c r="M933" s="36">
        <f t="shared" si="101"/>
        <v>0.12278901769080457</v>
      </c>
      <c r="N933" s="37">
        <f t="shared" si="102"/>
        <v>2018</v>
      </c>
      <c r="O933" s="38" t="str">
        <f t="shared" si="103"/>
        <v>Q1</v>
      </c>
      <c r="P933" s="37">
        <f t="shared" si="104"/>
        <v>1</v>
      </c>
    </row>
    <row r="934" spans="1:16" x14ac:dyDescent="0.25">
      <c r="A934" s="31">
        <v>43101</v>
      </c>
      <c r="B934" s="32" t="s">
        <v>80</v>
      </c>
      <c r="C934" s="32" t="s">
        <v>78</v>
      </c>
      <c r="D934" s="32" t="s">
        <v>77</v>
      </c>
      <c r="E934" s="33">
        <v>16</v>
      </c>
      <c r="F934" s="34">
        <v>61387.77</v>
      </c>
      <c r="G934" s="34">
        <v>4432.47</v>
      </c>
      <c r="H934" s="34">
        <v>52098.32</v>
      </c>
      <c r="I934" s="34">
        <v>0</v>
      </c>
      <c r="J934" s="35">
        <f t="shared" si="98"/>
        <v>56955.299999999996</v>
      </c>
      <c r="K934" s="35">
        <f t="shared" si="99"/>
        <v>4856.9799999999959</v>
      </c>
      <c r="L934" s="35">
        <f t="shared" si="100"/>
        <v>4856.9799999999959</v>
      </c>
      <c r="M934" s="36">
        <f t="shared" si="101"/>
        <v>8.5277050599329579E-2</v>
      </c>
      <c r="N934" s="37">
        <f t="shared" si="102"/>
        <v>2018</v>
      </c>
      <c r="O934" s="38" t="str">
        <f t="shared" si="103"/>
        <v>Q1</v>
      </c>
      <c r="P934" s="37">
        <f t="shared" si="104"/>
        <v>1</v>
      </c>
    </row>
    <row r="935" spans="1:16" x14ac:dyDescent="0.25">
      <c r="A935" s="31">
        <v>43101</v>
      </c>
      <c r="B935" s="32" t="s">
        <v>80</v>
      </c>
      <c r="C935" s="32" t="s">
        <v>79</v>
      </c>
      <c r="D935" s="32" t="s">
        <v>76</v>
      </c>
      <c r="E935" s="33">
        <v>18</v>
      </c>
      <c r="F935" s="34">
        <v>86979.53</v>
      </c>
      <c r="G935" s="34">
        <v>0</v>
      </c>
      <c r="H935" s="34">
        <v>74652.820000000007</v>
      </c>
      <c r="I935" s="34">
        <v>0</v>
      </c>
      <c r="J935" s="35">
        <f t="shared" si="98"/>
        <v>86979.53</v>
      </c>
      <c r="K935" s="35">
        <f t="shared" si="99"/>
        <v>12326.709999999992</v>
      </c>
      <c r="L935" s="35">
        <f t="shared" si="100"/>
        <v>12326.709999999992</v>
      </c>
      <c r="M935" s="36">
        <f t="shared" si="101"/>
        <v>0.14171966668479344</v>
      </c>
      <c r="N935" s="37">
        <f t="shared" si="102"/>
        <v>2018</v>
      </c>
      <c r="O935" s="38" t="str">
        <f t="shared" si="103"/>
        <v>Q1</v>
      </c>
      <c r="P935" s="37">
        <f t="shared" si="104"/>
        <v>1</v>
      </c>
    </row>
    <row r="936" spans="1:16" x14ac:dyDescent="0.25">
      <c r="A936" s="31">
        <v>43101</v>
      </c>
      <c r="B936" s="32" t="s">
        <v>80</v>
      </c>
      <c r="C936" s="32" t="s">
        <v>79</v>
      </c>
      <c r="D936" s="32" t="s">
        <v>77</v>
      </c>
      <c r="E936" s="33">
        <v>1</v>
      </c>
      <c r="F936" s="34">
        <v>9071.25</v>
      </c>
      <c r="G936" s="34">
        <v>907.12</v>
      </c>
      <c r="H936" s="34">
        <v>7021.06</v>
      </c>
      <c r="I936" s="34">
        <v>0</v>
      </c>
      <c r="J936" s="35">
        <f t="shared" si="98"/>
        <v>8164.13</v>
      </c>
      <c r="K936" s="35">
        <f t="shared" si="99"/>
        <v>1143.0699999999997</v>
      </c>
      <c r="L936" s="35">
        <f t="shared" si="100"/>
        <v>1143.0699999999997</v>
      </c>
      <c r="M936" s="36">
        <f t="shared" si="101"/>
        <v>0.14001124430894654</v>
      </c>
      <c r="N936" s="37">
        <f t="shared" si="102"/>
        <v>2018</v>
      </c>
      <c r="O936" s="38" t="str">
        <f t="shared" si="103"/>
        <v>Q1</v>
      </c>
      <c r="P936" s="37">
        <f t="shared" si="104"/>
        <v>1</v>
      </c>
    </row>
    <row r="937" spans="1:16" x14ac:dyDescent="0.25">
      <c r="A937" s="31">
        <v>43101</v>
      </c>
      <c r="B937" s="32" t="s">
        <v>81</v>
      </c>
      <c r="C937" s="32" t="s">
        <v>75</v>
      </c>
      <c r="D937" s="32" t="s">
        <v>76</v>
      </c>
      <c r="E937" s="33">
        <v>12</v>
      </c>
      <c r="F937" s="34">
        <v>10682.81</v>
      </c>
      <c r="G937" s="34">
        <v>0</v>
      </c>
      <c r="H937" s="34">
        <v>5093.3100000000004</v>
      </c>
      <c r="I937" s="34">
        <v>0</v>
      </c>
      <c r="J937" s="35">
        <f t="shared" si="98"/>
        <v>10682.81</v>
      </c>
      <c r="K937" s="35">
        <f t="shared" si="99"/>
        <v>5589.4999999999991</v>
      </c>
      <c r="L937" s="35">
        <f t="shared" si="100"/>
        <v>5589.4999999999991</v>
      </c>
      <c r="M937" s="36">
        <f t="shared" si="101"/>
        <v>0.52322375854293013</v>
      </c>
      <c r="N937" s="37">
        <f t="shared" si="102"/>
        <v>2018</v>
      </c>
      <c r="O937" s="38" t="str">
        <f t="shared" si="103"/>
        <v>Q1</v>
      </c>
      <c r="P937" s="37">
        <f t="shared" si="104"/>
        <v>1</v>
      </c>
    </row>
    <row r="938" spans="1:16" x14ac:dyDescent="0.25">
      <c r="A938" s="31">
        <v>43101</v>
      </c>
      <c r="B938" s="32" t="s">
        <v>81</v>
      </c>
      <c r="C938" s="32" t="s">
        <v>75</v>
      </c>
      <c r="D938" s="32" t="s">
        <v>77</v>
      </c>
      <c r="E938" s="33">
        <v>5</v>
      </c>
      <c r="F938" s="34">
        <v>3261.64</v>
      </c>
      <c r="G938" s="34">
        <v>189.04</v>
      </c>
      <c r="H938" s="34">
        <v>1741.89</v>
      </c>
      <c r="I938" s="34">
        <v>0</v>
      </c>
      <c r="J938" s="35">
        <f t="shared" si="98"/>
        <v>3072.6</v>
      </c>
      <c r="K938" s="35">
        <f t="shared" si="99"/>
        <v>1330.7099999999998</v>
      </c>
      <c r="L938" s="35">
        <f t="shared" si="100"/>
        <v>1330.7099999999998</v>
      </c>
      <c r="M938" s="36">
        <f t="shared" si="101"/>
        <v>0.43308924038273772</v>
      </c>
      <c r="N938" s="37">
        <f t="shared" si="102"/>
        <v>2018</v>
      </c>
      <c r="O938" s="38" t="str">
        <f t="shared" si="103"/>
        <v>Q1</v>
      </c>
      <c r="P938" s="37">
        <f t="shared" si="104"/>
        <v>1</v>
      </c>
    </row>
    <row r="939" spans="1:16" x14ac:dyDescent="0.25">
      <c r="A939" s="31">
        <v>43101</v>
      </c>
      <c r="B939" s="32" t="s">
        <v>81</v>
      </c>
      <c r="C939" s="32" t="s">
        <v>78</v>
      </c>
      <c r="D939" s="32" t="s">
        <v>76</v>
      </c>
      <c r="E939" s="33">
        <v>609</v>
      </c>
      <c r="F939" s="34">
        <v>447071.17</v>
      </c>
      <c r="G939" s="34">
        <v>0</v>
      </c>
      <c r="H939" s="34">
        <v>204212.98</v>
      </c>
      <c r="I939" s="34">
        <v>0</v>
      </c>
      <c r="J939" s="35">
        <f t="shared" si="98"/>
        <v>447071.17</v>
      </c>
      <c r="K939" s="35">
        <f t="shared" si="99"/>
        <v>242858.18999999997</v>
      </c>
      <c r="L939" s="35">
        <f t="shared" si="100"/>
        <v>242858.18999999997</v>
      </c>
      <c r="M939" s="36">
        <f t="shared" si="101"/>
        <v>0.54322042282440175</v>
      </c>
      <c r="N939" s="37">
        <f t="shared" si="102"/>
        <v>2018</v>
      </c>
      <c r="O939" s="38" t="str">
        <f t="shared" si="103"/>
        <v>Q1</v>
      </c>
      <c r="P939" s="37">
        <f t="shared" si="104"/>
        <v>1</v>
      </c>
    </row>
    <row r="940" spans="1:16" x14ac:dyDescent="0.25">
      <c r="A940" s="31">
        <v>43101</v>
      </c>
      <c r="B940" s="32" t="s">
        <v>81</v>
      </c>
      <c r="C940" s="32" t="s">
        <v>78</v>
      </c>
      <c r="D940" s="32" t="s">
        <v>77</v>
      </c>
      <c r="E940" s="33">
        <v>66</v>
      </c>
      <c r="F940" s="34">
        <v>47009.440000000002</v>
      </c>
      <c r="G940" s="34">
        <v>3865.14</v>
      </c>
      <c r="H940" s="34">
        <v>21275.25</v>
      </c>
      <c r="I940" s="34">
        <v>0</v>
      </c>
      <c r="J940" s="35">
        <f t="shared" si="98"/>
        <v>43144.3</v>
      </c>
      <c r="K940" s="35">
        <f t="shared" si="99"/>
        <v>21869.050000000003</v>
      </c>
      <c r="L940" s="35">
        <f t="shared" si="100"/>
        <v>21869.050000000003</v>
      </c>
      <c r="M940" s="36">
        <f t="shared" si="101"/>
        <v>0.50688155793465184</v>
      </c>
      <c r="N940" s="37">
        <f t="shared" si="102"/>
        <v>2018</v>
      </c>
      <c r="O940" s="38" t="str">
        <f t="shared" si="103"/>
        <v>Q1</v>
      </c>
      <c r="P940" s="37">
        <f t="shared" si="104"/>
        <v>1</v>
      </c>
    </row>
    <row r="941" spans="1:16" x14ac:dyDescent="0.25">
      <c r="A941" s="31">
        <v>43101</v>
      </c>
      <c r="B941" s="32" t="s">
        <v>81</v>
      </c>
      <c r="C941" s="32" t="s">
        <v>79</v>
      </c>
      <c r="D941" s="32" t="s">
        <v>76</v>
      </c>
      <c r="E941" s="33">
        <v>45</v>
      </c>
      <c r="F941" s="34">
        <v>30353.64</v>
      </c>
      <c r="G941" s="34">
        <v>0</v>
      </c>
      <c r="H941" s="34">
        <v>13434.14</v>
      </c>
      <c r="I941" s="34">
        <v>0</v>
      </c>
      <c r="J941" s="35">
        <f t="shared" si="98"/>
        <v>30353.64</v>
      </c>
      <c r="K941" s="35">
        <f t="shared" si="99"/>
        <v>16919.5</v>
      </c>
      <c r="L941" s="35">
        <f t="shared" si="100"/>
        <v>16919.5</v>
      </c>
      <c r="M941" s="36">
        <f t="shared" si="101"/>
        <v>0.55741255414507129</v>
      </c>
      <c r="N941" s="37">
        <f t="shared" si="102"/>
        <v>2018</v>
      </c>
      <c r="O941" s="38" t="str">
        <f t="shared" si="103"/>
        <v>Q1</v>
      </c>
      <c r="P941" s="37">
        <f t="shared" si="104"/>
        <v>1</v>
      </c>
    </row>
    <row r="942" spans="1:16" x14ac:dyDescent="0.25">
      <c r="A942" s="31">
        <v>43101</v>
      </c>
      <c r="B942" s="32" t="s">
        <v>81</v>
      </c>
      <c r="C942" s="32" t="s">
        <v>79</v>
      </c>
      <c r="D942" s="32" t="s">
        <v>77</v>
      </c>
      <c r="E942" s="33">
        <v>5</v>
      </c>
      <c r="F942" s="34">
        <v>3386.5</v>
      </c>
      <c r="G942" s="34">
        <v>338.66</v>
      </c>
      <c r="H942" s="34">
        <v>1508.76</v>
      </c>
      <c r="I942" s="34">
        <v>0</v>
      </c>
      <c r="J942" s="35">
        <f t="shared" si="98"/>
        <v>3047.84</v>
      </c>
      <c r="K942" s="35">
        <f t="shared" si="99"/>
        <v>1539.0800000000002</v>
      </c>
      <c r="L942" s="35">
        <f t="shared" si="100"/>
        <v>1539.0800000000002</v>
      </c>
      <c r="M942" s="36">
        <f t="shared" si="101"/>
        <v>0.50497401438395717</v>
      </c>
      <c r="N942" s="37">
        <f t="shared" si="102"/>
        <v>2018</v>
      </c>
      <c r="O942" s="38" t="str">
        <f t="shared" si="103"/>
        <v>Q1</v>
      </c>
      <c r="P942" s="37">
        <f t="shared" si="104"/>
        <v>1</v>
      </c>
    </row>
    <row r="943" spans="1:16" x14ac:dyDescent="0.25">
      <c r="A943" s="31">
        <v>43101</v>
      </c>
      <c r="B943" s="32" t="s">
        <v>82</v>
      </c>
      <c r="C943" s="32" t="s">
        <v>75</v>
      </c>
      <c r="D943" s="32" t="s">
        <v>76</v>
      </c>
      <c r="E943" s="33">
        <v>89</v>
      </c>
      <c r="F943" s="34">
        <v>7843.63</v>
      </c>
      <c r="G943" s="34">
        <v>0</v>
      </c>
      <c r="H943" s="34">
        <v>6425.11</v>
      </c>
      <c r="I943" s="34">
        <v>0</v>
      </c>
      <c r="J943" s="35">
        <f t="shared" si="98"/>
        <v>7843.63</v>
      </c>
      <c r="K943" s="35">
        <f t="shared" si="99"/>
        <v>1418.5200000000004</v>
      </c>
      <c r="L943" s="35">
        <f t="shared" si="100"/>
        <v>1418.5200000000004</v>
      </c>
      <c r="M943" s="36">
        <f t="shared" si="101"/>
        <v>0.18084993810263875</v>
      </c>
      <c r="N943" s="37">
        <f t="shared" si="102"/>
        <v>2018</v>
      </c>
      <c r="O943" s="38" t="str">
        <f t="shared" si="103"/>
        <v>Q1</v>
      </c>
      <c r="P943" s="37">
        <f t="shared" si="104"/>
        <v>1</v>
      </c>
    </row>
    <row r="944" spans="1:16" x14ac:dyDescent="0.25">
      <c r="A944" s="31">
        <v>43101</v>
      </c>
      <c r="B944" s="32" t="s">
        <v>82</v>
      </c>
      <c r="C944" s="32" t="s">
        <v>75</v>
      </c>
      <c r="D944" s="32" t="s">
        <v>77</v>
      </c>
      <c r="E944" s="33">
        <v>5</v>
      </c>
      <c r="F944" s="34">
        <v>712.67</v>
      </c>
      <c r="G944" s="34">
        <v>55.76</v>
      </c>
      <c r="H944" s="34">
        <v>526.09</v>
      </c>
      <c r="I944" s="34">
        <v>0</v>
      </c>
      <c r="J944" s="35">
        <f t="shared" si="98"/>
        <v>656.91</v>
      </c>
      <c r="K944" s="35">
        <f t="shared" si="99"/>
        <v>130.81999999999994</v>
      </c>
      <c r="L944" s="35">
        <f t="shared" si="100"/>
        <v>130.81999999999994</v>
      </c>
      <c r="M944" s="36">
        <f t="shared" si="101"/>
        <v>0.19914447945685093</v>
      </c>
      <c r="N944" s="37">
        <f t="shared" si="102"/>
        <v>2018</v>
      </c>
      <c r="O944" s="38" t="str">
        <f t="shared" si="103"/>
        <v>Q1</v>
      </c>
      <c r="P944" s="37">
        <f t="shared" si="104"/>
        <v>1</v>
      </c>
    </row>
    <row r="945" spans="1:16" x14ac:dyDescent="0.25">
      <c r="A945" s="31">
        <v>43101</v>
      </c>
      <c r="B945" s="32" t="s">
        <v>82</v>
      </c>
      <c r="C945" s="32" t="s">
        <v>78</v>
      </c>
      <c r="D945" s="32" t="s">
        <v>76</v>
      </c>
      <c r="E945" s="33">
        <v>2441</v>
      </c>
      <c r="F945" s="34">
        <v>235951.5</v>
      </c>
      <c r="G945" s="34">
        <v>0</v>
      </c>
      <c r="H945" s="34">
        <v>195093.75</v>
      </c>
      <c r="I945" s="34">
        <v>0</v>
      </c>
      <c r="J945" s="35">
        <f t="shared" si="98"/>
        <v>235951.5</v>
      </c>
      <c r="K945" s="35">
        <f t="shared" si="99"/>
        <v>40857.75</v>
      </c>
      <c r="L945" s="35">
        <f t="shared" si="100"/>
        <v>40857.75</v>
      </c>
      <c r="M945" s="36">
        <f t="shared" si="101"/>
        <v>0.17316164550765728</v>
      </c>
      <c r="N945" s="37">
        <f t="shared" si="102"/>
        <v>2018</v>
      </c>
      <c r="O945" s="38" t="str">
        <f t="shared" si="103"/>
        <v>Q1</v>
      </c>
      <c r="P945" s="37">
        <f t="shared" si="104"/>
        <v>1</v>
      </c>
    </row>
    <row r="946" spans="1:16" x14ac:dyDescent="0.25">
      <c r="A946" s="31">
        <v>43101</v>
      </c>
      <c r="B946" s="32" t="s">
        <v>82</v>
      </c>
      <c r="C946" s="32" t="s">
        <v>78</v>
      </c>
      <c r="D946" s="32" t="s">
        <v>77</v>
      </c>
      <c r="E946" s="33">
        <v>277</v>
      </c>
      <c r="F946" s="34">
        <v>27328.39</v>
      </c>
      <c r="G946" s="34">
        <v>2218.2199999999998</v>
      </c>
      <c r="H946" s="34">
        <v>22501.279999999999</v>
      </c>
      <c r="I946" s="34">
        <v>0</v>
      </c>
      <c r="J946" s="35">
        <f t="shared" si="98"/>
        <v>25110.17</v>
      </c>
      <c r="K946" s="35">
        <f t="shared" si="99"/>
        <v>2608.8899999999994</v>
      </c>
      <c r="L946" s="35">
        <f t="shared" si="100"/>
        <v>2608.8899999999994</v>
      </c>
      <c r="M946" s="36">
        <f t="shared" si="101"/>
        <v>0.10389774342427788</v>
      </c>
      <c r="N946" s="37">
        <f t="shared" si="102"/>
        <v>2018</v>
      </c>
      <c r="O946" s="38" t="str">
        <f t="shared" si="103"/>
        <v>Q1</v>
      </c>
      <c r="P946" s="37">
        <f t="shared" si="104"/>
        <v>1</v>
      </c>
    </row>
    <row r="947" spans="1:16" x14ac:dyDescent="0.25">
      <c r="A947" s="31">
        <v>43101</v>
      </c>
      <c r="B947" s="32" t="s">
        <v>82</v>
      </c>
      <c r="C947" s="32" t="s">
        <v>79</v>
      </c>
      <c r="D947" s="32" t="s">
        <v>76</v>
      </c>
      <c r="E947" s="33">
        <v>107</v>
      </c>
      <c r="F947" s="34">
        <v>10566.37</v>
      </c>
      <c r="G947" s="34">
        <v>0</v>
      </c>
      <c r="H947" s="34">
        <v>8686.7999999999993</v>
      </c>
      <c r="I947" s="34">
        <v>0</v>
      </c>
      <c r="J947" s="35">
        <f t="shared" si="98"/>
        <v>10566.37</v>
      </c>
      <c r="K947" s="35">
        <f t="shared" si="99"/>
        <v>1879.5700000000015</v>
      </c>
      <c r="L947" s="35">
        <f t="shared" si="100"/>
        <v>1879.5700000000015</v>
      </c>
      <c r="M947" s="36">
        <f t="shared" si="101"/>
        <v>0.17788228123754907</v>
      </c>
      <c r="N947" s="37">
        <f t="shared" si="102"/>
        <v>2018</v>
      </c>
      <c r="O947" s="38" t="str">
        <f t="shared" si="103"/>
        <v>Q1</v>
      </c>
      <c r="P947" s="37">
        <f t="shared" si="104"/>
        <v>1</v>
      </c>
    </row>
    <row r="948" spans="1:16" x14ac:dyDescent="0.25">
      <c r="A948" s="31">
        <v>43101</v>
      </c>
      <c r="B948" s="32" t="s">
        <v>82</v>
      </c>
      <c r="C948" s="32" t="s">
        <v>79</v>
      </c>
      <c r="D948" s="32" t="s">
        <v>77</v>
      </c>
      <c r="E948" s="33">
        <v>17</v>
      </c>
      <c r="F948" s="34">
        <v>2020.49</v>
      </c>
      <c r="G948" s="34">
        <v>194.71</v>
      </c>
      <c r="H948" s="34">
        <v>1713.53</v>
      </c>
      <c r="I948" s="34">
        <v>0</v>
      </c>
      <c r="J948" s="35">
        <f t="shared" si="98"/>
        <v>1825.78</v>
      </c>
      <c r="K948" s="35">
        <f t="shared" si="99"/>
        <v>112.25</v>
      </c>
      <c r="L948" s="35">
        <f t="shared" si="100"/>
        <v>112.25</v>
      </c>
      <c r="M948" s="36">
        <f t="shared" si="101"/>
        <v>6.1480572686742105E-2</v>
      </c>
      <c r="N948" s="37">
        <f t="shared" si="102"/>
        <v>2018</v>
      </c>
      <c r="O948" s="38" t="str">
        <f t="shared" si="103"/>
        <v>Q1</v>
      </c>
      <c r="P948" s="37">
        <f t="shared" si="104"/>
        <v>1</v>
      </c>
    </row>
    <row r="949" spans="1:16" x14ac:dyDescent="0.25">
      <c r="A949" s="31">
        <v>43101</v>
      </c>
      <c r="B949" s="32" t="s">
        <v>83</v>
      </c>
      <c r="C949" s="32" t="s">
        <v>75</v>
      </c>
      <c r="D949" s="32" t="s">
        <v>76</v>
      </c>
      <c r="E949" s="33">
        <v>25</v>
      </c>
      <c r="F949" s="34">
        <v>18909.259999999998</v>
      </c>
      <c r="G949" s="34">
        <v>0</v>
      </c>
      <c r="H949" s="34">
        <v>9800.67</v>
      </c>
      <c r="I949" s="34">
        <v>0</v>
      </c>
      <c r="J949" s="35">
        <f t="shared" si="98"/>
        <v>18909.259999999998</v>
      </c>
      <c r="K949" s="35">
        <f t="shared" si="99"/>
        <v>9108.5899999999983</v>
      </c>
      <c r="L949" s="35">
        <f t="shared" si="100"/>
        <v>9108.5899999999983</v>
      </c>
      <c r="M949" s="36">
        <f t="shared" si="101"/>
        <v>0.48169997133679471</v>
      </c>
      <c r="N949" s="37">
        <f t="shared" si="102"/>
        <v>2018</v>
      </c>
      <c r="O949" s="38" t="str">
        <f t="shared" si="103"/>
        <v>Q1</v>
      </c>
      <c r="P949" s="37">
        <f t="shared" si="104"/>
        <v>1</v>
      </c>
    </row>
    <row r="950" spans="1:16" x14ac:dyDescent="0.25">
      <c r="A950" s="31">
        <v>43101</v>
      </c>
      <c r="B950" s="32" t="s">
        <v>83</v>
      </c>
      <c r="C950" s="32" t="s">
        <v>75</v>
      </c>
      <c r="D950" s="32" t="s">
        <v>77</v>
      </c>
      <c r="E950" s="33">
        <v>3</v>
      </c>
      <c r="F950" s="34">
        <v>2202.5300000000002</v>
      </c>
      <c r="G950" s="34">
        <v>195.86</v>
      </c>
      <c r="H950" s="34">
        <v>1160.49</v>
      </c>
      <c r="I950" s="34">
        <v>0</v>
      </c>
      <c r="J950" s="35">
        <f t="shared" si="98"/>
        <v>2006.67</v>
      </c>
      <c r="K950" s="35">
        <f t="shared" si="99"/>
        <v>846.18000000000006</v>
      </c>
      <c r="L950" s="35">
        <f t="shared" si="100"/>
        <v>846.18000000000006</v>
      </c>
      <c r="M950" s="36">
        <f t="shared" si="101"/>
        <v>0.42168368491082242</v>
      </c>
      <c r="N950" s="37">
        <f t="shared" si="102"/>
        <v>2018</v>
      </c>
      <c r="O950" s="38" t="str">
        <f t="shared" si="103"/>
        <v>Q1</v>
      </c>
      <c r="P950" s="37">
        <f t="shared" si="104"/>
        <v>1</v>
      </c>
    </row>
    <row r="951" spans="1:16" x14ac:dyDescent="0.25">
      <c r="A951" s="31">
        <v>43101</v>
      </c>
      <c r="B951" s="32" t="s">
        <v>83</v>
      </c>
      <c r="C951" s="32" t="s">
        <v>78</v>
      </c>
      <c r="D951" s="32" t="s">
        <v>76</v>
      </c>
      <c r="E951" s="33">
        <v>665</v>
      </c>
      <c r="F951" s="34">
        <v>373960.82</v>
      </c>
      <c r="G951" s="34">
        <v>0</v>
      </c>
      <c r="H951" s="34">
        <v>201221.88</v>
      </c>
      <c r="I951" s="34">
        <v>0</v>
      </c>
      <c r="J951" s="35">
        <f t="shared" si="98"/>
        <v>373960.82</v>
      </c>
      <c r="K951" s="35">
        <f t="shared" si="99"/>
        <v>172738.94</v>
      </c>
      <c r="L951" s="35">
        <f t="shared" si="100"/>
        <v>172738.94</v>
      </c>
      <c r="M951" s="36">
        <f t="shared" si="101"/>
        <v>0.46191721368029942</v>
      </c>
      <c r="N951" s="37">
        <f t="shared" si="102"/>
        <v>2018</v>
      </c>
      <c r="O951" s="38" t="str">
        <f t="shared" si="103"/>
        <v>Q1</v>
      </c>
      <c r="P951" s="37">
        <f t="shared" si="104"/>
        <v>1</v>
      </c>
    </row>
    <row r="952" spans="1:16" x14ac:dyDescent="0.25">
      <c r="A952" s="31">
        <v>43101</v>
      </c>
      <c r="B952" s="32" t="s">
        <v>83</v>
      </c>
      <c r="C952" s="32" t="s">
        <v>78</v>
      </c>
      <c r="D952" s="32" t="s">
        <v>77</v>
      </c>
      <c r="E952" s="33">
        <v>70</v>
      </c>
      <c r="F952" s="34">
        <v>38374.15</v>
      </c>
      <c r="G952" s="34">
        <v>2984.81</v>
      </c>
      <c r="H952" s="34">
        <v>19928.41</v>
      </c>
      <c r="I952" s="34">
        <v>0</v>
      </c>
      <c r="J952" s="35">
        <f t="shared" si="98"/>
        <v>35389.340000000004</v>
      </c>
      <c r="K952" s="35">
        <f t="shared" si="99"/>
        <v>15460.930000000004</v>
      </c>
      <c r="L952" s="35">
        <f t="shared" si="100"/>
        <v>15460.930000000004</v>
      </c>
      <c r="M952" s="36">
        <f t="shared" si="101"/>
        <v>0.43688099297698124</v>
      </c>
      <c r="N952" s="37">
        <f t="shared" si="102"/>
        <v>2018</v>
      </c>
      <c r="O952" s="38" t="str">
        <f t="shared" si="103"/>
        <v>Q1</v>
      </c>
      <c r="P952" s="37">
        <f t="shared" si="104"/>
        <v>1</v>
      </c>
    </row>
    <row r="953" spans="1:16" x14ac:dyDescent="0.25">
      <c r="A953" s="31">
        <v>43101</v>
      </c>
      <c r="B953" s="32" t="s">
        <v>83</v>
      </c>
      <c r="C953" s="32" t="s">
        <v>79</v>
      </c>
      <c r="D953" s="32" t="s">
        <v>76</v>
      </c>
      <c r="E953" s="33">
        <v>34</v>
      </c>
      <c r="F953" s="34">
        <v>22520.54</v>
      </c>
      <c r="G953" s="34">
        <v>0</v>
      </c>
      <c r="H953" s="34">
        <v>11765.1</v>
      </c>
      <c r="I953" s="34">
        <v>0</v>
      </c>
      <c r="J953" s="35">
        <f t="shared" si="98"/>
        <v>22520.54</v>
      </c>
      <c r="K953" s="35">
        <f t="shared" si="99"/>
        <v>10755.44</v>
      </c>
      <c r="L953" s="35">
        <f t="shared" si="100"/>
        <v>10755.44</v>
      </c>
      <c r="M953" s="36">
        <f t="shared" si="101"/>
        <v>0.47758357481658964</v>
      </c>
      <c r="N953" s="37">
        <f t="shared" si="102"/>
        <v>2018</v>
      </c>
      <c r="O953" s="38" t="str">
        <f t="shared" si="103"/>
        <v>Q1</v>
      </c>
      <c r="P953" s="37">
        <f t="shared" si="104"/>
        <v>1</v>
      </c>
    </row>
    <row r="954" spans="1:16" x14ac:dyDescent="0.25">
      <c r="A954" s="31">
        <v>43101</v>
      </c>
      <c r="B954" s="32" t="s">
        <v>83</v>
      </c>
      <c r="C954" s="32" t="s">
        <v>79</v>
      </c>
      <c r="D954" s="32" t="s">
        <v>77</v>
      </c>
      <c r="E954" s="33">
        <v>6</v>
      </c>
      <c r="F954" s="34">
        <v>2730.02</v>
      </c>
      <c r="G954" s="34">
        <v>209.7</v>
      </c>
      <c r="H954" s="34">
        <v>1545.01</v>
      </c>
      <c r="I954" s="34">
        <v>0</v>
      </c>
      <c r="J954" s="35">
        <f t="shared" si="98"/>
        <v>2520.3200000000002</v>
      </c>
      <c r="K954" s="35">
        <f t="shared" si="99"/>
        <v>975.31000000000017</v>
      </c>
      <c r="L954" s="35">
        <f t="shared" si="100"/>
        <v>975.31000000000017</v>
      </c>
      <c r="M954" s="36">
        <f t="shared" si="101"/>
        <v>0.38697863763331647</v>
      </c>
      <c r="N954" s="37">
        <f t="shared" si="102"/>
        <v>2018</v>
      </c>
      <c r="O954" s="38" t="str">
        <f t="shared" si="103"/>
        <v>Q1</v>
      </c>
      <c r="P954" s="37">
        <f t="shared" si="104"/>
        <v>1</v>
      </c>
    </row>
    <row r="955" spans="1:16" x14ac:dyDescent="0.25">
      <c r="A955" s="31">
        <v>43101</v>
      </c>
      <c r="B955" s="32" t="s">
        <v>84</v>
      </c>
      <c r="C955" s="32" t="s">
        <v>75</v>
      </c>
      <c r="D955" s="32" t="s">
        <v>76</v>
      </c>
      <c r="E955" s="33">
        <v>16</v>
      </c>
      <c r="F955" s="34">
        <v>57559.09</v>
      </c>
      <c r="G955" s="34">
        <v>0</v>
      </c>
      <c r="H955" s="34">
        <v>48968.21</v>
      </c>
      <c r="I955" s="34">
        <v>0</v>
      </c>
      <c r="J955" s="35">
        <f t="shared" si="98"/>
        <v>57559.09</v>
      </c>
      <c r="K955" s="35">
        <f t="shared" si="99"/>
        <v>8590.8799999999974</v>
      </c>
      <c r="L955" s="35">
        <f t="shared" si="100"/>
        <v>8590.8799999999974</v>
      </c>
      <c r="M955" s="36">
        <f t="shared" si="101"/>
        <v>0.14925322829113521</v>
      </c>
      <c r="N955" s="37">
        <f t="shared" si="102"/>
        <v>2018</v>
      </c>
      <c r="O955" s="38" t="str">
        <f t="shared" si="103"/>
        <v>Q1</v>
      </c>
      <c r="P955" s="37">
        <f t="shared" si="104"/>
        <v>1</v>
      </c>
    </row>
    <row r="956" spans="1:16" x14ac:dyDescent="0.25">
      <c r="A956" s="31">
        <v>43101</v>
      </c>
      <c r="B956" s="32" t="s">
        <v>84</v>
      </c>
      <c r="C956" s="32" t="s">
        <v>75</v>
      </c>
      <c r="D956" s="32" t="s">
        <v>77</v>
      </c>
      <c r="E956" s="33">
        <v>1</v>
      </c>
      <c r="F956" s="34">
        <v>4160.5600000000004</v>
      </c>
      <c r="G956" s="34">
        <v>208.03</v>
      </c>
      <c r="H956" s="34">
        <v>3567.05</v>
      </c>
      <c r="I956" s="34">
        <v>0</v>
      </c>
      <c r="J956" s="35">
        <f t="shared" si="98"/>
        <v>3952.53</v>
      </c>
      <c r="K956" s="35">
        <f t="shared" si="99"/>
        <v>385.48</v>
      </c>
      <c r="L956" s="35">
        <f t="shared" si="100"/>
        <v>385.48</v>
      </c>
      <c r="M956" s="36">
        <f t="shared" si="101"/>
        <v>9.7527406496598384E-2</v>
      </c>
      <c r="N956" s="37">
        <f t="shared" si="102"/>
        <v>2018</v>
      </c>
      <c r="O956" s="38" t="str">
        <f t="shared" si="103"/>
        <v>Q1</v>
      </c>
      <c r="P956" s="37">
        <f t="shared" si="104"/>
        <v>1</v>
      </c>
    </row>
    <row r="957" spans="1:16" x14ac:dyDescent="0.25">
      <c r="A957" s="31">
        <v>43101</v>
      </c>
      <c r="B957" s="32" t="s">
        <v>84</v>
      </c>
      <c r="C957" s="32" t="s">
        <v>78</v>
      </c>
      <c r="D957" s="32" t="s">
        <v>76</v>
      </c>
      <c r="E957" s="33">
        <v>248</v>
      </c>
      <c r="F957" s="34">
        <v>952332.2</v>
      </c>
      <c r="G957" s="34">
        <v>0</v>
      </c>
      <c r="H957" s="34">
        <v>781999.98</v>
      </c>
      <c r="I957" s="34">
        <v>0</v>
      </c>
      <c r="J957" s="35">
        <f t="shared" si="98"/>
        <v>952332.2</v>
      </c>
      <c r="K957" s="35">
        <f t="shared" si="99"/>
        <v>170332.21999999997</v>
      </c>
      <c r="L957" s="35">
        <f t="shared" si="100"/>
        <v>170332.21999999997</v>
      </c>
      <c r="M957" s="36">
        <f t="shared" si="101"/>
        <v>0.17885798674034123</v>
      </c>
      <c r="N957" s="37">
        <f t="shared" si="102"/>
        <v>2018</v>
      </c>
      <c r="O957" s="38" t="str">
        <f t="shared" si="103"/>
        <v>Q1</v>
      </c>
      <c r="P957" s="37">
        <f t="shared" si="104"/>
        <v>1</v>
      </c>
    </row>
    <row r="958" spans="1:16" x14ac:dyDescent="0.25">
      <c r="A958" s="31">
        <v>43101</v>
      </c>
      <c r="B958" s="32" t="s">
        <v>84</v>
      </c>
      <c r="C958" s="32" t="s">
        <v>78</v>
      </c>
      <c r="D958" s="32" t="s">
        <v>77</v>
      </c>
      <c r="E958" s="33">
        <v>26</v>
      </c>
      <c r="F958" s="34">
        <v>81873.22</v>
      </c>
      <c r="G958" s="34">
        <v>6523.01</v>
      </c>
      <c r="H958" s="34">
        <v>63106.84</v>
      </c>
      <c r="I958" s="34">
        <v>0</v>
      </c>
      <c r="J958" s="35">
        <f t="shared" si="98"/>
        <v>75350.210000000006</v>
      </c>
      <c r="K958" s="35">
        <f t="shared" si="99"/>
        <v>12243.37000000001</v>
      </c>
      <c r="L958" s="35">
        <f t="shared" si="100"/>
        <v>12243.37000000001</v>
      </c>
      <c r="M958" s="36">
        <f t="shared" si="101"/>
        <v>0.16248620939477154</v>
      </c>
      <c r="N958" s="37">
        <f t="shared" si="102"/>
        <v>2018</v>
      </c>
      <c r="O958" s="38" t="str">
        <f t="shared" si="103"/>
        <v>Q1</v>
      </c>
      <c r="P958" s="37">
        <f t="shared" si="104"/>
        <v>1</v>
      </c>
    </row>
    <row r="959" spans="1:16" x14ac:dyDescent="0.25">
      <c r="A959" s="31">
        <v>43101</v>
      </c>
      <c r="B959" s="32" t="s">
        <v>84</v>
      </c>
      <c r="C959" s="32" t="s">
        <v>79</v>
      </c>
      <c r="D959" s="32" t="s">
        <v>76</v>
      </c>
      <c r="E959" s="33">
        <v>24</v>
      </c>
      <c r="F959" s="34">
        <v>91821.54</v>
      </c>
      <c r="G959" s="34">
        <v>0</v>
      </c>
      <c r="H959" s="34">
        <v>77407.55</v>
      </c>
      <c r="I959" s="34">
        <v>0</v>
      </c>
      <c r="J959" s="35">
        <f t="shared" si="98"/>
        <v>91821.54</v>
      </c>
      <c r="K959" s="35">
        <f t="shared" si="99"/>
        <v>14413.989999999991</v>
      </c>
      <c r="L959" s="35">
        <f t="shared" si="100"/>
        <v>14413.989999999991</v>
      </c>
      <c r="M959" s="36">
        <f t="shared" si="101"/>
        <v>0.15697830813989824</v>
      </c>
      <c r="N959" s="37">
        <f t="shared" si="102"/>
        <v>2018</v>
      </c>
      <c r="O959" s="38" t="str">
        <f t="shared" si="103"/>
        <v>Q1</v>
      </c>
      <c r="P959" s="37">
        <f t="shared" si="104"/>
        <v>1</v>
      </c>
    </row>
    <row r="960" spans="1:16" x14ac:dyDescent="0.25">
      <c r="A960" s="31">
        <v>43101</v>
      </c>
      <c r="B960" s="32" t="s">
        <v>84</v>
      </c>
      <c r="C960" s="32" t="s">
        <v>79</v>
      </c>
      <c r="D960" s="32" t="s">
        <v>77</v>
      </c>
      <c r="E960" s="33">
        <v>4</v>
      </c>
      <c r="F960" s="34">
        <v>12334.99</v>
      </c>
      <c r="G960" s="34">
        <v>1047.32</v>
      </c>
      <c r="H960" s="34">
        <v>10036.14</v>
      </c>
      <c r="I960" s="34">
        <v>0</v>
      </c>
      <c r="J960" s="35">
        <f t="shared" si="98"/>
        <v>11287.67</v>
      </c>
      <c r="K960" s="35">
        <f t="shared" si="99"/>
        <v>1251.5300000000007</v>
      </c>
      <c r="L960" s="35">
        <f t="shared" si="100"/>
        <v>1251.5300000000007</v>
      </c>
      <c r="M960" s="36">
        <f t="shared" si="101"/>
        <v>0.11087584948886711</v>
      </c>
      <c r="N960" s="37">
        <f t="shared" si="102"/>
        <v>2018</v>
      </c>
      <c r="O960" s="38" t="str">
        <f t="shared" si="103"/>
        <v>Q1</v>
      </c>
      <c r="P960" s="37">
        <f t="shared" si="104"/>
        <v>1</v>
      </c>
    </row>
    <row r="961" spans="1:16" x14ac:dyDescent="0.25">
      <c r="A961" s="31">
        <v>43101</v>
      </c>
      <c r="B961" s="32" t="s">
        <v>85</v>
      </c>
      <c r="C961" s="32" t="s">
        <v>75</v>
      </c>
      <c r="D961" s="32" t="s">
        <v>76</v>
      </c>
      <c r="E961" s="33">
        <v>13</v>
      </c>
      <c r="F961" s="34">
        <v>14312.78</v>
      </c>
      <c r="G961" s="34">
        <v>0</v>
      </c>
      <c r="H961" s="34">
        <v>8312.27</v>
      </c>
      <c r="I961" s="34">
        <v>0</v>
      </c>
      <c r="J961" s="35">
        <f t="shared" si="98"/>
        <v>14312.78</v>
      </c>
      <c r="K961" s="35">
        <f t="shared" si="99"/>
        <v>6000.51</v>
      </c>
      <c r="L961" s="35">
        <f t="shared" si="100"/>
        <v>6000.51</v>
      </c>
      <c r="M961" s="36">
        <f t="shared" si="101"/>
        <v>0.41924140523364434</v>
      </c>
      <c r="N961" s="37">
        <f t="shared" si="102"/>
        <v>2018</v>
      </c>
      <c r="O961" s="38" t="str">
        <f t="shared" si="103"/>
        <v>Q1</v>
      </c>
      <c r="P961" s="37">
        <f t="shared" si="104"/>
        <v>1</v>
      </c>
    </row>
    <row r="962" spans="1:16" x14ac:dyDescent="0.25">
      <c r="A962" s="31">
        <v>43101</v>
      </c>
      <c r="B962" s="32" t="s">
        <v>85</v>
      </c>
      <c r="C962" s="32" t="s">
        <v>75</v>
      </c>
      <c r="D962" s="32" t="s">
        <v>77</v>
      </c>
      <c r="E962" s="33">
        <v>2</v>
      </c>
      <c r="F962" s="34">
        <v>2765.38</v>
      </c>
      <c r="G962" s="34">
        <v>276.54000000000002</v>
      </c>
      <c r="H962" s="34">
        <v>1280.52</v>
      </c>
      <c r="I962" s="34">
        <v>0</v>
      </c>
      <c r="J962" s="35">
        <f t="shared" ref="J962:J1025" si="105">F962-G962</f>
        <v>2488.84</v>
      </c>
      <c r="K962" s="35">
        <f t="shared" ref="K962:K1025" si="106">J962-H962</f>
        <v>1208.3200000000002</v>
      </c>
      <c r="L962" s="35">
        <f t="shared" ref="L962:L1025" si="107">K962-I962</f>
        <v>1208.3200000000002</v>
      </c>
      <c r="M962" s="36">
        <f t="shared" ref="M962:M1025" si="108">IF(J962=0,0,K962/J962)</f>
        <v>0.48549525079956929</v>
      </c>
      <c r="N962" s="37">
        <f t="shared" ref="N962:N1025" si="109">YEAR(A962)</f>
        <v>2018</v>
      </c>
      <c r="O962" s="38" t="str">
        <f t="shared" ref="O962:O1025" si="110">"Q"&amp;ROUNDUP(MONTH(A962)/3,0)</f>
        <v>Q1</v>
      </c>
      <c r="P962" s="37">
        <f t="shared" ref="P962:P1025" si="111">MONTH(A962)</f>
        <v>1</v>
      </c>
    </row>
    <row r="963" spans="1:16" x14ac:dyDescent="0.25">
      <c r="A963" s="31">
        <v>43101</v>
      </c>
      <c r="B963" s="32" t="s">
        <v>85</v>
      </c>
      <c r="C963" s="32" t="s">
        <v>78</v>
      </c>
      <c r="D963" s="32" t="s">
        <v>76</v>
      </c>
      <c r="E963" s="33">
        <v>272</v>
      </c>
      <c r="F963" s="34">
        <v>318047.8</v>
      </c>
      <c r="G963" s="34">
        <v>0</v>
      </c>
      <c r="H963" s="34">
        <v>172512.45</v>
      </c>
      <c r="I963" s="34">
        <v>0</v>
      </c>
      <c r="J963" s="35">
        <f t="shared" si="105"/>
        <v>318047.8</v>
      </c>
      <c r="K963" s="35">
        <f t="shared" si="106"/>
        <v>145535.34999999998</v>
      </c>
      <c r="L963" s="35">
        <f t="shared" si="107"/>
        <v>145535.34999999998</v>
      </c>
      <c r="M963" s="36">
        <f t="shared" si="108"/>
        <v>0.45758955100459736</v>
      </c>
      <c r="N963" s="37">
        <f t="shared" si="109"/>
        <v>2018</v>
      </c>
      <c r="O963" s="38" t="str">
        <f t="shared" si="110"/>
        <v>Q1</v>
      </c>
      <c r="P963" s="37">
        <f t="shared" si="111"/>
        <v>1</v>
      </c>
    </row>
    <row r="964" spans="1:16" x14ac:dyDescent="0.25">
      <c r="A964" s="31">
        <v>43101</v>
      </c>
      <c r="B964" s="32" t="s">
        <v>85</v>
      </c>
      <c r="C964" s="32" t="s">
        <v>78</v>
      </c>
      <c r="D964" s="32" t="s">
        <v>77</v>
      </c>
      <c r="E964" s="33">
        <v>31</v>
      </c>
      <c r="F964" s="34">
        <v>35934.33</v>
      </c>
      <c r="G964" s="34">
        <v>2623.63</v>
      </c>
      <c r="H964" s="34">
        <v>18986.740000000002</v>
      </c>
      <c r="I964" s="34">
        <v>0</v>
      </c>
      <c r="J964" s="35">
        <f t="shared" si="105"/>
        <v>33310.700000000004</v>
      </c>
      <c r="K964" s="35">
        <f t="shared" si="106"/>
        <v>14323.960000000003</v>
      </c>
      <c r="L964" s="35">
        <f t="shared" si="107"/>
        <v>14323.960000000003</v>
      </c>
      <c r="M964" s="36">
        <f t="shared" si="108"/>
        <v>0.4300107773177988</v>
      </c>
      <c r="N964" s="37">
        <f t="shared" si="109"/>
        <v>2018</v>
      </c>
      <c r="O964" s="38" t="str">
        <f t="shared" si="110"/>
        <v>Q1</v>
      </c>
      <c r="P964" s="37">
        <f t="shared" si="111"/>
        <v>1</v>
      </c>
    </row>
    <row r="965" spans="1:16" x14ac:dyDescent="0.25">
      <c r="A965" s="31">
        <v>43101</v>
      </c>
      <c r="B965" s="32" t="s">
        <v>85</v>
      </c>
      <c r="C965" s="32" t="s">
        <v>79</v>
      </c>
      <c r="D965" s="32" t="s">
        <v>76</v>
      </c>
      <c r="E965" s="33">
        <v>15</v>
      </c>
      <c r="F965" s="34">
        <v>15247.06</v>
      </c>
      <c r="G965" s="34">
        <v>0</v>
      </c>
      <c r="H965" s="34">
        <v>8074.34</v>
      </c>
      <c r="I965" s="34">
        <v>0</v>
      </c>
      <c r="J965" s="35">
        <f t="shared" si="105"/>
        <v>15247.06</v>
      </c>
      <c r="K965" s="35">
        <f t="shared" si="106"/>
        <v>7172.7199999999993</v>
      </c>
      <c r="L965" s="35">
        <f t="shared" si="107"/>
        <v>7172.7199999999993</v>
      </c>
      <c r="M965" s="36">
        <f t="shared" si="108"/>
        <v>0.47043298839251629</v>
      </c>
      <c r="N965" s="37">
        <f t="shared" si="109"/>
        <v>2018</v>
      </c>
      <c r="O965" s="38" t="str">
        <f t="shared" si="110"/>
        <v>Q1</v>
      </c>
      <c r="P965" s="37">
        <f t="shared" si="111"/>
        <v>1</v>
      </c>
    </row>
    <row r="966" spans="1:16" x14ac:dyDescent="0.25">
      <c r="A966" s="31">
        <v>43101</v>
      </c>
      <c r="B966" s="32" t="s">
        <v>85</v>
      </c>
      <c r="C966" s="32" t="s">
        <v>79</v>
      </c>
      <c r="D966" s="32" t="s">
        <v>77</v>
      </c>
      <c r="E966" s="33">
        <v>2</v>
      </c>
      <c r="F966" s="34">
        <v>2442.86</v>
      </c>
      <c r="G966" s="34">
        <v>244.29</v>
      </c>
      <c r="H966" s="34">
        <v>1617.11</v>
      </c>
      <c r="I966" s="34">
        <v>0</v>
      </c>
      <c r="J966" s="35">
        <f t="shared" si="105"/>
        <v>2198.5700000000002</v>
      </c>
      <c r="K966" s="35">
        <f t="shared" si="106"/>
        <v>581.46000000000026</v>
      </c>
      <c r="L966" s="35">
        <f t="shared" si="107"/>
        <v>581.46000000000026</v>
      </c>
      <c r="M966" s="36">
        <f t="shared" si="108"/>
        <v>0.2644719067393807</v>
      </c>
      <c r="N966" s="37">
        <f t="shared" si="109"/>
        <v>2018</v>
      </c>
      <c r="O966" s="38" t="str">
        <f t="shared" si="110"/>
        <v>Q1</v>
      </c>
      <c r="P966" s="37">
        <f t="shared" si="111"/>
        <v>1</v>
      </c>
    </row>
    <row r="967" spans="1:16" x14ac:dyDescent="0.25">
      <c r="A967" s="31">
        <v>43132</v>
      </c>
      <c r="B967" s="32" t="s">
        <v>74</v>
      </c>
      <c r="C967" s="32" t="s">
        <v>75</v>
      </c>
      <c r="D967" s="32" t="s">
        <v>76</v>
      </c>
      <c r="E967" s="33">
        <v>43</v>
      </c>
      <c r="F967" s="34">
        <v>16060.71</v>
      </c>
      <c r="G967" s="34">
        <v>0</v>
      </c>
      <c r="H967" s="34">
        <v>10176.23</v>
      </c>
      <c r="I967" s="34">
        <v>0</v>
      </c>
      <c r="J967" s="35">
        <f t="shared" si="105"/>
        <v>16060.71</v>
      </c>
      <c r="K967" s="35">
        <f t="shared" si="106"/>
        <v>5884.48</v>
      </c>
      <c r="L967" s="35">
        <f t="shared" si="107"/>
        <v>5884.48</v>
      </c>
      <c r="M967" s="36">
        <f t="shared" si="108"/>
        <v>0.36638977977934972</v>
      </c>
      <c r="N967" s="37">
        <f t="shared" si="109"/>
        <v>2018</v>
      </c>
      <c r="O967" s="38" t="str">
        <f t="shared" si="110"/>
        <v>Q1</v>
      </c>
      <c r="P967" s="37">
        <f t="shared" si="111"/>
        <v>2</v>
      </c>
    </row>
    <row r="968" spans="1:16" x14ac:dyDescent="0.25">
      <c r="A968" s="31">
        <v>43132</v>
      </c>
      <c r="B968" s="32" t="s">
        <v>74</v>
      </c>
      <c r="C968" s="32" t="s">
        <v>75</v>
      </c>
      <c r="D968" s="32" t="s">
        <v>77</v>
      </c>
      <c r="E968" s="33">
        <v>2</v>
      </c>
      <c r="F968" s="34">
        <v>1059.1199999999999</v>
      </c>
      <c r="G968" s="34">
        <v>52.96</v>
      </c>
      <c r="H968" s="34">
        <v>485.96</v>
      </c>
      <c r="I968" s="34">
        <v>0</v>
      </c>
      <c r="J968" s="35">
        <f t="shared" si="105"/>
        <v>1006.1599999999999</v>
      </c>
      <c r="K968" s="35">
        <f t="shared" si="106"/>
        <v>520.19999999999982</v>
      </c>
      <c r="L968" s="35">
        <f t="shared" si="107"/>
        <v>520.19999999999982</v>
      </c>
      <c r="M968" s="36">
        <f t="shared" si="108"/>
        <v>0.51701518645145894</v>
      </c>
      <c r="N968" s="37">
        <f t="shared" si="109"/>
        <v>2018</v>
      </c>
      <c r="O968" s="38" t="str">
        <f t="shared" si="110"/>
        <v>Q1</v>
      </c>
      <c r="P968" s="37">
        <f t="shared" si="111"/>
        <v>2</v>
      </c>
    </row>
    <row r="969" spans="1:16" x14ac:dyDescent="0.25">
      <c r="A969" s="31">
        <v>43132</v>
      </c>
      <c r="B969" s="32" t="s">
        <v>74</v>
      </c>
      <c r="C969" s="32" t="s">
        <v>78</v>
      </c>
      <c r="D969" s="32" t="s">
        <v>76</v>
      </c>
      <c r="E969" s="33">
        <v>748</v>
      </c>
      <c r="F969" s="34">
        <v>301866.7</v>
      </c>
      <c r="G969" s="34">
        <v>0</v>
      </c>
      <c r="H969" s="34">
        <v>184121.55</v>
      </c>
      <c r="I969" s="34">
        <v>0</v>
      </c>
      <c r="J969" s="35">
        <f t="shared" si="105"/>
        <v>301866.7</v>
      </c>
      <c r="K969" s="35">
        <f t="shared" si="106"/>
        <v>117745.15000000002</v>
      </c>
      <c r="L969" s="35">
        <f t="shared" si="107"/>
        <v>117745.15000000002</v>
      </c>
      <c r="M969" s="36">
        <f t="shared" si="108"/>
        <v>0.39005677009090445</v>
      </c>
      <c r="N969" s="37">
        <f t="shared" si="109"/>
        <v>2018</v>
      </c>
      <c r="O969" s="38" t="str">
        <f t="shared" si="110"/>
        <v>Q1</v>
      </c>
      <c r="P969" s="37">
        <f t="shared" si="111"/>
        <v>2</v>
      </c>
    </row>
    <row r="970" spans="1:16" x14ac:dyDescent="0.25">
      <c r="A970" s="31">
        <v>43132</v>
      </c>
      <c r="B970" s="32" t="s">
        <v>74</v>
      </c>
      <c r="C970" s="32" t="s">
        <v>78</v>
      </c>
      <c r="D970" s="32" t="s">
        <v>77</v>
      </c>
      <c r="E970" s="33">
        <v>29</v>
      </c>
      <c r="F970" s="34">
        <v>11674.37</v>
      </c>
      <c r="G970" s="34">
        <v>583.71</v>
      </c>
      <c r="H970" s="34">
        <v>5839.61</v>
      </c>
      <c r="I970" s="34">
        <v>0</v>
      </c>
      <c r="J970" s="35">
        <f t="shared" si="105"/>
        <v>11090.66</v>
      </c>
      <c r="K970" s="35">
        <f t="shared" si="106"/>
        <v>5251.05</v>
      </c>
      <c r="L970" s="35">
        <f t="shared" si="107"/>
        <v>5251.05</v>
      </c>
      <c r="M970" s="36">
        <f t="shared" si="108"/>
        <v>0.47346596144864239</v>
      </c>
      <c r="N970" s="37">
        <f t="shared" si="109"/>
        <v>2018</v>
      </c>
      <c r="O970" s="38" t="str">
        <f t="shared" si="110"/>
        <v>Q1</v>
      </c>
      <c r="P970" s="37">
        <f t="shared" si="111"/>
        <v>2</v>
      </c>
    </row>
    <row r="971" spans="1:16" x14ac:dyDescent="0.25">
      <c r="A971" s="31">
        <v>43132</v>
      </c>
      <c r="B971" s="32" t="s">
        <v>74</v>
      </c>
      <c r="C971" s="32" t="s">
        <v>79</v>
      </c>
      <c r="D971" s="32" t="s">
        <v>76</v>
      </c>
      <c r="E971" s="33">
        <v>75</v>
      </c>
      <c r="F971" s="34">
        <v>32250.37</v>
      </c>
      <c r="G971" s="34">
        <v>0</v>
      </c>
      <c r="H971" s="34">
        <v>18885.900000000001</v>
      </c>
      <c r="I971" s="34">
        <v>0</v>
      </c>
      <c r="J971" s="35">
        <f t="shared" si="105"/>
        <v>32250.37</v>
      </c>
      <c r="K971" s="35">
        <f t="shared" si="106"/>
        <v>13364.469999999998</v>
      </c>
      <c r="L971" s="35">
        <f t="shared" si="107"/>
        <v>13364.469999999998</v>
      </c>
      <c r="M971" s="36">
        <f t="shared" si="108"/>
        <v>0.41439741621568987</v>
      </c>
      <c r="N971" s="37">
        <f t="shared" si="109"/>
        <v>2018</v>
      </c>
      <c r="O971" s="38" t="str">
        <f t="shared" si="110"/>
        <v>Q1</v>
      </c>
      <c r="P971" s="37">
        <f t="shared" si="111"/>
        <v>2</v>
      </c>
    </row>
    <row r="972" spans="1:16" x14ac:dyDescent="0.25">
      <c r="A972" s="31">
        <v>43132</v>
      </c>
      <c r="B972" s="32" t="s">
        <v>74</v>
      </c>
      <c r="C972" s="32" t="s">
        <v>79</v>
      </c>
      <c r="D972" s="32" t="s">
        <v>77</v>
      </c>
      <c r="E972" s="33">
        <v>1</v>
      </c>
      <c r="F972" s="34">
        <v>560.78</v>
      </c>
      <c r="G972" s="34">
        <v>28.04</v>
      </c>
      <c r="H972" s="34">
        <v>280.7</v>
      </c>
      <c r="I972" s="34">
        <v>0</v>
      </c>
      <c r="J972" s="35">
        <f t="shared" si="105"/>
        <v>532.74</v>
      </c>
      <c r="K972" s="35">
        <f t="shared" si="106"/>
        <v>252.04000000000002</v>
      </c>
      <c r="L972" s="35">
        <f t="shared" si="107"/>
        <v>252.04000000000002</v>
      </c>
      <c r="M972" s="36">
        <f t="shared" si="108"/>
        <v>0.47310132522431209</v>
      </c>
      <c r="N972" s="37">
        <f t="shared" si="109"/>
        <v>2018</v>
      </c>
      <c r="O972" s="38" t="str">
        <f t="shared" si="110"/>
        <v>Q1</v>
      </c>
      <c r="P972" s="37">
        <f t="shared" si="111"/>
        <v>2</v>
      </c>
    </row>
    <row r="973" spans="1:16" x14ac:dyDescent="0.25">
      <c r="A973" s="31">
        <v>43132</v>
      </c>
      <c r="B973" s="32" t="s">
        <v>80</v>
      </c>
      <c r="C973" s="32" t="s">
        <v>75</v>
      </c>
      <c r="D973" s="32" t="s">
        <v>76</v>
      </c>
      <c r="E973" s="33">
        <v>15</v>
      </c>
      <c r="F973" s="34">
        <v>90135.06</v>
      </c>
      <c r="G973" s="34">
        <v>0</v>
      </c>
      <c r="H973" s="34">
        <v>77059.38</v>
      </c>
      <c r="I973" s="34">
        <v>0</v>
      </c>
      <c r="J973" s="35">
        <f t="shared" si="105"/>
        <v>90135.06</v>
      </c>
      <c r="K973" s="35">
        <f t="shared" si="106"/>
        <v>13075.679999999993</v>
      </c>
      <c r="L973" s="35">
        <f t="shared" si="107"/>
        <v>13075.679999999993</v>
      </c>
      <c r="M973" s="36">
        <f t="shared" si="108"/>
        <v>0.14506763516882323</v>
      </c>
      <c r="N973" s="37">
        <f t="shared" si="109"/>
        <v>2018</v>
      </c>
      <c r="O973" s="38" t="str">
        <f t="shared" si="110"/>
        <v>Q1</v>
      </c>
      <c r="P973" s="37">
        <f t="shared" si="111"/>
        <v>2</v>
      </c>
    </row>
    <row r="974" spans="1:16" x14ac:dyDescent="0.25">
      <c r="A974" s="31">
        <v>43132</v>
      </c>
      <c r="B974" s="32" t="s">
        <v>80</v>
      </c>
      <c r="C974" s="32" t="s">
        <v>78</v>
      </c>
      <c r="D974" s="32" t="s">
        <v>76</v>
      </c>
      <c r="E974" s="33">
        <v>124</v>
      </c>
      <c r="F974" s="34">
        <v>703608.12</v>
      </c>
      <c r="G974" s="34">
        <v>0</v>
      </c>
      <c r="H974" s="34">
        <v>612650.63</v>
      </c>
      <c r="I974" s="34">
        <v>0</v>
      </c>
      <c r="J974" s="35">
        <f t="shared" si="105"/>
        <v>703608.12</v>
      </c>
      <c r="K974" s="35">
        <f t="shared" si="106"/>
        <v>90957.489999999991</v>
      </c>
      <c r="L974" s="35">
        <f t="shared" si="107"/>
        <v>90957.489999999991</v>
      </c>
      <c r="M974" s="36">
        <f t="shared" si="108"/>
        <v>0.12927293960166347</v>
      </c>
      <c r="N974" s="37">
        <f t="shared" si="109"/>
        <v>2018</v>
      </c>
      <c r="O974" s="38" t="str">
        <f t="shared" si="110"/>
        <v>Q1</v>
      </c>
      <c r="P974" s="37">
        <f t="shared" si="111"/>
        <v>2</v>
      </c>
    </row>
    <row r="975" spans="1:16" x14ac:dyDescent="0.25">
      <c r="A975" s="31">
        <v>43132</v>
      </c>
      <c r="B975" s="32" t="s">
        <v>80</v>
      </c>
      <c r="C975" s="32" t="s">
        <v>78</v>
      </c>
      <c r="D975" s="32" t="s">
        <v>77</v>
      </c>
      <c r="E975" s="33">
        <v>8</v>
      </c>
      <c r="F975" s="34">
        <v>45228.3</v>
      </c>
      <c r="G975" s="34">
        <v>2261.41</v>
      </c>
      <c r="H975" s="34">
        <v>40990.06</v>
      </c>
      <c r="I975" s="34">
        <v>0</v>
      </c>
      <c r="J975" s="35">
        <f t="shared" si="105"/>
        <v>42966.89</v>
      </c>
      <c r="K975" s="35">
        <f t="shared" si="106"/>
        <v>1976.8300000000017</v>
      </c>
      <c r="L975" s="35">
        <f t="shared" si="107"/>
        <v>1976.8300000000017</v>
      </c>
      <c r="M975" s="36">
        <f t="shared" si="108"/>
        <v>4.600821702478354E-2</v>
      </c>
      <c r="N975" s="37">
        <f t="shared" si="109"/>
        <v>2018</v>
      </c>
      <c r="O975" s="38" t="str">
        <f t="shared" si="110"/>
        <v>Q1</v>
      </c>
      <c r="P975" s="37">
        <f t="shared" si="111"/>
        <v>2</v>
      </c>
    </row>
    <row r="976" spans="1:16" x14ac:dyDescent="0.25">
      <c r="A976" s="31">
        <v>43132</v>
      </c>
      <c r="B976" s="32" t="s">
        <v>80</v>
      </c>
      <c r="C976" s="32" t="s">
        <v>79</v>
      </c>
      <c r="D976" s="32" t="s">
        <v>76</v>
      </c>
      <c r="E976" s="33">
        <v>27</v>
      </c>
      <c r="F976" s="34">
        <v>140987.76</v>
      </c>
      <c r="G976" s="34">
        <v>0</v>
      </c>
      <c r="H976" s="34">
        <v>119938.56</v>
      </c>
      <c r="I976" s="34">
        <v>0</v>
      </c>
      <c r="J976" s="35">
        <f t="shared" si="105"/>
        <v>140987.76</v>
      </c>
      <c r="K976" s="35">
        <f t="shared" si="106"/>
        <v>21049.200000000012</v>
      </c>
      <c r="L976" s="35">
        <f t="shared" si="107"/>
        <v>21049.200000000012</v>
      </c>
      <c r="M976" s="36">
        <f t="shared" si="108"/>
        <v>0.14929806672579243</v>
      </c>
      <c r="N976" s="37">
        <f t="shared" si="109"/>
        <v>2018</v>
      </c>
      <c r="O976" s="38" t="str">
        <f t="shared" si="110"/>
        <v>Q1</v>
      </c>
      <c r="P976" s="37">
        <f t="shared" si="111"/>
        <v>2</v>
      </c>
    </row>
    <row r="977" spans="1:16" x14ac:dyDescent="0.25">
      <c r="A977" s="31">
        <v>43132</v>
      </c>
      <c r="B977" s="32" t="s">
        <v>80</v>
      </c>
      <c r="C977" s="32" t="s">
        <v>79</v>
      </c>
      <c r="D977" s="32" t="s">
        <v>77</v>
      </c>
      <c r="E977" s="33">
        <v>1</v>
      </c>
      <c r="F977" s="34">
        <v>8863.17</v>
      </c>
      <c r="G977" s="34">
        <v>443.16</v>
      </c>
      <c r="H977" s="34">
        <v>8284.69</v>
      </c>
      <c r="I977" s="34">
        <v>0</v>
      </c>
      <c r="J977" s="35">
        <f t="shared" si="105"/>
        <v>8420.01</v>
      </c>
      <c r="K977" s="35">
        <f t="shared" si="106"/>
        <v>135.31999999999971</v>
      </c>
      <c r="L977" s="35">
        <f t="shared" si="107"/>
        <v>135.31999999999971</v>
      </c>
      <c r="M977" s="36">
        <f t="shared" si="108"/>
        <v>1.6071239820380227E-2</v>
      </c>
      <c r="N977" s="37">
        <f t="shared" si="109"/>
        <v>2018</v>
      </c>
      <c r="O977" s="38" t="str">
        <f t="shared" si="110"/>
        <v>Q1</v>
      </c>
      <c r="P977" s="37">
        <f t="shared" si="111"/>
        <v>2</v>
      </c>
    </row>
    <row r="978" spans="1:16" x14ac:dyDescent="0.25">
      <c r="A978" s="31">
        <v>43132</v>
      </c>
      <c r="B978" s="32" t="s">
        <v>81</v>
      </c>
      <c r="C978" s="32" t="s">
        <v>75</v>
      </c>
      <c r="D978" s="32" t="s">
        <v>76</v>
      </c>
      <c r="E978" s="33">
        <v>19</v>
      </c>
      <c r="F978" s="34">
        <v>14441.78</v>
      </c>
      <c r="G978" s="34">
        <v>0</v>
      </c>
      <c r="H978" s="34">
        <v>6360.38</v>
      </c>
      <c r="I978" s="34">
        <v>0</v>
      </c>
      <c r="J978" s="35">
        <f t="shared" si="105"/>
        <v>14441.78</v>
      </c>
      <c r="K978" s="35">
        <f t="shared" si="106"/>
        <v>8081.4000000000005</v>
      </c>
      <c r="L978" s="35">
        <f t="shared" si="107"/>
        <v>8081.4000000000005</v>
      </c>
      <c r="M978" s="36">
        <f t="shared" si="108"/>
        <v>0.55958476032732807</v>
      </c>
      <c r="N978" s="37">
        <f t="shared" si="109"/>
        <v>2018</v>
      </c>
      <c r="O978" s="38" t="str">
        <f t="shared" si="110"/>
        <v>Q1</v>
      </c>
      <c r="P978" s="37">
        <f t="shared" si="111"/>
        <v>2</v>
      </c>
    </row>
    <row r="979" spans="1:16" x14ac:dyDescent="0.25">
      <c r="A979" s="31">
        <v>43132</v>
      </c>
      <c r="B979" s="32" t="s">
        <v>81</v>
      </c>
      <c r="C979" s="32" t="s">
        <v>75</v>
      </c>
      <c r="D979" s="32" t="s">
        <v>77</v>
      </c>
      <c r="E979" s="33">
        <v>1</v>
      </c>
      <c r="F979" s="34">
        <v>279.87</v>
      </c>
      <c r="G979" s="34">
        <v>13.99</v>
      </c>
      <c r="H979" s="34">
        <v>112.09</v>
      </c>
      <c r="I979" s="34">
        <v>0</v>
      </c>
      <c r="J979" s="35">
        <f t="shared" si="105"/>
        <v>265.88</v>
      </c>
      <c r="K979" s="35">
        <f t="shared" si="106"/>
        <v>153.79</v>
      </c>
      <c r="L979" s="35">
        <f t="shared" si="107"/>
        <v>153.79</v>
      </c>
      <c r="M979" s="36">
        <f t="shared" si="108"/>
        <v>0.57841883556491647</v>
      </c>
      <c r="N979" s="37">
        <f t="shared" si="109"/>
        <v>2018</v>
      </c>
      <c r="O979" s="38" t="str">
        <f t="shared" si="110"/>
        <v>Q1</v>
      </c>
      <c r="P979" s="37">
        <f t="shared" si="111"/>
        <v>2</v>
      </c>
    </row>
    <row r="980" spans="1:16" x14ac:dyDescent="0.25">
      <c r="A980" s="31">
        <v>43132</v>
      </c>
      <c r="B980" s="32" t="s">
        <v>81</v>
      </c>
      <c r="C980" s="32" t="s">
        <v>78</v>
      </c>
      <c r="D980" s="32" t="s">
        <v>76</v>
      </c>
      <c r="E980" s="33">
        <v>483</v>
      </c>
      <c r="F980" s="34">
        <v>333288.78000000003</v>
      </c>
      <c r="G980" s="34">
        <v>0</v>
      </c>
      <c r="H980" s="34">
        <v>149436.57</v>
      </c>
      <c r="I980" s="34">
        <v>0</v>
      </c>
      <c r="J980" s="35">
        <f t="shared" si="105"/>
        <v>333288.78000000003</v>
      </c>
      <c r="K980" s="35">
        <f t="shared" si="106"/>
        <v>183852.21000000002</v>
      </c>
      <c r="L980" s="35">
        <f t="shared" si="107"/>
        <v>183852.21000000002</v>
      </c>
      <c r="M980" s="36">
        <f t="shared" si="108"/>
        <v>0.55163036091403983</v>
      </c>
      <c r="N980" s="37">
        <f t="shared" si="109"/>
        <v>2018</v>
      </c>
      <c r="O980" s="38" t="str">
        <f t="shared" si="110"/>
        <v>Q1</v>
      </c>
      <c r="P980" s="37">
        <f t="shared" si="111"/>
        <v>2</v>
      </c>
    </row>
    <row r="981" spans="1:16" x14ac:dyDescent="0.25">
      <c r="A981" s="31">
        <v>43132</v>
      </c>
      <c r="B981" s="32" t="s">
        <v>81</v>
      </c>
      <c r="C981" s="32" t="s">
        <v>78</v>
      </c>
      <c r="D981" s="32" t="s">
        <v>77</v>
      </c>
      <c r="E981" s="33">
        <v>24</v>
      </c>
      <c r="F981" s="34">
        <v>14020.42</v>
      </c>
      <c r="G981" s="34">
        <v>700.99</v>
      </c>
      <c r="H981" s="34">
        <v>6250.34</v>
      </c>
      <c r="I981" s="34">
        <v>0</v>
      </c>
      <c r="J981" s="35">
        <f t="shared" si="105"/>
        <v>13319.43</v>
      </c>
      <c r="K981" s="35">
        <f t="shared" si="106"/>
        <v>7069.09</v>
      </c>
      <c r="L981" s="35">
        <f t="shared" si="107"/>
        <v>7069.09</v>
      </c>
      <c r="M981" s="36">
        <f t="shared" si="108"/>
        <v>0.53073517410279569</v>
      </c>
      <c r="N981" s="37">
        <f t="shared" si="109"/>
        <v>2018</v>
      </c>
      <c r="O981" s="38" t="str">
        <f t="shared" si="110"/>
        <v>Q1</v>
      </c>
      <c r="P981" s="37">
        <f t="shared" si="111"/>
        <v>2</v>
      </c>
    </row>
    <row r="982" spans="1:16" x14ac:dyDescent="0.25">
      <c r="A982" s="31">
        <v>43132</v>
      </c>
      <c r="B982" s="32" t="s">
        <v>81</v>
      </c>
      <c r="C982" s="32" t="s">
        <v>79</v>
      </c>
      <c r="D982" s="32" t="s">
        <v>76</v>
      </c>
      <c r="E982" s="33">
        <v>43</v>
      </c>
      <c r="F982" s="34">
        <v>34267.61</v>
      </c>
      <c r="G982" s="34">
        <v>0</v>
      </c>
      <c r="H982" s="34">
        <v>15810.9</v>
      </c>
      <c r="I982" s="34">
        <v>0</v>
      </c>
      <c r="J982" s="35">
        <f t="shared" si="105"/>
        <v>34267.61</v>
      </c>
      <c r="K982" s="35">
        <f t="shared" si="106"/>
        <v>18456.71</v>
      </c>
      <c r="L982" s="35">
        <f t="shared" si="107"/>
        <v>18456.71</v>
      </c>
      <c r="M982" s="36">
        <f t="shared" si="108"/>
        <v>0.53860511427555058</v>
      </c>
      <c r="N982" s="37">
        <f t="shared" si="109"/>
        <v>2018</v>
      </c>
      <c r="O982" s="38" t="str">
        <f t="shared" si="110"/>
        <v>Q1</v>
      </c>
      <c r="P982" s="37">
        <f t="shared" si="111"/>
        <v>2</v>
      </c>
    </row>
    <row r="983" spans="1:16" x14ac:dyDescent="0.25">
      <c r="A983" s="31">
        <v>43132</v>
      </c>
      <c r="B983" s="32" t="s">
        <v>82</v>
      </c>
      <c r="C983" s="32" t="s">
        <v>75</v>
      </c>
      <c r="D983" s="32" t="s">
        <v>76</v>
      </c>
      <c r="E983" s="33">
        <v>40</v>
      </c>
      <c r="F983" s="34">
        <v>3921.31</v>
      </c>
      <c r="G983" s="34">
        <v>0</v>
      </c>
      <c r="H983" s="34">
        <v>3235.3</v>
      </c>
      <c r="I983" s="34">
        <v>0</v>
      </c>
      <c r="J983" s="35">
        <f t="shared" si="105"/>
        <v>3921.31</v>
      </c>
      <c r="K983" s="35">
        <f t="shared" si="106"/>
        <v>686.00999999999976</v>
      </c>
      <c r="L983" s="35">
        <f t="shared" si="107"/>
        <v>686.00999999999976</v>
      </c>
      <c r="M983" s="36">
        <f t="shared" si="108"/>
        <v>0.17494408756257471</v>
      </c>
      <c r="N983" s="37">
        <f t="shared" si="109"/>
        <v>2018</v>
      </c>
      <c r="O983" s="38" t="str">
        <f t="shared" si="110"/>
        <v>Q1</v>
      </c>
      <c r="P983" s="37">
        <f t="shared" si="111"/>
        <v>2</v>
      </c>
    </row>
    <row r="984" spans="1:16" x14ac:dyDescent="0.25">
      <c r="A984" s="31">
        <v>43132</v>
      </c>
      <c r="B984" s="32" t="s">
        <v>82</v>
      </c>
      <c r="C984" s="32" t="s">
        <v>75</v>
      </c>
      <c r="D984" s="32" t="s">
        <v>77</v>
      </c>
      <c r="E984" s="33">
        <v>8</v>
      </c>
      <c r="F984" s="34">
        <v>865.6</v>
      </c>
      <c r="G984" s="34">
        <v>43.28</v>
      </c>
      <c r="H984" s="34">
        <v>694.3</v>
      </c>
      <c r="I984" s="34">
        <v>0</v>
      </c>
      <c r="J984" s="35">
        <f t="shared" si="105"/>
        <v>822.32</v>
      </c>
      <c r="K984" s="35">
        <f t="shared" si="106"/>
        <v>128.0200000000001</v>
      </c>
      <c r="L984" s="35">
        <f t="shared" si="107"/>
        <v>128.0200000000001</v>
      </c>
      <c r="M984" s="36">
        <f t="shared" si="108"/>
        <v>0.15568148652592675</v>
      </c>
      <c r="N984" s="37">
        <f t="shared" si="109"/>
        <v>2018</v>
      </c>
      <c r="O984" s="38" t="str">
        <f t="shared" si="110"/>
        <v>Q1</v>
      </c>
      <c r="P984" s="37">
        <f t="shared" si="111"/>
        <v>2</v>
      </c>
    </row>
    <row r="985" spans="1:16" x14ac:dyDescent="0.25">
      <c r="A985" s="31">
        <v>43132</v>
      </c>
      <c r="B985" s="32" t="s">
        <v>82</v>
      </c>
      <c r="C985" s="32" t="s">
        <v>78</v>
      </c>
      <c r="D985" s="32" t="s">
        <v>76</v>
      </c>
      <c r="E985" s="33">
        <v>2231</v>
      </c>
      <c r="F985" s="34">
        <v>230437.04</v>
      </c>
      <c r="G985" s="34">
        <v>0</v>
      </c>
      <c r="H985" s="34">
        <v>190984.97</v>
      </c>
      <c r="I985" s="34">
        <v>0</v>
      </c>
      <c r="J985" s="35">
        <f t="shared" si="105"/>
        <v>230437.04</v>
      </c>
      <c r="K985" s="35">
        <f t="shared" si="106"/>
        <v>39452.070000000007</v>
      </c>
      <c r="L985" s="35">
        <f t="shared" si="107"/>
        <v>39452.070000000007</v>
      </c>
      <c r="M985" s="36">
        <f t="shared" si="108"/>
        <v>0.17120541905936651</v>
      </c>
      <c r="N985" s="37">
        <f t="shared" si="109"/>
        <v>2018</v>
      </c>
      <c r="O985" s="38" t="str">
        <f t="shared" si="110"/>
        <v>Q1</v>
      </c>
      <c r="P985" s="37">
        <f t="shared" si="111"/>
        <v>2</v>
      </c>
    </row>
    <row r="986" spans="1:16" x14ac:dyDescent="0.25">
      <c r="A986" s="31">
        <v>43132</v>
      </c>
      <c r="B986" s="32" t="s">
        <v>82</v>
      </c>
      <c r="C986" s="32" t="s">
        <v>78</v>
      </c>
      <c r="D986" s="32" t="s">
        <v>77</v>
      </c>
      <c r="E986" s="33">
        <v>125</v>
      </c>
      <c r="F986" s="34">
        <v>14079.84</v>
      </c>
      <c r="G986" s="34">
        <v>703.99</v>
      </c>
      <c r="H986" s="34">
        <v>11584.78</v>
      </c>
      <c r="I986" s="34">
        <v>0</v>
      </c>
      <c r="J986" s="35">
        <f t="shared" si="105"/>
        <v>13375.85</v>
      </c>
      <c r="K986" s="35">
        <f t="shared" si="106"/>
        <v>1791.0699999999997</v>
      </c>
      <c r="L986" s="35">
        <f t="shared" si="107"/>
        <v>1791.0699999999997</v>
      </c>
      <c r="M986" s="36">
        <f t="shared" si="108"/>
        <v>0.1339032659606679</v>
      </c>
      <c r="N986" s="37">
        <f t="shared" si="109"/>
        <v>2018</v>
      </c>
      <c r="O986" s="38" t="str">
        <f t="shared" si="110"/>
        <v>Q1</v>
      </c>
      <c r="P986" s="37">
        <f t="shared" si="111"/>
        <v>2</v>
      </c>
    </row>
    <row r="987" spans="1:16" x14ac:dyDescent="0.25">
      <c r="A987" s="31">
        <v>43132</v>
      </c>
      <c r="B987" s="32" t="s">
        <v>82</v>
      </c>
      <c r="C987" s="32" t="s">
        <v>79</v>
      </c>
      <c r="D987" s="32" t="s">
        <v>76</v>
      </c>
      <c r="E987" s="33">
        <v>151</v>
      </c>
      <c r="F987" s="34">
        <v>15606.12</v>
      </c>
      <c r="G987" s="34">
        <v>0</v>
      </c>
      <c r="H987" s="34">
        <v>12759.83</v>
      </c>
      <c r="I987" s="34">
        <v>0</v>
      </c>
      <c r="J987" s="35">
        <f t="shared" si="105"/>
        <v>15606.12</v>
      </c>
      <c r="K987" s="35">
        <f t="shared" si="106"/>
        <v>2846.2900000000009</v>
      </c>
      <c r="L987" s="35">
        <f t="shared" si="107"/>
        <v>2846.2900000000009</v>
      </c>
      <c r="M987" s="36">
        <f t="shared" si="108"/>
        <v>0.18238293695037591</v>
      </c>
      <c r="N987" s="37">
        <f t="shared" si="109"/>
        <v>2018</v>
      </c>
      <c r="O987" s="38" t="str">
        <f t="shared" si="110"/>
        <v>Q1</v>
      </c>
      <c r="P987" s="37">
        <f t="shared" si="111"/>
        <v>2</v>
      </c>
    </row>
    <row r="988" spans="1:16" x14ac:dyDescent="0.25">
      <c r="A988" s="31">
        <v>43132</v>
      </c>
      <c r="B988" s="32" t="s">
        <v>82</v>
      </c>
      <c r="C988" s="32" t="s">
        <v>79</v>
      </c>
      <c r="D988" s="32" t="s">
        <v>77</v>
      </c>
      <c r="E988" s="33">
        <v>2</v>
      </c>
      <c r="F988" s="34">
        <v>224.73</v>
      </c>
      <c r="G988" s="34">
        <v>11.24</v>
      </c>
      <c r="H988" s="34">
        <v>182.38</v>
      </c>
      <c r="I988" s="34">
        <v>0</v>
      </c>
      <c r="J988" s="35">
        <f t="shared" si="105"/>
        <v>213.48999999999998</v>
      </c>
      <c r="K988" s="35">
        <f t="shared" si="106"/>
        <v>31.109999999999985</v>
      </c>
      <c r="L988" s="35">
        <f t="shared" si="107"/>
        <v>31.109999999999985</v>
      </c>
      <c r="M988" s="36">
        <f t="shared" si="108"/>
        <v>0.14572111105906593</v>
      </c>
      <c r="N988" s="37">
        <f t="shared" si="109"/>
        <v>2018</v>
      </c>
      <c r="O988" s="38" t="str">
        <f t="shared" si="110"/>
        <v>Q1</v>
      </c>
      <c r="P988" s="37">
        <f t="shared" si="111"/>
        <v>2</v>
      </c>
    </row>
    <row r="989" spans="1:16" x14ac:dyDescent="0.25">
      <c r="A989" s="31">
        <v>43132</v>
      </c>
      <c r="B989" s="32" t="s">
        <v>83</v>
      </c>
      <c r="C989" s="32" t="s">
        <v>75</v>
      </c>
      <c r="D989" s="32" t="s">
        <v>76</v>
      </c>
      <c r="E989" s="33">
        <v>29</v>
      </c>
      <c r="F989" s="34">
        <v>12467.1</v>
      </c>
      <c r="G989" s="34">
        <v>0</v>
      </c>
      <c r="H989" s="34">
        <v>6482.23</v>
      </c>
      <c r="I989" s="34">
        <v>0</v>
      </c>
      <c r="J989" s="35">
        <f t="shared" si="105"/>
        <v>12467.1</v>
      </c>
      <c r="K989" s="35">
        <f t="shared" si="106"/>
        <v>5984.8700000000008</v>
      </c>
      <c r="L989" s="35">
        <f t="shared" si="107"/>
        <v>5984.8700000000008</v>
      </c>
      <c r="M989" s="36">
        <f t="shared" si="108"/>
        <v>0.48005309975856458</v>
      </c>
      <c r="N989" s="37">
        <f t="shared" si="109"/>
        <v>2018</v>
      </c>
      <c r="O989" s="38" t="str">
        <f t="shared" si="110"/>
        <v>Q1</v>
      </c>
      <c r="P989" s="37">
        <f t="shared" si="111"/>
        <v>2</v>
      </c>
    </row>
    <row r="990" spans="1:16" x14ac:dyDescent="0.25">
      <c r="A990" s="31">
        <v>43132</v>
      </c>
      <c r="B990" s="32" t="s">
        <v>83</v>
      </c>
      <c r="C990" s="32" t="s">
        <v>75</v>
      </c>
      <c r="D990" s="32" t="s">
        <v>77</v>
      </c>
      <c r="E990" s="33">
        <v>4</v>
      </c>
      <c r="F990" s="34">
        <v>1452.4</v>
      </c>
      <c r="G990" s="34">
        <v>72.62</v>
      </c>
      <c r="H990" s="34">
        <v>810.79</v>
      </c>
      <c r="I990" s="34">
        <v>0</v>
      </c>
      <c r="J990" s="35">
        <f t="shared" si="105"/>
        <v>1379.7800000000002</v>
      </c>
      <c r="K990" s="35">
        <f t="shared" si="106"/>
        <v>568.99000000000024</v>
      </c>
      <c r="L990" s="35">
        <f t="shared" si="107"/>
        <v>568.99000000000024</v>
      </c>
      <c r="M990" s="36">
        <f t="shared" si="108"/>
        <v>0.41237733551725647</v>
      </c>
      <c r="N990" s="37">
        <f t="shared" si="109"/>
        <v>2018</v>
      </c>
      <c r="O990" s="38" t="str">
        <f t="shared" si="110"/>
        <v>Q1</v>
      </c>
      <c r="P990" s="37">
        <f t="shared" si="111"/>
        <v>2</v>
      </c>
    </row>
    <row r="991" spans="1:16" x14ac:dyDescent="0.25">
      <c r="A991" s="31">
        <v>43132</v>
      </c>
      <c r="B991" s="32" t="s">
        <v>83</v>
      </c>
      <c r="C991" s="32" t="s">
        <v>78</v>
      </c>
      <c r="D991" s="32" t="s">
        <v>76</v>
      </c>
      <c r="E991" s="33">
        <v>545</v>
      </c>
      <c r="F991" s="34">
        <v>311821.82</v>
      </c>
      <c r="G991" s="34">
        <v>0</v>
      </c>
      <c r="H991" s="34">
        <v>168228.36</v>
      </c>
      <c r="I991" s="34">
        <v>0</v>
      </c>
      <c r="J991" s="35">
        <f t="shared" si="105"/>
        <v>311821.82</v>
      </c>
      <c r="K991" s="35">
        <f t="shared" si="106"/>
        <v>143593.46000000002</v>
      </c>
      <c r="L991" s="35">
        <f t="shared" si="107"/>
        <v>143593.46000000002</v>
      </c>
      <c r="M991" s="36">
        <f t="shared" si="108"/>
        <v>0.46049843465091705</v>
      </c>
      <c r="N991" s="37">
        <f t="shared" si="109"/>
        <v>2018</v>
      </c>
      <c r="O991" s="38" t="str">
        <f t="shared" si="110"/>
        <v>Q1</v>
      </c>
      <c r="P991" s="37">
        <f t="shared" si="111"/>
        <v>2</v>
      </c>
    </row>
    <row r="992" spans="1:16" x14ac:dyDescent="0.25">
      <c r="A992" s="31">
        <v>43132</v>
      </c>
      <c r="B992" s="32" t="s">
        <v>83</v>
      </c>
      <c r="C992" s="32" t="s">
        <v>78</v>
      </c>
      <c r="D992" s="32" t="s">
        <v>77</v>
      </c>
      <c r="E992" s="33">
        <v>20</v>
      </c>
      <c r="F992" s="34">
        <v>10508.05</v>
      </c>
      <c r="G992" s="34">
        <v>525.41999999999996</v>
      </c>
      <c r="H992" s="34">
        <v>5749.45</v>
      </c>
      <c r="I992" s="34">
        <v>0</v>
      </c>
      <c r="J992" s="35">
        <f t="shared" si="105"/>
        <v>9982.6299999999992</v>
      </c>
      <c r="K992" s="35">
        <f t="shared" si="106"/>
        <v>4233.1799999999994</v>
      </c>
      <c r="L992" s="35">
        <f t="shared" si="107"/>
        <v>4233.1799999999994</v>
      </c>
      <c r="M992" s="36">
        <f t="shared" si="108"/>
        <v>0.42405458281034153</v>
      </c>
      <c r="N992" s="37">
        <f t="shared" si="109"/>
        <v>2018</v>
      </c>
      <c r="O992" s="38" t="str">
        <f t="shared" si="110"/>
        <v>Q1</v>
      </c>
      <c r="P992" s="37">
        <f t="shared" si="111"/>
        <v>2</v>
      </c>
    </row>
    <row r="993" spans="1:16" x14ac:dyDescent="0.25">
      <c r="A993" s="31">
        <v>43132</v>
      </c>
      <c r="B993" s="32" t="s">
        <v>83</v>
      </c>
      <c r="C993" s="32" t="s">
        <v>79</v>
      </c>
      <c r="D993" s="32" t="s">
        <v>76</v>
      </c>
      <c r="E993" s="33">
        <v>65</v>
      </c>
      <c r="F993" s="34">
        <v>38000.68</v>
      </c>
      <c r="G993" s="34">
        <v>0</v>
      </c>
      <c r="H993" s="34">
        <v>20302.87</v>
      </c>
      <c r="I993" s="34">
        <v>0</v>
      </c>
      <c r="J993" s="35">
        <f t="shared" si="105"/>
        <v>38000.68</v>
      </c>
      <c r="K993" s="35">
        <f t="shared" si="106"/>
        <v>17697.810000000001</v>
      </c>
      <c r="L993" s="35">
        <f t="shared" si="107"/>
        <v>17697.810000000001</v>
      </c>
      <c r="M993" s="36">
        <f t="shared" si="108"/>
        <v>0.46572350810564445</v>
      </c>
      <c r="N993" s="37">
        <f t="shared" si="109"/>
        <v>2018</v>
      </c>
      <c r="O993" s="38" t="str">
        <f t="shared" si="110"/>
        <v>Q1</v>
      </c>
      <c r="P993" s="37">
        <f t="shared" si="111"/>
        <v>2</v>
      </c>
    </row>
    <row r="994" spans="1:16" x14ac:dyDescent="0.25">
      <c r="A994" s="31">
        <v>43132</v>
      </c>
      <c r="B994" s="32" t="s">
        <v>84</v>
      </c>
      <c r="C994" s="32" t="s">
        <v>75</v>
      </c>
      <c r="D994" s="32" t="s">
        <v>76</v>
      </c>
      <c r="E994" s="33">
        <v>9</v>
      </c>
      <c r="F994" s="34">
        <v>35676.35</v>
      </c>
      <c r="G994" s="34">
        <v>0</v>
      </c>
      <c r="H994" s="34">
        <v>30262.74</v>
      </c>
      <c r="I994" s="34">
        <v>0</v>
      </c>
      <c r="J994" s="35">
        <f t="shared" si="105"/>
        <v>35676.35</v>
      </c>
      <c r="K994" s="35">
        <f t="shared" si="106"/>
        <v>5413.6099999999969</v>
      </c>
      <c r="L994" s="35">
        <f t="shared" si="107"/>
        <v>5413.6099999999969</v>
      </c>
      <c r="M994" s="36">
        <f t="shared" si="108"/>
        <v>0.15174226062924029</v>
      </c>
      <c r="N994" s="37">
        <f t="shared" si="109"/>
        <v>2018</v>
      </c>
      <c r="O994" s="38" t="str">
        <f t="shared" si="110"/>
        <v>Q1</v>
      </c>
      <c r="P994" s="37">
        <f t="shared" si="111"/>
        <v>2</v>
      </c>
    </row>
    <row r="995" spans="1:16" x14ac:dyDescent="0.25">
      <c r="A995" s="31">
        <v>43132</v>
      </c>
      <c r="B995" s="32" t="s">
        <v>84</v>
      </c>
      <c r="C995" s="32" t="s">
        <v>78</v>
      </c>
      <c r="D995" s="32" t="s">
        <v>76</v>
      </c>
      <c r="E995" s="33">
        <v>195</v>
      </c>
      <c r="F995" s="34">
        <v>781147.94</v>
      </c>
      <c r="G995" s="34">
        <v>0</v>
      </c>
      <c r="H995" s="34">
        <v>649643.17000000004</v>
      </c>
      <c r="I995" s="34">
        <v>0</v>
      </c>
      <c r="J995" s="35">
        <f t="shared" si="105"/>
        <v>781147.94</v>
      </c>
      <c r="K995" s="35">
        <f t="shared" si="106"/>
        <v>131504.7699999999</v>
      </c>
      <c r="L995" s="35">
        <f t="shared" si="107"/>
        <v>131504.7699999999</v>
      </c>
      <c r="M995" s="36">
        <f t="shared" si="108"/>
        <v>0.16834809805681611</v>
      </c>
      <c r="N995" s="37">
        <f t="shared" si="109"/>
        <v>2018</v>
      </c>
      <c r="O995" s="38" t="str">
        <f t="shared" si="110"/>
        <v>Q1</v>
      </c>
      <c r="P995" s="37">
        <f t="shared" si="111"/>
        <v>2</v>
      </c>
    </row>
    <row r="996" spans="1:16" x14ac:dyDescent="0.25">
      <c r="A996" s="31">
        <v>43132</v>
      </c>
      <c r="B996" s="32" t="s">
        <v>84</v>
      </c>
      <c r="C996" s="32" t="s">
        <v>78</v>
      </c>
      <c r="D996" s="32" t="s">
        <v>77</v>
      </c>
      <c r="E996" s="33">
        <v>8</v>
      </c>
      <c r="F996" s="34">
        <v>30756.31</v>
      </c>
      <c r="G996" s="34">
        <v>1537.82</v>
      </c>
      <c r="H996" s="34">
        <v>23493.39</v>
      </c>
      <c r="I996" s="34">
        <v>0</v>
      </c>
      <c r="J996" s="35">
        <f t="shared" si="105"/>
        <v>29218.49</v>
      </c>
      <c r="K996" s="35">
        <f t="shared" si="106"/>
        <v>5725.1000000000022</v>
      </c>
      <c r="L996" s="35">
        <f t="shared" si="107"/>
        <v>5725.1000000000022</v>
      </c>
      <c r="M996" s="36">
        <f t="shared" si="108"/>
        <v>0.19594099489740921</v>
      </c>
      <c r="N996" s="37">
        <f t="shared" si="109"/>
        <v>2018</v>
      </c>
      <c r="O996" s="38" t="str">
        <f t="shared" si="110"/>
        <v>Q1</v>
      </c>
      <c r="P996" s="37">
        <f t="shared" si="111"/>
        <v>2</v>
      </c>
    </row>
    <row r="997" spans="1:16" x14ac:dyDescent="0.25">
      <c r="A997" s="31">
        <v>43132</v>
      </c>
      <c r="B997" s="32" t="s">
        <v>84</v>
      </c>
      <c r="C997" s="32" t="s">
        <v>79</v>
      </c>
      <c r="D997" s="32" t="s">
        <v>76</v>
      </c>
      <c r="E997" s="33">
        <v>17</v>
      </c>
      <c r="F997" s="34">
        <v>66245.37</v>
      </c>
      <c r="G997" s="34">
        <v>0</v>
      </c>
      <c r="H997" s="34">
        <v>58965.71</v>
      </c>
      <c r="I997" s="34">
        <v>0</v>
      </c>
      <c r="J997" s="35">
        <f t="shared" si="105"/>
        <v>66245.37</v>
      </c>
      <c r="K997" s="35">
        <f t="shared" si="106"/>
        <v>7279.6599999999962</v>
      </c>
      <c r="L997" s="35">
        <f t="shared" si="107"/>
        <v>7279.6599999999962</v>
      </c>
      <c r="M997" s="36">
        <f t="shared" si="108"/>
        <v>0.10988934019086914</v>
      </c>
      <c r="N997" s="37">
        <f t="shared" si="109"/>
        <v>2018</v>
      </c>
      <c r="O997" s="38" t="str">
        <f t="shared" si="110"/>
        <v>Q1</v>
      </c>
      <c r="P997" s="37">
        <f t="shared" si="111"/>
        <v>2</v>
      </c>
    </row>
    <row r="998" spans="1:16" x14ac:dyDescent="0.25">
      <c r="A998" s="31">
        <v>43132</v>
      </c>
      <c r="B998" s="32" t="s">
        <v>84</v>
      </c>
      <c r="C998" s="32" t="s">
        <v>79</v>
      </c>
      <c r="D998" s="32" t="s">
        <v>77</v>
      </c>
      <c r="E998" s="33">
        <v>1</v>
      </c>
      <c r="F998" s="34">
        <v>1028.96</v>
      </c>
      <c r="G998" s="34">
        <v>51.45</v>
      </c>
      <c r="H998" s="34">
        <v>818.51</v>
      </c>
      <c r="I998" s="34">
        <v>0</v>
      </c>
      <c r="J998" s="35">
        <f t="shared" si="105"/>
        <v>977.51</v>
      </c>
      <c r="K998" s="35">
        <f t="shared" si="106"/>
        <v>159</v>
      </c>
      <c r="L998" s="35">
        <f t="shared" si="107"/>
        <v>159</v>
      </c>
      <c r="M998" s="36">
        <f t="shared" si="108"/>
        <v>0.16265818252498696</v>
      </c>
      <c r="N998" s="37">
        <f t="shared" si="109"/>
        <v>2018</v>
      </c>
      <c r="O998" s="38" t="str">
        <f t="shared" si="110"/>
        <v>Q1</v>
      </c>
      <c r="P998" s="37">
        <f t="shared" si="111"/>
        <v>2</v>
      </c>
    </row>
    <row r="999" spans="1:16" x14ac:dyDescent="0.25">
      <c r="A999" s="31">
        <v>43132</v>
      </c>
      <c r="B999" s="32" t="s">
        <v>85</v>
      </c>
      <c r="C999" s="32" t="s">
        <v>75</v>
      </c>
      <c r="D999" s="32" t="s">
        <v>76</v>
      </c>
      <c r="E999" s="33">
        <v>16</v>
      </c>
      <c r="F999" s="34">
        <v>23444.36</v>
      </c>
      <c r="G999" s="34">
        <v>0</v>
      </c>
      <c r="H999" s="34">
        <v>12754.45</v>
      </c>
      <c r="I999" s="34">
        <v>0</v>
      </c>
      <c r="J999" s="35">
        <f t="shared" si="105"/>
        <v>23444.36</v>
      </c>
      <c r="K999" s="35">
        <f t="shared" si="106"/>
        <v>10689.91</v>
      </c>
      <c r="L999" s="35">
        <f t="shared" si="107"/>
        <v>10689.91</v>
      </c>
      <c r="M999" s="36">
        <f t="shared" si="108"/>
        <v>0.45596936747260319</v>
      </c>
      <c r="N999" s="37">
        <f t="shared" si="109"/>
        <v>2018</v>
      </c>
      <c r="O999" s="38" t="str">
        <f t="shared" si="110"/>
        <v>Q1</v>
      </c>
      <c r="P999" s="37">
        <f t="shared" si="111"/>
        <v>2</v>
      </c>
    </row>
    <row r="1000" spans="1:16" x14ac:dyDescent="0.25">
      <c r="A1000" s="31">
        <v>43132</v>
      </c>
      <c r="B1000" s="32" t="s">
        <v>85</v>
      </c>
      <c r="C1000" s="32" t="s">
        <v>78</v>
      </c>
      <c r="D1000" s="32" t="s">
        <v>76</v>
      </c>
      <c r="E1000" s="33">
        <v>253</v>
      </c>
      <c r="F1000" s="34">
        <v>302960.99</v>
      </c>
      <c r="G1000" s="34">
        <v>0</v>
      </c>
      <c r="H1000" s="34">
        <v>163752.04999999999</v>
      </c>
      <c r="I1000" s="34">
        <v>0</v>
      </c>
      <c r="J1000" s="35">
        <f t="shared" si="105"/>
        <v>302960.99</v>
      </c>
      <c r="K1000" s="35">
        <f t="shared" si="106"/>
        <v>139208.94</v>
      </c>
      <c r="L1000" s="35">
        <f t="shared" si="107"/>
        <v>139208.94</v>
      </c>
      <c r="M1000" s="36">
        <f t="shared" si="108"/>
        <v>0.4594946035791605</v>
      </c>
      <c r="N1000" s="37">
        <f t="shared" si="109"/>
        <v>2018</v>
      </c>
      <c r="O1000" s="38" t="str">
        <f t="shared" si="110"/>
        <v>Q1</v>
      </c>
      <c r="P1000" s="37">
        <f t="shared" si="111"/>
        <v>2</v>
      </c>
    </row>
    <row r="1001" spans="1:16" x14ac:dyDescent="0.25">
      <c r="A1001" s="31">
        <v>43132</v>
      </c>
      <c r="B1001" s="32" t="s">
        <v>85</v>
      </c>
      <c r="C1001" s="32" t="s">
        <v>78</v>
      </c>
      <c r="D1001" s="32" t="s">
        <v>77</v>
      </c>
      <c r="E1001" s="33">
        <v>11</v>
      </c>
      <c r="F1001" s="34">
        <v>13409.71</v>
      </c>
      <c r="G1001" s="34">
        <v>670.48</v>
      </c>
      <c r="H1001" s="34">
        <v>7814.3</v>
      </c>
      <c r="I1001" s="34">
        <v>0</v>
      </c>
      <c r="J1001" s="35">
        <f t="shared" si="105"/>
        <v>12739.23</v>
      </c>
      <c r="K1001" s="35">
        <f t="shared" si="106"/>
        <v>4924.9299999999994</v>
      </c>
      <c r="L1001" s="35">
        <f t="shared" si="107"/>
        <v>4924.9299999999994</v>
      </c>
      <c r="M1001" s="36">
        <f t="shared" si="108"/>
        <v>0.38659557916765769</v>
      </c>
      <c r="N1001" s="37">
        <f t="shared" si="109"/>
        <v>2018</v>
      </c>
      <c r="O1001" s="38" t="str">
        <f t="shared" si="110"/>
        <v>Q1</v>
      </c>
      <c r="P1001" s="37">
        <f t="shared" si="111"/>
        <v>2</v>
      </c>
    </row>
    <row r="1002" spans="1:16" x14ac:dyDescent="0.25">
      <c r="A1002" s="31">
        <v>43132</v>
      </c>
      <c r="B1002" s="32" t="s">
        <v>85</v>
      </c>
      <c r="C1002" s="32" t="s">
        <v>79</v>
      </c>
      <c r="D1002" s="32" t="s">
        <v>76</v>
      </c>
      <c r="E1002" s="33">
        <v>16</v>
      </c>
      <c r="F1002" s="34">
        <v>18845.810000000001</v>
      </c>
      <c r="G1002" s="34">
        <v>0</v>
      </c>
      <c r="H1002" s="34">
        <v>10129.32</v>
      </c>
      <c r="I1002" s="34">
        <v>0</v>
      </c>
      <c r="J1002" s="35">
        <f t="shared" si="105"/>
        <v>18845.810000000001</v>
      </c>
      <c r="K1002" s="35">
        <f t="shared" si="106"/>
        <v>8716.4900000000016</v>
      </c>
      <c r="L1002" s="35">
        <f t="shared" si="107"/>
        <v>8716.4900000000016</v>
      </c>
      <c r="M1002" s="36">
        <f t="shared" si="108"/>
        <v>0.462516071211585</v>
      </c>
      <c r="N1002" s="37">
        <f t="shared" si="109"/>
        <v>2018</v>
      </c>
      <c r="O1002" s="38" t="str">
        <f t="shared" si="110"/>
        <v>Q1</v>
      </c>
      <c r="P1002" s="37">
        <f t="shared" si="111"/>
        <v>2</v>
      </c>
    </row>
    <row r="1003" spans="1:16" x14ac:dyDescent="0.25">
      <c r="A1003" s="31">
        <v>43132</v>
      </c>
      <c r="B1003" s="32" t="s">
        <v>85</v>
      </c>
      <c r="C1003" s="32" t="s">
        <v>79</v>
      </c>
      <c r="D1003" s="32" t="s">
        <v>77</v>
      </c>
      <c r="E1003" s="33">
        <v>2</v>
      </c>
      <c r="F1003" s="34">
        <v>3348</v>
      </c>
      <c r="G1003" s="34">
        <v>167.4</v>
      </c>
      <c r="H1003" s="34">
        <v>1772.91</v>
      </c>
      <c r="I1003" s="34">
        <v>0</v>
      </c>
      <c r="J1003" s="35">
        <f t="shared" si="105"/>
        <v>3180.6</v>
      </c>
      <c r="K1003" s="35">
        <f t="shared" si="106"/>
        <v>1407.6899999999998</v>
      </c>
      <c r="L1003" s="35">
        <f t="shared" si="107"/>
        <v>1407.6899999999998</v>
      </c>
      <c r="M1003" s="36">
        <f t="shared" si="108"/>
        <v>0.44258630447085451</v>
      </c>
      <c r="N1003" s="37">
        <f t="shared" si="109"/>
        <v>2018</v>
      </c>
      <c r="O1003" s="38" t="str">
        <f t="shared" si="110"/>
        <v>Q1</v>
      </c>
      <c r="P1003" s="37">
        <f t="shared" si="111"/>
        <v>2</v>
      </c>
    </row>
    <row r="1004" spans="1:16" x14ac:dyDescent="0.25">
      <c r="A1004" s="31">
        <v>43160</v>
      </c>
      <c r="B1004" s="32" t="s">
        <v>74</v>
      </c>
      <c r="C1004" s="32" t="s">
        <v>86</v>
      </c>
      <c r="D1004" s="32" t="s">
        <v>76</v>
      </c>
      <c r="E1004" s="33">
        <v>10</v>
      </c>
      <c r="F1004" s="34">
        <v>5430.91</v>
      </c>
      <c r="G1004" s="34">
        <v>0</v>
      </c>
      <c r="H1004" s="34">
        <v>2759.97</v>
      </c>
      <c r="I1004" s="34">
        <v>217.23</v>
      </c>
      <c r="J1004" s="35">
        <f t="shared" si="105"/>
        <v>5430.91</v>
      </c>
      <c r="K1004" s="35">
        <f t="shared" si="106"/>
        <v>2670.94</v>
      </c>
      <c r="L1004" s="35">
        <f t="shared" si="107"/>
        <v>2453.71</v>
      </c>
      <c r="M1004" s="36">
        <f t="shared" si="108"/>
        <v>0.49180339943029805</v>
      </c>
      <c r="N1004" s="37">
        <f t="shared" si="109"/>
        <v>2018</v>
      </c>
      <c r="O1004" s="38" t="str">
        <f t="shared" si="110"/>
        <v>Q1</v>
      </c>
      <c r="P1004" s="37">
        <f t="shared" si="111"/>
        <v>3</v>
      </c>
    </row>
    <row r="1005" spans="1:16" x14ac:dyDescent="0.25">
      <c r="A1005" s="31">
        <v>43160</v>
      </c>
      <c r="B1005" s="32" t="s">
        <v>74</v>
      </c>
      <c r="C1005" s="32" t="s">
        <v>75</v>
      </c>
      <c r="D1005" s="32" t="s">
        <v>76</v>
      </c>
      <c r="E1005" s="33">
        <v>47</v>
      </c>
      <c r="F1005" s="34">
        <v>16564.259999999998</v>
      </c>
      <c r="G1005" s="34">
        <v>0</v>
      </c>
      <c r="H1005" s="34">
        <v>10013.06</v>
      </c>
      <c r="I1005" s="34">
        <v>0</v>
      </c>
      <c r="J1005" s="35">
        <f t="shared" si="105"/>
        <v>16564.259999999998</v>
      </c>
      <c r="K1005" s="35">
        <f t="shared" si="106"/>
        <v>6551.1999999999989</v>
      </c>
      <c r="L1005" s="35">
        <f t="shared" si="107"/>
        <v>6551.1999999999989</v>
      </c>
      <c r="M1005" s="36">
        <f t="shared" si="108"/>
        <v>0.39550212324607315</v>
      </c>
      <c r="N1005" s="37">
        <f t="shared" si="109"/>
        <v>2018</v>
      </c>
      <c r="O1005" s="38" t="str">
        <f t="shared" si="110"/>
        <v>Q1</v>
      </c>
      <c r="P1005" s="37">
        <f t="shared" si="111"/>
        <v>3</v>
      </c>
    </row>
    <row r="1006" spans="1:16" x14ac:dyDescent="0.25">
      <c r="A1006" s="31">
        <v>43160</v>
      </c>
      <c r="B1006" s="32" t="s">
        <v>74</v>
      </c>
      <c r="C1006" s="32" t="s">
        <v>78</v>
      </c>
      <c r="D1006" s="32" t="s">
        <v>76</v>
      </c>
      <c r="E1006" s="33">
        <v>984</v>
      </c>
      <c r="F1006" s="34">
        <v>391837.35</v>
      </c>
      <c r="G1006" s="34">
        <v>0</v>
      </c>
      <c r="H1006" s="34">
        <v>237053.52</v>
      </c>
      <c r="I1006" s="34">
        <v>0</v>
      </c>
      <c r="J1006" s="35">
        <f t="shared" si="105"/>
        <v>391837.35</v>
      </c>
      <c r="K1006" s="35">
        <f t="shared" si="106"/>
        <v>154783.82999999999</v>
      </c>
      <c r="L1006" s="35">
        <f t="shared" si="107"/>
        <v>154783.82999999999</v>
      </c>
      <c r="M1006" s="36">
        <f t="shared" si="108"/>
        <v>0.3950206125066944</v>
      </c>
      <c r="N1006" s="37">
        <f t="shared" si="109"/>
        <v>2018</v>
      </c>
      <c r="O1006" s="38" t="str">
        <f t="shared" si="110"/>
        <v>Q1</v>
      </c>
      <c r="P1006" s="37">
        <f t="shared" si="111"/>
        <v>3</v>
      </c>
    </row>
    <row r="1007" spans="1:16" x14ac:dyDescent="0.25">
      <c r="A1007" s="31">
        <v>43160</v>
      </c>
      <c r="B1007" s="32" t="s">
        <v>74</v>
      </c>
      <c r="C1007" s="32" t="s">
        <v>78</v>
      </c>
      <c r="D1007" s="32" t="s">
        <v>77</v>
      </c>
      <c r="E1007" s="33">
        <v>33</v>
      </c>
      <c r="F1007" s="34">
        <v>12980.09</v>
      </c>
      <c r="G1007" s="34">
        <v>649.01</v>
      </c>
      <c r="H1007" s="34">
        <v>7876.46</v>
      </c>
      <c r="I1007" s="34">
        <v>0</v>
      </c>
      <c r="J1007" s="35">
        <f t="shared" si="105"/>
        <v>12331.08</v>
      </c>
      <c r="K1007" s="35">
        <f t="shared" si="106"/>
        <v>4454.62</v>
      </c>
      <c r="L1007" s="35">
        <f t="shared" si="107"/>
        <v>4454.62</v>
      </c>
      <c r="M1007" s="36">
        <f t="shared" si="108"/>
        <v>0.36125140701382197</v>
      </c>
      <c r="N1007" s="37">
        <f t="shared" si="109"/>
        <v>2018</v>
      </c>
      <c r="O1007" s="38" t="str">
        <f t="shared" si="110"/>
        <v>Q1</v>
      </c>
      <c r="P1007" s="37">
        <f t="shared" si="111"/>
        <v>3</v>
      </c>
    </row>
    <row r="1008" spans="1:16" x14ac:dyDescent="0.25">
      <c r="A1008" s="31">
        <v>43160</v>
      </c>
      <c r="B1008" s="32" t="s">
        <v>74</v>
      </c>
      <c r="C1008" s="32" t="s">
        <v>79</v>
      </c>
      <c r="D1008" s="32" t="s">
        <v>76</v>
      </c>
      <c r="E1008" s="33">
        <v>55</v>
      </c>
      <c r="F1008" s="34">
        <v>24829.23</v>
      </c>
      <c r="G1008" s="34">
        <v>0</v>
      </c>
      <c r="H1008" s="34">
        <v>14512.36</v>
      </c>
      <c r="I1008" s="34">
        <v>0</v>
      </c>
      <c r="J1008" s="35">
        <f t="shared" si="105"/>
        <v>24829.23</v>
      </c>
      <c r="K1008" s="35">
        <f t="shared" si="106"/>
        <v>10316.869999999999</v>
      </c>
      <c r="L1008" s="35">
        <f t="shared" si="107"/>
        <v>10316.869999999999</v>
      </c>
      <c r="M1008" s="36">
        <f t="shared" si="108"/>
        <v>0.41551308679326743</v>
      </c>
      <c r="N1008" s="37">
        <f t="shared" si="109"/>
        <v>2018</v>
      </c>
      <c r="O1008" s="38" t="str">
        <f t="shared" si="110"/>
        <v>Q1</v>
      </c>
      <c r="P1008" s="37">
        <f t="shared" si="111"/>
        <v>3</v>
      </c>
    </row>
    <row r="1009" spans="1:16" x14ac:dyDescent="0.25">
      <c r="A1009" s="31">
        <v>43160</v>
      </c>
      <c r="B1009" s="32" t="s">
        <v>74</v>
      </c>
      <c r="C1009" s="32" t="s">
        <v>79</v>
      </c>
      <c r="D1009" s="32" t="s">
        <v>77</v>
      </c>
      <c r="E1009" s="33">
        <v>2</v>
      </c>
      <c r="F1009" s="34">
        <v>434.88</v>
      </c>
      <c r="G1009" s="34">
        <v>21.74</v>
      </c>
      <c r="H1009" s="34">
        <v>197.64</v>
      </c>
      <c r="I1009" s="34">
        <v>0</v>
      </c>
      <c r="J1009" s="35">
        <f t="shared" si="105"/>
        <v>413.14</v>
      </c>
      <c r="K1009" s="35">
        <f t="shared" si="106"/>
        <v>215.5</v>
      </c>
      <c r="L1009" s="35">
        <f t="shared" si="107"/>
        <v>215.5</v>
      </c>
      <c r="M1009" s="36">
        <f t="shared" si="108"/>
        <v>0.52161494892772431</v>
      </c>
      <c r="N1009" s="37">
        <f t="shared" si="109"/>
        <v>2018</v>
      </c>
      <c r="O1009" s="38" t="str">
        <f t="shared" si="110"/>
        <v>Q1</v>
      </c>
      <c r="P1009" s="37">
        <f t="shared" si="111"/>
        <v>3</v>
      </c>
    </row>
    <row r="1010" spans="1:16" x14ac:dyDescent="0.25">
      <c r="A1010" s="31">
        <v>43160</v>
      </c>
      <c r="B1010" s="32" t="s">
        <v>80</v>
      </c>
      <c r="C1010" s="32" t="s">
        <v>86</v>
      </c>
      <c r="D1010" s="32" t="s">
        <v>76</v>
      </c>
      <c r="E1010" s="33">
        <v>2</v>
      </c>
      <c r="F1010" s="34">
        <v>15968.06</v>
      </c>
      <c r="G1010" s="34">
        <v>0</v>
      </c>
      <c r="H1010" s="34">
        <v>14061.46</v>
      </c>
      <c r="I1010" s="34">
        <v>638.73</v>
      </c>
      <c r="J1010" s="35">
        <f t="shared" si="105"/>
        <v>15968.06</v>
      </c>
      <c r="K1010" s="35">
        <f t="shared" si="106"/>
        <v>1906.6000000000004</v>
      </c>
      <c r="L1010" s="35">
        <f t="shared" si="107"/>
        <v>1267.8700000000003</v>
      </c>
      <c r="M1010" s="36">
        <f t="shared" si="108"/>
        <v>0.11940085395470711</v>
      </c>
      <c r="N1010" s="37">
        <f t="shared" si="109"/>
        <v>2018</v>
      </c>
      <c r="O1010" s="38" t="str">
        <f t="shared" si="110"/>
        <v>Q1</v>
      </c>
      <c r="P1010" s="37">
        <f t="shared" si="111"/>
        <v>3</v>
      </c>
    </row>
    <row r="1011" spans="1:16" x14ac:dyDescent="0.25">
      <c r="A1011" s="31">
        <v>43160</v>
      </c>
      <c r="B1011" s="32" t="s">
        <v>80</v>
      </c>
      <c r="C1011" s="32" t="s">
        <v>75</v>
      </c>
      <c r="D1011" s="32" t="s">
        <v>76</v>
      </c>
      <c r="E1011" s="33">
        <v>12</v>
      </c>
      <c r="F1011" s="34">
        <v>67218.179999999993</v>
      </c>
      <c r="G1011" s="34">
        <v>0</v>
      </c>
      <c r="H1011" s="34">
        <v>56777.11</v>
      </c>
      <c r="I1011" s="34">
        <v>0</v>
      </c>
      <c r="J1011" s="35">
        <f t="shared" si="105"/>
        <v>67218.179999999993</v>
      </c>
      <c r="K1011" s="35">
        <f t="shared" si="106"/>
        <v>10441.069999999992</v>
      </c>
      <c r="L1011" s="35">
        <f t="shared" si="107"/>
        <v>10441.069999999992</v>
      </c>
      <c r="M1011" s="36">
        <f t="shared" si="108"/>
        <v>0.15533104288155367</v>
      </c>
      <c r="N1011" s="37">
        <f t="shared" si="109"/>
        <v>2018</v>
      </c>
      <c r="O1011" s="38" t="str">
        <f t="shared" si="110"/>
        <v>Q1</v>
      </c>
      <c r="P1011" s="37">
        <f t="shared" si="111"/>
        <v>3</v>
      </c>
    </row>
    <row r="1012" spans="1:16" x14ac:dyDescent="0.25">
      <c r="A1012" s="31">
        <v>43160</v>
      </c>
      <c r="B1012" s="32" t="s">
        <v>80</v>
      </c>
      <c r="C1012" s="32" t="s">
        <v>75</v>
      </c>
      <c r="D1012" s="32" t="s">
        <v>77</v>
      </c>
      <c r="E1012" s="33">
        <v>1</v>
      </c>
      <c r="F1012" s="34">
        <v>28911.68</v>
      </c>
      <c r="G1012" s="34">
        <v>1445.58</v>
      </c>
      <c r="H1012" s="34">
        <v>25291.919999999998</v>
      </c>
      <c r="I1012" s="34">
        <v>0</v>
      </c>
      <c r="J1012" s="35">
        <f t="shared" si="105"/>
        <v>27466.1</v>
      </c>
      <c r="K1012" s="35">
        <f t="shared" si="106"/>
        <v>2174.1800000000003</v>
      </c>
      <c r="L1012" s="35">
        <f t="shared" si="107"/>
        <v>2174.1800000000003</v>
      </c>
      <c r="M1012" s="36">
        <f t="shared" si="108"/>
        <v>7.9158671962892446E-2</v>
      </c>
      <c r="N1012" s="37">
        <f t="shared" si="109"/>
        <v>2018</v>
      </c>
      <c r="O1012" s="38" t="str">
        <f t="shared" si="110"/>
        <v>Q1</v>
      </c>
      <c r="P1012" s="37">
        <f t="shared" si="111"/>
        <v>3</v>
      </c>
    </row>
    <row r="1013" spans="1:16" x14ac:dyDescent="0.25">
      <c r="A1013" s="31">
        <v>43160</v>
      </c>
      <c r="B1013" s="32" t="s">
        <v>80</v>
      </c>
      <c r="C1013" s="32" t="s">
        <v>78</v>
      </c>
      <c r="D1013" s="32" t="s">
        <v>76</v>
      </c>
      <c r="E1013" s="33">
        <v>152</v>
      </c>
      <c r="F1013" s="34">
        <v>912272.76</v>
      </c>
      <c r="G1013" s="34">
        <v>0</v>
      </c>
      <c r="H1013" s="34">
        <v>794897.99</v>
      </c>
      <c r="I1013" s="34">
        <v>0</v>
      </c>
      <c r="J1013" s="35">
        <f t="shared" si="105"/>
        <v>912272.76</v>
      </c>
      <c r="K1013" s="35">
        <f t="shared" si="106"/>
        <v>117374.77000000002</v>
      </c>
      <c r="L1013" s="35">
        <f t="shared" si="107"/>
        <v>117374.77000000002</v>
      </c>
      <c r="M1013" s="36">
        <f t="shared" si="108"/>
        <v>0.12866192562847104</v>
      </c>
      <c r="N1013" s="37">
        <f t="shared" si="109"/>
        <v>2018</v>
      </c>
      <c r="O1013" s="38" t="str">
        <f t="shared" si="110"/>
        <v>Q1</v>
      </c>
      <c r="P1013" s="37">
        <f t="shared" si="111"/>
        <v>3</v>
      </c>
    </row>
    <row r="1014" spans="1:16" x14ac:dyDescent="0.25">
      <c r="A1014" s="31">
        <v>43160</v>
      </c>
      <c r="B1014" s="32" t="s">
        <v>80</v>
      </c>
      <c r="C1014" s="32" t="s">
        <v>78</v>
      </c>
      <c r="D1014" s="32" t="s">
        <v>77</v>
      </c>
      <c r="E1014" s="33">
        <v>5</v>
      </c>
      <c r="F1014" s="34">
        <v>35108.31</v>
      </c>
      <c r="G1014" s="34">
        <v>1755.41</v>
      </c>
      <c r="H1014" s="34">
        <v>31836.22</v>
      </c>
      <c r="I1014" s="34">
        <v>0</v>
      </c>
      <c r="J1014" s="35">
        <f t="shared" si="105"/>
        <v>33352.899999999994</v>
      </c>
      <c r="K1014" s="35">
        <f t="shared" si="106"/>
        <v>1516.679999999993</v>
      </c>
      <c r="L1014" s="35">
        <f t="shared" si="107"/>
        <v>1516.679999999993</v>
      </c>
      <c r="M1014" s="36">
        <f t="shared" si="108"/>
        <v>4.5473706934029523E-2</v>
      </c>
      <c r="N1014" s="37">
        <f t="shared" si="109"/>
        <v>2018</v>
      </c>
      <c r="O1014" s="38" t="str">
        <f t="shared" si="110"/>
        <v>Q1</v>
      </c>
      <c r="P1014" s="37">
        <f t="shared" si="111"/>
        <v>3</v>
      </c>
    </row>
    <row r="1015" spans="1:16" x14ac:dyDescent="0.25">
      <c r="A1015" s="31">
        <v>43160</v>
      </c>
      <c r="B1015" s="32" t="s">
        <v>80</v>
      </c>
      <c r="C1015" s="32" t="s">
        <v>79</v>
      </c>
      <c r="D1015" s="32" t="s">
        <v>76</v>
      </c>
      <c r="E1015" s="33">
        <v>21</v>
      </c>
      <c r="F1015" s="34">
        <v>106307.07</v>
      </c>
      <c r="G1015" s="34">
        <v>0</v>
      </c>
      <c r="H1015" s="34">
        <v>95132.07</v>
      </c>
      <c r="I1015" s="34">
        <v>0</v>
      </c>
      <c r="J1015" s="35">
        <f t="shared" si="105"/>
        <v>106307.07</v>
      </c>
      <c r="K1015" s="35">
        <f t="shared" si="106"/>
        <v>11175</v>
      </c>
      <c r="L1015" s="35">
        <f t="shared" si="107"/>
        <v>11175</v>
      </c>
      <c r="M1015" s="36">
        <f t="shared" si="108"/>
        <v>0.1051200075404204</v>
      </c>
      <c r="N1015" s="37">
        <f t="shared" si="109"/>
        <v>2018</v>
      </c>
      <c r="O1015" s="38" t="str">
        <f t="shared" si="110"/>
        <v>Q1</v>
      </c>
      <c r="P1015" s="37">
        <f t="shared" si="111"/>
        <v>3</v>
      </c>
    </row>
    <row r="1016" spans="1:16" x14ac:dyDescent="0.25">
      <c r="A1016" s="31">
        <v>43160</v>
      </c>
      <c r="B1016" s="32" t="s">
        <v>81</v>
      </c>
      <c r="C1016" s="32" t="s">
        <v>86</v>
      </c>
      <c r="D1016" s="32" t="s">
        <v>76</v>
      </c>
      <c r="E1016" s="33">
        <v>6</v>
      </c>
      <c r="F1016" s="34">
        <v>3770.4</v>
      </c>
      <c r="G1016" s="34">
        <v>0</v>
      </c>
      <c r="H1016" s="34">
        <v>1784.22</v>
      </c>
      <c r="I1016" s="34">
        <v>150.81</v>
      </c>
      <c r="J1016" s="35">
        <f t="shared" si="105"/>
        <v>3770.4</v>
      </c>
      <c r="K1016" s="35">
        <f t="shared" si="106"/>
        <v>1986.18</v>
      </c>
      <c r="L1016" s="35">
        <f t="shared" si="107"/>
        <v>1835.3700000000001</v>
      </c>
      <c r="M1016" s="36">
        <f t="shared" si="108"/>
        <v>0.52678230426479955</v>
      </c>
      <c r="N1016" s="37">
        <f t="shared" si="109"/>
        <v>2018</v>
      </c>
      <c r="O1016" s="38" t="str">
        <f t="shared" si="110"/>
        <v>Q1</v>
      </c>
      <c r="P1016" s="37">
        <f t="shared" si="111"/>
        <v>3</v>
      </c>
    </row>
    <row r="1017" spans="1:16" x14ac:dyDescent="0.25">
      <c r="A1017" s="31">
        <v>43160</v>
      </c>
      <c r="B1017" s="32" t="s">
        <v>81</v>
      </c>
      <c r="C1017" s="32" t="s">
        <v>86</v>
      </c>
      <c r="D1017" s="32" t="s">
        <v>77</v>
      </c>
      <c r="E1017" s="33">
        <v>1</v>
      </c>
      <c r="F1017" s="34">
        <v>1039.3599999999999</v>
      </c>
      <c r="G1017" s="34">
        <v>51.97</v>
      </c>
      <c r="H1017" s="34">
        <v>463.33</v>
      </c>
      <c r="I1017" s="34">
        <v>40.159999999999997</v>
      </c>
      <c r="J1017" s="35">
        <f t="shared" si="105"/>
        <v>987.38999999999987</v>
      </c>
      <c r="K1017" s="35">
        <f t="shared" si="106"/>
        <v>524.05999999999995</v>
      </c>
      <c r="L1017" s="35">
        <f t="shared" si="107"/>
        <v>483.9</v>
      </c>
      <c r="M1017" s="36">
        <f t="shared" si="108"/>
        <v>0.53075279271615072</v>
      </c>
      <c r="N1017" s="37">
        <f t="shared" si="109"/>
        <v>2018</v>
      </c>
      <c r="O1017" s="38" t="str">
        <f t="shared" si="110"/>
        <v>Q1</v>
      </c>
      <c r="P1017" s="37">
        <f t="shared" si="111"/>
        <v>3</v>
      </c>
    </row>
    <row r="1018" spans="1:16" x14ac:dyDescent="0.25">
      <c r="A1018" s="31">
        <v>43160</v>
      </c>
      <c r="B1018" s="32" t="s">
        <v>81</v>
      </c>
      <c r="C1018" s="32" t="s">
        <v>75</v>
      </c>
      <c r="D1018" s="32" t="s">
        <v>76</v>
      </c>
      <c r="E1018" s="33">
        <v>24</v>
      </c>
      <c r="F1018" s="34">
        <v>19898.68</v>
      </c>
      <c r="G1018" s="34">
        <v>0</v>
      </c>
      <c r="H1018" s="34">
        <v>9133.66</v>
      </c>
      <c r="I1018" s="34">
        <v>0</v>
      </c>
      <c r="J1018" s="35">
        <f t="shared" si="105"/>
        <v>19898.68</v>
      </c>
      <c r="K1018" s="35">
        <f t="shared" si="106"/>
        <v>10765.02</v>
      </c>
      <c r="L1018" s="35">
        <f t="shared" si="107"/>
        <v>10765.02</v>
      </c>
      <c r="M1018" s="36">
        <f t="shared" si="108"/>
        <v>0.54099166376865204</v>
      </c>
      <c r="N1018" s="37">
        <f t="shared" si="109"/>
        <v>2018</v>
      </c>
      <c r="O1018" s="38" t="str">
        <f t="shared" si="110"/>
        <v>Q1</v>
      </c>
      <c r="P1018" s="37">
        <f t="shared" si="111"/>
        <v>3</v>
      </c>
    </row>
    <row r="1019" spans="1:16" x14ac:dyDescent="0.25">
      <c r="A1019" s="31">
        <v>43160</v>
      </c>
      <c r="B1019" s="32" t="s">
        <v>81</v>
      </c>
      <c r="C1019" s="32" t="s">
        <v>75</v>
      </c>
      <c r="D1019" s="32" t="s">
        <v>77</v>
      </c>
      <c r="E1019" s="33">
        <v>1</v>
      </c>
      <c r="F1019" s="34">
        <v>383.91</v>
      </c>
      <c r="G1019" s="34">
        <v>19.2</v>
      </c>
      <c r="H1019" s="34">
        <v>220.3</v>
      </c>
      <c r="I1019" s="34">
        <v>0</v>
      </c>
      <c r="J1019" s="35">
        <f t="shared" si="105"/>
        <v>364.71000000000004</v>
      </c>
      <c r="K1019" s="35">
        <f t="shared" si="106"/>
        <v>144.41000000000003</v>
      </c>
      <c r="L1019" s="35">
        <f t="shared" si="107"/>
        <v>144.41000000000003</v>
      </c>
      <c r="M1019" s="36">
        <f t="shared" si="108"/>
        <v>0.39595843272737247</v>
      </c>
      <c r="N1019" s="37">
        <f t="shared" si="109"/>
        <v>2018</v>
      </c>
      <c r="O1019" s="38" t="str">
        <f t="shared" si="110"/>
        <v>Q1</v>
      </c>
      <c r="P1019" s="37">
        <f t="shared" si="111"/>
        <v>3</v>
      </c>
    </row>
    <row r="1020" spans="1:16" x14ac:dyDescent="0.25">
      <c r="A1020" s="31">
        <v>43160</v>
      </c>
      <c r="B1020" s="32" t="s">
        <v>81</v>
      </c>
      <c r="C1020" s="32" t="s">
        <v>78</v>
      </c>
      <c r="D1020" s="32" t="s">
        <v>76</v>
      </c>
      <c r="E1020" s="33">
        <v>566</v>
      </c>
      <c r="F1020" s="34">
        <v>391693.68</v>
      </c>
      <c r="G1020" s="34">
        <v>0</v>
      </c>
      <c r="H1020" s="34">
        <v>179476.49</v>
      </c>
      <c r="I1020" s="34">
        <v>0</v>
      </c>
      <c r="J1020" s="35">
        <f t="shared" si="105"/>
        <v>391693.68</v>
      </c>
      <c r="K1020" s="35">
        <f t="shared" si="106"/>
        <v>212217.19</v>
      </c>
      <c r="L1020" s="35">
        <f t="shared" si="107"/>
        <v>212217.19</v>
      </c>
      <c r="M1020" s="36">
        <f t="shared" si="108"/>
        <v>0.54179375577364441</v>
      </c>
      <c r="N1020" s="37">
        <f t="shared" si="109"/>
        <v>2018</v>
      </c>
      <c r="O1020" s="38" t="str">
        <f t="shared" si="110"/>
        <v>Q1</v>
      </c>
      <c r="P1020" s="37">
        <f t="shared" si="111"/>
        <v>3</v>
      </c>
    </row>
    <row r="1021" spans="1:16" x14ac:dyDescent="0.25">
      <c r="A1021" s="31">
        <v>43160</v>
      </c>
      <c r="B1021" s="32" t="s">
        <v>81</v>
      </c>
      <c r="C1021" s="32" t="s">
        <v>78</v>
      </c>
      <c r="D1021" s="32" t="s">
        <v>77</v>
      </c>
      <c r="E1021" s="33">
        <v>18</v>
      </c>
      <c r="F1021" s="34">
        <v>13142.34</v>
      </c>
      <c r="G1021" s="34">
        <v>657.1</v>
      </c>
      <c r="H1021" s="34">
        <v>5954.64</v>
      </c>
      <c r="I1021" s="34">
        <v>0</v>
      </c>
      <c r="J1021" s="35">
        <f t="shared" si="105"/>
        <v>12485.24</v>
      </c>
      <c r="K1021" s="35">
        <f t="shared" si="106"/>
        <v>6530.5999999999995</v>
      </c>
      <c r="L1021" s="35">
        <f t="shared" si="107"/>
        <v>6530.5999999999995</v>
      </c>
      <c r="M1021" s="36">
        <f t="shared" si="108"/>
        <v>0.52306563590287403</v>
      </c>
      <c r="N1021" s="37">
        <f t="shared" si="109"/>
        <v>2018</v>
      </c>
      <c r="O1021" s="38" t="str">
        <f t="shared" si="110"/>
        <v>Q1</v>
      </c>
      <c r="P1021" s="37">
        <f t="shared" si="111"/>
        <v>3</v>
      </c>
    </row>
    <row r="1022" spans="1:16" x14ac:dyDescent="0.25">
      <c r="A1022" s="31">
        <v>43160</v>
      </c>
      <c r="B1022" s="32" t="s">
        <v>81</v>
      </c>
      <c r="C1022" s="32" t="s">
        <v>79</v>
      </c>
      <c r="D1022" s="32" t="s">
        <v>76</v>
      </c>
      <c r="E1022" s="33">
        <v>32</v>
      </c>
      <c r="F1022" s="34">
        <v>21773.49</v>
      </c>
      <c r="G1022" s="34">
        <v>0</v>
      </c>
      <c r="H1022" s="34">
        <v>9965.14</v>
      </c>
      <c r="I1022" s="34">
        <v>0</v>
      </c>
      <c r="J1022" s="35">
        <f t="shared" si="105"/>
        <v>21773.49</v>
      </c>
      <c r="K1022" s="35">
        <f t="shared" si="106"/>
        <v>11808.350000000002</v>
      </c>
      <c r="L1022" s="35">
        <f t="shared" si="107"/>
        <v>11808.350000000002</v>
      </c>
      <c r="M1022" s="36">
        <f t="shared" si="108"/>
        <v>0.54232693059312043</v>
      </c>
      <c r="N1022" s="37">
        <f t="shared" si="109"/>
        <v>2018</v>
      </c>
      <c r="O1022" s="38" t="str">
        <f t="shared" si="110"/>
        <v>Q1</v>
      </c>
      <c r="P1022" s="37">
        <f t="shared" si="111"/>
        <v>3</v>
      </c>
    </row>
    <row r="1023" spans="1:16" x14ac:dyDescent="0.25">
      <c r="A1023" s="31">
        <v>43160</v>
      </c>
      <c r="B1023" s="32" t="s">
        <v>81</v>
      </c>
      <c r="C1023" s="32" t="s">
        <v>79</v>
      </c>
      <c r="D1023" s="32" t="s">
        <v>77</v>
      </c>
      <c r="E1023" s="33">
        <v>3</v>
      </c>
      <c r="F1023" s="34">
        <v>1880</v>
      </c>
      <c r="G1023" s="34">
        <v>94</v>
      </c>
      <c r="H1023" s="34">
        <v>732.61</v>
      </c>
      <c r="I1023" s="34">
        <v>0</v>
      </c>
      <c r="J1023" s="35">
        <f t="shared" si="105"/>
        <v>1786</v>
      </c>
      <c r="K1023" s="35">
        <f t="shared" si="106"/>
        <v>1053.3899999999999</v>
      </c>
      <c r="L1023" s="35">
        <f t="shared" si="107"/>
        <v>1053.3899999999999</v>
      </c>
      <c r="M1023" s="36">
        <f t="shared" si="108"/>
        <v>0.58980403135498316</v>
      </c>
      <c r="N1023" s="37">
        <f t="shared" si="109"/>
        <v>2018</v>
      </c>
      <c r="O1023" s="38" t="str">
        <f t="shared" si="110"/>
        <v>Q1</v>
      </c>
      <c r="P1023" s="37">
        <f t="shared" si="111"/>
        <v>3</v>
      </c>
    </row>
    <row r="1024" spans="1:16" x14ac:dyDescent="0.25">
      <c r="A1024" s="31">
        <v>43160</v>
      </c>
      <c r="B1024" s="32" t="s">
        <v>82</v>
      </c>
      <c r="C1024" s="32" t="s">
        <v>86</v>
      </c>
      <c r="D1024" s="32" t="s">
        <v>76</v>
      </c>
      <c r="E1024" s="33">
        <v>11</v>
      </c>
      <c r="F1024" s="34">
        <v>1297.3900000000001</v>
      </c>
      <c r="G1024" s="34">
        <v>0</v>
      </c>
      <c r="H1024" s="34">
        <v>1157.0899999999999</v>
      </c>
      <c r="I1024" s="34">
        <v>51.9</v>
      </c>
      <c r="J1024" s="35">
        <f t="shared" si="105"/>
        <v>1297.3900000000001</v>
      </c>
      <c r="K1024" s="35">
        <f t="shared" si="106"/>
        <v>140.30000000000018</v>
      </c>
      <c r="L1024" s="35">
        <f t="shared" si="107"/>
        <v>88.400000000000176</v>
      </c>
      <c r="M1024" s="36">
        <f t="shared" si="108"/>
        <v>0.10814018914898386</v>
      </c>
      <c r="N1024" s="37">
        <f t="shared" si="109"/>
        <v>2018</v>
      </c>
      <c r="O1024" s="38" t="str">
        <f t="shared" si="110"/>
        <v>Q1</v>
      </c>
      <c r="P1024" s="37">
        <f t="shared" si="111"/>
        <v>3</v>
      </c>
    </row>
    <row r="1025" spans="1:16" x14ac:dyDescent="0.25">
      <c r="A1025" s="31">
        <v>43160</v>
      </c>
      <c r="B1025" s="32" t="s">
        <v>82</v>
      </c>
      <c r="C1025" s="32" t="s">
        <v>75</v>
      </c>
      <c r="D1025" s="32" t="s">
        <v>76</v>
      </c>
      <c r="E1025" s="33">
        <v>64</v>
      </c>
      <c r="F1025" s="34">
        <v>5917.79</v>
      </c>
      <c r="G1025" s="34">
        <v>0</v>
      </c>
      <c r="H1025" s="34">
        <v>4832.41</v>
      </c>
      <c r="I1025" s="34">
        <v>0</v>
      </c>
      <c r="J1025" s="35">
        <f t="shared" si="105"/>
        <v>5917.79</v>
      </c>
      <c r="K1025" s="35">
        <f t="shared" si="106"/>
        <v>1085.3800000000001</v>
      </c>
      <c r="L1025" s="35">
        <f t="shared" si="107"/>
        <v>1085.3800000000001</v>
      </c>
      <c r="M1025" s="36">
        <f t="shared" si="108"/>
        <v>0.18340968503444699</v>
      </c>
      <c r="N1025" s="37">
        <f t="shared" si="109"/>
        <v>2018</v>
      </c>
      <c r="O1025" s="38" t="str">
        <f t="shared" si="110"/>
        <v>Q1</v>
      </c>
      <c r="P1025" s="37">
        <f t="shared" si="111"/>
        <v>3</v>
      </c>
    </row>
    <row r="1026" spans="1:16" x14ac:dyDescent="0.25">
      <c r="A1026" s="31">
        <v>43160</v>
      </c>
      <c r="B1026" s="32" t="s">
        <v>82</v>
      </c>
      <c r="C1026" s="32" t="s">
        <v>75</v>
      </c>
      <c r="D1026" s="32" t="s">
        <v>77</v>
      </c>
      <c r="E1026" s="33">
        <v>7</v>
      </c>
      <c r="F1026" s="34">
        <v>486.92</v>
      </c>
      <c r="G1026" s="34">
        <v>24.35</v>
      </c>
      <c r="H1026" s="34">
        <v>376.48</v>
      </c>
      <c r="I1026" s="34">
        <v>0</v>
      </c>
      <c r="J1026" s="35">
        <f t="shared" ref="J1026:J1089" si="112">F1026-G1026</f>
        <v>462.57</v>
      </c>
      <c r="K1026" s="35">
        <f t="shared" ref="K1026:K1089" si="113">J1026-H1026</f>
        <v>86.089999999999975</v>
      </c>
      <c r="L1026" s="35">
        <f t="shared" ref="L1026:L1089" si="114">K1026-I1026</f>
        <v>86.089999999999975</v>
      </c>
      <c r="M1026" s="36">
        <f t="shared" ref="M1026:M1089" si="115">IF(J1026=0,0,K1026/J1026)</f>
        <v>0.18611237218150761</v>
      </c>
      <c r="N1026" s="37">
        <f t="shared" ref="N1026:N1089" si="116">YEAR(A1026)</f>
        <v>2018</v>
      </c>
      <c r="O1026" s="38" t="str">
        <f t="shared" ref="O1026:O1089" si="117">"Q"&amp;ROUNDUP(MONTH(A1026)/3,0)</f>
        <v>Q1</v>
      </c>
      <c r="P1026" s="37">
        <f t="shared" ref="P1026:P1089" si="118">MONTH(A1026)</f>
        <v>3</v>
      </c>
    </row>
    <row r="1027" spans="1:16" x14ac:dyDescent="0.25">
      <c r="A1027" s="31">
        <v>43160</v>
      </c>
      <c r="B1027" s="32" t="s">
        <v>82</v>
      </c>
      <c r="C1027" s="32" t="s">
        <v>78</v>
      </c>
      <c r="D1027" s="32" t="s">
        <v>76</v>
      </c>
      <c r="E1027" s="33">
        <v>2730</v>
      </c>
      <c r="F1027" s="34">
        <v>279077.51</v>
      </c>
      <c r="G1027" s="34">
        <v>0</v>
      </c>
      <c r="H1027" s="34">
        <v>230175.56</v>
      </c>
      <c r="I1027" s="34">
        <v>0</v>
      </c>
      <c r="J1027" s="35">
        <f t="shared" si="112"/>
        <v>279077.51</v>
      </c>
      <c r="K1027" s="35">
        <f t="shared" si="113"/>
        <v>48901.950000000012</v>
      </c>
      <c r="L1027" s="35">
        <f t="shared" si="114"/>
        <v>48901.950000000012</v>
      </c>
      <c r="M1027" s="36">
        <f t="shared" si="115"/>
        <v>0.17522712596941262</v>
      </c>
      <c r="N1027" s="37">
        <f t="shared" si="116"/>
        <v>2018</v>
      </c>
      <c r="O1027" s="38" t="str">
        <f t="shared" si="117"/>
        <v>Q1</v>
      </c>
      <c r="P1027" s="37">
        <f t="shared" si="118"/>
        <v>3</v>
      </c>
    </row>
    <row r="1028" spans="1:16" x14ac:dyDescent="0.25">
      <c r="A1028" s="31">
        <v>43160</v>
      </c>
      <c r="B1028" s="32" t="s">
        <v>82</v>
      </c>
      <c r="C1028" s="32" t="s">
        <v>78</v>
      </c>
      <c r="D1028" s="32" t="s">
        <v>77</v>
      </c>
      <c r="E1028" s="33">
        <v>136</v>
      </c>
      <c r="F1028" s="34">
        <v>11619.19</v>
      </c>
      <c r="G1028" s="34">
        <v>580.98</v>
      </c>
      <c r="H1028" s="34">
        <v>9399.9500000000007</v>
      </c>
      <c r="I1028" s="34">
        <v>0</v>
      </c>
      <c r="J1028" s="35">
        <f t="shared" si="112"/>
        <v>11038.210000000001</v>
      </c>
      <c r="K1028" s="35">
        <f t="shared" si="113"/>
        <v>1638.2600000000002</v>
      </c>
      <c r="L1028" s="35">
        <f t="shared" si="114"/>
        <v>1638.2600000000002</v>
      </c>
      <c r="M1028" s="36">
        <f t="shared" si="115"/>
        <v>0.14841717995943182</v>
      </c>
      <c r="N1028" s="37">
        <f t="shared" si="116"/>
        <v>2018</v>
      </c>
      <c r="O1028" s="38" t="str">
        <f t="shared" si="117"/>
        <v>Q1</v>
      </c>
      <c r="P1028" s="37">
        <f t="shared" si="118"/>
        <v>3</v>
      </c>
    </row>
    <row r="1029" spans="1:16" x14ac:dyDescent="0.25">
      <c r="A1029" s="31">
        <v>43160</v>
      </c>
      <c r="B1029" s="32" t="s">
        <v>82</v>
      </c>
      <c r="C1029" s="32" t="s">
        <v>79</v>
      </c>
      <c r="D1029" s="32" t="s">
        <v>76</v>
      </c>
      <c r="E1029" s="33">
        <v>108</v>
      </c>
      <c r="F1029" s="34">
        <v>11125.02</v>
      </c>
      <c r="G1029" s="34">
        <v>0</v>
      </c>
      <c r="H1029" s="34">
        <v>8983.59</v>
      </c>
      <c r="I1029" s="34">
        <v>0</v>
      </c>
      <c r="J1029" s="35">
        <f t="shared" si="112"/>
        <v>11125.02</v>
      </c>
      <c r="K1029" s="35">
        <f t="shared" si="113"/>
        <v>2141.4300000000003</v>
      </c>
      <c r="L1029" s="35">
        <f t="shared" si="114"/>
        <v>2141.4300000000003</v>
      </c>
      <c r="M1029" s="36">
        <f t="shared" si="115"/>
        <v>0.19248774384225828</v>
      </c>
      <c r="N1029" s="37">
        <f t="shared" si="116"/>
        <v>2018</v>
      </c>
      <c r="O1029" s="38" t="str">
        <f t="shared" si="117"/>
        <v>Q1</v>
      </c>
      <c r="P1029" s="37">
        <f t="shared" si="118"/>
        <v>3</v>
      </c>
    </row>
    <row r="1030" spans="1:16" x14ac:dyDescent="0.25">
      <c r="A1030" s="31">
        <v>43160</v>
      </c>
      <c r="B1030" s="32" t="s">
        <v>82</v>
      </c>
      <c r="C1030" s="32" t="s">
        <v>79</v>
      </c>
      <c r="D1030" s="32" t="s">
        <v>77</v>
      </c>
      <c r="E1030" s="33">
        <v>3</v>
      </c>
      <c r="F1030" s="34">
        <v>152.94</v>
      </c>
      <c r="G1030" s="34">
        <v>7.65</v>
      </c>
      <c r="H1030" s="34">
        <v>145.47</v>
      </c>
      <c r="I1030" s="34">
        <v>0</v>
      </c>
      <c r="J1030" s="35">
        <f t="shared" si="112"/>
        <v>145.29</v>
      </c>
      <c r="K1030" s="35">
        <f t="shared" si="113"/>
        <v>-0.18000000000000682</v>
      </c>
      <c r="L1030" s="35">
        <f t="shared" si="114"/>
        <v>-0.18000000000000682</v>
      </c>
      <c r="M1030" s="36">
        <f t="shared" si="115"/>
        <v>-1.2389015073302142E-3</v>
      </c>
      <c r="N1030" s="37">
        <f t="shared" si="116"/>
        <v>2018</v>
      </c>
      <c r="O1030" s="38" t="str">
        <f t="shared" si="117"/>
        <v>Q1</v>
      </c>
      <c r="P1030" s="37">
        <f t="shared" si="118"/>
        <v>3</v>
      </c>
    </row>
    <row r="1031" spans="1:16" x14ac:dyDescent="0.25">
      <c r="A1031" s="31">
        <v>43160</v>
      </c>
      <c r="B1031" s="32" t="s">
        <v>83</v>
      </c>
      <c r="C1031" s="32" t="s">
        <v>86</v>
      </c>
      <c r="D1031" s="32" t="s">
        <v>76</v>
      </c>
      <c r="E1031" s="33">
        <v>4</v>
      </c>
      <c r="F1031" s="34">
        <v>1639.68</v>
      </c>
      <c r="G1031" s="34">
        <v>0</v>
      </c>
      <c r="H1031" s="34">
        <v>894.43</v>
      </c>
      <c r="I1031" s="34">
        <v>64.92</v>
      </c>
      <c r="J1031" s="35">
        <f t="shared" si="112"/>
        <v>1639.68</v>
      </c>
      <c r="K1031" s="35">
        <f t="shared" si="113"/>
        <v>745.25000000000011</v>
      </c>
      <c r="L1031" s="35">
        <f t="shared" si="114"/>
        <v>680.33000000000015</v>
      </c>
      <c r="M1031" s="36">
        <f t="shared" si="115"/>
        <v>0.45450941647150667</v>
      </c>
      <c r="N1031" s="37">
        <f t="shared" si="116"/>
        <v>2018</v>
      </c>
      <c r="O1031" s="38" t="str">
        <f t="shared" si="117"/>
        <v>Q1</v>
      </c>
      <c r="P1031" s="37">
        <f t="shared" si="118"/>
        <v>3</v>
      </c>
    </row>
    <row r="1032" spans="1:16" x14ac:dyDescent="0.25">
      <c r="A1032" s="31">
        <v>43160</v>
      </c>
      <c r="B1032" s="32" t="s">
        <v>83</v>
      </c>
      <c r="C1032" s="32" t="s">
        <v>75</v>
      </c>
      <c r="D1032" s="32" t="s">
        <v>76</v>
      </c>
      <c r="E1032" s="33">
        <v>22</v>
      </c>
      <c r="F1032" s="34">
        <v>9043.19</v>
      </c>
      <c r="G1032" s="34">
        <v>0</v>
      </c>
      <c r="H1032" s="34">
        <v>4801.72</v>
      </c>
      <c r="I1032" s="34">
        <v>0</v>
      </c>
      <c r="J1032" s="35">
        <f t="shared" si="112"/>
        <v>9043.19</v>
      </c>
      <c r="K1032" s="35">
        <f t="shared" si="113"/>
        <v>4241.47</v>
      </c>
      <c r="L1032" s="35">
        <f t="shared" si="114"/>
        <v>4241.47</v>
      </c>
      <c r="M1032" s="36">
        <f t="shared" si="115"/>
        <v>0.4690236520519861</v>
      </c>
      <c r="N1032" s="37">
        <f t="shared" si="116"/>
        <v>2018</v>
      </c>
      <c r="O1032" s="38" t="str">
        <f t="shared" si="117"/>
        <v>Q1</v>
      </c>
      <c r="P1032" s="37">
        <f t="shared" si="118"/>
        <v>3</v>
      </c>
    </row>
    <row r="1033" spans="1:16" x14ac:dyDescent="0.25">
      <c r="A1033" s="31">
        <v>43160</v>
      </c>
      <c r="B1033" s="32" t="s">
        <v>83</v>
      </c>
      <c r="C1033" s="32" t="s">
        <v>75</v>
      </c>
      <c r="D1033" s="32" t="s">
        <v>77</v>
      </c>
      <c r="E1033" s="33">
        <v>1</v>
      </c>
      <c r="F1033" s="34">
        <v>654.41</v>
      </c>
      <c r="G1033" s="34">
        <v>32.72</v>
      </c>
      <c r="H1033" s="34">
        <v>351.5</v>
      </c>
      <c r="I1033" s="34">
        <v>0</v>
      </c>
      <c r="J1033" s="35">
        <f t="shared" si="112"/>
        <v>621.68999999999994</v>
      </c>
      <c r="K1033" s="35">
        <f t="shared" si="113"/>
        <v>270.18999999999994</v>
      </c>
      <c r="L1033" s="35">
        <f t="shared" si="114"/>
        <v>270.18999999999994</v>
      </c>
      <c r="M1033" s="36">
        <f t="shared" si="115"/>
        <v>0.43460567163698943</v>
      </c>
      <c r="N1033" s="37">
        <f t="shared" si="116"/>
        <v>2018</v>
      </c>
      <c r="O1033" s="38" t="str">
        <f t="shared" si="117"/>
        <v>Q1</v>
      </c>
      <c r="P1033" s="37">
        <f t="shared" si="118"/>
        <v>3</v>
      </c>
    </row>
    <row r="1034" spans="1:16" x14ac:dyDescent="0.25">
      <c r="A1034" s="31">
        <v>43160</v>
      </c>
      <c r="B1034" s="32" t="s">
        <v>83</v>
      </c>
      <c r="C1034" s="32" t="s">
        <v>78</v>
      </c>
      <c r="D1034" s="32" t="s">
        <v>76</v>
      </c>
      <c r="E1034" s="33">
        <v>723</v>
      </c>
      <c r="F1034" s="34">
        <v>423044.97</v>
      </c>
      <c r="G1034" s="34">
        <v>0</v>
      </c>
      <c r="H1034" s="34">
        <v>226813.01</v>
      </c>
      <c r="I1034" s="34">
        <v>0</v>
      </c>
      <c r="J1034" s="35">
        <f t="shared" si="112"/>
        <v>423044.97</v>
      </c>
      <c r="K1034" s="35">
        <f t="shared" si="113"/>
        <v>196231.95999999996</v>
      </c>
      <c r="L1034" s="35">
        <f t="shared" si="114"/>
        <v>196231.95999999996</v>
      </c>
      <c r="M1034" s="36">
        <f t="shared" si="115"/>
        <v>0.46385602930109293</v>
      </c>
      <c r="N1034" s="37">
        <f t="shared" si="116"/>
        <v>2018</v>
      </c>
      <c r="O1034" s="38" t="str">
        <f t="shared" si="117"/>
        <v>Q1</v>
      </c>
      <c r="P1034" s="37">
        <f t="shared" si="118"/>
        <v>3</v>
      </c>
    </row>
    <row r="1035" spans="1:16" x14ac:dyDescent="0.25">
      <c r="A1035" s="31">
        <v>43160</v>
      </c>
      <c r="B1035" s="32" t="s">
        <v>83</v>
      </c>
      <c r="C1035" s="32" t="s">
        <v>78</v>
      </c>
      <c r="D1035" s="32" t="s">
        <v>77</v>
      </c>
      <c r="E1035" s="33">
        <v>29</v>
      </c>
      <c r="F1035" s="34">
        <v>14897.51</v>
      </c>
      <c r="G1035" s="34">
        <v>744.88</v>
      </c>
      <c r="H1035" s="34">
        <v>7831.76</v>
      </c>
      <c r="I1035" s="34">
        <v>0</v>
      </c>
      <c r="J1035" s="35">
        <f t="shared" si="112"/>
        <v>14152.630000000001</v>
      </c>
      <c r="K1035" s="35">
        <f t="shared" si="113"/>
        <v>6320.8700000000008</v>
      </c>
      <c r="L1035" s="35">
        <f t="shared" si="114"/>
        <v>6320.8700000000008</v>
      </c>
      <c r="M1035" s="36">
        <f t="shared" si="115"/>
        <v>0.44662158199571389</v>
      </c>
      <c r="N1035" s="37">
        <f t="shared" si="116"/>
        <v>2018</v>
      </c>
      <c r="O1035" s="38" t="str">
        <f t="shared" si="117"/>
        <v>Q1</v>
      </c>
      <c r="P1035" s="37">
        <f t="shared" si="118"/>
        <v>3</v>
      </c>
    </row>
    <row r="1036" spans="1:16" x14ac:dyDescent="0.25">
      <c r="A1036" s="31">
        <v>43160</v>
      </c>
      <c r="B1036" s="32" t="s">
        <v>83</v>
      </c>
      <c r="C1036" s="32" t="s">
        <v>79</v>
      </c>
      <c r="D1036" s="32" t="s">
        <v>76</v>
      </c>
      <c r="E1036" s="33">
        <v>35</v>
      </c>
      <c r="F1036" s="34">
        <v>26743.51</v>
      </c>
      <c r="G1036" s="34">
        <v>0</v>
      </c>
      <c r="H1036" s="34">
        <v>14897.95</v>
      </c>
      <c r="I1036" s="34">
        <v>0</v>
      </c>
      <c r="J1036" s="35">
        <f t="shared" si="112"/>
        <v>26743.51</v>
      </c>
      <c r="K1036" s="35">
        <f t="shared" si="113"/>
        <v>11845.559999999998</v>
      </c>
      <c r="L1036" s="35">
        <f t="shared" si="114"/>
        <v>11845.559999999998</v>
      </c>
      <c r="M1036" s="36">
        <f t="shared" si="115"/>
        <v>0.44293213568450807</v>
      </c>
      <c r="N1036" s="37">
        <f t="shared" si="116"/>
        <v>2018</v>
      </c>
      <c r="O1036" s="38" t="str">
        <f t="shared" si="117"/>
        <v>Q1</v>
      </c>
      <c r="P1036" s="37">
        <f t="shared" si="118"/>
        <v>3</v>
      </c>
    </row>
    <row r="1037" spans="1:16" x14ac:dyDescent="0.25">
      <c r="A1037" s="31">
        <v>43160</v>
      </c>
      <c r="B1037" s="32" t="s">
        <v>83</v>
      </c>
      <c r="C1037" s="32" t="s">
        <v>79</v>
      </c>
      <c r="D1037" s="32" t="s">
        <v>77</v>
      </c>
      <c r="E1037" s="33">
        <v>5</v>
      </c>
      <c r="F1037" s="34">
        <v>1753.09</v>
      </c>
      <c r="G1037" s="34">
        <v>87.66</v>
      </c>
      <c r="H1037" s="34">
        <v>950.78</v>
      </c>
      <c r="I1037" s="34">
        <v>0</v>
      </c>
      <c r="J1037" s="35">
        <f t="shared" si="112"/>
        <v>1665.4299999999998</v>
      </c>
      <c r="K1037" s="35">
        <f t="shared" si="113"/>
        <v>714.64999999999986</v>
      </c>
      <c r="L1037" s="35">
        <f t="shared" si="114"/>
        <v>714.64999999999986</v>
      </c>
      <c r="M1037" s="36">
        <f t="shared" si="115"/>
        <v>0.42910839843163623</v>
      </c>
      <c r="N1037" s="37">
        <f t="shared" si="116"/>
        <v>2018</v>
      </c>
      <c r="O1037" s="38" t="str">
        <f t="shared" si="117"/>
        <v>Q1</v>
      </c>
      <c r="P1037" s="37">
        <f t="shared" si="118"/>
        <v>3</v>
      </c>
    </row>
    <row r="1038" spans="1:16" x14ac:dyDescent="0.25">
      <c r="A1038" s="31">
        <v>43160</v>
      </c>
      <c r="B1038" s="32" t="s">
        <v>84</v>
      </c>
      <c r="C1038" s="32" t="s">
        <v>86</v>
      </c>
      <c r="D1038" s="32" t="s">
        <v>76</v>
      </c>
      <c r="E1038" s="33">
        <v>3</v>
      </c>
      <c r="F1038" s="34">
        <v>15457.22</v>
      </c>
      <c r="G1038" s="34">
        <v>0</v>
      </c>
      <c r="H1038" s="34">
        <v>14211.45</v>
      </c>
      <c r="I1038" s="34">
        <v>618.28</v>
      </c>
      <c r="J1038" s="35">
        <f t="shared" si="112"/>
        <v>15457.22</v>
      </c>
      <c r="K1038" s="35">
        <f t="shared" si="113"/>
        <v>1245.7699999999986</v>
      </c>
      <c r="L1038" s="35">
        <f t="shared" si="114"/>
        <v>627.48999999999864</v>
      </c>
      <c r="M1038" s="36">
        <f t="shared" si="115"/>
        <v>8.0594699434956521E-2</v>
      </c>
      <c r="N1038" s="37">
        <f t="shared" si="116"/>
        <v>2018</v>
      </c>
      <c r="O1038" s="38" t="str">
        <f t="shared" si="117"/>
        <v>Q1</v>
      </c>
      <c r="P1038" s="37">
        <f t="shared" si="118"/>
        <v>3</v>
      </c>
    </row>
    <row r="1039" spans="1:16" x14ac:dyDescent="0.25">
      <c r="A1039" s="31">
        <v>43160</v>
      </c>
      <c r="B1039" s="32" t="s">
        <v>84</v>
      </c>
      <c r="C1039" s="32" t="s">
        <v>75</v>
      </c>
      <c r="D1039" s="32" t="s">
        <v>76</v>
      </c>
      <c r="E1039" s="33">
        <v>18</v>
      </c>
      <c r="F1039" s="34">
        <v>69230.289999999994</v>
      </c>
      <c r="G1039" s="34">
        <v>0</v>
      </c>
      <c r="H1039" s="34">
        <v>60669.39</v>
      </c>
      <c r="I1039" s="34">
        <v>0</v>
      </c>
      <c r="J1039" s="35">
        <f t="shared" si="112"/>
        <v>69230.289999999994</v>
      </c>
      <c r="K1039" s="35">
        <f t="shared" si="113"/>
        <v>8560.8999999999942</v>
      </c>
      <c r="L1039" s="35">
        <f t="shared" si="114"/>
        <v>8560.8999999999942</v>
      </c>
      <c r="M1039" s="36">
        <f t="shared" si="115"/>
        <v>0.1236583004346796</v>
      </c>
      <c r="N1039" s="37">
        <f t="shared" si="116"/>
        <v>2018</v>
      </c>
      <c r="O1039" s="38" t="str">
        <f t="shared" si="117"/>
        <v>Q1</v>
      </c>
      <c r="P1039" s="37">
        <f t="shared" si="118"/>
        <v>3</v>
      </c>
    </row>
    <row r="1040" spans="1:16" x14ac:dyDescent="0.25">
      <c r="A1040" s="31">
        <v>43160</v>
      </c>
      <c r="B1040" s="32" t="s">
        <v>84</v>
      </c>
      <c r="C1040" s="32" t="s">
        <v>78</v>
      </c>
      <c r="D1040" s="32" t="s">
        <v>76</v>
      </c>
      <c r="E1040" s="33">
        <v>241</v>
      </c>
      <c r="F1040" s="34">
        <v>900496.43</v>
      </c>
      <c r="G1040" s="34">
        <v>0</v>
      </c>
      <c r="H1040" s="34">
        <v>767614.95</v>
      </c>
      <c r="I1040" s="34">
        <v>0</v>
      </c>
      <c r="J1040" s="35">
        <f t="shared" si="112"/>
        <v>900496.43</v>
      </c>
      <c r="K1040" s="35">
        <f t="shared" si="113"/>
        <v>132881.4800000001</v>
      </c>
      <c r="L1040" s="35">
        <f t="shared" si="114"/>
        <v>132881.4800000001</v>
      </c>
      <c r="M1040" s="36">
        <f t="shared" si="115"/>
        <v>0.1475646938433727</v>
      </c>
      <c r="N1040" s="37">
        <f t="shared" si="116"/>
        <v>2018</v>
      </c>
      <c r="O1040" s="38" t="str">
        <f t="shared" si="117"/>
        <v>Q1</v>
      </c>
      <c r="P1040" s="37">
        <f t="shared" si="118"/>
        <v>3</v>
      </c>
    </row>
    <row r="1041" spans="1:16" x14ac:dyDescent="0.25">
      <c r="A1041" s="31">
        <v>43160</v>
      </c>
      <c r="B1041" s="32" t="s">
        <v>84</v>
      </c>
      <c r="C1041" s="32" t="s">
        <v>78</v>
      </c>
      <c r="D1041" s="32" t="s">
        <v>77</v>
      </c>
      <c r="E1041" s="33">
        <v>9</v>
      </c>
      <c r="F1041" s="34">
        <v>41284.1</v>
      </c>
      <c r="G1041" s="34">
        <v>2064.19</v>
      </c>
      <c r="H1041" s="34">
        <v>32140.49</v>
      </c>
      <c r="I1041" s="34">
        <v>0</v>
      </c>
      <c r="J1041" s="35">
        <f t="shared" si="112"/>
        <v>39219.909999999996</v>
      </c>
      <c r="K1041" s="35">
        <f t="shared" si="113"/>
        <v>7079.4199999999946</v>
      </c>
      <c r="L1041" s="35">
        <f t="shared" si="114"/>
        <v>7079.4199999999946</v>
      </c>
      <c r="M1041" s="36">
        <f t="shared" si="115"/>
        <v>0.18050576862619</v>
      </c>
      <c r="N1041" s="37">
        <f t="shared" si="116"/>
        <v>2018</v>
      </c>
      <c r="O1041" s="38" t="str">
        <f t="shared" si="117"/>
        <v>Q1</v>
      </c>
      <c r="P1041" s="37">
        <f t="shared" si="118"/>
        <v>3</v>
      </c>
    </row>
    <row r="1042" spans="1:16" x14ac:dyDescent="0.25">
      <c r="A1042" s="31">
        <v>43160</v>
      </c>
      <c r="B1042" s="32" t="s">
        <v>84</v>
      </c>
      <c r="C1042" s="32" t="s">
        <v>79</v>
      </c>
      <c r="D1042" s="32" t="s">
        <v>76</v>
      </c>
      <c r="E1042" s="33">
        <v>23</v>
      </c>
      <c r="F1042" s="34">
        <v>107366.14</v>
      </c>
      <c r="G1042" s="34">
        <v>0</v>
      </c>
      <c r="H1042" s="34">
        <v>86493.4</v>
      </c>
      <c r="I1042" s="34">
        <v>0</v>
      </c>
      <c r="J1042" s="35">
        <f t="shared" si="112"/>
        <v>107366.14</v>
      </c>
      <c r="K1042" s="35">
        <f t="shared" si="113"/>
        <v>20872.740000000005</v>
      </c>
      <c r="L1042" s="35">
        <f t="shared" si="114"/>
        <v>20872.740000000005</v>
      </c>
      <c r="M1042" s="36">
        <f t="shared" si="115"/>
        <v>0.19440710078615106</v>
      </c>
      <c r="N1042" s="37">
        <f t="shared" si="116"/>
        <v>2018</v>
      </c>
      <c r="O1042" s="38" t="str">
        <f t="shared" si="117"/>
        <v>Q1</v>
      </c>
      <c r="P1042" s="37">
        <f t="shared" si="118"/>
        <v>3</v>
      </c>
    </row>
    <row r="1043" spans="1:16" x14ac:dyDescent="0.25">
      <c r="A1043" s="31">
        <v>43160</v>
      </c>
      <c r="B1043" s="32" t="s">
        <v>85</v>
      </c>
      <c r="C1043" s="32" t="s">
        <v>86</v>
      </c>
      <c r="D1043" s="32" t="s">
        <v>76</v>
      </c>
      <c r="E1043" s="33">
        <v>1</v>
      </c>
      <c r="F1043" s="34">
        <v>789.66</v>
      </c>
      <c r="G1043" s="34">
        <v>0</v>
      </c>
      <c r="H1043" s="34">
        <v>387.35</v>
      </c>
      <c r="I1043" s="34">
        <v>31.59</v>
      </c>
      <c r="J1043" s="35">
        <f t="shared" si="112"/>
        <v>789.66</v>
      </c>
      <c r="K1043" s="35">
        <f t="shared" si="113"/>
        <v>402.30999999999995</v>
      </c>
      <c r="L1043" s="35">
        <f t="shared" si="114"/>
        <v>370.71999999999997</v>
      </c>
      <c r="M1043" s="36">
        <f t="shared" si="115"/>
        <v>0.50947243117290986</v>
      </c>
      <c r="N1043" s="37">
        <f t="shared" si="116"/>
        <v>2018</v>
      </c>
      <c r="O1043" s="38" t="str">
        <f t="shared" si="117"/>
        <v>Q1</v>
      </c>
      <c r="P1043" s="37">
        <f t="shared" si="118"/>
        <v>3</v>
      </c>
    </row>
    <row r="1044" spans="1:16" x14ac:dyDescent="0.25">
      <c r="A1044" s="31">
        <v>43160</v>
      </c>
      <c r="B1044" s="32" t="s">
        <v>85</v>
      </c>
      <c r="C1044" s="32" t="s">
        <v>75</v>
      </c>
      <c r="D1044" s="32" t="s">
        <v>76</v>
      </c>
      <c r="E1044" s="33">
        <v>15</v>
      </c>
      <c r="F1044" s="34">
        <v>19190.16</v>
      </c>
      <c r="G1044" s="34">
        <v>0</v>
      </c>
      <c r="H1044" s="34">
        <v>10879.38</v>
      </c>
      <c r="I1044" s="34">
        <v>0</v>
      </c>
      <c r="J1044" s="35">
        <f t="shared" si="112"/>
        <v>19190.16</v>
      </c>
      <c r="K1044" s="35">
        <f t="shared" si="113"/>
        <v>8310.7800000000007</v>
      </c>
      <c r="L1044" s="35">
        <f t="shared" si="114"/>
        <v>8310.7800000000007</v>
      </c>
      <c r="M1044" s="36">
        <f t="shared" si="115"/>
        <v>0.43307507597643796</v>
      </c>
      <c r="N1044" s="37">
        <f t="shared" si="116"/>
        <v>2018</v>
      </c>
      <c r="O1044" s="38" t="str">
        <f t="shared" si="117"/>
        <v>Q1</v>
      </c>
      <c r="P1044" s="37">
        <f t="shared" si="118"/>
        <v>3</v>
      </c>
    </row>
    <row r="1045" spans="1:16" x14ac:dyDescent="0.25">
      <c r="A1045" s="31">
        <v>43160</v>
      </c>
      <c r="B1045" s="32" t="s">
        <v>85</v>
      </c>
      <c r="C1045" s="32" t="s">
        <v>75</v>
      </c>
      <c r="D1045" s="32" t="s">
        <v>77</v>
      </c>
      <c r="E1045" s="33">
        <v>2</v>
      </c>
      <c r="F1045" s="34">
        <v>3056.69</v>
      </c>
      <c r="G1045" s="34">
        <v>152.83000000000001</v>
      </c>
      <c r="H1045" s="34">
        <v>1528.52</v>
      </c>
      <c r="I1045" s="34">
        <v>0</v>
      </c>
      <c r="J1045" s="35">
        <f t="shared" si="112"/>
        <v>2903.86</v>
      </c>
      <c r="K1045" s="35">
        <f t="shared" si="113"/>
        <v>1375.3400000000001</v>
      </c>
      <c r="L1045" s="35">
        <f t="shared" si="114"/>
        <v>1375.3400000000001</v>
      </c>
      <c r="M1045" s="36">
        <f t="shared" si="115"/>
        <v>0.47362476152431593</v>
      </c>
      <c r="N1045" s="37">
        <f t="shared" si="116"/>
        <v>2018</v>
      </c>
      <c r="O1045" s="38" t="str">
        <f t="shared" si="117"/>
        <v>Q1</v>
      </c>
      <c r="P1045" s="37">
        <f t="shared" si="118"/>
        <v>3</v>
      </c>
    </row>
    <row r="1046" spans="1:16" x14ac:dyDescent="0.25">
      <c r="A1046" s="31">
        <v>43160</v>
      </c>
      <c r="B1046" s="32" t="s">
        <v>85</v>
      </c>
      <c r="C1046" s="32" t="s">
        <v>78</v>
      </c>
      <c r="D1046" s="32" t="s">
        <v>76</v>
      </c>
      <c r="E1046" s="33">
        <v>303</v>
      </c>
      <c r="F1046" s="34">
        <v>359475.48</v>
      </c>
      <c r="G1046" s="34">
        <v>0</v>
      </c>
      <c r="H1046" s="34">
        <v>193261.77</v>
      </c>
      <c r="I1046" s="34">
        <v>0</v>
      </c>
      <c r="J1046" s="35">
        <f t="shared" si="112"/>
        <v>359475.48</v>
      </c>
      <c r="K1046" s="35">
        <f t="shared" si="113"/>
        <v>166213.71</v>
      </c>
      <c r="L1046" s="35">
        <f t="shared" si="114"/>
        <v>166213.71</v>
      </c>
      <c r="M1046" s="36">
        <f t="shared" si="115"/>
        <v>0.46237843538034917</v>
      </c>
      <c r="N1046" s="37">
        <f t="shared" si="116"/>
        <v>2018</v>
      </c>
      <c r="O1046" s="38" t="str">
        <f t="shared" si="117"/>
        <v>Q1</v>
      </c>
      <c r="P1046" s="37">
        <f t="shared" si="118"/>
        <v>3</v>
      </c>
    </row>
    <row r="1047" spans="1:16" x14ac:dyDescent="0.25">
      <c r="A1047" s="31">
        <v>43160</v>
      </c>
      <c r="B1047" s="32" t="s">
        <v>85</v>
      </c>
      <c r="C1047" s="32" t="s">
        <v>78</v>
      </c>
      <c r="D1047" s="32" t="s">
        <v>77</v>
      </c>
      <c r="E1047" s="33">
        <v>16</v>
      </c>
      <c r="F1047" s="34">
        <v>17389.23</v>
      </c>
      <c r="G1047" s="34">
        <v>869.43</v>
      </c>
      <c r="H1047" s="34">
        <v>10196.19</v>
      </c>
      <c r="I1047" s="34">
        <v>0</v>
      </c>
      <c r="J1047" s="35">
        <f t="shared" si="112"/>
        <v>16519.8</v>
      </c>
      <c r="K1047" s="35">
        <f t="shared" si="113"/>
        <v>6323.6099999999988</v>
      </c>
      <c r="L1047" s="35">
        <f t="shared" si="114"/>
        <v>6323.6099999999988</v>
      </c>
      <c r="M1047" s="36">
        <f t="shared" si="115"/>
        <v>0.38278974321723019</v>
      </c>
      <c r="N1047" s="37">
        <f t="shared" si="116"/>
        <v>2018</v>
      </c>
      <c r="O1047" s="38" t="str">
        <f t="shared" si="117"/>
        <v>Q1</v>
      </c>
      <c r="P1047" s="37">
        <f t="shared" si="118"/>
        <v>3</v>
      </c>
    </row>
    <row r="1048" spans="1:16" x14ac:dyDescent="0.25">
      <c r="A1048" s="31">
        <v>43160</v>
      </c>
      <c r="B1048" s="32" t="s">
        <v>85</v>
      </c>
      <c r="C1048" s="32" t="s">
        <v>79</v>
      </c>
      <c r="D1048" s="32" t="s">
        <v>76</v>
      </c>
      <c r="E1048" s="33">
        <v>15</v>
      </c>
      <c r="F1048" s="34">
        <v>30447.29</v>
      </c>
      <c r="G1048" s="34">
        <v>0</v>
      </c>
      <c r="H1048" s="34">
        <v>15884.67</v>
      </c>
      <c r="I1048" s="34">
        <v>0</v>
      </c>
      <c r="J1048" s="35">
        <f t="shared" si="112"/>
        <v>30447.29</v>
      </c>
      <c r="K1048" s="35">
        <f t="shared" si="113"/>
        <v>14562.62</v>
      </c>
      <c r="L1048" s="35">
        <f t="shared" si="114"/>
        <v>14562.62</v>
      </c>
      <c r="M1048" s="36">
        <f t="shared" si="115"/>
        <v>0.47828952921590068</v>
      </c>
      <c r="N1048" s="37">
        <f t="shared" si="116"/>
        <v>2018</v>
      </c>
      <c r="O1048" s="38" t="str">
        <f t="shared" si="117"/>
        <v>Q1</v>
      </c>
      <c r="P1048" s="37">
        <f t="shared" si="118"/>
        <v>3</v>
      </c>
    </row>
    <row r="1049" spans="1:16" x14ac:dyDescent="0.25">
      <c r="A1049" s="31">
        <v>43191</v>
      </c>
      <c r="B1049" s="32" t="s">
        <v>74</v>
      </c>
      <c r="C1049" s="32" t="s">
        <v>86</v>
      </c>
      <c r="D1049" s="32" t="s">
        <v>76</v>
      </c>
      <c r="E1049" s="33">
        <v>10</v>
      </c>
      <c r="F1049" s="34">
        <v>4775.43</v>
      </c>
      <c r="G1049" s="34">
        <v>0</v>
      </c>
      <c r="H1049" s="34">
        <v>2554.4499999999998</v>
      </c>
      <c r="I1049" s="34">
        <v>191.01</v>
      </c>
      <c r="J1049" s="35">
        <f t="shared" si="112"/>
        <v>4775.43</v>
      </c>
      <c r="K1049" s="35">
        <f t="shared" si="113"/>
        <v>2220.9800000000005</v>
      </c>
      <c r="L1049" s="35">
        <f t="shared" si="114"/>
        <v>2029.9700000000005</v>
      </c>
      <c r="M1049" s="36">
        <f t="shared" si="115"/>
        <v>0.46508481958692732</v>
      </c>
      <c r="N1049" s="37">
        <f t="shared" si="116"/>
        <v>2018</v>
      </c>
      <c r="O1049" s="38" t="str">
        <f t="shared" si="117"/>
        <v>Q2</v>
      </c>
      <c r="P1049" s="37">
        <f t="shared" si="118"/>
        <v>4</v>
      </c>
    </row>
    <row r="1050" spans="1:16" x14ac:dyDescent="0.25">
      <c r="A1050" s="31">
        <v>43191</v>
      </c>
      <c r="B1050" s="32" t="s">
        <v>74</v>
      </c>
      <c r="C1050" s="32" t="s">
        <v>86</v>
      </c>
      <c r="D1050" s="32" t="s">
        <v>77</v>
      </c>
      <c r="E1050" s="33">
        <v>2</v>
      </c>
      <c r="F1050" s="34">
        <v>663.78</v>
      </c>
      <c r="G1050" s="34">
        <v>53.1</v>
      </c>
      <c r="H1050" s="34">
        <v>282.02</v>
      </c>
      <c r="I1050" s="34">
        <v>24.43</v>
      </c>
      <c r="J1050" s="35">
        <f t="shared" si="112"/>
        <v>610.67999999999995</v>
      </c>
      <c r="K1050" s="35">
        <f t="shared" si="113"/>
        <v>328.65999999999997</v>
      </c>
      <c r="L1050" s="35">
        <f t="shared" si="114"/>
        <v>304.22999999999996</v>
      </c>
      <c r="M1050" s="36">
        <f t="shared" si="115"/>
        <v>0.5381869391498002</v>
      </c>
      <c r="N1050" s="37">
        <f t="shared" si="116"/>
        <v>2018</v>
      </c>
      <c r="O1050" s="38" t="str">
        <f t="shared" si="117"/>
        <v>Q2</v>
      </c>
      <c r="P1050" s="37">
        <f t="shared" si="118"/>
        <v>4</v>
      </c>
    </row>
    <row r="1051" spans="1:16" x14ac:dyDescent="0.25">
      <c r="A1051" s="31">
        <v>43191</v>
      </c>
      <c r="B1051" s="32" t="s">
        <v>74</v>
      </c>
      <c r="C1051" s="32" t="s">
        <v>75</v>
      </c>
      <c r="D1051" s="32" t="s">
        <v>76</v>
      </c>
      <c r="E1051" s="33">
        <v>26</v>
      </c>
      <c r="F1051" s="34">
        <v>11042.85</v>
      </c>
      <c r="G1051" s="34">
        <v>0</v>
      </c>
      <c r="H1051" s="34">
        <v>7430.53</v>
      </c>
      <c r="I1051" s="34">
        <v>0</v>
      </c>
      <c r="J1051" s="35">
        <f t="shared" si="112"/>
        <v>11042.85</v>
      </c>
      <c r="K1051" s="35">
        <f t="shared" si="113"/>
        <v>3612.3200000000006</v>
      </c>
      <c r="L1051" s="35">
        <f t="shared" si="114"/>
        <v>3612.3200000000006</v>
      </c>
      <c r="M1051" s="36">
        <f t="shared" si="115"/>
        <v>0.32711845221115932</v>
      </c>
      <c r="N1051" s="37">
        <f t="shared" si="116"/>
        <v>2018</v>
      </c>
      <c r="O1051" s="38" t="str">
        <f t="shared" si="117"/>
        <v>Q2</v>
      </c>
      <c r="P1051" s="37">
        <f t="shared" si="118"/>
        <v>4</v>
      </c>
    </row>
    <row r="1052" spans="1:16" x14ac:dyDescent="0.25">
      <c r="A1052" s="31">
        <v>43191</v>
      </c>
      <c r="B1052" s="32" t="s">
        <v>74</v>
      </c>
      <c r="C1052" s="32" t="s">
        <v>75</v>
      </c>
      <c r="D1052" s="32" t="s">
        <v>77</v>
      </c>
      <c r="E1052" s="33">
        <v>7</v>
      </c>
      <c r="F1052" s="34">
        <v>2177.56</v>
      </c>
      <c r="G1052" s="34">
        <v>174.2</v>
      </c>
      <c r="H1052" s="34">
        <v>1934.09</v>
      </c>
      <c r="I1052" s="34">
        <v>0</v>
      </c>
      <c r="J1052" s="35">
        <f t="shared" si="112"/>
        <v>2003.36</v>
      </c>
      <c r="K1052" s="35">
        <f t="shared" si="113"/>
        <v>69.269999999999982</v>
      </c>
      <c r="L1052" s="35">
        <f t="shared" si="114"/>
        <v>69.269999999999982</v>
      </c>
      <c r="M1052" s="36">
        <f t="shared" si="115"/>
        <v>3.4576910789873003E-2</v>
      </c>
      <c r="N1052" s="37">
        <f t="shared" si="116"/>
        <v>2018</v>
      </c>
      <c r="O1052" s="38" t="str">
        <f t="shared" si="117"/>
        <v>Q2</v>
      </c>
      <c r="P1052" s="37">
        <f t="shared" si="118"/>
        <v>4</v>
      </c>
    </row>
    <row r="1053" spans="1:16" x14ac:dyDescent="0.25">
      <c r="A1053" s="31">
        <v>43191</v>
      </c>
      <c r="B1053" s="32" t="s">
        <v>74</v>
      </c>
      <c r="C1053" s="32" t="s">
        <v>78</v>
      </c>
      <c r="D1053" s="32" t="s">
        <v>76</v>
      </c>
      <c r="E1053" s="33">
        <v>845</v>
      </c>
      <c r="F1053" s="34">
        <v>340066.83</v>
      </c>
      <c r="G1053" s="34">
        <v>0</v>
      </c>
      <c r="H1053" s="34">
        <v>209339.9</v>
      </c>
      <c r="I1053" s="34">
        <v>0</v>
      </c>
      <c r="J1053" s="35">
        <f t="shared" si="112"/>
        <v>340066.83</v>
      </c>
      <c r="K1053" s="35">
        <f t="shared" si="113"/>
        <v>130726.93000000002</v>
      </c>
      <c r="L1053" s="35">
        <f t="shared" si="114"/>
        <v>130726.93000000002</v>
      </c>
      <c r="M1053" s="36">
        <f t="shared" si="115"/>
        <v>0.38441541034743087</v>
      </c>
      <c r="N1053" s="37">
        <f t="shared" si="116"/>
        <v>2018</v>
      </c>
      <c r="O1053" s="38" t="str">
        <f t="shared" si="117"/>
        <v>Q2</v>
      </c>
      <c r="P1053" s="37">
        <f t="shared" si="118"/>
        <v>4</v>
      </c>
    </row>
    <row r="1054" spans="1:16" x14ac:dyDescent="0.25">
      <c r="A1054" s="31">
        <v>43191</v>
      </c>
      <c r="B1054" s="32" t="s">
        <v>74</v>
      </c>
      <c r="C1054" s="32" t="s">
        <v>78</v>
      </c>
      <c r="D1054" s="32" t="s">
        <v>77</v>
      </c>
      <c r="E1054" s="33">
        <v>202</v>
      </c>
      <c r="F1054" s="34">
        <v>80499.009999999995</v>
      </c>
      <c r="G1054" s="34">
        <v>5915.55</v>
      </c>
      <c r="H1054" s="34">
        <v>47207.53</v>
      </c>
      <c r="I1054" s="34">
        <v>0</v>
      </c>
      <c r="J1054" s="35">
        <f t="shared" si="112"/>
        <v>74583.459999999992</v>
      </c>
      <c r="K1054" s="35">
        <f t="shared" si="113"/>
        <v>27375.929999999993</v>
      </c>
      <c r="L1054" s="35">
        <f t="shared" si="114"/>
        <v>27375.929999999993</v>
      </c>
      <c r="M1054" s="36">
        <f t="shared" si="115"/>
        <v>0.36705095204754506</v>
      </c>
      <c r="N1054" s="37">
        <f t="shared" si="116"/>
        <v>2018</v>
      </c>
      <c r="O1054" s="38" t="str">
        <f t="shared" si="117"/>
        <v>Q2</v>
      </c>
      <c r="P1054" s="37">
        <f t="shared" si="118"/>
        <v>4</v>
      </c>
    </row>
    <row r="1055" spans="1:16" x14ac:dyDescent="0.25">
      <c r="A1055" s="31">
        <v>43191</v>
      </c>
      <c r="B1055" s="32" t="s">
        <v>74</v>
      </c>
      <c r="C1055" s="32" t="s">
        <v>79</v>
      </c>
      <c r="D1055" s="32" t="s">
        <v>76</v>
      </c>
      <c r="E1055" s="33">
        <v>39</v>
      </c>
      <c r="F1055" s="34">
        <v>15388.58</v>
      </c>
      <c r="G1055" s="34">
        <v>0</v>
      </c>
      <c r="H1055" s="34">
        <v>8076.64</v>
      </c>
      <c r="I1055" s="34">
        <v>0</v>
      </c>
      <c r="J1055" s="35">
        <f t="shared" si="112"/>
        <v>15388.58</v>
      </c>
      <c r="K1055" s="35">
        <f t="shared" si="113"/>
        <v>7311.94</v>
      </c>
      <c r="L1055" s="35">
        <f t="shared" si="114"/>
        <v>7311.94</v>
      </c>
      <c r="M1055" s="36">
        <f t="shared" si="115"/>
        <v>0.47515365290364669</v>
      </c>
      <c r="N1055" s="37">
        <f t="shared" si="116"/>
        <v>2018</v>
      </c>
      <c r="O1055" s="38" t="str">
        <f t="shared" si="117"/>
        <v>Q2</v>
      </c>
      <c r="P1055" s="37">
        <f t="shared" si="118"/>
        <v>4</v>
      </c>
    </row>
    <row r="1056" spans="1:16" x14ac:dyDescent="0.25">
      <c r="A1056" s="31">
        <v>43191</v>
      </c>
      <c r="B1056" s="32" t="s">
        <v>74</v>
      </c>
      <c r="C1056" s="32" t="s">
        <v>79</v>
      </c>
      <c r="D1056" s="32" t="s">
        <v>77</v>
      </c>
      <c r="E1056" s="33">
        <v>19</v>
      </c>
      <c r="F1056" s="34">
        <v>9354.24</v>
      </c>
      <c r="G1056" s="34">
        <v>735.89</v>
      </c>
      <c r="H1056" s="34">
        <v>6090.88</v>
      </c>
      <c r="I1056" s="34">
        <v>0</v>
      </c>
      <c r="J1056" s="35">
        <f t="shared" si="112"/>
        <v>8618.35</v>
      </c>
      <c r="K1056" s="35">
        <f t="shared" si="113"/>
        <v>2527.4700000000003</v>
      </c>
      <c r="L1056" s="35">
        <f t="shared" si="114"/>
        <v>2527.4700000000003</v>
      </c>
      <c r="M1056" s="36">
        <f t="shared" si="115"/>
        <v>0.29326611242291162</v>
      </c>
      <c r="N1056" s="37">
        <f t="shared" si="116"/>
        <v>2018</v>
      </c>
      <c r="O1056" s="38" t="str">
        <f t="shared" si="117"/>
        <v>Q2</v>
      </c>
      <c r="P1056" s="37">
        <f t="shared" si="118"/>
        <v>4</v>
      </c>
    </row>
    <row r="1057" spans="1:16" x14ac:dyDescent="0.25">
      <c r="A1057" s="31">
        <v>43191</v>
      </c>
      <c r="B1057" s="32" t="s">
        <v>80</v>
      </c>
      <c r="C1057" s="32" t="s">
        <v>86</v>
      </c>
      <c r="D1057" s="32" t="s">
        <v>76</v>
      </c>
      <c r="E1057" s="33">
        <v>5</v>
      </c>
      <c r="F1057" s="34">
        <v>16797.259999999998</v>
      </c>
      <c r="G1057" s="34">
        <v>0</v>
      </c>
      <c r="H1057" s="34">
        <v>15214.99</v>
      </c>
      <c r="I1057" s="34">
        <v>671.15</v>
      </c>
      <c r="J1057" s="35">
        <f t="shared" si="112"/>
        <v>16797.259999999998</v>
      </c>
      <c r="K1057" s="35">
        <f t="shared" si="113"/>
        <v>1582.2699999999986</v>
      </c>
      <c r="L1057" s="35">
        <f t="shared" si="114"/>
        <v>911.11999999999864</v>
      </c>
      <c r="M1057" s="36">
        <f t="shared" si="115"/>
        <v>9.4198101357006958E-2</v>
      </c>
      <c r="N1057" s="37">
        <f t="shared" si="116"/>
        <v>2018</v>
      </c>
      <c r="O1057" s="38" t="str">
        <f t="shared" si="117"/>
        <v>Q2</v>
      </c>
      <c r="P1057" s="37">
        <f t="shared" si="118"/>
        <v>4</v>
      </c>
    </row>
    <row r="1058" spans="1:16" x14ac:dyDescent="0.25">
      <c r="A1058" s="31">
        <v>43191</v>
      </c>
      <c r="B1058" s="32" t="s">
        <v>80</v>
      </c>
      <c r="C1058" s="32" t="s">
        <v>86</v>
      </c>
      <c r="D1058" s="32" t="s">
        <v>77</v>
      </c>
      <c r="E1058" s="33">
        <v>3</v>
      </c>
      <c r="F1058" s="34">
        <v>7477.36</v>
      </c>
      <c r="G1058" s="34">
        <v>598.19000000000005</v>
      </c>
      <c r="H1058" s="34">
        <v>5971.47</v>
      </c>
      <c r="I1058" s="34">
        <v>275.17</v>
      </c>
      <c r="J1058" s="35">
        <f t="shared" si="112"/>
        <v>6879.17</v>
      </c>
      <c r="K1058" s="35">
        <f t="shared" si="113"/>
        <v>907.69999999999982</v>
      </c>
      <c r="L1058" s="35">
        <f t="shared" si="114"/>
        <v>632.52999999999975</v>
      </c>
      <c r="M1058" s="36">
        <f t="shared" si="115"/>
        <v>0.13194905780784597</v>
      </c>
      <c r="N1058" s="37">
        <f t="shared" si="116"/>
        <v>2018</v>
      </c>
      <c r="O1058" s="38" t="str">
        <f t="shared" si="117"/>
        <v>Q2</v>
      </c>
      <c r="P1058" s="37">
        <f t="shared" si="118"/>
        <v>4</v>
      </c>
    </row>
    <row r="1059" spans="1:16" x14ac:dyDescent="0.25">
      <c r="A1059" s="31">
        <v>43191</v>
      </c>
      <c r="B1059" s="32" t="s">
        <v>80</v>
      </c>
      <c r="C1059" s="32" t="s">
        <v>75</v>
      </c>
      <c r="D1059" s="32" t="s">
        <v>76</v>
      </c>
      <c r="E1059" s="33">
        <v>6</v>
      </c>
      <c r="F1059" s="34">
        <v>23943.77</v>
      </c>
      <c r="G1059" s="34">
        <v>0</v>
      </c>
      <c r="H1059" s="34">
        <v>20595.98</v>
      </c>
      <c r="I1059" s="34">
        <v>0</v>
      </c>
      <c r="J1059" s="35">
        <f t="shared" si="112"/>
        <v>23943.77</v>
      </c>
      <c r="K1059" s="35">
        <f t="shared" si="113"/>
        <v>3347.7900000000009</v>
      </c>
      <c r="L1059" s="35">
        <f t="shared" si="114"/>
        <v>3347.7900000000009</v>
      </c>
      <c r="M1059" s="36">
        <f t="shared" si="115"/>
        <v>0.13981883387620248</v>
      </c>
      <c r="N1059" s="37">
        <f t="shared" si="116"/>
        <v>2018</v>
      </c>
      <c r="O1059" s="38" t="str">
        <f t="shared" si="117"/>
        <v>Q2</v>
      </c>
      <c r="P1059" s="37">
        <f t="shared" si="118"/>
        <v>4</v>
      </c>
    </row>
    <row r="1060" spans="1:16" x14ac:dyDescent="0.25">
      <c r="A1060" s="31">
        <v>43191</v>
      </c>
      <c r="B1060" s="32" t="s">
        <v>80</v>
      </c>
      <c r="C1060" s="32" t="s">
        <v>75</v>
      </c>
      <c r="D1060" s="32" t="s">
        <v>77</v>
      </c>
      <c r="E1060" s="33">
        <v>4</v>
      </c>
      <c r="F1060" s="34">
        <v>28523.599999999999</v>
      </c>
      <c r="G1060" s="34">
        <v>2281.89</v>
      </c>
      <c r="H1060" s="34">
        <v>24301.41</v>
      </c>
      <c r="I1060" s="34">
        <v>0</v>
      </c>
      <c r="J1060" s="35">
        <f t="shared" si="112"/>
        <v>26241.71</v>
      </c>
      <c r="K1060" s="35">
        <f t="shared" si="113"/>
        <v>1940.2999999999993</v>
      </c>
      <c r="L1060" s="35">
        <f t="shared" si="114"/>
        <v>1940.2999999999993</v>
      </c>
      <c r="M1060" s="36">
        <f t="shared" si="115"/>
        <v>7.3939541287515162E-2</v>
      </c>
      <c r="N1060" s="37">
        <f t="shared" si="116"/>
        <v>2018</v>
      </c>
      <c r="O1060" s="38" t="str">
        <f t="shared" si="117"/>
        <v>Q2</v>
      </c>
      <c r="P1060" s="37">
        <f t="shared" si="118"/>
        <v>4</v>
      </c>
    </row>
    <row r="1061" spans="1:16" x14ac:dyDescent="0.25">
      <c r="A1061" s="31">
        <v>43191</v>
      </c>
      <c r="B1061" s="32" t="s">
        <v>80</v>
      </c>
      <c r="C1061" s="32" t="s">
        <v>78</v>
      </c>
      <c r="D1061" s="32" t="s">
        <v>76</v>
      </c>
      <c r="E1061" s="33">
        <v>176</v>
      </c>
      <c r="F1061" s="34">
        <v>1089043.04</v>
      </c>
      <c r="G1061" s="34">
        <v>0</v>
      </c>
      <c r="H1061" s="34">
        <v>936737.37</v>
      </c>
      <c r="I1061" s="34">
        <v>0</v>
      </c>
      <c r="J1061" s="35">
        <f t="shared" si="112"/>
        <v>1089043.04</v>
      </c>
      <c r="K1061" s="35">
        <f t="shared" si="113"/>
        <v>152305.67000000004</v>
      </c>
      <c r="L1061" s="35">
        <f t="shared" si="114"/>
        <v>152305.67000000004</v>
      </c>
      <c r="M1061" s="36">
        <f t="shared" si="115"/>
        <v>0.13985275549807474</v>
      </c>
      <c r="N1061" s="37">
        <f t="shared" si="116"/>
        <v>2018</v>
      </c>
      <c r="O1061" s="38" t="str">
        <f t="shared" si="117"/>
        <v>Q2</v>
      </c>
      <c r="P1061" s="37">
        <f t="shared" si="118"/>
        <v>4</v>
      </c>
    </row>
    <row r="1062" spans="1:16" x14ac:dyDescent="0.25">
      <c r="A1062" s="31">
        <v>43191</v>
      </c>
      <c r="B1062" s="32" t="s">
        <v>80</v>
      </c>
      <c r="C1062" s="32" t="s">
        <v>78</v>
      </c>
      <c r="D1062" s="32" t="s">
        <v>77</v>
      </c>
      <c r="E1062" s="33">
        <v>33</v>
      </c>
      <c r="F1062" s="34">
        <v>168781.01</v>
      </c>
      <c r="G1062" s="34">
        <v>12573.78</v>
      </c>
      <c r="H1062" s="34">
        <v>146834.60999999999</v>
      </c>
      <c r="I1062" s="34">
        <v>0</v>
      </c>
      <c r="J1062" s="35">
        <f t="shared" si="112"/>
        <v>156207.23000000001</v>
      </c>
      <c r="K1062" s="35">
        <f t="shared" si="113"/>
        <v>9372.6200000000244</v>
      </c>
      <c r="L1062" s="35">
        <f t="shared" si="114"/>
        <v>9372.6200000000244</v>
      </c>
      <c r="M1062" s="36">
        <f t="shared" si="115"/>
        <v>6.0001192006285647E-2</v>
      </c>
      <c r="N1062" s="37">
        <f t="shared" si="116"/>
        <v>2018</v>
      </c>
      <c r="O1062" s="38" t="str">
        <f t="shared" si="117"/>
        <v>Q2</v>
      </c>
      <c r="P1062" s="37">
        <f t="shared" si="118"/>
        <v>4</v>
      </c>
    </row>
    <row r="1063" spans="1:16" x14ac:dyDescent="0.25">
      <c r="A1063" s="31">
        <v>43191</v>
      </c>
      <c r="B1063" s="32" t="s">
        <v>80</v>
      </c>
      <c r="C1063" s="32" t="s">
        <v>79</v>
      </c>
      <c r="D1063" s="32" t="s">
        <v>76</v>
      </c>
      <c r="E1063" s="33">
        <v>15</v>
      </c>
      <c r="F1063" s="34">
        <v>58444.480000000003</v>
      </c>
      <c r="G1063" s="34">
        <v>0</v>
      </c>
      <c r="H1063" s="34">
        <v>50270.83</v>
      </c>
      <c r="I1063" s="34">
        <v>0</v>
      </c>
      <c r="J1063" s="35">
        <f t="shared" si="112"/>
        <v>58444.480000000003</v>
      </c>
      <c r="K1063" s="35">
        <f t="shared" si="113"/>
        <v>8173.6500000000015</v>
      </c>
      <c r="L1063" s="35">
        <f t="shared" si="114"/>
        <v>8173.6500000000015</v>
      </c>
      <c r="M1063" s="36">
        <f t="shared" si="115"/>
        <v>0.13985324191437756</v>
      </c>
      <c r="N1063" s="37">
        <f t="shared" si="116"/>
        <v>2018</v>
      </c>
      <c r="O1063" s="38" t="str">
        <f t="shared" si="117"/>
        <v>Q2</v>
      </c>
      <c r="P1063" s="37">
        <f t="shared" si="118"/>
        <v>4</v>
      </c>
    </row>
    <row r="1064" spans="1:16" x14ac:dyDescent="0.25">
      <c r="A1064" s="31">
        <v>43191</v>
      </c>
      <c r="B1064" s="32" t="s">
        <v>80</v>
      </c>
      <c r="C1064" s="32" t="s">
        <v>79</v>
      </c>
      <c r="D1064" s="32" t="s">
        <v>77</v>
      </c>
      <c r="E1064" s="33">
        <v>6</v>
      </c>
      <c r="F1064" s="34">
        <v>27814.06</v>
      </c>
      <c r="G1064" s="34">
        <v>2225.13</v>
      </c>
      <c r="H1064" s="34">
        <v>22734.74</v>
      </c>
      <c r="I1064" s="34">
        <v>0</v>
      </c>
      <c r="J1064" s="35">
        <f t="shared" si="112"/>
        <v>25588.93</v>
      </c>
      <c r="K1064" s="35">
        <f t="shared" si="113"/>
        <v>2854.1899999999987</v>
      </c>
      <c r="L1064" s="35">
        <f t="shared" si="114"/>
        <v>2854.1899999999987</v>
      </c>
      <c r="M1064" s="36">
        <f t="shared" si="115"/>
        <v>0.11154002922357437</v>
      </c>
      <c r="N1064" s="37">
        <f t="shared" si="116"/>
        <v>2018</v>
      </c>
      <c r="O1064" s="38" t="str">
        <f t="shared" si="117"/>
        <v>Q2</v>
      </c>
      <c r="P1064" s="37">
        <f t="shared" si="118"/>
        <v>4</v>
      </c>
    </row>
    <row r="1065" spans="1:16" x14ac:dyDescent="0.25">
      <c r="A1065" s="31">
        <v>43191</v>
      </c>
      <c r="B1065" s="32" t="s">
        <v>81</v>
      </c>
      <c r="C1065" s="32" t="s">
        <v>86</v>
      </c>
      <c r="D1065" s="32" t="s">
        <v>76</v>
      </c>
      <c r="E1065" s="33">
        <v>5</v>
      </c>
      <c r="F1065" s="34">
        <v>4291.6400000000003</v>
      </c>
      <c r="G1065" s="34">
        <v>0</v>
      </c>
      <c r="H1065" s="34">
        <v>1690.71</v>
      </c>
      <c r="I1065" s="34">
        <v>171.67</v>
      </c>
      <c r="J1065" s="35">
        <f t="shared" si="112"/>
        <v>4291.6400000000003</v>
      </c>
      <c r="K1065" s="35">
        <f t="shared" si="113"/>
        <v>2600.9300000000003</v>
      </c>
      <c r="L1065" s="35">
        <f t="shared" si="114"/>
        <v>2429.2600000000002</v>
      </c>
      <c r="M1065" s="36">
        <f t="shared" si="115"/>
        <v>0.60604570746847364</v>
      </c>
      <c r="N1065" s="37">
        <f t="shared" si="116"/>
        <v>2018</v>
      </c>
      <c r="O1065" s="38" t="str">
        <f t="shared" si="117"/>
        <v>Q2</v>
      </c>
      <c r="P1065" s="37">
        <f t="shared" si="118"/>
        <v>4</v>
      </c>
    </row>
    <row r="1066" spans="1:16" x14ac:dyDescent="0.25">
      <c r="A1066" s="31">
        <v>43191</v>
      </c>
      <c r="B1066" s="32" t="s">
        <v>81</v>
      </c>
      <c r="C1066" s="32" t="s">
        <v>86</v>
      </c>
      <c r="D1066" s="32" t="s">
        <v>77</v>
      </c>
      <c r="E1066" s="33">
        <v>3</v>
      </c>
      <c r="F1066" s="34">
        <v>2108.88</v>
      </c>
      <c r="G1066" s="34">
        <v>168.71</v>
      </c>
      <c r="H1066" s="34">
        <v>1039.1300000000001</v>
      </c>
      <c r="I1066" s="34">
        <v>77.61</v>
      </c>
      <c r="J1066" s="35">
        <f t="shared" si="112"/>
        <v>1940.17</v>
      </c>
      <c r="K1066" s="35">
        <f t="shared" si="113"/>
        <v>901.04</v>
      </c>
      <c r="L1066" s="35">
        <f t="shared" si="114"/>
        <v>823.43</v>
      </c>
      <c r="M1066" s="36">
        <f t="shared" si="115"/>
        <v>0.46441291227057419</v>
      </c>
      <c r="N1066" s="37">
        <f t="shared" si="116"/>
        <v>2018</v>
      </c>
      <c r="O1066" s="38" t="str">
        <f t="shared" si="117"/>
        <v>Q2</v>
      </c>
      <c r="P1066" s="37">
        <f t="shared" si="118"/>
        <v>4</v>
      </c>
    </row>
    <row r="1067" spans="1:16" x14ac:dyDescent="0.25">
      <c r="A1067" s="31">
        <v>43191</v>
      </c>
      <c r="B1067" s="32" t="s">
        <v>81</v>
      </c>
      <c r="C1067" s="32" t="s">
        <v>75</v>
      </c>
      <c r="D1067" s="32" t="s">
        <v>76</v>
      </c>
      <c r="E1067" s="33">
        <v>20</v>
      </c>
      <c r="F1067" s="34">
        <v>12703.28</v>
      </c>
      <c r="G1067" s="34">
        <v>0</v>
      </c>
      <c r="H1067" s="34">
        <v>5853.61</v>
      </c>
      <c r="I1067" s="34">
        <v>0</v>
      </c>
      <c r="J1067" s="35">
        <f t="shared" si="112"/>
        <v>12703.28</v>
      </c>
      <c r="K1067" s="35">
        <f t="shared" si="113"/>
        <v>6849.670000000001</v>
      </c>
      <c r="L1067" s="35">
        <f t="shared" si="114"/>
        <v>6849.670000000001</v>
      </c>
      <c r="M1067" s="36">
        <f t="shared" si="115"/>
        <v>0.53920483528663465</v>
      </c>
      <c r="N1067" s="37">
        <f t="shared" si="116"/>
        <v>2018</v>
      </c>
      <c r="O1067" s="38" t="str">
        <f t="shared" si="117"/>
        <v>Q2</v>
      </c>
      <c r="P1067" s="37">
        <f t="shared" si="118"/>
        <v>4</v>
      </c>
    </row>
    <row r="1068" spans="1:16" x14ac:dyDescent="0.25">
      <c r="A1068" s="31">
        <v>43191</v>
      </c>
      <c r="B1068" s="32" t="s">
        <v>81</v>
      </c>
      <c r="C1068" s="32" t="s">
        <v>75</v>
      </c>
      <c r="D1068" s="32" t="s">
        <v>77</v>
      </c>
      <c r="E1068" s="33">
        <v>8</v>
      </c>
      <c r="F1068" s="34">
        <v>3872.37</v>
      </c>
      <c r="G1068" s="34">
        <v>282.98</v>
      </c>
      <c r="H1068" s="34">
        <v>1662.18</v>
      </c>
      <c r="I1068" s="34">
        <v>0</v>
      </c>
      <c r="J1068" s="35">
        <f t="shared" si="112"/>
        <v>3589.39</v>
      </c>
      <c r="K1068" s="35">
        <f t="shared" si="113"/>
        <v>1927.2099999999998</v>
      </c>
      <c r="L1068" s="35">
        <f t="shared" si="114"/>
        <v>1927.2099999999998</v>
      </c>
      <c r="M1068" s="36">
        <f t="shared" si="115"/>
        <v>0.53691852933228201</v>
      </c>
      <c r="N1068" s="37">
        <f t="shared" si="116"/>
        <v>2018</v>
      </c>
      <c r="O1068" s="38" t="str">
        <f t="shared" si="117"/>
        <v>Q2</v>
      </c>
      <c r="P1068" s="37">
        <f t="shared" si="118"/>
        <v>4</v>
      </c>
    </row>
    <row r="1069" spans="1:16" x14ac:dyDescent="0.25">
      <c r="A1069" s="31">
        <v>43191</v>
      </c>
      <c r="B1069" s="32" t="s">
        <v>81</v>
      </c>
      <c r="C1069" s="32" t="s">
        <v>78</v>
      </c>
      <c r="D1069" s="32" t="s">
        <v>76</v>
      </c>
      <c r="E1069" s="33">
        <v>553</v>
      </c>
      <c r="F1069" s="34">
        <v>413430.73</v>
      </c>
      <c r="G1069" s="34">
        <v>0</v>
      </c>
      <c r="H1069" s="34">
        <v>188965.05</v>
      </c>
      <c r="I1069" s="34">
        <v>0</v>
      </c>
      <c r="J1069" s="35">
        <f t="shared" si="112"/>
        <v>413430.73</v>
      </c>
      <c r="K1069" s="35">
        <f t="shared" si="113"/>
        <v>224465.68</v>
      </c>
      <c r="L1069" s="35">
        <f t="shared" si="114"/>
        <v>224465.68</v>
      </c>
      <c r="M1069" s="36">
        <f t="shared" si="115"/>
        <v>0.54293419359513984</v>
      </c>
      <c r="N1069" s="37">
        <f t="shared" si="116"/>
        <v>2018</v>
      </c>
      <c r="O1069" s="38" t="str">
        <f t="shared" si="117"/>
        <v>Q2</v>
      </c>
      <c r="P1069" s="37">
        <f t="shared" si="118"/>
        <v>4</v>
      </c>
    </row>
    <row r="1070" spans="1:16" x14ac:dyDescent="0.25">
      <c r="A1070" s="31">
        <v>43191</v>
      </c>
      <c r="B1070" s="32" t="s">
        <v>81</v>
      </c>
      <c r="C1070" s="32" t="s">
        <v>78</v>
      </c>
      <c r="D1070" s="32" t="s">
        <v>77</v>
      </c>
      <c r="E1070" s="33">
        <v>119</v>
      </c>
      <c r="F1070" s="34">
        <v>88622.3</v>
      </c>
      <c r="G1070" s="34">
        <v>6671.23</v>
      </c>
      <c r="H1070" s="34">
        <v>40247</v>
      </c>
      <c r="I1070" s="34">
        <v>0</v>
      </c>
      <c r="J1070" s="35">
        <f t="shared" si="112"/>
        <v>81951.070000000007</v>
      </c>
      <c r="K1070" s="35">
        <f t="shared" si="113"/>
        <v>41704.070000000007</v>
      </c>
      <c r="L1070" s="35">
        <f t="shared" si="114"/>
        <v>41704.070000000007</v>
      </c>
      <c r="M1070" s="36">
        <f t="shared" si="115"/>
        <v>0.50888987782587836</v>
      </c>
      <c r="N1070" s="37">
        <f t="shared" si="116"/>
        <v>2018</v>
      </c>
      <c r="O1070" s="38" t="str">
        <f t="shared" si="117"/>
        <v>Q2</v>
      </c>
      <c r="P1070" s="37">
        <f t="shared" si="118"/>
        <v>4</v>
      </c>
    </row>
    <row r="1071" spans="1:16" x14ac:dyDescent="0.25">
      <c r="A1071" s="31">
        <v>43191</v>
      </c>
      <c r="B1071" s="32" t="s">
        <v>81</v>
      </c>
      <c r="C1071" s="32" t="s">
        <v>79</v>
      </c>
      <c r="D1071" s="32" t="s">
        <v>76</v>
      </c>
      <c r="E1071" s="33">
        <v>40</v>
      </c>
      <c r="F1071" s="34">
        <v>29068.76</v>
      </c>
      <c r="G1071" s="34">
        <v>0</v>
      </c>
      <c r="H1071" s="34">
        <v>13025.98</v>
      </c>
      <c r="I1071" s="34">
        <v>0</v>
      </c>
      <c r="J1071" s="35">
        <f t="shared" si="112"/>
        <v>29068.76</v>
      </c>
      <c r="K1071" s="35">
        <f t="shared" si="113"/>
        <v>16042.779999999999</v>
      </c>
      <c r="L1071" s="35">
        <f t="shared" si="114"/>
        <v>16042.779999999999</v>
      </c>
      <c r="M1071" s="36">
        <f t="shared" si="115"/>
        <v>0.55189075832612056</v>
      </c>
      <c r="N1071" s="37">
        <f t="shared" si="116"/>
        <v>2018</v>
      </c>
      <c r="O1071" s="38" t="str">
        <f t="shared" si="117"/>
        <v>Q2</v>
      </c>
      <c r="P1071" s="37">
        <f t="shared" si="118"/>
        <v>4</v>
      </c>
    </row>
    <row r="1072" spans="1:16" x14ac:dyDescent="0.25">
      <c r="A1072" s="31">
        <v>43191</v>
      </c>
      <c r="B1072" s="32" t="s">
        <v>81</v>
      </c>
      <c r="C1072" s="32" t="s">
        <v>79</v>
      </c>
      <c r="D1072" s="32" t="s">
        <v>77</v>
      </c>
      <c r="E1072" s="33">
        <v>16</v>
      </c>
      <c r="F1072" s="34">
        <v>11084.41</v>
      </c>
      <c r="G1072" s="34">
        <v>858.73</v>
      </c>
      <c r="H1072" s="34">
        <v>4935.57</v>
      </c>
      <c r="I1072" s="34">
        <v>0</v>
      </c>
      <c r="J1072" s="35">
        <f t="shared" si="112"/>
        <v>10225.68</v>
      </c>
      <c r="K1072" s="35">
        <f t="shared" si="113"/>
        <v>5290.1100000000006</v>
      </c>
      <c r="L1072" s="35">
        <f t="shared" si="114"/>
        <v>5290.1100000000006</v>
      </c>
      <c r="M1072" s="36">
        <f t="shared" si="115"/>
        <v>0.51733576642335766</v>
      </c>
      <c r="N1072" s="37">
        <f t="shared" si="116"/>
        <v>2018</v>
      </c>
      <c r="O1072" s="38" t="str">
        <f t="shared" si="117"/>
        <v>Q2</v>
      </c>
      <c r="P1072" s="37">
        <f t="shared" si="118"/>
        <v>4</v>
      </c>
    </row>
    <row r="1073" spans="1:16" x14ac:dyDescent="0.25">
      <c r="A1073" s="31">
        <v>43191</v>
      </c>
      <c r="B1073" s="32" t="s">
        <v>82</v>
      </c>
      <c r="C1073" s="32" t="s">
        <v>86</v>
      </c>
      <c r="D1073" s="32" t="s">
        <v>76</v>
      </c>
      <c r="E1073" s="33">
        <v>11</v>
      </c>
      <c r="F1073" s="34">
        <v>1039.3699999999999</v>
      </c>
      <c r="G1073" s="34">
        <v>0</v>
      </c>
      <c r="H1073" s="34">
        <v>893.15</v>
      </c>
      <c r="I1073" s="34">
        <v>41.58</v>
      </c>
      <c r="J1073" s="35">
        <f t="shared" si="112"/>
        <v>1039.3699999999999</v>
      </c>
      <c r="K1073" s="35">
        <f t="shared" si="113"/>
        <v>146.21999999999991</v>
      </c>
      <c r="L1073" s="35">
        <f t="shared" si="114"/>
        <v>104.63999999999992</v>
      </c>
      <c r="M1073" s="36">
        <f t="shared" si="115"/>
        <v>0.14068137429404343</v>
      </c>
      <c r="N1073" s="37">
        <f t="shared" si="116"/>
        <v>2018</v>
      </c>
      <c r="O1073" s="38" t="str">
        <f t="shared" si="117"/>
        <v>Q2</v>
      </c>
      <c r="P1073" s="37">
        <f t="shared" si="118"/>
        <v>4</v>
      </c>
    </row>
    <row r="1074" spans="1:16" x14ac:dyDescent="0.25">
      <c r="A1074" s="31">
        <v>43191</v>
      </c>
      <c r="B1074" s="32" t="s">
        <v>82</v>
      </c>
      <c r="C1074" s="32" t="s">
        <v>86</v>
      </c>
      <c r="D1074" s="32" t="s">
        <v>77</v>
      </c>
      <c r="E1074" s="33">
        <v>18</v>
      </c>
      <c r="F1074" s="34">
        <v>1568.94</v>
      </c>
      <c r="G1074" s="34">
        <v>125.51</v>
      </c>
      <c r="H1074" s="34">
        <v>1261.42</v>
      </c>
      <c r="I1074" s="34">
        <v>90.62</v>
      </c>
      <c r="J1074" s="35">
        <f t="shared" si="112"/>
        <v>1443.43</v>
      </c>
      <c r="K1074" s="35">
        <f t="shared" si="113"/>
        <v>182.01</v>
      </c>
      <c r="L1074" s="35">
        <f t="shared" si="114"/>
        <v>91.389999999999986</v>
      </c>
      <c r="M1074" s="36">
        <f t="shared" si="115"/>
        <v>0.12609548090312656</v>
      </c>
      <c r="N1074" s="37">
        <f t="shared" si="116"/>
        <v>2018</v>
      </c>
      <c r="O1074" s="38" t="str">
        <f t="shared" si="117"/>
        <v>Q2</v>
      </c>
      <c r="P1074" s="37">
        <f t="shared" si="118"/>
        <v>4</v>
      </c>
    </row>
    <row r="1075" spans="1:16" x14ac:dyDescent="0.25">
      <c r="A1075" s="31">
        <v>43191</v>
      </c>
      <c r="B1075" s="32" t="s">
        <v>82</v>
      </c>
      <c r="C1075" s="32" t="s">
        <v>75</v>
      </c>
      <c r="D1075" s="32" t="s">
        <v>76</v>
      </c>
      <c r="E1075" s="33">
        <v>69</v>
      </c>
      <c r="F1075" s="34">
        <v>6294.46</v>
      </c>
      <c r="G1075" s="34">
        <v>0</v>
      </c>
      <c r="H1075" s="34">
        <v>5121.43</v>
      </c>
      <c r="I1075" s="34">
        <v>0</v>
      </c>
      <c r="J1075" s="35">
        <f t="shared" si="112"/>
        <v>6294.46</v>
      </c>
      <c r="K1075" s="35">
        <f t="shared" si="113"/>
        <v>1173.0299999999997</v>
      </c>
      <c r="L1075" s="35">
        <f t="shared" si="114"/>
        <v>1173.0299999999997</v>
      </c>
      <c r="M1075" s="36">
        <f t="shared" si="115"/>
        <v>0.18635911579388856</v>
      </c>
      <c r="N1075" s="37">
        <f t="shared" si="116"/>
        <v>2018</v>
      </c>
      <c r="O1075" s="38" t="str">
        <f t="shared" si="117"/>
        <v>Q2</v>
      </c>
      <c r="P1075" s="37">
        <f t="shared" si="118"/>
        <v>4</v>
      </c>
    </row>
    <row r="1076" spans="1:16" x14ac:dyDescent="0.25">
      <c r="A1076" s="31">
        <v>43191</v>
      </c>
      <c r="B1076" s="32" t="s">
        <v>82</v>
      </c>
      <c r="C1076" s="32" t="s">
        <v>75</v>
      </c>
      <c r="D1076" s="32" t="s">
        <v>77</v>
      </c>
      <c r="E1076" s="33">
        <v>16</v>
      </c>
      <c r="F1076" s="34">
        <v>1648</v>
      </c>
      <c r="G1076" s="34">
        <v>120.69</v>
      </c>
      <c r="H1076" s="34">
        <v>1343.54</v>
      </c>
      <c r="I1076" s="34">
        <v>0</v>
      </c>
      <c r="J1076" s="35">
        <f t="shared" si="112"/>
        <v>1527.31</v>
      </c>
      <c r="K1076" s="35">
        <f t="shared" si="113"/>
        <v>183.76999999999998</v>
      </c>
      <c r="L1076" s="35">
        <f t="shared" si="114"/>
        <v>183.76999999999998</v>
      </c>
      <c r="M1076" s="36">
        <f t="shared" si="115"/>
        <v>0.12032265879225566</v>
      </c>
      <c r="N1076" s="37">
        <f t="shared" si="116"/>
        <v>2018</v>
      </c>
      <c r="O1076" s="38" t="str">
        <f t="shared" si="117"/>
        <v>Q2</v>
      </c>
      <c r="P1076" s="37">
        <f t="shared" si="118"/>
        <v>4</v>
      </c>
    </row>
    <row r="1077" spans="1:16" x14ac:dyDescent="0.25">
      <c r="A1077" s="31">
        <v>43191</v>
      </c>
      <c r="B1077" s="32" t="s">
        <v>82</v>
      </c>
      <c r="C1077" s="32" t="s">
        <v>78</v>
      </c>
      <c r="D1077" s="32" t="s">
        <v>76</v>
      </c>
      <c r="E1077" s="33">
        <v>2481</v>
      </c>
      <c r="F1077" s="34">
        <v>255165.07</v>
      </c>
      <c r="G1077" s="34">
        <v>0</v>
      </c>
      <c r="H1077" s="34">
        <v>211242.8</v>
      </c>
      <c r="I1077" s="34">
        <v>0</v>
      </c>
      <c r="J1077" s="35">
        <f t="shared" si="112"/>
        <v>255165.07</v>
      </c>
      <c r="K1077" s="35">
        <f t="shared" si="113"/>
        <v>43922.270000000019</v>
      </c>
      <c r="L1077" s="35">
        <f t="shared" si="114"/>
        <v>43922.270000000019</v>
      </c>
      <c r="M1077" s="36">
        <f t="shared" si="115"/>
        <v>0.1721327687994286</v>
      </c>
      <c r="N1077" s="37">
        <f t="shared" si="116"/>
        <v>2018</v>
      </c>
      <c r="O1077" s="38" t="str">
        <f t="shared" si="117"/>
        <v>Q2</v>
      </c>
      <c r="P1077" s="37">
        <f t="shared" si="118"/>
        <v>4</v>
      </c>
    </row>
    <row r="1078" spans="1:16" x14ac:dyDescent="0.25">
      <c r="A1078" s="31">
        <v>43191</v>
      </c>
      <c r="B1078" s="32" t="s">
        <v>82</v>
      </c>
      <c r="C1078" s="32" t="s">
        <v>78</v>
      </c>
      <c r="D1078" s="32" t="s">
        <v>77</v>
      </c>
      <c r="E1078" s="33">
        <v>559</v>
      </c>
      <c r="F1078" s="34">
        <v>55017.79</v>
      </c>
      <c r="G1078" s="34">
        <v>4062.65</v>
      </c>
      <c r="H1078" s="34">
        <v>45828.34</v>
      </c>
      <c r="I1078" s="34">
        <v>0</v>
      </c>
      <c r="J1078" s="35">
        <f t="shared" si="112"/>
        <v>50955.14</v>
      </c>
      <c r="K1078" s="35">
        <f t="shared" si="113"/>
        <v>5126.8000000000029</v>
      </c>
      <c r="L1078" s="35">
        <f t="shared" si="114"/>
        <v>5126.8000000000029</v>
      </c>
      <c r="M1078" s="36">
        <f t="shared" si="115"/>
        <v>0.10061399105173693</v>
      </c>
      <c r="N1078" s="37">
        <f t="shared" si="116"/>
        <v>2018</v>
      </c>
      <c r="O1078" s="38" t="str">
        <f t="shared" si="117"/>
        <v>Q2</v>
      </c>
      <c r="P1078" s="37">
        <f t="shared" si="118"/>
        <v>4</v>
      </c>
    </row>
    <row r="1079" spans="1:16" x14ac:dyDescent="0.25">
      <c r="A1079" s="31">
        <v>43191</v>
      </c>
      <c r="B1079" s="32" t="s">
        <v>82</v>
      </c>
      <c r="C1079" s="32" t="s">
        <v>79</v>
      </c>
      <c r="D1079" s="32" t="s">
        <v>76</v>
      </c>
      <c r="E1079" s="33">
        <v>110</v>
      </c>
      <c r="F1079" s="34">
        <v>12117.61</v>
      </c>
      <c r="G1079" s="34">
        <v>0</v>
      </c>
      <c r="H1079" s="34">
        <v>10157.5</v>
      </c>
      <c r="I1079" s="34">
        <v>0</v>
      </c>
      <c r="J1079" s="35">
        <f t="shared" si="112"/>
        <v>12117.61</v>
      </c>
      <c r="K1079" s="35">
        <f t="shared" si="113"/>
        <v>1960.1100000000006</v>
      </c>
      <c r="L1079" s="35">
        <f t="shared" si="114"/>
        <v>1960.1100000000006</v>
      </c>
      <c r="M1079" s="36">
        <f t="shared" si="115"/>
        <v>0.16175714517961878</v>
      </c>
      <c r="N1079" s="37">
        <f t="shared" si="116"/>
        <v>2018</v>
      </c>
      <c r="O1079" s="38" t="str">
        <f t="shared" si="117"/>
        <v>Q2</v>
      </c>
      <c r="P1079" s="37">
        <f t="shared" si="118"/>
        <v>4</v>
      </c>
    </row>
    <row r="1080" spans="1:16" x14ac:dyDescent="0.25">
      <c r="A1080" s="31">
        <v>43191</v>
      </c>
      <c r="B1080" s="32" t="s">
        <v>82</v>
      </c>
      <c r="C1080" s="32" t="s">
        <v>79</v>
      </c>
      <c r="D1080" s="32" t="s">
        <v>77</v>
      </c>
      <c r="E1080" s="33">
        <v>45</v>
      </c>
      <c r="F1080" s="34">
        <v>4193.8900000000003</v>
      </c>
      <c r="G1080" s="34">
        <v>322.48</v>
      </c>
      <c r="H1080" s="34">
        <v>3484.65</v>
      </c>
      <c r="I1080" s="34">
        <v>0</v>
      </c>
      <c r="J1080" s="35">
        <f t="shared" si="112"/>
        <v>3871.4100000000003</v>
      </c>
      <c r="K1080" s="35">
        <f t="shared" si="113"/>
        <v>386.76000000000022</v>
      </c>
      <c r="L1080" s="35">
        <f t="shared" si="114"/>
        <v>386.76000000000022</v>
      </c>
      <c r="M1080" s="36">
        <f t="shared" si="115"/>
        <v>9.9901586243771698E-2</v>
      </c>
      <c r="N1080" s="37">
        <f t="shared" si="116"/>
        <v>2018</v>
      </c>
      <c r="O1080" s="38" t="str">
        <f t="shared" si="117"/>
        <v>Q2</v>
      </c>
      <c r="P1080" s="37">
        <f t="shared" si="118"/>
        <v>4</v>
      </c>
    </row>
    <row r="1081" spans="1:16" x14ac:dyDescent="0.25">
      <c r="A1081" s="31">
        <v>43191</v>
      </c>
      <c r="B1081" s="32" t="s">
        <v>83</v>
      </c>
      <c r="C1081" s="32" t="s">
        <v>86</v>
      </c>
      <c r="D1081" s="32" t="s">
        <v>76</v>
      </c>
      <c r="E1081" s="33">
        <v>13</v>
      </c>
      <c r="F1081" s="34">
        <v>8594.77</v>
      </c>
      <c r="G1081" s="34">
        <v>0</v>
      </c>
      <c r="H1081" s="34">
        <v>4583.51</v>
      </c>
      <c r="I1081" s="34">
        <v>343.79</v>
      </c>
      <c r="J1081" s="35">
        <f t="shared" si="112"/>
        <v>8594.77</v>
      </c>
      <c r="K1081" s="35">
        <f t="shared" si="113"/>
        <v>4011.26</v>
      </c>
      <c r="L1081" s="35">
        <f t="shared" si="114"/>
        <v>3667.4700000000003</v>
      </c>
      <c r="M1081" s="36">
        <f t="shared" si="115"/>
        <v>0.46670940583634002</v>
      </c>
      <c r="N1081" s="37">
        <f t="shared" si="116"/>
        <v>2018</v>
      </c>
      <c r="O1081" s="38" t="str">
        <f t="shared" si="117"/>
        <v>Q2</v>
      </c>
      <c r="P1081" s="37">
        <f t="shared" si="118"/>
        <v>4</v>
      </c>
    </row>
    <row r="1082" spans="1:16" x14ac:dyDescent="0.25">
      <c r="A1082" s="31">
        <v>43191</v>
      </c>
      <c r="B1082" s="32" t="s">
        <v>83</v>
      </c>
      <c r="C1082" s="32" t="s">
        <v>86</v>
      </c>
      <c r="D1082" s="32" t="s">
        <v>77</v>
      </c>
      <c r="E1082" s="33">
        <v>3</v>
      </c>
      <c r="F1082" s="34">
        <v>1578.29</v>
      </c>
      <c r="G1082" s="34">
        <v>107.57</v>
      </c>
      <c r="H1082" s="34">
        <v>823.53</v>
      </c>
      <c r="I1082" s="34">
        <v>59.56</v>
      </c>
      <c r="J1082" s="35">
        <f t="shared" si="112"/>
        <v>1470.72</v>
      </c>
      <c r="K1082" s="35">
        <f t="shared" si="113"/>
        <v>647.19000000000005</v>
      </c>
      <c r="L1082" s="35">
        <f t="shared" si="114"/>
        <v>587.63000000000011</v>
      </c>
      <c r="M1082" s="36">
        <f t="shared" si="115"/>
        <v>0.44004977154046998</v>
      </c>
      <c r="N1082" s="37">
        <f t="shared" si="116"/>
        <v>2018</v>
      </c>
      <c r="O1082" s="38" t="str">
        <f t="shared" si="117"/>
        <v>Q2</v>
      </c>
      <c r="P1082" s="37">
        <f t="shared" si="118"/>
        <v>4</v>
      </c>
    </row>
    <row r="1083" spans="1:16" x14ac:dyDescent="0.25">
      <c r="A1083" s="31">
        <v>43191</v>
      </c>
      <c r="B1083" s="32" t="s">
        <v>83</v>
      </c>
      <c r="C1083" s="32" t="s">
        <v>75</v>
      </c>
      <c r="D1083" s="32" t="s">
        <v>76</v>
      </c>
      <c r="E1083" s="33">
        <v>17</v>
      </c>
      <c r="F1083" s="34">
        <v>8981.7900000000009</v>
      </c>
      <c r="G1083" s="34">
        <v>0</v>
      </c>
      <c r="H1083" s="34">
        <v>4846.54</v>
      </c>
      <c r="I1083" s="34">
        <v>0</v>
      </c>
      <c r="J1083" s="35">
        <f t="shared" si="112"/>
        <v>8981.7900000000009</v>
      </c>
      <c r="K1083" s="35">
        <f t="shared" si="113"/>
        <v>4135.2500000000009</v>
      </c>
      <c r="L1083" s="35">
        <f t="shared" si="114"/>
        <v>4135.2500000000009</v>
      </c>
      <c r="M1083" s="36">
        <f t="shared" si="115"/>
        <v>0.46040377252195835</v>
      </c>
      <c r="N1083" s="37">
        <f t="shared" si="116"/>
        <v>2018</v>
      </c>
      <c r="O1083" s="38" t="str">
        <f t="shared" si="117"/>
        <v>Q2</v>
      </c>
      <c r="P1083" s="37">
        <f t="shared" si="118"/>
        <v>4</v>
      </c>
    </row>
    <row r="1084" spans="1:16" x14ac:dyDescent="0.25">
      <c r="A1084" s="31">
        <v>43191</v>
      </c>
      <c r="B1084" s="32" t="s">
        <v>83</v>
      </c>
      <c r="C1084" s="32" t="s">
        <v>75</v>
      </c>
      <c r="D1084" s="32" t="s">
        <v>77</v>
      </c>
      <c r="E1084" s="33">
        <v>8</v>
      </c>
      <c r="F1084" s="34">
        <v>3325.13</v>
      </c>
      <c r="G1084" s="34">
        <v>211.83</v>
      </c>
      <c r="H1084" s="34">
        <v>1779.86</v>
      </c>
      <c r="I1084" s="34">
        <v>0</v>
      </c>
      <c r="J1084" s="35">
        <f t="shared" si="112"/>
        <v>3113.3</v>
      </c>
      <c r="K1084" s="35">
        <f t="shared" si="113"/>
        <v>1333.4400000000003</v>
      </c>
      <c r="L1084" s="35">
        <f t="shared" si="114"/>
        <v>1333.4400000000003</v>
      </c>
      <c r="M1084" s="36">
        <f t="shared" si="115"/>
        <v>0.42830437156714746</v>
      </c>
      <c r="N1084" s="37">
        <f t="shared" si="116"/>
        <v>2018</v>
      </c>
      <c r="O1084" s="38" t="str">
        <f t="shared" si="117"/>
        <v>Q2</v>
      </c>
      <c r="P1084" s="37">
        <f t="shared" si="118"/>
        <v>4</v>
      </c>
    </row>
    <row r="1085" spans="1:16" x14ac:dyDescent="0.25">
      <c r="A1085" s="31">
        <v>43191</v>
      </c>
      <c r="B1085" s="32" t="s">
        <v>83</v>
      </c>
      <c r="C1085" s="32" t="s">
        <v>78</v>
      </c>
      <c r="D1085" s="32" t="s">
        <v>76</v>
      </c>
      <c r="E1085" s="33">
        <v>681</v>
      </c>
      <c r="F1085" s="34">
        <v>385203.39</v>
      </c>
      <c r="G1085" s="34">
        <v>0</v>
      </c>
      <c r="H1085" s="34">
        <v>206597.19</v>
      </c>
      <c r="I1085" s="34">
        <v>0</v>
      </c>
      <c r="J1085" s="35">
        <f t="shared" si="112"/>
        <v>385203.39</v>
      </c>
      <c r="K1085" s="35">
        <f t="shared" si="113"/>
        <v>178606.2</v>
      </c>
      <c r="L1085" s="35">
        <f t="shared" si="114"/>
        <v>178606.2</v>
      </c>
      <c r="M1085" s="36">
        <f t="shared" si="115"/>
        <v>0.46366725900309447</v>
      </c>
      <c r="N1085" s="37">
        <f t="shared" si="116"/>
        <v>2018</v>
      </c>
      <c r="O1085" s="38" t="str">
        <f t="shared" si="117"/>
        <v>Q2</v>
      </c>
      <c r="P1085" s="37">
        <f t="shared" si="118"/>
        <v>4</v>
      </c>
    </row>
    <row r="1086" spans="1:16" x14ac:dyDescent="0.25">
      <c r="A1086" s="31">
        <v>43191</v>
      </c>
      <c r="B1086" s="32" t="s">
        <v>83</v>
      </c>
      <c r="C1086" s="32" t="s">
        <v>78</v>
      </c>
      <c r="D1086" s="32" t="s">
        <v>77</v>
      </c>
      <c r="E1086" s="33">
        <v>147</v>
      </c>
      <c r="F1086" s="34">
        <v>70581.899999999994</v>
      </c>
      <c r="G1086" s="34">
        <v>5172.8100000000004</v>
      </c>
      <c r="H1086" s="34">
        <v>37474.83</v>
      </c>
      <c r="I1086" s="34">
        <v>0</v>
      </c>
      <c r="J1086" s="35">
        <f t="shared" si="112"/>
        <v>65409.09</v>
      </c>
      <c r="K1086" s="35">
        <f t="shared" si="113"/>
        <v>27934.259999999995</v>
      </c>
      <c r="L1086" s="35">
        <f t="shared" si="114"/>
        <v>27934.259999999995</v>
      </c>
      <c r="M1086" s="36">
        <f t="shared" si="115"/>
        <v>0.42706999898637937</v>
      </c>
      <c r="N1086" s="37">
        <f t="shared" si="116"/>
        <v>2018</v>
      </c>
      <c r="O1086" s="38" t="str">
        <f t="shared" si="117"/>
        <v>Q2</v>
      </c>
      <c r="P1086" s="37">
        <f t="shared" si="118"/>
        <v>4</v>
      </c>
    </row>
    <row r="1087" spans="1:16" x14ac:dyDescent="0.25">
      <c r="A1087" s="31">
        <v>43191</v>
      </c>
      <c r="B1087" s="32" t="s">
        <v>83</v>
      </c>
      <c r="C1087" s="32" t="s">
        <v>79</v>
      </c>
      <c r="D1087" s="32" t="s">
        <v>76</v>
      </c>
      <c r="E1087" s="33">
        <v>50</v>
      </c>
      <c r="F1087" s="34">
        <v>28735.88</v>
      </c>
      <c r="G1087" s="34">
        <v>0</v>
      </c>
      <c r="H1087" s="34">
        <v>14739.71</v>
      </c>
      <c r="I1087" s="34">
        <v>0</v>
      </c>
      <c r="J1087" s="35">
        <f t="shared" si="112"/>
        <v>28735.88</v>
      </c>
      <c r="K1087" s="35">
        <f t="shared" si="113"/>
        <v>13996.170000000002</v>
      </c>
      <c r="L1087" s="35">
        <f t="shared" si="114"/>
        <v>13996.170000000002</v>
      </c>
      <c r="M1087" s="36">
        <f t="shared" si="115"/>
        <v>0.48706251557286573</v>
      </c>
      <c r="N1087" s="37">
        <f t="shared" si="116"/>
        <v>2018</v>
      </c>
      <c r="O1087" s="38" t="str">
        <f t="shared" si="117"/>
        <v>Q2</v>
      </c>
      <c r="P1087" s="37">
        <f t="shared" si="118"/>
        <v>4</v>
      </c>
    </row>
    <row r="1088" spans="1:16" x14ac:dyDescent="0.25">
      <c r="A1088" s="31">
        <v>43191</v>
      </c>
      <c r="B1088" s="32" t="s">
        <v>83</v>
      </c>
      <c r="C1088" s="32" t="s">
        <v>79</v>
      </c>
      <c r="D1088" s="32" t="s">
        <v>77</v>
      </c>
      <c r="E1088" s="33">
        <v>14</v>
      </c>
      <c r="F1088" s="34">
        <v>8000.67</v>
      </c>
      <c r="G1088" s="34">
        <v>635.1</v>
      </c>
      <c r="H1088" s="34">
        <v>4354.97</v>
      </c>
      <c r="I1088" s="34">
        <v>0</v>
      </c>
      <c r="J1088" s="35">
        <f t="shared" si="112"/>
        <v>7365.57</v>
      </c>
      <c r="K1088" s="35">
        <f t="shared" si="113"/>
        <v>3010.5999999999995</v>
      </c>
      <c r="L1088" s="35">
        <f t="shared" si="114"/>
        <v>3010.5999999999995</v>
      </c>
      <c r="M1088" s="36">
        <f t="shared" si="115"/>
        <v>0.4087395815938209</v>
      </c>
      <c r="N1088" s="37">
        <f t="shared" si="116"/>
        <v>2018</v>
      </c>
      <c r="O1088" s="38" t="str">
        <f t="shared" si="117"/>
        <v>Q2</v>
      </c>
      <c r="P1088" s="37">
        <f t="shared" si="118"/>
        <v>4</v>
      </c>
    </row>
    <row r="1089" spans="1:16" x14ac:dyDescent="0.25">
      <c r="A1089" s="31">
        <v>43191</v>
      </c>
      <c r="B1089" s="32" t="s">
        <v>84</v>
      </c>
      <c r="C1089" s="32" t="s">
        <v>86</v>
      </c>
      <c r="D1089" s="32" t="s">
        <v>76</v>
      </c>
      <c r="E1089" s="33">
        <v>8</v>
      </c>
      <c r="F1089" s="34">
        <v>28352.98</v>
      </c>
      <c r="G1089" s="34">
        <v>0</v>
      </c>
      <c r="H1089" s="34">
        <v>24627.599999999999</v>
      </c>
      <c r="I1089" s="34">
        <v>1134.1099999999999</v>
      </c>
      <c r="J1089" s="35">
        <f t="shared" si="112"/>
        <v>28352.98</v>
      </c>
      <c r="K1089" s="35">
        <f t="shared" si="113"/>
        <v>3725.380000000001</v>
      </c>
      <c r="L1089" s="35">
        <f t="shared" si="114"/>
        <v>2591.2700000000013</v>
      </c>
      <c r="M1089" s="36">
        <f t="shared" si="115"/>
        <v>0.13139289062384274</v>
      </c>
      <c r="N1089" s="37">
        <f t="shared" si="116"/>
        <v>2018</v>
      </c>
      <c r="O1089" s="38" t="str">
        <f t="shared" si="117"/>
        <v>Q2</v>
      </c>
      <c r="P1089" s="37">
        <f t="shared" si="118"/>
        <v>4</v>
      </c>
    </row>
    <row r="1090" spans="1:16" x14ac:dyDescent="0.25">
      <c r="A1090" s="31">
        <v>43191</v>
      </c>
      <c r="B1090" s="32" t="s">
        <v>84</v>
      </c>
      <c r="C1090" s="32" t="s">
        <v>86</v>
      </c>
      <c r="D1090" s="32" t="s">
        <v>77</v>
      </c>
      <c r="E1090" s="33">
        <v>1</v>
      </c>
      <c r="F1090" s="34">
        <v>3255.41</v>
      </c>
      <c r="G1090" s="34">
        <v>260.43</v>
      </c>
      <c r="H1090" s="34">
        <v>2476.77</v>
      </c>
      <c r="I1090" s="34">
        <v>119.8</v>
      </c>
      <c r="J1090" s="35">
        <f t="shared" ref="J1090:J1153" si="119">F1090-G1090</f>
        <v>2994.98</v>
      </c>
      <c r="K1090" s="35">
        <f t="shared" ref="K1090:K1153" si="120">J1090-H1090</f>
        <v>518.21</v>
      </c>
      <c r="L1090" s="35">
        <f t="shared" ref="L1090:L1153" si="121">K1090-I1090</f>
        <v>398.41</v>
      </c>
      <c r="M1090" s="36">
        <f t="shared" ref="M1090:M1153" si="122">IF(J1090=0,0,K1090/J1090)</f>
        <v>0.17302619716993103</v>
      </c>
      <c r="N1090" s="37">
        <f t="shared" ref="N1090:N1153" si="123">YEAR(A1090)</f>
        <v>2018</v>
      </c>
      <c r="O1090" s="38" t="str">
        <f t="shared" ref="O1090:O1153" si="124">"Q"&amp;ROUNDUP(MONTH(A1090)/3,0)</f>
        <v>Q2</v>
      </c>
      <c r="P1090" s="37">
        <f t="shared" ref="P1090:P1153" si="125">MONTH(A1090)</f>
        <v>4</v>
      </c>
    </row>
    <row r="1091" spans="1:16" x14ac:dyDescent="0.25">
      <c r="A1091" s="31">
        <v>43191</v>
      </c>
      <c r="B1091" s="32" t="s">
        <v>84</v>
      </c>
      <c r="C1091" s="32" t="s">
        <v>75</v>
      </c>
      <c r="D1091" s="32" t="s">
        <v>76</v>
      </c>
      <c r="E1091" s="33">
        <v>6</v>
      </c>
      <c r="F1091" s="34">
        <v>26627.99</v>
      </c>
      <c r="G1091" s="34">
        <v>0</v>
      </c>
      <c r="H1091" s="34">
        <v>21294.2</v>
      </c>
      <c r="I1091" s="34">
        <v>0</v>
      </c>
      <c r="J1091" s="35">
        <f t="shared" si="119"/>
        <v>26627.99</v>
      </c>
      <c r="K1091" s="35">
        <f t="shared" si="120"/>
        <v>5333.7900000000009</v>
      </c>
      <c r="L1091" s="35">
        <f t="shared" si="121"/>
        <v>5333.7900000000009</v>
      </c>
      <c r="M1091" s="36">
        <f t="shared" si="122"/>
        <v>0.20030764620236077</v>
      </c>
      <c r="N1091" s="37">
        <f t="shared" si="123"/>
        <v>2018</v>
      </c>
      <c r="O1091" s="38" t="str">
        <f t="shared" si="124"/>
        <v>Q2</v>
      </c>
      <c r="P1091" s="37">
        <f t="shared" si="125"/>
        <v>4</v>
      </c>
    </row>
    <row r="1092" spans="1:16" x14ac:dyDescent="0.25">
      <c r="A1092" s="31">
        <v>43191</v>
      </c>
      <c r="B1092" s="32" t="s">
        <v>84</v>
      </c>
      <c r="C1092" s="32" t="s">
        <v>75</v>
      </c>
      <c r="D1092" s="32" t="s">
        <v>77</v>
      </c>
      <c r="E1092" s="33">
        <v>3</v>
      </c>
      <c r="F1092" s="34">
        <v>8486.5499999999993</v>
      </c>
      <c r="G1092" s="34">
        <v>678.93</v>
      </c>
      <c r="H1092" s="34">
        <v>8195.9500000000007</v>
      </c>
      <c r="I1092" s="34">
        <v>0</v>
      </c>
      <c r="J1092" s="35">
        <f t="shared" si="119"/>
        <v>7807.619999999999</v>
      </c>
      <c r="K1092" s="35">
        <f t="shared" si="120"/>
        <v>-388.33000000000175</v>
      </c>
      <c r="L1092" s="35">
        <f t="shared" si="121"/>
        <v>-388.33000000000175</v>
      </c>
      <c r="M1092" s="36">
        <f t="shared" si="122"/>
        <v>-4.9737307912014389E-2</v>
      </c>
      <c r="N1092" s="37">
        <f t="shared" si="123"/>
        <v>2018</v>
      </c>
      <c r="O1092" s="38" t="str">
        <f t="shared" si="124"/>
        <v>Q2</v>
      </c>
      <c r="P1092" s="37">
        <f t="shared" si="125"/>
        <v>4</v>
      </c>
    </row>
    <row r="1093" spans="1:16" x14ac:dyDescent="0.25">
      <c r="A1093" s="31">
        <v>43191</v>
      </c>
      <c r="B1093" s="32" t="s">
        <v>84</v>
      </c>
      <c r="C1093" s="32" t="s">
        <v>78</v>
      </c>
      <c r="D1093" s="32" t="s">
        <v>76</v>
      </c>
      <c r="E1093" s="33">
        <v>233</v>
      </c>
      <c r="F1093" s="34">
        <v>878136.04</v>
      </c>
      <c r="G1093" s="34">
        <v>0</v>
      </c>
      <c r="H1093" s="34">
        <v>729483.64</v>
      </c>
      <c r="I1093" s="34">
        <v>0</v>
      </c>
      <c r="J1093" s="35">
        <f t="shared" si="119"/>
        <v>878136.04</v>
      </c>
      <c r="K1093" s="35">
        <f t="shared" si="120"/>
        <v>148652.40000000002</v>
      </c>
      <c r="L1093" s="35">
        <f t="shared" si="121"/>
        <v>148652.40000000002</v>
      </c>
      <c r="M1093" s="36">
        <f t="shared" si="122"/>
        <v>0.16928174363507506</v>
      </c>
      <c r="N1093" s="37">
        <f t="shared" si="123"/>
        <v>2018</v>
      </c>
      <c r="O1093" s="38" t="str">
        <f t="shared" si="124"/>
        <v>Q2</v>
      </c>
      <c r="P1093" s="37">
        <f t="shared" si="125"/>
        <v>4</v>
      </c>
    </row>
    <row r="1094" spans="1:16" x14ac:dyDescent="0.25">
      <c r="A1094" s="31">
        <v>43191</v>
      </c>
      <c r="B1094" s="32" t="s">
        <v>84</v>
      </c>
      <c r="C1094" s="32" t="s">
        <v>78</v>
      </c>
      <c r="D1094" s="32" t="s">
        <v>77</v>
      </c>
      <c r="E1094" s="33">
        <v>57</v>
      </c>
      <c r="F1094" s="34">
        <v>226727.09</v>
      </c>
      <c r="G1094" s="34">
        <v>16997.37</v>
      </c>
      <c r="H1094" s="34">
        <v>182731.11</v>
      </c>
      <c r="I1094" s="34">
        <v>0</v>
      </c>
      <c r="J1094" s="35">
        <f t="shared" si="119"/>
        <v>209729.72</v>
      </c>
      <c r="K1094" s="35">
        <f t="shared" si="120"/>
        <v>26998.610000000015</v>
      </c>
      <c r="L1094" s="35">
        <f t="shared" si="121"/>
        <v>26998.610000000015</v>
      </c>
      <c r="M1094" s="36">
        <f t="shared" si="122"/>
        <v>0.12873049179677545</v>
      </c>
      <c r="N1094" s="37">
        <f t="shared" si="123"/>
        <v>2018</v>
      </c>
      <c r="O1094" s="38" t="str">
        <f t="shared" si="124"/>
        <v>Q2</v>
      </c>
      <c r="P1094" s="37">
        <f t="shared" si="125"/>
        <v>4</v>
      </c>
    </row>
    <row r="1095" spans="1:16" x14ac:dyDescent="0.25">
      <c r="A1095" s="31">
        <v>43191</v>
      </c>
      <c r="B1095" s="32" t="s">
        <v>84</v>
      </c>
      <c r="C1095" s="32" t="s">
        <v>79</v>
      </c>
      <c r="D1095" s="32" t="s">
        <v>76</v>
      </c>
      <c r="E1095" s="33">
        <v>16</v>
      </c>
      <c r="F1095" s="34">
        <v>58391.39</v>
      </c>
      <c r="G1095" s="34">
        <v>0</v>
      </c>
      <c r="H1095" s="34">
        <v>48979.75</v>
      </c>
      <c r="I1095" s="34">
        <v>0</v>
      </c>
      <c r="J1095" s="35">
        <f t="shared" si="119"/>
        <v>58391.39</v>
      </c>
      <c r="K1095" s="35">
        <f t="shared" si="120"/>
        <v>9411.64</v>
      </c>
      <c r="L1095" s="35">
        <f t="shared" si="121"/>
        <v>9411.64</v>
      </c>
      <c r="M1095" s="36">
        <f t="shared" si="122"/>
        <v>0.16118198248063625</v>
      </c>
      <c r="N1095" s="37">
        <f t="shared" si="123"/>
        <v>2018</v>
      </c>
      <c r="O1095" s="38" t="str">
        <f t="shared" si="124"/>
        <v>Q2</v>
      </c>
      <c r="P1095" s="37">
        <f t="shared" si="125"/>
        <v>4</v>
      </c>
    </row>
    <row r="1096" spans="1:16" x14ac:dyDescent="0.25">
      <c r="A1096" s="31">
        <v>43191</v>
      </c>
      <c r="B1096" s="32" t="s">
        <v>84</v>
      </c>
      <c r="C1096" s="32" t="s">
        <v>79</v>
      </c>
      <c r="D1096" s="32" t="s">
        <v>77</v>
      </c>
      <c r="E1096" s="33">
        <v>5</v>
      </c>
      <c r="F1096" s="34">
        <v>22862.79</v>
      </c>
      <c r="G1096" s="34">
        <v>1829.03</v>
      </c>
      <c r="H1096" s="34">
        <v>21028.21</v>
      </c>
      <c r="I1096" s="34">
        <v>0</v>
      </c>
      <c r="J1096" s="35">
        <f t="shared" si="119"/>
        <v>21033.760000000002</v>
      </c>
      <c r="K1096" s="35">
        <f t="shared" si="120"/>
        <v>5.5500000000029104</v>
      </c>
      <c r="L1096" s="35">
        <f t="shared" si="121"/>
        <v>5.5500000000029104</v>
      </c>
      <c r="M1096" s="36">
        <f t="shared" si="122"/>
        <v>2.6386152547157093E-4</v>
      </c>
      <c r="N1096" s="37">
        <f t="shared" si="123"/>
        <v>2018</v>
      </c>
      <c r="O1096" s="38" t="str">
        <f t="shared" si="124"/>
        <v>Q2</v>
      </c>
      <c r="P1096" s="37">
        <f t="shared" si="125"/>
        <v>4</v>
      </c>
    </row>
    <row r="1097" spans="1:16" x14ac:dyDescent="0.25">
      <c r="A1097" s="31">
        <v>43191</v>
      </c>
      <c r="B1097" s="32" t="s">
        <v>85</v>
      </c>
      <c r="C1097" s="32" t="s">
        <v>86</v>
      </c>
      <c r="D1097" s="32" t="s">
        <v>76</v>
      </c>
      <c r="E1097" s="33">
        <v>4</v>
      </c>
      <c r="F1097" s="34">
        <v>6321.46</v>
      </c>
      <c r="G1097" s="34">
        <v>0</v>
      </c>
      <c r="H1097" s="34">
        <v>2796.46</v>
      </c>
      <c r="I1097" s="34">
        <v>252.86</v>
      </c>
      <c r="J1097" s="35">
        <f t="shared" si="119"/>
        <v>6321.46</v>
      </c>
      <c r="K1097" s="35">
        <f t="shared" si="120"/>
        <v>3525</v>
      </c>
      <c r="L1097" s="35">
        <f t="shared" si="121"/>
        <v>3272.14</v>
      </c>
      <c r="M1097" s="36">
        <f t="shared" si="122"/>
        <v>0.55762434627443658</v>
      </c>
      <c r="N1097" s="37">
        <f t="shared" si="123"/>
        <v>2018</v>
      </c>
      <c r="O1097" s="38" t="str">
        <f t="shared" si="124"/>
        <v>Q2</v>
      </c>
      <c r="P1097" s="37">
        <f t="shared" si="125"/>
        <v>4</v>
      </c>
    </row>
    <row r="1098" spans="1:16" x14ac:dyDescent="0.25">
      <c r="A1098" s="31">
        <v>43191</v>
      </c>
      <c r="B1098" s="32" t="s">
        <v>85</v>
      </c>
      <c r="C1098" s="32" t="s">
        <v>75</v>
      </c>
      <c r="D1098" s="32" t="s">
        <v>76</v>
      </c>
      <c r="E1098" s="33">
        <v>9</v>
      </c>
      <c r="F1098" s="34">
        <v>10925.23</v>
      </c>
      <c r="G1098" s="34">
        <v>0</v>
      </c>
      <c r="H1098" s="34">
        <v>6726.94</v>
      </c>
      <c r="I1098" s="34">
        <v>0</v>
      </c>
      <c r="J1098" s="35">
        <f t="shared" si="119"/>
        <v>10925.23</v>
      </c>
      <c r="K1098" s="35">
        <f t="shared" si="120"/>
        <v>4198.29</v>
      </c>
      <c r="L1098" s="35">
        <f t="shared" si="121"/>
        <v>4198.29</v>
      </c>
      <c r="M1098" s="36">
        <f t="shared" si="122"/>
        <v>0.38427474753391921</v>
      </c>
      <c r="N1098" s="37">
        <f t="shared" si="123"/>
        <v>2018</v>
      </c>
      <c r="O1098" s="38" t="str">
        <f t="shared" si="124"/>
        <v>Q2</v>
      </c>
      <c r="P1098" s="37">
        <f t="shared" si="125"/>
        <v>4</v>
      </c>
    </row>
    <row r="1099" spans="1:16" x14ac:dyDescent="0.25">
      <c r="A1099" s="31">
        <v>43191</v>
      </c>
      <c r="B1099" s="32" t="s">
        <v>85</v>
      </c>
      <c r="C1099" s="32" t="s">
        <v>75</v>
      </c>
      <c r="D1099" s="32" t="s">
        <v>77</v>
      </c>
      <c r="E1099" s="33">
        <v>3</v>
      </c>
      <c r="F1099" s="34">
        <v>4428.99</v>
      </c>
      <c r="G1099" s="34">
        <v>354.33</v>
      </c>
      <c r="H1099" s="34">
        <v>2505.4</v>
      </c>
      <c r="I1099" s="34">
        <v>0</v>
      </c>
      <c r="J1099" s="35">
        <f t="shared" si="119"/>
        <v>4074.66</v>
      </c>
      <c r="K1099" s="35">
        <f t="shared" si="120"/>
        <v>1569.2599999999998</v>
      </c>
      <c r="L1099" s="35">
        <f t="shared" si="121"/>
        <v>1569.2599999999998</v>
      </c>
      <c r="M1099" s="36">
        <f t="shared" si="122"/>
        <v>0.38512661179092239</v>
      </c>
      <c r="N1099" s="37">
        <f t="shared" si="123"/>
        <v>2018</v>
      </c>
      <c r="O1099" s="38" t="str">
        <f t="shared" si="124"/>
        <v>Q2</v>
      </c>
      <c r="P1099" s="37">
        <f t="shared" si="125"/>
        <v>4</v>
      </c>
    </row>
    <row r="1100" spans="1:16" x14ac:dyDescent="0.25">
      <c r="A1100" s="31">
        <v>43191</v>
      </c>
      <c r="B1100" s="32" t="s">
        <v>85</v>
      </c>
      <c r="C1100" s="32" t="s">
        <v>78</v>
      </c>
      <c r="D1100" s="32" t="s">
        <v>76</v>
      </c>
      <c r="E1100" s="33">
        <v>269</v>
      </c>
      <c r="F1100" s="34">
        <v>323169.77</v>
      </c>
      <c r="G1100" s="34">
        <v>0</v>
      </c>
      <c r="H1100" s="34">
        <v>174655.85</v>
      </c>
      <c r="I1100" s="34">
        <v>0</v>
      </c>
      <c r="J1100" s="35">
        <f t="shared" si="119"/>
        <v>323169.77</v>
      </c>
      <c r="K1100" s="35">
        <f t="shared" si="120"/>
        <v>148513.92000000001</v>
      </c>
      <c r="L1100" s="35">
        <f t="shared" si="121"/>
        <v>148513.92000000001</v>
      </c>
      <c r="M1100" s="36">
        <f t="shared" si="122"/>
        <v>0.45955387473277592</v>
      </c>
      <c r="N1100" s="37">
        <f t="shared" si="123"/>
        <v>2018</v>
      </c>
      <c r="O1100" s="38" t="str">
        <f t="shared" si="124"/>
        <v>Q2</v>
      </c>
      <c r="P1100" s="37">
        <f t="shared" si="125"/>
        <v>4</v>
      </c>
    </row>
    <row r="1101" spans="1:16" x14ac:dyDescent="0.25">
      <c r="A1101" s="31">
        <v>43191</v>
      </c>
      <c r="B1101" s="32" t="s">
        <v>85</v>
      </c>
      <c r="C1101" s="32" t="s">
        <v>78</v>
      </c>
      <c r="D1101" s="32" t="s">
        <v>77</v>
      </c>
      <c r="E1101" s="33">
        <v>60</v>
      </c>
      <c r="F1101" s="34">
        <v>74607.039999999994</v>
      </c>
      <c r="G1101" s="34">
        <v>5386.3</v>
      </c>
      <c r="H1101" s="34">
        <v>42293.7</v>
      </c>
      <c r="I1101" s="34">
        <v>0</v>
      </c>
      <c r="J1101" s="35">
        <f t="shared" si="119"/>
        <v>69220.739999999991</v>
      </c>
      <c r="K1101" s="35">
        <f t="shared" si="120"/>
        <v>26927.039999999994</v>
      </c>
      <c r="L1101" s="35">
        <f t="shared" si="121"/>
        <v>26927.039999999994</v>
      </c>
      <c r="M1101" s="36">
        <f t="shared" si="122"/>
        <v>0.38900248682692495</v>
      </c>
      <c r="N1101" s="37">
        <f t="shared" si="123"/>
        <v>2018</v>
      </c>
      <c r="O1101" s="38" t="str">
        <f t="shared" si="124"/>
        <v>Q2</v>
      </c>
      <c r="P1101" s="37">
        <f t="shared" si="125"/>
        <v>4</v>
      </c>
    </row>
    <row r="1102" spans="1:16" x14ac:dyDescent="0.25">
      <c r="A1102" s="31">
        <v>43191</v>
      </c>
      <c r="B1102" s="32" t="s">
        <v>85</v>
      </c>
      <c r="C1102" s="32" t="s">
        <v>79</v>
      </c>
      <c r="D1102" s="32" t="s">
        <v>76</v>
      </c>
      <c r="E1102" s="33">
        <v>14</v>
      </c>
      <c r="F1102" s="34">
        <v>15903.54</v>
      </c>
      <c r="G1102" s="34">
        <v>0</v>
      </c>
      <c r="H1102" s="34">
        <v>9311.52</v>
      </c>
      <c r="I1102" s="34">
        <v>0</v>
      </c>
      <c r="J1102" s="35">
        <f t="shared" si="119"/>
        <v>15903.54</v>
      </c>
      <c r="K1102" s="35">
        <f t="shared" si="120"/>
        <v>6592.02</v>
      </c>
      <c r="L1102" s="35">
        <f t="shared" si="121"/>
        <v>6592.02</v>
      </c>
      <c r="M1102" s="36">
        <f t="shared" si="122"/>
        <v>0.41450016788714966</v>
      </c>
      <c r="N1102" s="37">
        <f t="shared" si="123"/>
        <v>2018</v>
      </c>
      <c r="O1102" s="38" t="str">
        <f t="shared" si="124"/>
        <v>Q2</v>
      </c>
      <c r="P1102" s="37">
        <f t="shared" si="125"/>
        <v>4</v>
      </c>
    </row>
    <row r="1103" spans="1:16" x14ac:dyDescent="0.25">
      <c r="A1103" s="31">
        <v>43191</v>
      </c>
      <c r="B1103" s="32" t="s">
        <v>85</v>
      </c>
      <c r="C1103" s="32" t="s">
        <v>79</v>
      </c>
      <c r="D1103" s="32" t="s">
        <v>77</v>
      </c>
      <c r="E1103" s="33">
        <v>8</v>
      </c>
      <c r="F1103" s="34">
        <v>13381.62</v>
      </c>
      <c r="G1103" s="34">
        <v>1070.53</v>
      </c>
      <c r="H1103" s="34">
        <v>6704</v>
      </c>
      <c r="I1103" s="34">
        <v>0</v>
      </c>
      <c r="J1103" s="35">
        <f t="shared" si="119"/>
        <v>12311.09</v>
      </c>
      <c r="K1103" s="35">
        <f t="shared" si="120"/>
        <v>5607.09</v>
      </c>
      <c r="L1103" s="35">
        <f t="shared" si="121"/>
        <v>5607.09</v>
      </c>
      <c r="M1103" s="36">
        <f t="shared" si="122"/>
        <v>0.45545032974334526</v>
      </c>
      <c r="N1103" s="37">
        <f t="shared" si="123"/>
        <v>2018</v>
      </c>
      <c r="O1103" s="38" t="str">
        <f t="shared" si="124"/>
        <v>Q2</v>
      </c>
      <c r="P1103" s="37">
        <f t="shared" si="125"/>
        <v>4</v>
      </c>
    </row>
    <row r="1104" spans="1:16" x14ac:dyDescent="0.25">
      <c r="A1104" s="31">
        <v>43221</v>
      </c>
      <c r="B1104" s="32" t="s">
        <v>74</v>
      </c>
      <c r="C1104" s="32" t="s">
        <v>86</v>
      </c>
      <c r="D1104" s="32" t="s">
        <v>76</v>
      </c>
      <c r="E1104" s="33">
        <v>9</v>
      </c>
      <c r="F1104" s="34">
        <v>2997.39</v>
      </c>
      <c r="G1104" s="34">
        <v>0</v>
      </c>
      <c r="H1104" s="34">
        <v>2129.84</v>
      </c>
      <c r="I1104" s="34">
        <v>119.9</v>
      </c>
      <c r="J1104" s="35">
        <f t="shared" si="119"/>
        <v>2997.39</v>
      </c>
      <c r="K1104" s="35">
        <f t="shared" si="120"/>
        <v>867.54999999999973</v>
      </c>
      <c r="L1104" s="35">
        <f t="shared" si="121"/>
        <v>747.64999999999975</v>
      </c>
      <c r="M1104" s="36">
        <f t="shared" si="122"/>
        <v>0.28943514190679215</v>
      </c>
      <c r="N1104" s="37">
        <f t="shared" si="123"/>
        <v>2018</v>
      </c>
      <c r="O1104" s="38" t="str">
        <f t="shared" si="124"/>
        <v>Q2</v>
      </c>
      <c r="P1104" s="37">
        <f t="shared" si="125"/>
        <v>5</v>
      </c>
    </row>
    <row r="1105" spans="1:16" x14ac:dyDescent="0.25">
      <c r="A1105" s="31">
        <v>43221</v>
      </c>
      <c r="B1105" s="32" t="s">
        <v>74</v>
      </c>
      <c r="C1105" s="32" t="s">
        <v>86</v>
      </c>
      <c r="D1105" s="32" t="s">
        <v>77</v>
      </c>
      <c r="E1105" s="33">
        <v>3</v>
      </c>
      <c r="F1105" s="34">
        <v>1370.21</v>
      </c>
      <c r="G1105" s="34">
        <v>95.92</v>
      </c>
      <c r="H1105" s="34">
        <v>597.62</v>
      </c>
      <c r="I1105" s="34">
        <v>50.97</v>
      </c>
      <c r="J1105" s="35">
        <f t="shared" si="119"/>
        <v>1274.29</v>
      </c>
      <c r="K1105" s="35">
        <f t="shared" si="120"/>
        <v>676.67</v>
      </c>
      <c r="L1105" s="35">
        <f t="shared" si="121"/>
        <v>625.69999999999993</v>
      </c>
      <c r="M1105" s="36">
        <f t="shared" si="122"/>
        <v>0.53101727236343377</v>
      </c>
      <c r="N1105" s="37">
        <f t="shared" si="123"/>
        <v>2018</v>
      </c>
      <c r="O1105" s="38" t="str">
        <f t="shared" si="124"/>
        <v>Q2</v>
      </c>
      <c r="P1105" s="37">
        <f t="shared" si="125"/>
        <v>5</v>
      </c>
    </row>
    <row r="1106" spans="1:16" x14ac:dyDescent="0.25">
      <c r="A1106" s="31">
        <v>43221</v>
      </c>
      <c r="B1106" s="32" t="s">
        <v>74</v>
      </c>
      <c r="C1106" s="32" t="s">
        <v>75</v>
      </c>
      <c r="D1106" s="32" t="s">
        <v>76</v>
      </c>
      <c r="E1106" s="33">
        <v>28</v>
      </c>
      <c r="F1106" s="34">
        <v>11519.31</v>
      </c>
      <c r="G1106" s="34">
        <v>0</v>
      </c>
      <c r="H1106" s="34">
        <v>7637.36</v>
      </c>
      <c r="I1106" s="34">
        <v>0</v>
      </c>
      <c r="J1106" s="35">
        <f t="shared" si="119"/>
        <v>11519.31</v>
      </c>
      <c r="K1106" s="35">
        <f t="shared" si="120"/>
        <v>3881.95</v>
      </c>
      <c r="L1106" s="35">
        <f t="shared" si="121"/>
        <v>3881.95</v>
      </c>
      <c r="M1106" s="36">
        <f t="shared" si="122"/>
        <v>0.33699501098590107</v>
      </c>
      <c r="N1106" s="37">
        <f t="shared" si="123"/>
        <v>2018</v>
      </c>
      <c r="O1106" s="38" t="str">
        <f t="shared" si="124"/>
        <v>Q2</v>
      </c>
      <c r="P1106" s="37">
        <f t="shared" si="125"/>
        <v>5</v>
      </c>
    </row>
    <row r="1107" spans="1:16" x14ac:dyDescent="0.25">
      <c r="A1107" s="31">
        <v>43221</v>
      </c>
      <c r="B1107" s="32" t="s">
        <v>74</v>
      </c>
      <c r="C1107" s="32" t="s">
        <v>75</v>
      </c>
      <c r="D1107" s="32" t="s">
        <v>77</v>
      </c>
      <c r="E1107" s="33">
        <v>13</v>
      </c>
      <c r="F1107" s="34">
        <v>5406.98</v>
      </c>
      <c r="G1107" s="34">
        <v>378.49</v>
      </c>
      <c r="H1107" s="34">
        <v>2924.2</v>
      </c>
      <c r="I1107" s="34">
        <v>0</v>
      </c>
      <c r="J1107" s="35">
        <f t="shared" si="119"/>
        <v>5028.49</v>
      </c>
      <c r="K1107" s="35">
        <f t="shared" si="120"/>
        <v>2104.29</v>
      </c>
      <c r="L1107" s="35">
        <f t="shared" si="121"/>
        <v>2104.29</v>
      </c>
      <c r="M1107" s="36">
        <f t="shared" si="122"/>
        <v>0.41847353778171975</v>
      </c>
      <c r="N1107" s="37">
        <f t="shared" si="123"/>
        <v>2018</v>
      </c>
      <c r="O1107" s="38" t="str">
        <f t="shared" si="124"/>
        <v>Q2</v>
      </c>
      <c r="P1107" s="37">
        <f t="shared" si="125"/>
        <v>5</v>
      </c>
    </row>
    <row r="1108" spans="1:16" x14ac:dyDescent="0.25">
      <c r="A1108" s="31">
        <v>43221</v>
      </c>
      <c r="B1108" s="32" t="s">
        <v>74</v>
      </c>
      <c r="C1108" s="32" t="s">
        <v>78</v>
      </c>
      <c r="D1108" s="32" t="s">
        <v>76</v>
      </c>
      <c r="E1108" s="33">
        <v>739</v>
      </c>
      <c r="F1108" s="34">
        <v>297133.63</v>
      </c>
      <c r="G1108" s="34">
        <v>0</v>
      </c>
      <c r="H1108" s="34">
        <v>181595.54</v>
      </c>
      <c r="I1108" s="34">
        <v>0</v>
      </c>
      <c r="J1108" s="35">
        <f t="shared" si="119"/>
        <v>297133.63</v>
      </c>
      <c r="K1108" s="35">
        <f t="shared" si="120"/>
        <v>115538.09</v>
      </c>
      <c r="L1108" s="35">
        <f t="shared" si="121"/>
        <v>115538.09</v>
      </c>
      <c r="M1108" s="36">
        <f t="shared" si="122"/>
        <v>0.38884218524843517</v>
      </c>
      <c r="N1108" s="37">
        <f t="shared" si="123"/>
        <v>2018</v>
      </c>
      <c r="O1108" s="38" t="str">
        <f t="shared" si="124"/>
        <v>Q2</v>
      </c>
      <c r="P1108" s="37">
        <f t="shared" si="125"/>
        <v>5</v>
      </c>
    </row>
    <row r="1109" spans="1:16" x14ac:dyDescent="0.25">
      <c r="A1109" s="31">
        <v>43221</v>
      </c>
      <c r="B1109" s="32" t="s">
        <v>74</v>
      </c>
      <c r="C1109" s="32" t="s">
        <v>78</v>
      </c>
      <c r="D1109" s="32" t="s">
        <v>77</v>
      </c>
      <c r="E1109" s="33">
        <v>257</v>
      </c>
      <c r="F1109" s="34">
        <v>115583.44</v>
      </c>
      <c r="G1109" s="34">
        <v>7867.76</v>
      </c>
      <c r="H1109" s="34">
        <v>66155.09</v>
      </c>
      <c r="I1109" s="34">
        <v>0</v>
      </c>
      <c r="J1109" s="35">
        <f t="shared" si="119"/>
        <v>107715.68000000001</v>
      </c>
      <c r="K1109" s="35">
        <f t="shared" si="120"/>
        <v>41560.590000000011</v>
      </c>
      <c r="L1109" s="35">
        <f t="shared" si="121"/>
        <v>41560.590000000011</v>
      </c>
      <c r="M1109" s="36">
        <f t="shared" si="122"/>
        <v>0.38583602684400276</v>
      </c>
      <c r="N1109" s="37">
        <f t="shared" si="123"/>
        <v>2018</v>
      </c>
      <c r="O1109" s="38" t="str">
        <f t="shared" si="124"/>
        <v>Q2</v>
      </c>
      <c r="P1109" s="37">
        <f t="shared" si="125"/>
        <v>5</v>
      </c>
    </row>
    <row r="1110" spans="1:16" x14ac:dyDescent="0.25">
      <c r="A1110" s="31">
        <v>43221</v>
      </c>
      <c r="B1110" s="32" t="s">
        <v>74</v>
      </c>
      <c r="C1110" s="32" t="s">
        <v>79</v>
      </c>
      <c r="D1110" s="32" t="s">
        <v>76</v>
      </c>
      <c r="E1110" s="33">
        <v>45</v>
      </c>
      <c r="F1110" s="34">
        <v>15569.61</v>
      </c>
      <c r="G1110" s="34">
        <v>0</v>
      </c>
      <c r="H1110" s="34">
        <v>9759.6</v>
      </c>
      <c r="I1110" s="34">
        <v>0</v>
      </c>
      <c r="J1110" s="35">
        <f t="shared" si="119"/>
        <v>15569.61</v>
      </c>
      <c r="K1110" s="35">
        <f t="shared" si="120"/>
        <v>5810.01</v>
      </c>
      <c r="L1110" s="35">
        <f t="shared" si="121"/>
        <v>5810.01</v>
      </c>
      <c r="M1110" s="36">
        <f t="shared" si="122"/>
        <v>0.37316348964424928</v>
      </c>
      <c r="N1110" s="37">
        <f t="shared" si="123"/>
        <v>2018</v>
      </c>
      <c r="O1110" s="38" t="str">
        <f t="shared" si="124"/>
        <v>Q2</v>
      </c>
      <c r="P1110" s="37">
        <f t="shared" si="125"/>
        <v>5</v>
      </c>
    </row>
    <row r="1111" spans="1:16" x14ac:dyDescent="0.25">
      <c r="A1111" s="31">
        <v>43221</v>
      </c>
      <c r="B1111" s="32" t="s">
        <v>74</v>
      </c>
      <c r="C1111" s="32" t="s">
        <v>79</v>
      </c>
      <c r="D1111" s="32" t="s">
        <v>77</v>
      </c>
      <c r="E1111" s="33">
        <v>32</v>
      </c>
      <c r="F1111" s="34">
        <v>14814.27</v>
      </c>
      <c r="G1111" s="34">
        <v>1036.98</v>
      </c>
      <c r="H1111" s="34">
        <v>7161.76</v>
      </c>
      <c r="I1111" s="34">
        <v>0</v>
      </c>
      <c r="J1111" s="35">
        <f t="shared" si="119"/>
        <v>13777.29</v>
      </c>
      <c r="K1111" s="35">
        <f t="shared" si="120"/>
        <v>6615.5300000000007</v>
      </c>
      <c r="L1111" s="35">
        <f t="shared" si="121"/>
        <v>6615.5300000000007</v>
      </c>
      <c r="M1111" s="36">
        <f t="shared" si="122"/>
        <v>0.48017643527863607</v>
      </c>
      <c r="N1111" s="37">
        <f t="shared" si="123"/>
        <v>2018</v>
      </c>
      <c r="O1111" s="38" t="str">
        <f t="shared" si="124"/>
        <v>Q2</v>
      </c>
      <c r="P1111" s="37">
        <f t="shared" si="125"/>
        <v>5</v>
      </c>
    </row>
    <row r="1112" spans="1:16" x14ac:dyDescent="0.25">
      <c r="A1112" s="31">
        <v>43221</v>
      </c>
      <c r="B1112" s="32" t="s">
        <v>80</v>
      </c>
      <c r="C1112" s="32" t="s">
        <v>86</v>
      </c>
      <c r="D1112" s="32" t="s">
        <v>76</v>
      </c>
      <c r="E1112" s="33">
        <v>3</v>
      </c>
      <c r="F1112" s="34">
        <v>13844.61</v>
      </c>
      <c r="G1112" s="34">
        <v>0</v>
      </c>
      <c r="H1112" s="34">
        <v>13172.44</v>
      </c>
      <c r="I1112" s="34">
        <v>553.78</v>
      </c>
      <c r="J1112" s="35">
        <f t="shared" si="119"/>
        <v>13844.61</v>
      </c>
      <c r="K1112" s="35">
        <f t="shared" si="120"/>
        <v>672.17000000000007</v>
      </c>
      <c r="L1112" s="35">
        <f t="shared" si="121"/>
        <v>118.3900000000001</v>
      </c>
      <c r="M1112" s="36">
        <f t="shared" si="122"/>
        <v>4.855102455034848E-2</v>
      </c>
      <c r="N1112" s="37">
        <f t="shared" si="123"/>
        <v>2018</v>
      </c>
      <c r="O1112" s="38" t="str">
        <f t="shared" si="124"/>
        <v>Q2</v>
      </c>
      <c r="P1112" s="37">
        <f t="shared" si="125"/>
        <v>5</v>
      </c>
    </row>
    <row r="1113" spans="1:16" x14ac:dyDescent="0.25">
      <c r="A1113" s="31">
        <v>43221</v>
      </c>
      <c r="B1113" s="32" t="s">
        <v>80</v>
      </c>
      <c r="C1113" s="32" t="s">
        <v>86</v>
      </c>
      <c r="D1113" s="32" t="s">
        <v>77</v>
      </c>
      <c r="E1113" s="33">
        <v>1</v>
      </c>
      <c r="F1113" s="34">
        <v>4618.34</v>
      </c>
      <c r="G1113" s="34">
        <v>323.27999999999997</v>
      </c>
      <c r="H1113" s="34">
        <v>3793.42</v>
      </c>
      <c r="I1113" s="34">
        <v>171.81</v>
      </c>
      <c r="J1113" s="35">
        <f t="shared" si="119"/>
        <v>4295.0600000000004</v>
      </c>
      <c r="K1113" s="35">
        <f t="shared" si="120"/>
        <v>501.64000000000033</v>
      </c>
      <c r="L1113" s="35">
        <f t="shared" si="121"/>
        <v>329.83000000000033</v>
      </c>
      <c r="M1113" s="36">
        <f t="shared" si="122"/>
        <v>0.11679464314817495</v>
      </c>
      <c r="N1113" s="37">
        <f t="shared" si="123"/>
        <v>2018</v>
      </c>
      <c r="O1113" s="38" t="str">
        <f t="shared" si="124"/>
        <v>Q2</v>
      </c>
      <c r="P1113" s="37">
        <f t="shared" si="125"/>
        <v>5</v>
      </c>
    </row>
    <row r="1114" spans="1:16" x14ac:dyDescent="0.25">
      <c r="A1114" s="31">
        <v>43221</v>
      </c>
      <c r="B1114" s="32" t="s">
        <v>80</v>
      </c>
      <c r="C1114" s="32" t="s">
        <v>75</v>
      </c>
      <c r="D1114" s="32" t="s">
        <v>76</v>
      </c>
      <c r="E1114" s="33">
        <v>5</v>
      </c>
      <c r="F1114" s="34">
        <v>14217.07</v>
      </c>
      <c r="G1114" s="34">
        <v>0</v>
      </c>
      <c r="H1114" s="34">
        <v>12220.57</v>
      </c>
      <c r="I1114" s="34">
        <v>0</v>
      </c>
      <c r="J1114" s="35">
        <f t="shared" si="119"/>
        <v>14217.07</v>
      </c>
      <c r="K1114" s="35">
        <f t="shared" si="120"/>
        <v>1996.5</v>
      </c>
      <c r="L1114" s="35">
        <f t="shared" si="121"/>
        <v>1996.5</v>
      </c>
      <c r="M1114" s="36">
        <f t="shared" si="122"/>
        <v>0.14042977913170576</v>
      </c>
      <c r="N1114" s="37">
        <f t="shared" si="123"/>
        <v>2018</v>
      </c>
      <c r="O1114" s="38" t="str">
        <f t="shared" si="124"/>
        <v>Q2</v>
      </c>
      <c r="P1114" s="37">
        <f t="shared" si="125"/>
        <v>5</v>
      </c>
    </row>
    <row r="1115" spans="1:16" x14ac:dyDescent="0.25">
      <c r="A1115" s="31">
        <v>43221</v>
      </c>
      <c r="B1115" s="32" t="s">
        <v>80</v>
      </c>
      <c r="C1115" s="32" t="s">
        <v>75</v>
      </c>
      <c r="D1115" s="32" t="s">
        <v>77</v>
      </c>
      <c r="E1115" s="33">
        <v>7</v>
      </c>
      <c r="F1115" s="34">
        <v>50982.74</v>
      </c>
      <c r="G1115" s="34">
        <v>3360.51</v>
      </c>
      <c r="H1115" s="34">
        <v>45957.75</v>
      </c>
      <c r="I1115" s="34">
        <v>0</v>
      </c>
      <c r="J1115" s="35">
        <f t="shared" si="119"/>
        <v>47622.229999999996</v>
      </c>
      <c r="K1115" s="35">
        <f t="shared" si="120"/>
        <v>1664.4799999999959</v>
      </c>
      <c r="L1115" s="35">
        <f t="shared" si="121"/>
        <v>1664.4799999999959</v>
      </c>
      <c r="M1115" s="36">
        <f t="shared" si="122"/>
        <v>3.4951744174936704E-2</v>
      </c>
      <c r="N1115" s="37">
        <f t="shared" si="123"/>
        <v>2018</v>
      </c>
      <c r="O1115" s="38" t="str">
        <f t="shared" si="124"/>
        <v>Q2</v>
      </c>
      <c r="P1115" s="37">
        <f t="shared" si="125"/>
        <v>5</v>
      </c>
    </row>
    <row r="1116" spans="1:16" x14ac:dyDescent="0.25">
      <c r="A1116" s="31">
        <v>43221</v>
      </c>
      <c r="B1116" s="32" t="s">
        <v>80</v>
      </c>
      <c r="C1116" s="32" t="s">
        <v>78</v>
      </c>
      <c r="D1116" s="32" t="s">
        <v>76</v>
      </c>
      <c r="E1116" s="33">
        <v>139</v>
      </c>
      <c r="F1116" s="34">
        <v>816683.92</v>
      </c>
      <c r="G1116" s="34">
        <v>0</v>
      </c>
      <c r="H1116" s="34">
        <v>709354.34</v>
      </c>
      <c r="I1116" s="34">
        <v>0</v>
      </c>
      <c r="J1116" s="35">
        <f t="shared" si="119"/>
        <v>816683.92</v>
      </c>
      <c r="K1116" s="35">
        <f t="shared" si="120"/>
        <v>107329.58000000007</v>
      </c>
      <c r="L1116" s="35">
        <f t="shared" si="121"/>
        <v>107329.58000000007</v>
      </c>
      <c r="M1116" s="36">
        <f t="shared" si="122"/>
        <v>0.13142119903621963</v>
      </c>
      <c r="N1116" s="37">
        <f t="shared" si="123"/>
        <v>2018</v>
      </c>
      <c r="O1116" s="38" t="str">
        <f t="shared" si="124"/>
        <v>Q2</v>
      </c>
      <c r="P1116" s="37">
        <f t="shared" si="125"/>
        <v>5</v>
      </c>
    </row>
    <row r="1117" spans="1:16" x14ac:dyDescent="0.25">
      <c r="A1117" s="31">
        <v>43221</v>
      </c>
      <c r="B1117" s="32" t="s">
        <v>80</v>
      </c>
      <c r="C1117" s="32" t="s">
        <v>78</v>
      </c>
      <c r="D1117" s="32" t="s">
        <v>77</v>
      </c>
      <c r="E1117" s="33">
        <v>52</v>
      </c>
      <c r="F1117" s="34">
        <v>279553.40999999997</v>
      </c>
      <c r="G1117" s="34">
        <v>19043.46</v>
      </c>
      <c r="H1117" s="34">
        <v>243935.11</v>
      </c>
      <c r="I1117" s="34">
        <v>0</v>
      </c>
      <c r="J1117" s="35">
        <f t="shared" si="119"/>
        <v>260509.94999999998</v>
      </c>
      <c r="K1117" s="35">
        <f t="shared" si="120"/>
        <v>16574.839999999997</v>
      </c>
      <c r="L1117" s="35">
        <f t="shared" si="121"/>
        <v>16574.839999999997</v>
      </c>
      <c r="M1117" s="36">
        <f t="shared" si="122"/>
        <v>6.3624594761159781E-2</v>
      </c>
      <c r="N1117" s="37">
        <f t="shared" si="123"/>
        <v>2018</v>
      </c>
      <c r="O1117" s="38" t="str">
        <f t="shared" si="124"/>
        <v>Q2</v>
      </c>
      <c r="P1117" s="37">
        <f t="shared" si="125"/>
        <v>5</v>
      </c>
    </row>
    <row r="1118" spans="1:16" x14ac:dyDescent="0.25">
      <c r="A1118" s="31">
        <v>43221</v>
      </c>
      <c r="B1118" s="32" t="s">
        <v>80</v>
      </c>
      <c r="C1118" s="32" t="s">
        <v>79</v>
      </c>
      <c r="D1118" s="32" t="s">
        <v>76</v>
      </c>
      <c r="E1118" s="33">
        <v>5</v>
      </c>
      <c r="F1118" s="34">
        <v>22977.23</v>
      </c>
      <c r="G1118" s="34">
        <v>0</v>
      </c>
      <c r="H1118" s="34">
        <v>19487.560000000001</v>
      </c>
      <c r="I1118" s="34">
        <v>0</v>
      </c>
      <c r="J1118" s="35">
        <f t="shared" si="119"/>
        <v>22977.23</v>
      </c>
      <c r="K1118" s="35">
        <f t="shared" si="120"/>
        <v>3489.6699999999983</v>
      </c>
      <c r="L1118" s="35">
        <f t="shared" si="121"/>
        <v>3489.6699999999983</v>
      </c>
      <c r="M1118" s="36">
        <f t="shared" si="122"/>
        <v>0.15187513899630192</v>
      </c>
      <c r="N1118" s="37">
        <f t="shared" si="123"/>
        <v>2018</v>
      </c>
      <c r="O1118" s="38" t="str">
        <f t="shared" si="124"/>
        <v>Q2</v>
      </c>
      <c r="P1118" s="37">
        <f t="shared" si="125"/>
        <v>5</v>
      </c>
    </row>
    <row r="1119" spans="1:16" x14ac:dyDescent="0.25">
      <c r="A1119" s="31">
        <v>43221</v>
      </c>
      <c r="B1119" s="32" t="s">
        <v>80</v>
      </c>
      <c r="C1119" s="32" t="s">
        <v>79</v>
      </c>
      <c r="D1119" s="32" t="s">
        <v>77</v>
      </c>
      <c r="E1119" s="33">
        <v>11</v>
      </c>
      <c r="F1119" s="34">
        <v>46796.15</v>
      </c>
      <c r="G1119" s="34">
        <v>3275.72</v>
      </c>
      <c r="H1119" s="34">
        <v>41295.519999999997</v>
      </c>
      <c r="I1119" s="34">
        <v>0</v>
      </c>
      <c r="J1119" s="35">
        <f t="shared" si="119"/>
        <v>43520.43</v>
      </c>
      <c r="K1119" s="35">
        <f t="shared" si="120"/>
        <v>2224.9100000000035</v>
      </c>
      <c r="L1119" s="35">
        <f t="shared" si="121"/>
        <v>2224.9100000000035</v>
      </c>
      <c r="M1119" s="36">
        <f t="shared" si="122"/>
        <v>5.1123345977969505E-2</v>
      </c>
      <c r="N1119" s="37">
        <f t="shared" si="123"/>
        <v>2018</v>
      </c>
      <c r="O1119" s="38" t="str">
        <f t="shared" si="124"/>
        <v>Q2</v>
      </c>
      <c r="P1119" s="37">
        <f t="shared" si="125"/>
        <v>5</v>
      </c>
    </row>
    <row r="1120" spans="1:16" x14ac:dyDescent="0.25">
      <c r="A1120" s="31">
        <v>43221</v>
      </c>
      <c r="B1120" s="32" t="s">
        <v>81</v>
      </c>
      <c r="C1120" s="32" t="s">
        <v>86</v>
      </c>
      <c r="D1120" s="32" t="s">
        <v>76</v>
      </c>
      <c r="E1120" s="33">
        <v>8</v>
      </c>
      <c r="F1120" s="34">
        <v>6088.41</v>
      </c>
      <c r="G1120" s="34">
        <v>0</v>
      </c>
      <c r="H1120" s="34">
        <v>3049.88</v>
      </c>
      <c r="I1120" s="34">
        <v>242.3</v>
      </c>
      <c r="J1120" s="35">
        <f t="shared" si="119"/>
        <v>6088.41</v>
      </c>
      <c r="K1120" s="35">
        <f t="shared" si="120"/>
        <v>3038.5299999999997</v>
      </c>
      <c r="L1120" s="35">
        <f t="shared" si="121"/>
        <v>2796.2299999999996</v>
      </c>
      <c r="M1120" s="36">
        <f t="shared" si="122"/>
        <v>0.49906790114331984</v>
      </c>
      <c r="N1120" s="37">
        <f t="shared" si="123"/>
        <v>2018</v>
      </c>
      <c r="O1120" s="38" t="str">
        <f t="shared" si="124"/>
        <v>Q2</v>
      </c>
      <c r="P1120" s="37">
        <f t="shared" si="125"/>
        <v>5</v>
      </c>
    </row>
    <row r="1121" spans="1:16" x14ac:dyDescent="0.25">
      <c r="A1121" s="31">
        <v>43221</v>
      </c>
      <c r="B1121" s="32" t="s">
        <v>81</v>
      </c>
      <c r="C1121" s="32" t="s">
        <v>86</v>
      </c>
      <c r="D1121" s="32" t="s">
        <v>77</v>
      </c>
      <c r="E1121" s="33">
        <v>1</v>
      </c>
      <c r="F1121" s="34">
        <v>1049.76</v>
      </c>
      <c r="G1121" s="34">
        <v>73.48</v>
      </c>
      <c r="H1121" s="34">
        <v>527.29</v>
      </c>
      <c r="I1121" s="34">
        <v>39.049999999999997</v>
      </c>
      <c r="J1121" s="35">
        <f t="shared" si="119"/>
        <v>976.28</v>
      </c>
      <c r="K1121" s="35">
        <f t="shared" si="120"/>
        <v>448.99</v>
      </c>
      <c r="L1121" s="35">
        <f t="shared" si="121"/>
        <v>409.94</v>
      </c>
      <c r="M1121" s="36">
        <f t="shared" si="122"/>
        <v>0.45989879952472651</v>
      </c>
      <c r="N1121" s="37">
        <f t="shared" si="123"/>
        <v>2018</v>
      </c>
      <c r="O1121" s="38" t="str">
        <f t="shared" si="124"/>
        <v>Q2</v>
      </c>
      <c r="P1121" s="37">
        <f t="shared" si="125"/>
        <v>5</v>
      </c>
    </row>
    <row r="1122" spans="1:16" x14ac:dyDescent="0.25">
      <c r="A1122" s="31">
        <v>43221</v>
      </c>
      <c r="B1122" s="32" t="s">
        <v>81</v>
      </c>
      <c r="C1122" s="32" t="s">
        <v>75</v>
      </c>
      <c r="D1122" s="32" t="s">
        <v>76</v>
      </c>
      <c r="E1122" s="33">
        <v>15</v>
      </c>
      <c r="F1122" s="34">
        <v>13780.09</v>
      </c>
      <c r="G1122" s="34">
        <v>0</v>
      </c>
      <c r="H1122" s="34">
        <v>6261.83</v>
      </c>
      <c r="I1122" s="34">
        <v>0</v>
      </c>
      <c r="J1122" s="35">
        <f t="shared" si="119"/>
        <v>13780.09</v>
      </c>
      <c r="K1122" s="35">
        <f t="shared" si="120"/>
        <v>7518.26</v>
      </c>
      <c r="L1122" s="35">
        <f t="shared" si="121"/>
        <v>7518.26</v>
      </c>
      <c r="M1122" s="36">
        <f t="shared" si="122"/>
        <v>0.54558859920363367</v>
      </c>
      <c r="N1122" s="37">
        <f t="shared" si="123"/>
        <v>2018</v>
      </c>
      <c r="O1122" s="38" t="str">
        <f t="shared" si="124"/>
        <v>Q2</v>
      </c>
      <c r="P1122" s="37">
        <f t="shared" si="125"/>
        <v>5</v>
      </c>
    </row>
    <row r="1123" spans="1:16" x14ac:dyDescent="0.25">
      <c r="A1123" s="31">
        <v>43221</v>
      </c>
      <c r="B1123" s="32" t="s">
        <v>81</v>
      </c>
      <c r="C1123" s="32" t="s">
        <v>75</v>
      </c>
      <c r="D1123" s="32" t="s">
        <v>77</v>
      </c>
      <c r="E1123" s="33">
        <v>10</v>
      </c>
      <c r="F1123" s="34">
        <v>7782.19</v>
      </c>
      <c r="G1123" s="34">
        <v>544.76</v>
      </c>
      <c r="H1123" s="34">
        <v>3279.51</v>
      </c>
      <c r="I1123" s="34">
        <v>0</v>
      </c>
      <c r="J1123" s="35">
        <f t="shared" si="119"/>
        <v>7237.4299999999994</v>
      </c>
      <c r="K1123" s="35">
        <f t="shared" si="120"/>
        <v>3957.9199999999992</v>
      </c>
      <c r="L1123" s="35">
        <f t="shared" si="121"/>
        <v>3957.9199999999992</v>
      </c>
      <c r="M1123" s="36">
        <f t="shared" si="122"/>
        <v>0.54686815623778051</v>
      </c>
      <c r="N1123" s="37">
        <f t="shared" si="123"/>
        <v>2018</v>
      </c>
      <c r="O1123" s="38" t="str">
        <f t="shared" si="124"/>
        <v>Q2</v>
      </c>
      <c r="P1123" s="37">
        <f t="shared" si="125"/>
        <v>5</v>
      </c>
    </row>
    <row r="1124" spans="1:16" x14ac:dyDescent="0.25">
      <c r="A1124" s="31">
        <v>43221</v>
      </c>
      <c r="B1124" s="32" t="s">
        <v>81</v>
      </c>
      <c r="C1124" s="32" t="s">
        <v>78</v>
      </c>
      <c r="D1124" s="32" t="s">
        <v>76</v>
      </c>
      <c r="E1124" s="33">
        <v>459</v>
      </c>
      <c r="F1124" s="34">
        <v>318883.44</v>
      </c>
      <c r="G1124" s="34">
        <v>0</v>
      </c>
      <c r="H1124" s="34">
        <v>144664.03</v>
      </c>
      <c r="I1124" s="34">
        <v>0</v>
      </c>
      <c r="J1124" s="35">
        <f t="shared" si="119"/>
        <v>318883.44</v>
      </c>
      <c r="K1124" s="35">
        <f t="shared" si="120"/>
        <v>174219.41</v>
      </c>
      <c r="L1124" s="35">
        <f t="shared" si="121"/>
        <v>174219.41</v>
      </c>
      <c r="M1124" s="36">
        <f t="shared" si="122"/>
        <v>0.54634198000372802</v>
      </c>
      <c r="N1124" s="37">
        <f t="shared" si="123"/>
        <v>2018</v>
      </c>
      <c r="O1124" s="38" t="str">
        <f t="shared" si="124"/>
        <v>Q2</v>
      </c>
      <c r="P1124" s="37">
        <f t="shared" si="125"/>
        <v>5</v>
      </c>
    </row>
    <row r="1125" spans="1:16" x14ac:dyDescent="0.25">
      <c r="A1125" s="31">
        <v>43221</v>
      </c>
      <c r="B1125" s="32" t="s">
        <v>81</v>
      </c>
      <c r="C1125" s="32" t="s">
        <v>78</v>
      </c>
      <c r="D1125" s="32" t="s">
        <v>77</v>
      </c>
      <c r="E1125" s="33">
        <v>182</v>
      </c>
      <c r="F1125" s="34">
        <v>123795.06</v>
      </c>
      <c r="G1125" s="34">
        <v>8438.5300000000007</v>
      </c>
      <c r="H1125" s="34">
        <v>57027.97</v>
      </c>
      <c r="I1125" s="34">
        <v>0</v>
      </c>
      <c r="J1125" s="35">
        <f t="shared" si="119"/>
        <v>115356.53</v>
      </c>
      <c r="K1125" s="35">
        <f t="shared" si="120"/>
        <v>58328.56</v>
      </c>
      <c r="L1125" s="35">
        <f t="shared" si="121"/>
        <v>58328.56</v>
      </c>
      <c r="M1125" s="36">
        <f t="shared" si="122"/>
        <v>0.5056372621471884</v>
      </c>
      <c r="N1125" s="37">
        <f t="shared" si="123"/>
        <v>2018</v>
      </c>
      <c r="O1125" s="38" t="str">
        <f t="shared" si="124"/>
        <v>Q2</v>
      </c>
      <c r="P1125" s="37">
        <f t="shared" si="125"/>
        <v>5</v>
      </c>
    </row>
    <row r="1126" spans="1:16" x14ac:dyDescent="0.25">
      <c r="A1126" s="31">
        <v>43221</v>
      </c>
      <c r="B1126" s="32" t="s">
        <v>81</v>
      </c>
      <c r="C1126" s="32" t="s">
        <v>79</v>
      </c>
      <c r="D1126" s="32" t="s">
        <v>76</v>
      </c>
      <c r="E1126" s="33">
        <v>23</v>
      </c>
      <c r="F1126" s="34">
        <v>16861.740000000002</v>
      </c>
      <c r="G1126" s="34">
        <v>0</v>
      </c>
      <c r="H1126" s="34">
        <v>7459.33</v>
      </c>
      <c r="I1126" s="34">
        <v>0</v>
      </c>
      <c r="J1126" s="35">
        <f t="shared" si="119"/>
        <v>16861.740000000002</v>
      </c>
      <c r="K1126" s="35">
        <f t="shared" si="120"/>
        <v>9402.4100000000017</v>
      </c>
      <c r="L1126" s="35">
        <f t="shared" si="121"/>
        <v>9402.4100000000017</v>
      </c>
      <c r="M1126" s="36">
        <f t="shared" si="122"/>
        <v>0.55761801569707525</v>
      </c>
      <c r="N1126" s="37">
        <f t="shared" si="123"/>
        <v>2018</v>
      </c>
      <c r="O1126" s="38" t="str">
        <f t="shared" si="124"/>
        <v>Q2</v>
      </c>
      <c r="P1126" s="37">
        <f t="shared" si="125"/>
        <v>5</v>
      </c>
    </row>
    <row r="1127" spans="1:16" x14ac:dyDescent="0.25">
      <c r="A1127" s="31">
        <v>43221</v>
      </c>
      <c r="B1127" s="32" t="s">
        <v>81</v>
      </c>
      <c r="C1127" s="32" t="s">
        <v>79</v>
      </c>
      <c r="D1127" s="32" t="s">
        <v>77</v>
      </c>
      <c r="E1127" s="33">
        <v>29</v>
      </c>
      <c r="F1127" s="34">
        <v>17833.48</v>
      </c>
      <c r="G1127" s="34">
        <v>1248.3399999999999</v>
      </c>
      <c r="H1127" s="34">
        <v>8227.39</v>
      </c>
      <c r="I1127" s="34">
        <v>0</v>
      </c>
      <c r="J1127" s="35">
        <f t="shared" si="119"/>
        <v>16585.14</v>
      </c>
      <c r="K1127" s="35">
        <f t="shared" si="120"/>
        <v>8357.75</v>
      </c>
      <c r="L1127" s="35">
        <f t="shared" si="121"/>
        <v>8357.75</v>
      </c>
      <c r="M1127" s="36">
        <f t="shared" si="122"/>
        <v>0.50393002410591647</v>
      </c>
      <c r="N1127" s="37">
        <f t="shared" si="123"/>
        <v>2018</v>
      </c>
      <c r="O1127" s="38" t="str">
        <f t="shared" si="124"/>
        <v>Q2</v>
      </c>
      <c r="P1127" s="37">
        <f t="shared" si="125"/>
        <v>5</v>
      </c>
    </row>
    <row r="1128" spans="1:16" x14ac:dyDescent="0.25">
      <c r="A1128" s="31">
        <v>43221</v>
      </c>
      <c r="B1128" s="32" t="s">
        <v>82</v>
      </c>
      <c r="C1128" s="32" t="s">
        <v>86</v>
      </c>
      <c r="D1128" s="32" t="s">
        <v>76</v>
      </c>
      <c r="E1128" s="33">
        <v>12</v>
      </c>
      <c r="F1128" s="34">
        <v>1392.08</v>
      </c>
      <c r="G1128" s="34">
        <v>0</v>
      </c>
      <c r="H1128" s="34">
        <v>1252.2</v>
      </c>
      <c r="I1128" s="34">
        <v>55.68</v>
      </c>
      <c r="J1128" s="35">
        <f t="shared" si="119"/>
        <v>1392.08</v>
      </c>
      <c r="K1128" s="35">
        <f t="shared" si="120"/>
        <v>139.87999999999988</v>
      </c>
      <c r="L1128" s="35">
        <f t="shared" si="121"/>
        <v>84.199999999999875</v>
      </c>
      <c r="M1128" s="36">
        <f t="shared" si="122"/>
        <v>0.10048273087753569</v>
      </c>
      <c r="N1128" s="37">
        <f t="shared" si="123"/>
        <v>2018</v>
      </c>
      <c r="O1128" s="38" t="str">
        <f t="shared" si="124"/>
        <v>Q2</v>
      </c>
      <c r="P1128" s="37">
        <f t="shared" si="125"/>
        <v>5</v>
      </c>
    </row>
    <row r="1129" spans="1:16" x14ac:dyDescent="0.25">
      <c r="A1129" s="31">
        <v>43221</v>
      </c>
      <c r="B1129" s="32" t="s">
        <v>82</v>
      </c>
      <c r="C1129" s="32" t="s">
        <v>86</v>
      </c>
      <c r="D1129" s="32" t="s">
        <v>77</v>
      </c>
      <c r="E1129" s="33">
        <v>7</v>
      </c>
      <c r="F1129" s="34">
        <v>725.18</v>
      </c>
      <c r="G1129" s="34">
        <v>50.76</v>
      </c>
      <c r="H1129" s="34">
        <v>682.5</v>
      </c>
      <c r="I1129" s="34">
        <v>26.98</v>
      </c>
      <c r="J1129" s="35">
        <f t="shared" si="119"/>
        <v>674.42</v>
      </c>
      <c r="K1129" s="35">
        <f t="shared" si="120"/>
        <v>-8.0800000000000409</v>
      </c>
      <c r="L1129" s="35">
        <f t="shared" si="121"/>
        <v>-35.060000000000045</v>
      </c>
      <c r="M1129" s="36">
        <f t="shared" si="122"/>
        <v>-1.198066486758999E-2</v>
      </c>
      <c r="N1129" s="37">
        <f t="shared" si="123"/>
        <v>2018</v>
      </c>
      <c r="O1129" s="38" t="str">
        <f t="shared" si="124"/>
        <v>Q2</v>
      </c>
      <c r="P1129" s="37">
        <f t="shared" si="125"/>
        <v>5</v>
      </c>
    </row>
    <row r="1130" spans="1:16" x14ac:dyDescent="0.25">
      <c r="A1130" s="31">
        <v>43221</v>
      </c>
      <c r="B1130" s="32" t="s">
        <v>82</v>
      </c>
      <c r="C1130" s="32" t="s">
        <v>75</v>
      </c>
      <c r="D1130" s="32" t="s">
        <v>76</v>
      </c>
      <c r="E1130" s="33">
        <v>35</v>
      </c>
      <c r="F1130" s="34">
        <v>3846.39</v>
      </c>
      <c r="G1130" s="34">
        <v>0</v>
      </c>
      <c r="H1130" s="34">
        <v>3318.81</v>
      </c>
      <c r="I1130" s="34">
        <v>0</v>
      </c>
      <c r="J1130" s="35">
        <f t="shared" si="119"/>
        <v>3846.39</v>
      </c>
      <c r="K1130" s="35">
        <f t="shared" si="120"/>
        <v>527.57999999999993</v>
      </c>
      <c r="L1130" s="35">
        <f t="shared" si="121"/>
        <v>527.57999999999993</v>
      </c>
      <c r="M1130" s="36">
        <f t="shared" si="122"/>
        <v>0.13716237822997668</v>
      </c>
      <c r="N1130" s="37">
        <f t="shared" si="123"/>
        <v>2018</v>
      </c>
      <c r="O1130" s="38" t="str">
        <f t="shared" si="124"/>
        <v>Q2</v>
      </c>
      <c r="P1130" s="37">
        <f t="shared" si="125"/>
        <v>5</v>
      </c>
    </row>
    <row r="1131" spans="1:16" x14ac:dyDescent="0.25">
      <c r="A1131" s="31">
        <v>43221</v>
      </c>
      <c r="B1131" s="32" t="s">
        <v>82</v>
      </c>
      <c r="C1131" s="32" t="s">
        <v>75</v>
      </c>
      <c r="D1131" s="32" t="s">
        <v>77</v>
      </c>
      <c r="E1131" s="33">
        <v>37</v>
      </c>
      <c r="F1131" s="34">
        <v>3136.8</v>
      </c>
      <c r="G1131" s="34">
        <v>219.58</v>
      </c>
      <c r="H1131" s="34">
        <v>2625.15</v>
      </c>
      <c r="I1131" s="34">
        <v>0</v>
      </c>
      <c r="J1131" s="35">
        <f t="shared" si="119"/>
        <v>2917.2200000000003</v>
      </c>
      <c r="K1131" s="35">
        <f t="shared" si="120"/>
        <v>292.07000000000016</v>
      </c>
      <c r="L1131" s="35">
        <f t="shared" si="121"/>
        <v>292.07000000000016</v>
      </c>
      <c r="M1131" s="36">
        <f t="shared" si="122"/>
        <v>0.10011929165438332</v>
      </c>
      <c r="N1131" s="37">
        <f t="shared" si="123"/>
        <v>2018</v>
      </c>
      <c r="O1131" s="38" t="str">
        <f t="shared" si="124"/>
        <v>Q2</v>
      </c>
      <c r="P1131" s="37">
        <f t="shared" si="125"/>
        <v>5</v>
      </c>
    </row>
    <row r="1132" spans="1:16" x14ac:dyDescent="0.25">
      <c r="A1132" s="31">
        <v>43221</v>
      </c>
      <c r="B1132" s="32" t="s">
        <v>82</v>
      </c>
      <c r="C1132" s="32" t="s">
        <v>78</v>
      </c>
      <c r="D1132" s="32" t="s">
        <v>76</v>
      </c>
      <c r="E1132" s="33">
        <v>1914</v>
      </c>
      <c r="F1132" s="34">
        <v>193973.85</v>
      </c>
      <c r="G1132" s="34">
        <v>0</v>
      </c>
      <c r="H1132" s="34">
        <v>160014.14000000001</v>
      </c>
      <c r="I1132" s="34">
        <v>0</v>
      </c>
      <c r="J1132" s="35">
        <f t="shared" si="119"/>
        <v>193973.85</v>
      </c>
      <c r="K1132" s="35">
        <f t="shared" si="120"/>
        <v>33959.709999999992</v>
      </c>
      <c r="L1132" s="35">
        <f t="shared" si="121"/>
        <v>33959.709999999992</v>
      </c>
      <c r="M1132" s="36">
        <f t="shared" si="122"/>
        <v>0.17507365039153469</v>
      </c>
      <c r="N1132" s="37">
        <f t="shared" si="123"/>
        <v>2018</v>
      </c>
      <c r="O1132" s="38" t="str">
        <f t="shared" si="124"/>
        <v>Q2</v>
      </c>
      <c r="P1132" s="37">
        <f t="shared" si="125"/>
        <v>5</v>
      </c>
    </row>
    <row r="1133" spans="1:16" x14ac:dyDescent="0.25">
      <c r="A1133" s="31">
        <v>43221</v>
      </c>
      <c r="B1133" s="32" t="s">
        <v>82</v>
      </c>
      <c r="C1133" s="32" t="s">
        <v>78</v>
      </c>
      <c r="D1133" s="32" t="s">
        <v>77</v>
      </c>
      <c r="E1133" s="33">
        <v>812</v>
      </c>
      <c r="F1133" s="34">
        <v>82099.509999999995</v>
      </c>
      <c r="G1133" s="34">
        <v>5568.62</v>
      </c>
      <c r="H1133" s="34">
        <v>67732.210000000006</v>
      </c>
      <c r="I1133" s="34">
        <v>0</v>
      </c>
      <c r="J1133" s="35">
        <f t="shared" si="119"/>
        <v>76530.89</v>
      </c>
      <c r="K1133" s="35">
        <f t="shared" si="120"/>
        <v>8798.679999999993</v>
      </c>
      <c r="L1133" s="35">
        <f t="shared" si="121"/>
        <v>8798.679999999993</v>
      </c>
      <c r="M1133" s="36">
        <f t="shared" si="122"/>
        <v>0.11496900140583748</v>
      </c>
      <c r="N1133" s="37">
        <f t="shared" si="123"/>
        <v>2018</v>
      </c>
      <c r="O1133" s="38" t="str">
        <f t="shared" si="124"/>
        <v>Q2</v>
      </c>
      <c r="P1133" s="37">
        <f t="shared" si="125"/>
        <v>5</v>
      </c>
    </row>
    <row r="1134" spans="1:16" x14ac:dyDescent="0.25">
      <c r="A1134" s="31">
        <v>43221</v>
      </c>
      <c r="B1134" s="32" t="s">
        <v>82</v>
      </c>
      <c r="C1134" s="32" t="s">
        <v>79</v>
      </c>
      <c r="D1134" s="32" t="s">
        <v>76</v>
      </c>
      <c r="E1134" s="33">
        <v>44</v>
      </c>
      <c r="F1134" s="34">
        <v>5526.66</v>
      </c>
      <c r="G1134" s="34">
        <v>0</v>
      </c>
      <c r="H1134" s="34">
        <v>4558.25</v>
      </c>
      <c r="I1134" s="34">
        <v>0</v>
      </c>
      <c r="J1134" s="35">
        <f t="shared" si="119"/>
        <v>5526.66</v>
      </c>
      <c r="K1134" s="35">
        <f t="shared" si="120"/>
        <v>968.40999999999985</v>
      </c>
      <c r="L1134" s="35">
        <f t="shared" si="121"/>
        <v>968.40999999999985</v>
      </c>
      <c r="M1134" s="36">
        <f t="shared" si="122"/>
        <v>0.17522518121252256</v>
      </c>
      <c r="N1134" s="37">
        <f t="shared" si="123"/>
        <v>2018</v>
      </c>
      <c r="O1134" s="38" t="str">
        <f t="shared" si="124"/>
        <v>Q2</v>
      </c>
      <c r="P1134" s="37">
        <f t="shared" si="125"/>
        <v>5</v>
      </c>
    </row>
    <row r="1135" spans="1:16" x14ac:dyDescent="0.25">
      <c r="A1135" s="31">
        <v>43221</v>
      </c>
      <c r="B1135" s="32" t="s">
        <v>82</v>
      </c>
      <c r="C1135" s="32" t="s">
        <v>79</v>
      </c>
      <c r="D1135" s="32" t="s">
        <v>77</v>
      </c>
      <c r="E1135" s="33">
        <v>88</v>
      </c>
      <c r="F1135" s="34">
        <v>9827.74</v>
      </c>
      <c r="G1135" s="34">
        <v>685.02</v>
      </c>
      <c r="H1135" s="34">
        <v>8285.3799999999992</v>
      </c>
      <c r="I1135" s="34">
        <v>0</v>
      </c>
      <c r="J1135" s="35">
        <f t="shared" si="119"/>
        <v>9142.7199999999993</v>
      </c>
      <c r="K1135" s="35">
        <f t="shared" si="120"/>
        <v>857.34000000000015</v>
      </c>
      <c r="L1135" s="35">
        <f t="shared" si="121"/>
        <v>857.34000000000015</v>
      </c>
      <c r="M1135" s="36">
        <f t="shared" si="122"/>
        <v>9.3772969094536446E-2</v>
      </c>
      <c r="N1135" s="37">
        <f t="shared" si="123"/>
        <v>2018</v>
      </c>
      <c r="O1135" s="38" t="str">
        <f t="shared" si="124"/>
        <v>Q2</v>
      </c>
      <c r="P1135" s="37">
        <f t="shared" si="125"/>
        <v>5</v>
      </c>
    </row>
    <row r="1136" spans="1:16" x14ac:dyDescent="0.25">
      <c r="A1136" s="31">
        <v>43221</v>
      </c>
      <c r="B1136" s="32" t="s">
        <v>83</v>
      </c>
      <c r="C1136" s="32" t="s">
        <v>86</v>
      </c>
      <c r="D1136" s="32" t="s">
        <v>76</v>
      </c>
      <c r="E1136" s="33">
        <v>5</v>
      </c>
      <c r="F1136" s="34">
        <v>2023.58</v>
      </c>
      <c r="G1136" s="34">
        <v>0</v>
      </c>
      <c r="H1136" s="34">
        <v>989.05</v>
      </c>
      <c r="I1136" s="34">
        <v>80.95</v>
      </c>
      <c r="J1136" s="35">
        <f t="shared" si="119"/>
        <v>2023.58</v>
      </c>
      <c r="K1136" s="35">
        <f t="shared" si="120"/>
        <v>1034.53</v>
      </c>
      <c r="L1136" s="35">
        <f t="shared" si="121"/>
        <v>953.57999999999993</v>
      </c>
      <c r="M1136" s="36">
        <f t="shared" si="122"/>
        <v>0.51123750975993043</v>
      </c>
      <c r="N1136" s="37">
        <f t="shared" si="123"/>
        <v>2018</v>
      </c>
      <c r="O1136" s="38" t="str">
        <f t="shared" si="124"/>
        <v>Q2</v>
      </c>
      <c r="P1136" s="37">
        <f t="shared" si="125"/>
        <v>5</v>
      </c>
    </row>
    <row r="1137" spans="1:16" x14ac:dyDescent="0.25">
      <c r="A1137" s="31">
        <v>43221</v>
      </c>
      <c r="B1137" s="32" t="s">
        <v>83</v>
      </c>
      <c r="C1137" s="32" t="s">
        <v>86</v>
      </c>
      <c r="D1137" s="32" t="s">
        <v>77</v>
      </c>
      <c r="E1137" s="33">
        <v>3</v>
      </c>
      <c r="F1137" s="34">
        <v>2275.36</v>
      </c>
      <c r="G1137" s="34">
        <v>159.28</v>
      </c>
      <c r="H1137" s="34">
        <v>1265.3800000000001</v>
      </c>
      <c r="I1137" s="34">
        <v>84.65</v>
      </c>
      <c r="J1137" s="35">
        <f t="shared" si="119"/>
        <v>2116.08</v>
      </c>
      <c r="K1137" s="35">
        <f t="shared" si="120"/>
        <v>850.69999999999982</v>
      </c>
      <c r="L1137" s="35">
        <f t="shared" si="121"/>
        <v>766.04999999999984</v>
      </c>
      <c r="M1137" s="36">
        <f t="shared" si="122"/>
        <v>0.40201693697780794</v>
      </c>
      <c r="N1137" s="37">
        <f t="shared" si="123"/>
        <v>2018</v>
      </c>
      <c r="O1137" s="38" t="str">
        <f t="shared" si="124"/>
        <v>Q2</v>
      </c>
      <c r="P1137" s="37">
        <f t="shared" si="125"/>
        <v>5</v>
      </c>
    </row>
    <row r="1138" spans="1:16" x14ac:dyDescent="0.25">
      <c r="A1138" s="31">
        <v>43221</v>
      </c>
      <c r="B1138" s="32" t="s">
        <v>83</v>
      </c>
      <c r="C1138" s="32" t="s">
        <v>75</v>
      </c>
      <c r="D1138" s="32" t="s">
        <v>76</v>
      </c>
      <c r="E1138" s="33">
        <v>25</v>
      </c>
      <c r="F1138" s="34">
        <v>18045.73</v>
      </c>
      <c r="G1138" s="34">
        <v>0</v>
      </c>
      <c r="H1138" s="34">
        <v>9905.7099999999991</v>
      </c>
      <c r="I1138" s="34">
        <v>0</v>
      </c>
      <c r="J1138" s="35">
        <f t="shared" si="119"/>
        <v>18045.73</v>
      </c>
      <c r="K1138" s="35">
        <f t="shared" si="120"/>
        <v>8140.02</v>
      </c>
      <c r="L1138" s="35">
        <f t="shared" si="121"/>
        <v>8140.02</v>
      </c>
      <c r="M1138" s="36">
        <f t="shared" si="122"/>
        <v>0.45107734627526846</v>
      </c>
      <c r="N1138" s="37">
        <f t="shared" si="123"/>
        <v>2018</v>
      </c>
      <c r="O1138" s="38" t="str">
        <f t="shared" si="124"/>
        <v>Q2</v>
      </c>
      <c r="P1138" s="37">
        <f t="shared" si="125"/>
        <v>5</v>
      </c>
    </row>
    <row r="1139" spans="1:16" x14ac:dyDescent="0.25">
      <c r="A1139" s="31">
        <v>43221</v>
      </c>
      <c r="B1139" s="32" t="s">
        <v>83</v>
      </c>
      <c r="C1139" s="32" t="s">
        <v>75</v>
      </c>
      <c r="D1139" s="32" t="s">
        <v>77</v>
      </c>
      <c r="E1139" s="33">
        <v>9</v>
      </c>
      <c r="F1139" s="34">
        <v>3715.27</v>
      </c>
      <c r="G1139" s="34">
        <v>243.27</v>
      </c>
      <c r="H1139" s="34">
        <v>1922.29</v>
      </c>
      <c r="I1139" s="34">
        <v>0</v>
      </c>
      <c r="J1139" s="35">
        <f t="shared" si="119"/>
        <v>3472</v>
      </c>
      <c r="K1139" s="35">
        <f t="shared" si="120"/>
        <v>1549.71</v>
      </c>
      <c r="L1139" s="35">
        <f t="shared" si="121"/>
        <v>1549.71</v>
      </c>
      <c r="M1139" s="36">
        <f t="shared" si="122"/>
        <v>0.44634504608294934</v>
      </c>
      <c r="N1139" s="37">
        <f t="shared" si="123"/>
        <v>2018</v>
      </c>
      <c r="O1139" s="38" t="str">
        <f t="shared" si="124"/>
        <v>Q2</v>
      </c>
      <c r="P1139" s="37">
        <f t="shared" si="125"/>
        <v>5</v>
      </c>
    </row>
    <row r="1140" spans="1:16" x14ac:dyDescent="0.25">
      <c r="A1140" s="31">
        <v>43221</v>
      </c>
      <c r="B1140" s="32" t="s">
        <v>83</v>
      </c>
      <c r="C1140" s="32" t="s">
        <v>78</v>
      </c>
      <c r="D1140" s="32" t="s">
        <v>76</v>
      </c>
      <c r="E1140" s="33">
        <v>533</v>
      </c>
      <c r="F1140" s="34">
        <v>310956.21000000002</v>
      </c>
      <c r="G1140" s="34">
        <v>0</v>
      </c>
      <c r="H1140" s="34">
        <v>168312.71</v>
      </c>
      <c r="I1140" s="34">
        <v>0</v>
      </c>
      <c r="J1140" s="35">
        <f t="shared" si="119"/>
        <v>310956.21000000002</v>
      </c>
      <c r="K1140" s="35">
        <f t="shared" si="120"/>
        <v>142643.50000000003</v>
      </c>
      <c r="L1140" s="35">
        <f t="shared" si="121"/>
        <v>142643.50000000003</v>
      </c>
      <c r="M1140" s="36">
        <f t="shared" si="122"/>
        <v>0.45872536200515185</v>
      </c>
      <c r="N1140" s="37">
        <f t="shared" si="123"/>
        <v>2018</v>
      </c>
      <c r="O1140" s="38" t="str">
        <f t="shared" si="124"/>
        <v>Q2</v>
      </c>
      <c r="P1140" s="37">
        <f t="shared" si="125"/>
        <v>5</v>
      </c>
    </row>
    <row r="1141" spans="1:16" x14ac:dyDescent="0.25">
      <c r="A1141" s="31">
        <v>43221</v>
      </c>
      <c r="B1141" s="32" t="s">
        <v>83</v>
      </c>
      <c r="C1141" s="32" t="s">
        <v>78</v>
      </c>
      <c r="D1141" s="32" t="s">
        <v>77</v>
      </c>
      <c r="E1141" s="33">
        <v>235</v>
      </c>
      <c r="F1141" s="34">
        <v>130471.55</v>
      </c>
      <c r="G1141" s="34">
        <v>8881.98</v>
      </c>
      <c r="H1141" s="34">
        <v>69653.539999999994</v>
      </c>
      <c r="I1141" s="34">
        <v>0</v>
      </c>
      <c r="J1141" s="35">
        <f t="shared" si="119"/>
        <v>121589.57</v>
      </c>
      <c r="K1141" s="35">
        <f t="shared" si="120"/>
        <v>51936.030000000013</v>
      </c>
      <c r="L1141" s="35">
        <f t="shared" si="121"/>
        <v>51936.030000000013</v>
      </c>
      <c r="M1141" s="36">
        <f t="shared" si="122"/>
        <v>0.4271421471430486</v>
      </c>
      <c r="N1141" s="37">
        <f t="shared" si="123"/>
        <v>2018</v>
      </c>
      <c r="O1141" s="38" t="str">
        <f t="shared" si="124"/>
        <v>Q2</v>
      </c>
      <c r="P1141" s="37">
        <f t="shared" si="125"/>
        <v>5</v>
      </c>
    </row>
    <row r="1142" spans="1:16" x14ac:dyDescent="0.25">
      <c r="A1142" s="31">
        <v>43221</v>
      </c>
      <c r="B1142" s="32" t="s">
        <v>83</v>
      </c>
      <c r="C1142" s="32" t="s">
        <v>79</v>
      </c>
      <c r="D1142" s="32" t="s">
        <v>76</v>
      </c>
      <c r="E1142" s="33">
        <v>24</v>
      </c>
      <c r="F1142" s="34">
        <v>9925.4500000000007</v>
      </c>
      <c r="G1142" s="34">
        <v>0</v>
      </c>
      <c r="H1142" s="34">
        <v>5266.78</v>
      </c>
      <c r="I1142" s="34">
        <v>0</v>
      </c>
      <c r="J1142" s="35">
        <f t="shared" si="119"/>
        <v>9925.4500000000007</v>
      </c>
      <c r="K1142" s="35">
        <f t="shared" si="120"/>
        <v>4658.670000000001</v>
      </c>
      <c r="L1142" s="35">
        <f t="shared" si="121"/>
        <v>4658.670000000001</v>
      </c>
      <c r="M1142" s="36">
        <f t="shared" si="122"/>
        <v>0.46936612445783321</v>
      </c>
      <c r="N1142" s="37">
        <f t="shared" si="123"/>
        <v>2018</v>
      </c>
      <c r="O1142" s="38" t="str">
        <f t="shared" si="124"/>
        <v>Q2</v>
      </c>
      <c r="P1142" s="37">
        <f t="shared" si="125"/>
        <v>5</v>
      </c>
    </row>
    <row r="1143" spans="1:16" x14ac:dyDescent="0.25">
      <c r="A1143" s="31">
        <v>43221</v>
      </c>
      <c r="B1143" s="32" t="s">
        <v>83</v>
      </c>
      <c r="C1143" s="32" t="s">
        <v>79</v>
      </c>
      <c r="D1143" s="32" t="s">
        <v>77</v>
      </c>
      <c r="E1143" s="33">
        <v>30</v>
      </c>
      <c r="F1143" s="34">
        <v>16463.310000000001</v>
      </c>
      <c r="G1143" s="34">
        <v>1129.5899999999999</v>
      </c>
      <c r="H1143" s="34">
        <v>8986.25</v>
      </c>
      <c r="I1143" s="34">
        <v>0</v>
      </c>
      <c r="J1143" s="35">
        <f t="shared" si="119"/>
        <v>15333.720000000001</v>
      </c>
      <c r="K1143" s="35">
        <f t="shared" si="120"/>
        <v>6347.4700000000012</v>
      </c>
      <c r="L1143" s="35">
        <f t="shared" si="121"/>
        <v>6347.4700000000012</v>
      </c>
      <c r="M1143" s="36">
        <f t="shared" si="122"/>
        <v>0.4139549959174943</v>
      </c>
      <c r="N1143" s="37">
        <f t="shared" si="123"/>
        <v>2018</v>
      </c>
      <c r="O1143" s="38" t="str">
        <f t="shared" si="124"/>
        <v>Q2</v>
      </c>
      <c r="P1143" s="37">
        <f t="shared" si="125"/>
        <v>5</v>
      </c>
    </row>
    <row r="1144" spans="1:16" x14ac:dyDescent="0.25">
      <c r="A1144" s="31">
        <v>43221</v>
      </c>
      <c r="B1144" s="32" t="s">
        <v>84</v>
      </c>
      <c r="C1144" s="32" t="s">
        <v>86</v>
      </c>
      <c r="D1144" s="32" t="s">
        <v>76</v>
      </c>
      <c r="E1144" s="33">
        <v>5</v>
      </c>
      <c r="F1144" s="34">
        <v>18649.16</v>
      </c>
      <c r="G1144" s="34">
        <v>0</v>
      </c>
      <c r="H1144" s="34">
        <v>15049.69</v>
      </c>
      <c r="I1144" s="34">
        <v>745.97</v>
      </c>
      <c r="J1144" s="35">
        <f t="shared" si="119"/>
        <v>18649.16</v>
      </c>
      <c r="K1144" s="35">
        <f t="shared" si="120"/>
        <v>3599.4699999999993</v>
      </c>
      <c r="L1144" s="35">
        <f t="shared" si="121"/>
        <v>2853.4999999999991</v>
      </c>
      <c r="M1144" s="36">
        <f t="shared" si="122"/>
        <v>0.19300976558729718</v>
      </c>
      <c r="N1144" s="37">
        <f t="shared" si="123"/>
        <v>2018</v>
      </c>
      <c r="O1144" s="38" t="str">
        <f t="shared" si="124"/>
        <v>Q2</v>
      </c>
      <c r="P1144" s="37">
        <f t="shared" si="125"/>
        <v>5</v>
      </c>
    </row>
    <row r="1145" spans="1:16" x14ac:dyDescent="0.25">
      <c r="A1145" s="31">
        <v>43221</v>
      </c>
      <c r="B1145" s="32" t="s">
        <v>84</v>
      </c>
      <c r="C1145" s="32" t="s">
        <v>75</v>
      </c>
      <c r="D1145" s="32" t="s">
        <v>76</v>
      </c>
      <c r="E1145" s="33">
        <v>6</v>
      </c>
      <c r="F1145" s="34">
        <v>22091.87</v>
      </c>
      <c r="G1145" s="34">
        <v>0</v>
      </c>
      <c r="H1145" s="34">
        <v>18760.82</v>
      </c>
      <c r="I1145" s="34">
        <v>0</v>
      </c>
      <c r="J1145" s="35">
        <f t="shared" si="119"/>
        <v>22091.87</v>
      </c>
      <c r="K1145" s="35">
        <f t="shared" si="120"/>
        <v>3331.0499999999993</v>
      </c>
      <c r="L1145" s="35">
        <f t="shared" si="121"/>
        <v>3331.0499999999993</v>
      </c>
      <c r="M1145" s="36">
        <f t="shared" si="122"/>
        <v>0.15078171291067707</v>
      </c>
      <c r="N1145" s="37">
        <f t="shared" si="123"/>
        <v>2018</v>
      </c>
      <c r="O1145" s="38" t="str">
        <f t="shared" si="124"/>
        <v>Q2</v>
      </c>
      <c r="P1145" s="37">
        <f t="shared" si="125"/>
        <v>5</v>
      </c>
    </row>
    <row r="1146" spans="1:16" x14ac:dyDescent="0.25">
      <c r="A1146" s="31">
        <v>43221</v>
      </c>
      <c r="B1146" s="32" t="s">
        <v>84</v>
      </c>
      <c r="C1146" s="32" t="s">
        <v>75</v>
      </c>
      <c r="D1146" s="32" t="s">
        <v>77</v>
      </c>
      <c r="E1146" s="33">
        <v>4</v>
      </c>
      <c r="F1146" s="34">
        <v>18639.810000000001</v>
      </c>
      <c r="G1146" s="34">
        <v>1304.78</v>
      </c>
      <c r="H1146" s="34">
        <v>15613.22</v>
      </c>
      <c r="I1146" s="34">
        <v>0</v>
      </c>
      <c r="J1146" s="35">
        <f t="shared" si="119"/>
        <v>17335.030000000002</v>
      </c>
      <c r="K1146" s="35">
        <f t="shared" si="120"/>
        <v>1721.8100000000031</v>
      </c>
      <c r="L1146" s="35">
        <f t="shared" si="121"/>
        <v>1721.8100000000031</v>
      </c>
      <c r="M1146" s="36">
        <f t="shared" si="122"/>
        <v>9.9325469872276126E-2</v>
      </c>
      <c r="N1146" s="37">
        <f t="shared" si="123"/>
        <v>2018</v>
      </c>
      <c r="O1146" s="38" t="str">
        <f t="shared" si="124"/>
        <v>Q2</v>
      </c>
      <c r="P1146" s="37">
        <f t="shared" si="125"/>
        <v>5</v>
      </c>
    </row>
    <row r="1147" spans="1:16" x14ac:dyDescent="0.25">
      <c r="A1147" s="31">
        <v>43221</v>
      </c>
      <c r="B1147" s="32" t="s">
        <v>84</v>
      </c>
      <c r="C1147" s="32" t="s">
        <v>78</v>
      </c>
      <c r="D1147" s="32" t="s">
        <v>76</v>
      </c>
      <c r="E1147" s="33">
        <v>192</v>
      </c>
      <c r="F1147" s="34">
        <v>709519.49</v>
      </c>
      <c r="G1147" s="34">
        <v>0</v>
      </c>
      <c r="H1147" s="34">
        <v>597895.71</v>
      </c>
      <c r="I1147" s="34">
        <v>0</v>
      </c>
      <c r="J1147" s="35">
        <f t="shared" si="119"/>
        <v>709519.49</v>
      </c>
      <c r="K1147" s="35">
        <f t="shared" si="120"/>
        <v>111623.78000000003</v>
      </c>
      <c r="L1147" s="35">
        <f t="shared" si="121"/>
        <v>111623.78000000003</v>
      </c>
      <c r="M1147" s="36">
        <f t="shared" si="122"/>
        <v>0.15732306381041067</v>
      </c>
      <c r="N1147" s="37">
        <f t="shared" si="123"/>
        <v>2018</v>
      </c>
      <c r="O1147" s="38" t="str">
        <f t="shared" si="124"/>
        <v>Q2</v>
      </c>
      <c r="P1147" s="37">
        <f t="shared" si="125"/>
        <v>5</v>
      </c>
    </row>
    <row r="1148" spans="1:16" x14ac:dyDescent="0.25">
      <c r="A1148" s="31">
        <v>43221</v>
      </c>
      <c r="B1148" s="32" t="s">
        <v>84</v>
      </c>
      <c r="C1148" s="32" t="s">
        <v>78</v>
      </c>
      <c r="D1148" s="32" t="s">
        <v>77</v>
      </c>
      <c r="E1148" s="33">
        <v>72</v>
      </c>
      <c r="F1148" s="34">
        <v>286971.44</v>
      </c>
      <c r="G1148" s="34">
        <v>19768.89</v>
      </c>
      <c r="H1148" s="34">
        <v>235208.45</v>
      </c>
      <c r="I1148" s="34">
        <v>0</v>
      </c>
      <c r="J1148" s="35">
        <f t="shared" si="119"/>
        <v>267202.55</v>
      </c>
      <c r="K1148" s="35">
        <f t="shared" si="120"/>
        <v>31994.099999999977</v>
      </c>
      <c r="L1148" s="35">
        <f t="shared" si="121"/>
        <v>31994.099999999977</v>
      </c>
      <c r="M1148" s="36">
        <f t="shared" si="122"/>
        <v>0.1197372555014912</v>
      </c>
      <c r="N1148" s="37">
        <f t="shared" si="123"/>
        <v>2018</v>
      </c>
      <c r="O1148" s="38" t="str">
        <f t="shared" si="124"/>
        <v>Q2</v>
      </c>
      <c r="P1148" s="37">
        <f t="shared" si="125"/>
        <v>5</v>
      </c>
    </row>
    <row r="1149" spans="1:16" x14ac:dyDescent="0.25">
      <c r="A1149" s="31">
        <v>43221</v>
      </c>
      <c r="B1149" s="32" t="s">
        <v>84</v>
      </c>
      <c r="C1149" s="32" t="s">
        <v>79</v>
      </c>
      <c r="D1149" s="32" t="s">
        <v>76</v>
      </c>
      <c r="E1149" s="33">
        <v>15</v>
      </c>
      <c r="F1149" s="34">
        <v>44929.68</v>
      </c>
      <c r="G1149" s="34">
        <v>0</v>
      </c>
      <c r="H1149" s="34">
        <v>38445.24</v>
      </c>
      <c r="I1149" s="34">
        <v>0</v>
      </c>
      <c r="J1149" s="35">
        <f t="shared" si="119"/>
        <v>44929.68</v>
      </c>
      <c r="K1149" s="35">
        <f t="shared" si="120"/>
        <v>6484.4400000000023</v>
      </c>
      <c r="L1149" s="35">
        <f t="shared" si="121"/>
        <v>6484.4400000000023</v>
      </c>
      <c r="M1149" s="36">
        <f t="shared" si="122"/>
        <v>0.14432419727894796</v>
      </c>
      <c r="N1149" s="37">
        <f t="shared" si="123"/>
        <v>2018</v>
      </c>
      <c r="O1149" s="38" t="str">
        <f t="shared" si="124"/>
        <v>Q2</v>
      </c>
      <c r="P1149" s="37">
        <f t="shared" si="125"/>
        <v>5</v>
      </c>
    </row>
    <row r="1150" spans="1:16" x14ac:dyDescent="0.25">
      <c r="A1150" s="31">
        <v>43221</v>
      </c>
      <c r="B1150" s="32" t="s">
        <v>84</v>
      </c>
      <c r="C1150" s="32" t="s">
        <v>79</v>
      </c>
      <c r="D1150" s="32" t="s">
        <v>77</v>
      </c>
      <c r="E1150" s="33">
        <v>17</v>
      </c>
      <c r="F1150" s="34">
        <v>53469.3</v>
      </c>
      <c r="G1150" s="34">
        <v>3742.85</v>
      </c>
      <c r="H1150" s="34">
        <v>44853.69</v>
      </c>
      <c r="I1150" s="34">
        <v>0</v>
      </c>
      <c r="J1150" s="35">
        <f t="shared" si="119"/>
        <v>49726.450000000004</v>
      </c>
      <c r="K1150" s="35">
        <f t="shared" si="120"/>
        <v>4872.760000000002</v>
      </c>
      <c r="L1150" s="35">
        <f t="shared" si="121"/>
        <v>4872.760000000002</v>
      </c>
      <c r="M1150" s="36">
        <f t="shared" si="122"/>
        <v>9.7991310459524084E-2</v>
      </c>
      <c r="N1150" s="37">
        <f t="shared" si="123"/>
        <v>2018</v>
      </c>
      <c r="O1150" s="38" t="str">
        <f t="shared" si="124"/>
        <v>Q2</v>
      </c>
      <c r="P1150" s="37">
        <f t="shared" si="125"/>
        <v>5</v>
      </c>
    </row>
    <row r="1151" spans="1:16" x14ac:dyDescent="0.25">
      <c r="A1151" s="31">
        <v>43221</v>
      </c>
      <c r="B1151" s="32" t="s">
        <v>85</v>
      </c>
      <c r="C1151" s="32" t="s">
        <v>86</v>
      </c>
      <c r="D1151" s="32" t="s">
        <v>77</v>
      </c>
      <c r="E1151" s="33">
        <v>3</v>
      </c>
      <c r="F1151" s="34">
        <v>8351.2900000000009</v>
      </c>
      <c r="G1151" s="34">
        <v>463.71</v>
      </c>
      <c r="H1151" s="34">
        <v>4529.93</v>
      </c>
      <c r="I1151" s="34">
        <v>316.73</v>
      </c>
      <c r="J1151" s="35">
        <f t="shared" si="119"/>
        <v>7887.5800000000008</v>
      </c>
      <c r="K1151" s="35">
        <f t="shared" si="120"/>
        <v>3357.6500000000005</v>
      </c>
      <c r="L1151" s="35">
        <f t="shared" si="121"/>
        <v>3040.9200000000005</v>
      </c>
      <c r="M1151" s="36">
        <f t="shared" si="122"/>
        <v>0.42568823390697785</v>
      </c>
      <c r="N1151" s="37">
        <f t="shared" si="123"/>
        <v>2018</v>
      </c>
      <c r="O1151" s="38" t="str">
        <f t="shared" si="124"/>
        <v>Q2</v>
      </c>
      <c r="P1151" s="37">
        <f t="shared" si="125"/>
        <v>5</v>
      </c>
    </row>
    <row r="1152" spans="1:16" x14ac:dyDescent="0.25">
      <c r="A1152" s="31">
        <v>43221</v>
      </c>
      <c r="B1152" s="32" t="s">
        <v>85</v>
      </c>
      <c r="C1152" s="32" t="s">
        <v>75</v>
      </c>
      <c r="D1152" s="32" t="s">
        <v>76</v>
      </c>
      <c r="E1152" s="33">
        <v>5</v>
      </c>
      <c r="F1152" s="34">
        <v>5883.45</v>
      </c>
      <c r="G1152" s="34">
        <v>0</v>
      </c>
      <c r="H1152" s="34">
        <v>2898.66</v>
      </c>
      <c r="I1152" s="34">
        <v>0</v>
      </c>
      <c r="J1152" s="35">
        <f t="shared" si="119"/>
        <v>5883.45</v>
      </c>
      <c r="K1152" s="35">
        <f t="shared" si="120"/>
        <v>2984.79</v>
      </c>
      <c r="L1152" s="35">
        <f t="shared" si="121"/>
        <v>2984.79</v>
      </c>
      <c r="M1152" s="36">
        <f t="shared" si="122"/>
        <v>0.50731968487877011</v>
      </c>
      <c r="N1152" s="37">
        <f t="shared" si="123"/>
        <v>2018</v>
      </c>
      <c r="O1152" s="38" t="str">
        <f t="shared" si="124"/>
        <v>Q2</v>
      </c>
      <c r="P1152" s="37">
        <f t="shared" si="125"/>
        <v>5</v>
      </c>
    </row>
    <row r="1153" spans="1:16" x14ac:dyDescent="0.25">
      <c r="A1153" s="31">
        <v>43221</v>
      </c>
      <c r="B1153" s="32" t="s">
        <v>85</v>
      </c>
      <c r="C1153" s="32" t="s">
        <v>75</v>
      </c>
      <c r="D1153" s="32" t="s">
        <v>77</v>
      </c>
      <c r="E1153" s="33">
        <v>4</v>
      </c>
      <c r="F1153" s="34">
        <v>4011.77</v>
      </c>
      <c r="G1153" s="34">
        <v>280.82</v>
      </c>
      <c r="H1153" s="34">
        <v>2371.44</v>
      </c>
      <c r="I1153" s="34">
        <v>0</v>
      </c>
      <c r="J1153" s="35">
        <f t="shared" si="119"/>
        <v>3730.95</v>
      </c>
      <c r="K1153" s="35">
        <f t="shared" si="120"/>
        <v>1359.5099999999998</v>
      </c>
      <c r="L1153" s="35">
        <f t="shared" si="121"/>
        <v>1359.5099999999998</v>
      </c>
      <c r="M1153" s="36">
        <f t="shared" si="122"/>
        <v>0.36438708639890638</v>
      </c>
      <c r="N1153" s="37">
        <f t="shared" si="123"/>
        <v>2018</v>
      </c>
      <c r="O1153" s="38" t="str">
        <f t="shared" si="124"/>
        <v>Q2</v>
      </c>
      <c r="P1153" s="37">
        <f t="shared" si="125"/>
        <v>5</v>
      </c>
    </row>
    <row r="1154" spans="1:16" x14ac:dyDescent="0.25">
      <c r="A1154" s="31">
        <v>43221</v>
      </c>
      <c r="B1154" s="32" t="s">
        <v>85</v>
      </c>
      <c r="C1154" s="32" t="s">
        <v>78</v>
      </c>
      <c r="D1154" s="32" t="s">
        <v>76</v>
      </c>
      <c r="E1154" s="33">
        <v>240</v>
      </c>
      <c r="F1154" s="34">
        <v>289907.21999999997</v>
      </c>
      <c r="G1154" s="34">
        <v>0</v>
      </c>
      <c r="H1154" s="34">
        <v>156335.59</v>
      </c>
      <c r="I1154" s="34">
        <v>0</v>
      </c>
      <c r="J1154" s="35">
        <f t="shared" ref="J1154:J1217" si="126">F1154-G1154</f>
        <v>289907.21999999997</v>
      </c>
      <c r="K1154" s="35">
        <f t="shared" ref="K1154:K1217" si="127">J1154-H1154</f>
        <v>133571.62999999998</v>
      </c>
      <c r="L1154" s="35">
        <f t="shared" ref="L1154:L1217" si="128">K1154-I1154</f>
        <v>133571.62999999998</v>
      </c>
      <c r="M1154" s="36">
        <f t="shared" ref="M1154:M1217" si="129">IF(J1154=0,0,K1154/J1154)</f>
        <v>0.46073923236544434</v>
      </c>
      <c r="N1154" s="37">
        <f t="shared" ref="N1154:N1217" si="130">YEAR(A1154)</f>
        <v>2018</v>
      </c>
      <c r="O1154" s="38" t="str">
        <f t="shared" ref="O1154:O1217" si="131">"Q"&amp;ROUNDUP(MONTH(A1154)/3,0)</f>
        <v>Q2</v>
      </c>
      <c r="P1154" s="37">
        <f t="shared" ref="P1154:P1217" si="132">MONTH(A1154)</f>
        <v>5</v>
      </c>
    </row>
    <row r="1155" spans="1:16" x14ac:dyDescent="0.25">
      <c r="A1155" s="31">
        <v>43221</v>
      </c>
      <c r="B1155" s="32" t="s">
        <v>85</v>
      </c>
      <c r="C1155" s="32" t="s">
        <v>78</v>
      </c>
      <c r="D1155" s="32" t="s">
        <v>77</v>
      </c>
      <c r="E1155" s="33">
        <v>91</v>
      </c>
      <c r="F1155" s="34">
        <v>119374.32</v>
      </c>
      <c r="G1155" s="34">
        <v>8114.57</v>
      </c>
      <c r="H1155" s="34">
        <v>63616.98</v>
      </c>
      <c r="I1155" s="34">
        <v>0</v>
      </c>
      <c r="J1155" s="35">
        <f t="shared" si="126"/>
        <v>111259.75</v>
      </c>
      <c r="K1155" s="35">
        <f t="shared" si="127"/>
        <v>47642.77</v>
      </c>
      <c r="L1155" s="35">
        <f t="shared" si="128"/>
        <v>47642.77</v>
      </c>
      <c r="M1155" s="36">
        <f t="shared" si="129"/>
        <v>0.42821208927756893</v>
      </c>
      <c r="N1155" s="37">
        <f t="shared" si="130"/>
        <v>2018</v>
      </c>
      <c r="O1155" s="38" t="str">
        <f t="shared" si="131"/>
        <v>Q2</v>
      </c>
      <c r="P1155" s="37">
        <f t="shared" si="132"/>
        <v>5</v>
      </c>
    </row>
    <row r="1156" spans="1:16" x14ac:dyDescent="0.25">
      <c r="A1156" s="31">
        <v>43221</v>
      </c>
      <c r="B1156" s="32" t="s">
        <v>85</v>
      </c>
      <c r="C1156" s="32" t="s">
        <v>79</v>
      </c>
      <c r="D1156" s="32" t="s">
        <v>76</v>
      </c>
      <c r="E1156" s="33">
        <v>17</v>
      </c>
      <c r="F1156" s="34">
        <v>17284.150000000001</v>
      </c>
      <c r="G1156" s="34">
        <v>0</v>
      </c>
      <c r="H1156" s="34">
        <v>9281.65</v>
      </c>
      <c r="I1156" s="34">
        <v>0</v>
      </c>
      <c r="J1156" s="35">
        <f t="shared" si="126"/>
        <v>17284.150000000001</v>
      </c>
      <c r="K1156" s="35">
        <f t="shared" si="127"/>
        <v>8002.5000000000018</v>
      </c>
      <c r="L1156" s="35">
        <f t="shared" si="128"/>
        <v>8002.5000000000018</v>
      </c>
      <c r="M1156" s="36">
        <f t="shared" si="129"/>
        <v>0.46299644471958418</v>
      </c>
      <c r="N1156" s="37">
        <f t="shared" si="130"/>
        <v>2018</v>
      </c>
      <c r="O1156" s="38" t="str">
        <f t="shared" si="131"/>
        <v>Q2</v>
      </c>
      <c r="P1156" s="37">
        <f t="shared" si="132"/>
        <v>5</v>
      </c>
    </row>
    <row r="1157" spans="1:16" x14ac:dyDescent="0.25">
      <c r="A1157" s="31">
        <v>43221</v>
      </c>
      <c r="B1157" s="32" t="s">
        <v>85</v>
      </c>
      <c r="C1157" s="32" t="s">
        <v>79</v>
      </c>
      <c r="D1157" s="32" t="s">
        <v>77</v>
      </c>
      <c r="E1157" s="33">
        <v>13</v>
      </c>
      <c r="F1157" s="34">
        <v>15353.16</v>
      </c>
      <c r="G1157" s="34">
        <v>1071</v>
      </c>
      <c r="H1157" s="34">
        <v>7968.38</v>
      </c>
      <c r="I1157" s="34">
        <v>0</v>
      </c>
      <c r="J1157" s="35">
        <f t="shared" si="126"/>
        <v>14282.16</v>
      </c>
      <c r="K1157" s="35">
        <f t="shared" si="127"/>
        <v>6313.78</v>
      </c>
      <c r="L1157" s="35">
        <f t="shared" si="128"/>
        <v>6313.78</v>
      </c>
      <c r="M1157" s="36">
        <f t="shared" si="129"/>
        <v>0.44207458815753359</v>
      </c>
      <c r="N1157" s="37">
        <f t="shared" si="130"/>
        <v>2018</v>
      </c>
      <c r="O1157" s="38" t="str">
        <f t="shared" si="131"/>
        <v>Q2</v>
      </c>
      <c r="P1157" s="37">
        <f t="shared" si="132"/>
        <v>5</v>
      </c>
    </row>
    <row r="1158" spans="1:16" x14ac:dyDescent="0.25">
      <c r="A1158" s="31">
        <v>43252</v>
      </c>
      <c r="B1158" s="32" t="s">
        <v>74</v>
      </c>
      <c r="C1158" s="32" t="s">
        <v>86</v>
      </c>
      <c r="D1158" s="32" t="s">
        <v>76</v>
      </c>
      <c r="E1158" s="33">
        <v>7</v>
      </c>
      <c r="F1158" s="34">
        <v>2905.85</v>
      </c>
      <c r="G1158" s="34">
        <v>0</v>
      </c>
      <c r="H1158" s="34">
        <v>1884.83</v>
      </c>
      <c r="I1158" s="34">
        <v>116.23</v>
      </c>
      <c r="J1158" s="35">
        <f t="shared" si="126"/>
        <v>2905.85</v>
      </c>
      <c r="K1158" s="35">
        <f t="shared" si="127"/>
        <v>1021.02</v>
      </c>
      <c r="L1158" s="35">
        <f t="shared" si="128"/>
        <v>904.79</v>
      </c>
      <c r="M1158" s="36">
        <f t="shared" si="129"/>
        <v>0.35136706987628408</v>
      </c>
      <c r="N1158" s="37">
        <f t="shared" si="130"/>
        <v>2018</v>
      </c>
      <c r="O1158" s="38" t="str">
        <f t="shared" si="131"/>
        <v>Q2</v>
      </c>
      <c r="P1158" s="37">
        <f t="shared" si="132"/>
        <v>6</v>
      </c>
    </row>
    <row r="1159" spans="1:16" x14ac:dyDescent="0.25">
      <c r="A1159" s="31">
        <v>43252</v>
      </c>
      <c r="B1159" s="32" t="s">
        <v>74</v>
      </c>
      <c r="C1159" s="32" t="s">
        <v>86</v>
      </c>
      <c r="D1159" s="32" t="s">
        <v>77</v>
      </c>
      <c r="E1159" s="33">
        <v>3</v>
      </c>
      <c r="F1159" s="34">
        <v>1266.17</v>
      </c>
      <c r="G1159" s="34">
        <v>104.82</v>
      </c>
      <c r="H1159" s="34">
        <v>1183.06</v>
      </c>
      <c r="I1159" s="34">
        <v>47.29</v>
      </c>
      <c r="J1159" s="35">
        <f t="shared" si="126"/>
        <v>1161.3500000000001</v>
      </c>
      <c r="K1159" s="35">
        <f t="shared" si="127"/>
        <v>-21.709999999999809</v>
      </c>
      <c r="L1159" s="35">
        <f t="shared" si="128"/>
        <v>-68.999999999999801</v>
      </c>
      <c r="M1159" s="36">
        <f t="shared" si="129"/>
        <v>-1.869376157058579E-2</v>
      </c>
      <c r="N1159" s="37">
        <f t="shared" si="130"/>
        <v>2018</v>
      </c>
      <c r="O1159" s="38" t="str">
        <f t="shared" si="131"/>
        <v>Q2</v>
      </c>
      <c r="P1159" s="37">
        <f t="shared" si="132"/>
        <v>6</v>
      </c>
    </row>
    <row r="1160" spans="1:16" x14ac:dyDescent="0.25">
      <c r="A1160" s="31">
        <v>43252</v>
      </c>
      <c r="B1160" s="32" t="s">
        <v>74</v>
      </c>
      <c r="C1160" s="32" t="s">
        <v>75</v>
      </c>
      <c r="D1160" s="32" t="s">
        <v>76</v>
      </c>
      <c r="E1160" s="33">
        <v>22</v>
      </c>
      <c r="F1160" s="34">
        <v>9496.75</v>
      </c>
      <c r="G1160" s="34">
        <v>0</v>
      </c>
      <c r="H1160" s="34">
        <v>5266.64</v>
      </c>
      <c r="I1160" s="34">
        <v>0</v>
      </c>
      <c r="J1160" s="35">
        <f t="shared" si="126"/>
        <v>9496.75</v>
      </c>
      <c r="K1160" s="35">
        <f t="shared" si="127"/>
        <v>4230.1099999999997</v>
      </c>
      <c r="L1160" s="35">
        <f t="shared" si="128"/>
        <v>4230.1099999999997</v>
      </c>
      <c r="M1160" s="36">
        <f t="shared" si="129"/>
        <v>0.44542711980414351</v>
      </c>
      <c r="N1160" s="37">
        <f t="shared" si="130"/>
        <v>2018</v>
      </c>
      <c r="O1160" s="38" t="str">
        <f t="shared" si="131"/>
        <v>Q2</v>
      </c>
      <c r="P1160" s="37">
        <f t="shared" si="132"/>
        <v>6</v>
      </c>
    </row>
    <row r="1161" spans="1:16" x14ac:dyDescent="0.25">
      <c r="A1161" s="31">
        <v>43252</v>
      </c>
      <c r="B1161" s="32" t="s">
        <v>74</v>
      </c>
      <c r="C1161" s="32" t="s">
        <v>75</v>
      </c>
      <c r="D1161" s="32" t="s">
        <v>77</v>
      </c>
      <c r="E1161" s="33">
        <v>17</v>
      </c>
      <c r="F1161" s="34">
        <v>8197.35</v>
      </c>
      <c r="G1161" s="34">
        <v>819.74</v>
      </c>
      <c r="H1161" s="34">
        <v>4455.7</v>
      </c>
      <c r="I1161" s="34">
        <v>0</v>
      </c>
      <c r="J1161" s="35">
        <f t="shared" si="126"/>
        <v>7377.6100000000006</v>
      </c>
      <c r="K1161" s="35">
        <f t="shared" si="127"/>
        <v>2921.9100000000008</v>
      </c>
      <c r="L1161" s="35">
        <f t="shared" si="128"/>
        <v>2921.9100000000008</v>
      </c>
      <c r="M1161" s="36">
        <f t="shared" si="129"/>
        <v>0.39605102465432579</v>
      </c>
      <c r="N1161" s="37">
        <f t="shared" si="130"/>
        <v>2018</v>
      </c>
      <c r="O1161" s="38" t="str">
        <f t="shared" si="131"/>
        <v>Q2</v>
      </c>
      <c r="P1161" s="37">
        <f t="shared" si="132"/>
        <v>6</v>
      </c>
    </row>
    <row r="1162" spans="1:16" x14ac:dyDescent="0.25">
      <c r="A1162" s="31">
        <v>43252</v>
      </c>
      <c r="B1162" s="32" t="s">
        <v>74</v>
      </c>
      <c r="C1162" s="32" t="s">
        <v>78</v>
      </c>
      <c r="D1162" s="32" t="s">
        <v>76</v>
      </c>
      <c r="E1162" s="33">
        <v>815</v>
      </c>
      <c r="F1162" s="34">
        <v>329003.42</v>
      </c>
      <c r="G1162" s="34">
        <v>0</v>
      </c>
      <c r="H1162" s="34">
        <v>196065.89</v>
      </c>
      <c r="I1162" s="34">
        <v>0</v>
      </c>
      <c r="J1162" s="35">
        <f t="shared" si="126"/>
        <v>329003.42</v>
      </c>
      <c r="K1162" s="35">
        <f t="shared" si="127"/>
        <v>132937.52999999997</v>
      </c>
      <c r="L1162" s="35">
        <f t="shared" si="128"/>
        <v>132937.52999999997</v>
      </c>
      <c r="M1162" s="36">
        <f t="shared" si="129"/>
        <v>0.40406124045762193</v>
      </c>
      <c r="N1162" s="37">
        <f t="shared" si="130"/>
        <v>2018</v>
      </c>
      <c r="O1162" s="38" t="str">
        <f t="shared" si="131"/>
        <v>Q2</v>
      </c>
      <c r="P1162" s="37">
        <f t="shared" si="132"/>
        <v>6</v>
      </c>
    </row>
    <row r="1163" spans="1:16" x14ac:dyDescent="0.25">
      <c r="A1163" s="31">
        <v>43252</v>
      </c>
      <c r="B1163" s="32" t="s">
        <v>74</v>
      </c>
      <c r="C1163" s="32" t="s">
        <v>78</v>
      </c>
      <c r="D1163" s="32" t="s">
        <v>77</v>
      </c>
      <c r="E1163" s="33">
        <v>225</v>
      </c>
      <c r="F1163" s="34">
        <v>88034.66</v>
      </c>
      <c r="G1163" s="34">
        <v>8082.92</v>
      </c>
      <c r="H1163" s="34">
        <v>54452.63</v>
      </c>
      <c r="I1163" s="34">
        <v>0</v>
      </c>
      <c r="J1163" s="35">
        <f t="shared" si="126"/>
        <v>79951.740000000005</v>
      </c>
      <c r="K1163" s="35">
        <f t="shared" si="127"/>
        <v>25499.110000000008</v>
      </c>
      <c r="L1163" s="35">
        <f t="shared" si="128"/>
        <v>25499.110000000008</v>
      </c>
      <c r="M1163" s="36">
        <f t="shared" si="129"/>
        <v>0.3189312702888018</v>
      </c>
      <c r="N1163" s="37">
        <f t="shared" si="130"/>
        <v>2018</v>
      </c>
      <c r="O1163" s="38" t="str">
        <f t="shared" si="131"/>
        <v>Q2</v>
      </c>
      <c r="P1163" s="37">
        <f t="shared" si="132"/>
        <v>6</v>
      </c>
    </row>
    <row r="1164" spans="1:16" x14ac:dyDescent="0.25">
      <c r="A1164" s="31">
        <v>43252</v>
      </c>
      <c r="B1164" s="32" t="s">
        <v>74</v>
      </c>
      <c r="C1164" s="32" t="s">
        <v>79</v>
      </c>
      <c r="D1164" s="32" t="s">
        <v>76</v>
      </c>
      <c r="E1164" s="33">
        <v>36</v>
      </c>
      <c r="F1164" s="34">
        <v>13966.36</v>
      </c>
      <c r="G1164" s="34">
        <v>0</v>
      </c>
      <c r="H1164" s="34">
        <v>8727.48</v>
      </c>
      <c r="I1164" s="34">
        <v>0</v>
      </c>
      <c r="J1164" s="35">
        <f t="shared" si="126"/>
        <v>13966.36</v>
      </c>
      <c r="K1164" s="35">
        <f t="shared" si="127"/>
        <v>5238.880000000001</v>
      </c>
      <c r="L1164" s="35">
        <f t="shared" si="128"/>
        <v>5238.880000000001</v>
      </c>
      <c r="M1164" s="36">
        <f t="shared" si="129"/>
        <v>0.37510704292313823</v>
      </c>
      <c r="N1164" s="37">
        <f t="shared" si="130"/>
        <v>2018</v>
      </c>
      <c r="O1164" s="38" t="str">
        <f t="shared" si="131"/>
        <v>Q2</v>
      </c>
      <c r="P1164" s="37">
        <f t="shared" si="132"/>
        <v>6</v>
      </c>
    </row>
    <row r="1165" spans="1:16" x14ac:dyDescent="0.25">
      <c r="A1165" s="31">
        <v>43252</v>
      </c>
      <c r="B1165" s="32" t="s">
        <v>74</v>
      </c>
      <c r="C1165" s="32" t="s">
        <v>79</v>
      </c>
      <c r="D1165" s="32" t="s">
        <v>77</v>
      </c>
      <c r="E1165" s="33">
        <v>18</v>
      </c>
      <c r="F1165" s="34">
        <v>8294.08</v>
      </c>
      <c r="G1165" s="34">
        <v>807.67</v>
      </c>
      <c r="H1165" s="34">
        <v>3551.54</v>
      </c>
      <c r="I1165" s="34">
        <v>0</v>
      </c>
      <c r="J1165" s="35">
        <f t="shared" si="126"/>
        <v>7486.41</v>
      </c>
      <c r="K1165" s="35">
        <f t="shared" si="127"/>
        <v>3934.87</v>
      </c>
      <c r="L1165" s="35">
        <f t="shared" si="128"/>
        <v>3934.87</v>
      </c>
      <c r="M1165" s="36">
        <f t="shared" si="129"/>
        <v>0.52560172365659907</v>
      </c>
      <c r="N1165" s="37">
        <f t="shared" si="130"/>
        <v>2018</v>
      </c>
      <c r="O1165" s="38" t="str">
        <f t="shared" si="131"/>
        <v>Q2</v>
      </c>
      <c r="P1165" s="37">
        <f t="shared" si="132"/>
        <v>6</v>
      </c>
    </row>
    <row r="1166" spans="1:16" x14ac:dyDescent="0.25">
      <c r="A1166" s="31">
        <v>43252</v>
      </c>
      <c r="B1166" s="32" t="s">
        <v>80</v>
      </c>
      <c r="C1166" s="32" t="s">
        <v>86</v>
      </c>
      <c r="D1166" s="32" t="s">
        <v>76</v>
      </c>
      <c r="E1166" s="33">
        <v>1</v>
      </c>
      <c r="F1166" s="34">
        <v>9071.25</v>
      </c>
      <c r="G1166" s="34">
        <v>0</v>
      </c>
      <c r="H1166" s="34">
        <v>6886.82</v>
      </c>
      <c r="I1166" s="34">
        <v>362.85</v>
      </c>
      <c r="J1166" s="35">
        <f t="shared" si="126"/>
        <v>9071.25</v>
      </c>
      <c r="K1166" s="35">
        <f t="shared" si="127"/>
        <v>2184.4300000000003</v>
      </c>
      <c r="L1166" s="35">
        <f t="shared" si="128"/>
        <v>1821.5800000000004</v>
      </c>
      <c r="M1166" s="36">
        <f t="shared" si="129"/>
        <v>0.24080804740250797</v>
      </c>
      <c r="N1166" s="37">
        <f t="shared" si="130"/>
        <v>2018</v>
      </c>
      <c r="O1166" s="38" t="str">
        <f t="shared" si="131"/>
        <v>Q2</v>
      </c>
      <c r="P1166" s="37">
        <f t="shared" si="132"/>
        <v>6</v>
      </c>
    </row>
    <row r="1167" spans="1:16" x14ac:dyDescent="0.25">
      <c r="A1167" s="31">
        <v>43252</v>
      </c>
      <c r="B1167" s="32" t="s">
        <v>80</v>
      </c>
      <c r="C1167" s="32" t="s">
        <v>86</v>
      </c>
      <c r="D1167" s="32" t="s">
        <v>77</v>
      </c>
      <c r="E1167" s="33">
        <v>2</v>
      </c>
      <c r="F1167" s="34">
        <v>7624.06</v>
      </c>
      <c r="G1167" s="34">
        <v>762.41</v>
      </c>
      <c r="H1167" s="34">
        <v>7055.06</v>
      </c>
      <c r="I1167" s="34">
        <v>274.45999999999998</v>
      </c>
      <c r="J1167" s="35">
        <f t="shared" si="126"/>
        <v>6861.6500000000005</v>
      </c>
      <c r="K1167" s="35">
        <f t="shared" si="127"/>
        <v>-193.40999999999985</v>
      </c>
      <c r="L1167" s="35">
        <f t="shared" si="128"/>
        <v>-467.86999999999983</v>
      </c>
      <c r="M1167" s="36">
        <f t="shared" si="129"/>
        <v>-2.8187097855472056E-2</v>
      </c>
      <c r="N1167" s="37">
        <f t="shared" si="130"/>
        <v>2018</v>
      </c>
      <c r="O1167" s="38" t="str">
        <f t="shared" si="131"/>
        <v>Q2</v>
      </c>
      <c r="P1167" s="37">
        <f t="shared" si="132"/>
        <v>6</v>
      </c>
    </row>
    <row r="1168" spans="1:16" x14ac:dyDescent="0.25">
      <c r="A1168" s="31">
        <v>43252</v>
      </c>
      <c r="B1168" s="32" t="s">
        <v>80</v>
      </c>
      <c r="C1168" s="32" t="s">
        <v>75</v>
      </c>
      <c r="D1168" s="32" t="s">
        <v>76</v>
      </c>
      <c r="E1168" s="33">
        <v>8</v>
      </c>
      <c r="F1168" s="34">
        <v>42023.839999999997</v>
      </c>
      <c r="G1168" s="34">
        <v>0</v>
      </c>
      <c r="H1168" s="34">
        <v>35313.120000000003</v>
      </c>
      <c r="I1168" s="34">
        <v>0</v>
      </c>
      <c r="J1168" s="35">
        <f t="shared" si="126"/>
        <v>42023.839999999997</v>
      </c>
      <c r="K1168" s="35">
        <f t="shared" si="127"/>
        <v>6710.7199999999939</v>
      </c>
      <c r="L1168" s="35">
        <f t="shared" si="128"/>
        <v>6710.7199999999939</v>
      </c>
      <c r="M1168" s="36">
        <f t="shared" si="129"/>
        <v>0.15968840543843671</v>
      </c>
      <c r="N1168" s="37">
        <f t="shared" si="130"/>
        <v>2018</v>
      </c>
      <c r="O1168" s="38" t="str">
        <f t="shared" si="131"/>
        <v>Q2</v>
      </c>
      <c r="P1168" s="37">
        <f t="shared" si="132"/>
        <v>6</v>
      </c>
    </row>
    <row r="1169" spans="1:16" x14ac:dyDescent="0.25">
      <c r="A1169" s="31">
        <v>43252</v>
      </c>
      <c r="B1169" s="32" t="s">
        <v>80</v>
      </c>
      <c r="C1169" s="32" t="s">
        <v>75</v>
      </c>
      <c r="D1169" s="32" t="s">
        <v>77</v>
      </c>
      <c r="E1169" s="33">
        <v>2</v>
      </c>
      <c r="F1169" s="34">
        <v>2442.86</v>
      </c>
      <c r="G1169" s="34">
        <v>166.83</v>
      </c>
      <c r="H1169" s="34">
        <v>2242.87</v>
      </c>
      <c r="I1169" s="34">
        <v>0</v>
      </c>
      <c r="J1169" s="35">
        <f t="shared" si="126"/>
        <v>2276.0300000000002</v>
      </c>
      <c r="K1169" s="35">
        <f t="shared" si="127"/>
        <v>33.160000000000309</v>
      </c>
      <c r="L1169" s="35">
        <f t="shared" si="128"/>
        <v>33.160000000000309</v>
      </c>
      <c r="M1169" s="36">
        <f t="shared" si="129"/>
        <v>1.4569227997873625E-2</v>
      </c>
      <c r="N1169" s="37">
        <f t="shared" si="130"/>
        <v>2018</v>
      </c>
      <c r="O1169" s="38" t="str">
        <f t="shared" si="131"/>
        <v>Q2</v>
      </c>
      <c r="P1169" s="37">
        <f t="shared" si="132"/>
        <v>6</v>
      </c>
    </row>
    <row r="1170" spans="1:16" x14ac:dyDescent="0.25">
      <c r="A1170" s="31">
        <v>43252</v>
      </c>
      <c r="B1170" s="32" t="s">
        <v>80</v>
      </c>
      <c r="C1170" s="32" t="s">
        <v>78</v>
      </c>
      <c r="D1170" s="32" t="s">
        <v>76</v>
      </c>
      <c r="E1170" s="33">
        <v>134</v>
      </c>
      <c r="F1170" s="34">
        <v>694452.57</v>
      </c>
      <c r="G1170" s="34">
        <v>0</v>
      </c>
      <c r="H1170" s="34">
        <v>604404.75</v>
      </c>
      <c r="I1170" s="34">
        <v>0</v>
      </c>
      <c r="J1170" s="35">
        <f t="shared" si="126"/>
        <v>694452.57</v>
      </c>
      <c r="K1170" s="35">
        <f t="shared" si="127"/>
        <v>90047.819999999949</v>
      </c>
      <c r="L1170" s="35">
        <f t="shared" si="128"/>
        <v>90047.819999999949</v>
      </c>
      <c r="M1170" s="36">
        <f t="shared" si="129"/>
        <v>0.12966734358834608</v>
      </c>
      <c r="N1170" s="37">
        <f t="shared" si="130"/>
        <v>2018</v>
      </c>
      <c r="O1170" s="38" t="str">
        <f t="shared" si="131"/>
        <v>Q2</v>
      </c>
      <c r="P1170" s="37">
        <f t="shared" si="132"/>
        <v>6</v>
      </c>
    </row>
    <row r="1171" spans="1:16" x14ac:dyDescent="0.25">
      <c r="A1171" s="31">
        <v>43252</v>
      </c>
      <c r="B1171" s="32" t="s">
        <v>80</v>
      </c>
      <c r="C1171" s="32" t="s">
        <v>78</v>
      </c>
      <c r="D1171" s="32" t="s">
        <v>77</v>
      </c>
      <c r="E1171" s="33">
        <v>38</v>
      </c>
      <c r="F1171" s="34">
        <v>180990.07999999999</v>
      </c>
      <c r="G1171" s="34">
        <v>16460.11</v>
      </c>
      <c r="H1171" s="34">
        <v>162495.07999999999</v>
      </c>
      <c r="I1171" s="34">
        <v>0</v>
      </c>
      <c r="J1171" s="35">
        <f t="shared" si="126"/>
        <v>164529.96999999997</v>
      </c>
      <c r="K1171" s="35">
        <f t="shared" si="127"/>
        <v>2034.8899999999849</v>
      </c>
      <c r="L1171" s="35">
        <f t="shared" si="128"/>
        <v>2034.8899999999849</v>
      </c>
      <c r="M1171" s="36">
        <f t="shared" si="129"/>
        <v>1.2367898687394067E-2</v>
      </c>
      <c r="N1171" s="37">
        <f t="shared" si="130"/>
        <v>2018</v>
      </c>
      <c r="O1171" s="38" t="str">
        <f t="shared" si="131"/>
        <v>Q2</v>
      </c>
      <c r="P1171" s="37">
        <f t="shared" si="132"/>
        <v>6</v>
      </c>
    </row>
    <row r="1172" spans="1:16" x14ac:dyDescent="0.25">
      <c r="A1172" s="31">
        <v>43252</v>
      </c>
      <c r="B1172" s="32" t="s">
        <v>80</v>
      </c>
      <c r="C1172" s="32" t="s">
        <v>79</v>
      </c>
      <c r="D1172" s="32" t="s">
        <v>76</v>
      </c>
      <c r="E1172" s="33">
        <v>8</v>
      </c>
      <c r="F1172" s="34">
        <v>49649.97</v>
      </c>
      <c r="G1172" s="34">
        <v>0</v>
      </c>
      <c r="H1172" s="34">
        <v>42727.03</v>
      </c>
      <c r="I1172" s="34">
        <v>0</v>
      </c>
      <c r="J1172" s="35">
        <f t="shared" si="126"/>
        <v>49649.97</v>
      </c>
      <c r="K1172" s="35">
        <f t="shared" si="127"/>
        <v>6922.9400000000023</v>
      </c>
      <c r="L1172" s="35">
        <f t="shared" si="128"/>
        <v>6922.9400000000023</v>
      </c>
      <c r="M1172" s="36">
        <f t="shared" si="129"/>
        <v>0.13943492815806338</v>
      </c>
      <c r="N1172" s="37">
        <f t="shared" si="130"/>
        <v>2018</v>
      </c>
      <c r="O1172" s="38" t="str">
        <f t="shared" si="131"/>
        <v>Q2</v>
      </c>
      <c r="P1172" s="37">
        <f t="shared" si="132"/>
        <v>6</v>
      </c>
    </row>
    <row r="1173" spans="1:16" x14ac:dyDescent="0.25">
      <c r="A1173" s="31">
        <v>43252</v>
      </c>
      <c r="B1173" s="32" t="s">
        <v>80</v>
      </c>
      <c r="C1173" s="32" t="s">
        <v>79</v>
      </c>
      <c r="D1173" s="32" t="s">
        <v>77</v>
      </c>
      <c r="E1173" s="33">
        <v>6</v>
      </c>
      <c r="F1173" s="34">
        <v>18679.34</v>
      </c>
      <c r="G1173" s="34">
        <v>1620.37</v>
      </c>
      <c r="H1173" s="34">
        <v>16176.1</v>
      </c>
      <c r="I1173" s="34">
        <v>0</v>
      </c>
      <c r="J1173" s="35">
        <f t="shared" si="126"/>
        <v>17058.97</v>
      </c>
      <c r="K1173" s="35">
        <f t="shared" si="127"/>
        <v>882.8700000000008</v>
      </c>
      <c r="L1173" s="35">
        <f t="shared" si="128"/>
        <v>882.8700000000008</v>
      </c>
      <c r="M1173" s="36">
        <f t="shared" si="129"/>
        <v>5.1754003905276853E-2</v>
      </c>
      <c r="N1173" s="37">
        <f t="shared" si="130"/>
        <v>2018</v>
      </c>
      <c r="O1173" s="38" t="str">
        <f t="shared" si="131"/>
        <v>Q2</v>
      </c>
      <c r="P1173" s="37">
        <f t="shared" si="132"/>
        <v>6</v>
      </c>
    </row>
    <row r="1174" spans="1:16" x14ac:dyDescent="0.25">
      <c r="A1174" s="31">
        <v>43252</v>
      </c>
      <c r="B1174" s="32" t="s">
        <v>81</v>
      </c>
      <c r="C1174" s="32" t="s">
        <v>86</v>
      </c>
      <c r="D1174" s="32" t="s">
        <v>76</v>
      </c>
      <c r="E1174" s="33">
        <v>10</v>
      </c>
      <c r="F1174" s="34">
        <v>6460.86</v>
      </c>
      <c r="G1174" s="34">
        <v>0</v>
      </c>
      <c r="H1174" s="34">
        <v>3075.23</v>
      </c>
      <c r="I1174" s="34">
        <v>257.75</v>
      </c>
      <c r="J1174" s="35">
        <f t="shared" si="126"/>
        <v>6460.86</v>
      </c>
      <c r="K1174" s="35">
        <f t="shared" si="127"/>
        <v>3385.6299999999997</v>
      </c>
      <c r="L1174" s="35">
        <f t="shared" si="128"/>
        <v>3127.8799999999997</v>
      </c>
      <c r="M1174" s="36">
        <f t="shared" si="129"/>
        <v>0.52402156988388537</v>
      </c>
      <c r="N1174" s="37">
        <f t="shared" si="130"/>
        <v>2018</v>
      </c>
      <c r="O1174" s="38" t="str">
        <f t="shared" si="131"/>
        <v>Q2</v>
      </c>
      <c r="P1174" s="37">
        <f t="shared" si="132"/>
        <v>6</v>
      </c>
    </row>
    <row r="1175" spans="1:16" x14ac:dyDescent="0.25">
      <c r="A1175" s="31">
        <v>43252</v>
      </c>
      <c r="B1175" s="32" t="s">
        <v>81</v>
      </c>
      <c r="C1175" s="32" t="s">
        <v>86</v>
      </c>
      <c r="D1175" s="32" t="s">
        <v>77</v>
      </c>
      <c r="E1175" s="33">
        <v>1</v>
      </c>
      <c r="F1175" s="34">
        <v>644.01</v>
      </c>
      <c r="G1175" s="34">
        <v>64.400000000000006</v>
      </c>
      <c r="H1175" s="34">
        <v>284.95</v>
      </c>
      <c r="I1175" s="34">
        <v>23.18</v>
      </c>
      <c r="J1175" s="35">
        <f t="shared" si="126"/>
        <v>579.61</v>
      </c>
      <c r="K1175" s="35">
        <f t="shared" si="127"/>
        <v>294.66000000000003</v>
      </c>
      <c r="L1175" s="35">
        <f t="shared" si="128"/>
        <v>271.48</v>
      </c>
      <c r="M1175" s="36">
        <f t="shared" si="129"/>
        <v>0.50837632200962724</v>
      </c>
      <c r="N1175" s="37">
        <f t="shared" si="130"/>
        <v>2018</v>
      </c>
      <c r="O1175" s="38" t="str">
        <f t="shared" si="131"/>
        <v>Q2</v>
      </c>
      <c r="P1175" s="37">
        <f t="shared" si="132"/>
        <v>6</v>
      </c>
    </row>
    <row r="1176" spans="1:16" x14ac:dyDescent="0.25">
      <c r="A1176" s="31">
        <v>43252</v>
      </c>
      <c r="B1176" s="32" t="s">
        <v>81</v>
      </c>
      <c r="C1176" s="32" t="s">
        <v>75</v>
      </c>
      <c r="D1176" s="32" t="s">
        <v>76</v>
      </c>
      <c r="E1176" s="33">
        <v>33</v>
      </c>
      <c r="F1176" s="34">
        <v>25653.11</v>
      </c>
      <c r="G1176" s="34">
        <v>0</v>
      </c>
      <c r="H1176" s="34">
        <v>11983.52</v>
      </c>
      <c r="I1176" s="34">
        <v>0</v>
      </c>
      <c r="J1176" s="35">
        <f t="shared" si="126"/>
        <v>25653.11</v>
      </c>
      <c r="K1176" s="35">
        <f t="shared" si="127"/>
        <v>13669.59</v>
      </c>
      <c r="L1176" s="35">
        <f t="shared" si="128"/>
        <v>13669.59</v>
      </c>
      <c r="M1176" s="36">
        <f t="shared" si="129"/>
        <v>0.53286287705467295</v>
      </c>
      <c r="N1176" s="37">
        <f t="shared" si="130"/>
        <v>2018</v>
      </c>
      <c r="O1176" s="38" t="str">
        <f t="shared" si="131"/>
        <v>Q2</v>
      </c>
      <c r="P1176" s="37">
        <f t="shared" si="132"/>
        <v>6</v>
      </c>
    </row>
    <row r="1177" spans="1:16" x14ac:dyDescent="0.25">
      <c r="A1177" s="31">
        <v>43252</v>
      </c>
      <c r="B1177" s="32" t="s">
        <v>81</v>
      </c>
      <c r="C1177" s="32" t="s">
        <v>75</v>
      </c>
      <c r="D1177" s="32" t="s">
        <v>77</v>
      </c>
      <c r="E1177" s="33">
        <v>11</v>
      </c>
      <c r="F1177" s="34">
        <v>6054.09</v>
      </c>
      <c r="G1177" s="34">
        <v>573.74</v>
      </c>
      <c r="H1177" s="34">
        <v>2685.54</v>
      </c>
      <c r="I1177" s="34">
        <v>0</v>
      </c>
      <c r="J1177" s="35">
        <f t="shared" si="126"/>
        <v>5480.35</v>
      </c>
      <c r="K1177" s="35">
        <f t="shared" si="127"/>
        <v>2794.8100000000004</v>
      </c>
      <c r="L1177" s="35">
        <f t="shared" si="128"/>
        <v>2794.8100000000004</v>
      </c>
      <c r="M1177" s="36">
        <f t="shared" si="129"/>
        <v>0.50996925378853541</v>
      </c>
      <c r="N1177" s="37">
        <f t="shared" si="130"/>
        <v>2018</v>
      </c>
      <c r="O1177" s="38" t="str">
        <f t="shared" si="131"/>
        <v>Q2</v>
      </c>
      <c r="P1177" s="37">
        <f t="shared" si="132"/>
        <v>6</v>
      </c>
    </row>
    <row r="1178" spans="1:16" x14ac:dyDescent="0.25">
      <c r="A1178" s="31">
        <v>43252</v>
      </c>
      <c r="B1178" s="32" t="s">
        <v>81</v>
      </c>
      <c r="C1178" s="32" t="s">
        <v>78</v>
      </c>
      <c r="D1178" s="32" t="s">
        <v>76</v>
      </c>
      <c r="E1178" s="33">
        <v>531</v>
      </c>
      <c r="F1178" s="34">
        <v>387381.24</v>
      </c>
      <c r="G1178" s="34">
        <v>0</v>
      </c>
      <c r="H1178" s="34">
        <v>175416.62</v>
      </c>
      <c r="I1178" s="34">
        <v>0</v>
      </c>
      <c r="J1178" s="35">
        <f t="shared" si="126"/>
        <v>387381.24</v>
      </c>
      <c r="K1178" s="35">
        <f t="shared" si="127"/>
        <v>211964.62</v>
      </c>
      <c r="L1178" s="35">
        <f t="shared" si="128"/>
        <v>211964.62</v>
      </c>
      <c r="M1178" s="36">
        <f t="shared" si="129"/>
        <v>0.54717316718796194</v>
      </c>
      <c r="N1178" s="37">
        <f t="shared" si="130"/>
        <v>2018</v>
      </c>
      <c r="O1178" s="38" t="str">
        <f t="shared" si="131"/>
        <v>Q2</v>
      </c>
      <c r="P1178" s="37">
        <f t="shared" si="132"/>
        <v>6</v>
      </c>
    </row>
    <row r="1179" spans="1:16" x14ac:dyDescent="0.25">
      <c r="A1179" s="31">
        <v>43252</v>
      </c>
      <c r="B1179" s="32" t="s">
        <v>81</v>
      </c>
      <c r="C1179" s="32" t="s">
        <v>78</v>
      </c>
      <c r="D1179" s="32" t="s">
        <v>77</v>
      </c>
      <c r="E1179" s="33">
        <v>131</v>
      </c>
      <c r="F1179" s="34">
        <v>89442.07</v>
      </c>
      <c r="G1179" s="34">
        <v>8249.98</v>
      </c>
      <c r="H1179" s="34">
        <v>41756.81</v>
      </c>
      <c r="I1179" s="34">
        <v>0</v>
      </c>
      <c r="J1179" s="35">
        <f t="shared" si="126"/>
        <v>81192.090000000011</v>
      </c>
      <c r="K1179" s="35">
        <f t="shared" si="127"/>
        <v>39435.280000000013</v>
      </c>
      <c r="L1179" s="35">
        <f t="shared" si="128"/>
        <v>39435.280000000013</v>
      </c>
      <c r="M1179" s="36">
        <f t="shared" si="129"/>
        <v>0.48570347185298479</v>
      </c>
      <c r="N1179" s="37">
        <f t="shared" si="130"/>
        <v>2018</v>
      </c>
      <c r="O1179" s="38" t="str">
        <f t="shared" si="131"/>
        <v>Q2</v>
      </c>
      <c r="P1179" s="37">
        <f t="shared" si="132"/>
        <v>6</v>
      </c>
    </row>
    <row r="1180" spans="1:16" x14ac:dyDescent="0.25">
      <c r="A1180" s="31">
        <v>43252</v>
      </c>
      <c r="B1180" s="32" t="s">
        <v>81</v>
      </c>
      <c r="C1180" s="32" t="s">
        <v>79</v>
      </c>
      <c r="D1180" s="32" t="s">
        <v>76</v>
      </c>
      <c r="E1180" s="33">
        <v>27</v>
      </c>
      <c r="F1180" s="34">
        <v>19448.169999999998</v>
      </c>
      <c r="G1180" s="34">
        <v>0</v>
      </c>
      <c r="H1180" s="34">
        <v>8909.66</v>
      </c>
      <c r="I1180" s="34">
        <v>0</v>
      </c>
      <c r="J1180" s="35">
        <f t="shared" si="126"/>
        <v>19448.169999999998</v>
      </c>
      <c r="K1180" s="35">
        <f t="shared" si="127"/>
        <v>10538.509999999998</v>
      </c>
      <c r="L1180" s="35">
        <f t="shared" si="128"/>
        <v>10538.509999999998</v>
      </c>
      <c r="M1180" s="36">
        <f t="shared" si="129"/>
        <v>0.54187669071177391</v>
      </c>
      <c r="N1180" s="37">
        <f t="shared" si="130"/>
        <v>2018</v>
      </c>
      <c r="O1180" s="38" t="str">
        <f t="shared" si="131"/>
        <v>Q2</v>
      </c>
      <c r="P1180" s="37">
        <f t="shared" si="132"/>
        <v>6</v>
      </c>
    </row>
    <row r="1181" spans="1:16" x14ac:dyDescent="0.25">
      <c r="A1181" s="31">
        <v>43252</v>
      </c>
      <c r="B1181" s="32" t="s">
        <v>81</v>
      </c>
      <c r="C1181" s="32" t="s">
        <v>79</v>
      </c>
      <c r="D1181" s="32" t="s">
        <v>77</v>
      </c>
      <c r="E1181" s="33">
        <v>8</v>
      </c>
      <c r="F1181" s="34">
        <v>5141.6499999999996</v>
      </c>
      <c r="G1181" s="34">
        <v>514.16</v>
      </c>
      <c r="H1181" s="34">
        <v>2197.87</v>
      </c>
      <c r="I1181" s="34">
        <v>0</v>
      </c>
      <c r="J1181" s="35">
        <f t="shared" si="126"/>
        <v>4627.49</v>
      </c>
      <c r="K1181" s="35">
        <f t="shared" si="127"/>
        <v>2429.62</v>
      </c>
      <c r="L1181" s="35">
        <f t="shared" si="128"/>
        <v>2429.62</v>
      </c>
      <c r="M1181" s="36">
        <f t="shared" si="129"/>
        <v>0.52504057275110261</v>
      </c>
      <c r="N1181" s="37">
        <f t="shared" si="130"/>
        <v>2018</v>
      </c>
      <c r="O1181" s="38" t="str">
        <f t="shared" si="131"/>
        <v>Q2</v>
      </c>
      <c r="P1181" s="37">
        <f t="shared" si="132"/>
        <v>6</v>
      </c>
    </row>
    <row r="1182" spans="1:16" x14ac:dyDescent="0.25">
      <c r="A1182" s="31">
        <v>43252</v>
      </c>
      <c r="B1182" s="32" t="s">
        <v>82</v>
      </c>
      <c r="C1182" s="32" t="s">
        <v>86</v>
      </c>
      <c r="D1182" s="32" t="s">
        <v>76</v>
      </c>
      <c r="E1182" s="33">
        <v>29</v>
      </c>
      <c r="F1182" s="34">
        <v>2463.69</v>
      </c>
      <c r="G1182" s="34">
        <v>0</v>
      </c>
      <c r="H1182" s="34">
        <v>2037.88</v>
      </c>
      <c r="I1182" s="34">
        <v>98.43</v>
      </c>
      <c r="J1182" s="35">
        <f t="shared" si="126"/>
        <v>2463.69</v>
      </c>
      <c r="K1182" s="35">
        <f t="shared" si="127"/>
        <v>425.80999999999995</v>
      </c>
      <c r="L1182" s="35">
        <f t="shared" si="128"/>
        <v>327.37999999999994</v>
      </c>
      <c r="M1182" s="36">
        <f t="shared" si="129"/>
        <v>0.17283424456810717</v>
      </c>
      <c r="N1182" s="37">
        <f t="shared" si="130"/>
        <v>2018</v>
      </c>
      <c r="O1182" s="38" t="str">
        <f t="shared" si="131"/>
        <v>Q2</v>
      </c>
      <c r="P1182" s="37">
        <f t="shared" si="132"/>
        <v>6</v>
      </c>
    </row>
    <row r="1183" spans="1:16" x14ac:dyDescent="0.25">
      <c r="A1183" s="31">
        <v>43252</v>
      </c>
      <c r="B1183" s="32" t="s">
        <v>82</v>
      </c>
      <c r="C1183" s="32" t="s">
        <v>86</v>
      </c>
      <c r="D1183" s="32" t="s">
        <v>77</v>
      </c>
      <c r="E1183" s="33">
        <v>4</v>
      </c>
      <c r="F1183" s="34">
        <v>484.82</v>
      </c>
      <c r="G1183" s="34">
        <v>48.48</v>
      </c>
      <c r="H1183" s="34">
        <v>409.58</v>
      </c>
      <c r="I1183" s="34">
        <v>17.45</v>
      </c>
      <c r="J1183" s="35">
        <f t="shared" si="126"/>
        <v>436.34</v>
      </c>
      <c r="K1183" s="35">
        <f t="shared" si="127"/>
        <v>26.759999999999991</v>
      </c>
      <c r="L1183" s="35">
        <f t="shared" si="128"/>
        <v>9.3099999999999916</v>
      </c>
      <c r="M1183" s="36">
        <f t="shared" si="129"/>
        <v>6.1328321950772313E-2</v>
      </c>
      <c r="N1183" s="37">
        <f t="shared" si="130"/>
        <v>2018</v>
      </c>
      <c r="O1183" s="38" t="str">
        <f t="shared" si="131"/>
        <v>Q2</v>
      </c>
      <c r="P1183" s="37">
        <f t="shared" si="132"/>
        <v>6</v>
      </c>
    </row>
    <row r="1184" spans="1:16" x14ac:dyDescent="0.25">
      <c r="A1184" s="31">
        <v>43252</v>
      </c>
      <c r="B1184" s="32" t="s">
        <v>82</v>
      </c>
      <c r="C1184" s="32" t="s">
        <v>75</v>
      </c>
      <c r="D1184" s="32" t="s">
        <v>76</v>
      </c>
      <c r="E1184" s="33">
        <v>61</v>
      </c>
      <c r="F1184" s="34">
        <v>5034.55</v>
      </c>
      <c r="G1184" s="34">
        <v>0</v>
      </c>
      <c r="H1184" s="34">
        <v>4156.7299999999996</v>
      </c>
      <c r="I1184" s="34">
        <v>0</v>
      </c>
      <c r="J1184" s="35">
        <f t="shared" si="126"/>
        <v>5034.55</v>
      </c>
      <c r="K1184" s="35">
        <f t="shared" si="127"/>
        <v>877.82000000000062</v>
      </c>
      <c r="L1184" s="35">
        <f t="shared" si="128"/>
        <v>877.82000000000062</v>
      </c>
      <c r="M1184" s="36">
        <f t="shared" si="129"/>
        <v>0.17435917807947096</v>
      </c>
      <c r="N1184" s="37">
        <f t="shared" si="130"/>
        <v>2018</v>
      </c>
      <c r="O1184" s="38" t="str">
        <f t="shared" si="131"/>
        <v>Q2</v>
      </c>
      <c r="P1184" s="37">
        <f t="shared" si="132"/>
        <v>6</v>
      </c>
    </row>
    <row r="1185" spans="1:16" x14ac:dyDescent="0.25">
      <c r="A1185" s="31">
        <v>43252</v>
      </c>
      <c r="B1185" s="32" t="s">
        <v>82</v>
      </c>
      <c r="C1185" s="32" t="s">
        <v>75</v>
      </c>
      <c r="D1185" s="32" t="s">
        <v>77</v>
      </c>
      <c r="E1185" s="33">
        <v>13</v>
      </c>
      <c r="F1185" s="34">
        <v>1205.83</v>
      </c>
      <c r="G1185" s="34">
        <v>99.83</v>
      </c>
      <c r="H1185" s="34">
        <v>1048.69</v>
      </c>
      <c r="I1185" s="34">
        <v>0</v>
      </c>
      <c r="J1185" s="35">
        <f t="shared" si="126"/>
        <v>1106</v>
      </c>
      <c r="K1185" s="35">
        <f t="shared" si="127"/>
        <v>57.309999999999945</v>
      </c>
      <c r="L1185" s="35">
        <f t="shared" si="128"/>
        <v>57.309999999999945</v>
      </c>
      <c r="M1185" s="36">
        <f t="shared" si="129"/>
        <v>5.1817359855334491E-2</v>
      </c>
      <c r="N1185" s="37">
        <f t="shared" si="130"/>
        <v>2018</v>
      </c>
      <c r="O1185" s="38" t="str">
        <f t="shared" si="131"/>
        <v>Q2</v>
      </c>
      <c r="P1185" s="37">
        <f t="shared" si="132"/>
        <v>6</v>
      </c>
    </row>
    <row r="1186" spans="1:16" x14ac:dyDescent="0.25">
      <c r="A1186" s="31">
        <v>43252</v>
      </c>
      <c r="B1186" s="32" t="s">
        <v>82</v>
      </c>
      <c r="C1186" s="32" t="s">
        <v>78</v>
      </c>
      <c r="D1186" s="32" t="s">
        <v>76</v>
      </c>
      <c r="E1186" s="33">
        <v>2146</v>
      </c>
      <c r="F1186" s="34">
        <v>209820.44</v>
      </c>
      <c r="G1186" s="34">
        <v>0</v>
      </c>
      <c r="H1186" s="34">
        <v>171798.07</v>
      </c>
      <c r="I1186" s="34">
        <v>0</v>
      </c>
      <c r="J1186" s="35">
        <f t="shared" si="126"/>
        <v>209820.44</v>
      </c>
      <c r="K1186" s="35">
        <f t="shared" si="127"/>
        <v>38022.369999999995</v>
      </c>
      <c r="L1186" s="35">
        <f t="shared" si="128"/>
        <v>38022.369999999995</v>
      </c>
      <c r="M1186" s="36">
        <f t="shared" si="129"/>
        <v>0.18121385123394076</v>
      </c>
      <c r="N1186" s="37">
        <f t="shared" si="130"/>
        <v>2018</v>
      </c>
      <c r="O1186" s="38" t="str">
        <f t="shared" si="131"/>
        <v>Q2</v>
      </c>
      <c r="P1186" s="37">
        <f t="shared" si="132"/>
        <v>6</v>
      </c>
    </row>
    <row r="1187" spans="1:16" x14ac:dyDescent="0.25">
      <c r="A1187" s="31">
        <v>43252</v>
      </c>
      <c r="B1187" s="32" t="s">
        <v>82</v>
      </c>
      <c r="C1187" s="32" t="s">
        <v>78</v>
      </c>
      <c r="D1187" s="32" t="s">
        <v>77</v>
      </c>
      <c r="E1187" s="33">
        <v>635</v>
      </c>
      <c r="F1187" s="34">
        <v>63386.5</v>
      </c>
      <c r="G1187" s="34">
        <v>5849.23</v>
      </c>
      <c r="H1187" s="34">
        <v>52231.42</v>
      </c>
      <c r="I1187" s="34">
        <v>0</v>
      </c>
      <c r="J1187" s="35">
        <f t="shared" si="126"/>
        <v>57537.270000000004</v>
      </c>
      <c r="K1187" s="35">
        <f t="shared" si="127"/>
        <v>5305.8500000000058</v>
      </c>
      <c r="L1187" s="35">
        <f t="shared" si="128"/>
        <v>5305.8500000000058</v>
      </c>
      <c r="M1187" s="36">
        <f t="shared" si="129"/>
        <v>9.2215880245969356E-2</v>
      </c>
      <c r="N1187" s="37">
        <f t="shared" si="130"/>
        <v>2018</v>
      </c>
      <c r="O1187" s="38" t="str">
        <f t="shared" si="131"/>
        <v>Q2</v>
      </c>
      <c r="P1187" s="37">
        <f t="shared" si="132"/>
        <v>6</v>
      </c>
    </row>
    <row r="1188" spans="1:16" x14ac:dyDescent="0.25">
      <c r="A1188" s="31">
        <v>43252</v>
      </c>
      <c r="B1188" s="32" t="s">
        <v>82</v>
      </c>
      <c r="C1188" s="32" t="s">
        <v>79</v>
      </c>
      <c r="D1188" s="32" t="s">
        <v>76</v>
      </c>
      <c r="E1188" s="33">
        <v>73</v>
      </c>
      <c r="F1188" s="34">
        <v>7059.19</v>
      </c>
      <c r="G1188" s="34">
        <v>0</v>
      </c>
      <c r="H1188" s="34">
        <v>5807.06</v>
      </c>
      <c r="I1188" s="34">
        <v>0</v>
      </c>
      <c r="J1188" s="35">
        <f t="shared" si="126"/>
        <v>7059.19</v>
      </c>
      <c r="K1188" s="35">
        <f t="shared" si="127"/>
        <v>1252.1299999999992</v>
      </c>
      <c r="L1188" s="35">
        <f t="shared" si="128"/>
        <v>1252.1299999999992</v>
      </c>
      <c r="M1188" s="36">
        <f t="shared" si="129"/>
        <v>0.17737587456917853</v>
      </c>
      <c r="N1188" s="37">
        <f t="shared" si="130"/>
        <v>2018</v>
      </c>
      <c r="O1188" s="38" t="str">
        <f t="shared" si="131"/>
        <v>Q2</v>
      </c>
      <c r="P1188" s="37">
        <f t="shared" si="132"/>
        <v>6</v>
      </c>
    </row>
    <row r="1189" spans="1:16" x14ac:dyDescent="0.25">
      <c r="A1189" s="31">
        <v>43252</v>
      </c>
      <c r="B1189" s="32" t="s">
        <v>82</v>
      </c>
      <c r="C1189" s="32" t="s">
        <v>79</v>
      </c>
      <c r="D1189" s="32" t="s">
        <v>77</v>
      </c>
      <c r="E1189" s="33">
        <v>43</v>
      </c>
      <c r="F1189" s="34">
        <v>4574.7</v>
      </c>
      <c r="G1189" s="34">
        <v>457.47</v>
      </c>
      <c r="H1189" s="34">
        <v>3919.73</v>
      </c>
      <c r="I1189" s="34">
        <v>0</v>
      </c>
      <c r="J1189" s="35">
        <f t="shared" si="126"/>
        <v>4117.2299999999996</v>
      </c>
      <c r="K1189" s="35">
        <f t="shared" si="127"/>
        <v>197.49999999999955</v>
      </c>
      <c r="L1189" s="35">
        <f t="shared" si="128"/>
        <v>197.49999999999955</v>
      </c>
      <c r="M1189" s="36">
        <f t="shared" si="129"/>
        <v>4.7969144303330047E-2</v>
      </c>
      <c r="N1189" s="37">
        <f t="shared" si="130"/>
        <v>2018</v>
      </c>
      <c r="O1189" s="38" t="str">
        <f t="shared" si="131"/>
        <v>Q2</v>
      </c>
      <c r="P1189" s="37">
        <f t="shared" si="132"/>
        <v>6</v>
      </c>
    </row>
    <row r="1190" spans="1:16" x14ac:dyDescent="0.25">
      <c r="A1190" s="31">
        <v>43252</v>
      </c>
      <c r="B1190" s="32" t="s">
        <v>83</v>
      </c>
      <c r="C1190" s="32" t="s">
        <v>86</v>
      </c>
      <c r="D1190" s="32" t="s">
        <v>76</v>
      </c>
      <c r="E1190" s="33">
        <v>9</v>
      </c>
      <c r="F1190" s="34">
        <v>3850.52</v>
      </c>
      <c r="G1190" s="34">
        <v>0</v>
      </c>
      <c r="H1190" s="34">
        <v>2086.02</v>
      </c>
      <c r="I1190" s="34">
        <v>187.81</v>
      </c>
      <c r="J1190" s="35">
        <f t="shared" si="126"/>
        <v>3850.52</v>
      </c>
      <c r="K1190" s="35">
        <f t="shared" si="127"/>
        <v>1764.5</v>
      </c>
      <c r="L1190" s="35">
        <f t="shared" si="128"/>
        <v>1576.69</v>
      </c>
      <c r="M1190" s="36">
        <f t="shared" si="129"/>
        <v>0.45824979483290568</v>
      </c>
      <c r="N1190" s="37">
        <f t="shared" si="130"/>
        <v>2018</v>
      </c>
      <c r="O1190" s="38" t="str">
        <f t="shared" si="131"/>
        <v>Q2</v>
      </c>
      <c r="P1190" s="37">
        <f t="shared" si="132"/>
        <v>6</v>
      </c>
    </row>
    <row r="1191" spans="1:16" x14ac:dyDescent="0.25">
      <c r="A1191" s="31">
        <v>43252</v>
      </c>
      <c r="B1191" s="32" t="s">
        <v>83</v>
      </c>
      <c r="C1191" s="32" t="s">
        <v>86</v>
      </c>
      <c r="D1191" s="32" t="s">
        <v>77</v>
      </c>
      <c r="E1191" s="33">
        <v>3</v>
      </c>
      <c r="F1191" s="34">
        <v>1588.69</v>
      </c>
      <c r="G1191" s="34">
        <v>126.67</v>
      </c>
      <c r="H1191" s="34">
        <v>901.93</v>
      </c>
      <c r="I1191" s="34">
        <v>59.45</v>
      </c>
      <c r="J1191" s="35">
        <f t="shared" si="126"/>
        <v>1462.02</v>
      </c>
      <c r="K1191" s="35">
        <f t="shared" si="127"/>
        <v>560.09</v>
      </c>
      <c r="L1191" s="35">
        <f t="shared" si="128"/>
        <v>500.64000000000004</v>
      </c>
      <c r="M1191" s="36">
        <f t="shared" si="129"/>
        <v>0.38309325453824161</v>
      </c>
      <c r="N1191" s="37">
        <f t="shared" si="130"/>
        <v>2018</v>
      </c>
      <c r="O1191" s="38" t="str">
        <f t="shared" si="131"/>
        <v>Q2</v>
      </c>
      <c r="P1191" s="37">
        <f t="shared" si="132"/>
        <v>6</v>
      </c>
    </row>
    <row r="1192" spans="1:16" x14ac:dyDescent="0.25">
      <c r="A1192" s="31">
        <v>43252</v>
      </c>
      <c r="B1192" s="32" t="s">
        <v>83</v>
      </c>
      <c r="C1192" s="32" t="s">
        <v>75</v>
      </c>
      <c r="D1192" s="32" t="s">
        <v>76</v>
      </c>
      <c r="E1192" s="33">
        <v>22</v>
      </c>
      <c r="F1192" s="34">
        <v>9509.26</v>
      </c>
      <c r="G1192" s="34">
        <v>0</v>
      </c>
      <c r="H1192" s="34">
        <v>4995.34</v>
      </c>
      <c r="I1192" s="34">
        <v>0</v>
      </c>
      <c r="J1192" s="35">
        <f t="shared" si="126"/>
        <v>9509.26</v>
      </c>
      <c r="K1192" s="35">
        <f t="shared" si="127"/>
        <v>4513.92</v>
      </c>
      <c r="L1192" s="35">
        <f t="shared" si="128"/>
        <v>4513.92</v>
      </c>
      <c r="M1192" s="36">
        <f t="shared" si="129"/>
        <v>0.47468677899226647</v>
      </c>
      <c r="N1192" s="37">
        <f t="shared" si="130"/>
        <v>2018</v>
      </c>
      <c r="O1192" s="38" t="str">
        <f t="shared" si="131"/>
        <v>Q2</v>
      </c>
      <c r="P1192" s="37">
        <f t="shared" si="132"/>
        <v>6</v>
      </c>
    </row>
    <row r="1193" spans="1:16" x14ac:dyDescent="0.25">
      <c r="A1193" s="31">
        <v>43252</v>
      </c>
      <c r="B1193" s="32" t="s">
        <v>83</v>
      </c>
      <c r="C1193" s="32" t="s">
        <v>75</v>
      </c>
      <c r="D1193" s="32" t="s">
        <v>77</v>
      </c>
      <c r="E1193" s="33">
        <v>16</v>
      </c>
      <c r="F1193" s="34">
        <v>7374.37</v>
      </c>
      <c r="G1193" s="34">
        <v>672.01</v>
      </c>
      <c r="H1193" s="34">
        <v>3901.63</v>
      </c>
      <c r="I1193" s="34">
        <v>0</v>
      </c>
      <c r="J1193" s="35">
        <f t="shared" si="126"/>
        <v>6702.36</v>
      </c>
      <c r="K1193" s="35">
        <f t="shared" si="127"/>
        <v>2800.7299999999996</v>
      </c>
      <c r="L1193" s="35">
        <f t="shared" si="128"/>
        <v>2800.7299999999996</v>
      </c>
      <c r="M1193" s="36">
        <f t="shared" si="129"/>
        <v>0.41787221217600962</v>
      </c>
      <c r="N1193" s="37">
        <f t="shared" si="130"/>
        <v>2018</v>
      </c>
      <c r="O1193" s="38" t="str">
        <f t="shared" si="131"/>
        <v>Q2</v>
      </c>
      <c r="P1193" s="37">
        <f t="shared" si="132"/>
        <v>6</v>
      </c>
    </row>
    <row r="1194" spans="1:16" x14ac:dyDescent="0.25">
      <c r="A1194" s="31">
        <v>43252</v>
      </c>
      <c r="B1194" s="32" t="s">
        <v>83</v>
      </c>
      <c r="C1194" s="32" t="s">
        <v>78</v>
      </c>
      <c r="D1194" s="32" t="s">
        <v>76</v>
      </c>
      <c r="E1194" s="33">
        <v>596</v>
      </c>
      <c r="F1194" s="34">
        <v>354063.16</v>
      </c>
      <c r="G1194" s="34">
        <v>0</v>
      </c>
      <c r="H1194" s="34">
        <v>192649.2</v>
      </c>
      <c r="I1194" s="34">
        <v>0</v>
      </c>
      <c r="J1194" s="35">
        <f t="shared" si="126"/>
        <v>354063.16</v>
      </c>
      <c r="K1194" s="35">
        <f t="shared" si="127"/>
        <v>161413.95999999996</v>
      </c>
      <c r="L1194" s="35">
        <f t="shared" si="128"/>
        <v>161413.95999999996</v>
      </c>
      <c r="M1194" s="36">
        <f t="shared" si="129"/>
        <v>0.45589029934659109</v>
      </c>
      <c r="N1194" s="37">
        <f t="shared" si="130"/>
        <v>2018</v>
      </c>
      <c r="O1194" s="38" t="str">
        <f t="shared" si="131"/>
        <v>Q2</v>
      </c>
      <c r="P1194" s="37">
        <f t="shared" si="132"/>
        <v>6</v>
      </c>
    </row>
    <row r="1195" spans="1:16" x14ac:dyDescent="0.25">
      <c r="A1195" s="31">
        <v>43252</v>
      </c>
      <c r="B1195" s="32" t="s">
        <v>83</v>
      </c>
      <c r="C1195" s="32" t="s">
        <v>78</v>
      </c>
      <c r="D1195" s="32" t="s">
        <v>77</v>
      </c>
      <c r="E1195" s="33">
        <v>181</v>
      </c>
      <c r="F1195" s="34">
        <v>96666.81</v>
      </c>
      <c r="G1195" s="34">
        <v>8919.6200000000008</v>
      </c>
      <c r="H1195" s="34">
        <v>51504.89</v>
      </c>
      <c r="I1195" s="34">
        <v>0</v>
      </c>
      <c r="J1195" s="35">
        <f t="shared" si="126"/>
        <v>87747.19</v>
      </c>
      <c r="K1195" s="35">
        <f t="shared" si="127"/>
        <v>36242.300000000003</v>
      </c>
      <c r="L1195" s="35">
        <f t="shared" si="128"/>
        <v>36242.300000000003</v>
      </c>
      <c r="M1195" s="36">
        <f t="shared" si="129"/>
        <v>0.41303089021996037</v>
      </c>
      <c r="N1195" s="37">
        <f t="shared" si="130"/>
        <v>2018</v>
      </c>
      <c r="O1195" s="38" t="str">
        <f t="shared" si="131"/>
        <v>Q2</v>
      </c>
      <c r="P1195" s="37">
        <f t="shared" si="132"/>
        <v>6</v>
      </c>
    </row>
    <row r="1196" spans="1:16" x14ac:dyDescent="0.25">
      <c r="A1196" s="31">
        <v>43252</v>
      </c>
      <c r="B1196" s="32" t="s">
        <v>83</v>
      </c>
      <c r="C1196" s="32" t="s">
        <v>79</v>
      </c>
      <c r="D1196" s="32" t="s">
        <v>76</v>
      </c>
      <c r="E1196" s="33">
        <v>32</v>
      </c>
      <c r="F1196" s="34">
        <v>10125.200000000001</v>
      </c>
      <c r="G1196" s="34">
        <v>0</v>
      </c>
      <c r="H1196" s="34">
        <v>5269.42</v>
      </c>
      <c r="I1196" s="34">
        <v>0</v>
      </c>
      <c r="J1196" s="35">
        <f t="shared" si="126"/>
        <v>10125.200000000001</v>
      </c>
      <c r="K1196" s="35">
        <f t="shared" si="127"/>
        <v>4855.7800000000007</v>
      </c>
      <c r="L1196" s="35">
        <f t="shared" si="128"/>
        <v>4855.7800000000007</v>
      </c>
      <c r="M1196" s="36">
        <f t="shared" si="129"/>
        <v>0.47957373681507531</v>
      </c>
      <c r="N1196" s="37">
        <f t="shared" si="130"/>
        <v>2018</v>
      </c>
      <c r="O1196" s="38" t="str">
        <f t="shared" si="131"/>
        <v>Q2</v>
      </c>
      <c r="P1196" s="37">
        <f t="shared" si="132"/>
        <v>6</v>
      </c>
    </row>
    <row r="1197" spans="1:16" x14ac:dyDescent="0.25">
      <c r="A1197" s="31">
        <v>43252</v>
      </c>
      <c r="B1197" s="32" t="s">
        <v>83</v>
      </c>
      <c r="C1197" s="32" t="s">
        <v>79</v>
      </c>
      <c r="D1197" s="32" t="s">
        <v>77</v>
      </c>
      <c r="E1197" s="33">
        <v>15</v>
      </c>
      <c r="F1197" s="34">
        <v>8911.06</v>
      </c>
      <c r="G1197" s="34">
        <v>866.71</v>
      </c>
      <c r="H1197" s="34">
        <v>4802.4399999999996</v>
      </c>
      <c r="I1197" s="34">
        <v>0</v>
      </c>
      <c r="J1197" s="35">
        <f t="shared" si="126"/>
        <v>8044.3499999999995</v>
      </c>
      <c r="K1197" s="35">
        <f t="shared" si="127"/>
        <v>3241.91</v>
      </c>
      <c r="L1197" s="35">
        <f t="shared" si="128"/>
        <v>3241.91</v>
      </c>
      <c r="M1197" s="36">
        <f t="shared" si="129"/>
        <v>0.40300459328597094</v>
      </c>
      <c r="N1197" s="37">
        <f t="shared" si="130"/>
        <v>2018</v>
      </c>
      <c r="O1197" s="38" t="str">
        <f t="shared" si="131"/>
        <v>Q2</v>
      </c>
      <c r="P1197" s="37">
        <f t="shared" si="132"/>
        <v>6</v>
      </c>
    </row>
    <row r="1198" spans="1:16" x14ac:dyDescent="0.25">
      <c r="A1198" s="31">
        <v>43252</v>
      </c>
      <c r="B1198" s="32" t="s">
        <v>84</v>
      </c>
      <c r="C1198" s="32" t="s">
        <v>86</v>
      </c>
      <c r="D1198" s="32" t="s">
        <v>76</v>
      </c>
      <c r="E1198" s="33">
        <v>6</v>
      </c>
      <c r="F1198" s="34">
        <v>24463.98</v>
      </c>
      <c r="G1198" s="34">
        <v>0</v>
      </c>
      <c r="H1198" s="34">
        <v>19717.7</v>
      </c>
      <c r="I1198" s="34">
        <v>973.27</v>
      </c>
      <c r="J1198" s="35">
        <f t="shared" si="126"/>
        <v>24463.98</v>
      </c>
      <c r="K1198" s="35">
        <f t="shared" si="127"/>
        <v>4746.2799999999988</v>
      </c>
      <c r="L1198" s="35">
        <f t="shared" si="128"/>
        <v>3773.0099999999989</v>
      </c>
      <c r="M1198" s="36">
        <f t="shared" si="129"/>
        <v>0.19401094997625076</v>
      </c>
      <c r="N1198" s="37">
        <f t="shared" si="130"/>
        <v>2018</v>
      </c>
      <c r="O1198" s="38" t="str">
        <f t="shared" si="131"/>
        <v>Q2</v>
      </c>
      <c r="P1198" s="37">
        <f t="shared" si="132"/>
        <v>6</v>
      </c>
    </row>
    <row r="1199" spans="1:16" x14ac:dyDescent="0.25">
      <c r="A1199" s="31">
        <v>43252</v>
      </c>
      <c r="B1199" s="32" t="s">
        <v>84</v>
      </c>
      <c r="C1199" s="32" t="s">
        <v>86</v>
      </c>
      <c r="D1199" s="32" t="s">
        <v>77</v>
      </c>
      <c r="E1199" s="33">
        <v>3</v>
      </c>
      <c r="F1199" s="34">
        <v>15894.19</v>
      </c>
      <c r="G1199" s="34">
        <v>1381.39</v>
      </c>
      <c r="H1199" s="34">
        <v>13811.38</v>
      </c>
      <c r="I1199" s="34">
        <v>584.95000000000005</v>
      </c>
      <c r="J1199" s="35">
        <f t="shared" si="126"/>
        <v>14512.800000000001</v>
      </c>
      <c r="K1199" s="35">
        <f t="shared" si="127"/>
        <v>701.42000000000189</v>
      </c>
      <c r="L1199" s="35">
        <f t="shared" si="128"/>
        <v>116.47000000000185</v>
      </c>
      <c r="M1199" s="36">
        <f t="shared" si="129"/>
        <v>4.8331128383220456E-2</v>
      </c>
      <c r="N1199" s="37">
        <f t="shared" si="130"/>
        <v>2018</v>
      </c>
      <c r="O1199" s="38" t="str">
        <f t="shared" si="131"/>
        <v>Q2</v>
      </c>
      <c r="P1199" s="37">
        <f t="shared" si="132"/>
        <v>6</v>
      </c>
    </row>
    <row r="1200" spans="1:16" x14ac:dyDescent="0.25">
      <c r="A1200" s="31">
        <v>43252</v>
      </c>
      <c r="B1200" s="32" t="s">
        <v>84</v>
      </c>
      <c r="C1200" s="32" t="s">
        <v>75</v>
      </c>
      <c r="D1200" s="32" t="s">
        <v>76</v>
      </c>
      <c r="E1200" s="33">
        <v>9</v>
      </c>
      <c r="F1200" s="34">
        <v>43156.83</v>
      </c>
      <c r="G1200" s="34">
        <v>0</v>
      </c>
      <c r="H1200" s="34">
        <v>35593.75</v>
      </c>
      <c r="I1200" s="34">
        <v>0</v>
      </c>
      <c r="J1200" s="35">
        <f t="shared" si="126"/>
        <v>43156.83</v>
      </c>
      <c r="K1200" s="35">
        <f t="shared" si="127"/>
        <v>7563.0800000000017</v>
      </c>
      <c r="L1200" s="35">
        <f t="shared" si="128"/>
        <v>7563.0800000000017</v>
      </c>
      <c r="M1200" s="36">
        <f t="shared" si="129"/>
        <v>0.17524642101841126</v>
      </c>
      <c r="N1200" s="37">
        <f t="shared" si="130"/>
        <v>2018</v>
      </c>
      <c r="O1200" s="38" t="str">
        <f t="shared" si="131"/>
        <v>Q2</v>
      </c>
      <c r="P1200" s="37">
        <f t="shared" si="132"/>
        <v>6</v>
      </c>
    </row>
    <row r="1201" spans="1:16" x14ac:dyDescent="0.25">
      <c r="A1201" s="31">
        <v>43252</v>
      </c>
      <c r="B1201" s="32" t="s">
        <v>84</v>
      </c>
      <c r="C1201" s="32" t="s">
        <v>75</v>
      </c>
      <c r="D1201" s="32" t="s">
        <v>77</v>
      </c>
      <c r="E1201" s="33">
        <v>6</v>
      </c>
      <c r="F1201" s="34">
        <v>22039.84</v>
      </c>
      <c r="G1201" s="34">
        <v>2203.98</v>
      </c>
      <c r="H1201" s="34">
        <v>17648.07</v>
      </c>
      <c r="I1201" s="34">
        <v>0</v>
      </c>
      <c r="J1201" s="35">
        <f t="shared" si="126"/>
        <v>19835.86</v>
      </c>
      <c r="K1201" s="35">
        <f t="shared" si="127"/>
        <v>2187.7900000000009</v>
      </c>
      <c r="L1201" s="35">
        <f t="shared" si="128"/>
        <v>2187.7900000000009</v>
      </c>
      <c r="M1201" s="36">
        <f t="shared" si="129"/>
        <v>0.11029468850859003</v>
      </c>
      <c r="N1201" s="37">
        <f t="shared" si="130"/>
        <v>2018</v>
      </c>
      <c r="O1201" s="38" t="str">
        <f t="shared" si="131"/>
        <v>Q2</v>
      </c>
      <c r="P1201" s="37">
        <f t="shared" si="132"/>
        <v>6</v>
      </c>
    </row>
    <row r="1202" spans="1:16" x14ac:dyDescent="0.25">
      <c r="A1202" s="31">
        <v>43252</v>
      </c>
      <c r="B1202" s="32" t="s">
        <v>84</v>
      </c>
      <c r="C1202" s="32" t="s">
        <v>78</v>
      </c>
      <c r="D1202" s="32" t="s">
        <v>76</v>
      </c>
      <c r="E1202" s="33">
        <v>178</v>
      </c>
      <c r="F1202" s="34">
        <v>676740.68</v>
      </c>
      <c r="G1202" s="34">
        <v>0</v>
      </c>
      <c r="H1202" s="34">
        <v>555647.26</v>
      </c>
      <c r="I1202" s="34">
        <v>0</v>
      </c>
      <c r="J1202" s="35">
        <f t="shared" si="126"/>
        <v>676740.68</v>
      </c>
      <c r="K1202" s="35">
        <f t="shared" si="127"/>
        <v>121093.42000000004</v>
      </c>
      <c r="L1202" s="35">
        <f t="shared" si="128"/>
        <v>121093.42000000004</v>
      </c>
      <c r="M1202" s="36">
        <f t="shared" si="129"/>
        <v>0.17893622118297961</v>
      </c>
      <c r="N1202" s="37">
        <f t="shared" si="130"/>
        <v>2018</v>
      </c>
      <c r="O1202" s="38" t="str">
        <f t="shared" si="131"/>
        <v>Q2</v>
      </c>
      <c r="P1202" s="37">
        <f t="shared" si="132"/>
        <v>6</v>
      </c>
    </row>
    <row r="1203" spans="1:16" x14ac:dyDescent="0.25">
      <c r="A1203" s="31">
        <v>43252</v>
      </c>
      <c r="B1203" s="32" t="s">
        <v>84</v>
      </c>
      <c r="C1203" s="32" t="s">
        <v>78</v>
      </c>
      <c r="D1203" s="32" t="s">
        <v>77</v>
      </c>
      <c r="E1203" s="33">
        <v>68</v>
      </c>
      <c r="F1203" s="34">
        <v>285675.08</v>
      </c>
      <c r="G1203" s="34">
        <v>26541.119999999999</v>
      </c>
      <c r="H1203" s="34">
        <v>233905.9</v>
      </c>
      <c r="I1203" s="34">
        <v>0</v>
      </c>
      <c r="J1203" s="35">
        <f t="shared" si="126"/>
        <v>259133.96000000002</v>
      </c>
      <c r="K1203" s="35">
        <f t="shared" si="127"/>
        <v>25228.060000000027</v>
      </c>
      <c r="L1203" s="35">
        <f t="shared" si="128"/>
        <v>25228.060000000027</v>
      </c>
      <c r="M1203" s="36">
        <f t="shared" si="129"/>
        <v>9.7355282958667494E-2</v>
      </c>
      <c r="N1203" s="37">
        <f t="shared" si="130"/>
        <v>2018</v>
      </c>
      <c r="O1203" s="38" t="str">
        <f t="shared" si="131"/>
        <v>Q2</v>
      </c>
      <c r="P1203" s="37">
        <f t="shared" si="132"/>
        <v>6</v>
      </c>
    </row>
    <row r="1204" spans="1:16" x14ac:dyDescent="0.25">
      <c r="A1204" s="31">
        <v>43252</v>
      </c>
      <c r="B1204" s="32" t="s">
        <v>84</v>
      </c>
      <c r="C1204" s="32" t="s">
        <v>79</v>
      </c>
      <c r="D1204" s="32" t="s">
        <v>76</v>
      </c>
      <c r="E1204" s="33">
        <v>15</v>
      </c>
      <c r="F1204" s="34">
        <v>66746.880000000005</v>
      </c>
      <c r="G1204" s="34">
        <v>0</v>
      </c>
      <c r="H1204" s="34">
        <v>56333.65</v>
      </c>
      <c r="I1204" s="34">
        <v>0</v>
      </c>
      <c r="J1204" s="35">
        <f t="shared" si="126"/>
        <v>66746.880000000005</v>
      </c>
      <c r="K1204" s="35">
        <f t="shared" si="127"/>
        <v>10413.230000000003</v>
      </c>
      <c r="L1204" s="35">
        <f t="shared" si="128"/>
        <v>10413.230000000003</v>
      </c>
      <c r="M1204" s="36">
        <f t="shared" si="129"/>
        <v>0.1560107378801826</v>
      </c>
      <c r="N1204" s="37">
        <f t="shared" si="130"/>
        <v>2018</v>
      </c>
      <c r="O1204" s="38" t="str">
        <f t="shared" si="131"/>
        <v>Q2</v>
      </c>
      <c r="P1204" s="37">
        <f t="shared" si="132"/>
        <v>6</v>
      </c>
    </row>
    <row r="1205" spans="1:16" x14ac:dyDescent="0.25">
      <c r="A1205" s="31">
        <v>43252</v>
      </c>
      <c r="B1205" s="32" t="s">
        <v>84</v>
      </c>
      <c r="C1205" s="32" t="s">
        <v>79</v>
      </c>
      <c r="D1205" s="32" t="s">
        <v>77</v>
      </c>
      <c r="E1205" s="33">
        <v>9</v>
      </c>
      <c r="F1205" s="34">
        <v>42064.4</v>
      </c>
      <c r="G1205" s="34">
        <v>4206.42</v>
      </c>
      <c r="H1205" s="34">
        <v>36637.5</v>
      </c>
      <c r="I1205" s="34">
        <v>0</v>
      </c>
      <c r="J1205" s="35">
        <f t="shared" si="126"/>
        <v>37857.980000000003</v>
      </c>
      <c r="K1205" s="35">
        <f t="shared" si="127"/>
        <v>1220.4800000000032</v>
      </c>
      <c r="L1205" s="35">
        <f t="shared" si="128"/>
        <v>1220.4800000000032</v>
      </c>
      <c r="M1205" s="36">
        <f t="shared" si="129"/>
        <v>3.2238381445602829E-2</v>
      </c>
      <c r="N1205" s="37">
        <f t="shared" si="130"/>
        <v>2018</v>
      </c>
      <c r="O1205" s="38" t="str">
        <f t="shared" si="131"/>
        <v>Q2</v>
      </c>
      <c r="P1205" s="37">
        <f t="shared" si="132"/>
        <v>6</v>
      </c>
    </row>
    <row r="1206" spans="1:16" x14ac:dyDescent="0.25">
      <c r="A1206" s="31">
        <v>43252</v>
      </c>
      <c r="B1206" s="32" t="s">
        <v>85</v>
      </c>
      <c r="C1206" s="32" t="s">
        <v>86</v>
      </c>
      <c r="D1206" s="32" t="s">
        <v>76</v>
      </c>
      <c r="E1206" s="33">
        <v>1</v>
      </c>
      <c r="F1206" s="34">
        <v>2693.6</v>
      </c>
      <c r="G1206" s="34">
        <v>0</v>
      </c>
      <c r="H1206" s="34">
        <v>1747.4</v>
      </c>
      <c r="I1206" s="34">
        <v>107.74</v>
      </c>
      <c r="J1206" s="35">
        <f t="shared" si="126"/>
        <v>2693.6</v>
      </c>
      <c r="K1206" s="35">
        <f t="shared" si="127"/>
        <v>946.19999999999982</v>
      </c>
      <c r="L1206" s="35">
        <f t="shared" si="128"/>
        <v>838.45999999999981</v>
      </c>
      <c r="M1206" s="36">
        <f t="shared" si="129"/>
        <v>0.35127710127710121</v>
      </c>
      <c r="N1206" s="37">
        <f t="shared" si="130"/>
        <v>2018</v>
      </c>
      <c r="O1206" s="38" t="str">
        <f t="shared" si="131"/>
        <v>Q2</v>
      </c>
      <c r="P1206" s="37">
        <f t="shared" si="132"/>
        <v>6</v>
      </c>
    </row>
    <row r="1207" spans="1:16" x14ac:dyDescent="0.25">
      <c r="A1207" s="31">
        <v>43252</v>
      </c>
      <c r="B1207" s="32" t="s">
        <v>85</v>
      </c>
      <c r="C1207" s="32" t="s">
        <v>86</v>
      </c>
      <c r="D1207" s="32" t="s">
        <v>77</v>
      </c>
      <c r="E1207" s="33">
        <v>4</v>
      </c>
      <c r="F1207" s="34">
        <v>3949.36</v>
      </c>
      <c r="G1207" s="34">
        <v>394.94</v>
      </c>
      <c r="H1207" s="34">
        <v>2096.81</v>
      </c>
      <c r="I1207" s="34">
        <v>142.18</v>
      </c>
      <c r="J1207" s="35">
        <f t="shared" si="126"/>
        <v>3554.42</v>
      </c>
      <c r="K1207" s="35">
        <f t="shared" si="127"/>
        <v>1457.6100000000001</v>
      </c>
      <c r="L1207" s="35">
        <f t="shared" si="128"/>
        <v>1315.43</v>
      </c>
      <c r="M1207" s="36">
        <f t="shared" si="129"/>
        <v>0.41008378300819825</v>
      </c>
      <c r="N1207" s="37">
        <f t="shared" si="130"/>
        <v>2018</v>
      </c>
      <c r="O1207" s="38" t="str">
        <f t="shared" si="131"/>
        <v>Q2</v>
      </c>
      <c r="P1207" s="37">
        <f t="shared" si="132"/>
        <v>6</v>
      </c>
    </row>
    <row r="1208" spans="1:16" x14ac:dyDescent="0.25">
      <c r="A1208" s="31">
        <v>43252</v>
      </c>
      <c r="B1208" s="32" t="s">
        <v>85</v>
      </c>
      <c r="C1208" s="32" t="s">
        <v>75</v>
      </c>
      <c r="D1208" s="32" t="s">
        <v>76</v>
      </c>
      <c r="E1208" s="33">
        <v>8</v>
      </c>
      <c r="F1208" s="34">
        <v>13985.06</v>
      </c>
      <c r="G1208" s="34">
        <v>0</v>
      </c>
      <c r="H1208" s="34">
        <v>8602.33</v>
      </c>
      <c r="I1208" s="34">
        <v>0</v>
      </c>
      <c r="J1208" s="35">
        <f t="shared" si="126"/>
        <v>13985.06</v>
      </c>
      <c r="K1208" s="35">
        <f t="shared" si="127"/>
        <v>5382.73</v>
      </c>
      <c r="L1208" s="35">
        <f t="shared" si="128"/>
        <v>5382.73</v>
      </c>
      <c r="M1208" s="36">
        <f t="shared" si="129"/>
        <v>0.38489144844569845</v>
      </c>
      <c r="N1208" s="37">
        <f t="shared" si="130"/>
        <v>2018</v>
      </c>
      <c r="O1208" s="38" t="str">
        <f t="shared" si="131"/>
        <v>Q2</v>
      </c>
      <c r="P1208" s="37">
        <f t="shared" si="132"/>
        <v>6</v>
      </c>
    </row>
    <row r="1209" spans="1:16" x14ac:dyDescent="0.25">
      <c r="A1209" s="31">
        <v>43252</v>
      </c>
      <c r="B1209" s="32" t="s">
        <v>85</v>
      </c>
      <c r="C1209" s="32" t="s">
        <v>75</v>
      </c>
      <c r="D1209" s="32" t="s">
        <v>77</v>
      </c>
      <c r="E1209" s="33">
        <v>6</v>
      </c>
      <c r="F1209" s="34">
        <v>6194.53</v>
      </c>
      <c r="G1209" s="34">
        <v>619.46</v>
      </c>
      <c r="H1209" s="34">
        <v>4018.42</v>
      </c>
      <c r="I1209" s="34">
        <v>0</v>
      </c>
      <c r="J1209" s="35">
        <f t="shared" si="126"/>
        <v>5575.07</v>
      </c>
      <c r="K1209" s="35">
        <f t="shared" si="127"/>
        <v>1556.6499999999996</v>
      </c>
      <c r="L1209" s="35">
        <f t="shared" si="128"/>
        <v>1556.6499999999996</v>
      </c>
      <c r="M1209" s="36">
        <f t="shared" si="129"/>
        <v>0.27921622508775668</v>
      </c>
      <c r="N1209" s="37">
        <f t="shared" si="130"/>
        <v>2018</v>
      </c>
      <c r="O1209" s="38" t="str">
        <f t="shared" si="131"/>
        <v>Q2</v>
      </c>
      <c r="P1209" s="37">
        <f t="shared" si="132"/>
        <v>6</v>
      </c>
    </row>
    <row r="1210" spans="1:16" x14ac:dyDescent="0.25">
      <c r="A1210" s="31">
        <v>43252</v>
      </c>
      <c r="B1210" s="32" t="s">
        <v>85</v>
      </c>
      <c r="C1210" s="32" t="s">
        <v>78</v>
      </c>
      <c r="D1210" s="32" t="s">
        <v>76</v>
      </c>
      <c r="E1210" s="33">
        <v>267</v>
      </c>
      <c r="F1210" s="34">
        <v>359658.66</v>
      </c>
      <c r="G1210" s="34">
        <v>0</v>
      </c>
      <c r="H1210" s="34">
        <v>197145.26</v>
      </c>
      <c r="I1210" s="34">
        <v>0</v>
      </c>
      <c r="J1210" s="35">
        <f t="shared" si="126"/>
        <v>359658.66</v>
      </c>
      <c r="K1210" s="35">
        <f t="shared" si="127"/>
        <v>162513.39999999997</v>
      </c>
      <c r="L1210" s="35">
        <f t="shared" si="128"/>
        <v>162513.39999999997</v>
      </c>
      <c r="M1210" s="36">
        <f t="shared" si="129"/>
        <v>0.45185454452841473</v>
      </c>
      <c r="N1210" s="37">
        <f t="shared" si="130"/>
        <v>2018</v>
      </c>
      <c r="O1210" s="38" t="str">
        <f t="shared" si="131"/>
        <v>Q2</v>
      </c>
      <c r="P1210" s="37">
        <f t="shared" si="132"/>
        <v>6</v>
      </c>
    </row>
    <row r="1211" spans="1:16" x14ac:dyDescent="0.25">
      <c r="A1211" s="31">
        <v>43252</v>
      </c>
      <c r="B1211" s="32" t="s">
        <v>85</v>
      </c>
      <c r="C1211" s="32" t="s">
        <v>78</v>
      </c>
      <c r="D1211" s="32" t="s">
        <v>77</v>
      </c>
      <c r="E1211" s="33">
        <v>52</v>
      </c>
      <c r="F1211" s="34">
        <v>59352.69</v>
      </c>
      <c r="G1211" s="34">
        <v>5531.46</v>
      </c>
      <c r="H1211" s="34">
        <v>31291.26</v>
      </c>
      <c r="I1211" s="34">
        <v>0</v>
      </c>
      <c r="J1211" s="35">
        <f t="shared" si="126"/>
        <v>53821.23</v>
      </c>
      <c r="K1211" s="35">
        <f t="shared" si="127"/>
        <v>22529.970000000005</v>
      </c>
      <c r="L1211" s="35">
        <f t="shared" si="128"/>
        <v>22529.970000000005</v>
      </c>
      <c r="M1211" s="36">
        <f t="shared" si="129"/>
        <v>0.41860749001834413</v>
      </c>
      <c r="N1211" s="37">
        <f t="shared" si="130"/>
        <v>2018</v>
      </c>
      <c r="O1211" s="38" t="str">
        <f t="shared" si="131"/>
        <v>Q2</v>
      </c>
      <c r="P1211" s="37">
        <f t="shared" si="132"/>
        <v>6</v>
      </c>
    </row>
    <row r="1212" spans="1:16" x14ac:dyDescent="0.25">
      <c r="A1212" s="31">
        <v>43252</v>
      </c>
      <c r="B1212" s="32" t="s">
        <v>85</v>
      </c>
      <c r="C1212" s="32" t="s">
        <v>79</v>
      </c>
      <c r="D1212" s="32" t="s">
        <v>76</v>
      </c>
      <c r="E1212" s="33">
        <v>15</v>
      </c>
      <c r="F1212" s="34">
        <v>17369.48</v>
      </c>
      <c r="G1212" s="34">
        <v>0</v>
      </c>
      <c r="H1212" s="34">
        <v>9261.1</v>
      </c>
      <c r="I1212" s="34">
        <v>0</v>
      </c>
      <c r="J1212" s="35">
        <f t="shared" si="126"/>
        <v>17369.48</v>
      </c>
      <c r="K1212" s="35">
        <f t="shared" si="127"/>
        <v>8108.3799999999992</v>
      </c>
      <c r="L1212" s="35">
        <f t="shared" si="128"/>
        <v>8108.3799999999992</v>
      </c>
      <c r="M1212" s="36">
        <f t="shared" si="129"/>
        <v>0.46681765948088255</v>
      </c>
      <c r="N1212" s="37">
        <f t="shared" si="130"/>
        <v>2018</v>
      </c>
      <c r="O1212" s="38" t="str">
        <f t="shared" si="131"/>
        <v>Q2</v>
      </c>
      <c r="P1212" s="37">
        <f t="shared" si="132"/>
        <v>6</v>
      </c>
    </row>
    <row r="1213" spans="1:16" x14ac:dyDescent="0.25">
      <c r="A1213" s="31">
        <v>43252</v>
      </c>
      <c r="B1213" s="32" t="s">
        <v>85</v>
      </c>
      <c r="C1213" s="32" t="s">
        <v>79</v>
      </c>
      <c r="D1213" s="32" t="s">
        <v>77</v>
      </c>
      <c r="E1213" s="33">
        <v>6</v>
      </c>
      <c r="F1213" s="34">
        <v>7058.06</v>
      </c>
      <c r="G1213" s="34">
        <v>705.81</v>
      </c>
      <c r="H1213" s="34">
        <v>3595.93</v>
      </c>
      <c r="I1213" s="34">
        <v>0</v>
      </c>
      <c r="J1213" s="35">
        <f t="shared" si="126"/>
        <v>6352.25</v>
      </c>
      <c r="K1213" s="35">
        <f t="shared" si="127"/>
        <v>2756.32</v>
      </c>
      <c r="L1213" s="35">
        <f t="shared" si="128"/>
        <v>2756.32</v>
      </c>
      <c r="M1213" s="36">
        <f t="shared" si="129"/>
        <v>0.4339123932464875</v>
      </c>
      <c r="N1213" s="37">
        <f t="shared" si="130"/>
        <v>2018</v>
      </c>
      <c r="O1213" s="38" t="str">
        <f t="shared" si="131"/>
        <v>Q2</v>
      </c>
      <c r="P1213" s="37">
        <f t="shared" si="132"/>
        <v>6</v>
      </c>
    </row>
    <row r="1214" spans="1:16" x14ac:dyDescent="0.25">
      <c r="A1214" s="31">
        <v>43282</v>
      </c>
      <c r="B1214" s="32" t="s">
        <v>74</v>
      </c>
      <c r="C1214" s="32" t="s">
        <v>86</v>
      </c>
      <c r="D1214" s="32" t="s">
        <v>76</v>
      </c>
      <c r="E1214" s="33">
        <v>11</v>
      </c>
      <c r="F1214" s="34">
        <v>4649.57</v>
      </c>
      <c r="G1214" s="34">
        <v>0</v>
      </c>
      <c r="H1214" s="34">
        <v>3186.2</v>
      </c>
      <c r="I1214" s="34">
        <v>185.63</v>
      </c>
      <c r="J1214" s="35">
        <f t="shared" si="126"/>
        <v>4649.57</v>
      </c>
      <c r="K1214" s="35">
        <f t="shared" si="127"/>
        <v>1463.37</v>
      </c>
      <c r="L1214" s="35">
        <f t="shared" si="128"/>
        <v>1277.7399999999998</v>
      </c>
      <c r="M1214" s="36">
        <f t="shared" si="129"/>
        <v>0.31473233008643808</v>
      </c>
      <c r="N1214" s="37">
        <f t="shared" si="130"/>
        <v>2018</v>
      </c>
      <c r="O1214" s="38" t="str">
        <f t="shared" si="131"/>
        <v>Q3</v>
      </c>
      <c r="P1214" s="37">
        <f t="shared" si="132"/>
        <v>7</v>
      </c>
    </row>
    <row r="1215" spans="1:16" x14ac:dyDescent="0.25">
      <c r="A1215" s="31">
        <v>43282</v>
      </c>
      <c r="B1215" s="32" t="s">
        <v>74</v>
      </c>
      <c r="C1215" s="32" t="s">
        <v>86</v>
      </c>
      <c r="D1215" s="32" t="s">
        <v>77</v>
      </c>
      <c r="E1215" s="33">
        <v>11</v>
      </c>
      <c r="F1215" s="34">
        <v>2995.32</v>
      </c>
      <c r="G1215" s="34">
        <v>269.45</v>
      </c>
      <c r="H1215" s="34">
        <v>1774.45</v>
      </c>
      <c r="I1215" s="34">
        <v>110.01</v>
      </c>
      <c r="J1215" s="35">
        <f t="shared" si="126"/>
        <v>2725.8700000000003</v>
      </c>
      <c r="K1215" s="35">
        <f t="shared" si="127"/>
        <v>951.4200000000003</v>
      </c>
      <c r="L1215" s="35">
        <f t="shared" si="128"/>
        <v>841.41000000000031</v>
      </c>
      <c r="M1215" s="36">
        <f t="shared" si="129"/>
        <v>0.34903351957356743</v>
      </c>
      <c r="N1215" s="37">
        <f t="shared" si="130"/>
        <v>2018</v>
      </c>
      <c r="O1215" s="38" t="str">
        <f t="shared" si="131"/>
        <v>Q3</v>
      </c>
      <c r="P1215" s="37">
        <f t="shared" si="132"/>
        <v>7</v>
      </c>
    </row>
    <row r="1216" spans="1:16" x14ac:dyDescent="0.25">
      <c r="A1216" s="31">
        <v>43282</v>
      </c>
      <c r="B1216" s="32" t="s">
        <v>74</v>
      </c>
      <c r="C1216" s="32" t="s">
        <v>75</v>
      </c>
      <c r="D1216" s="32" t="s">
        <v>76</v>
      </c>
      <c r="E1216" s="33">
        <v>30</v>
      </c>
      <c r="F1216" s="34">
        <v>12672.09</v>
      </c>
      <c r="G1216" s="34">
        <v>0</v>
      </c>
      <c r="H1216" s="34">
        <v>7682.67</v>
      </c>
      <c r="I1216" s="34">
        <v>0</v>
      </c>
      <c r="J1216" s="35">
        <f t="shared" si="126"/>
        <v>12672.09</v>
      </c>
      <c r="K1216" s="35">
        <f t="shared" si="127"/>
        <v>4989.42</v>
      </c>
      <c r="L1216" s="35">
        <f t="shared" si="128"/>
        <v>4989.42</v>
      </c>
      <c r="M1216" s="36">
        <f t="shared" si="129"/>
        <v>0.39373299905540443</v>
      </c>
      <c r="N1216" s="37">
        <f t="shared" si="130"/>
        <v>2018</v>
      </c>
      <c r="O1216" s="38" t="str">
        <f t="shared" si="131"/>
        <v>Q3</v>
      </c>
      <c r="P1216" s="37">
        <f t="shared" si="132"/>
        <v>7</v>
      </c>
    </row>
    <row r="1217" spans="1:16" x14ac:dyDescent="0.25">
      <c r="A1217" s="31">
        <v>43282</v>
      </c>
      <c r="B1217" s="32" t="s">
        <v>74</v>
      </c>
      <c r="C1217" s="32" t="s">
        <v>75</v>
      </c>
      <c r="D1217" s="32" t="s">
        <v>77</v>
      </c>
      <c r="E1217" s="33">
        <v>17</v>
      </c>
      <c r="F1217" s="34">
        <v>6901</v>
      </c>
      <c r="G1217" s="34">
        <v>690.08</v>
      </c>
      <c r="H1217" s="34">
        <v>3944.55</v>
      </c>
      <c r="I1217" s="34">
        <v>0</v>
      </c>
      <c r="J1217" s="35">
        <f t="shared" si="126"/>
        <v>6210.92</v>
      </c>
      <c r="K1217" s="35">
        <f t="shared" si="127"/>
        <v>2266.37</v>
      </c>
      <c r="L1217" s="35">
        <f t="shared" si="128"/>
        <v>2266.37</v>
      </c>
      <c r="M1217" s="36">
        <f t="shared" si="129"/>
        <v>0.36490085204768374</v>
      </c>
      <c r="N1217" s="37">
        <f t="shared" si="130"/>
        <v>2018</v>
      </c>
      <c r="O1217" s="38" t="str">
        <f t="shared" si="131"/>
        <v>Q3</v>
      </c>
      <c r="P1217" s="37">
        <f t="shared" si="132"/>
        <v>7</v>
      </c>
    </row>
    <row r="1218" spans="1:16" x14ac:dyDescent="0.25">
      <c r="A1218" s="31">
        <v>43282</v>
      </c>
      <c r="B1218" s="32" t="s">
        <v>74</v>
      </c>
      <c r="C1218" s="32" t="s">
        <v>78</v>
      </c>
      <c r="D1218" s="32" t="s">
        <v>76</v>
      </c>
      <c r="E1218" s="33">
        <v>872</v>
      </c>
      <c r="F1218" s="34">
        <v>336790.61</v>
      </c>
      <c r="G1218" s="34">
        <v>0</v>
      </c>
      <c r="H1218" s="34">
        <v>203633.17</v>
      </c>
      <c r="I1218" s="34">
        <v>0</v>
      </c>
      <c r="J1218" s="35">
        <f t="shared" ref="J1218:J1281" si="133">F1218-G1218</f>
        <v>336790.61</v>
      </c>
      <c r="K1218" s="35">
        <f t="shared" ref="K1218:K1281" si="134">J1218-H1218</f>
        <v>133157.43999999997</v>
      </c>
      <c r="L1218" s="35">
        <f t="shared" ref="L1218:L1281" si="135">K1218-I1218</f>
        <v>133157.43999999997</v>
      </c>
      <c r="M1218" s="36">
        <f t="shared" ref="M1218:M1281" si="136">IF(J1218=0,0,K1218/J1218)</f>
        <v>0.39537159305005559</v>
      </c>
      <c r="N1218" s="37">
        <f t="shared" ref="N1218:N1281" si="137">YEAR(A1218)</f>
        <v>2018</v>
      </c>
      <c r="O1218" s="38" t="str">
        <f t="shared" ref="O1218:O1281" si="138">"Q"&amp;ROUNDUP(MONTH(A1218)/3,0)</f>
        <v>Q3</v>
      </c>
      <c r="P1218" s="37">
        <f t="shared" ref="P1218:P1281" si="139">MONTH(A1218)</f>
        <v>7</v>
      </c>
    </row>
    <row r="1219" spans="1:16" x14ac:dyDescent="0.25">
      <c r="A1219" s="31">
        <v>43282</v>
      </c>
      <c r="B1219" s="32" t="s">
        <v>74</v>
      </c>
      <c r="C1219" s="32" t="s">
        <v>78</v>
      </c>
      <c r="D1219" s="32" t="s">
        <v>77</v>
      </c>
      <c r="E1219" s="33">
        <v>236</v>
      </c>
      <c r="F1219" s="34">
        <v>90528.57</v>
      </c>
      <c r="G1219" s="34">
        <v>8158.86</v>
      </c>
      <c r="H1219" s="34">
        <v>52002.28</v>
      </c>
      <c r="I1219" s="34">
        <v>0</v>
      </c>
      <c r="J1219" s="35">
        <f t="shared" si="133"/>
        <v>82369.710000000006</v>
      </c>
      <c r="K1219" s="35">
        <f t="shared" si="134"/>
        <v>30367.430000000008</v>
      </c>
      <c r="L1219" s="35">
        <f t="shared" si="135"/>
        <v>30367.430000000008</v>
      </c>
      <c r="M1219" s="36">
        <f t="shared" si="136"/>
        <v>0.36867229470639151</v>
      </c>
      <c r="N1219" s="37">
        <f t="shared" si="137"/>
        <v>2018</v>
      </c>
      <c r="O1219" s="38" t="str">
        <f t="shared" si="138"/>
        <v>Q3</v>
      </c>
      <c r="P1219" s="37">
        <f t="shared" si="139"/>
        <v>7</v>
      </c>
    </row>
    <row r="1220" spans="1:16" x14ac:dyDescent="0.25">
      <c r="A1220" s="31">
        <v>43282</v>
      </c>
      <c r="B1220" s="32" t="s">
        <v>74</v>
      </c>
      <c r="C1220" s="32" t="s">
        <v>79</v>
      </c>
      <c r="D1220" s="32" t="s">
        <v>76</v>
      </c>
      <c r="E1220" s="33">
        <v>58</v>
      </c>
      <c r="F1220" s="34">
        <v>22662.080000000002</v>
      </c>
      <c r="G1220" s="34">
        <v>0</v>
      </c>
      <c r="H1220" s="34">
        <v>14339.9</v>
      </c>
      <c r="I1220" s="34">
        <v>0</v>
      </c>
      <c r="J1220" s="35">
        <f t="shared" si="133"/>
        <v>22662.080000000002</v>
      </c>
      <c r="K1220" s="35">
        <f t="shared" si="134"/>
        <v>8322.1800000000021</v>
      </c>
      <c r="L1220" s="35">
        <f t="shared" si="135"/>
        <v>8322.1800000000021</v>
      </c>
      <c r="M1220" s="36">
        <f t="shared" si="136"/>
        <v>0.36722930993095082</v>
      </c>
      <c r="N1220" s="37">
        <f t="shared" si="137"/>
        <v>2018</v>
      </c>
      <c r="O1220" s="38" t="str">
        <f t="shared" si="138"/>
        <v>Q3</v>
      </c>
      <c r="P1220" s="37">
        <f t="shared" si="139"/>
        <v>7</v>
      </c>
    </row>
    <row r="1221" spans="1:16" x14ac:dyDescent="0.25">
      <c r="A1221" s="31">
        <v>43282</v>
      </c>
      <c r="B1221" s="32" t="s">
        <v>74</v>
      </c>
      <c r="C1221" s="32" t="s">
        <v>79</v>
      </c>
      <c r="D1221" s="32" t="s">
        <v>77</v>
      </c>
      <c r="E1221" s="33">
        <v>17</v>
      </c>
      <c r="F1221" s="34">
        <v>5184.3100000000004</v>
      </c>
      <c r="G1221" s="34">
        <v>518.44000000000005</v>
      </c>
      <c r="H1221" s="34">
        <v>2797.99</v>
      </c>
      <c r="I1221" s="34">
        <v>0</v>
      </c>
      <c r="J1221" s="35">
        <f t="shared" si="133"/>
        <v>4665.8700000000008</v>
      </c>
      <c r="K1221" s="35">
        <f t="shared" si="134"/>
        <v>1867.880000000001</v>
      </c>
      <c r="L1221" s="35">
        <f t="shared" si="135"/>
        <v>1867.880000000001</v>
      </c>
      <c r="M1221" s="36">
        <f t="shared" si="136"/>
        <v>0.40032834176691606</v>
      </c>
      <c r="N1221" s="37">
        <f t="shared" si="137"/>
        <v>2018</v>
      </c>
      <c r="O1221" s="38" t="str">
        <f t="shared" si="138"/>
        <v>Q3</v>
      </c>
      <c r="P1221" s="37">
        <f t="shared" si="139"/>
        <v>7</v>
      </c>
    </row>
    <row r="1222" spans="1:16" x14ac:dyDescent="0.25">
      <c r="A1222" s="31">
        <v>43282</v>
      </c>
      <c r="B1222" s="32" t="s">
        <v>80</v>
      </c>
      <c r="C1222" s="32" t="s">
        <v>86</v>
      </c>
      <c r="D1222" s="32" t="s">
        <v>76</v>
      </c>
      <c r="E1222" s="33">
        <v>3</v>
      </c>
      <c r="F1222" s="34">
        <v>12408.86</v>
      </c>
      <c r="G1222" s="34">
        <v>0</v>
      </c>
      <c r="H1222" s="34">
        <v>10622.02</v>
      </c>
      <c r="I1222" s="34">
        <v>495.75</v>
      </c>
      <c r="J1222" s="35">
        <f t="shared" si="133"/>
        <v>12408.86</v>
      </c>
      <c r="K1222" s="35">
        <f t="shared" si="134"/>
        <v>1786.8400000000001</v>
      </c>
      <c r="L1222" s="35">
        <f t="shared" si="135"/>
        <v>1291.0900000000001</v>
      </c>
      <c r="M1222" s="36">
        <f t="shared" si="136"/>
        <v>0.14399711174112692</v>
      </c>
      <c r="N1222" s="37">
        <f t="shared" si="137"/>
        <v>2018</v>
      </c>
      <c r="O1222" s="38" t="str">
        <f t="shared" si="138"/>
        <v>Q3</v>
      </c>
      <c r="P1222" s="37">
        <f t="shared" si="139"/>
        <v>7</v>
      </c>
    </row>
    <row r="1223" spans="1:16" x14ac:dyDescent="0.25">
      <c r="A1223" s="31">
        <v>43282</v>
      </c>
      <c r="B1223" s="32" t="s">
        <v>80</v>
      </c>
      <c r="C1223" s="32" t="s">
        <v>86</v>
      </c>
      <c r="D1223" s="32" t="s">
        <v>77</v>
      </c>
      <c r="E1223" s="33">
        <v>2</v>
      </c>
      <c r="F1223" s="34">
        <v>4180.32</v>
      </c>
      <c r="G1223" s="34">
        <v>418.03</v>
      </c>
      <c r="H1223" s="34">
        <v>3508.68</v>
      </c>
      <c r="I1223" s="34">
        <v>150.49</v>
      </c>
      <c r="J1223" s="35">
        <f t="shared" si="133"/>
        <v>3762.29</v>
      </c>
      <c r="K1223" s="35">
        <f t="shared" si="134"/>
        <v>253.61000000000013</v>
      </c>
      <c r="L1223" s="35">
        <f t="shared" si="135"/>
        <v>103.12000000000012</v>
      </c>
      <c r="M1223" s="36">
        <f t="shared" si="136"/>
        <v>6.7408413492846153E-2</v>
      </c>
      <c r="N1223" s="37">
        <f t="shared" si="137"/>
        <v>2018</v>
      </c>
      <c r="O1223" s="38" t="str">
        <f t="shared" si="138"/>
        <v>Q3</v>
      </c>
      <c r="P1223" s="37">
        <f t="shared" si="139"/>
        <v>7</v>
      </c>
    </row>
    <row r="1224" spans="1:16" x14ac:dyDescent="0.25">
      <c r="A1224" s="31">
        <v>43282</v>
      </c>
      <c r="B1224" s="32" t="s">
        <v>80</v>
      </c>
      <c r="C1224" s="32" t="s">
        <v>75</v>
      </c>
      <c r="D1224" s="32" t="s">
        <v>76</v>
      </c>
      <c r="E1224" s="33">
        <v>7</v>
      </c>
      <c r="F1224" s="34">
        <v>36874.9</v>
      </c>
      <c r="G1224" s="34">
        <v>0</v>
      </c>
      <c r="H1224" s="34">
        <v>30217.32</v>
      </c>
      <c r="I1224" s="34">
        <v>0</v>
      </c>
      <c r="J1224" s="35">
        <f t="shared" si="133"/>
        <v>36874.9</v>
      </c>
      <c r="K1224" s="35">
        <f t="shared" si="134"/>
        <v>6657.5800000000017</v>
      </c>
      <c r="L1224" s="35">
        <f t="shared" si="135"/>
        <v>6657.5800000000017</v>
      </c>
      <c r="M1224" s="36">
        <f t="shared" si="136"/>
        <v>0.18054503198652747</v>
      </c>
      <c r="N1224" s="37">
        <f t="shared" si="137"/>
        <v>2018</v>
      </c>
      <c r="O1224" s="38" t="str">
        <f t="shared" si="138"/>
        <v>Q3</v>
      </c>
      <c r="P1224" s="37">
        <f t="shared" si="139"/>
        <v>7</v>
      </c>
    </row>
    <row r="1225" spans="1:16" x14ac:dyDescent="0.25">
      <c r="A1225" s="31">
        <v>43282</v>
      </c>
      <c r="B1225" s="32" t="s">
        <v>80</v>
      </c>
      <c r="C1225" s="32" t="s">
        <v>75</v>
      </c>
      <c r="D1225" s="32" t="s">
        <v>77</v>
      </c>
      <c r="E1225" s="33">
        <v>3</v>
      </c>
      <c r="F1225" s="34">
        <v>21595.59</v>
      </c>
      <c r="G1225" s="34">
        <v>2159.56</v>
      </c>
      <c r="H1225" s="34">
        <v>18816.11</v>
      </c>
      <c r="I1225" s="34">
        <v>0</v>
      </c>
      <c r="J1225" s="35">
        <f t="shared" si="133"/>
        <v>19436.03</v>
      </c>
      <c r="K1225" s="35">
        <f t="shared" si="134"/>
        <v>619.91999999999825</v>
      </c>
      <c r="L1225" s="35">
        <f t="shared" si="135"/>
        <v>619.91999999999825</v>
      </c>
      <c r="M1225" s="36">
        <f t="shared" si="136"/>
        <v>3.1895402507610776E-2</v>
      </c>
      <c r="N1225" s="37">
        <f t="shared" si="137"/>
        <v>2018</v>
      </c>
      <c r="O1225" s="38" t="str">
        <f t="shared" si="138"/>
        <v>Q3</v>
      </c>
      <c r="P1225" s="37">
        <f t="shared" si="139"/>
        <v>7</v>
      </c>
    </row>
    <row r="1226" spans="1:16" x14ac:dyDescent="0.25">
      <c r="A1226" s="31">
        <v>43282</v>
      </c>
      <c r="B1226" s="32" t="s">
        <v>80</v>
      </c>
      <c r="C1226" s="32" t="s">
        <v>78</v>
      </c>
      <c r="D1226" s="32" t="s">
        <v>76</v>
      </c>
      <c r="E1226" s="33">
        <v>132</v>
      </c>
      <c r="F1226" s="34">
        <v>707209.93</v>
      </c>
      <c r="G1226" s="34">
        <v>0</v>
      </c>
      <c r="H1226" s="34">
        <v>622119.56999999995</v>
      </c>
      <c r="I1226" s="34">
        <v>0</v>
      </c>
      <c r="J1226" s="35">
        <f t="shared" si="133"/>
        <v>707209.93</v>
      </c>
      <c r="K1226" s="35">
        <f t="shared" si="134"/>
        <v>85090.360000000102</v>
      </c>
      <c r="L1226" s="35">
        <f t="shared" si="135"/>
        <v>85090.360000000102</v>
      </c>
      <c r="M1226" s="36">
        <f t="shared" si="136"/>
        <v>0.12031838976016654</v>
      </c>
      <c r="N1226" s="37">
        <f t="shared" si="137"/>
        <v>2018</v>
      </c>
      <c r="O1226" s="38" t="str">
        <f t="shared" si="138"/>
        <v>Q3</v>
      </c>
      <c r="P1226" s="37">
        <f t="shared" si="139"/>
        <v>7</v>
      </c>
    </row>
    <row r="1227" spans="1:16" x14ac:dyDescent="0.25">
      <c r="A1227" s="31">
        <v>43282</v>
      </c>
      <c r="B1227" s="32" t="s">
        <v>80</v>
      </c>
      <c r="C1227" s="32" t="s">
        <v>78</v>
      </c>
      <c r="D1227" s="32" t="s">
        <v>77</v>
      </c>
      <c r="E1227" s="33">
        <v>39</v>
      </c>
      <c r="F1227" s="34">
        <v>219171.72</v>
      </c>
      <c r="G1227" s="34">
        <v>19768.5</v>
      </c>
      <c r="H1227" s="34">
        <v>189653.44</v>
      </c>
      <c r="I1227" s="34">
        <v>0</v>
      </c>
      <c r="J1227" s="35">
        <f t="shared" si="133"/>
        <v>199403.22</v>
      </c>
      <c r="K1227" s="35">
        <f t="shared" si="134"/>
        <v>9749.7799999999988</v>
      </c>
      <c r="L1227" s="35">
        <f t="shared" si="135"/>
        <v>9749.7799999999988</v>
      </c>
      <c r="M1227" s="36">
        <f t="shared" si="136"/>
        <v>4.8894797185321276E-2</v>
      </c>
      <c r="N1227" s="37">
        <f t="shared" si="137"/>
        <v>2018</v>
      </c>
      <c r="O1227" s="38" t="str">
        <f t="shared" si="138"/>
        <v>Q3</v>
      </c>
      <c r="P1227" s="37">
        <f t="shared" si="139"/>
        <v>7</v>
      </c>
    </row>
    <row r="1228" spans="1:16" x14ac:dyDescent="0.25">
      <c r="A1228" s="31">
        <v>43282</v>
      </c>
      <c r="B1228" s="32" t="s">
        <v>80</v>
      </c>
      <c r="C1228" s="32" t="s">
        <v>79</v>
      </c>
      <c r="D1228" s="32" t="s">
        <v>76</v>
      </c>
      <c r="E1228" s="33">
        <v>17</v>
      </c>
      <c r="F1228" s="34">
        <v>97249.35</v>
      </c>
      <c r="G1228" s="34">
        <v>0</v>
      </c>
      <c r="H1228" s="34">
        <v>87632.5</v>
      </c>
      <c r="I1228" s="34">
        <v>0</v>
      </c>
      <c r="J1228" s="35">
        <f t="shared" si="133"/>
        <v>97249.35</v>
      </c>
      <c r="K1228" s="35">
        <f t="shared" si="134"/>
        <v>9616.8500000000058</v>
      </c>
      <c r="L1228" s="35">
        <f t="shared" si="135"/>
        <v>9616.8500000000058</v>
      </c>
      <c r="M1228" s="36">
        <f t="shared" si="136"/>
        <v>9.8888578689729084E-2</v>
      </c>
      <c r="N1228" s="37">
        <f t="shared" si="137"/>
        <v>2018</v>
      </c>
      <c r="O1228" s="38" t="str">
        <f t="shared" si="138"/>
        <v>Q3</v>
      </c>
      <c r="P1228" s="37">
        <f t="shared" si="139"/>
        <v>7</v>
      </c>
    </row>
    <row r="1229" spans="1:16" x14ac:dyDescent="0.25">
      <c r="A1229" s="31">
        <v>43282</v>
      </c>
      <c r="B1229" s="32" t="s">
        <v>80</v>
      </c>
      <c r="C1229" s="32" t="s">
        <v>79</v>
      </c>
      <c r="D1229" s="32" t="s">
        <v>77</v>
      </c>
      <c r="E1229" s="33">
        <v>10</v>
      </c>
      <c r="F1229" s="34">
        <v>38432.36</v>
      </c>
      <c r="G1229" s="34">
        <v>2606.36</v>
      </c>
      <c r="H1229" s="34">
        <v>33256.230000000003</v>
      </c>
      <c r="I1229" s="34">
        <v>0</v>
      </c>
      <c r="J1229" s="35">
        <f t="shared" si="133"/>
        <v>35826</v>
      </c>
      <c r="K1229" s="35">
        <f t="shared" si="134"/>
        <v>2569.7699999999968</v>
      </c>
      <c r="L1229" s="35">
        <f t="shared" si="135"/>
        <v>2569.7699999999968</v>
      </c>
      <c r="M1229" s="36">
        <f t="shared" si="136"/>
        <v>7.1729191090269553E-2</v>
      </c>
      <c r="N1229" s="37">
        <f t="shared" si="137"/>
        <v>2018</v>
      </c>
      <c r="O1229" s="38" t="str">
        <f t="shared" si="138"/>
        <v>Q3</v>
      </c>
      <c r="P1229" s="37">
        <f t="shared" si="139"/>
        <v>7</v>
      </c>
    </row>
    <row r="1230" spans="1:16" x14ac:dyDescent="0.25">
      <c r="A1230" s="31">
        <v>43282</v>
      </c>
      <c r="B1230" s="32" t="s">
        <v>81</v>
      </c>
      <c r="C1230" s="32" t="s">
        <v>86</v>
      </c>
      <c r="D1230" s="32" t="s">
        <v>76</v>
      </c>
      <c r="E1230" s="33">
        <v>9</v>
      </c>
      <c r="F1230" s="34">
        <v>5442.33</v>
      </c>
      <c r="G1230" s="34">
        <v>0</v>
      </c>
      <c r="H1230" s="34">
        <v>2362.6</v>
      </c>
      <c r="I1230" s="34">
        <v>216.79</v>
      </c>
      <c r="J1230" s="35">
        <f t="shared" si="133"/>
        <v>5442.33</v>
      </c>
      <c r="K1230" s="35">
        <f t="shared" si="134"/>
        <v>3079.73</v>
      </c>
      <c r="L1230" s="35">
        <f t="shared" si="135"/>
        <v>2862.94</v>
      </c>
      <c r="M1230" s="36">
        <f t="shared" si="136"/>
        <v>0.56588446492586819</v>
      </c>
      <c r="N1230" s="37">
        <f t="shared" si="137"/>
        <v>2018</v>
      </c>
      <c r="O1230" s="38" t="str">
        <f t="shared" si="138"/>
        <v>Q3</v>
      </c>
      <c r="P1230" s="37">
        <f t="shared" si="139"/>
        <v>7</v>
      </c>
    </row>
    <row r="1231" spans="1:16" x14ac:dyDescent="0.25">
      <c r="A1231" s="31">
        <v>43282</v>
      </c>
      <c r="B1231" s="32" t="s">
        <v>81</v>
      </c>
      <c r="C1231" s="32" t="s">
        <v>86</v>
      </c>
      <c r="D1231" s="32" t="s">
        <v>77</v>
      </c>
      <c r="E1231" s="33">
        <v>5</v>
      </c>
      <c r="F1231" s="34">
        <v>4697.3999999999996</v>
      </c>
      <c r="G1231" s="34">
        <v>455.74</v>
      </c>
      <c r="H1231" s="34">
        <v>2196.12</v>
      </c>
      <c r="I1231" s="34">
        <v>170.13</v>
      </c>
      <c r="J1231" s="35">
        <f t="shared" si="133"/>
        <v>4241.66</v>
      </c>
      <c r="K1231" s="35">
        <f t="shared" si="134"/>
        <v>2045.54</v>
      </c>
      <c r="L1231" s="35">
        <f t="shared" si="135"/>
        <v>1875.4099999999999</v>
      </c>
      <c r="M1231" s="36">
        <f t="shared" si="136"/>
        <v>0.48224987387013574</v>
      </c>
      <c r="N1231" s="37">
        <f t="shared" si="137"/>
        <v>2018</v>
      </c>
      <c r="O1231" s="38" t="str">
        <f t="shared" si="138"/>
        <v>Q3</v>
      </c>
      <c r="P1231" s="37">
        <f t="shared" si="139"/>
        <v>7</v>
      </c>
    </row>
    <row r="1232" spans="1:16" x14ac:dyDescent="0.25">
      <c r="A1232" s="31">
        <v>43282</v>
      </c>
      <c r="B1232" s="32" t="s">
        <v>81</v>
      </c>
      <c r="C1232" s="32" t="s">
        <v>75</v>
      </c>
      <c r="D1232" s="32" t="s">
        <v>76</v>
      </c>
      <c r="E1232" s="33">
        <v>20</v>
      </c>
      <c r="F1232" s="34">
        <v>13400.35</v>
      </c>
      <c r="G1232" s="34">
        <v>0</v>
      </c>
      <c r="H1232" s="34">
        <v>5644.61</v>
      </c>
      <c r="I1232" s="34">
        <v>0</v>
      </c>
      <c r="J1232" s="35">
        <f t="shared" si="133"/>
        <v>13400.35</v>
      </c>
      <c r="K1232" s="35">
        <f t="shared" si="134"/>
        <v>7755.7400000000007</v>
      </c>
      <c r="L1232" s="35">
        <f t="shared" si="135"/>
        <v>7755.7400000000007</v>
      </c>
      <c r="M1232" s="36">
        <f t="shared" si="136"/>
        <v>0.5787714499994403</v>
      </c>
      <c r="N1232" s="37">
        <f t="shared" si="137"/>
        <v>2018</v>
      </c>
      <c r="O1232" s="38" t="str">
        <f t="shared" si="138"/>
        <v>Q3</v>
      </c>
      <c r="P1232" s="37">
        <f t="shared" si="139"/>
        <v>7</v>
      </c>
    </row>
    <row r="1233" spans="1:16" x14ac:dyDescent="0.25">
      <c r="A1233" s="31">
        <v>43282</v>
      </c>
      <c r="B1233" s="32" t="s">
        <v>81</v>
      </c>
      <c r="C1233" s="32" t="s">
        <v>75</v>
      </c>
      <c r="D1233" s="32" t="s">
        <v>77</v>
      </c>
      <c r="E1233" s="33">
        <v>19</v>
      </c>
      <c r="F1233" s="34">
        <v>13879.98</v>
      </c>
      <c r="G1233" s="34">
        <v>1277.3</v>
      </c>
      <c r="H1233" s="34">
        <v>6293.99</v>
      </c>
      <c r="I1233" s="34">
        <v>0</v>
      </c>
      <c r="J1233" s="35">
        <f t="shared" si="133"/>
        <v>12602.68</v>
      </c>
      <c r="K1233" s="35">
        <f t="shared" si="134"/>
        <v>6308.6900000000005</v>
      </c>
      <c r="L1233" s="35">
        <f t="shared" si="135"/>
        <v>6308.6900000000005</v>
      </c>
      <c r="M1233" s="36">
        <f t="shared" si="136"/>
        <v>0.50058320928564404</v>
      </c>
      <c r="N1233" s="37">
        <f t="shared" si="137"/>
        <v>2018</v>
      </c>
      <c r="O1233" s="38" t="str">
        <f t="shared" si="138"/>
        <v>Q3</v>
      </c>
      <c r="P1233" s="37">
        <f t="shared" si="139"/>
        <v>7</v>
      </c>
    </row>
    <row r="1234" spans="1:16" x14ac:dyDescent="0.25">
      <c r="A1234" s="31">
        <v>43282</v>
      </c>
      <c r="B1234" s="32" t="s">
        <v>81</v>
      </c>
      <c r="C1234" s="32" t="s">
        <v>78</v>
      </c>
      <c r="D1234" s="32" t="s">
        <v>76</v>
      </c>
      <c r="E1234" s="33">
        <v>552</v>
      </c>
      <c r="F1234" s="34">
        <v>390730.26</v>
      </c>
      <c r="G1234" s="34">
        <v>0</v>
      </c>
      <c r="H1234" s="34">
        <v>176165.93</v>
      </c>
      <c r="I1234" s="34">
        <v>0</v>
      </c>
      <c r="J1234" s="35">
        <f t="shared" si="133"/>
        <v>390730.26</v>
      </c>
      <c r="K1234" s="35">
        <f t="shared" si="134"/>
        <v>214564.33000000002</v>
      </c>
      <c r="L1234" s="35">
        <f t="shared" si="135"/>
        <v>214564.33000000002</v>
      </c>
      <c r="M1234" s="36">
        <f t="shared" si="136"/>
        <v>0.54913671134659503</v>
      </c>
      <c r="N1234" s="37">
        <f t="shared" si="137"/>
        <v>2018</v>
      </c>
      <c r="O1234" s="38" t="str">
        <f t="shared" si="138"/>
        <v>Q3</v>
      </c>
      <c r="P1234" s="37">
        <f t="shared" si="139"/>
        <v>7</v>
      </c>
    </row>
    <row r="1235" spans="1:16" x14ac:dyDescent="0.25">
      <c r="A1235" s="31">
        <v>43282</v>
      </c>
      <c r="B1235" s="32" t="s">
        <v>81</v>
      </c>
      <c r="C1235" s="32" t="s">
        <v>78</v>
      </c>
      <c r="D1235" s="32" t="s">
        <v>77</v>
      </c>
      <c r="E1235" s="33">
        <v>158</v>
      </c>
      <c r="F1235" s="34">
        <v>104572.55</v>
      </c>
      <c r="G1235" s="34">
        <v>9709.15</v>
      </c>
      <c r="H1235" s="34">
        <v>46647.39</v>
      </c>
      <c r="I1235" s="34">
        <v>0</v>
      </c>
      <c r="J1235" s="35">
        <f t="shared" si="133"/>
        <v>94863.400000000009</v>
      </c>
      <c r="K1235" s="35">
        <f t="shared" si="134"/>
        <v>48216.010000000009</v>
      </c>
      <c r="L1235" s="35">
        <f t="shared" si="135"/>
        <v>48216.010000000009</v>
      </c>
      <c r="M1235" s="36">
        <f t="shared" si="136"/>
        <v>0.50826778293841468</v>
      </c>
      <c r="N1235" s="37">
        <f t="shared" si="137"/>
        <v>2018</v>
      </c>
      <c r="O1235" s="38" t="str">
        <f t="shared" si="138"/>
        <v>Q3</v>
      </c>
      <c r="P1235" s="37">
        <f t="shared" si="139"/>
        <v>7</v>
      </c>
    </row>
    <row r="1236" spans="1:16" x14ac:dyDescent="0.25">
      <c r="A1236" s="31">
        <v>43282</v>
      </c>
      <c r="B1236" s="32" t="s">
        <v>81</v>
      </c>
      <c r="C1236" s="32" t="s">
        <v>79</v>
      </c>
      <c r="D1236" s="32" t="s">
        <v>76</v>
      </c>
      <c r="E1236" s="33">
        <v>27</v>
      </c>
      <c r="F1236" s="34">
        <v>17544.240000000002</v>
      </c>
      <c r="G1236" s="34">
        <v>0</v>
      </c>
      <c r="H1236" s="34">
        <v>8037</v>
      </c>
      <c r="I1236" s="34">
        <v>0</v>
      </c>
      <c r="J1236" s="35">
        <f t="shared" si="133"/>
        <v>17544.240000000002</v>
      </c>
      <c r="K1236" s="35">
        <f t="shared" si="134"/>
        <v>9507.2400000000016</v>
      </c>
      <c r="L1236" s="35">
        <f t="shared" si="135"/>
        <v>9507.2400000000016</v>
      </c>
      <c r="M1236" s="36">
        <f t="shared" si="136"/>
        <v>0.54190093158780317</v>
      </c>
      <c r="N1236" s="37">
        <f t="shared" si="137"/>
        <v>2018</v>
      </c>
      <c r="O1236" s="38" t="str">
        <f t="shared" si="138"/>
        <v>Q3</v>
      </c>
      <c r="P1236" s="37">
        <f t="shared" si="139"/>
        <v>7</v>
      </c>
    </row>
    <row r="1237" spans="1:16" x14ac:dyDescent="0.25">
      <c r="A1237" s="31">
        <v>43282</v>
      </c>
      <c r="B1237" s="32" t="s">
        <v>81</v>
      </c>
      <c r="C1237" s="32" t="s">
        <v>79</v>
      </c>
      <c r="D1237" s="32" t="s">
        <v>77</v>
      </c>
      <c r="E1237" s="33">
        <v>14</v>
      </c>
      <c r="F1237" s="34">
        <v>7736.41</v>
      </c>
      <c r="G1237" s="34">
        <v>672.86</v>
      </c>
      <c r="H1237" s="34">
        <v>3736.86</v>
      </c>
      <c r="I1237" s="34">
        <v>0</v>
      </c>
      <c r="J1237" s="35">
        <f t="shared" si="133"/>
        <v>7063.55</v>
      </c>
      <c r="K1237" s="35">
        <f t="shared" si="134"/>
        <v>3326.69</v>
      </c>
      <c r="L1237" s="35">
        <f t="shared" si="135"/>
        <v>3326.69</v>
      </c>
      <c r="M1237" s="36">
        <f t="shared" si="136"/>
        <v>0.47096573252826129</v>
      </c>
      <c r="N1237" s="37">
        <f t="shared" si="137"/>
        <v>2018</v>
      </c>
      <c r="O1237" s="38" t="str">
        <f t="shared" si="138"/>
        <v>Q3</v>
      </c>
      <c r="P1237" s="37">
        <f t="shared" si="139"/>
        <v>7</v>
      </c>
    </row>
    <row r="1238" spans="1:16" x14ac:dyDescent="0.25">
      <c r="A1238" s="31">
        <v>43282</v>
      </c>
      <c r="B1238" s="32" t="s">
        <v>82</v>
      </c>
      <c r="C1238" s="32" t="s">
        <v>86</v>
      </c>
      <c r="D1238" s="32" t="s">
        <v>76</v>
      </c>
      <c r="E1238" s="33">
        <v>10</v>
      </c>
      <c r="F1238" s="34">
        <v>930.12</v>
      </c>
      <c r="G1238" s="34">
        <v>0</v>
      </c>
      <c r="H1238" s="34">
        <v>774.28</v>
      </c>
      <c r="I1238" s="34">
        <v>37.159999999999997</v>
      </c>
      <c r="J1238" s="35">
        <f t="shared" si="133"/>
        <v>930.12</v>
      </c>
      <c r="K1238" s="35">
        <f t="shared" si="134"/>
        <v>155.84000000000003</v>
      </c>
      <c r="L1238" s="35">
        <f t="shared" si="135"/>
        <v>118.68000000000004</v>
      </c>
      <c r="M1238" s="36">
        <f t="shared" si="136"/>
        <v>0.16754827334107431</v>
      </c>
      <c r="N1238" s="37">
        <f t="shared" si="137"/>
        <v>2018</v>
      </c>
      <c r="O1238" s="38" t="str">
        <f t="shared" si="138"/>
        <v>Q3</v>
      </c>
      <c r="P1238" s="37">
        <f t="shared" si="139"/>
        <v>7</v>
      </c>
    </row>
    <row r="1239" spans="1:16" x14ac:dyDescent="0.25">
      <c r="A1239" s="31">
        <v>43282</v>
      </c>
      <c r="B1239" s="32" t="s">
        <v>82</v>
      </c>
      <c r="C1239" s="32" t="s">
        <v>86</v>
      </c>
      <c r="D1239" s="32" t="s">
        <v>77</v>
      </c>
      <c r="E1239" s="33">
        <v>11</v>
      </c>
      <c r="F1239" s="34">
        <v>1440.95</v>
      </c>
      <c r="G1239" s="34">
        <v>110.9</v>
      </c>
      <c r="H1239" s="34">
        <v>1123.23</v>
      </c>
      <c r="I1239" s="34">
        <v>53.2</v>
      </c>
      <c r="J1239" s="35">
        <f t="shared" si="133"/>
        <v>1330.05</v>
      </c>
      <c r="K1239" s="35">
        <f t="shared" si="134"/>
        <v>206.81999999999994</v>
      </c>
      <c r="L1239" s="35">
        <f t="shared" si="135"/>
        <v>153.61999999999995</v>
      </c>
      <c r="M1239" s="36">
        <f t="shared" si="136"/>
        <v>0.15549791361227017</v>
      </c>
      <c r="N1239" s="37">
        <f t="shared" si="137"/>
        <v>2018</v>
      </c>
      <c r="O1239" s="38" t="str">
        <f t="shared" si="138"/>
        <v>Q3</v>
      </c>
      <c r="P1239" s="37">
        <f t="shared" si="139"/>
        <v>7</v>
      </c>
    </row>
    <row r="1240" spans="1:16" x14ac:dyDescent="0.25">
      <c r="A1240" s="31">
        <v>43282</v>
      </c>
      <c r="B1240" s="32" t="s">
        <v>82</v>
      </c>
      <c r="C1240" s="32" t="s">
        <v>75</v>
      </c>
      <c r="D1240" s="32" t="s">
        <v>76</v>
      </c>
      <c r="E1240" s="33">
        <v>50</v>
      </c>
      <c r="F1240" s="34">
        <v>5236.41</v>
      </c>
      <c r="G1240" s="34">
        <v>0</v>
      </c>
      <c r="H1240" s="34">
        <v>4195.1000000000004</v>
      </c>
      <c r="I1240" s="34">
        <v>0</v>
      </c>
      <c r="J1240" s="35">
        <f t="shared" si="133"/>
        <v>5236.41</v>
      </c>
      <c r="K1240" s="35">
        <f t="shared" si="134"/>
        <v>1041.3099999999995</v>
      </c>
      <c r="L1240" s="35">
        <f t="shared" si="135"/>
        <v>1041.3099999999995</v>
      </c>
      <c r="M1240" s="36">
        <f t="shared" si="136"/>
        <v>0.1988595239868535</v>
      </c>
      <c r="N1240" s="37">
        <f t="shared" si="137"/>
        <v>2018</v>
      </c>
      <c r="O1240" s="38" t="str">
        <f t="shared" si="138"/>
        <v>Q3</v>
      </c>
      <c r="P1240" s="37">
        <f t="shared" si="139"/>
        <v>7</v>
      </c>
    </row>
    <row r="1241" spans="1:16" x14ac:dyDescent="0.25">
      <c r="A1241" s="31">
        <v>43282</v>
      </c>
      <c r="B1241" s="32" t="s">
        <v>82</v>
      </c>
      <c r="C1241" s="32" t="s">
        <v>75</v>
      </c>
      <c r="D1241" s="32" t="s">
        <v>77</v>
      </c>
      <c r="E1241" s="33">
        <v>39</v>
      </c>
      <c r="F1241" s="34">
        <v>5074.05</v>
      </c>
      <c r="G1241" s="34">
        <v>507.39</v>
      </c>
      <c r="H1241" s="34">
        <v>4149.72</v>
      </c>
      <c r="I1241" s="34">
        <v>0</v>
      </c>
      <c r="J1241" s="35">
        <f t="shared" si="133"/>
        <v>4566.66</v>
      </c>
      <c r="K1241" s="35">
        <f t="shared" si="134"/>
        <v>416.9399999999996</v>
      </c>
      <c r="L1241" s="35">
        <f t="shared" si="135"/>
        <v>416.9399999999996</v>
      </c>
      <c r="M1241" s="36">
        <f t="shared" si="136"/>
        <v>9.1300863212938912E-2</v>
      </c>
      <c r="N1241" s="37">
        <f t="shared" si="137"/>
        <v>2018</v>
      </c>
      <c r="O1241" s="38" t="str">
        <f t="shared" si="138"/>
        <v>Q3</v>
      </c>
      <c r="P1241" s="37">
        <f t="shared" si="139"/>
        <v>7</v>
      </c>
    </row>
    <row r="1242" spans="1:16" x14ac:dyDescent="0.25">
      <c r="A1242" s="31">
        <v>43282</v>
      </c>
      <c r="B1242" s="32" t="s">
        <v>82</v>
      </c>
      <c r="C1242" s="32" t="s">
        <v>78</v>
      </c>
      <c r="D1242" s="32" t="s">
        <v>76</v>
      </c>
      <c r="E1242" s="33">
        <v>2564</v>
      </c>
      <c r="F1242" s="34">
        <v>252822.07</v>
      </c>
      <c r="G1242" s="34">
        <v>0</v>
      </c>
      <c r="H1242" s="34">
        <v>209644.48</v>
      </c>
      <c r="I1242" s="34">
        <v>0</v>
      </c>
      <c r="J1242" s="35">
        <f t="shared" si="133"/>
        <v>252822.07</v>
      </c>
      <c r="K1242" s="35">
        <f t="shared" si="134"/>
        <v>43177.59</v>
      </c>
      <c r="L1242" s="35">
        <f t="shared" si="135"/>
        <v>43177.59</v>
      </c>
      <c r="M1242" s="36">
        <f t="shared" si="136"/>
        <v>0.17078251910523473</v>
      </c>
      <c r="N1242" s="37">
        <f t="shared" si="137"/>
        <v>2018</v>
      </c>
      <c r="O1242" s="38" t="str">
        <f t="shared" si="138"/>
        <v>Q3</v>
      </c>
      <c r="P1242" s="37">
        <f t="shared" si="139"/>
        <v>7</v>
      </c>
    </row>
    <row r="1243" spans="1:16" x14ac:dyDescent="0.25">
      <c r="A1243" s="31">
        <v>43282</v>
      </c>
      <c r="B1243" s="32" t="s">
        <v>82</v>
      </c>
      <c r="C1243" s="32" t="s">
        <v>78</v>
      </c>
      <c r="D1243" s="32" t="s">
        <v>77</v>
      </c>
      <c r="E1243" s="33">
        <v>742</v>
      </c>
      <c r="F1243" s="34">
        <v>77159.679999999993</v>
      </c>
      <c r="G1243" s="34">
        <v>7131.24</v>
      </c>
      <c r="H1243" s="34">
        <v>63379.53</v>
      </c>
      <c r="I1243" s="34">
        <v>0</v>
      </c>
      <c r="J1243" s="35">
        <f t="shared" si="133"/>
        <v>70028.439999999988</v>
      </c>
      <c r="K1243" s="35">
        <f t="shared" si="134"/>
        <v>6648.9099999999889</v>
      </c>
      <c r="L1243" s="35">
        <f t="shared" si="135"/>
        <v>6648.9099999999889</v>
      </c>
      <c r="M1243" s="36">
        <f t="shared" si="136"/>
        <v>9.4945853427550145E-2</v>
      </c>
      <c r="N1243" s="37">
        <f t="shared" si="137"/>
        <v>2018</v>
      </c>
      <c r="O1243" s="38" t="str">
        <f t="shared" si="138"/>
        <v>Q3</v>
      </c>
      <c r="P1243" s="37">
        <f t="shared" si="139"/>
        <v>7</v>
      </c>
    </row>
    <row r="1244" spans="1:16" x14ac:dyDescent="0.25">
      <c r="A1244" s="31">
        <v>43282</v>
      </c>
      <c r="B1244" s="32" t="s">
        <v>82</v>
      </c>
      <c r="C1244" s="32" t="s">
        <v>79</v>
      </c>
      <c r="D1244" s="32" t="s">
        <v>76</v>
      </c>
      <c r="E1244" s="33">
        <v>123</v>
      </c>
      <c r="F1244" s="34">
        <v>12661.81</v>
      </c>
      <c r="G1244" s="34">
        <v>0</v>
      </c>
      <c r="H1244" s="34">
        <v>10621.85</v>
      </c>
      <c r="I1244" s="34">
        <v>0</v>
      </c>
      <c r="J1244" s="35">
        <f t="shared" si="133"/>
        <v>12661.81</v>
      </c>
      <c r="K1244" s="35">
        <f t="shared" si="134"/>
        <v>2039.9599999999991</v>
      </c>
      <c r="L1244" s="35">
        <f t="shared" si="135"/>
        <v>2039.9599999999991</v>
      </c>
      <c r="M1244" s="36">
        <f t="shared" si="136"/>
        <v>0.16111124712817512</v>
      </c>
      <c r="N1244" s="37">
        <f t="shared" si="137"/>
        <v>2018</v>
      </c>
      <c r="O1244" s="38" t="str">
        <f t="shared" si="138"/>
        <v>Q3</v>
      </c>
      <c r="P1244" s="37">
        <f t="shared" si="139"/>
        <v>7</v>
      </c>
    </row>
    <row r="1245" spans="1:16" x14ac:dyDescent="0.25">
      <c r="A1245" s="31">
        <v>43282</v>
      </c>
      <c r="B1245" s="32" t="s">
        <v>82</v>
      </c>
      <c r="C1245" s="32" t="s">
        <v>79</v>
      </c>
      <c r="D1245" s="32" t="s">
        <v>77</v>
      </c>
      <c r="E1245" s="33">
        <v>69</v>
      </c>
      <c r="F1245" s="34">
        <v>8499.01</v>
      </c>
      <c r="G1245" s="34">
        <v>779.07</v>
      </c>
      <c r="H1245" s="34">
        <v>6914.2</v>
      </c>
      <c r="I1245" s="34">
        <v>0</v>
      </c>
      <c r="J1245" s="35">
        <f t="shared" si="133"/>
        <v>7719.9400000000005</v>
      </c>
      <c r="K1245" s="35">
        <f t="shared" si="134"/>
        <v>805.74000000000069</v>
      </c>
      <c r="L1245" s="35">
        <f t="shared" si="135"/>
        <v>805.74000000000069</v>
      </c>
      <c r="M1245" s="36">
        <f t="shared" si="136"/>
        <v>0.10437127749697545</v>
      </c>
      <c r="N1245" s="37">
        <f t="shared" si="137"/>
        <v>2018</v>
      </c>
      <c r="O1245" s="38" t="str">
        <f t="shared" si="138"/>
        <v>Q3</v>
      </c>
      <c r="P1245" s="37">
        <f t="shared" si="139"/>
        <v>7</v>
      </c>
    </row>
    <row r="1246" spans="1:16" x14ac:dyDescent="0.25">
      <c r="A1246" s="31">
        <v>43282</v>
      </c>
      <c r="B1246" s="32" t="s">
        <v>83</v>
      </c>
      <c r="C1246" s="32" t="s">
        <v>86</v>
      </c>
      <c r="D1246" s="32" t="s">
        <v>76</v>
      </c>
      <c r="E1246" s="33">
        <v>3</v>
      </c>
      <c r="F1246" s="34">
        <v>1453.44</v>
      </c>
      <c r="G1246" s="34">
        <v>0</v>
      </c>
      <c r="H1246" s="34">
        <v>773.13</v>
      </c>
      <c r="I1246" s="34">
        <v>57.57</v>
      </c>
      <c r="J1246" s="35">
        <f t="shared" si="133"/>
        <v>1453.44</v>
      </c>
      <c r="K1246" s="35">
        <f t="shared" si="134"/>
        <v>680.31000000000006</v>
      </c>
      <c r="L1246" s="35">
        <f t="shared" si="135"/>
        <v>622.74</v>
      </c>
      <c r="M1246" s="36">
        <f t="shared" si="136"/>
        <v>0.468068857331572</v>
      </c>
      <c r="N1246" s="37">
        <f t="shared" si="137"/>
        <v>2018</v>
      </c>
      <c r="O1246" s="38" t="str">
        <f t="shared" si="138"/>
        <v>Q3</v>
      </c>
      <c r="P1246" s="37">
        <f t="shared" si="139"/>
        <v>7</v>
      </c>
    </row>
    <row r="1247" spans="1:16" x14ac:dyDescent="0.25">
      <c r="A1247" s="31">
        <v>43282</v>
      </c>
      <c r="B1247" s="32" t="s">
        <v>83</v>
      </c>
      <c r="C1247" s="32" t="s">
        <v>86</v>
      </c>
      <c r="D1247" s="32" t="s">
        <v>77</v>
      </c>
      <c r="E1247" s="33">
        <v>1</v>
      </c>
      <c r="F1247" s="34">
        <v>487.95</v>
      </c>
      <c r="G1247" s="34">
        <v>48.8</v>
      </c>
      <c r="H1247" s="34">
        <v>271.70999999999998</v>
      </c>
      <c r="I1247" s="34">
        <v>17.57</v>
      </c>
      <c r="J1247" s="35">
        <f t="shared" si="133"/>
        <v>439.15</v>
      </c>
      <c r="K1247" s="35">
        <f t="shared" si="134"/>
        <v>167.44</v>
      </c>
      <c r="L1247" s="35">
        <f t="shared" si="135"/>
        <v>149.87</v>
      </c>
      <c r="M1247" s="36">
        <f t="shared" si="136"/>
        <v>0.38128202208812478</v>
      </c>
      <c r="N1247" s="37">
        <f t="shared" si="137"/>
        <v>2018</v>
      </c>
      <c r="O1247" s="38" t="str">
        <f t="shared" si="138"/>
        <v>Q3</v>
      </c>
      <c r="P1247" s="37">
        <f t="shared" si="139"/>
        <v>7</v>
      </c>
    </row>
    <row r="1248" spans="1:16" x14ac:dyDescent="0.25">
      <c r="A1248" s="31">
        <v>43282</v>
      </c>
      <c r="B1248" s="32" t="s">
        <v>83</v>
      </c>
      <c r="C1248" s="32" t="s">
        <v>75</v>
      </c>
      <c r="D1248" s="32" t="s">
        <v>76</v>
      </c>
      <c r="E1248" s="33">
        <v>21</v>
      </c>
      <c r="F1248" s="34">
        <v>8365.85</v>
      </c>
      <c r="G1248" s="34">
        <v>0</v>
      </c>
      <c r="H1248" s="34">
        <v>4426.75</v>
      </c>
      <c r="I1248" s="34">
        <v>0</v>
      </c>
      <c r="J1248" s="35">
        <f t="shared" si="133"/>
        <v>8365.85</v>
      </c>
      <c r="K1248" s="35">
        <f t="shared" si="134"/>
        <v>3939.1000000000004</v>
      </c>
      <c r="L1248" s="35">
        <f t="shared" si="135"/>
        <v>3939.1000000000004</v>
      </c>
      <c r="M1248" s="36">
        <f t="shared" si="136"/>
        <v>0.47085472486358232</v>
      </c>
      <c r="N1248" s="37">
        <f t="shared" si="137"/>
        <v>2018</v>
      </c>
      <c r="O1248" s="38" t="str">
        <f t="shared" si="138"/>
        <v>Q3</v>
      </c>
      <c r="P1248" s="37">
        <f t="shared" si="139"/>
        <v>7</v>
      </c>
    </row>
    <row r="1249" spans="1:16" x14ac:dyDescent="0.25">
      <c r="A1249" s="31">
        <v>43282</v>
      </c>
      <c r="B1249" s="32" t="s">
        <v>83</v>
      </c>
      <c r="C1249" s="32" t="s">
        <v>75</v>
      </c>
      <c r="D1249" s="32" t="s">
        <v>77</v>
      </c>
      <c r="E1249" s="33">
        <v>18</v>
      </c>
      <c r="F1249" s="34">
        <v>11200.96</v>
      </c>
      <c r="G1249" s="34">
        <v>1100.9100000000001</v>
      </c>
      <c r="H1249" s="34">
        <v>6047.24</v>
      </c>
      <c r="I1249" s="34">
        <v>0</v>
      </c>
      <c r="J1249" s="35">
        <f t="shared" si="133"/>
        <v>10100.049999999999</v>
      </c>
      <c r="K1249" s="35">
        <f t="shared" si="134"/>
        <v>4052.8099999999995</v>
      </c>
      <c r="L1249" s="35">
        <f t="shared" si="135"/>
        <v>4052.8099999999995</v>
      </c>
      <c r="M1249" s="36">
        <f t="shared" si="136"/>
        <v>0.40126633036470116</v>
      </c>
      <c r="N1249" s="37">
        <f t="shared" si="137"/>
        <v>2018</v>
      </c>
      <c r="O1249" s="38" t="str">
        <f t="shared" si="138"/>
        <v>Q3</v>
      </c>
      <c r="P1249" s="37">
        <f t="shared" si="139"/>
        <v>7</v>
      </c>
    </row>
    <row r="1250" spans="1:16" x14ac:dyDescent="0.25">
      <c r="A1250" s="31">
        <v>43282</v>
      </c>
      <c r="B1250" s="32" t="s">
        <v>83</v>
      </c>
      <c r="C1250" s="32" t="s">
        <v>78</v>
      </c>
      <c r="D1250" s="32" t="s">
        <v>76</v>
      </c>
      <c r="E1250" s="33">
        <v>680</v>
      </c>
      <c r="F1250" s="34">
        <v>392886.72</v>
      </c>
      <c r="G1250" s="34">
        <v>0</v>
      </c>
      <c r="H1250" s="34">
        <v>208267.44</v>
      </c>
      <c r="I1250" s="34">
        <v>0</v>
      </c>
      <c r="J1250" s="35">
        <f t="shared" si="133"/>
        <v>392886.72</v>
      </c>
      <c r="K1250" s="35">
        <f t="shared" si="134"/>
        <v>184619.27999999997</v>
      </c>
      <c r="L1250" s="35">
        <f t="shared" si="135"/>
        <v>184619.27999999997</v>
      </c>
      <c r="M1250" s="36">
        <f t="shared" si="136"/>
        <v>0.46990460761819586</v>
      </c>
      <c r="N1250" s="37">
        <f t="shared" si="137"/>
        <v>2018</v>
      </c>
      <c r="O1250" s="38" t="str">
        <f t="shared" si="138"/>
        <v>Q3</v>
      </c>
      <c r="P1250" s="37">
        <f t="shared" si="139"/>
        <v>7</v>
      </c>
    </row>
    <row r="1251" spans="1:16" x14ac:dyDescent="0.25">
      <c r="A1251" s="31">
        <v>43282</v>
      </c>
      <c r="B1251" s="32" t="s">
        <v>83</v>
      </c>
      <c r="C1251" s="32" t="s">
        <v>78</v>
      </c>
      <c r="D1251" s="32" t="s">
        <v>77</v>
      </c>
      <c r="E1251" s="33">
        <v>212</v>
      </c>
      <c r="F1251" s="34">
        <v>131512.98000000001</v>
      </c>
      <c r="G1251" s="34">
        <v>11902.97</v>
      </c>
      <c r="H1251" s="34">
        <v>70869.039999999994</v>
      </c>
      <c r="I1251" s="34">
        <v>0</v>
      </c>
      <c r="J1251" s="35">
        <f t="shared" si="133"/>
        <v>119610.01000000001</v>
      </c>
      <c r="K1251" s="35">
        <f t="shared" si="134"/>
        <v>48740.970000000016</v>
      </c>
      <c r="L1251" s="35">
        <f t="shared" si="135"/>
        <v>48740.970000000016</v>
      </c>
      <c r="M1251" s="36">
        <f t="shared" si="136"/>
        <v>0.40749908807799623</v>
      </c>
      <c r="N1251" s="37">
        <f t="shared" si="137"/>
        <v>2018</v>
      </c>
      <c r="O1251" s="38" t="str">
        <f t="shared" si="138"/>
        <v>Q3</v>
      </c>
      <c r="P1251" s="37">
        <f t="shared" si="139"/>
        <v>7</v>
      </c>
    </row>
    <row r="1252" spans="1:16" x14ac:dyDescent="0.25">
      <c r="A1252" s="31">
        <v>43282</v>
      </c>
      <c r="B1252" s="32" t="s">
        <v>83</v>
      </c>
      <c r="C1252" s="32" t="s">
        <v>79</v>
      </c>
      <c r="D1252" s="32" t="s">
        <v>76</v>
      </c>
      <c r="E1252" s="33">
        <v>37</v>
      </c>
      <c r="F1252" s="34">
        <v>17679.53</v>
      </c>
      <c r="G1252" s="34">
        <v>0</v>
      </c>
      <c r="H1252" s="34">
        <v>9785.65</v>
      </c>
      <c r="I1252" s="34">
        <v>0</v>
      </c>
      <c r="J1252" s="35">
        <f t="shared" si="133"/>
        <v>17679.53</v>
      </c>
      <c r="K1252" s="35">
        <f t="shared" si="134"/>
        <v>7893.8799999999992</v>
      </c>
      <c r="L1252" s="35">
        <f t="shared" si="135"/>
        <v>7893.8799999999992</v>
      </c>
      <c r="M1252" s="36">
        <f t="shared" si="136"/>
        <v>0.44649829492073601</v>
      </c>
      <c r="N1252" s="37">
        <f t="shared" si="137"/>
        <v>2018</v>
      </c>
      <c r="O1252" s="38" t="str">
        <f t="shared" si="138"/>
        <v>Q3</v>
      </c>
      <c r="P1252" s="37">
        <f t="shared" si="139"/>
        <v>7</v>
      </c>
    </row>
    <row r="1253" spans="1:16" x14ac:dyDescent="0.25">
      <c r="A1253" s="31">
        <v>43282</v>
      </c>
      <c r="B1253" s="32" t="s">
        <v>83</v>
      </c>
      <c r="C1253" s="32" t="s">
        <v>79</v>
      </c>
      <c r="D1253" s="32" t="s">
        <v>77</v>
      </c>
      <c r="E1253" s="33">
        <v>9</v>
      </c>
      <c r="F1253" s="34">
        <v>5821.04</v>
      </c>
      <c r="G1253" s="34">
        <v>582.11</v>
      </c>
      <c r="H1253" s="34">
        <v>3333.45</v>
      </c>
      <c r="I1253" s="34">
        <v>0</v>
      </c>
      <c r="J1253" s="35">
        <f t="shared" si="133"/>
        <v>5238.93</v>
      </c>
      <c r="K1253" s="35">
        <f t="shared" si="134"/>
        <v>1905.4800000000005</v>
      </c>
      <c r="L1253" s="35">
        <f t="shared" si="135"/>
        <v>1905.4800000000005</v>
      </c>
      <c r="M1253" s="36">
        <f t="shared" si="136"/>
        <v>0.36371549152212385</v>
      </c>
      <c r="N1253" s="37">
        <f t="shared" si="137"/>
        <v>2018</v>
      </c>
      <c r="O1253" s="38" t="str">
        <f t="shared" si="138"/>
        <v>Q3</v>
      </c>
      <c r="P1253" s="37">
        <f t="shared" si="139"/>
        <v>7</v>
      </c>
    </row>
    <row r="1254" spans="1:16" x14ac:dyDescent="0.25">
      <c r="A1254" s="31">
        <v>43282</v>
      </c>
      <c r="B1254" s="32" t="s">
        <v>84</v>
      </c>
      <c r="C1254" s="32" t="s">
        <v>86</v>
      </c>
      <c r="D1254" s="32" t="s">
        <v>76</v>
      </c>
      <c r="E1254" s="33">
        <v>2</v>
      </c>
      <c r="F1254" s="34">
        <v>5355.98</v>
      </c>
      <c r="G1254" s="34">
        <v>0</v>
      </c>
      <c r="H1254" s="34">
        <v>4043.69</v>
      </c>
      <c r="I1254" s="34">
        <v>213.73</v>
      </c>
      <c r="J1254" s="35">
        <f t="shared" si="133"/>
        <v>5355.98</v>
      </c>
      <c r="K1254" s="35">
        <f t="shared" si="134"/>
        <v>1312.2899999999995</v>
      </c>
      <c r="L1254" s="35">
        <f t="shared" si="135"/>
        <v>1098.5599999999995</v>
      </c>
      <c r="M1254" s="36">
        <f t="shared" si="136"/>
        <v>0.24501398436887359</v>
      </c>
      <c r="N1254" s="37">
        <f t="shared" si="137"/>
        <v>2018</v>
      </c>
      <c r="O1254" s="38" t="str">
        <f t="shared" si="138"/>
        <v>Q3</v>
      </c>
      <c r="P1254" s="37">
        <f t="shared" si="139"/>
        <v>7</v>
      </c>
    </row>
    <row r="1255" spans="1:16" x14ac:dyDescent="0.25">
      <c r="A1255" s="31">
        <v>43282</v>
      </c>
      <c r="B1255" s="32" t="s">
        <v>84</v>
      </c>
      <c r="C1255" s="32" t="s">
        <v>86</v>
      </c>
      <c r="D1255" s="32" t="s">
        <v>77</v>
      </c>
      <c r="E1255" s="33">
        <v>5</v>
      </c>
      <c r="F1255" s="34">
        <v>13145.45</v>
      </c>
      <c r="G1255" s="34">
        <v>1314.54</v>
      </c>
      <c r="H1255" s="34">
        <v>9658.81</v>
      </c>
      <c r="I1255" s="34">
        <v>473.24</v>
      </c>
      <c r="J1255" s="35">
        <f t="shared" si="133"/>
        <v>11830.91</v>
      </c>
      <c r="K1255" s="35">
        <f t="shared" si="134"/>
        <v>2172.1000000000004</v>
      </c>
      <c r="L1255" s="35">
        <f t="shared" si="135"/>
        <v>1698.8600000000004</v>
      </c>
      <c r="M1255" s="36">
        <f t="shared" si="136"/>
        <v>0.18359534473679542</v>
      </c>
      <c r="N1255" s="37">
        <f t="shared" si="137"/>
        <v>2018</v>
      </c>
      <c r="O1255" s="38" t="str">
        <f t="shared" si="138"/>
        <v>Q3</v>
      </c>
      <c r="P1255" s="37">
        <f t="shared" si="139"/>
        <v>7</v>
      </c>
    </row>
    <row r="1256" spans="1:16" x14ac:dyDescent="0.25">
      <c r="A1256" s="31">
        <v>43282</v>
      </c>
      <c r="B1256" s="32" t="s">
        <v>84</v>
      </c>
      <c r="C1256" s="32" t="s">
        <v>75</v>
      </c>
      <c r="D1256" s="32" t="s">
        <v>76</v>
      </c>
      <c r="E1256" s="33">
        <v>4</v>
      </c>
      <c r="F1256" s="34">
        <v>14977.59</v>
      </c>
      <c r="G1256" s="34">
        <v>0</v>
      </c>
      <c r="H1256" s="34">
        <v>12915.45</v>
      </c>
      <c r="I1256" s="34">
        <v>0</v>
      </c>
      <c r="J1256" s="35">
        <f t="shared" si="133"/>
        <v>14977.59</v>
      </c>
      <c r="K1256" s="35">
        <f t="shared" si="134"/>
        <v>2062.1399999999994</v>
      </c>
      <c r="L1256" s="35">
        <f t="shared" si="135"/>
        <v>2062.1399999999994</v>
      </c>
      <c r="M1256" s="36">
        <f t="shared" si="136"/>
        <v>0.13768169645450298</v>
      </c>
      <c r="N1256" s="37">
        <f t="shared" si="137"/>
        <v>2018</v>
      </c>
      <c r="O1256" s="38" t="str">
        <f t="shared" si="138"/>
        <v>Q3</v>
      </c>
      <c r="P1256" s="37">
        <f t="shared" si="139"/>
        <v>7</v>
      </c>
    </row>
    <row r="1257" spans="1:16" x14ac:dyDescent="0.25">
      <c r="A1257" s="31">
        <v>43282</v>
      </c>
      <c r="B1257" s="32" t="s">
        <v>84</v>
      </c>
      <c r="C1257" s="32" t="s">
        <v>75</v>
      </c>
      <c r="D1257" s="32" t="s">
        <v>77</v>
      </c>
      <c r="E1257" s="33">
        <v>9</v>
      </c>
      <c r="F1257" s="34">
        <v>40451.800000000003</v>
      </c>
      <c r="G1257" s="34">
        <v>4045.17</v>
      </c>
      <c r="H1257" s="34">
        <v>33725.279999999999</v>
      </c>
      <c r="I1257" s="34">
        <v>0</v>
      </c>
      <c r="J1257" s="35">
        <f t="shared" si="133"/>
        <v>36406.630000000005</v>
      </c>
      <c r="K1257" s="35">
        <f t="shared" si="134"/>
        <v>2681.3500000000058</v>
      </c>
      <c r="L1257" s="35">
        <f t="shared" si="135"/>
        <v>2681.3500000000058</v>
      </c>
      <c r="M1257" s="36">
        <f t="shared" si="136"/>
        <v>7.3650046708525499E-2</v>
      </c>
      <c r="N1257" s="37">
        <f t="shared" si="137"/>
        <v>2018</v>
      </c>
      <c r="O1257" s="38" t="str">
        <f t="shared" si="138"/>
        <v>Q3</v>
      </c>
      <c r="P1257" s="37">
        <f t="shared" si="139"/>
        <v>7</v>
      </c>
    </row>
    <row r="1258" spans="1:16" x14ac:dyDescent="0.25">
      <c r="A1258" s="31">
        <v>43282</v>
      </c>
      <c r="B1258" s="32" t="s">
        <v>84</v>
      </c>
      <c r="C1258" s="32" t="s">
        <v>78</v>
      </c>
      <c r="D1258" s="32" t="s">
        <v>76</v>
      </c>
      <c r="E1258" s="33">
        <v>231</v>
      </c>
      <c r="F1258" s="34">
        <v>923312.34</v>
      </c>
      <c r="G1258" s="34">
        <v>0</v>
      </c>
      <c r="H1258" s="34">
        <v>763055.14</v>
      </c>
      <c r="I1258" s="34">
        <v>0</v>
      </c>
      <c r="J1258" s="35">
        <f t="shared" si="133"/>
        <v>923312.34</v>
      </c>
      <c r="K1258" s="35">
        <f t="shared" si="134"/>
        <v>160257.19999999995</v>
      </c>
      <c r="L1258" s="35">
        <f t="shared" si="135"/>
        <v>160257.19999999995</v>
      </c>
      <c r="M1258" s="36">
        <f t="shared" si="136"/>
        <v>0.17356770082808592</v>
      </c>
      <c r="N1258" s="37">
        <f t="shared" si="137"/>
        <v>2018</v>
      </c>
      <c r="O1258" s="38" t="str">
        <f t="shared" si="138"/>
        <v>Q3</v>
      </c>
      <c r="P1258" s="37">
        <f t="shared" si="139"/>
        <v>7</v>
      </c>
    </row>
    <row r="1259" spans="1:16" x14ac:dyDescent="0.25">
      <c r="A1259" s="31">
        <v>43282</v>
      </c>
      <c r="B1259" s="32" t="s">
        <v>84</v>
      </c>
      <c r="C1259" s="32" t="s">
        <v>78</v>
      </c>
      <c r="D1259" s="32" t="s">
        <v>77</v>
      </c>
      <c r="E1259" s="33">
        <v>75</v>
      </c>
      <c r="F1259" s="34">
        <v>331580.68</v>
      </c>
      <c r="G1259" s="34">
        <v>27868.11</v>
      </c>
      <c r="H1259" s="34">
        <v>284708.3</v>
      </c>
      <c r="I1259" s="34">
        <v>0</v>
      </c>
      <c r="J1259" s="35">
        <f t="shared" si="133"/>
        <v>303712.57</v>
      </c>
      <c r="K1259" s="35">
        <f t="shared" si="134"/>
        <v>19004.270000000019</v>
      </c>
      <c r="L1259" s="35">
        <f t="shared" si="135"/>
        <v>19004.270000000019</v>
      </c>
      <c r="M1259" s="36">
        <f t="shared" si="136"/>
        <v>6.2573208609706277E-2</v>
      </c>
      <c r="N1259" s="37">
        <f t="shared" si="137"/>
        <v>2018</v>
      </c>
      <c r="O1259" s="38" t="str">
        <f t="shared" si="138"/>
        <v>Q3</v>
      </c>
      <c r="P1259" s="37">
        <f t="shared" si="139"/>
        <v>7</v>
      </c>
    </row>
    <row r="1260" spans="1:16" x14ac:dyDescent="0.25">
      <c r="A1260" s="31">
        <v>43282</v>
      </c>
      <c r="B1260" s="32" t="s">
        <v>84</v>
      </c>
      <c r="C1260" s="32" t="s">
        <v>79</v>
      </c>
      <c r="D1260" s="32" t="s">
        <v>76</v>
      </c>
      <c r="E1260" s="33">
        <v>19</v>
      </c>
      <c r="F1260" s="34">
        <v>78145.460000000006</v>
      </c>
      <c r="G1260" s="34">
        <v>0</v>
      </c>
      <c r="H1260" s="34">
        <v>61170.84</v>
      </c>
      <c r="I1260" s="34">
        <v>0</v>
      </c>
      <c r="J1260" s="35">
        <f t="shared" si="133"/>
        <v>78145.460000000006</v>
      </c>
      <c r="K1260" s="35">
        <f t="shared" si="134"/>
        <v>16974.62000000001</v>
      </c>
      <c r="L1260" s="35">
        <f t="shared" si="135"/>
        <v>16974.62000000001</v>
      </c>
      <c r="M1260" s="36">
        <f t="shared" si="136"/>
        <v>0.21721824914716745</v>
      </c>
      <c r="N1260" s="37">
        <f t="shared" si="137"/>
        <v>2018</v>
      </c>
      <c r="O1260" s="38" t="str">
        <f t="shared" si="138"/>
        <v>Q3</v>
      </c>
      <c r="P1260" s="37">
        <f t="shared" si="139"/>
        <v>7</v>
      </c>
    </row>
    <row r="1261" spans="1:16" x14ac:dyDescent="0.25">
      <c r="A1261" s="31">
        <v>43282</v>
      </c>
      <c r="B1261" s="32" t="s">
        <v>84</v>
      </c>
      <c r="C1261" s="32" t="s">
        <v>79</v>
      </c>
      <c r="D1261" s="32" t="s">
        <v>77</v>
      </c>
      <c r="E1261" s="33">
        <v>10</v>
      </c>
      <c r="F1261" s="34">
        <v>27050.41</v>
      </c>
      <c r="G1261" s="34">
        <v>2705.02</v>
      </c>
      <c r="H1261" s="34">
        <v>21476.97</v>
      </c>
      <c r="I1261" s="34">
        <v>0</v>
      </c>
      <c r="J1261" s="35">
        <f t="shared" si="133"/>
        <v>24345.39</v>
      </c>
      <c r="K1261" s="35">
        <f t="shared" si="134"/>
        <v>2868.4199999999983</v>
      </c>
      <c r="L1261" s="35">
        <f t="shared" si="135"/>
        <v>2868.4199999999983</v>
      </c>
      <c r="M1261" s="36">
        <f t="shared" si="136"/>
        <v>0.11782189564430877</v>
      </c>
      <c r="N1261" s="37">
        <f t="shared" si="137"/>
        <v>2018</v>
      </c>
      <c r="O1261" s="38" t="str">
        <f t="shared" si="138"/>
        <v>Q3</v>
      </c>
      <c r="P1261" s="37">
        <f t="shared" si="139"/>
        <v>7</v>
      </c>
    </row>
    <row r="1262" spans="1:16" x14ac:dyDescent="0.25">
      <c r="A1262" s="31">
        <v>43282</v>
      </c>
      <c r="B1262" s="32" t="s">
        <v>85</v>
      </c>
      <c r="C1262" s="32" t="s">
        <v>86</v>
      </c>
      <c r="D1262" s="32" t="s">
        <v>76</v>
      </c>
      <c r="E1262" s="33">
        <v>2</v>
      </c>
      <c r="F1262" s="34">
        <v>4024.27</v>
      </c>
      <c r="G1262" s="34">
        <v>0</v>
      </c>
      <c r="H1262" s="34">
        <v>2252.8000000000002</v>
      </c>
      <c r="I1262" s="34">
        <v>160.97</v>
      </c>
      <c r="J1262" s="35">
        <f t="shared" si="133"/>
        <v>4024.27</v>
      </c>
      <c r="K1262" s="35">
        <f t="shared" si="134"/>
        <v>1771.4699999999998</v>
      </c>
      <c r="L1262" s="35">
        <f t="shared" si="135"/>
        <v>1610.4999999999998</v>
      </c>
      <c r="M1262" s="36">
        <f t="shared" si="136"/>
        <v>0.4401966070865026</v>
      </c>
      <c r="N1262" s="37">
        <f t="shared" si="137"/>
        <v>2018</v>
      </c>
      <c r="O1262" s="38" t="str">
        <f t="shared" si="138"/>
        <v>Q3</v>
      </c>
      <c r="P1262" s="37">
        <f t="shared" si="139"/>
        <v>7</v>
      </c>
    </row>
    <row r="1263" spans="1:16" x14ac:dyDescent="0.25">
      <c r="A1263" s="31">
        <v>43282</v>
      </c>
      <c r="B1263" s="32" t="s">
        <v>85</v>
      </c>
      <c r="C1263" s="32" t="s">
        <v>86</v>
      </c>
      <c r="D1263" s="32" t="s">
        <v>77</v>
      </c>
      <c r="E1263" s="33">
        <v>7</v>
      </c>
      <c r="F1263" s="34">
        <v>9730.86</v>
      </c>
      <c r="G1263" s="34">
        <v>925.33</v>
      </c>
      <c r="H1263" s="34">
        <v>5934.34</v>
      </c>
      <c r="I1263" s="34">
        <v>353.74</v>
      </c>
      <c r="J1263" s="35">
        <f t="shared" si="133"/>
        <v>8805.5300000000007</v>
      </c>
      <c r="K1263" s="35">
        <f t="shared" si="134"/>
        <v>2871.1900000000005</v>
      </c>
      <c r="L1263" s="35">
        <f t="shared" si="135"/>
        <v>2517.4500000000007</v>
      </c>
      <c r="M1263" s="36">
        <f t="shared" si="136"/>
        <v>0.32606668763833641</v>
      </c>
      <c r="N1263" s="37">
        <f t="shared" si="137"/>
        <v>2018</v>
      </c>
      <c r="O1263" s="38" t="str">
        <f t="shared" si="138"/>
        <v>Q3</v>
      </c>
      <c r="P1263" s="37">
        <f t="shared" si="139"/>
        <v>7</v>
      </c>
    </row>
    <row r="1264" spans="1:16" x14ac:dyDescent="0.25">
      <c r="A1264" s="31">
        <v>43282</v>
      </c>
      <c r="B1264" s="32" t="s">
        <v>85</v>
      </c>
      <c r="C1264" s="32" t="s">
        <v>75</v>
      </c>
      <c r="D1264" s="32" t="s">
        <v>76</v>
      </c>
      <c r="E1264" s="33">
        <v>8</v>
      </c>
      <c r="F1264" s="34">
        <v>12653.32</v>
      </c>
      <c r="G1264" s="34">
        <v>0</v>
      </c>
      <c r="H1264" s="34">
        <v>6081.3</v>
      </c>
      <c r="I1264" s="34">
        <v>0</v>
      </c>
      <c r="J1264" s="35">
        <f t="shared" si="133"/>
        <v>12653.32</v>
      </c>
      <c r="K1264" s="35">
        <f t="shared" si="134"/>
        <v>6572.0199999999995</v>
      </c>
      <c r="L1264" s="35">
        <f t="shared" si="135"/>
        <v>6572.0199999999995</v>
      </c>
      <c r="M1264" s="36">
        <f t="shared" si="136"/>
        <v>0.5193909582623375</v>
      </c>
      <c r="N1264" s="37">
        <f t="shared" si="137"/>
        <v>2018</v>
      </c>
      <c r="O1264" s="38" t="str">
        <f t="shared" si="138"/>
        <v>Q3</v>
      </c>
      <c r="P1264" s="37">
        <f t="shared" si="139"/>
        <v>7</v>
      </c>
    </row>
    <row r="1265" spans="1:16" x14ac:dyDescent="0.25">
      <c r="A1265" s="31">
        <v>43282</v>
      </c>
      <c r="B1265" s="32" t="s">
        <v>85</v>
      </c>
      <c r="C1265" s="32" t="s">
        <v>75</v>
      </c>
      <c r="D1265" s="32" t="s">
        <v>77</v>
      </c>
      <c r="E1265" s="33">
        <v>11</v>
      </c>
      <c r="F1265" s="34">
        <v>17300.810000000001</v>
      </c>
      <c r="G1265" s="34">
        <v>1730.09</v>
      </c>
      <c r="H1265" s="34">
        <v>10533.18</v>
      </c>
      <c r="I1265" s="34">
        <v>0</v>
      </c>
      <c r="J1265" s="35">
        <f t="shared" si="133"/>
        <v>15570.720000000001</v>
      </c>
      <c r="K1265" s="35">
        <f t="shared" si="134"/>
        <v>5037.5400000000009</v>
      </c>
      <c r="L1265" s="35">
        <f t="shared" si="135"/>
        <v>5037.5400000000009</v>
      </c>
      <c r="M1265" s="36">
        <f t="shared" si="136"/>
        <v>0.32352646505749255</v>
      </c>
      <c r="N1265" s="37">
        <f t="shared" si="137"/>
        <v>2018</v>
      </c>
      <c r="O1265" s="38" t="str">
        <f t="shared" si="138"/>
        <v>Q3</v>
      </c>
      <c r="P1265" s="37">
        <f t="shared" si="139"/>
        <v>7</v>
      </c>
    </row>
    <row r="1266" spans="1:16" x14ac:dyDescent="0.25">
      <c r="A1266" s="31">
        <v>43282</v>
      </c>
      <c r="B1266" s="32" t="s">
        <v>85</v>
      </c>
      <c r="C1266" s="32" t="s">
        <v>78</v>
      </c>
      <c r="D1266" s="32" t="s">
        <v>76</v>
      </c>
      <c r="E1266" s="33">
        <v>258</v>
      </c>
      <c r="F1266" s="34">
        <v>324596.15999999997</v>
      </c>
      <c r="G1266" s="34">
        <v>0</v>
      </c>
      <c r="H1266" s="34">
        <v>178083.83</v>
      </c>
      <c r="I1266" s="34">
        <v>0</v>
      </c>
      <c r="J1266" s="35">
        <f t="shared" si="133"/>
        <v>324596.15999999997</v>
      </c>
      <c r="K1266" s="35">
        <f t="shared" si="134"/>
        <v>146512.32999999999</v>
      </c>
      <c r="L1266" s="35">
        <f t="shared" si="135"/>
        <v>146512.32999999999</v>
      </c>
      <c r="M1266" s="36">
        <f t="shared" si="136"/>
        <v>0.45136803220346167</v>
      </c>
      <c r="N1266" s="37">
        <f t="shared" si="137"/>
        <v>2018</v>
      </c>
      <c r="O1266" s="38" t="str">
        <f t="shared" si="138"/>
        <v>Q3</v>
      </c>
      <c r="P1266" s="37">
        <f t="shared" si="139"/>
        <v>7</v>
      </c>
    </row>
    <row r="1267" spans="1:16" x14ac:dyDescent="0.25">
      <c r="A1267" s="31">
        <v>43282</v>
      </c>
      <c r="B1267" s="32" t="s">
        <v>85</v>
      </c>
      <c r="C1267" s="32" t="s">
        <v>78</v>
      </c>
      <c r="D1267" s="32" t="s">
        <v>77</v>
      </c>
      <c r="E1267" s="33">
        <v>71</v>
      </c>
      <c r="F1267" s="34">
        <v>88089.57</v>
      </c>
      <c r="G1267" s="34">
        <v>8118.63</v>
      </c>
      <c r="H1267" s="34">
        <v>47317.26</v>
      </c>
      <c r="I1267" s="34">
        <v>0</v>
      </c>
      <c r="J1267" s="35">
        <f t="shared" si="133"/>
        <v>79970.94</v>
      </c>
      <c r="K1267" s="35">
        <f t="shared" si="134"/>
        <v>32653.68</v>
      </c>
      <c r="L1267" s="35">
        <f t="shared" si="135"/>
        <v>32653.68</v>
      </c>
      <c r="M1267" s="36">
        <f t="shared" si="136"/>
        <v>0.40831932199371423</v>
      </c>
      <c r="N1267" s="37">
        <f t="shared" si="137"/>
        <v>2018</v>
      </c>
      <c r="O1267" s="38" t="str">
        <f t="shared" si="138"/>
        <v>Q3</v>
      </c>
      <c r="P1267" s="37">
        <f t="shared" si="139"/>
        <v>7</v>
      </c>
    </row>
    <row r="1268" spans="1:16" x14ac:dyDescent="0.25">
      <c r="A1268" s="31">
        <v>43282</v>
      </c>
      <c r="B1268" s="32" t="s">
        <v>85</v>
      </c>
      <c r="C1268" s="32" t="s">
        <v>79</v>
      </c>
      <c r="D1268" s="32" t="s">
        <v>76</v>
      </c>
      <c r="E1268" s="33">
        <v>13</v>
      </c>
      <c r="F1268" s="34">
        <v>17184.259999999998</v>
      </c>
      <c r="G1268" s="34">
        <v>0</v>
      </c>
      <c r="H1268" s="34">
        <v>8921.99</v>
      </c>
      <c r="I1268" s="34">
        <v>0</v>
      </c>
      <c r="J1268" s="35">
        <f t="shared" si="133"/>
        <v>17184.259999999998</v>
      </c>
      <c r="K1268" s="35">
        <f t="shared" si="134"/>
        <v>8262.2699999999986</v>
      </c>
      <c r="L1268" s="35">
        <f t="shared" si="135"/>
        <v>8262.2699999999986</v>
      </c>
      <c r="M1268" s="36">
        <f t="shared" si="136"/>
        <v>0.48080452693336806</v>
      </c>
      <c r="N1268" s="37">
        <f t="shared" si="137"/>
        <v>2018</v>
      </c>
      <c r="O1268" s="38" t="str">
        <f t="shared" si="138"/>
        <v>Q3</v>
      </c>
      <c r="P1268" s="37">
        <f t="shared" si="139"/>
        <v>7</v>
      </c>
    </row>
    <row r="1269" spans="1:16" x14ac:dyDescent="0.25">
      <c r="A1269" s="31">
        <v>43282</v>
      </c>
      <c r="B1269" s="32" t="s">
        <v>85</v>
      </c>
      <c r="C1269" s="32" t="s">
        <v>79</v>
      </c>
      <c r="D1269" s="32" t="s">
        <v>77</v>
      </c>
      <c r="E1269" s="33">
        <v>11</v>
      </c>
      <c r="F1269" s="34">
        <v>12109.21</v>
      </c>
      <c r="G1269" s="34">
        <v>1210.94</v>
      </c>
      <c r="H1269" s="34">
        <v>7085.05</v>
      </c>
      <c r="I1269" s="34">
        <v>0</v>
      </c>
      <c r="J1269" s="35">
        <f t="shared" si="133"/>
        <v>10898.269999999999</v>
      </c>
      <c r="K1269" s="35">
        <f t="shared" si="134"/>
        <v>3813.2199999999984</v>
      </c>
      <c r="L1269" s="35">
        <f t="shared" si="135"/>
        <v>3813.2199999999984</v>
      </c>
      <c r="M1269" s="36">
        <f t="shared" si="136"/>
        <v>0.34989223060173763</v>
      </c>
      <c r="N1269" s="37">
        <f t="shared" si="137"/>
        <v>2018</v>
      </c>
      <c r="O1269" s="38" t="str">
        <f t="shared" si="138"/>
        <v>Q3</v>
      </c>
      <c r="P1269" s="37">
        <f t="shared" si="139"/>
        <v>7</v>
      </c>
    </row>
    <row r="1270" spans="1:16" x14ac:dyDescent="0.25">
      <c r="A1270" s="31">
        <v>43313</v>
      </c>
      <c r="B1270" s="32" t="s">
        <v>74</v>
      </c>
      <c r="C1270" s="32" t="s">
        <v>86</v>
      </c>
      <c r="D1270" s="32" t="s">
        <v>76</v>
      </c>
      <c r="E1270" s="33">
        <v>20</v>
      </c>
      <c r="F1270" s="34">
        <v>8489.68</v>
      </c>
      <c r="G1270" s="34">
        <v>0</v>
      </c>
      <c r="H1270" s="34">
        <v>5043.7700000000004</v>
      </c>
      <c r="I1270" s="34">
        <v>339.57</v>
      </c>
      <c r="J1270" s="35">
        <f t="shared" si="133"/>
        <v>8489.68</v>
      </c>
      <c r="K1270" s="35">
        <f t="shared" si="134"/>
        <v>3445.91</v>
      </c>
      <c r="L1270" s="35">
        <f t="shared" si="135"/>
        <v>3106.3399999999997</v>
      </c>
      <c r="M1270" s="36">
        <f t="shared" si="136"/>
        <v>0.40589397951395101</v>
      </c>
      <c r="N1270" s="37">
        <f t="shared" si="137"/>
        <v>2018</v>
      </c>
      <c r="O1270" s="38" t="str">
        <f t="shared" si="138"/>
        <v>Q3</v>
      </c>
      <c r="P1270" s="37">
        <f t="shared" si="139"/>
        <v>8</v>
      </c>
    </row>
    <row r="1271" spans="1:16" x14ac:dyDescent="0.25">
      <c r="A1271" s="31">
        <v>43313</v>
      </c>
      <c r="B1271" s="32" t="s">
        <v>74</v>
      </c>
      <c r="C1271" s="32" t="s">
        <v>75</v>
      </c>
      <c r="D1271" s="32" t="s">
        <v>76</v>
      </c>
      <c r="E1271" s="33">
        <v>34</v>
      </c>
      <c r="F1271" s="34">
        <v>14738.35</v>
      </c>
      <c r="G1271" s="34">
        <v>0</v>
      </c>
      <c r="H1271" s="34">
        <v>7982</v>
      </c>
      <c r="I1271" s="34">
        <v>0</v>
      </c>
      <c r="J1271" s="35">
        <f t="shared" si="133"/>
        <v>14738.35</v>
      </c>
      <c r="K1271" s="35">
        <f t="shared" si="134"/>
        <v>6756.35</v>
      </c>
      <c r="L1271" s="35">
        <f t="shared" si="135"/>
        <v>6756.35</v>
      </c>
      <c r="M1271" s="36">
        <f t="shared" si="136"/>
        <v>0.45841970098416718</v>
      </c>
      <c r="N1271" s="37">
        <f t="shared" si="137"/>
        <v>2018</v>
      </c>
      <c r="O1271" s="38" t="str">
        <f t="shared" si="138"/>
        <v>Q3</v>
      </c>
      <c r="P1271" s="37">
        <f t="shared" si="139"/>
        <v>8</v>
      </c>
    </row>
    <row r="1272" spans="1:16" x14ac:dyDescent="0.25">
      <c r="A1272" s="31">
        <v>43313</v>
      </c>
      <c r="B1272" s="32" t="s">
        <v>74</v>
      </c>
      <c r="C1272" s="32" t="s">
        <v>75</v>
      </c>
      <c r="D1272" s="32" t="s">
        <v>77</v>
      </c>
      <c r="E1272" s="33">
        <v>6</v>
      </c>
      <c r="F1272" s="34">
        <v>1991.33</v>
      </c>
      <c r="G1272" s="34">
        <v>99.58</v>
      </c>
      <c r="H1272" s="34">
        <v>1344.48</v>
      </c>
      <c r="I1272" s="34">
        <v>0</v>
      </c>
      <c r="J1272" s="35">
        <f t="shared" si="133"/>
        <v>1891.75</v>
      </c>
      <c r="K1272" s="35">
        <f t="shared" si="134"/>
        <v>547.27</v>
      </c>
      <c r="L1272" s="35">
        <f t="shared" si="135"/>
        <v>547.27</v>
      </c>
      <c r="M1272" s="36">
        <f t="shared" si="136"/>
        <v>0.28929298268798731</v>
      </c>
      <c r="N1272" s="37">
        <f t="shared" si="137"/>
        <v>2018</v>
      </c>
      <c r="O1272" s="38" t="str">
        <f t="shared" si="138"/>
        <v>Q3</v>
      </c>
      <c r="P1272" s="37">
        <f t="shared" si="139"/>
        <v>8</v>
      </c>
    </row>
    <row r="1273" spans="1:16" x14ac:dyDescent="0.25">
      <c r="A1273" s="31">
        <v>43313</v>
      </c>
      <c r="B1273" s="32" t="s">
        <v>74</v>
      </c>
      <c r="C1273" s="32" t="s">
        <v>78</v>
      </c>
      <c r="D1273" s="32" t="s">
        <v>76</v>
      </c>
      <c r="E1273" s="33">
        <v>721</v>
      </c>
      <c r="F1273" s="34">
        <v>291503.99</v>
      </c>
      <c r="G1273" s="34">
        <v>0</v>
      </c>
      <c r="H1273" s="34">
        <v>178061.43</v>
      </c>
      <c r="I1273" s="34">
        <v>0</v>
      </c>
      <c r="J1273" s="35">
        <f t="shared" si="133"/>
        <v>291503.99</v>
      </c>
      <c r="K1273" s="35">
        <f t="shared" si="134"/>
        <v>113442.56</v>
      </c>
      <c r="L1273" s="35">
        <f t="shared" si="135"/>
        <v>113442.56</v>
      </c>
      <c r="M1273" s="36">
        <f t="shared" si="136"/>
        <v>0.38916297509341125</v>
      </c>
      <c r="N1273" s="37">
        <f t="shared" si="137"/>
        <v>2018</v>
      </c>
      <c r="O1273" s="38" t="str">
        <f t="shared" si="138"/>
        <v>Q3</v>
      </c>
      <c r="P1273" s="37">
        <f t="shared" si="139"/>
        <v>8</v>
      </c>
    </row>
    <row r="1274" spans="1:16" x14ac:dyDescent="0.25">
      <c r="A1274" s="31">
        <v>43313</v>
      </c>
      <c r="B1274" s="32" t="s">
        <v>74</v>
      </c>
      <c r="C1274" s="32" t="s">
        <v>78</v>
      </c>
      <c r="D1274" s="32" t="s">
        <v>77</v>
      </c>
      <c r="E1274" s="33">
        <v>405</v>
      </c>
      <c r="F1274" s="34">
        <v>154484.12</v>
      </c>
      <c r="G1274" s="34">
        <v>36279.29</v>
      </c>
      <c r="H1274" s="34">
        <v>95312.2</v>
      </c>
      <c r="I1274" s="34">
        <v>0</v>
      </c>
      <c r="J1274" s="35">
        <f t="shared" si="133"/>
        <v>118204.82999999999</v>
      </c>
      <c r="K1274" s="35">
        <f t="shared" si="134"/>
        <v>22892.62999999999</v>
      </c>
      <c r="L1274" s="35">
        <f t="shared" si="135"/>
        <v>22892.62999999999</v>
      </c>
      <c r="M1274" s="36">
        <f t="shared" si="136"/>
        <v>0.19366915886601244</v>
      </c>
      <c r="N1274" s="37">
        <f t="shared" si="137"/>
        <v>2018</v>
      </c>
      <c r="O1274" s="38" t="str">
        <f t="shared" si="138"/>
        <v>Q3</v>
      </c>
      <c r="P1274" s="37">
        <f t="shared" si="139"/>
        <v>8</v>
      </c>
    </row>
    <row r="1275" spans="1:16" x14ac:dyDescent="0.25">
      <c r="A1275" s="31">
        <v>43313</v>
      </c>
      <c r="B1275" s="32" t="s">
        <v>74</v>
      </c>
      <c r="C1275" s="32" t="s">
        <v>79</v>
      </c>
      <c r="D1275" s="32" t="s">
        <v>76</v>
      </c>
      <c r="E1275" s="33">
        <v>68</v>
      </c>
      <c r="F1275" s="34">
        <v>25450.36</v>
      </c>
      <c r="G1275" s="34">
        <v>0</v>
      </c>
      <c r="H1275" s="34">
        <v>16382.5</v>
      </c>
      <c r="I1275" s="34">
        <v>0</v>
      </c>
      <c r="J1275" s="35">
        <f t="shared" si="133"/>
        <v>25450.36</v>
      </c>
      <c r="K1275" s="35">
        <f t="shared" si="134"/>
        <v>9067.86</v>
      </c>
      <c r="L1275" s="35">
        <f t="shared" si="135"/>
        <v>9067.86</v>
      </c>
      <c r="M1275" s="36">
        <f t="shared" si="136"/>
        <v>0.35629594237566781</v>
      </c>
      <c r="N1275" s="37">
        <f t="shared" si="137"/>
        <v>2018</v>
      </c>
      <c r="O1275" s="38" t="str">
        <f t="shared" si="138"/>
        <v>Q3</v>
      </c>
      <c r="P1275" s="37">
        <f t="shared" si="139"/>
        <v>8</v>
      </c>
    </row>
    <row r="1276" spans="1:16" x14ac:dyDescent="0.25">
      <c r="A1276" s="31">
        <v>43313</v>
      </c>
      <c r="B1276" s="32" t="s">
        <v>80</v>
      </c>
      <c r="C1276" s="32" t="s">
        <v>86</v>
      </c>
      <c r="D1276" s="32" t="s">
        <v>76</v>
      </c>
      <c r="E1276" s="33">
        <v>3</v>
      </c>
      <c r="F1276" s="34">
        <v>16622.48</v>
      </c>
      <c r="G1276" s="34">
        <v>0</v>
      </c>
      <c r="H1276" s="34">
        <v>14935.33</v>
      </c>
      <c r="I1276" s="34">
        <v>664.91</v>
      </c>
      <c r="J1276" s="35">
        <f t="shared" si="133"/>
        <v>16622.48</v>
      </c>
      <c r="K1276" s="35">
        <f t="shared" si="134"/>
        <v>1687.1499999999996</v>
      </c>
      <c r="L1276" s="35">
        <f t="shared" si="135"/>
        <v>1022.2399999999997</v>
      </c>
      <c r="M1276" s="36">
        <f t="shared" si="136"/>
        <v>0.10149809174082325</v>
      </c>
      <c r="N1276" s="37">
        <f t="shared" si="137"/>
        <v>2018</v>
      </c>
      <c r="O1276" s="38" t="str">
        <f t="shared" si="138"/>
        <v>Q3</v>
      </c>
      <c r="P1276" s="37">
        <f t="shared" si="139"/>
        <v>8</v>
      </c>
    </row>
    <row r="1277" spans="1:16" x14ac:dyDescent="0.25">
      <c r="A1277" s="31">
        <v>43313</v>
      </c>
      <c r="B1277" s="32" t="s">
        <v>80</v>
      </c>
      <c r="C1277" s="32" t="s">
        <v>75</v>
      </c>
      <c r="D1277" s="32" t="s">
        <v>76</v>
      </c>
      <c r="E1277" s="33">
        <v>12</v>
      </c>
      <c r="F1277" s="34">
        <v>66333.83</v>
      </c>
      <c r="G1277" s="34">
        <v>0</v>
      </c>
      <c r="H1277" s="34">
        <v>57119.32</v>
      </c>
      <c r="I1277" s="34">
        <v>0</v>
      </c>
      <c r="J1277" s="35">
        <f t="shared" si="133"/>
        <v>66333.83</v>
      </c>
      <c r="K1277" s="35">
        <f t="shared" si="134"/>
        <v>9214.510000000002</v>
      </c>
      <c r="L1277" s="35">
        <f t="shared" si="135"/>
        <v>9214.510000000002</v>
      </c>
      <c r="M1277" s="36">
        <f t="shared" si="136"/>
        <v>0.13891117096660938</v>
      </c>
      <c r="N1277" s="37">
        <f t="shared" si="137"/>
        <v>2018</v>
      </c>
      <c r="O1277" s="38" t="str">
        <f t="shared" si="138"/>
        <v>Q3</v>
      </c>
      <c r="P1277" s="37">
        <f t="shared" si="139"/>
        <v>8</v>
      </c>
    </row>
    <row r="1278" spans="1:16" x14ac:dyDescent="0.25">
      <c r="A1278" s="31">
        <v>43313</v>
      </c>
      <c r="B1278" s="32" t="s">
        <v>80</v>
      </c>
      <c r="C1278" s="32" t="s">
        <v>78</v>
      </c>
      <c r="D1278" s="32" t="s">
        <v>76</v>
      </c>
      <c r="E1278" s="33">
        <v>121</v>
      </c>
      <c r="F1278" s="34">
        <v>658645.03</v>
      </c>
      <c r="G1278" s="34">
        <v>0</v>
      </c>
      <c r="H1278" s="34">
        <v>567895.29</v>
      </c>
      <c r="I1278" s="34">
        <v>0</v>
      </c>
      <c r="J1278" s="35">
        <f t="shared" si="133"/>
        <v>658645.03</v>
      </c>
      <c r="K1278" s="35">
        <f t="shared" si="134"/>
        <v>90749.739999999991</v>
      </c>
      <c r="L1278" s="35">
        <f t="shared" si="135"/>
        <v>90749.739999999991</v>
      </c>
      <c r="M1278" s="36">
        <f t="shared" si="136"/>
        <v>0.13778247138674984</v>
      </c>
      <c r="N1278" s="37">
        <f t="shared" si="137"/>
        <v>2018</v>
      </c>
      <c r="O1278" s="38" t="str">
        <f t="shared" si="138"/>
        <v>Q3</v>
      </c>
      <c r="P1278" s="37">
        <f t="shared" si="139"/>
        <v>8</v>
      </c>
    </row>
    <row r="1279" spans="1:16" x14ac:dyDescent="0.25">
      <c r="A1279" s="31">
        <v>43313</v>
      </c>
      <c r="B1279" s="32" t="s">
        <v>80</v>
      </c>
      <c r="C1279" s="32" t="s">
        <v>78</v>
      </c>
      <c r="D1279" s="32" t="s">
        <v>77</v>
      </c>
      <c r="E1279" s="33">
        <v>56</v>
      </c>
      <c r="F1279" s="34">
        <v>319729.57</v>
      </c>
      <c r="G1279" s="34">
        <v>75609.03</v>
      </c>
      <c r="H1279" s="34">
        <v>279519.67</v>
      </c>
      <c r="I1279" s="34">
        <v>0</v>
      </c>
      <c r="J1279" s="35">
        <f t="shared" si="133"/>
        <v>244120.54</v>
      </c>
      <c r="K1279" s="35">
        <f t="shared" si="134"/>
        <v>-35399.129999999976</v>
      </c>
      <c r="L1279" s="35">
        <f t="shared" si="135"/>
        <v>-35399.129999999976</v>
      </c>
      <c r="M1279" s="36">
        <f t="shared" si="136"/>
        <v>-0.14500676591981967</v>
      </c>
      <c r="N1279" s="37">
        <f t="shared" si="137"/>
        <v>2018</v>
      </c>
      <c r="O1279" s="38" t="str">
        <f t="shared" si="138"/>
        <v>Q3</v>
      </c>
      <c r="P1279" s="37">
        <f t="shared" si="139"/>
        <v>8</v>
      </c>
    </row>
    <row r="1280" spans="1:16" x14ac:dyDescent="0.25">
      <c r="A1280" s="31">
        <v>43313</v>
      </c>
      <c r="B1280" s="32" t="s">
        <v>80</v>
      </c>
      <c r="C1280" s="32" t="s">
        <v>79</v>
      </c>
      <c r="D1280" s="32" t="s">
        <v>76</v>
      </c>
      <c r="E1280" s="33">
        <v>17</v>
      </c>
      <c r="F1280" s="34">
        <v>98997.19</v>
      </c>
      <c r="G1280" s="34">
        <v>0</v>
      </c>
      <c r="H1280" s="34">
        <v>85974.25</v>
      </c>
      <c r="I1280" s="34">
        <v>0</v>
      </c>
      <c r="J1280" s="35">
        <f t="shared" si="133"/>
        <v>98997.19</v>
      </c>
      <c r="K1280" s="35">
        <f t="shared" si="134"/>
        <v>13022.940000000002</v>
      </c>
      <c r="L1280" s="35">
        <f t="shared" si="135"/>
        <v>13022.940000000002</v>
      </c>
      <c r="M1280" s="36">
        <f t="shared" si="136"/>
        <v>0.13154858233854921</v>
      </c>
      <c r="N1280" s="37">
        <f t="shared" si="137"/>
        <v>2018</v>
      </c>
      <c r="O1280" s="38" t="str">
        <f t="shared" si="138"/>
        <v>Q3</v>
      </c>
      <c r="P1280" s="37">
        <f t="shared" si="139"/>
        <v>8</v>
      </c>
    </row>
    <row r="1281" spans="1:16" x14ac:dyDescent="0.25">
      <c r="A1281" s="31">
        <v>43313</v>
      </c>
      <c r="B1281" s="32" t="s">
        <v>81</v>
      </c>
      <c r="C1281" s="32" t="s">
        <v>86</v>
      </c>
      <c r="D1281" s="32" t="s">
        <v>76</v>
      </c>
      <c r="E1281" s="33">
        <v>6</v>
      </c>
      <c r="F1281" s="34">
        <v>2875.67</v>
      </c>
      <c r="G1281" s="34">
        <v>0</v>
      </c>
      <c r="H1281" s="34">
        <v>1380.52</v>
      </c>
      <c r="I1281" s="34">
        <v>115.03</v>
      </c>
      <c r="J1281" s="35">
        <f t="shared" si="133"/>
        <v>2875.67</v>
      </c>
      <c r="K1281" s="35">
        <f t="shared" si="134"/>
        <v>1495.15</v>
      </c>
      <c r="L1281" s="35">
        <f t="shared" si="135"/>
        <v>1380.1200000000001</v>
      </c>
      <c r="M1281" s="36">
        <f t="shared" si="136"/>
        <v>0.51993100738262732</v>
      </c>
      <c r="N1281" s="37">
        <f t="shared" si="137"/>
        <v>2018</v>
      </c>
      <c r="O1281" s="38" t="str">
        <f t="shared" si="138"/>
        <v>Q3</v>
      </c>
      <c r="P1281" s="37">
        <f t="shared" si="139"/>
        <v>8</v>
      </c>
    </row>
    <row r="1282" spans="1:16" x14ac:dyDescent="0.25">
      <c r="A1282" s="31">
        <v>43313</v>
      </c>
      <c r="B1282" s="32" t="s">
        <v>81</v>
      </c>
      <c r="C1282" s="32" t="s">
        <v>75</v>
      </c>
      <c r="D1282" s="32" t="s">
        <v>76</v>
      </c>
      <c r="E1282" s="33">
        <v>35</v>
      </c>
      <c r="F1282" s="34">
        <v>22248.95</v>
      </c>
      <c r="G1282" s="34">
        <v>0</v>
      </c>
      <c r="H1282" s="34">
        <v>10006.629999999999</v>
      </c>
      <c r="I1282" s="34">
        <v>0</v>
      </c>
      <c r="J1282" s="35">
        <f t="shared" ref="J1282:J1345" si="140">F1282-G1282</f>
        <v>22248.95</v>
      </c>
      <c r="K1282" s="35">
        <f t="shared" ref="K1282:K1345" si="141">J1282-H1282</f>
        <v>12242.320000000002</v>
      </c>
      <c r="L1282" s="35">
        <f t="shared" ref="L1282:L1345" si="142">K1282-I1282</f>
        <v>12242.320000000002</v>
      </c>
      <c r="M1282" s="36">
        <f t="shared" ref="M1282:M1345" si="143">IF(J1282=0,0,K1282/J1282)</f>
        <v>0.55024259571800027</v>
      </c>
      <c r="N1282" s="37">
        <f t="shared" ref="N1282:N1345" si="144">YEAR(A1282)</f>
        <v>2018</v>
      </c>
      <c r="O1282" s="38" t="str">
        <f t="shared" ref="O1282:O1345" si="145">"Q"&amp;ROUNDUP(MONTH(A1282)/3,0)</f>
        <v>Q3</v>
      </c>
      <c r="P1282" s="37">
        <f t="shared" ref="P1282:P1345" si="146">MONTH(A1282)</f>
        <v>8</v>
      </c>
    </row>
    <row r="1283" spans="1:16" x14ac:dyDescent="0.25">
      <c r="A1283" s="31">
        <v>43313</v>
      </c>
      <c r="B1283" s="32" t="s">
        <v>81</v>
      </c>
      <c r="C1283" s="32" t="s">
        <v>78</v>
      </c>
      <c r="D1283" s="32" t="s">
        <v>76</v>
      </c>
      <c r="E1283" s="33">
        <v>443</v>
      </c>
      <c r="F1283" s="34">
        <v>320023.83</v>
      </c>
      <c r="G1283" s="34">
        <v>0</v>
      </c>
      <c r="H1283" s="34">
        <v>145037.22</v>
      </c>
      <c r="I1283" s="34">
        <v>0</v>
      </c>
      <c r="J1283" s="35">
        <f t="shared" si="140"/>
        <v>320023.83</v>
      </c>
      <c r="K1283" s="35">
        <f t="shared" si="141"/>
        <v>174986.61000000002</v>
      </c>
      <c r="L1283" s="35">
        <f t="shared" si="142"/>
        <v>174986.61000000002</v>
      </c>
      <c r="M1283" s="36">
        <f t="shared" si="143"/>
        <v>0.54679243730068483</v>
      </c>
      <c r="N1283" s="37">
        <f t="shared" si="144"/>
        <v>2018</v>
      </c>
      <c r="O1283" s="38" t="str">
        <f t="shared" si="145"/>
        <v>Q3</v>
      </c>
      <c r="P1283" s="37">
        <f t="shared" si="146"/>
        <v>8</v>
      </c>
    </row>
    <row r="1284" spans="1:16" x14ac:dyDescent="0.25">
      <c r="A1284" s="31">
        <v>43313</v>
      </c>
      <c r="B1284" s="32" t="s">
        <v>81</v>
      </c>
      <c r="C1284" s="32" t="s">
        <v>78</v>
      </c>
      <c r="D1284" s="32" t="s">
        <v>77</v>
      </c>
      <c r="E1284" s="33">
        <v>235</v>
      </c>
      <c r="F1284" s="34">
        <v>160674.07999999999</v>
      </c>
      <c r="G1284" s="34">
        <v>37308.46</v>
      </c>
      <c r="H1284" s="34">
        <v>73083.42</v>
      </c>
      <c r="I1284" s="34">
        <v>0</v>
      </c>
      <c r="J1284" s="35">
        <f t="shared" si="140"/>
        <v>123365.62</v>
      </c>
      <c r="K1284" s="35">
        <f t="shared" si="141"/>
        <v>50282.2</v>
      </c>
      <c r="L1284" s="35">
        <f t="shared" si="142"/>
        <v>50282.2</v>
      </c>
      <c r="M1284" s="36">
        <f t="shared" si="143"/>
        <v>0.40758681389515167</v>
      </c>
      <c r="N1284" s="37">
        <f t="shared" si="144"/>
        <v>2018</v>
      </c>
      <c r="O1284" s="38" t="str">
        <f t="shared" si="145"/>
        <v>Q3</v>
      </c>
      <c r="P1284" s="37">
        <f t="shared" si="146"/>
        <v>8</v>
      </c>
    </row>
    <row r="1285" spans="1:16" x14ac:dyDescent="0.25">
      <c r="A1285" s="31">
        <v>43313</v>
      </c>
      <c r="B1285" s="32" t="s">
        <v>81</v>
      </c>
      <c r="C1285" s="32" t="s">
        <v>79</v>
      </c>
      <c r="D1285" s="32" t="s">
        <v>76</v>
      </c>
      <c r="E1285" s="33">
        <v>51</v>
      </c>
      <c r="F1285" s="34">
        <v>32365.759999999998</v>
      </c>
      <c r="G1285" s="34">
        <v>0</v>
      </c>
      <c r="H1285" s="34">
        <v>15126.33</v>
      </c>
      <c r="I1285" s="34">
        <v>0</v>
      </c>
      <c r="J1285" s="35">
        <f t="shared" si="140"/>
        <v>32365.759999999998</v>
      </c>
      <c r="K1285" s="35">
        <f t="shared" si="141"/>
        <v>17239.43</v>
      </c>
      <c r="L1285" s="35">
        <f t="shared" si="142"/>
        <v>17239.43</v>
      </c>
      <c r="M1285" s="36">
        <f t="shared" si="143"/>
        <v>0.53264406582759072</v>
      </c>
      <c r="N1285" s="37">
        <f t="shared" si="144"/>
        <v>2018</v>
      </c>
      <c r="O1285" s="38" t="str">
        <f t="shared" si="145"/>
        <v>Q3</v>
      </c>
      <c r="P1285" s="37">
        <f t="shared" si="146"/>
        <v>8</v>
      </c>
    </row>
    <row r="1286" spans="1:16" x14ac:dyDescent="0.25">
      <c r="A1286" s="31">
        <v>43313</v>
      </c>
      <c r="B1286" s="32" t="s">
        <v>81</v>
      </c>
      <c r="C1286" s="32" t="s">
        <v>79</v>
      </c>
      <c r="D1286" s="32" t="s">
        <v>77</v>
      </c>
      <c r="E1286" s="33">
        <v>1</v>
      </c>
      <c r="F1286" s="34">
        <v>633.6</v>
      </c>
      <c r="G1286" s="34">
        <v>31.68</v>
      </c>
      <c r="H1286" s="34">
        <v>313.01</v>
      </c>
      <c r="I1286" s="34">
        <v>0</v>
      </c>
      <c r="J1286" s="35">
        <f t="shared" si="140"/>
        <v>601.92000000000007</v>
      </c>
      <c r="K1286" s="35">
        <f t="shared" si="141"/>
        <v>288.91000000000008</v>
      </c>
      <c r="L1286" s="35">
        <f t="shared" si="142"/>
        <v>288.91000000000008</v>
      </c>
      <c r="M1286" s="36">
        <f t="shared" si="143"/>
        <v>0.47998072833599159</v>
      </c>
      <c r="N1286" s="37">
        <f t="shared" si="144"/>
        <v>2018</v>
      </c>
      <c r="O1286" s="38" t="str">
        <f t="shared" si="145"/>
        <v>Q3</v>
      </c>
      <c r="P1286" s="37">
        <f t="shared" si="146"/>
        <v>8</v>
      </c>
    </row>
    <row r="1287" spans="1:16" x14ac:dyDescent="0.25">
      <c r="A1287" s="31">
        <v>43313</v>
      </c>
      <c r="B1287" s="32" t="s">
        <v>82</v>
      </c>
      <c r="C1287" s="32" t="s">
        <v>86</v>
      </c>
      <c r="D1287" s="32" t="s">
        <v>76</v>
      </c>
      <c r="E1287" s="33">
        <v>31</v>
      </c>
      <c r="F1287" s="34">
        <v>1968.48</v>
      </c>
      <c r="G1287" s="34">
        <v>0</v>
      </c>
      <c r="H1287" s="34">
        <v>1706.13</v>
      </c>
      <c r="I1287" s="34">
        <v>78.739999999999995</v>
      </c>
      <c r="J1287" s="35">
        <f t="shared" si="140"/>
        <v>1968.48</v>
      </c>
      <c r="K1287" s="35">
        <f t="shared" si="141"/>
        <v>262.34999999999991</v>
      </c>
      <c r="L1287" s="35">
        <f t="shared" si="142"/>
        <v>183.6099999999999</v>
      </c>
      <c r="M1287" s="36">
        <f t="shared" si="143"/>
        <v>0.13327542062911479</v>
      </c>
      <c r="N1287" s="37">
        <f t="shared" si="144"/>
        <v>2018</v>
      </c>
      <c r="O1287" s="38" t="str">
        <f t="shared" si="145"/>
        <v>Q3</v>
      </c>
      <c r="P1287" s="37">
        <f t="shared" si="146"/>
        <v>8</v>
      </c>
    </row>
    <row r="1288" spans="1:16" x14ac:dyDescent="0.25">
      <c r="A1288" s="31">
        <v>43313</v>
      </c>
      <c r="B1288" s="32" t="s">
        <v>82</v>
      </c>
      <c r="C1288" s="32" t="s">
        <v>75</v>
      </c>
      <c r="D1288" s="32" t="s">
        <v>76</v>
      </c>
      <c r="E1288" s="33">
        <v>48</v>
      </c>
      <c r="F1288" s="34">
        <v>6024.97</v>
      </c>
      <c r="G1288" s="34">
        <v>0</v>
      </c>
      <c r="H1288" s="34">
        <v>5007.3</v>
      </c>
      <c r="I1288" s="34">
        <v>0</v>
      </c>
      <c r="J1288" s="35">
        <f t="shared" si="140"/>
        <v>6024.97</v>
      </c>
      <c r="K1288" s="35">
        <f t="shared" si="141"/>
        <v>1017.6700000000001</v>
      </c>
      <c r="L1288" s="35">
        <f t="shared" si="142"/>
        <v>1017.6700000000001</v>
      </c>
      <c r="M1288" s="36">
        <f t="shared" si="143"/>
        <v>0.16890872485672129</v>
      </c>
      <c r="N1288" s="37">
        <f t="shared" si="144"/>
        <v>2018</v>
      </c>
      <c r="O1288" s="38" t="str">
        <f t="shared" si="145"/>
        <v>Q3</v>
      </c>
      <c r="P1288" s="37">
        <f t="shared" si="146"/>
        <v>8</v>
      </c>
    </row>
    <row r="1289" spans="1:16" x14ac:dyDescent="0.25">
      <c r="A1289" s="31">
        <v>43313</v>
      </c>
      <c r="B1289" s="32" t="s">
        <v>82</v>
      </c>
      <c r="C1289" s="32" t="s">
        <v>75</v>
      </c>
      <c r="D1289" s="32" t="s">
        <v>77</v>
      </c>
      <c r="E1289" s="33">
        <v>7</v>
      </c>
      <c r="F1289" s="34">
        <v>587.80999999999995</v>
      </c>
      <c r="G1289" s="34">
        <v>29.39</v>
      </c>
      <c r="H1289" s="34">
        <v>434.6</v>
      </c>
      <c r="I1289" s="34">
        <v>0</v>
      </c>
      <c r="J1289" s="35">
        <f t="shared" si="140"/>
        <v>558.41999999999996</v>
      </c>
      <c r="K1289" s="35">
        <f t="shared" si="141"/>
        <v>123.81999999999994</v>
      </c>
      <c r="L1289" s="35">
        <f t="shared" si="142"/>
        <v>123.81999999999994</v>
      </c>
      <c r="M1289" s="36">
        <f t="shared" si="143"/>
        <v>0.22173274596182074</v>
      </c>
      <c r="N1289" s="37">
        <f t="shared" si="144"/>
        <v>2018</v>
      </c>
      <c r="O1289" s="38" t="str">
        <f t="shared" si="145"/>
        <v>Q3</v>
      </c>
      <c r="P1289" s="37">
        <f t="shared" si="146"/>
        <v>8</v>
      </c>
    </row>
    <row r="1290" spans="1:16" x14ac:dyDescent="0.25">
      <c r="A1290" s="31">
        <v>43313</v>
      </c>
      <c r="B1290" s="32" t="s">
        <v>82</v>
      </c>
      <c r="C1290" s="32" t="s">
        <v>78</v>
      </c>
      <c r="D1290" s="32" t="s">
        <v>76</v>
      </c>
      <c r="E1290" s="33">
        <v>1760</v>
      </c>
      <c r="F1290" s="34">
        <v>181782.58</v>
      </c>
      <c r="G1290" s="34">
        <v>0</v>
      </c>
      <c r="H1290" s="34">
        <v>149735.01999999999</v>
      </c>
      <c r="I1290" s="34">
        <v>0</v>
      </c>
      <c r="J1290" s="35">
        <f t="shared" si="140"/>
        <v>181782.58</v>
      </c>
      <c r="K1290" s="35">
        <f t="shared" si="141"/>
        <v>32047.559999999998</v>
      </c>
      <c r="L1290" s="35">
        <f t="shared" si="142"/>
        <v>32047.559999999998</v>
      </c>
      <c r="M1290" s="36">
        <f t="shared" si="143"/>
        <v>0.17629610053944664</v>
      </c>
      <c r="N1290" s="37">
        <f t="shared" si="144"/>
        <v>2018</v>
      </c>
      <c r="O1290" s="38" t="str">
        <f t="shared" si="145"/>
        <v>Q3</v>
      </c>
      <c r="P1290" s="37">
        <f t="shared" si="146"/>
        <v>8</v>
      </c>
    </row>
    <row r="1291" spans="1:16" x14ac:dyDescent="0.25">
      <c r="A1291" s="31">
        <v>43313</v>
      </c>
      <c r="B1291" s="32" t="s">
        <v>82</v>
      </c>
      <c r="C1291" s="32" t="s">
        <v>78</v>
      </c>
      <c r="D1291" s="32" t="s">
        <v>77</v>
      </c>
      <c r="E1291" s="33">
        <v>1001</v>
      </c>
      <c r="F1291" s="34">
        <v>101232.67</v>
      </c>
      <c r="G1291" s="34">
        <v>24036.94</v>
      </c>
      <c r="H1291" s="34">
        <v>84397.28</v>
      </c>
      <c r="I1291" s="34">
        <v>0</v>
      </c>
      <c r="J1291" s="35">
        <f t="shared" si="140"/>
        <v>77195.73</v>
      </c>
      <c r="K1291" s="35">
        <f t="shared" si="141"/>
        <v>-7201.5500000000029</v>
      </c>
      <c r="L1291" s="35">
        <f t="shared" si="142"/>
        <v>-7201.5500000000029</v>
      </c>
      <c r="M1291" s="36">
        <f t="shared" si="143"/>
        <v>-9.3289486348532527E-2</v>
      </c>
      <c r="N1291" s="37">
        <f t="shared" si="144"/>
        <v>2018</v>
      </c>
      <c r="O1291" s="38" t="str">
        <f t="shared" si="145"/>
        <v>Q3</v>
      </c>
      <c r="P1291" s="37">
        <f t="shared" si="146"/>
        <v>8</v>
      </c>
    </row>
    <row r="1292" spans="1:16" x14ac:dyDescent="0.25">
      <c r="A1292" s="31">
        <v>43313</v>
      </c>
      <c r="B1292" s="32" t="s">
        <v>82</v>
      </c>
      <c r="C1292" s="32" t="s">
        <v>79</v>
      </c>
      <c r="D1292" s="32" t="s">
        <v>76</v>
      </c>
      <c r="E1292" s="33">
        <v>145</v>
      </c>
      <c r="F1292" s="34">
        <v>17280</v>
      </c>
      <c r="G1292" s="34">
        <v>0</v>
      </c>
      <c r="H1292" s="34">
        <v>13865.29</v>
      </c>
      <c r="I1292" s="34">
        <v>0</v>
      </c>
      <c r="J1292" s="35">
        <f t="shared" si="140"/>
        <v>17280</v>
      </c>
      <c r="K1292" s="35">
        <f t="shared" si="141"/>
        <v>3414.7099999999991</v>
      </c>
      <c r="L1292" s="35">
        <f t="shared" si="142"/>
        <v>3414.7099999999991</v>
      </c>
      <c r="M1292" s="36">
        <f t="shared" si="143"/>
        <v>0.19761053240740736</v>
      </c>
      <c r="N1292" s="37">
        <f t="shared" si="144"/>
        <v>2018</v>
      </c>
      <c r="O1292" s="38" t="str">
        <f t="shared" si="145"/>
        <v>Q3</v>
      </c>
      <c r="P1292" s="37">
        <f t="shared" si="146"/>
        <v>8</v>
      </c>
    </row>
    <row r="1293" spans="1:16" x14ac:dyDescent="0.25">
      <c r="A1293" s="31">
        <v>43313</v>
      </c>
      <c r="B1293" s="32" t="s">
        <v>82</v>
      </c>
      <c r="C1293" s="32" t="s">
        <v>79</v>
      </c>
      <c r="D1293" s="32" t="s">
        <v>77</v>
      </c>
      <c r="E1293" s="33">
        <v>4</v>
      </c>
      <c r="F1293" s="34">
        <v>387.04</v>
      </c>
      <c r="G1293" s="34">
        <v>19.350000000000001</v>
      </c>
      <c r="H1293" s="34">
        <v>353.2</v>
      </c>
      <c r="I1293" s="34">
        <v>0</v>
      </c>
      <c r="J1293" s="35">
        <f t="shared" si="140"/>
        <v>367.69</v>
      </c>
      <c r="K1293" s="35">
        <f t="shared" si="141"/>
        <v>14.490000000000009</v>
      </c>
      <c r="L1293" s="35">
        <f t="shared" si="142"/>
        <v>14.490000000000009</v>
      </c>
      <c r="M1293" s="36">
        <f t="shared" si="143"/>
        <v>3.9408197122576108E-2</v>
      </c>
      <c r="N1293" s="37">
        <f t="shared" si="144"/>
        <v>2018</v>
      </c>
      <c r="O1293" s="38" t="str">
        <f t="shared" si="145"/>
        <v>Q3</v>
      </c>
      <c r="P1293" s="37">
        <f t="shared" si="146"/>
        <v>8</v>
      </c>
    </row>
    <row r="1294" spans="1:16" x14ac:dyDescent="0.25">
      <c r="A1294" s="31">
        <v>43313</v>
      </c>
      <c r="B1294" s="32" t="s">
        <v>83</v>
      </c>
      <c r="C1294" s="32" t="s">
        <v>86</v>
      </c>
      <c r="D1294" s="32" t="s">
        <v>76</v>
      </c>
      <c r="E1294" s="33">
        <v>19</v>
      </c>
      <c r="F1294" s="34">
        <v>10710.92</v>
      </c>
      <c r="G1294" s="34">
        <v>0</v>
      </c>
      <c r="H1294" s="34">
        <v>5550.13</v>
      </c>
      <c r="I1294" s="34">
        <v>428.44</v>
      </c>
      <c r="J1294" s="35">
        <f t="shared" si="140"/>
        <v>10710.92</v>
      </c>
      <c r="K1294" s="35">
        <f t="shared" si="141"/>
        <v>5160.79</v>
      </c>
      <c r="L1294" s="35">
        <f t="shared" si="142"/>
        <v>4732.3500000000004</v>
      </c>
      <c r="M1294" s="36">
        <f t="shared" si="143"/>
        <v>0.48182509065514445</v>
      </c>
      <c r="N1294" s="37">
        <f t="shared" si="144"/>
        <v>2018</v>
      </c>
      <c r="O1294" s="38" t="str">
        <f t="shared" si="145"/>
        <v>Q3</v>
      </c>
      <c r="P1294" s="37">
        <f t="shared" si="146"/>
        <v>8</v>
      </c>
    </row>
    <row r="1295" spans="1:16" x14ac:dyDescent="0.25">
      <c r="A1295" s="31">
        <v>43313</v>
      </c>
      <c r="B1295" s="32" t="s">
        <v>83</v>
      </c>
      <c r="C1295" s="32" t="s">
        <v>75</v>
      </c>
      <c r="D1295" s="32" t="s">
        <v>76</v>
      </c>
      <c r="E1295" s="33">
        <v>25</v>
      </c>
      <c r="F1295" s="34">
        <v>14493.85</v>
      </c>
      <c r="G1295" s="34">
        <v>0</v>
      </c>
      <c r="H1295" s="34">
        <v>7800.36</v>
      </c>
      <c r="I1295" s="34">
        <v>0</v>
      </c>
      <c r="J1295" s="35">
        <f t="shared" si="140"/>
        <v>14493.85</v>
      </c>
      <c r="K1295" s="35">
        <f t="shared" si="141"/>
        <v>6693.4900000000007</v>
      </c>
      <c r="L1295" s="35">
        <f t="shared" si="142"/>
        <v>6693.4900000000007</v>
      </c>
      <c r="M1295" s="36">
        <f t="shared" si="143"/>
        <v>0.46181587362915999</v>
      </c>
      <c r="N1295" s="37">
        <f t="shared" si="144"/>
        <v>2018</v>
      </c>
      <c r="O1295" s="38" t="str">
        <f t="shared" si="145"/>
        <v>Q3</v>
      </c>
      <c r="P1295" s="37">
        <f t="shared" si="146"/>
        <v>8</v>
      </c>
    </row>
    <row r="1296" spans="1:16" x14ac:dyDescent="0.25">
      <c r="A1296" s="31">
        <v>43313</v>
      </c>
      <c r="B1296" s="32" t="s">
        <v>83</v>
      </c>
      <c r="C1296" s="32" t="s">
        <v>75</v>
      </c>
      <c r="D1296" s="32" t="s">
        <v>77</v>
      </c>
      <c r="E1296" s="33">
        <v>4</v>
      </c>
      <c r="F1296" s="34">
        <v>2066.2399999999998</v>
      </c>
      <c r="G1296" s="34">
        <v>103.32</v>
      </c>
      <c r="H1296" s="34">
        <v>962.27</v>
      </c>
      <c r="I1296" s="34">
        <v>0</v>
      </c>
      <c r="J1296" s="35">
        <f t="shared" si="140"/>
        <v>1962.9199999999998</v>
      </c>
      <c r="K1296" s="35">
        <f t="shared" si="141"/>
        <v>1000.6499999999999</v>
      </c>
      <c r="L1296" s="35">
        <f t="shared" si="142"/>
        <v>1000.6499999999999</v>
      </c>
      <c r="M1296" s="36">
        <f t="shared" si="143"/>
        <v>0.50977625170664109</v>
      </c>
      <c r="N1296" s="37">
        <f t="shared" si="144"/>
        <v>2018</v>
      </c>
      <c r="O1296" s="38" t="str">
        <f t="shared" si="145"/>
        <v>Q3</v>
      </c>
      <c r="P1296" s="37">
        <f t="shared" si="146"/>
        <v>8</v>
      </c>
    </row>
    <row r="1297" spans="1:16" x14ac:dyDescent="0.25">
      <c r="A1297" s="31">
        <v>43313</v>
      </c>
      <c r="B1297" s="32" t="s">
        <v>83</v>
      </c>
      <c r="C1297" s="32" t="s">
        <v>78</v>
      </c>
      <c r="D1297" s="32" t="s">
        <v>76</v>
      </c>
      <c r="E1297" s="33">
        <v>550</v>
      </c>
      <c r="F1297" s="34">
        <v>348014.34</v>
      </c>
      <c r="G1297" s="34">
        <v>0</v>
      </c>
      <c r="H1297" s="34">
        <v>190171.92</v>
      </c>
      <c r="I1297" s="34">
        <v>0</v>
      </c>
      <c r="J1297" s="35">
        <f t="shared" si="140"/>
        <v>348014.34</v>
      </c>
      <c r="K1297" s="35">
        <f t="shared" si="141"/>
        <v>157842.42000000001</v>
      </c>
      <c r="L1297" s="35">
        <f t="shared" si="142"/>
        <v>157842.42000000001</v>
      </c>
      <c r="M1297" s="36">
        <f t="shared" si="143"/>
        <v>0.45355148296475367</v>
      </c>
      <c r="N1297" s="37">
        <f t="shared" si="144"/>
        <v>2018</v>
      </c>
      <c r="O1297" s="38" t="str">
        <f t="shared" si="145"/>
        <v>Q3</v>
      </c>
      <c r="P1297" s="37">
        <f t="shared" si="146"/>
        <v>8</v>
      </c>
    </row>
    <row r="1298" spans="1:16" x14ac:dyDescent="0.25">
      <c r="A1298" s="31">
        <v>43313</v>
      </c>
      <c r="B1298" s="32" t="s">
        <v>83</v>
      </c>
      <c r="C1298" s="32" t="s">
        <v>78</v>
      </c>
      <c r="D1298" s="32" t="s">
        <v>77</v>
      </c>
      <c r="E1298" s="33">
        <v>258</v>
      </c>
      <c r="F1298" s="34">
        <v>140423.04999999999</v>
      </c>
      <c r="G1298" s="34">
        <v>33254.01</v>
      </c>
      <c r="H1298" s="34">
        <v>75548.12</v>
      </c>
      <c r="I1298" s="34">
        <v>0</v>
      </c>
      <c r="J1298" s="35">
        <f t="shared" si="140"/>
        <v>107169.03999999998</v>
      </c>
      <c r="K1298" s="35">
        <f t="shared" si="141"/>
        <v>31620.919999999984</v>
      </c>
      <c r="L1298" s="35">
        <f t="shared" si="142"/>
        <v>31620.919999999984</v>
      </c>
      <c r="M1298" s="36">
        <f t="shared" si="143"/>
        <v>0.29505648273046015</v>
      </c>
      <c r="N1298" s="37">
        <f t="shared" si="144"/>
        <v>2018</v>
      </c>
      <c r="O1298" s="38" t="str">
        <f t="shared" si="145"/>
        <v>Q3</v>
      </c>
      <c r="P1298" s="37">
        <f t="shared" si="146"/>
        <v>8</v>
      </c>
    </row>
    <row r="1299" spans="1:16" x14ac:dyDescent="0.25">
      <c r="A1299" s="31">
        <v>43313</v>
      </c>
      <c r="B1299" s="32" t="s">
        <v>83</v>
      </c>
      <c r="C1299" s="32" t="s">
        <v>79</v>
      </c>
      <c r="D1299" s="32" t="s">
        <v>76</v>
      </c>
      <c r="E1299" s="33">
        <v>46</v>
      </c>
      <c r="F1299" s="34">
        <v>27079.56</v>
      </c>
      <c r="G1299" s="34">
        <v>0</v>
      </c>
      <c r="H1299" s="34">
        <v>14535.27</v>
      </c>
      <c r="I1299" s="34">
        <v>0</v>
      </c>
      <c r="J1299" s="35">
        <f t="shared" si="140"/>
        <v>27079.56</v>
      </c>
      <c r="K1299" s="35">
        <f t="shared" si="141"/>
        <v>12544.29</v>
      </c>
      <c r="L1299" s="35">
        <f t="shared" si="142"/>
        <v>12544.29</v>
      </c>
      <c r="M1299" s="36">
        <f t="shared" si="143"/>
        <v>0.4632383244040893</v>
      </c>
      <c r="N1299" s="37">
        <f t="shared" si="144"/>
        <v>2018</v>
      </c>
      <c r="O1299" s="38" t="str">
        <f t="shared" si="145"/>
        <v>Q3</v>
      </c>
      <c r="P1299" s="37">
        <f t="shared" si="146"/>
        <v>8</v>
      </c>
    </row>
    <row r="1300" spans="1:16" x14ac:dyDescent="0.25">
      <c r="A1300" s="31">
        <v>43313</v>
      </c>
      <c r="B1300" s="32" t="s">
        <v>83</v>
      </c>
      <c r="C1300" s="32" t="s">
        <v>79</v>
      </c>
      <c r="D1300" s="32" t="s">
        <v>77</v>
      </c>
      <c r="E1300" s="33">
        <v>1</v>
      </c>
      <c r="F1300" s="34">
        <v>487.95</v>
      </c>
      <c r="G1300" s="34">
        <v>24.4</v>
      </c>
      <c r="H1300" s="34">
        <v>269.44</v>
      </c>
      <c r="I1300" s="34">
        <v>0</v>
      </c>
      <c r="J1300" s="35">
        <f t="shared" si="140"/>
        <v>463.55</v>
      </c>
      <c r="K1300" s="35">
        <f t="shared" si="141"/>
        <v>194.11</v>
      </c>
      <c r="L1300" s="35">
        <f t="shared" si="142"/>
        <v>194.11</v>
      </c>
      <c r="M1300" s="36">
        <f t="shared" si="143"/>
        <v>0.41874662927408046</v>
      </c>
      <c r="N1300" s="37">
        <f t="shared" si="144"/>
        <v>2018</v>
      </c>
      <c r="O1300" s="38" t="str">
        <f t="shared" si="145"/>
        <v>Q3</v>
      </c>
      <c r="P1300" s="37">
        <f t="shared" si="146"/>
        <v>8</v>
      </c>
    </row>
    <row r="1301" spans="1:16" x14ac:dyDescent="0.25">
      <c r="A1301" s="31">
        <v>43313</v>
      </c>
      <c r="B1301" s="32" t="s">
        <v>84</v>
      </c>
      <c r="C1301" s="32" t="s">
        <v>86</v>
      </c>
      <c r="D1301" s="32" t="s">
        <v>76</v>
      </c>
      <c r="E1301" s="33">
        <v>7</v>
      </c>
      <c r="F1301" s="34">
        <v>32640.47</v>
      </c>
      <c r="G1301" s="34">
        <v>0</v>
      </c>
      <c r="H1301" s="34">
        <v>30627.18</v>
      </c>
      <c r="I1301" s="34">
        <v>1305.6300000000001</v>
      </c>
      <c r="J1301" s="35">
        <f t="shared" si="140"/>
        <v>32640.47</v>
      </c>
      <c r="K1301" s="35">
        <f t="shared" si="141"/>
        <v>2013.2900000000009</v>
      </c>
      <c r="L1301" s="35">
        <f t="shared" si="142"/>
        <v>707.66000000000076</v>
      </c>
      <c r="M1301" s="36">
        <f t="shared" si="143"/>
        <v>6.1680790748417556E-2</v>
      </c>
      <c r="N1301" s="37">
        <f t="shared" si="144"/>
        <v>2018</v>
      </c>
      <c r="O1301" s="38" t="str">
        <f t="shared" si="145"/>
        <v>Q3</v>
      </c>
      <c r="P1301" s="37">
        <f t="shared" si="146"/>
        <v>8</v>
      </c>
    </row>
    <row r="1302" spans="1:16" x14ac:dyDescent="0.25">
      <c r="A1302" s="31">
        <v>43313</v>
      </c>
      <c r="B1302" s="32" t="s">
        <v>84</v>
      </c>
      <c r="C1302" s="32" t="s">
        <v>75</v>
      </c>
      <c r="D1302" s="32" t="s">
        <v>76</v>
      </c>
      <c r="E1302" s="33">
        <v>9</v>
      </c>
      <c r="F1302" s="34">
        <v>35187.370000000003</v>
      </c>
      <c r="G1302" s="34">
        <v>0</v>
      </c>
      <c r="H1302" s="34">
        <v>30966.76</v>
      </c>
      <c r="I1302" s="34">
        <v>0</v>
      </c>
      <c r="J1302" s="35">
        <f t="shared" si="140"/>
        <v>35187.370000000003</v>
      </c>
      <c r="K1302" s="35">
        <f t="shared" si="141"/>
        <v>4220.6100000000042</v>
      </c>
      <c r="L1302" s="35">
        <f t="shared" si="142"/>
        <v>4220.6100000000042</v>
      </c>
      <c r="M1302" s="36">
        <f t="shared" si="143"/>
        <v>0.11994673088667905</v>
      </c>
      <c r="N1302" s="37">
        <f t="shared" si="144"/>
        <v>2018</v>
      </c>
      <c r="O1302" s="38" t="str">
        <f t="shared" si="145"/>
        <v>Q3</v>
      </c>
      <c r="P1302" s="37">
        <f t="shared" si="146"/>
        <v>8</v>
      </c>
    </row>
    <row r="1303" spans="1:16" x14ac:dyDescent="0.25">
      <c r="A1303" s="31">
        <v>43313</v>
      </c>
      <c r="B1303" s="32" t="s">
        <v>84</v>
      </c>
      <c r="C1303" s="32" t="s">
        <v>78</v>
      </c>
      <c r="D1303" s="32" t="s">
        <v>76</v>
      </c>
      <c r="E1303" s="33">
        <v>172</v>
      </c>
      <c r="F1303" s="34">
        <v>609131.31000000006</v>
      </c>
      <c r="G1303" s="34">
        <v>0</v>
      </c>
      <c r="H1303" s="34">
        <v>500144.73</v>
      </c>
      <c r="I1303" s="34">
        <v>0</v>
      </c>
      <c r="J1303" s="35">
        <f t="shared" si="140"/>
        <v>609131.31000000006</v>
      </c>
      <c r="K1303" s="35">
        <f t="shared" si="141"/>
        <v>108986.58000000007</v>
      </c>
      <c r="L1303" s="35">
        <f t="shared" si="142"/>
        <v>108986.58000000007</v>
      </c>
      <c r="M1303" s="36">
        <f t="shared" si="143"/>
        <v>0.1789213232201117</v>
      </c>
      <c r="N1303" s="37">
        <f t="shared" si="144"/>
        <v>2018</v>
      </c>
      <c r="O1303" s="38" t="str">
        <f t="shared" si="145"/>
        <v>Q3</v>
      </c>
      <c r="P1303" s="37">
        <f t="shared" si="146"/>
        <v>8</v>
      </c>
    </row>
    <row r="1304" spans="1:16" x14ac:dyDescent="0.25">
      <c r="A1304" s="31">
        <v>43313</v>
      </c>
      <c r="B1304" s="32" t="s">
        <v>84</v>
      </c>
      <c r="C1304" s="32" t="s">
        <v>78</v>
      </c>
      <c r="D1304" s="32" t="s">
        <v>77</v>
      </c>
      <c r="E1304" s="33">
        <v>93</v>
      </c>
      <c r="F1304" s="34">
        <v>364053.64</v>
      </c>
      <c r="G1304" s="34">
        <v>85109.18</v>
      </c>
      <c r="H1304" s="34">
        <v>294808.28000000003</v>
      </c>
      <c r="I1304" s="34">
        <v>0</v>
      </c>
      <c r="J1304" s="35">
        <f t="shared" si="140"/>
        <v>278944.46000000002</v>
      </c>
      <c r="K1304" s="35">
        <f t="shared" si="141"/>
        <v>-15863.820000000007</v>
      </c>
      <c r="L1304" s="35">
        <f t="shared" si="142"/>
        <v>-15863.820000000007</v>
      </c>
      <c r="M1304" s="36">
        <f t="shared" si="143"/>
        <v>-5.687089107272468E-2</v>
      </c>
      <c r="N1304" s="37">
        <f t="shared" si="144"/>
        <v>2018</v>
      </c>
      <c r="O1304" s="38" t="str">
        <f t="shared" si="145"/>
        <v>Q3</v>
      </c>
      <c r="P1304" s="37">
        <f t="shared" si="146"/>
        <v>8</v>
      </c>
    </row>
    <row r="1305" spans="1:16" x14ac:dyDescent="0.25">
      <c r="A1305" s="31">
        <v>43313</v>
      </c>
      <c r="B1305" s="32" t="s">
        <v>84</v>
      </c>
      <c r="C1305" s="32" t="s">
        <v>79</v>
      </c>
      <c r="D1305" s="32" t="s">
        <v>76</v>
      </c>
      <c r="E1305" s="33">
        <v>29</v>
      </c>
      <c r="F1305" s="34">
        <v>95197.65</v>
      </c>
      <c r="G1305" s="34">
        <v>0</v>
      </c>
      <c r="H1305" s="34">
        <v>73817.13</v>
      </c>
      <c r="I1305" s="34">
        <v>0</v>
      </c>
      <c r="J1305" s="35">
        <f t="shared" si="140"/>
        <v>95197.65</v>
      </c>
      <c r="K1305" s="35">
        <f t="shared" si="141"/>
        <v>21380.51999999999</v>
      </c>
      <c r="L1305" s="35">
        <f t="shared" si="142"/>
        <v>21380.51999999999</v>
      </c>
      <c r="M1305" s="36">
        <f t="shared" si="143"/>
        <v>0.22459083811417604</v>
      </c>
      <c r="N1305" s="37">
        <f t="shared" si="144"/>
        <v>2018</v>
      </c>
      <c r="O1305" s="38" t="str">
        <f t="shared" si="145"/>
        <v>Q3</v>
      </c>
      <c r="P1305" s="37">
        <f t="shared" si="146"/>
        <v>8</v>
      </c>
    </row>
    <row r="1306" spans="1:16" x14ac:dyDescent="0.25">
      <c r="A1306" s="31">
        <v>43313</v>
      </c>
      <c r="B1306" s="32" t="s">
        <v>84</v>
      </c>
      <c r="C1306" s="32" t="s">
        <v>79</v>
      </c>
      <c r="D1306" s="32" t="s">
        <v>77</v>
      </c>
      <c r="E1306" s="33">
        <v>1</v>
      </c>
      <c r="F1306" s="34">
        <v>3796.42</v>
      </c>
      <c r="G1306" s="34">
        <v>189.82</v>
      </c>
      <c r="H1306" s="34">
        <v>2940.61</v>
      </c>
      <c r="I1306" s="34">
        <v>0</v>
      </c>
      <c r="J1306" s="35">
        <f t="shared" si="140"/>
        <v>3606.6</v>
      </c>
      <c r="K1306" s="35">
        <f t="shared" si="141"/>
        <v>665.98999999999978</v>
      </c>
      <c r="L1306" s="35">
        <f t="shared" si="142"/>
        <v>665.98999999999978</v>
      </c>
      <c r="M1306" s="36">
        <f t="shared" si="143"/>
        <v>0.1846586813064936</v>
      </c>
      <c r="N1306" s="37">
        <f t="shared" si="144"/>
        <v>2018</v>
      </c>
      <c r="O1306" s="38" t="str">
        <f t="shared" si="145"/>
        <v>Q3</v>
      </c>
      <c r="P1306" s="37">
        <f t="shared" si="146"/>
        <v>8</v>
      </c>
    </row>
    <row r="1307" spans="1:16" x14ac:dyDescent="0.25">
      <c r="A1307" s="31">
        <v>43313</v>
      </c>
      <c r="B1307" s="32" t="s">
        <v>85</v>
      </c>
      <c r="C1307" s="32" t="s">
        <v>86</v>
      </c>
      <c r="D1307" s="32" t="s">
        <v>76</v>
      </c>
      <c r="E1307" s="33">
        <v>5</v>
      </c>
      <c r="F1307" s="34">
        <v>3958.71</v>
      </c>
      <c r="G1307" s="34">
        <v>0</v>
      </c>
      <c r="H1307" s="34">
        <v>1989.48</v>
      </c>
      <c r="I1307" s="34">
        <v>158.36000000000001</v>
      </c>
      <c r="J1307" s="35">
        <f t="shared" si="140"/>
        <v>3958.71</v>
      </c>
      <c r="K1307" s="35">
        <f t="shared" si="141"/>
        <v>1969.23</v>
      </c>
      <c r="L1307" s="35">
        <f t="shared" si="142"/>
        <v>1810.87</v>
      </c>
      <c r="M1307" s="36">
        <f t="shared" si="143"/>
        <v>0.49744234864387643</v>
      </c>
      <c r="N1307" s="37">
        <f t="shared" si="144"/>
        <v>2018</v>
      </c>
      <c r="O1307" s="38" t="str">
        <f t="shared" si="145"/>
        <v>Q3</v>
      </c>
      <c r="P1307" s="37">
        <f t="shared" si="146"/>
        <v>8</v>
      </c>
    </row>
    <row r="1308" spans="1:16" x14ac:dyDescent="0.25">
      <c r="A1308" s="31">
        <v>43313</v>
      </c>
      <c r="B1308" s="32" t="s">
        <v>85</v>
      </c>
      <c r="C1308" s="32" t="s">
        <v>75</v>
      </c>
      <c r="D1308" s="32" t="s">
        <v>76</v>
      </c>
      <c r="E1308" s="33">
        <v>11</v>
      </c>
      <c r="F1308" s="34">
        <v>13929.91</v>
      </c>
      <c r="G1308" s="34">
        <v>0</v>
      </c>
      <c r="H1308" s="34">
        <v>8270.61</v>
      </c>
      <c r="I1308" s="34">
        <v>0</v>
      </c>
      <c r="J1308" s="35">
        <f t="shared" si="140"/>
        <v>13929.91</v>
      </c>
      <c r="K1308" s="35">
        <f t="shared" si="141"/>
        <v>5659.2999999999993</v>
      </c>
      <c r="L1308" s="35">
        <f t="shared" si="142"/>
        <v>5659.2999999999993</v>
      </c>
      <c r="M1308" s="36">
        <f t="shared" si="143"/>
        <v>0.4062696743912918</v>
      </c>
      <c r="N1308" s="37">
        <f t="shared" si="144"/>
        <v>2018</v>
      </c>
      <c r="O1308" s="38" t="str">
        <f t="shared" si="145"/>
        <v>Q3</v>
      </c>
      <c r="P1308" s="37">
        <f t="shared" si="146"/>
        <v>8</v>
      </c>
    </row>
    <row r="1309" spans="1:16" x14ac:dyDescent="0.25">
      <c r="A1309" s="31">
        <v>43313</v>
      </c>
      <c r="B1309" s="32" t="s">
        <v>85</v>
      </c>
      <c r="C1309" s="32" t="s">
        <v>78</v>
      </c>
      <c r="D1309" s="32" t="s">
        <v>76</v>
      </c>
      <c r="E1309" s="33">
        <v>248</v>
      </c>
      <c r="F1309" s="34">
        <v>299928.28000000003</v>
      </c>
      <c r="G1309" s="34">
        <v>0</v>
      </c>
      <c r="H1309" s="34">
        <v>164959.45000000001</v>
      </c>
      <c r="I1309" s="34">
        <v>0</v>
      </c>
      <c r="J1309" s="35">
        <f t="shared" si="140"/>
        <v>299928.28000000003</v>
      </c>
      <c r="K1309" s="35">
        <f t="shared" si="141"/>
        <v>134968.83000000002</v>
      </c>
      <c r="L1309" s="35">
        <f t="shared" si="142"/>
        <v>134968.83000000002</v>
      </c>
      <c r="M1309" s="36">
        <f t="shared" si="143"/>
        <v>0.45000368087997572</v>
      </c>
      <c r="N1309" s="37">
        <f t="shared" si="144"/>
        <v>2018</v>
      </c>
      <c r="O1309" s="38" t="str">
        <f t="shared" si="145"/>
        <v>Q3</v>
      </c>
      <c r="P1309" s="37">
        <f t="shared" si="146"/>
        <v>8</v>
      </c>
    </row>
    <row r="1310" spans="1:16" x14ac:dyDescent="0.25">
      <c r="A1310" s="31">
        <v>43313</v>
      </c>
      <c r="B1310" s="32" t="s">
        <v>85</v>
      </c>
      <c r="C1310" s="32" t="s">
        <v>78</v>
      </c>
      <c r="D1310" s="32" t="s">
        <v>77</v>
      </c>
      <c r="E1310" s="33">
        <v>131</v>
      </c>
      <c r="F1310" s="34">
        <v>168325.13</v>
      </c>
      <c r="G1310" s="34">
        <v>39571.93</v>
      </c>
      <c r="H1310" s="34">
        <v>95066.77</v>
      </c>
      <c r="I1310" s="34">
        <v>0</v>
      </c>
      <c r="J1310" s="35">
        <f t="shared" si="140"/>
        <v>128753.20000000001</v>
      </c>
      <c r="K1310" s="35">
        <f t="shared" si="141"/>
        <v>33686.430000000008</v>
      </c>
      <c r="L1310" s="35">
        <f t="shared" si="142"/>
        <v>33686.430000000008</v>
      </c>
      <c r="M1310" s="36">
        <f t="shared" si="143"/>
        <v>0.26163567196776472</v>
      </c>
      <c r="N1310" s="37">
        <f t="shared" si="144"/>
        <v>2018</v>
      </c>
      <c r="O1310" s="38" t="str">
        <f t="shared" si="145"/>
        <v>Q3</v>
      </c>
      <c r="P1310" s="37">
        <f t="shared" si="146"/>
        <v>8</v>
      </c>
    </row>
    <row r="1311" spans="1:16" x14ac:dyDescent="0.25">
      <c r="A1311" s="31">
        <v>43313</v>
      </c>
      <c r="B1311" s="32" t="s">
        <v>85</v>
      </c>
      <c r="C1311" s="32" t="s">
        <v>79</v>
      </c>
      <c r="D1311" s="32" t="s">
        <v>76</v>
      </c>
      <c r="E1311" s="33">
        <v>18</v>
      </c>
      <c r="F1311" s="34">
        <v>18240.27</v>
      </c>
      <c r="G1311" s="34">
        <v>0</v>
      </c>
      <c r="H1311" s="34">
        <v>10068.59</v>
      </c>
      <c r="I1311" s="34">
        <v>0</v>
      </c>
      <c r="J1311" s="35">
        <f t="shared" si="140"/>
        <v>18240.27</v>
      </c>
      <c r="K1311" s="35">
        <f t="shared" si="141"/>
        <v>8171.68</v>
      </c>
      <c r="L1311" s="35">
        <f t="shared" si="142"/>
        <v>8171.68</v>
      </c>
      <c r="M1311" s="36">
        <f t="shared" si="143"/>
        <v>0.44800214031919483</v>
      </c>
      <c r="N1311" s="37">
        <f t="shared" si="144"/>
        <v>2018</v>
      </c>
      <c r="O1311" s="38" t="str">
        <f t="shared" si="145"/>
        <v>Q3</v>
      </c>
      <c r="P1311" s="37">
        <f t="shared" si="146"/>
        <v>8</v>
      </c>
    </row>
    <row r="1312" spans="1:16" x14ac:dyDescent="0.25">
      <c r="A1312" s="31">
        <v>43344</v>
      </c>
      <c r="B1312" s="32" t="s">
        <v>74</v>
      </c>
      <c r="C1312" s="32" t="s">
        <v>86</v>
      </c>
      <c r="D1312" s="32" t="s">
        <v>76</v>
      </c>
      <c r="E1312" s="33">
        <v>23</v>
      </c>
      <c r="F1312" s="34">
        <v>10931.5</v>
      </c>
      <c r="G1312" s="34">
        <v>0</v>
      </c>
      <c r="H1312" s="34">
        <v>5499.9</v>
      </c>
      <c r="I1312" s="34">
        <v>435.54</v>
      </c>
      <c r="J1312" s="35">
        <f t="shared" si="140"/>
        <v>10931.5</v>
      </c>
      <c r="K1312" s="35">
        <f t="shared" si="141"/>
        <v>5431.6</v>
      </c>
      <c r="L1312" s="35">
        <f t="shared" si="142"/>
        <v>4996.0600000000004</v>
      </c>
      <c r="M1312" s="36">
        <f t="shared" si="143"/>
        <v>0.49687600054887254</v>
      </c>
      <c r="N1312" s="37">
        <f t="shared" si="144"/>
        <v>2018</v>
      </c>
      <c r="O1312" s="38" t="str">
        <f t="shared" si="145"/>
        <v>Q3</v>
      </c>
      <c r="P1312" s="37">
        <f t="shared" si="146"/>
        <v>9</v>
      </c>
    </row>
    <row r="1313" spans="1:16" x14ac:dyDescent="0.25">
      <c r="A1313" s="31">
        <v>43344</v>
      </c>
      <c r="B1313" s="32" t="s">
        <v>74</v>
      </c>
      <c r="C1313" s="32" t="s">
        <v>75</v>
      </c>
      <c r="D1313" s="32" t="s">
        <v>76</v>
      </c>
      <c r="E1313" s="33">
        <v>34</v>
      </c>
      <c r="F1313" s="34">
        <v>12969.67</v>
      </c>
      <c r="G1313" s="34">
        <v>0</v>
      </c>
      <c r="H1313" s="34">
        <v>9371.2000000000007</v>
      </c>
      <c r="I1313" s="34">
        <v>0</v>
      </c>
      <c r="J1313" s="35">
        <f t="shared" si="140"/>
        <v>12969.67</v>
      </c>
      <c r="K1313" s="35">
        <f t="shared" si="141"/>
        <v>3598.4699999999993</v>
      </c>
      <c r="L1313" s="35">
        <f t="shared" si="142"/>
        <v>3598.4699999999993</v>
      </c>
      <c r="M1313" s="36">
        <f t="shared" si="143"/>
        <v>0.27745270311426579</v>
      </c>
      <c r="N1313" s="37">
        <f t="shared" si="144"/>
        <v>2018</v>
      </c>
      <c r="O1313" s="38" t="str">
        <f t="shared" si="145"/>
        <v>Q3</v>
      </c>
      <c r="P1313" s="37">
        <f t="shared" si="146"/>
        <v>9</v>
      </c>
    </row>
    <row r="1314" spans="1:16" x14ac:dyDescent="0.25">
      <c r="A1314" s="31">
        <v>43344</v>
      </c>
      <c r="B1314" s="32" t="s">
        <v>74</v>
      </c>
      <c r="C1314" s="32" t="s">
        <v>75</v>
      </c>
      <c r="D1314" s="32" t="s">
        <v>77</v>
      </c>
      <c r="E1314" s="33">
        <v>4</v>
      </c>
      <c r="F1314" s="34">
        <v>1878.97</v>
      </c>
      <c r="G1314" s="34">
        <v>93.95</v>
      </c>
      <c r="H1314" s="34">
        <v>1176.42</v>
      </c>
      <c r="I1314" s="34">
        <v>0</v>
      </c>
      <c r="J1314" s="35">
        <f t="shared" si="140"/>
        <v>1785.02</v>
      </c>
      <c r="K1314" s="35">
        <f t="shared" si="141"/>
        <v>608.59999999999991</v>
      </c>
      <c r="L1314" s="35">
        <f t="shared" si="142"/>
        <v>608.59999999999991</v>
      </c>
      <c r="M1314" s="36">
        <f t="shared" si="143"/>
        <v>0.34094856080043917</v>
      </c>
      <c r="N1314" s="37">
        <f t="shared" si="144"/>
        <v>2018</v>
      </c>
      <c r="O1314" s="38" t="str">
        <f t="shared" si="145"/>
        <v>Q3</v>
      </c>
      <c r="P1314" s="37">
        <f t="shared" si="146"/>
        <v>9</v>
      </c>
    </row>
    <row r="1315" spans="1:16" x14ac:dyDescent="0.25">
      <c r="A1315" s="31">
        <v>43344</v>
      </c>
      <c r="B1315" s="32" t="s">
        <v>74</v>
      </c>
      <c r="C1315" s="32" t="s">
        <v>78</v>
      </c>
      <c r="D1315" s="32" t="s">
        <v>76</v>
      </c>
      <c r="E1315" s="33">
        <v>970</v>
      </c>
      <c r="F1315" s="34">
        <v>393257.46</v>
      </c>
      <c r="G1315" s="34">
        <v>0</v>
      </c>
      <c r="H1315" s="34">
        <v>233993.14</v>
      </c>
      <c r="I1315" s="34">
        <v>0</v>
      </c>
      <c r="J1315" s="35">
        <f t="shared" si="140"/>
        <v>393257.46</v>
      </c>
      <c r="K1315" s="35">
        <f t="shared" si="141"/>
        <v>159264.32000000001</v>
      </c>
      <c r="L1315" s="35">
        <f t="shared" si="142"/>
        <v>159264.32000000001</v>
      </c>
      <c r="M1315" s="36">
        <f t="shared" si="143"/>
        <v>0.40498740952047035</v>
      </c>
      <c r="N1315" s="37">
        <f t="shared" si="144"/>
        <v>2018</v>
      </c>
      <c r="O1315" s="38" t="str">
        <f t="shared" si="145"/>
        <v>Q3</v>
      </c>
      <c r="P1315" s="37">
        <f t="shared" si="146"/>
        <v>9</v>
      </c>
    </row>
    <row r="1316" spans="1:16" x14ac:dyDescent="0.25">
      <c r="A1316" s="31">
        <v>43344</v>
      </c>
      <c r="B1316" s="32" t="s">
        <v>74</v>
      </c>
      <c r="C1316" s="32" t="s">
        <v>78</v>
      </c>
      <c r="D1316" s="32" t="s">
        <v>77</v>
      </c>
      <c r="E1316" s="33">
        <v>37</v>
      </c>
      <c r="F1316" s="34">
        <v>17284.2</v>
      </c>
      <c r="G1316" s="34">
        <v>864.21</v>
      </c>
      <c r="H1316" s="34">
        <v>10035.25</v>
      </c>
      <c r="I1316" s="34">
        <v>0</v>
      </c>
      <c r="J1316" s="35">
        <f t="shared" si="140"/>
        <v>16419.990000000002</v>
      </c>
      <c r="K1316" s="35">
        <f t="shared" si="141"/>
        <v>6384.7400000000016</v>
      </c>
      <c r="L1316" s="35">
        <f t="shared" si="142"/>
        <v>6384.7400000000016</v>
      </c>
      <c r="M1316" s="36">
        <f t="shared" si="143"/>
        <v>0.38883945727128949</v>
      </c>
      <c r="N1316" s="37">
        <f t="shared" si="144"/>
        <v>2018</v>
      </c>
      <c r="O1316" s="38" t="str">
        <f t="shared" si="145"/>
        <v>Q3</v>
      </c>
      <c r="P1316" s="37">
        <f t="shared" si="146"/>
        <v>9</v>
      </c>
    </row>
    <row r="1317" spans="1:16" x14ac:dyDescent="0.25">
      <c r="A1317" s="31">
        <v>43344</v>
      </c>
      <c r="B1317" s="32" t="s">
        <v>74</v>
      </c>
      <c r="C1317" s="32" t="s">
        <v>79</v>
      </c>
      <c r="D1317" s="32" t="s">
        <v>76</v>
      </c>
      <c r="E1317" s="33">
        <v>53</v>
      </c>
      <c r="F1317" s="34">
        <v>20472</v>
      </c>
      <c r="G1317" s="34">
        <v>0</v>
      </c>
      <c r="H1317" s="34">
        <v>11788.75</v>
      </c>
      <c r="I1317" s="34">
        <v>0</v>
      </c>
      <c r="J1317" s="35">
        <f t="shared" si="140"/>
        <v>20472</v>
      </c>
      <c r="K1317" s="35">
        <f t="shared" si="141"/>
        <v>8683.25</v>
      </c>
      <c r="L1317" s="35">
        <f t="shared" si="142"/>
        <v>8683.25</v>
      </c>
      <c r="M1317" s="36">
        <f t="shared" si="143"/>
        <v>0.42415250097694412</v>
      </c>
      <c r="N1317" s="37">
        <f t="shared" si="144"/>
        <v>2018</v>
      </c>
      <c r="O1317" s="38" t="str">
        <f t="shared" si="145"/>
        <v>Q3</v>
      </c>
      <c r="P1317" s="37">
        <f t="shared" si="146"/>
        <v>9</v>
      </c>
    </row>
    <row r="1318" spans="1:16" x14ac:dyDescent="0.25">
      <c r="A1318" s="31">
        <v>43344</v>
      </c>
      <c r="B1318" s="32" t="s">
        <v>74</v>
      </c>
      <c r="C1318" s="32" t="s">
        <v>79</v>
      </c>
      <c r="D1318" s="32" t="s">
        <v>77</v>
      </c>
      <c r="E1318" s="33">
        <v>1</v>
      </c>
      <c r="F1318" s="34">
        <v>155.02000000000001</v>
      </c>
      <c r="G1318" s="34">
        <v>7.75</v>
      </c>
      <c r="H1318" s="34">
        <v>65.44</v>
      </c>
      <c r="I1318" s="34">
        <v>0</v>
      </c>
      <c r="J1318" s="35">
        <f t="shared" si="140"/>
        <v>147.27000000000001</v>
      </c>
      <c r="K1318" s="35">
        <f t="shared" si="141"/>
        <v>81.830000000000013</v>
      </c>
      <c r="L1318" s="35">
        <f t="shared" si="142"/>
        <v>81.830000000000013</v>
      </c>
      <c r="M1318" s="36">
        <f t="shared" si="143"/>
        <v>0.55564609221158423</v>
      </c>
      <c r="N1318" s="37">
        <f t="shared" si="144"/>
        <v>2018</v>
      </c>
      <c r="O1318" s="38" t="str">
        <f t="shared" si="145"/>
        <v>Q3</v>
      </c>
      <c r="P1318" s="37">
        <f t="shared" si="146"/>
        <v>9</v>
      </c>
    </row>
    <row r="1319" spans="1:16" x14ac:dyDescent="0.25">
      <c r="A1319" s="31">
        <v>43344</v>
      </c>
      <c r="B1319" s="32" t="s">
        <v>80</v>
      </c>
      <c r="C1319" s="32" t="s">
        <v>86</v>
      </c>
      <c r="D1319" s="32" t="s">
        <v>76</v>
      </c>
      <c r="E1319" s="33">
        <v>5</v>
      </c>
      <c r="F1319" s="34">
        <v>22914.83</v>
      </c>
      <c r="G1319" s="34">
        <v>0</v>
      </c>
      <c r="H1319" s="34">
        <v>19826.36</v>
      </c>
      <c r="I1319" s="34">
        <v>916.6</v>
      </c>
      <c r="J1319" s="35">
        <f t="shared" si="140"/>
        <v>22914.83</v>
      </c>
      <c r="K1319" s="35">
        <f t="shared" si="141"/>
        <v>3088.4700000000012</v>
      </c>
      <c r="L1319" s="35">
        <f t="shared" si="142"/>
        <v>2171.8700000000013</v>
      </c>
      <c r="M1319" s="36">
        <f t="shared" si="143"/>
        <v>0.13478040203658509</v>
      </c>
      <c r="N1319" s="37">
        <f t="shared" si="144"/>
        <v>2018</v>
      </c>
      <c r="O1319" s="38" t="str">
        <f t="shared" si="145"/>
        <v>Q3</v>
      </c>
      <c r="P1319" s="37">
        <f t="shared" si="146"/>
        <v>9</v>
      </c>
    </row>
    <row r="1320" spans="1:16" x14ac:dyDescent="0.25">
      <c r="A1320" s="31">
        <v>43344</v>
      </c>
      <c r="B1320" s="32" t="s">
        <v>80</v>
      </c>
      <c r="C1320" s="32" t="s">
        <v>75</v>
      </c>
      <c r="D1320" s="32" t="s">
        <v>76</v>
      </c>
      <c r="E1320" s="33">
        <v>15</v>
      </c>
      <c r="F1320" s="34">
        <v>66382.73</v>
      </c>
      <c r="G1320" s="34">
        <v>0</v>
      </c>
      <c r="H1320" s="34">
        <v>57370.57</v>
      </c>
      <c r="I1320" s="34">
        <v>0</v>
      </c>
      <c r="J1320" s="35">
        <f t="shared" si="140"/>
        <v>66382.73</v>
      </c>
      <c r="K1320" s="35">
        <f t="shared" si="141"/>
        <v>9012.1599999999962</v>
      </c>
      <c r="L1320" s="35">
        <f t="shared" si="142"/>
        <v>9012.1599999999962</v>
      </c>
      <c r="M1320" s="36">
        <f t="shared" si="143"/>
        <v>0.13576061123126446</v>
      </c>
      <c r="N1320" s="37">
        <f t="shared" si="144"/>
        <v>2018</v>
      </c>
      <c r="O1320" s="38" t="str">
        <f t="shared" si="145"/>
        <v>Q3</v>
      </c>
      <c r="P1320" s="37">
        <f t="shared" si="146"/>
        <v>9</v>
      </c>
    </row>
    <row r="1321" spans="1:16" x14ac:dyDescent="0.25">
      <c r="A1321" s="31">
        <v>43344</v>
      </c>
      <c r="B1321" s="32" t="s">
        <v>80</v>
      </c>
      <c r="C1321" s="32" t="s">
        <v>75</v>
      </c>
      <c r="D1321" s="32" t="s">
        <v>77</v>
      </c>
      <c r="E1321" s="33">
        <v>1</v>
      </c>
      <c r="F1321" s="34">
        <v>3473.9</v>
      </c>
      <c r="G1321" s="34">
        <v>173.7</v>
      </c>
      <c r="H1321" s="34">
        <v>3025.93</v>
      </c>
      <c r="I1321" s="34">
        <v>0</v>
      </c>
      <c r="J1321" s="35">
        <f t="shared" si="140"/>
        <v>3300.2000000000003</v>
      </c>
      <c r="K1321" s="35">
        <f t="shared" si="141"/>
        <v>274.27000000000044</v>
      </c>
      <c r="L1321" s="35">
        <f t="shared" si="142"/>
        <v>274.27000000000044</v>
      </c>
      <c r="M1321" s="36">
        <f t="shared" si="143"/>
        <v>8.3107084419126245E-2</v>
      </c>
      <c r="N1321" s="37">
        <f t="shared" si="144"/>
        <v>2018</v>
      </c>
      <c r="O1321" s="38" t="str">
        <f t="shared" si="145"/>
        <v>Q3</v>
      </c>
      <c r="P1321" s="37">
        <f t="shared" si="146"/>
        <v>9</v>
      </c>
    </row>
    <row r="1322" spans="1:16" x14ac:dyDescent="0.25">
      <c r="A1322" s="31">
        <v>43344</v>
      </c>
      <c r="B1322" s="32" t="s">
        <v>80</v>
      </c>
      <c r="C1322" s="32" t="s">
        <v>78</v>
      </c>
      <c r="D1322" s="32" t="s">
        <v>76</v>
      </c>
      <c r="E1322" s="33">
        <v>182</v>
      </c>
      <c r="F1322" s="34">
        <v>905437.44</v>
      </c>
      <c r="G1322" s="34">
        <v>0</v>
      </c>
      <c r="H1322" s="34">
        <v>796877.08</v>
      </c>
      <c r="I1322" s="34">
        <v>0</v>
      </c>
      <c r="J1322" s="35">
        <f t="shared" si="140"/>
        <v>905437.44</v>
      </c>
      <c r="K1322" s="35">
        <f t="shared" si="141"/>
        <v>108560.35999999999</v>
      </c>
      <c r="L1322" s="35">
        <f t="shared" si="142"/>
        <v>108560.35999999999</v>
      </c>
      <c r="M1322" s="36">
        <f t="shared" si="143"/>
        <v>0.11989824498531891</v>
      </c>
      <c r="N1322" s="37">
        <f t="shared" si="144"/>
        <v>2018</v>
      </c>
      <c r="O1322" s="38" t="str">
        <f t="shared" si="145"/>
        <v>Q3</v>
      </c>
      <c r="P1322" s="37">
        <f t="shared" si="146"/>
        <v>9</v>
      </c>
    </row>
    <row r="1323" spans="1:16" x14ac:dyDescent="0.25">
      <c r="A1323" s="31">
        <v>43344</v>
      </c>
      <c r="B1323" s="32" t="s">
        <v>80</v>
      </c>
      <c r="C1323" s="32" t="s">
        <v>78</v>
      </c>
      <c r="D1323" s="32" t="s">
        <v>77</v>
      </c>
      <c r="E1323" s="33">
        <v>9</v>
      </c>
      <c r="F1323" s="34">
        <v>61478.3</v>
      </c>
      <c r="G1323" s="34">
        <v>3073.89</v>
      </c>
      <c r="H1323" s="34">
        <v>54638.559999999998</v>
      </c>
      <c r="I1323" s="34">
        <v>0</v>
      </c>
      <c r="J1323" s="35">
        <f t="shared" si="140"/>
        <v>58404.41</v>
      </c>
      <c r="K1323" s="35">
        <f t="shared" si="141"/>
        <v>3765.8500000000058</v>
      </c>
      <c r="L1323" s="35">
        <f t="shared" si="142"/>
        <v>3765.8500000000058</v>
      </c>
      <c r="M1323" s="36">
        <f t="shared" si="143"/>
        <v>6.4478863839220454E-2</v>
      </c>
      <c r="N1323" s="37">
        <f t="shared" si="144"/>
        <v>2018</v>
      </c>
      <c r="O1323" s="38" t="str">
        <f t="shared" si="145"/>
        <v>Q3</v>
      </c>
      <c r="P1323" s="37">
        <f t="shared" si="146"/>
        <v>9</v>
      </c>
    </row>
    <row r="1324" spans="1:16" x14ac:dyDescent="0.25">
      <c r="A1324" s="31">
        <v>43344</v>
      </c>
      <c r="B1324" s="32" t="s">
        <v>80</v>
      </c>
      <c r="C1324" s="32" t="s">
        <v>79</v>
      </c>
      <c r="D1324" s="32" t="s">
        <v>76</v>
      </c>
      <c r="E1324" s="33">
        <v>15</v>
      </c>
      <c r="F1324" s="34">
        <v>107686.61</v>
      </c>
      <c r="G1324" s="34">
        <v>0</v>
      </c>
      <c r="H1324" s="34">
        <v>91441.46</v>
      </c>
      <c r="I1324" s="34">
        <v>0</v>
      </c>
      <c r="J1324" s="35">
        <f t="shared" si="140"/>
        <v>107686.61</v>
      </c>
      <c r="K1324" s="35">
        <f t="shared" si="141"/>
        <v>16245.149999999994</v>
      </c>
      <c r="L1324" s="35">
        <f t="shared" si="142"/>
        <v>16245.149999999994</v>
      </c>
      <c r="M1324" s="36">
        <f t="shared" si="143"/>
        <v>0.15085580277807978</v>
      </c>
      <c r="N1324" s="37">
        <f t="shared" si="144"/>
        <v>2018</v>
      </c>
      <c r="O1324" s="38" t="str">
        <f t="shared" si="145"/>
        <v>Q3</v>
      </c>
      <c r="P1324" s="37">
        <f t="shared" si="146"/>
        <v>9</v>
      </c>
    </row>
    <row r="1325" spans="1:16" x14ac:dyDescent="0.25">
      <c r="A1325" s="31">
        <v>43344</v>
      </c>
      <c r="B1325" s="32" t="s">
        <v>81</v>
      </c>
      <c r="C1325" s="32" t="s">
        <v>86</v>
      </c>
      <c r="D1325" s="32" t="s">
        <v>76</v>
      </c>
      <c r="E1325" s="33">
        <v>10</v>
      </c>
      <c r="F1325" s="34">
        <v>6502.49</v>
      </c>
      <c r="G1325" s="34">
        <v>0</v>
      </c>
      <c r="H1325" s="34">
        <v>2810.87</v>
      </c>
      <c r="I1325" s="34">
        <v>260.11</v>
      </c>
      <c r="J1325" s="35">
        <f t="shared" si="140"/>
        <v>6502.49</v>
      </c>
      <c r="K1325" s="35">
        <f t="shared" si="141"/>
        <v>3691.62</v>
      </c>
      <c r="L1325" s="35">
        <f t="shared" si="142"/>
        <v>3431.5099999999998</v>
      </c>
      <c r="M1325" s="36">
        <f t="shared" si="143"/>
        <v>0.56772405647682656</v>
      </c>
      <c r="N1325" s="37">
        <f t="shared" si="144"/>
        <v>2018</v>
      </c>
      <c r="O1325" s="38" t="str">
        <f t="shared" si="145"/>
        <v>Q3</v>
      </c>
      <c r="P1325" s="37">
        <f t="shared" si="146"/>
        <v>9</v>
      </c>
    </row>
    <row r="1326" spans="1:16" x14ac:dyDescent="0.25">
      <c r="A1326" s="31">
        <v>43344</v>
      </c>
      <c r="B1326" s="32" t="s">
        <v>81</v>
      </c>
      <c r="C1326" s="32" t="s">
        <v>86</v>
      </c>
      <c r="D1326" s="32" t="s">
        <v>77</v>
      </c>
      <c r="E1326" s="33">
        <v>1</v>
      </c>
      <c r="F1326" s="34">
        <v>519.16</v>
      </c>
      <c r="G1326" s="34">
        <v>25.96</v>
      </c>
      <c r="H1326" s="34">
        <v>260.19</v>
      </c>
      <c r="I1326" s="34">
        <v>20.61</v>
      </c>
      <c r="J1326" s="35">
        <f t="shared" si="140"/>
        <v>493.2</v>
      </c>
      <c r="K1326" s="35">
        <f t="shared" si="141"/>
        <v>233.01</v>
      </c>
      <c r="L1326" s="35">
        <f t="shared" si="142"/>
        <v>212.39999999999998</v>
      </c>
      <c r="M1326" s="36">
        <f t="shared" si="143"/>
        <v>0.47244525547445254</v>
      </c>
      <c r="N1326" s="37">
        <f t="shared" si="144"/>
        <v>2018</v>
      </c>
      <c r="O1326" s="38" t="str">
        <f t="shared" si="145"/>
        <v>Q3</v>
      </c>
      <c r="P1326" s="37">
        <f t="shared" si="146"/>
        <v>9</v>
      </c>
    </row>
    <row r="1327" spans="1:16" x14ac:dyDescent="0.25">
      <c r="A1327" s="31">
        <v>43344</v>
      </c>
      <c r="B1327" s="32" t="s">
        <v>81</v>
      </c>
      <c r="C1327" s="32" t="s">
        <v>75</v>
      </c>
      <c r="D1327" s="32" t="s">
        <v>76</v>
      </c>
      <c r="E1327" s="33">
        <v>24</v>
      </c>
      <c r="F1327" s="34">
        <v>16090.85</v>
      </c>
      <c r="G1327" s="34">
        <v>0</v>
      </c>
      <c r="H1327" s="34">
        <v>6975.78</v>
      </c>
      <c r="I1327" s="34">
        <v>0</v>
      </c>
      <c r="J1327" s="35">
        <f t="shared" si="140"/>
        <v>16090.85</v>
      </c>
      <c r="K1327" s="35">
        <f t="shared" si="141"/>
        <v>9115.07</v>
      </c>
      <c r="L1327" s="35">
        <f t="shared" si="142"/>
        <v>9115.07</v>
      </c>
      <c r="M1327" s="36">
        <f t="shared" si="143"/>
        <v>0.56647535711289332</v>
      </c>
      <c r="N1327" s="37">
        <f t="shared" si="144"/>
        <v>2018</v>
      </c>
      <c r="O1327" s="38" t="str">
        <f t="shared" si="145"/>
        <v>Q3</v>
      </c>
      <c r="P1327" s="37">
        <f t="shared" si="146"/>
        <v>9</v>
      </c>
    </row>
    <row r="1328" spans="1:16" x14ac:dyDescent="0.25">
      <c r="A1328" s="31">
        <v>43344</v>
      </c>
      <c r="B1328" s="32" t="s">
        <v>81</v>
      </c>
      <c r="C1328" s="32" t="s">
        <v>78</v>
      </c>
      <c r="D1328" s="32" t="s">
        <v>76</v>
      </c>
      <c r="E1328" s="33">
        <v>649</v>
      </c>
      <c r="F1328" s="34">
        <v>470199.23</v>
      </c>
      <c r="G1328" s="34">
        <v>0</v>
      </c>
      <c r="H1328" s="34">
        <v>210356.63</v>
      </c>
      <c r="I1328" s="34">
        <v>0</v>
      </c>
      <c r="J1328" s="35">
        <f t="shared" si="140"/>
        <v>470199.23</v>
      </c>
      <c r="K1328" s="35">
        <f t="shared" si="141"/>
        <v>259842.59999999998</v>
      </c>
      <c r="L1328" s="35">
        <f t="shared" si="142"/>
        <v>259842.59999999998</v>
      </c>
      <c r="M1328" s="36">
        <f t="shared" si="143"/>
        <v>0.55262234266100352</v>
      </c>
      <c r="N1328" s="37">
        <f t="shared" si="144"/>
        <v>2018</v>
      </c>
      <c r="O1328" s="38" t="str">
        <f t="shared" si="145"/>
        <v>Q3</v>
      </c>
      <c r="P1328" s="37">
        <f t="shared" si="146"/>
        <v>9</v>
      </c>
    </row>
    <row r="1329" spans="1:16" x14ac:dyDescent="0.25">
      <c r="A1329" s="31">
        <v>43344</v>
      </c>
      <c r="B1329" s="32" t="s">
        <v>81</v>
      </c>
      <c r="C1329" s="32" t="s">
        <v>78</v>
      </c>
      <c r="D1329" s="32" t="s">
        <v>77</v>
      </c>
      <c r="E1329" s="33">
        <v>30</v>
      </c>
      <c r="F1329" s="34">
        <v>17728.400000000001</v>
      </c>
      <c r="G1329" s="34">
        <v>886.39</v>
      </c>
      <c r="H1329" s="34">
        <v>8392.59</v>
      </c>
      <c r="I1329" s="34">
        <v>0</v>
      </c>
      <c r="J1329" s="35">
        <f t="shared" si="140"/>
        <v>16842.010000000002</v>
      </c>
      <c r="K1329" s="35">
        <f t="shared" si="141"/>
        <v>8449.4200000000019</v>
      </c>
      <c r="L1329" s="35">
        <f t="shared" si="142"/>
        <v>8449.4200000000019</v>
      </c>
      <c r="M1329" s="36">
        <f t="shared" si="143"/>
        <v>0.50168715016794319</v>
      </c>
      <c r="N1329" s="37">
        <f t="shared" si="144"/>
        <v>2018</v>
      </c>
      <c r="O1329" s="38" t="str">
        <f t="shared" si="145"/>
        <v>Q3</v>
      </c>
      <c r="P1329" s="37">
        <f t="shared" si="146"/>
        <v>9</v>
      </c>
    </row>
    <row r="1330" spans="1:16" x14ac:dyDescent="0.25">
      <c r="A1330" s="31">
        <v>43344</v>
      </c>
      <c r="B1330" s="32" t="s">
        <v>81</v>
      </c>
      <c r="C1330" s="32" t="s">
        <v>79</v>
      </c>
      <c r="D1330" s="32" t="s">
        <v>76</v>
      </c>
      <c r="E1330" s="33">
        <v>47</v>
      </c>
      <c r="F1330" s="34">
        <v>37093.39</v>
      </c>
      <c r="G1330" s="34">
        <v>0</v>
      </c>
      <c r="H1330" s="34">
        <v>17012.14</v>
      </c>
      <c r="I1330" s="34">
        <v>0</v>
      </c>
      <c r="J1330" s="35">
        <f t="shared" si="140"/>
        <v>37093.39</v>
      </c>
      <c r="K1330" s="35">
        <f t="shared" si="141"/>
        <v>20081.25</v>
      </c>
      <c r="L1330" s="35">
        <f t="shared" si="142"/>
        <v>20081.25</v>
      </c>
      <c r="M1330" s="36">
        <f t="shared" si="143"/>
        <v>0.54137003924418881</v>
      </c>
      <c r="N1330" s="37">
        <f t="shared" si="144"/>
        <v>2018</v>
      </c>
      <c r="O1330" s="38" t="str">
        <f t="shared" si="145"/>
        <v>Q3</v>
      </c>
      <c r="P1330" s="37">
        <f t="shared" si="146"/>
        <v>9</v>
      </c>
    </row>
    <row r="1331" spans="1:16" x14ac:dyDescent="0.25">
      <c r="A1331" s="31">
        <v>43344</v>
      </c>
      <c r="B1331" s="32" t="s">
        <v>82</v>
      </c>
      <c r="C1331" s="32" t="s">
        <v>86</v>
      </c>
      <c r="D1331" s="32" t="s">
        <v>76</v>
      </c>
      <c r="E1331" s="33">
        <v>25</v>
      </c>
      <c r="F1331" s="34">
        <v>2528.17</v>
      </c>
      <c r="G1331" s="34">
        <v>0</v>
      </c>
      <c r="H1331" s="34">
        <v>2123.0300000000002</v>
      </c>
      <c r="I1331" s="34">
        <v>100.8</v>
      </c>
      <c r="J1331" s="35">
        <f t="shared" si="140"/>
        <v>2528.17</v>
      </c>
      <c r="K1331" s="35">
        <f t="shared" si="141"/>
        <v>405.13999999999987</v>
      </c>
      <c r="L1331" s="35">
        <f t="shared" si="142"/>
        <v>304.33999999999986</v>
      </c>
      <c r="M1331" s="36">
        <f t="shared" si="143"/>
        <v>0.16025029962383852</v>
      </c>
      <c r="N1331" s="37">
        <f t="shared" si="144"/>
        <v>2018</v>
      </c>
      <c r="O1331" s="38" t="str">
        <f t="shared" si="145"/>
        <v>Q3</v>
      </c>
      <c r="P1331" s="37">
        <f t="shared" si="146"/>
        <v>9</v>
      </c>
    </row>
    <row r="1332" spans="1:16" x14ac:dyDescent="0.25">
      <c r="A1332" s="31">
        <v>43344</v>
      </c>
      <c r="B1332" s="32" t="s">
        <v>82</v>
      </c>
      <c r="C1332" s="32" t="s">
        <v>75</v>
      </c>
      <c r="D1332" s="32" t="s">
        <v>76</v>
      </c>
      <c r="E1332" s="33">
        <v>64</v>
      </c>
      <c r="F1332" s="34">
        <v>6273.66</v>
      </c>
      <c r="G1332" s="34">
        <v>0</v>
      </c>
      <c r="H1332" s="34">
        <v>5403.49</v>
      </c>
      <c r="I1332" s="34">
        <v>0</v>
      </c>
      <c r="J1332" s="35">
        <f t="shared" si="140"/>
        <v>6273.66</v>
      </c>
      <c r="K1332" s="35">
        <f t="shared" si="141"/>
        <v>870.17000000000007</v>
      </c>
      <c r="L1332" s="35">
        <f t="shared" si="142"/>
        <v>870.17000000000007</v>
      </c>
      <c r="M1332" s="36">
        <f t="shared" si="143"/>
        <v>0.13870212921962619</v>
      </c>
      <c r="N1332" s="37">
        <f t="shared" si="144"/>
        <v>2018</v>
      </c>
      <c r="O1332" s="38" t="str">
        <f t="shared" si="145"/>
        <v>Q3</v>
      </c>
      <c r="P1332" s="37">
        <f t="shared" si="146"/>
        <v>9</v>
      </c>
    </row>
    <row r="1333" spans="1:16" x14ac:dyDescent="0.25">
      <c r="A1333" s="31">
        <v>43344</v>
      </c>
      <c r="B1333" s="32" t="s">
        <v>82</v>
      </c>
      <c r="C1333" s="32" t="s">
        <v>75</v>
      </c>
      <c r="D1333" s="32" t="s">
        <v>77</v>
      </c>
      <c r="E1333" s="33">
        <v>2</v>
      </c>
      <c r="F1333" s="34">
        <v>97.8</v>
      </c>
      <c r="G1333" s="34">
        <v>4.8899999999999997</v>
      </c>
      <c r="H1333" s="34">
        <v>90.82</v>
      </c>
      <c r="I1333" s="34">
        <v>0</v>
      </c>
      <c r="J1333" s="35">
        <f t="shared" si="140"/>
        <v>92.91</v>
      </c>
      <c r="K1333" s="35">
        <f t="shared" si="141"/>
        <v>2.0900000000000034</v>
      </c>
      <c r="L1333" s="35">
        <f t="shared" si="142"/>
        <v>2.0900000000000034</v>
      </c>
      <c r="M1333" s="36">
        <f t="shared" si="143"/>
        <v>2.2494887525562411E-2</v>
      </c>
      <c r="N1333" s="37">
        <f t="shared" si="144"/>
        <v>2018</v>
      </c>
      <c r="O1333" s="38" t="str">
        <f t="shared" si="145"/>
        <v>Q3</v>
      </c>
      <c r="P1333" s="37">
        <f t="shared" si="146"/>
        <v>9</v>
      </c>
    </row>
    <row r="1334" spans="1:16" x14ac:dyDescent="0.25">
      <c r="A1334" s="31">
        <v>43344</v>
      </c>
      <c r="B1334" s="32" t="s">
        <v>82</v>
      </c>
      <c r="C1334" s="32" t="s">
        <v>78</v>
      </c>
      <c r="D1334" s="32" t="s">
        <v>76</v>
      </c>
      <c r="E1334" s="33">
        <v>2716</v>
      </c>
      <c r="F1334" s="34">
        <v>272111.09999999998</v>
      </c>
      <c r="G1334" s="34">
        <v>0</v>
      </c>
      <c r="H1334" s="34">
        <v>224028.86</v>
      </c>
      <c r="I1334" s="34">
        <v>0</v>
      </c>
      <c r="J1334" s="35">
        <f t="shared" si="140"/>
        <v>272111.09999999998</v>
      </c>
      <c r="K1334" s="35">
        <f t="shared" si="141"/>
        <v>48082.239999999991</v>
      </c>
      <c r="L1334" s="35">
        <f t="shared" si="142"/>
        <v>48082.239999999991</v>
      </c>
      <c r="M1334" s="36">
        <f t="shared" si="143"/>
        <v>0.17670076670889204</v>
      </c>
      <c r="N1334" s="37">
        <f t="shared" si="144"/>
        <v>2018</v>
      </c>
      <c r="O1334" s="38" t="str">
        <f t="shared" si="145"/>
        <v>Q3</v>
      </c>
      <c r="P1334" s="37">
        <f t="shared" si="146"/>
        <v>9</v>
      </c>
    </row>
    <row r="1335" spans="1:16" x14ac:dyDescent="0.25">
      <c r="A1335" s="31">
        <v>43344</v>
      </c>
      <c r="B1335" s="32" t="s">
        <v>82</v>
      </c>
      <c r="C1335" s="32" t="s">
        <v>78</v>
      </c>
      <c r="D1335" s="32" t="s">
        <v>77</v>
      </c>
      <c r="E1335" s="33">
        <v>107</v>
      </c>
      <c r="F1335" s="34">
        <v>10971.14</v>
      </c>
      <c r="G1335" s="34">
        <v>548.53</v>
      </c>
      <c r="H1335" s="34">
        <v>9183.01</v>
      </c>
      <c r="I1335" s="34">
        <v>0</v>
      </c>
      <c r="J1335" s="35">
        <f t="shared" si="140"/>
        <v>10422.609999999999</v>
      </c>
      <c r="K1335" s="35">
        <f t="shared" si="141"/>
        <v>1239.5999999999985</v>
      </c>
      <c r="L1335" s="35">
        <f t="shared" si="142"/>
        <v>1239.5999999999985</v>
      </c>
      <c r="M1335" s="36">
        <f t="shared" si="143"/>
        <v>0.11893374116464098</v>
      </c>
      <c r="N1335" s="37">
        <f t="shared" si="144"/>
        <v>2018</v>
      </c>
      <c r="O1335" s="38" t="str">
        <f t="shared" si="145"/>
        <v>Q3</v>
      </c>
      <c r="P1335" s="37">
        <f t="shared" si="146"/>
        <v>9</v>
      </c>
    </row>
    <row r="1336" spans="1:16" x14ac:dyDescent="0.25">
      <c r="A1336" s="31">
        <v>43344</v>
      </c>
      <c r="B1336" s="32" t="s">
        <v>82</v>
      </c>
      <c r="C1336" s="32" t="s">
        <v>79</v>
      </c>
      <c r="D1336" s="32" t="s">
        <v>76</v>
      </c>
      <c r="E1336" s="33">
        <v>105</v>
      </c>
      <c r="F1336" s="34">
        <v>11317.55</v>
      </c>
      <c r="G1336" s="34">
        <v>0</v>
      </c>
      <c r="H1336" s="34">
        <v>9092.19</v>
      </c>
      <c r="I1336" s="34">
        <v>0</v>
      </c>
      <c r="J1336" s="35">
        <f t="shared" si="140"/>
        <v>11317.55</v>
      </c>
      <c r="K1336" s="35">
        <f t="shared" si="141"/>
        <v>2225.3599999999988</v>
      </c>
      <c r="L1336" s="35">
        <f t="shared" si="142"/>
        <v>2225.3599999999988</v>
      </c>
      <c r="M1336" s="36">
        <f t="shared" si="143"/>
        <v>0.19662912909596147</v>
      </c>
      <c r="N1336" s="37">
        <f t="shared" si="144"/>
        <v>2018</v>
      </c>
      <c r="O1336" s="38" t="str">
        <f t="shared" si="145"/>
        <v>Q3</v>
      </c>
      <c r="P1336" s="37">
        <f t="shared" si="146"/>
        <v>9</v>
      </c>
    </row>
    <row r="1337" spans="1:16" x14ac:dyDescent="0.25">
      <c r="A1337" s="31">
        <v>43344</v>
      </c>
      <c r="B1337" s="32" t="s">
        <v>82</v>
      </c>
      <c r="C1337" s="32" t="s">
        <v>79</v>
      </c>
      <c r="D1337" s="32" t="s">
        <v>77</v>
      </c>
      <c r="E1337" s="33">
        <v>6</v>
      </c>
      <c r="F1337" s="34">
        <v>374.54</v>
      </c>
      <c r="G1337" s="34">
        <v>18.73</v>
      </c>
      <c r="H1337" s="34">
        <v>308.2</v>
      </c>
      <c r="I1337" s="34">
        <v>0</v>
      </c>
      <c r="J1337" s="35">
        <f t="shared" si="140"/>
        <v>355.81</v>
      </c>
      <c r="K1337" s="35">
        <f t="shared" si="141"/>
        <v>47.610000000000014</v>
      </c>
      <c r="L1337" s="35">
        <f t="shared" si="142"/>
        <v>47.610000000000014</v>
      </c>
      <c r="M1337" s="36">
        <f t="shared" si="143"/>
        <v>0.13380736910148677</v>
      </c>
      <c r="N1337" s="37">
        <f t="shared" si="144"/>
        <v>2018</v>
      </c>
      <c r="O1337" s="38" t="str">
        <f t="shared" si="145"/>
        <v>Q3</v>
      </c>
      <c r="P1337" s="37">
        <f t="shared" si="146"/>
        <v>9</v>
      </c>
    </row>
    <row r="1338" spans="1:16" x14ac:dyDescent="0.25">
      <c r="A1338" s="31">
        <v>43344</v>
      </c>
      <c r="B1338" s="32" t="s">
        <v>83</v>
      </c>
      <c r="C1338" s="32" t="s">
        <v>86</v>
      </c>
      <c r="D1338" s="32" t="s">
        <v>76</v>
      </c>
      <c r="E1338" s="33">
        <v>12</v>
      </c>
      <c r="F1338" s="34">
        <v>9596.67</v>
      </c>
      <c r="G1338" s="34">
        <v>0</v>
      </c>
      <c r="H1338" s="34">
        <v>5568.64</v>
      </c>
      <c r="I1338" s="34">
        <v>383.88</v>
      </c>
      <c r="J1338" s="35">
        <f t="shared" si="140"/>
        <v>9596.67</v>
      </c>
      <c r="K1338" s="35">
        <f t="shared" si="141"/>
        <v>4028.0299999999997</v>
      </c>
      <c r="L1338" s="35">
        <f t="shared" si="142"/>
        <v>3644.1499999999996</v>
      </c>
      <c r="M1338" s="36">
        <f t="shared" si="143"/>
        <v>0.41973205288917925</v>
      </c>
      <c r="N1338" s="37">
        <f t="shared" si="144"/>
        <v>2018</v>
      </c>
      <c r="O1338" s="38" t="str">
        <f t="shared" si="145"/>
        <v>Q3</v>
      </c>
      <c r="P1338" s="37">
        <f t="shared" si="146"/>
        <v>9</v>
      </c>
    </row>
    <row r="1339" spans="1:16" x14ac:dyDescent="0.25">
      <c r="A1339" s="31">
        <v>43344</v>
      </c>
      <c r="B1339" s="32" t="s">
        <v>83</v>
      </c>
      <c r="C1339" s="32" t="s">
        <v>75</v>
      </c>
      <c r="D1339" s="32" t="s">
        <v>76</v>
      </c>
      <c r="E1339" s="33">
        <v>20</v>
      </c>
      <c r="F1339" s="34">
        <v>10435.24</v>
      </c>
      <c r="G1339" s="34">
        <v>0</v>
      </c>
      <c r="H1339" s="34">
        <v>5580.65</v>
      </c>
      <c r="I1339" s="34">
        <v>0</v>
      </c>
      <c r="J1339" s="35">
        <f t="shared" si="140"/>
        <v>10435.24</v>
      </c>
      <c r="K1339" s="35">
        <f t="shared" si="141"/>
        <v>4854.59</v>
      </c>
      <c r="L1339" s="35">
        <f t="shared" si="142"/>
        <v>4854.59</v>
      </c>
      <c r="M1339" s="36">
        <f t="shared" si="143"/>
        <v>0.46521114991126222</v>
      </c>
      <c r="N1339" s="37">
        <f t="shared" si="144"/>
        <v>2018</v>
      </c>
      <c r="O1339" s="38" t="str">
        <f t="shared" si="145"/>
        <v>Q3</v>
      </c>
      <c r="P1339" s="37">
        <f t="shared" si="146"/>
        <v>9</v>
      </c>
    </row>
    <row r="1340" spans="1:16" x14ac:dyDescent="0.25">
      <c r="A1340" s="31">
        <v>43344</v>
      </c>
      <c r="B1340" s="32" t="s">
        <v>83</v>
      </c>
      <c r="C1340" s="32" t="s">
        <v>78</v>
      </c>
      <c r="D1340" s="32" t="s">
        <v>76</v>
      </c>
      <c r="E1340" s="33">
        <v>703</v>
      </c>
      <c r="F1340" s="34">
        <v>410553.85</v>
      </c>
      <c r="G1340" s="34">
        <v>0</v>
      </c>
      <c r="H1340" s="34">
        <v>220319.07</v>
      </c>
      <c r="I1340" s="34">
        <v>0</v>
      </c>
      <c r="J1340" s="35">
        <f t="shared" si="140"/>
        <v>410553.85</v>
      </c>
      <c r="K1340" s="35">
        <f t="shared" si="141"/>
        <v>190234.77999999997</v>
      </c>
      <c r="L1340" s="35">
        <f t="shared" si="142"/>
        <v>190234.77999999997</v>
      </c>
      <c r="M1340" s="36">
        <f t="shared" si="143"/>
        <v>0.46336133493815729</v>
      </c>
      <c r="N1340" s="37">
        <f t="shared" si="144"/>
        <v>2018</v>
      </c>
      <c r="O1340" s="38" t="str">
        <f t="shared" si="145"/>
        <v>Q3</v>
      </c>
      <c r="P1340" s="37">
        <f t="shared" si="146"/>
        <v>9</v>
      </c>
    </row>
    <row r="1341" spans="1:16" x14ac:dyDescent="0.25">
      <c r="A1341" s="31">
        <v>43344</v>
      </c>
      <c r="B1341" s="32" t="s">
        <v>83</v>
      </c>
      <c r="C1341" s="32" t="s">
        <v>78</v>
      </c>
      <c r="D1341" s="32" t="s">
        <v>77</v>
      </c>
      <c r="E1341" s="33">
        <v>31</v>
      </c>
      <c r="F1341" s="34">
        <v>17394.490000000002</v>
      </c>
      <c r="G1341" s="34">
        <v>869.74</v>
      </c>
      <c r="H1341" s="34">
        <v>9352.4500000000007</v>
      </c>
      <c r="I1341" s="34">
        <v>0</v>
      </c>
      <c r="J1341" s="35">
        <f t="shared" si="140"/>
        <v>16524.75</v>
      </c>
      <c r="K1341" s="35">
        <f t="shared" si="141"/>
        <v>7172.2999999999993</v>
      </c>
      <c r="L1341" s="35">
        <f t="shared" si="142"/>
        <v>7172.2999999999993</v>
      </c>
      <c r="M1341" s="36">
        <f t="shared" si="143"/>
        <v>0.4340337977881662</v>
      </c>
      <c r="N1341" s="37">
        <f t="shared" si="144"/>
        <v>2018</v>
      </c>
      <c r="O1341" s="38" t="str">
        <f t="shared" si="145"/>
        <v>Q3</v>
      </c>
      <c r="P1341" s="37">
        <f t="shared" si="146"/>
        <v>9</v>
      </c>
    </row>
    <row r="1342" spans="1:16" x14ac:dyDescent="0.25">
      <c r="A1342" s="31">
        <v>43344</v>
      </c>
      <c r="B1342" s="32" t="s">
        <v>83</v>
      </c>
      <c r="C1342" s="32" t="s">
        <v>79</v>
      </c>
      <c r="D1342" s="32" t="s">
        <v>76</v>
      </c>
      <c r="E1342" s="33">
        <v>31</v>
      </c>
      <c r="F1342" s="34">
        <v>23926.11</v>
      </c>
      <c r="G1342" s="34">
        <v>0</v>
      </c>
      <c r="H1342" s="34">
        <v>13588.39</v>
      </c>
      <c r="I1342" s="34">
        <v>0</v>
      </c>
      <c r="J1342" s="35">
        <f t="shared" si="140"/>
        <v>23926.11</v>
      </c>
      <c r="K1342" s="35">
        <f t="shared" si="141"/>
        <v>10337.720000000001</v>
      </c>
      <c r="L1342" s="35">
        <f t="shared" si="142"/>
        <v>10337.720000000001</v>
      </c>
      <c r="M1342" s="36">
        <f t="shared" si="143"/>
        <v>0.43206856442606012</v>
      </c>
      <c r="N1342" s="37">
        <f t="shared" si="144"/>
        <v>2018</v>
      </c>
      <c r="O1342" s="38" t="str">
        <f t="shared" si="145"/>
        <v>Q3</v>
      </c>
      <c r="P1342" s="37">
        <f t="shared" si="146"/>
        <v>9</v>
      </c>
    </row>
    <row r="1343" spans="1:16" x14ac:dyDescent="0.25">
      <c r="A1343" s="31">
        <v>43344</v>
      </c>
      <c r="B1343" s="32" t="s">
        <v>83</v>
      </c>
      <c r="C1343" s="32" t="s">
        <v>79</v>
      </c>
      <c r="D1343" s="32" t="s">
        <v>77</v>
      </c>
      <c r="E1343" s="33">
        <v>3</v>
      </c>
      <c r="F1343" s="34">
        <v>1286.98</v>
      </c>
      <c r="G1343" s="34">
        <v>64.349999999999994</v>
      </c>
      <c r="H1343" s="34">
        <v>666.42</v>
      </c>
      <c r="I1343" s="34">
        <v>0</v>
      </c>
      <c r="J1343" s="35">
        <f t="shared" si="140"/>
        <v>1222.6300000000001</v>
      </c>
      <c r="K1343" s="35">
        <f t="shared" si="141"/>
        <v>556.21000000000015</v>
      </c>
      <c r="L1343" s="35">
        <f t="shared" si="142"/>
        <v>556.21000000000015</v>
      </c>
      <c r="M1343" s="36">
        <f t="shared" si="143"/>
        <v>0.45492912819086734</v>
      </c>
      <c r="N1343" s="37">
        <f t="shared" si="144"/>
        <v>2018</v>
      </c>
      <c r="O1343" s="38" t="str">
        <f t="shared" si="145"/>
        <v>Q3</v>
      </c>
      <c r="P1343" s="37">
        <f t="shared" si="146"/>
        <v>9</v>
      </c>
    </row>
    <row r="1344" spans="1:16" x14ac:dyDescent="0.25">
      <c r="A1344" s="31">
        <v>43344</v>
      </c>
      <c r="B1344" s="32" t="s">
        <v>84</v>
      </c>
      <c r="C1344" s="32" t="s">
        <v>86</v>
      </c>
      <c r="D1344" s="32" t="s">
        <v>76</v>
      </c>
      <c r="E1344" s="33">
        <v>6</v>
      </c>
      <c r="F1344" s="34">
        <v>31413.84</v>
      </c>
      <c r="G1344" s="34">
        <v>0</v>
      </c>
      <c r="H1344" s="34">
        <v>29477.22</v>
      </c>
      <c r="I1344" s="34">
        <v>1255.67</v>
      </c>
      <c r="J1344" s="35">
        <f t="shared" si="140"/>
        <v>31413.84</v>
      </c>
      <c r="K1344" s="35">
        <f t="shared" si="141"/>
        <v>1936.619999999999</v>
      </c>
      <c r="L1344" s="35">
        <f t="shared" si="142"/>
        <v>680.94999999999891</v>
      </c>
      <c r="M1344" s="36">
        <f t="shared" si="143"/>
        <v>6.164862366396464E-2</v>
      </c>
      <c r="N1344" s="37">
        <f t="shared" si="144"/>
        <v>2018</v>
      </c>
      <c r="O1344" s="38" t="str">
        <f t="shared" si="145"/>
        <v>Q3</v>
      </c>
      <c r="P1344" s="37">
        <f t="shared" si="146"/>
        <v>9</v>
      </c>
    </row>
    <row r="1345" spans="1:16" x14ac:dyDescent="0.25">
      <c r="A1345" s="31">
        <v>43344</v>
      </c>
      <c r="B1345" s="32" t="s">
        <v>84</v>
      </c>
      <c r="C1345" s="32" t="s">
        <v>86</v>
      </c>
      <c r="D1345" s="32" t="s">
        <v>77</v>
      </c>
      <c r="E1345" s="33">
        <v>1</v>
      </c>
      <c r="F1345" s="34">
        <v>1278.6500000000001</v>
      </c>
      <c r="G1345" s="34">
        <v>63.93</v>
      </c>
      <c r="H1345" s="34">
        <v>967.3</v>
      </c>
      <c r="I1345" s="34">
        <v>49.83</v>
      </c>
      <c r="J1345" s="35">
        <f t="shared" si="140"/>
        <v>1214.72</v>
      </c>
      <c r="K1345" s="35">
        <f t="shared" si="141"/>
        <v>247.42000000000007</v>
      </c>
      <c r="L1345" s="35">
        <f t="shared" si="142"/>
        <v>197.59000000000009</v>
      </c>
      <c r="M1345" s="36">
        <f t="shared" si="143"/>
        <v>0.20368479978925189</v>
      </c>
      <c r="N1345" s="37">
        <f t="shared" si="144"/>
        <v>2018</v>
      </c>
      <c r="O1345" s="38" t="str">
        <f t="shared" si="145"/>
        <v>Q3</v>
      </c>
      <c r="P1345" s="37">
        <f t="shared" si="146"/>
        <v>9</v>
      </c>
    </row>
    <row r="1346" spans="1:16" x14ac:dyDescent="0.25">
      <c r="A1346" s="31">
        <v>43344</v>
      </c>
      <c r="B1346" s="32" t="s">
        <v>84</v>
      </c>
      <c r="C1346" s="32" t="s">
        <v>75</v>
      </c>
      <c r="D1346" s="32" t="s">
        <v>76</v>
      </c>
      <c r="E1346" s="33">
        <v>10</v>
      </c>
      <c r="F1346" s="34">
        <v>42344.28</v>
      </c>
      <c r="G1346" s="34">
        <v>0</v>
      </c>
      <c r="H1346" s="34">
        <v>35865.18</v>
      </c>
      <c r="I1346" s="34">
        <v>0</v>
      </c>
      <c r="J1346" s="35">
        <f t="shared" ref="J1346:J1409" si="147">F1346-G1346</f>
        <v>42344.28</v>
      </c>
      <c r="K1346" s="35">
        <f t="shared" ref="K1346:K1409" si="148">J1346-H1346</f>
        <v>6479.0999999999985</v>
      </c>
      <c r="L1346" s="35">
        <f t="shared" ref="L1346:L1409" si="149">K1346-I1346</f>
        <v>6479.0999999999985</v>
      </c>
      <c r="M1346" s="36">
        <f t="shared" ref="M1346:M1409" si="150">IF(J1346=0,0,K1346/J1346)</f>
        <v>0.15301004055329312</v>
      </c>
      <c r="N1346" s="37">
        <f t="shared" ref="N1346:N1409" si="151">YEAR(A1346)</f>
        <v>2018</v>
      </c>
      <c r="O1346" s="38" t="str">
        <f t="shared" ref="O1346:O1409" si="152">"Q"&amp;ROUNDUP(MONTH(A1346)/3,0)</f>
        <v>Q3</v>
      </c>
      <c r="P1346" s="37">
        <f t="shared" ref="P1346:P1409" si="153">MONTH(A1346)</f>
        <v>9</v>
      </c>
    </row>
    <row r="1347" spans="1:16" x14ac:dyDescent="0.25">
      <c r="A1347" s="31">
        <v>43344</v>
      </c>
      <c r="B1347" s="32" t="s">
        <v>84</v>
      </c>
      <c r="C1347" s="32" t="s">
        <v>75</v>
      </c>
      <c r="D1347" s="32" t="s">
        <v>77</v>
      </c>
      <c r="E1347" s="33">
        <v>1</v>
      </c>
      <c r="F1347" s="34">
        <v>1694.81</v>
      </c>
      <c r="G1347" s="34">
        <v>84.74</v>
      </c>
      <c r="H1347" s="34">
        <v>1268.1199999999999</v>
      </c>
      <c r="I1347" s="34">
        <v>0</v>
      </c>
      <c r="J1347" s="35">
        <f t="shared" si="147"/>
        <v>1610.07</v>
      </c>
      <c r="K1347" s="35">
        <f t="shared" si="148"/>
        <v>341.95000000000005</v>
      </c>
      <c r="L1347" s="35">
        <f t="shared" si="149"/>
        <v>341.95000000000005</v>
      </c>
      <c r="M1347" s="36">
        <f t="shared" si="150"/>
        <v>0.21238207034476766</v>
      </c>
      <c r="N1347" s="37">
        <f t="shared" si="151"/>
        <v>2018</v>
      </c>
      <c r="O1347" s="38" t="str">
        <f t="shared" si="152"/>
        <v>Q3</v>
      </c>
      <c r="P1347" s="37">
        <f t="shared" si="153"/>
        <v>9</v>
      </c>
    </row>
    <row r="1348" spans="1:16" x14ac:dyDescent="0.25">
      <c r="A1348" s="31">
        <v>43344</v>
      </c>
      <c r="B1348" s="32" t="s">
        <v>84</v>
      </c>
      <c r="C1348" s="32" t="s">
        <v>78</v>
      </c>
      <c r="D1348" s="32" t="s">
        <v>76</v>
      </c>
      <c r="E1348" s="33">
        <v>249</v>
      </c>
      <c r="F1348" s="34">
        <v>1001177.93</v>
      </c>
      <c r="G1348" s="34">
        <v>0</v>
      </c>
      <c r="H1348" s="34">
        <v>835174.64</v>
      </c>
      <c r="I1348" s="34">
        <v>0</v>
      </c>
      <c r="J1348" s="35">
        <f t="shared" si="147"/>
        <v>1001177.93</v>
      </c>
      <c r="K1348" s="35">
        <f t="shared" si="148"/>
        <v>166003.29000000004</v>
      </c>
      <c r="L1348" s="35">
        <f t="shared" si="149"/>
        <v>166003.29000000004</v>
      </c>
      <c r="M1348" s="36">
        <f t="shared" si="150"/>
        <v>0.16580797980634673</v>
      </c>
      <c r="N1348" s="37">
        <f t="shared" si="151"/>
        <v>2018</v>
      </c>
      <c r="O1348" s="38" t="str">
        <f t="shared" si="152"/>
        <v>Q3</v>
      </c>
      <c r="P1348" s="37">
        <f t="shared" si="153"/>
        <v>9</v>
      </c>
    </row>
    <row r="1349" spans="1:16" x14ac:dyDescent="0.25">
      <c r="A1349" s="31">
        <v>43344</v>
      </c>
      <c r="B1349" s="32" t="s">
        <v>84</v>
      </c>
      <c r="C1349" s="32" t="s">
        <v>78</v>
      </c>
      <c r="D1349" s="32" t="s">
        <v>77</v>
      </c>
      <c r="E1349" s="33">
        <v>10</v>
      </c>
      <c r="F1349" s="34">
        <v>53154.02</v>
      </c>
      <c r="G1349" s="34">
        <v>2657.69</v>
      </c>
      <c r="H1349" s="34">
        <v>46117.18</v>
      </c>
      <c r="I1349" s="34">
        <v>0</v>
      </c>
      <c r="J1349" s="35">
        <f t="shared" si="147"/>
        <v>50496.329999999994</v>
      </c>
      <c r="K1349" s="35">
        <f t="shared" si="148"/>
        <v>4379.1499999999942</v>
      </c>
      <c r="L1349" s="35">
        <f t="shared" si="149"/>
        <v>4379.1499999999942</v>
      </c>
      <c r="M1349" s="36">
        <f t="shared" si="150"/>
        <v>8.6722143965709875E-2</v>
      </c>
      <c r="N1349" s="37">
        <f t="shared" si="151"/>
        <v>2018</v>
      </c>
      <c r="O1349" s="38" t="str">
        <f t="shared" si="152"/>
        <v>Q3</v>
      </c>
      <c r="P1349" s="37">
        <f t="shared" si="153"/>
        <v>9</v>
      </c>
    </row>
    <row r="1350" spans="1:16" x14ac:dyDescent="0.25">
      <c r="A1350" s="31">
        <v>43344</v>
      </c>
      <c r="B1350" s="32" t="s">
        <v>84</v>
      </c>
      <c r="C1350" s="32" t="s">
        <v>79</v>
      </c>
      <c r="D1350" s="32" t="s">
        <v>76</v>
      </c>
      <c r="E1350" s="33">
        <v>25</v>
      </c>
      <c r="F1350" s="34">
        <v>104627.83</v>
      </c>
      <c r="G1350" s="34">
        <v>0</v>
      </c>
      <c r="H1350" s="34">
        <v>87052.84</v>
      </c>
      <c r="I1350" s="34">
        <v>0</v>
      </c>
      <c r="J1350" s="35">
        <f t="shared" si="147"/>
        <v>104627.83</v>
      </c>
      <c r="K1350" s="35">
        <f t="shared" si="148"/>
        <v>17574.990000000005</v>
      </c>
      <c r="L1350" s="35">
        <f t="shared" si="149"/>
        <v>17574.990000000005</v>
      </c>
      <c r="M1350" s="36">
        <f t="shared" si="150"/>
        <v>0.16797624494362548</v>
      </c>
      <c r="N1350" s="37">
        <f t="shared" si="151"/>
        <v>2018</v>
      </c>
      <c r="O1350" s="38" t="str">
        <f t="shared" si="152"/>
        <v>Q3</v>
      </c>
      <c r="P1350" s="37">
        <f t="shared" si="153"/>
        <v>9</v>
      </c>
    </row>
    <row r="1351" spans="1:16" x14ac:dyDescent="0.25">
      <c r="A1351" s="31">
        <v>43344</v>
      </c>
      <c r="B1351" s="32" t="s">
        <v>84</v>
      </c>
      <c r="C1351" s="32" t="s">
        <v>79</v>
      </c>
      <c r="D1351" s="32" t="s">
        <v>77</v>
      </c>
      <c r="E1351" s="33">
        <v>1</v>
      </c>
      <c r="F1351" s="34">
        <v>2589.56</v>
      </c>
      <c r="G1351" s="34">
        <v>129.47999999999999</v>
      </c>
      <c r="H1351" s="34">
        <v>1664.7</v>
      </c>
      <c r="I1351" s="34">
        <v>0</v>
      </c>
      <c r="J1351" s="35">
        <f t="shared" si="147"/>
        <v>2460.08</v>
      </c>
      <c r="K1351" s="35">
        <f t="shared" si="148"/>
        <v>795.37999999999988</v>
      </c>
      <c r="L1351" s="35">
        <f t="shared" si="149"/>
        <v>795.37999999999988</v>
      </c>
      <c r="M1351" s="36">
        <f t="shared" si="150"/>
        <v>0.32331468895320475</v>
      </c>
      <c r="N1351" s="37">
        <f t="shared" si="151"/>
        <v>2018</v>
      </c>
      <c r="O1351" s="38" t="str">
        <f t="shared" si="152"/>
        <v>Q3</v>
      </c>
      <c r="P1351" s="37">
        <f t="shared" si="153"/>
        <v>9</v>
      </c>
    </row>
    <row r="1352" spans="1:16" x14ac:dyDescent="0.25">
      <c r="A1352" s="31">
        <v>43344</v>
      </c>
      <c r="B1352" s="32" t="s">
        <v>85</v>
      </c>
      <c r="C1352" s="32" t="s">
        <v>86</v>
      </c>
      <c r="D1352" s="32" t="s">
        <v>76</v>
      </c>
      <c r="E1352" s="33">
        <v>8</v>
      </c>
      <c r="F1352" s="34">
        <v>5849.12</v>
      </c>
      <c r="G1352" s="34">
        <v>0</v>
      </c>
      <c r="H1352" s="34">
        <v>2763.51</v>
      </c>
      <c r="I1352" s="34">
        <v>233.24</v>
      </c>
      <c r="J1352" s="35">
        <f t="shared" si="147"/>
        <v>5849.12</v>
      </c>
      <c r="K1352" s="35">
        <f t="shared" si="148"/>
        <v>3085.6099999999997</v>
      </c>
      <c r="L1352" s="35">
        <f t="shared" si="149"/>
        <v>2852.37</v>
      </c>
      <c r="M1352" s="36">
        <f t="shared" si="150"/>
        <v>0.52753405640506601</v>
      </c>
      <c r="N1352" s="37">
        <f t="shared" si="151"/>
        <v>2018</v>
      </c>
      <c r="O1352" s="38" t="str">
        <f t="shared" si="152"/>
        <v>Q3</v>
      </c>
      <c r="P1352" s="37">
        <f t="shared" si="153"/>
        <v>9</v>
      </c>
    </row>
    <row r="1353" spans="1:16" x14ac:dyDescent="0.25">
      <c r="A1353" s="31">
        <v>43344</v>
      </c>
      <c r="B1353" s="32" t="s">
        <v>85</v>
      </c>
      <c r="C1353" s="32" t="s">
        <v>86</v>
      </c>
      <c r="D1353" s="32" t="s">
        <v>77</v>
      </c>
      <c r="E1353" s="33">
        <v>2</v>
      </c>
      <c r="F1353" s="34">
        <v>3056.69</v>
      </c>
      <c r="G1353" s="34">
        <v>152.83000000000001</v>
      </c>
      <c r="H1353" s="34">
        <v>1536.75</v>
      </c>
      <c r="I1353" s="34">
        <v>117.68</v>
      </c>
      <c r="J1353" s="35">
        <f t="shared" si="147"/>
        <v>2903.86</v>
      </c>
      <c r="K1353" s="35">
        <f t="shared" si="148"/>
        <v>1367.1100000000001</v>
      </c>
      <c r="L1353" s="35">
        <f t="shared" si="149"/>
        <v>1249.43</v>
      </c>
      <c r="M1353" s="36">
        <f t="shared" si="150"/>
        <v>0.47079060285275465</v>
      </c>
      <c r="N1353" s="37">
        <f t="shared" si="151"/>
        <v>2018</v>
      </c>
      <c r="O1353" s="38" t="str">
        <f t="shared" si="152"/>
        <v>Q3</v>
      </c>
      <c r="P1353" s="37">
        <f t="shared" si="153"/>
        <v>9</v>
      </c>
    </row>
    <row r="1354" spans="1:16" x14ac:dyDescent="0.25">
      <c r="A1354" s="31">
        <v>43344</v>
      </c>
      <c r="B1354" s="32" t="s">
        <v>85</v>
      </c>
      <c r="C1354" s="32" t="s">
        <v>75</v>
      </c>
      <c r="D1354" s="32" t="s">
        <v>76</v>
      </c>
      <c r="E1354" s="33">
        <v>19</v>
      </c>
      <c r="F1354" s="34">
        <v>23888.59</v>
      </c>
      <c r="G1354" s="34">
        <v>0</v>
      </c>
      <c r="H1354" s="34">
        <v>12560.91</v>
      </c>
      <c r="I1354" s="34">
        <v>0</v>
      </c>
      <c r="J1354" s="35">
        <f t="shared" si="147"/>
        <v>23888.59</v>
      </c>
      <c r="K1354" s="35">
        <f t="shared" si="148"/>
        <v>11327.68</v>
      </c>
      <c r="L1354" s="35">
        <f t="shared" si="149"/>
        <v>11327.68</v>
      </c>
      <c r="M1354" s="36">
        <f t="shared" si="150"/>
        <v>0.47418788635076414</v>
      </c>
      <c r="N1354" s="37">
        <f t="shared" si="151"/>
        <v>2018</v>
      </c>
      <c r="O1354" s="38" t="str">
        <f t="shared" si="152"/>
        <v>Q3</v>
      </c>
      <c r="P1354" s="37">
        <f t="shared" si="153"/>
        <v>9</v>
      </c>
    </row>
    <row r="1355" spans="1:16" x14ac:dyDescent="0.25">
      <c r="A1355" s="31">
        <v>43344</v>
      </c>
      <c r="B1355" s="32" t="s">
        <v>85</v>
      </c>
      <c r="C1355" s="32" t="s">
        <v>75</v>
      </c>
      <c r="D1355" s="32" t="s">
        <v>77</v>
      </c>
      <c r="E1355" s="33">
        <v>1</v>
      </c>
      <c r="F1355" s="34">
        <v>675.22</v>
      </c>
      <c r="G1355" s="34">
        <v>33.76</v>
      </c>
      <c r="H1355" s="34">
        <v>382.53</v>
      </c>
      <c r="I1355" s="34">
        <v>0</v>
      </c>
      <c r="J1355" s="35">
        <f t="shared" si="147"/>
        <v>641.46</v>
      </c>
      <c r="K1355" s="35">
        <f t="shared" si="148"/>
        <v>258.93000000000006</v>
      </c>
      <c r="L1355" s="35">
        <f t="shared" si="149"/>
        <v>258.93000000000006</v>
      </c>
      <c r="M1355" s="36">
        <f t="shared" si="150"/>
        <v>0.40365728182583488</v>
      </c>
      <c r="N1355" s="37">
        <f t="shared" si="151"/>
        <v>2018</v>
      </c>
      <c r="O1355" s="38" t="str">
        <f t="shared" si="152"/>
        <v>Q3</v>
      </c>
      <c r="P1355" s="37">
        <f t="shared" si="153"/>
        <v>9</v>
      </c>
    </row>
    <row r="1356" spans="1:16" x14ac:dyDescent="0.25">
      <c r="A1356" s="31">
        <v>43344</v>
      </c>
      <c r="B1356" s="32" t="s">
        <v>85</v>
      </c>
      <c r="C1356" s="32" t="s">
        <v>78</v>
      </c>
      <c r="D1356" s="32" t="s">
        <v>76</v>
      </c>
      <c r="E1356" s="33">
        <v>310</v>
      </c>
      <c r="F1356" s="34">
        <v>388849.23</v>
      </c>
      <c r="G1356" s="34">
        <v>0</v>
      </c>
      <c r="H1356" s="34">
        <v>209762.29</v>
      </c>
      <c r="I1356" s="34">
        <v>0</v>
      </c>
      <c r="J1356" s="35">
        <f t="shared" si="147"/>
        <v>388849.23</v>
      </c>
      <c r="K1356" s="35">
        <f t="shared" si="148"/>
        <v>179086.93999999997</v>
      </c>
      <c r="L1356" s="35">
        <f t="shared" si="149"/>
        <v>179086.93999999997</v>
      </c>
      <c r="M1356" s="36">
        <f t="shared" si="150"/>
        <v>0.46055624181125415</v>
      </c>
      <c r="N1356" s="37">
        <f t="shared" si="151"/>
        <v>2018</v>
      </c>
      <c r="O1356" s="38" t="str">
        <f t="shared" si="152"/>
        <v>Q3</v>
      </c>
      <c r="P1356" s="37">
        <f t="shared" si="153"/>
        <v>9</v>
      </c>
    </row>
    <row r="1357" spans="1:16" x14ac:dyDescent="0.25">
      <c r="A1357" s="31">
        <v>43344</v>
      </c>
      <c r="B1357" s="32" t="s">
        <v>85</v>
      </c>
      <c r="C1357" s="32" t="s">
        <v>78</v>
      </c>
      <c r="D1357" s="32" t="s">
        <v>77</v>
      </c>
      <c r="E1357" s="33">
        <v>14</v>
      </c>
      <c r="F1357" s="34">
        <v>21459.31</v>
      </c>
      <c r="G1357" s="34">
        <v>1072.95</v>
      </c>
      <c r="H1357" s="34">
        <v>12335.95</v>
      </c>
      <c r="I1357" s="34">
        <v>0</v>
      </c>
      <c r="J1357" s="35">
        <f t="shared" si="147"/>
        <v>20386.36</v>
      </c>
      <c r="K1357" s="35">
        <f t="shared" si="148"/>
        <v>8050.41</v>
      </c>
      <c r="L1357" s="35">
        <f t="shared" si="149"/>
        <v>8050.41</v>
      </c>
      <c r="M1357" s="36">
        <f t="shared" si="150"/>
        <v>0.39489197679232585</v>
      </c>
      <c r="N1357" s="37">
        <f t="shared" si="151"/>
        <v>2018</v>
      </c>
      <c r="O1357" s="38" t="str">
        <f t="shared" si="152"/>
        <v>Q3</v>
      </c>
      <c r="P1357" s="37">
        <f t="shared" si="153"/>
        <v>9</v>
      </c>
    </row>
    <row r="1358" spans="1:16" x14ac:dyDescent="0.25">
      <c r="A1358" s="31">
        <v>43344</v>
      </c>
      <c r="B1358" s="32" t="s">
        <v>85</v>
      </c>
      <c r="C1358" s="32" t="s">
        <v>79</v>
      </c>
      <c r="D1358" s="32" t="s">
        <v>76</v>
      </c>
      <c r="E1358" s="33">
        <v>26</v>
      </c>
      <c r="F1358" s="34">
        <v>35096.82</v>
      </c>
      <c r="G1358" s="34">
        <v>0</v>
      </c>
      <c r="H1358" s="34">
        <v>20024.68</v>
      </c>
      <c r="I1358" s="34">
        <v>0</v>
      </c>
      <c r="J1358" s="35">
        <f t="shared" si="147"/>
        <v>35096.82</v>
      </c>
      <c r="K1358" s="35">
        <f t="shared" si="148"/>
        <v>15072.14</v>
      </c>
      <c r="L1358" s="35">
        <f t="shared" si="149"/>
        <v>15072.14</v>
      </c>
      <c r="M1358" s="36">
        <f t="shared" si="150"/>
        <v>0.42944460495281339</v>
      </c>
      <c r="N1358" s="37">
        <f t="shared" si="151"/>
        <v>2018</v>
      </c>
      <c r="O1358" s="38" t="str">
        <f t="shared" si="152"/>
        <v>Q3</v>
      </c>
      <c r="P1358" s="37">
        <f t="shared" si="153"/>
        <v>9</v>
      </c>
    </row>
    <row r="1359" spans="1:16" x14ac:dyDescent="0.25">
      <c r="A1359" s="31">
        <v>43374</v>
      </c>
      <c r="B1359" s="32" t="s">
        <v>74</v>
      </c>
      <c r="C1359" s="32" t="s">
        <v>86</v>
      </c>
      <c r="D1359" s="32" t="s">
        <v>76</v>
      </c>
      <c r="E1359" s="33">
        <v>6</v>
      </c>
      <c r="F1359" s="34">
        <v>1837.35</v>
      </c>
      <c r="G1359" s="34">
        <v>0</v>
      </c>
      <c r="H1359" s="34">
        <v>979.82</v>
      </c>
      <c r="I1359" s="34">
        <v>72.959999999999994</v>
      </c>
      <c r="J1359" s="35">
        <f t="shared" si="147"/>
        <v>1837.35</v>
      </c>
      <c r="K1359" s="35">
        <f t="shared" si="148"/>
        <v>857.52999999999986</v>
      </c>
      <c r="L1359" s="35">
        <f t="shared" si="149"/>
        <v>784.56999999999982</v>
      </c>
      <c r="M1359" s="36">
        <f t="shared" si="150"/>
        <v>0.46672109287833013</v>
      </c>
      <c r="N1359" s="37">
        <f t="shared" si="151"/>
        <v>2018</v>
      </c>
      <c r="O1359" s="38" t="str">
        <f t="shared" si="152"/>
        <v>Q4</v>
      </c>
      <c r="P1359" s="37">
        <f t="shared" si="153"/>
        <v>10</v>
      </c>
    </row>
    <row r="1360" spans="1:16" x14ac:dyDescent="0.25">
      <c r="A1360" s="31">
        <v>43374</v>
      </c>
      <c r="B1360" s="32" t="s">
        <v>74</v>
      </c>
      <c r="C1360" s="32" t="s">
        <v>75</v>
      </c>
      <c r="D1360" s="32" t="s">
        <v>76</v>
      </c>
      <c r="E1360" s="33">
        <v>50</v>
      </c>
      <c r="F1360" s="34">
        <v>15774.61</v>
      </c>
      <c r="G1360" s="34">
        <v>0</v>
      </c>
      <c r="H1360" s="34">
        <v>9641.26</v>
      </c>
      <c r="I1360" s="34">
        <v>0</v>
      </c>
      <c r="J1360" s="35">
        <f t="shared" si="147"/>
        <v>15774.61</v>
      </c>
      <c r="K1360" s="35">
        <f t="shared" si="148"/>
        <v>6133.35</v>
      </c>
      <c r="L1360" s="35">
        <f t="shared" si="149"/>
        <v>6133.35</v>
      </c>
      <c r="M1360" s="36">
        <f t="shared" si="150"/>
        <v>0.38881151419908322</v>
      </c>
      <c r="N1360" s="37">
        <f t="shared" si="151"/>
        <v>2018</v>
      </c>
      <c r="O1360" s="38" t="str">
        <f t="shared" si="152"/>
        <v>Q4</v>
      </c>
      <c r="P1360" s="37">
        <f t="shared" si="153"/>
        <v>10</v>
      </c>
    </row>
    <row r="1361" spans="1:16" x14ac:dyDescent="0.25">
      <c r="A1361" s="31">
        <v>43374</v>
      </c>
      <c r="B1361" s="32" t="s">
        <v>74</v>
      </c>
      <c r="C1361" s="32" t="s">
        <v>75</v>
      </c>
      <c r="D1361" s="32" t="s">
        <v>77</v>
      </c>
      <c r="E1361" s="33">
        <v>1</v>
      </c>
      <c r="F1361" s="34">
        <v>810.47</v>
      </c>
      <c r="G1361" s="34">
        <v>40.520000000000003</v>
      </c>
      <c r="H1361" s="34">
        <v>262.5</v>
      </c>
      <c r="I1361" s="34">
        <v>0</v>
      </c>
      <c r="J1361" s="35">
        <f t="shared" si="147"/>
        <v>769.95</v>
      </c>
      <c r="K1361" s="35">
        <f t="shared" si="148"/>
        <v>507.45000000000005</v>
      </c>
      <c r="L1361" s="35">
        <f t="shared" si="149"/>
        <v>507.45000000000005</v>
      </c>
      <c r="M1361" s="36">
        <f t="shared" si="150"/>
        <v>0.65906877069939607</v>
      </c>
      <c r="N1361" s="37">
        <f t="shared" si="151"/>
        <v>2018</v>
      </c>
      <c r="O1361" s="38" t="str">
        <f t="shared" si="152"/>
        <v>Q4</v>
      </c>
      <c r="P1361" s="37">
        <f t="shared" si="153"/>
        <v>10</v>
      </c>
    </row>
    <row r="1362" spans="1:16" x14ac:dyDescent="0.25">
      <c r="A1362" s="31">
        <v>43374</v>
      </c>
      <c r="B1362" s="32" t="s">
        <v>74</v>
      </c>
      <c r="C1362" s="32" t="s">
        <v>78</v>
      </c>
      <c r="D1362" s="32" t="s">
        <v>76</v>
      </c>
      <c r="E1362" s="33">
        <v>997</v>
      </c>
      <c r="F1362" s="34">
        <v>384906.14</v>
      </c>
      <c r="G1362" s="34">
        <v>0</v>
      </c>
      <c r="H1362" s="34">
        <v>230668.64</v>
      </c>
      <c r="I1362" s="34">
        <v>0</v>
      </c>
      <c r="J1362" s="35">
        <f t="shared" si="147"/>
        <v>384906.14</v>
      </c>
      <c r="K1362" s="35">
        <f t="shared" si="148"/>
        <v>154237.5</v>
      </c>
      <c r="L1362" s="35">
        <f t="shared" si="149"/>
        <v>154237.5</v>
      </c>
      <c r="M1362" s="36">
        <f t="shared" si="150"/>
        <v>0.40071457420762369</v>
      </c>
      <c r="N1362" s="37">
        <f t="shared" si="151"/>
        <v>2018</v>
      </c>
      <c r="O1362" s="38" t="str">
        <f t="shared" si="152"/>
        <v>Q4</v>
      </c>
      <c r="P1362" s="37">
        <f t="shared" si="153"/>
        <v>10</v>
      </c>
    </row>
    <row r="1363" spans="1:16" x14ac:dyDescent="0.25">
      <c r="A1363" s="31">
        <v>43374</v>
      </c>
      <c r="B1363" s="32" t="s">
        <v>74</v>
      </c>
      <c r="C1363" s="32" t="s">
        <v>78</v>
      </c>
      <c r="D1363" s="32" t="s">
        <v>77</v>
      </c>
      <c r="E1363" s="33">
        <v>45</v>
      </c>
      <c r="F1363" s="34">
        <v>12198.75</v>
      </c>
      <c r="G1363" s="34">
        <v>609.91</v>
      </c>
      <c r="H1363" s="34">
        <v>6794.77</v>
      </c>
      <c r="I1363" s="34">
        <v>0</v>
      </c>
      <c r="J1363" s="35">
        <f t="shared" si="147"/>
        <v>11588.84</v>
      </c>
      <c r="K1363" s="35">
        <f t="shared" si="148"/>
        <v>4794.07</v>
      </c>
      <c r="L1363" s="35">
        <f t="shared" si="149"/>
        <v>4794.07</v>
      </c>
      <c r="M1363" s="36">
        <f t="shared" si="150"/>
        <v>0.41367988513086723</v>
      </c>
      <c r="N1363" s="37">
        <f t="shared" si="151"/>
        <v>2018</v>
      </c>
      <c r="O1363" s="38" t="str">
        <f t="shared" si="152"/>
        <v>Q4</v>
      </c>
      <c r="P1363" s="37">
        <f t="shared" si="153"/>
        <v>10</v>
      </c>
    </row>
    <row r="1364" spans="1:16" x14ac:dyDescent="0.25">
      <c r="A1364" s="31">
        <v>43374</v>
      </c>
      <c r="B1364" s="32" t="s">
        <v>74</v>
      </c>
      <c r="C1364" s="32" t="s">
        <v>79</v>
      </c>
      <c r="D1364" s="32" t="s">
        <v>76</v>
      </c>
      <c r="E1364" s="33">
        <v>67</v>
      </c>
      <c r="F1364" s="34">
        <v>25589.78</v>
      </c>
      <c r="G1364" s="34">
        <v>0</v>
      </c>
      <c r="H1364" s="34">
        <v>14278.76</v>
      </c>
      <c r="I1364" s="34">
        <v>0</v>
      </c>
      <c r="J1364" s="35">
        <f t="shared" si="147"/>
        <v>25589.78</v>
      </c>
      <c r="K1364" s="35">
        <f t="shared" si="148"/>
        <v>11311.019999999999</v>
      </c>
      <c r="L1364" s="35">
        <f t="shared" si="149"/>
        <v>11311.019999999999</v>
      </c>
      <c r="M1364" s="36">
        <f t="shared" si="150"/>
        <v>0.44201317869868356</v>
      </c>
      <c r="N1364" s="37">
        <f t="shared" si="151"/>
        <v>2018</v>
      </c>
      <c r="O1364" s="38" t="str">
        <f t="shared" si="152"/>
        <v>Q4</v>
      </c>
      <c r="P1364" s="37">
        <f t="shared" si="153"/>
        <v>10</v>
      </c>
    </row>
    <row r="1365" spans="1:16" x14ac:dyDescent="0.25">
      <c r="A1365" s="31">
        <v>43374</v>
      </c>
      <c r="B1365" s="32" t="s">
        <v>74</v>
      </c>
      <c r="C1365" s="32" t="s">
        <v>79</v>
      </c>
      <c r="D1365" s="32" t="s">
        <v>77</v>
      </c>
      <c r="E1365" s="33">
        <v>1</v>
      </c>
      <c r="F1365" s="34">
        <v>186.23</v>
      </c>
      <c r="G1365" s="34">
        <v>9.31</v>
      </c>
      <c r="H1365" s="34">
        <v>116.93</v>
      </c>
      <c r="I1365" s="34">
        <v>0</v>
      </c>
      <c r="J1365" s="35">
        <f t="shared" si="147"/>
        <v>176.92</v>
      </c>
      <c r="K1365" s="35">
        <f t="shared" si="148"/>
        <v>59.989999999999981</v>
      </c>
      <c r="L1365" s="35">
        <f t="shared" si="149"/>
        <v>59.989999999999981</v>
      </c>
      <c r="M1365" s="36">
        <f t="shared" si="150"/>
        <v>0.33907981008365357</v>
      </c>
      <c r="N1365" s="37">
        <f t="shared" si="151"/>
        <v>2018</v>
      </c>
      <c r="O1365" s="38" t="str">
        <f t="shared" si="152"/>
        <v>Q4</v>
      </c>
      <c r="P1365" s="37">
        <f t="shared" si="153"/>
        <v>10</v>
      </c>
    </row>
    <row r="1366" spans="1:16" x14ac:dyDescent="0.25">
      <c r="A1366" s="31">
        <v>43374</v>
      </c>
      <c r="B1366" s="32" t="s">
        <v>80</v>
      </c>
      <c r="C1366" s="32" t="s">
        <v>86</v>
      </c>
      <c r="D1366" s="32" t="s">
        <v>76</v>
      </c>
      <c r="E1366" s="33">
        <v>1</v>
      </c>
      <c r="F1366" s="34">
        <v>10413.36</v>
      </c>
      <c r="G1366" s="34">
        <v>0</v>
      </c>
      <c r="H1366" s="34">
        <v>8638.77</v>
      </c>
      <c r="I1366" s="34">
        <v>416.53</v>
      </c>
      <c r="J1366" s="35">
        <f t="shared" si="147"/>
        <v>10413.36</v>
      </c>
      <c r="K1366" s="35">
        <f t="shared" si="148"/>
        <v>1774.5900000000001</v>
      </c>
      <c r="L1366" s="35">
        <f t="shared" si="149"/>
        <v>1358.0600000000002</v>
      </c>
      <c r="M1366" s="36">
        <f t="shared" si="150"/>
        <v>0.17041473645393995</v>
      </c>
      <c r="N1366" s="37">
        <f t="shared" si="151"/>
        <v>2018</v>
      </c>
      <c r="O1366" s="38" t="str">
        <f t="shared" si="152"/>
        <v>Q4</v>
      </c>
      <c r="P1366" s="37">
        <f t="shared" si="153"/>
        <v>10</v>
      </c>
    </row>
    <row r="1367" spans="1:16" x14ac:dyDescent="0.25">
      <c r="A1367" s="31">
        <v>43374</v>
      </c>
      <c r="B1367" s="32" t="s">
        <v>80</v>
      </c>
      <c r="C1367" s="32" t="s">
        <v>75</v>
      </c>
      <c r="D1367" s="32" t="s">
        <v>76</v>
      </c>
      <c r="E1367" s="33">
        <v>10</v>
      </c>
      <c r="F1367" s="34">
        <v>71184.179999999993</v>
      </c>
      <c r="G1367" s="34">
        <v>0</v>
      </c>
      <c r="H1367" s="34">
        <v>61328.1</v>
      </c>
      <c r="I1367" s="34">
        <v>0</v>
      </c>
      <c r="J1367" s="35">
        <f t="shared" si="147"/>
        <v>71184.179999999993</v>
      </c>
      <c r="K1367" s="35">
        <f t="shared" si="148"/>
        <v>9856.0799999999945</v>
      </c>
      <c r="L1367" s="35">
        <f t="shared" si="149"/>
        <v>9856.0799999999945</v>
      </c>
      <c r="M1367" s="36">
        <f t="shared" si="150"/>
        <v>0.13845885420046977</v>
      </c>
      <c r="N1367" s="37">
        <f t="shared" si="151"/>
        <v>2018</v>
      </c>
      <c r="O1367" s="38" t="str">
        <f t="shared" si="152"/>
        <v>Q4</v>
      </c>
      <c r="P1367" s="37">
        <f t="shared" si="153"/>
        <v>10</v>
      </c>
    </row>
    <row r="1368" spans="1:16" x14ac:dyDescent="0.25">
      <c r="A1368" s="31">
        <v>43374</v>
      </c>
      <c r="B1368" s="32" t="s">
        <v>80</v>
      </c>
      <c r="C1368" s="32" t="s">
        <v>78</v>
      </c>
      <c r="D1368" s="32" t="s">
        <v>76</v>
      </c>
      <c r="E1368" s="33">
        <v>191</v>
      </c>
      <c r="F1368" s="34">
        <v>1129800.73</v>
      </c>
      <c r="G1368" s="34">
        <v>0</v>
      </c>
      <c r="H1368" s="34">
        <v>983647.83</v>
      </c>
      <c r="I1368" s="34">
        <v>0</v>
      </c>
      <c r="J1368" s="35">
        <f t="shared" si="147"/>
        <v>1129800.73</v>
      </c>
      <c r="K1368" s="35">
        <f t="shared" si="148"/>
        <v>146152.90000000002</v>
      </c>
      <c r="L1368" s="35">
        <f t="shared" si="149"/>
        <v>146152.90000000002</v>
      </c>
      <c r="M1368" s="36">
        <f t="shared" si="150"/>
        <v>0.12936166185695422</v>
      </c>
      <c r="N1368" s="37">
        <f t="shared" si="151"/>
        <v>2018</v>
      </c>
      <c r="O1368" s="38" t="str">
        <f t="shared" si="152"/>
        <v>Q4</v>
      </c>
      <c r="P1368" s="37">
        <f t="shared" si="153"/>
        <v>10</v>
      </c>
    </row>
    <row r="1369" spans="1:16" x14ac:dyDescent="0.25">
      <c r="A1369" s="31">
        <v>43374</v>
      </c>
      <c r="B1369" s="32" t="s">
        <v>80</v>
      </c>
      <c r="C1369" s="32" t="s">
        <v>78</v>
      </c>
      <c r="D1369" s="32" t="s">
        <v>77</v>
      </c>
      <c r="E1369" s="33">
        <v>8</v>
      </c>
      <c r="F1369" s="34">
        <v>45176.28</v>
      </c>
      <c r="G1369" s="34">
        <v>2258.79</v>
      </c>
      <c r="H1369" s="34">
        <v>41285.33</v>
      </c>
      <c r="I1369" s="34">
        <v>0</v>
      </c>
      <c r="J1369" s="35">
        <f t="shared" si="147"/>
        <v>42917.49</v>
      </c>
      <c r="K1369" s="35">
        <f t="shared" si="148"/>
        <v>1632.1599999999962</v>
      </c>
      <c r="L1369" s="35">
        <f t="shared" si="149"/>
        <v>1632.1599999999962</v>
      </c>
      <c r="M1369" s="36">
        <f t="shared" si="150"/>
        <v>3.8030183032605039E-2</v>
      </c>
      <c r="N1369" s="37">
        <f t="shared" si="151"/>
        <v>2018</v>
      </c>
      <c r="O1369" s="38" t="str">
        <f t="shared" si="152"/>
        <v>Q4</v>
      </c>
      <c r="P1369" s="37">
        <f t="shared" si="153"/>
        <v>10</v>
      </c>
    </row>
    <row r="1370" spans="1:16" x14ac:dyDescent="0.25">
      <c r="A1370" s="31">
        <v>43374</v>
      </c>
      <c r="B1370" s="32" t="s">
        <v>80</v>
      </c>
      <c r="C1370" s="32" t="s">
        <v>79</v>
      </c>
      <c r="D1370" s="32" t="s">
        <v>76</v>
      </c>
      <c r="E1370" s="33">
        <v>17</v>
      </c>
      <c r="F1370" s="34">
        <v>69054.460000000006</v>
      </c>
      <c r="G1370" s="34">
        <v>0</v>
      </c>
      <c r="H1370" s="34">
        <v>60375.33</v>
      </c>
      <c r="I1370" s="34">
        <v>0</v>
      </c>
      <c r="J1370" s="35">
        <f t="shared" si="147"/>
        <v>69054.460000000006</v>
      </c>
      <c r="K1370" s="35">
        <f t="shared" si="148"/>
        <v>8679.1300000000047</v>
      </c>
      <c r="L1370" s="35">
        <f t="shared" si="149"/>
        <v>8679.1300000000047</v>
      </c>
      <c r="M1370" s="36">
        <f t="shared" si="150"/>
        <v>0.12568529244888749</v>
      </c>
      <c r="N1370" s="37">
        <f t="shared" si="151"/>
        <v>2018</v>
      </c>
      <c r="O1370" s="38" t="str">
        <f t="shared" si="152"/>
        <v>Q4</v>
      </c>
      <c r="P1370" s="37">
        <f t="shared" si="153"/>
        <v>10</v>
      </c>
    </row>
    <row r="1371" spans="1:16" x14ac:dyDescent="0.25">
      <c r="A1371" s="31">
        <v>43374</v>
      </c>
      <c r="B1371" s="32" t="s">
        <v>80</v>
      </c>
      <c r="C1371" s="32" t="s">
        <v>79</v>
      </c>
      <c r="D1371" s="32" t="s">
        <v>77</v>
      </c>
      <c r="E1371" s="33">
        <v>1</v>
      </c>
      <c r="F1371" s="34">
        <v>3577.94</v>
      </c>
      <c r="G1371" s="34">
        <v>178.9</v>
      </c>
      <c r="H1371" s="34">
        <v>3034.41</v>
      </c>
      <c r="I1371" s="34">
        <v>0</v>
      </c>
      <c r="J1371" s="35">
        <f t="shared" si="147"/>
        <v>3399.04</v>
      </c>
      <c r="K1371" s="35">
        <f t="shared" si="148"/>
        <v>364.63000000000011</v>
      </c>
      <c r="L1371" s="35">
        <f t="shared" si="149"/>
        <v>364.63000000000011</v>
      </c>
      <c r="M1371" s="36">
        <f t="shared" si="150"/>
        <v>0.10727440689135759</v>
      </c>
      <c r="N1371" s="37">
        <f t="shared" si="151"/>
        <v>2018</v>
      </c>
      <c r="O1371" s="38" t="str">
        <f t="shared" si="152"/>
        <v>Q4</v>
      </c>
      <c r="P1371" s="37">
        <f t="shared" si="153"/>
        <v>10</v>
      </c>
    </row>
    <row r="1372" spans="1:16" x14ac:dyDescent="0.25">
      <c r="A1372" s="31">
        <v>43374</v>
      </c>
      <c r="B1372" s="32" t="s">
        <v>81</v>
      </c>
      <c r="C1372" s="32" t="s">
        <v>86</v>
      </c>
      <c r="D1372" s="32" t="s">
        <v>76</v>
      </c>
      <c r="E1372" s="33">
        <v>17</v>
      </c>
      <c r="F1372" s="34">
        <v>10438.33</v>
      </c>
      <c r="G1372" s="34">
        <v>0</v>
      </c>
      <c r="H1372" s="34">
        <v>4434.58</v>
      </c>
      <c r="I1372" s="34">
        <v>417.53</v>
      </c>
      <c r="J1372" s="35">
        <f t="shared" si="147"/>
        <v>10438.33</v>
      </c>
      <c r="K1372" s="35">
        <f t="shared" si="148"/>
        <v>6003.75</v>
      </c>
      <c r="L1372" s="35">
        <f t="shared" si="149"/>
        <v>5586.22</v>
      </c>
      <c r="M1372" s="36">
        <f t="shared" si="150"/>
        <v>0.57516384325845227</v>
      </c>
      <c r="N1372" s="37">
        <f t="shared" si="151"/>
        <v>2018</v>
      </c>
      <c r="O1372" s="38" t="str">
        <f t="shared" si="152"/>
        <v>Q4</v>
      </c>
      <c r="P1372" s="37">
        <f t="shared" si="153"/>
        <v>10</v>
      </c>
    </row>
    <row r="1373" spans="1:16" x14ac:dyDescent="0.25">
      <c r="A1373" s="31">
        <v>43374</v>
      </c>
      <c r="B1373" s="32" t="s">
        <v>81</v>
      </c>
      <c r="C1373" s="32" t="s">
        <v>86</v>
      </c>
      <c r="D1373" s="32" t="s">
        <v>77</v>
      </c>
      <c r="E1373" s="33">
        <v>1</v>
      </c>
      <c r="F1373" s="34">
        <v>685.62</v>
      </c>
      <c r="G1373" s="34">
        <v>34.28</v>
      </c>
      <c r="H1373" s="34">
        <v>392.83</v>
      </c>
      <c r="I1373" s="34">
        <v>26.59</v>
      </c>
      <c r="J1373" s="35">
        <f t="shared" si="147"/>
        <v>651.34</v>
      </c>
      <c r="K1373" s="35">
        <f t="shared" si="148"/>
        <v>258.51000000000005</v>
      </c>
      <c r="L1373" s="35">
        <f t="shared" si="149"/>
        <v>231.92000000000004</v>
      </c>
      <c r="M1373" s="36">
        <f t="shared" si="150"/>
        <v>0.39688948936039553</v>
      </c>
      <c r="N1373" s="37">
        <f t="shared" si="151"/>
        <v>2018</v>
      </c>
      <c r="O1373" s="38" t="str">
        <f t="shared" si="152"/>
        <v>Q4</v>
      </c>
      <c r="P1373" s="37">
        <f t="shared" si="153"/>
        <v>10</v>
      </c>
    </row>
    <row r="1374" spans="1:16" x14ac:dyDescent="0.25">
      <c r="A1374" s="31">
        <v>43374</v>
      </c>
      <c r="B1374" s="32" t="s">
        <v>81</v>
      </c>
      <c r="C1374" s="32" t="s">
        <v>75</v>
      </c>
      <c r="D1374" s="32" t="s">
        <v>76</v>
      </c>
      <c r="E1374" s="33">
        <v>30</v>
      </c>
      <c r="F1374" s="34">
        <v>17686.8</v>
      </c>
      <c r="G1374" s="34">
        <v>0</v>
      </c>
      <c r="H1374" s="34">
        <v>8163.79</v>
      </c>
      <c r="I1374" s="34">
        <v>0</v>
      </c>
      <c r="J1374" s="35">
        <f t="shared" si="147"/>
        <v>17686.8</v>
      </c>
      <c r="K1374" s="35">
        <f t="shared" si="148"/>
        <v>9523.0099999999984</v>
      </c>
      <c r="L1374" s="35">
        <f t="shared" si="149"/>
        <v>9523.0099999999984</v>
      </c>
      <c r="M1374" s="36">
        <f t="shared" si="150"/>
        <v>0.53842470090689099</v>
      </c>
      <c r="N1374" s="37">
        <f t="shared" si="151"/>
        <v>2018</v>
      </c>
      <c r="O1374" s="38" t="str">
        <f t="shared" si="152"/>
        <v>Q4</v>
      </c>
      <c r="P1374" s="37">
        <f t="shared" si="153"/>
        <v>10</v>
      </c>
    </row>
    <row r="1375" spans="1:16" x14ac:dyDescent="0.25">
      <c r="A1375" s="31">
        <v>43374</v>
      </c>
      <c r="B1375" s="32" t="s">
        <v>81</v>
      </c>
      <c r="C1375" s="32" t="s">
        <v>78</v>
      </c>
      <c r="D1375" s="32" t="s">
        <v>76</v>
      </c>
      <c r="E1375" s="33">
        <v>642</v>
      </c>
      <c r="F1375" s="34">
        <v>458626.7</v>
      </c>
      <c r="G1375" s="34">
        <v>0</v>
      </c>
      <c r="H1375" s="34">
        <v>207741.52</v>
      </c>
      <c r="I1375" s="34">
        <v>0</v>
      </c>
      <c r="J1375" s="35">
        <f t="shared" si="147"/>
        <v>458626.7</v>
      </c>
      <c r="K1375" s="35">
        <f t="shared" si="148"/>
        <v>250885.18000000002</v>
      </c>
      <c r="L1375" s="35">
        <f t="shared" si="149"/>
        <v>250885.18000000002</v>
      </c>
      <c r="M1375" s="36">
        <f t="shared" si="150"/>
        <v>0.54703570463734452</v>
      </c>
      <c r="N1375" s="37">
        <f t="shared" si="151"/>
        <v>2018</v>
      </c>
      <c r="O1375" s="38" t="str">
        <f t="shared" si="152"/>
        <v>Q4</v>
      </c>
      <c r="P1375" s="37">
        <f t="shared" si="153"/>
        <v>10</v>
      </c>
    </row>
    <row r="1376" spans="1:16" x14ac:dyDescent="0.25">
      <c r="A1376" s="31">
        <v>43374</v>
      </c>
      <c r="B1376" s="32" t="s">
        <v>81</v>
      </c>
      <c r="C1376" s="32" t="s">
        <v>78</v>
      </c>
      <c r="D1376" s="32" t="s">
        <v>77</v>
      </c>
      <c r="E1376" s="33">
        <v>28</v>
      </c>
      <c r="F1376" s="34">
        <v>19519.990000000002</v>
      </c>
      <c r="G1376" s="34">
        <v>975.97</v>
      </c>
      <c r="H1376" s="34">
        <v>8786.19</v>
      </c>
      <c r="I1376" s="34">
        <v>0</v>
      </c>
      <c r="J1376" s="35">
        <f t="shared" si="147"/>
        <v>18544.02</v>
      </c>
      <c r="K1376" s="35">
        <f t="shared" si="148"/>
        <v>9757.83</v>
      </c>
      <c r="L1376" s="35">
        <f t="shared" si="149"/>
        <v>9757.83</v>
      </c>
      <c r="M1376" s="36">
        <f t="shared" si="150"/>
        <v>0.52619820297864217</v>
      </c>
      <c r="N1376" s="37">
        <f t="shared" si="151"/>
        <v>2018</v>
      </c>
      <c r="O1376" s="38" t="str">
        <f t="shared" si="152"/>
        <v>Q4</v>
      </c>
      <c r="P1376" s="37">
        <f t="shared" si="153"/>
        <v>10</v>
      </c>
    </row>
    <row r="1377" spans="1:16" x14ac:dyDescent="0.25">
      <c r="A1377" s="31">
        <v>43374</v>
      </c>
      <c r="B1377" s="32" t="s">
        <v>81</v>
      </c>
      <c r="C1377" s="32" t="s">
        <v>79</v>
      </c>
      <c r="D1377" s="32" t="s">
        <v>76</v>
      </c>
      <c r="E1377" s="33">
        <v>33</v>
      </c>
      <c r="F1377" s="34">
        <v>30449.38</v>
      </c>
      <c r="G1377" s="34">
        <v>0</v>
      </c>
      <c r="H1377" s="34">
        <v>14685.18</v>
      </c>
      <c r="I1377" s="34">
        <v>0</v>
      </c>
      <c r="J1377" s="35">
        <f t="shared" si="147"/>
        <v>30449.38</v>
      </c>
      <c r="K1377" s="35">
        <f t="shared" si="148"/>
        <v>15764.2</v>
      </c>
      <c r="L1377" s="35">
        <f t="shared" si="149"/>
        <v>15764.2</v>
      </c>
      <c r="M1377" s="36">
        <f t="shared" si="150"/>
        <v>0.51771825895962409</v>
      </c>
      <c r="N1377" s="37">
        <f t="shared" si="151"/>
        <v>2018</v>
      </c>
      <c r="O1377" s="38" t="str">
        <f t="shared" si="152"/>
        <v>Q4</v>
      </c>
      <c r="P1377" s="37">
        <f t="shared" si="153"/>
        <v>10</v>
      </c>
    </row>
    <row r="1378" spans="1:16" x14ac:dyDescent="0.25">
      <c r="A1378" s="31">
        <v>43374</v>
      </c>
      <c r="B1378" s="32" t="s">
        <v>81</v>
      </c>
      <c r="C1378" s="32" t="s">
        <v>79</v>
      </c>
      <c r="D1378" s="32" t="s">
        <v>77</v>
      </c>
      <c r="E1378" s="33">
        <v>3</v>
      </c>
      <c r="F1378" s="34">
        <v>1339</v>
      </c>
      <c r="G1378" s="34">
        <v>66.95</v>
      </c>
      <c r="H1378" s="34">
        <v>504.55</v>
      </c>
      <c r="I1378" s="34">
        <v>0</v>
      </c>
      <c r="J1378" s="35">
        <f t="shared" si="147"/>
        <v>1272.05</v>
      </c>
      <c r="K1378" s="35">
        <f t="shared" si="148"/>
        <v>767.5</v>
      </c>
      <c r="L1378" s="35">
        <f t="shared" si="149"/>
        <v>767.5</v>
      </c>
      <c r="M1378" s="36">
        <f t="shared" si="150"/>
        <v>0.60335678628984712</v>
      </c>
      <c r="N1378" s="37">
        <f t="shared" si="151"/>
        <v>2018</v>
      </c>
      <c r="O1378" s="38" t="str">
        <f t="shared" si="152"/>
        <v>Q4</v>
      </c>
      <c r="P1378" s="37">
        <f t="shared" si="153"/>
        <v>10</v>
      </c>
    </row>
    <row r="1379" spans="1:16" x14ac:dyDescent="0.25">
      <c r="A1379" s="31">
        <v>43374</v>
      </c>
      <c r="B1379" s="32" t="s">
        <v>82</v>
      </c>
      <c r="C1379" s="32" t="s">
        <v>86</v>
      </c>
      <c r="D1379" s="32" t="s">
        <v>76</v>
      </c>
      <c r="E1379" s="33">
        <v>11</v>
      </c>
      <c r="F1379" s="34">
        <v>1327.54</v>
      </c>
      <c r="G1379" s="34">
        <v>0</v>
      </c>
      <c r="H1379" s="34">
        <v>1130.68</v>
      </c>
      <c r="I1379" s="34">
        <v>53.1</v>
      </c>
      <c r="J1379" s="35">
        <f t="shared" si="147"/>
        <v>1327.54</v>
      </c>
      <c r="K1379" s="35">
        <f t="shared" si="148"/>
        <v>196.8599999999999</v>
      </c>
      <c r="L1379" s="35">
        <f t="shared" si="149"/>
        <v>143.75999999999991</v>
      </c>
      <c r="M1379" s="36">
        <f t="shared" si="150"/>
        <v>0.14828931708272436</v>
      </c>
      <c r="N1379" s="37">
        <f t="shared" si="151"/>
        <v>2018</v>
      </c>
      <c r="O1379" s="38" t="str">
        <f t="shared" si="152"/>
        <v>Q4</v>
      </c>
      <c r="P1379" s="37">
        <f t="shared" si="153"/>
        <v>10</v>
      </c>
    </row>
    <row r="1380" spans="1:16" x14ac:dyDescent="0.25">
      <c r="A1380" s="31">
        <v>43374</v>
      </c>
      <c r="B1380" s="32" t="s">
        <v>82</v>
      </c>
      <c r="C1380" s="32" t="s">
        <v>75</v>
      </c>
      <c r="D1380" s="32" t="s">
        <v>76</v>
      </c>
      <c r="E1380" s="33">
        <v>60</v>
      </c>
      <c r="F1380" s="34">
        <v>5412.15</v>
      </c>
      <c r="G1380" s="34">
        <v>0</v>
      </c>
      <c r="H1380" s="34">
        <v>4509.3</v>
      </c>
      <c r="I1380" s="34">
        <v>0</v>
      </c>
      <c r="J1380" s="35">
        <f t="shared" si="147"/>
        <v>5412.15</v>
      </c>
      <c r="K1380" s="35">
        <f t="shared" si="148"/>
        <v>902.84999999999945</v>
      </c>
      <c r="L1380" s="35">
        <f t="shared" si="149"/>
        <v>902.84999999999945</v>
      </c>
      <c r="M1380" s="36">
        <f t="shared" si="150"/>
        <v>0.16681910146614554</v>
      </c>
      <c r="N1380" s="37">
        <f t="shared" si="151"/>
        <v>2018</v>
      </c>
      <c r="O1380" s="38" t="str">
        <f t="shared" si="152"/>
        <v>Q4</v>
      </c>
      <c r="P1380" s="37">
        <f t="shared" si="153"/>
        <v>10</v>
      </c>
    </row>
    <row r="1381" spans="1:16" x14ac:dyDescent="0.25">
      <c r="A1381" s="31">
        <v>43374</v>
      </c>
      <c r="B1381" s="32" t="s">
        <v>82</v>
      </c>
      <c r="C1381" s="32" t="s">
        <v>75</v>
      </c>
      <c r="D1381" s="32" t="s">
        <v>77</v>
      </c>
      <c r="E1381" s="33">
        <v>3</v>
      </c>
      <c r="F1381" s="34">
        <v>293.39999999999998</v>
      </c>
      <c r="G1381" s="34">
        <v>14.67</v>
      </c>
      <c r="H1381" s="34">
        <v>190.14</v>
      </c>
      <c r="I1381" s="34">
        <v>0</v>
      </c>
      <c r="J1381" s="35">
        <f t="shared" si="147"/>
        <v>278.72999999999996</v>
      </c>
      <c r="K1381" s="35">
        <f t="shared" si="148"/>
        <v>88.589999999999975</v>
      </c>
      <c r="L1381" s="35">
        <f t="shared" si="149"/>
        <v>88.589999999999975</v>
      </c>
      <c r="M1381" s="36">
        <f t="shared" si="150"/>
        <v>0.31783446345926158</v>
      </c>
      <c r="N1381" s="37">
        <f t="shared" si="151"/>
        <v>2018</v>
      </c>
      <c r="O1381" s="38" t="str">
        <f t="shared" si="152"/>
        <v>Q4</v>
      </c>
      <c r="P1381" s="37">
        <f t="shared" si="153"/>
        <v>10</v>
      </c>
    </row>
    <row r="1382" spans="1:16" x14ac:dyDescent="0.25">
      <c r="A1382" s="31">
        <v>43374</v>
      </c>
      <c r="B1382" s="32" t="s">
        <v>82</v>
      </c>
      <c r="C1382" s="32" t="s">
        <v>78</v>
      </c>
      <c r="D1382" s="32" t="s">
        <v>76</v>
      </c>
      <c r="E1382" s="33">
        <v>2954</v>
      </c>
      <c r="F1382" s="34">
        <v>292877.61</v>
      </c>
      <c r="G1382" s="34">
        <v>0</v>
      </c>
      <c r="H1382" s="34">
        <v>241011.17</v>
      </c>
      <c r="I1382" s="34">
        <v>0</v>
      </c>
      <c r="J1382" s="35">
        <f t="shared" si="147"/>
        <v>292877.61</v>
      </c>
      <c r="K1382" s="35">
        <f t="shared" si="148"/>
        <v>51866.439999999973</v>
      </c>
      <c r="L1382" s="35">
        <f t="shared" si="149"/>
        <v>51866.439999999973</v>
      </c>
      <c r="M1382" s="36">
        <f t="shared" si="150"/>
        <v>0.17709254046425732</v>
      </c>
      <c r="N1382" s="37">
        <f t="shared" si="151"/>
        <v>2018</v>
      </c>
      <c r="O1382" s="38" t="str">
        <f t="shared" si="152"/>
        <v>Q4</v>
      </c>
      <c r="P1382" s="37">
        <f t="shared" si="153"/>
        <v>10</v>
      </c>
    </row>
    <row r="1383" spans="1:16" x14ac:dyDescent="0.25">
      <c r="A1383" s="31">
        <v>43374</v>
      </c>
      <c r="B1383" s="32" t="s">
        <v>82</v>
      </c>
      <c r="C1383" s="32" t="s">
        <v>78</v>
      </c>
      <c r="D1383" s="32" t="s">
        <v>77</v>
      </c>
      <c r="E1383" s="33">
        <v>117</v>
      </c>
      <c r="F1383" s="34">
        <v>12176.94</v>
      </c>
      <c r="G1383" s="34">
        <v>608.82000000000005</v>
      </c>
      <c r="H1383" s="34">
        <v>10036.41</v>
      </c>
      <c r="I1383" s="34">
        <v>0</v>
      </c>
      <c r="J1383" s="35">
        <f t="shared" si="147"/>
        <v>11568.12</v>
      </c>
      <c r="K1383" s="35">
        <f t="shared" si="148"/>
        <v>1531.7100000000009</v>
      </c>
      <c r="L1383" s="35">
        <f t="shared" si="149"/>
        <v>1531.7100000000009</v>
      </c>
      <c r="M1383" s="36">
        <f t="shared" si="150"/>
        <v>0.13240785883963865</v>
      </c>
      <c r="N1383" s="37">
        <f t="shared" si="151"/>
        <v>2018</v>
      </c>
      <c r="O1383" s="38" t="str">
        <f t="shared" si="152"/>
        <v>Q4</v>
      </c>
      <c r="P1383" s="37">
        <f t="shared" si="153"/>
        <v>10</v>
      </c>
    </row>
    <row r="1384" spans="1:16" x14ac:dyDescent="0.25">
      <c r="A1384" s="31">
        <v>43374</v>
      </c>
      <c r="B1384" s="32" t="s">
        <v>82</v>
      </c>
      <c r="C1384" s="32" t="s">
        <v>79</v>
      </c>
      <c r="D1384" s="32" t="s">
        <v>76</v>
      </c>
      <c r="E1384" s="33">
        <v>88</v>
      </c>
      <c r="F1384" s="34">
        <v>9445.82</v>
      </c>
      <c r="G1384" s="34">
        <v>0</v>
      </c>
      <c r="H1384" s="34">
        <v>7834.62</v>
      </c>
      <c r="I1384" s="34">
        <v>0</v>
      </c>
      <c r="J1384" s="35">
        <f t="shared" si="147"/>
        <v>9445.82</v>
      </c>
      <c r="K1384" s="35">
        <f t="shared" si="148"/>
        <v>1611.1999999999998</v>
      </c>
      <c r="L1384" s="35">
        <f t="shared" si="149"/>
        <v>1611.1999999999998</v>
      </c>
      <c r="M1384" s="36">
        <f t="shared" si="150"/>
        <v>0.17057280363165928</v>
      </c>
      <c r="N1384" s="37">
        <f t="shared" si="151"/>
        <v>2018</v>
      </c>
      <c r="O1384" s="38" t="str">
        <f t="shared" si="152"/>
        <v>Q4</v>
      </c>
      <c r="P1384" s="37">
        <f t="shared" si="153"/>
        <v>10</v>
      </c>
    </row>
    <row r="1385" spans="1:16" x14ac:dyDescent="0.25">
      <c r="A1385" s="31">
        <v>43374</v>
      </c>
      <c r="B1385" s="32" t="s">
        <v>82</v>
      </c>
      <c r="C1385" s="32" t="s">
        <v>79</v>
      </c>
      <c r="D1385" s="32" t="s">
        <v>77</v>
      </c>
      <c r="E1385" s="33">
        <v>2</v>
      </c>
      <c r="F1385" s="34">
        <v>158.13999999999999</v>
      </c>
      <c r="G1385" s="34">
        <v>7.91</v>
      </c>
      <c r="H1385" s="34">
        <v>112.94</v>
      </c>
      <c r="I1385" s="34">
        <v>0</v>
      </c>
      <c r="J1385" s="35">
        <f t="shared" si="147"/>
        <v>150.22999999999999</v>
      </c>
      <c r="K1385" s="35">
        <f t="shared" si="148"/>
        <v>37.289999999999992</v>
      </c>
      <c r="L1385" s="35">
        <f t="shared" si="149"/>
        <v>37.289999999999992</v>
      </c>
      <c r="M1385" s="36">
        <f t="shared" si="150"/>
        <v>0.2482193969247154</v>
      </c>
      <c r="N1385" s="37">
        <f t="shared" si="151"/>
        <v>2018</v>
      </c>
      <c r="O1385" s="38" t="str">
        <f t="shared" si="152"/>
        <v>Q4</v>
      </c>
      <c r="P1385" s="37">
        <f t="shared" si="153"/>
        <v>10</v>
      </c>
    </row>
    <row r="1386" spans="1:16" x14ac:dyDescent="0.25">
      <c r="A1386" s="31">
        <v>43374</v>
      </c>
      <c r="B1386" s="32" t="s">
        <v>83</v>
      </c>
      <c r="C1386" s="32" t="s">
        <v>86</v>
      </c>
      <c r="D1386" s="32" t="s">
        <v>76</v>
      </c>
      <c r="E1386" s="33">
        <v>10</v>
      </c>
      <c r="F1386" s="34">
        <v>7438.88</v>
      </c>
      <c r="G1386" s="34">
        <v>0</v>
      </c>
      <c r="H1386" s="34">
        <v>4005.83</v>
      </c>
      <c r="I1386" s="34">
        <v>297.56</v>
      </c>
      <c r="J1386" s="35">
        <f t="shared" si="147"/>
        <v>7438.88</v>
      </c>
      <c r="K1386" s="35">
        <f t="shared" si="148"/>
        <v>3433.05</v>
      </c>
      <c r="L1386" s="35">
        <f t="shared" si="149"/>
        <v>3135.4900000000002</v>
      </c>
      <c r="M1386" s="36">
        <f t="shared" si="150"/>
        <v>0.46150092487041061</v>
      </c>
      <c r="N1386" s="37">
        <f t="shared" si="151"/>
        <v>2018</v>
      </c>
      <c r="O1386" s="38" t="str">
        <f t="shared" si="152"/>
        <v>Q4</v>
      </c>
      <c r="P1386" s="37">
        <f t="shared" si="153"/>
        <v>10</v>
      </c>
    </row>
    <row r="1387" spans="1:16" x14ac:dyDescent="0.25">
      <c r="A1387" s="31">
        <v>43374</v>
      </c>
      <c r="B1387" s="32" t="s">
        <v>83</v>
      </c>
      <c r="C1387" s="32" t="s">
        <v>75</v>
      </c>
      <c r="D1387" s="32" t="s">
        <v>76</v>
      </c>
      <c r="E1387" s="33">
        <v>38</v>
      </c>
      <c r="F1387" s="34">
        <v>20175.400000000001</v>
      </c>
      <c r="G1387" s="34">
        <v>0</v>
      </c>
      <c r="H1387" s="34">
        <v>10890.3</v>
      </c>
      <c r="I1387" s="34">
        <v>0</v>
      </c>
      <c r="J1387" s="35">
        <f t="shared" si="147"/>
        <v>20175.400000000001</v>
      </c>
      <c r="K1387" s="35">
        <f t="shared" si="148"/>
        <v>9285.1000000000022</v>
      </c>
      <c r="L1387" s="35">
        <f t="shared" si="149"/>
        <v>9285.1000000000022</v>
      </c>
      <c r="M1387" s="36">
        <f t="shared" si="150"/>
        <v>0.46021888041872783</v>
      </c>
      <c r="N1387" s="37">
        <f t="shared" si="151"/>
        <v>2018</v>
      </c>
      <c r="O1387" s="38" t="str">
        <f t="shared" si="152"/>
        <v>Q4</v>
      </c>
      <c r="P1387" s="37">
        <f t="shared" si="153"/>
        <v>10</v>
      </c>
    </row>
    <row r="1388" spans="1:16" x14ac:dyDescent="0.25">
      <c r="A1388" s="31">
        <v>43374</v>
      </c>
      <c r="B1388" s="32" t="s">
        <v>83</v>
      </c>
      <c r="C1388" s="32" t="s">
        <v>75</v>
      </c>
      <c r="D1388" s="32" t="s">
        <v>77</v>
      </c>
      <c r="E1388" s="33">
        <v>2</v>
      </c>
      <c r="F1388" s="34">
        <v>2062.0700000000002</v>
      </c>
      <c r="G1388" s="34">
        <v>103.11</v>
      </c>
      <c r="H1388" s="34">
        <v>1087.78</v>
      </c>
      <c r="I1388" s="34">
        <v>0</v>
      </c>
      <c r="J1388" s="35">
        <f t="shared" si="147"/>
        <v>1958.9600000000003</v>
      </c>
      <c r="K1388" s="35">
        <f t="shared" si="148"/>
        <v>871.18000000000029</v>
      </c>
      <c r="L1388" s="35">
        <f t="shared" si="149"/>
        <v>871.18000000000029</v>
      </c>
      <c r="M1388" s="36">
        <f t="shared" si="150"/>
        <v>0.44471556336015039</v>
      </c>
      <c r="N1388" s="37">
        <f t="shared" si="151"/>
        <v>2018</v>
      </c>
      <c r="O1388" s="38" t="str">
        <f t="shared" si="152"/>
        <v>Q4</v>
      </c>
      <c r="P1388" s="37">
        <f t="shared" si="153"/>
        <v>10</v>
      </c>
    </row>
    <row r="1389" spans="1:16" x14ac:dyDescent="0.25">
      <c r="A1389" s="31">
        <v>43374</v>
      </c>
      <c r="B1389" s="32" t="s">
        <v>83</v>
      </c>
      <c r="C1389" s="32" t="s">
        <v>78</v>
      </c>
      <c r="D1389" s="32" t="s">
        <v>76</v>
      </c>
      <c r="E1389" s="33">
        <v>764</v>
      </c>
      <c r="F1389" s="34">
        <v>444338.83</v>
      </c>
      <c r="G1389" s="34">
        <v>0</v>
      </c>
      <c r="H1389" s="34">
        <v>239526.7</v>
      </c>
      <c r="I1389" s="34">
        <v>0</v>
      </c>
      <c r="J1389" s="35">
        <f t="shared" si="147"/>
        <v>444338.83</v>
      </c>
      <c r="K1389" s="35">
        <f t="shared" si="148"/>
        <v>204812.13</v>
      </c>
      <c r="L1389" s="35">
        <f t="shared" si="149"/>
        <v>204812.13</v>
      </c>
      <c r="M1389" s="36">
        <f t="shared" si="150"/>
        <v>0.46093682607032116</v>
      </c>
      <c r="N1389" s="37">
        <f t="shared" si="151"/>
        <v>2018</v>
      </c>
      <c r="O1389" s="38" t="str">
        <f t="shared" si="152"/>
        <v>Q4</v>
      </c>
      <c r="P1389" s="37">
        <f t="shared" si="153"/>
        <v>10</v>
      </c>
    </row>
    <row r="1390" spans="1:16" x14ac:dyDescent="0.25">
      <c r="A1390" s="31">
        <v>43374</v>
      </c>
      <c r="B1390" s="32" t="s">
        <v>83</v>
      </c>
      <c r="C1390" s="32" t="s">
        <v>78</v>
      </c>
      <c r="D1390" s="32" t="s">
        <v>77</v>
      </c>
      <c r="E1390" s="33">
        <v>43</v>
      </c>
      <c r="F1390" s="34">
        <v>20960.97</v>
      </c>
      <c r="G1390" s="34">
        <v>1048.05</v>
      </c>
      <c r="H1390" s="34">
        <v>11140.87</v>
      </c>
      <c r="I1390" s="34">
        <v>0</v>
      </c>
      <c r="J1390" s="35">
        <f t="shared" si="147"/>
        <v>19912.920000000002</v>
      </c>
      <c r="K1390" s="35">
        <f t="shared" si="148"/>
        <v>8772.0500000000011</v>
      </c>
      <c r="L1390" s="35">
        <f t="shared" si="149"/>
        <v>8772.0500000000011</v>
      </c>
      <c r="M1390" s="36">
        <f t="shared" si="150"/>
        <v>0.44052052637182293</v>
      </c>
      <c r="N1390" s="37">
        <f t="shared" si="151"/>
        <v>2018</v>
      </c>
      <c r="O1390" s="38" t="str">
        <f t="shared" si="152"/>
        <v>Q4</v>
      </c>
      <c r="P1390" s="37">
        <f t="shared" si="153"/>
        <v>10</v>
      </c>
    </row>
    <row r="1391" spans="1:16" x14ac:dyDescent="0.25">
      <c r="A1391" s="31">
        <v>43374</v>
      </c>
      <c r="B1391" s="32" t="s">
        <v>83</v>
      </c>
      <c r="C1391" s="32" t="s">
        <v>79</v>
      </c>
      <c r="D1391" s="32" t="s">
        <v>76</v>
      </c>
      <c r="E1391" s="33">
        <v>52</v>
      </c>
      <c r="F1391" s="34">
        <v>27287.67</v>
      </c>
      <c r="G1391" s="34">
        <v>0</v>
      </c>
      <c r="H1391" s="34">
        <v>14339.27</v>
      </c>
      <c r="I1391" s="34">
        <v>0</v>
      </c>
      <c r="J1391" s="35">
        <f t="shared" si="147"/>
        <v>27287.67</v>
      </c>
      <c r="K1391" s="35">
        <f t="shared" si="148"/>
        <v>12948.399999999998</v>
      </c>
      <c r="L1391" s="35">
        <f t="shared" si="149"/>
        <v>12948.399999999998</v>
      </c>
      <c r="M1391" s="36">
        <f t="shared" si="150"/>
        <v>0.47451468007345438</v>
      </c>
      <c r="N1391" s="37">
        <f t="shared" si="151"/>
        <v>2018</v>
      </c>
      <c r="O1391" s="38" t="str">
        <f t="shared" si="152"/>
        <v>Q4</v>
      </c>
      <c r="P1391" s="37">
        <f t="shared" si="153"/>
        <v>10</v>
      </c>
    </row>
    <row r="1392" spans="1:16" x14ac:dyDescent="0.25">
      <c r="A1392" s="31">
        <v>43374</v>
      </c>
      <c r="B1392" s="32" t="s">
        <v>83</v>
      </c>
      <c r="C1392" s="32" t="s">
        <v>79</v>
      </c>
      <c r="D1392" s="32" t="s">
        <v>77</v>
      </c>
      <c r="E1392" s="33">
        <v>2</v>
      </c>
      <c r="F1392" s="34">
        <v>788.62</v>
      </c>
      <c r="G1392" s="34">
        <v>39.43</v>
      </c>
      <c r="H1392" s="34">
        <v>375.51</v>
      </c>
      <c r="I1392" s="34">
        <v>0</v>
      </c>
      <c r="J1392" s="35">
        <f t="shared" si="147"/>
        <v>749.19</v>
      </c>
      <c r="K1392" s="35">
        <f t="shared" si="148"/>
        <v>373.68000000000006</v>
      </c>
      <c r="L1392" s="35">
        <f t="shared" si="149"/>
        <v>373.68000000000006</v>
      </c>
      <c r="M1392" s="36">
        <f t="shared" si="150"/>
        <v>0.49877868097545353</v>
      </c>
      <c r="N1392" s="37">
        <f t="shared" si="151"/>
        <v>2018</v>
      </c>
      <c r="O1392" s="38" t="str">
        <f t="shared" si="152"/>
        <v>Q4</v>
      </c>
      <c r="P1392" s="37">
        <f t="shared" si="153"/>
        <v>10</v>
      </c>
    </row>
    <row r="1393" spans="1:16" x14ac:dyDescent="0.25">
      <c r="A1393" s="31">
        <v>43374</v>
      </c>
      <c r="B1393" s="32" t="s">
        <v>84</v>
      </c>
      <c r="C1393" s="32" t="s">
        <v>86</v>
      </c>
      <c r="D1393" s="32" t="s">
        <v>76</v>
      </c>
      <c r="E1393" s="33">
        <v>5</v>
      </c>
      <c r="F1393" s="34">
        <v>17296.64</v>
      </c>
      <c r="G1393" s="34">
        <v>0</v>
      </c>
      <c r="H1393" s="34">
        <v>15344.39</v>
      </c>
      <c r="I1393" s="34">
        <v>691.87</v>
      </c>
      <c r="J1393" s="35">
        <f t="shared" si="147"/>
        <v>17296.64</v>
      </c>
      <c r="K1393" s="35">
        <f t="shared" si="148"/>
        <v>1952.25</v>
      </c>
      <c r="L1393" s="35">
        <f t="shared" si="149"/>
        <v>1260.3800000000001</v>
      </c>
      <c r="M1393" s="36">
        <f t="shared" si="150"/>
        <v>0.11286874213720122</v>
      </c>
      <c r="N1393" s="37">
        <f t="shared" si="151"/>
        <v>2018</v>
      </c>
      <c r="O1393" s="38" t="str">
        <f t="shared" si="152"/>
        <v>Q4</v>
      </c>
      <c r="P1393" s="37">
        <f t="shared" si="153"/>
        <v>10</v>
      </c>
    </row>
    <row r="1394" spans="1:16" x14ac:dyDescent="0.25">
      <c r="A1394" s="31">
        <v>43374</v>
      </c>
      <c r="B1394" s="32" t="s">
        <v>84</v>
      </c>
      <c r="C1394" s="32" t="s">
        <v>75</v>
      </c>
      <c r="D1394" s="32" t="s">
        <v>76</v>
      </c>
      <c r="E1394" s="33">
        <v>14</v>
      </c>
      <c r="F1394" s="34">
        <v>56926.53</v>
      </c>
      <c r="G1394" s="34">
        <v>0</v>
      </c>
      <c r="H1394" s="34">
        <v>45695.79</v>
      </c>
      <c r="I1394" s="34">
        <v>0</v>
      </c>
      <c r="J1394" s="35">
        <f t="shared" si="147"/>
        <v>56926.53</v>
      </c>
      <c r="K1394" s="35">
        <f t="shared" si="148"/>
        <v>11230.739999999998</v>
      </c>
      <c r="L1394" s="35">
        <f t="shared" si="149"/>
        <v>11230.739999999998</v>
      </c>
      <c r="M1394" s="36">
        <f t="shared" si="150"/>
        <v>0.19728481606027978</v>
      </c>
      <c r="N1394" s="37">
        <f t="shared" si="151"/>
        <v>2018</v>
      </c>
      <c r="O1394" s="38" t="str">
        <f t="shared" si="152"/>
        <v>Q4</v>
      </c>
      <c r="P1394" s="37">
        <f t="shared" si="153"/>
        <v>10</v>
      </c>
    </row>
    <row r="1395" spans="1:16" x14ac:dyDescent="0.25">
      <c r="A1395" s="31">
        <v>43374</v>
      </c>
      <c r="B1395" s="32" t="s">
        <v>84</v>
      </c>
      <c r="C1395" s="32" t="s">
        <v>75</v>
      </c>
      <c r="D1395" s="32" t="s">
        <v>77</v>
      </c>
      <c r="E1395" s="33">
        <v>1</v>
      </c>
      <c r="F1395" s="34">
        <v>696.03</v>
      </c>
      <c r="G1395" s="34">
        <v>34.799999999999997</v>
      </c>
      <c r="H1395" s="34">
        <v>472.09</v>
      </c>
      <c r="I1395" s="34">
        <v>0</v>
      </c>
      <c r="J1395" s="35">
        <f t="shared" si="147"/>
        <v>661.23</v>
      </c>
      <c r="K1395" s="35">
        <f t="shared" si="148"/>
        <v>189.14000000000004</v>
      </c>
      <c r="L1395" s="35">
        <f t="shared" si="149"/>
        <v>189.14000000000004</v>
      </c>
      <c r="M1395" s="36">
        <f t="shared" si="150"/>
        <v>0.28604267803941147</v>
      </c>
      <c r="N1395" s="37">
        <f t="shared" si="151"/>
        <v>2018</v>
      </c>
      <c r="O1395" s="38" t="str">
        <f t="shared" si="152"/>
        <v>Q4</v>
      </c>
      <c r="P1395" s="37">
        <f t="shared" si="153"/>
        <v>10</v>
      </c>
    </row>
    <row r="1396" spans="1:16" x14ac:dyDescent="0.25">
      <c r="A1396" s="31">
        <v>43374</v>
      </c>
      <c r="B1396" s="32" t="s">
        <v>84</v>
      </c>
      <c r="C1396" s="32" t="s">
        <v>78</v>
      </c>
      <c r="D1396" s="32" t="s">
        <v>76</v>
      </c>
      <c r="E1396" s="33">
        <v>245</v>
      </c>
      <c r="F1396" s="34">
        <v>953802.27</v>
      </c>
      <c r="G1396" s="34">
        <v>0</v>
      </c>
      <c r="H1396" s="34">
        <v>798720.81</v>
      </c>
      <c r="I1396" s="34">
        <v>0</v>
      </c>
      <c r="J1396" s="35">
        <f t="shared" si="147"/>
        <v>953802.27</v>
      </c>
      <c r="K1396" s="35">
        <f t="shared" si="148"/>
        <v>155081.45999999996</v>
      </c>
      <c r="L1396" s="35">
        <f t="shared" si="149"/>
        <v>155081.45999999996</v>
      </c>
      <c r="M1396" s="36">
        <f t="shared" si="150"/>
        <v>0.16259288206558783</v>
      </c>
      <c r="N1396" s="37">
        <f t="shared" si="151"/>
        <v>2018</v>
      </c>
      <c r="O1396" s="38" t="str">
        <f t="shared" si="152"/>
        <v>Q4</v>
      </c>
      <c r="P1396" s="37">
        <f t="shared" si="153"/>
        <v>10</v>
      </c>
    </row>
    <row r="1397" spans="1:16" x14ac:dyDescent="0.25">
      <c r="A1397" s="31">
        <v>43374</v>
      </c>
      <c r="B1397" s="32" t="s">
        <v>84</v>
      </c>
      <c r="C1397" s="32" t="s">
        <v>78</v>
      </c>
      <c r="D1397" s="32" t="s">
        <v>77</v>
      </c>
      <c r="E1397" s="33">
        <v>10</v>
      </c>
      <c r="F1397" s="34">
        <v>26238.89</v>
      </c>
      <c r="G1397" s="34">
        <v>1311.95</v>
      </c>
      <c r="H1397" s="34">
        <v>21168.799999999999</v>
      </c>
      <c r="I1397" s="34">
        <v>0</v>
      </c>
      <c r="J1397" s="35">
        <f t="shared" si="147"/>
        <v>24926.94</v>
      </c>
      <c r="K1397" s="35">
        <f t="shared" si="148"/>
        <v>3758.1399999999994</v>
      </c>
      <c r="L1397" s="35">
        <f t="shared" si="149"/>
        <v>3758.1399999999994</v>
      </c>
      <c r="M1397" s="36">
        <f t="shared" si="150"/>
        <v>0.15076619914036779</v>
      </c>
      <c r="N1397" s="37">
        <f t="shared" si="151"/>
        <v>2018</v>
      </c>
      <c r="O1397" s="38" t="str">
        <f t="shared" si="152"/>
        <v>Q4</v>
      </c>
      <c r="P1397" s="37">
        <f t="shared" si="153"/>
        <v>10</v>
      </c>
    </row>
    <row r="1398" spans="1:16" x14ac:dyDescent="0.25">
      <c r="A1398" s="31">
        <v>43374</v>
      </c>
      <c r="B1398" s="32" t="s">
        <v>84</v>
      </c>
      <c r="C1398" s="32" t="s">
        <v>79</v>
      </c>
      <c r="D1398" s="32" t="s">
        <v>76</v>
      </c>
      <c r="E1398" s="33">
        <v>24</v>
      </c>
      <c r="F1398" s="34">
        <v>103567.66</v>
      </c>
      <c r="G1398" s="34">
        <v>0</v>
      </c>
      <c r="H1398" s="34">
        <v>91886.43</v>
      </c>
      <c r="I1398" s="34">
        <v>0</v>
      </c>
      <c r="J1398" s="35">
        <f t="shared" si="147"/>
        <v>103567.66</v>
      </c>
      <c r="K1398" s="35">
        <f t="shared" si="148"/>
        <v>11681.23000000001</v>
      </c>
      <c r="L1398" s="35">
        <f t="shared" si="149"/>
        <v>11681.23000000001</v>
      </c>
      <c r="M1398" s="36">
        <f t="shared" si="150"/>
        <v>0.11278839359699747</v>
      </c>
      <c r="N1398" s="37">
        <f t="shared" si="151"/>
        <v>2018</v>
      </c>
      <c r="O1398" s="38" t="str">
        <f t="shared" si="152"/>
        <v>Q4</v>
      </c>
      <c r="P1398" s="37">
        <f t="shared" si="153"/>
        <v>10</v>
      </c>
    </row>
    <row r="1399" spans="1:16" x14ac:dyDescent="0.25">
      <c r="A1399" s="31">
        <v>43374</v>
      </c>
      <c r="B1399" s="32" t="s">
        <v>85</v>
      </c>
      <c r="C1399" s="32" t="s">
        <v>86</v>
      </c>
      <c r="D1399" s="32" t="s">
        <v>76</v>
      </c>
      <c r="E1399" s="33">
        <v>4</v>
      </c>
      <c r="F1399" s="34">
        <v>3699.65</v>
      </c>
      <c r="G1399" s="34">
        <v>0</v>
      </c>
      <c r="H1399" s="34">
        <v>2439.31</v>
      </c>
      <c r="I1399" s="34">
        <v>147.36000000000001</v>
      </c>
      <c r="J1399" s="35">
        <f t="shared" si="147"/>
        <v>3699.65</v>
      </c>
      <c r="K1399" s="35">
        <f t="shared" si="148"/>
        <v>1260.3400000000001</v>
      </c>
      <c r="L1399" s="35">
        <f t="shared" si="149"/>
        <v>1112.98</v>
      </c>
      <c r="M1399" s="36">
        <f t="shared" si="150"/>
        <v>0.34066465746759833</v>
      </c>
      <c r="N1399" s="37">
        <f t="shared" si="151"/>
        <v>2018</v>
      </c>
      <c r="O1399" s="38" t="str">
        <f t="shared" si="152"/>
        <v>Q4</v>
      </c>
      <c r="P1399" s="37">
        <f t="shared" si="153"/>
        <v>10</v>
      </c>
    </row>
    <row r="1400" spans="1:16" x14ac:dyDescent="0.25">
      <c r="A1400" s="31">
        <v>43374</v>
      </c>
      <c r="B1400" s="32" t="s">
        <v>85</v>
      </c>
      <c r="C1400" s="32" t="s">
        <v>86</v>
      </c>
      <c r="D1400" s="32" t="s">
        <v>77</v>
      </c>
      <c r="E1400" s="33">
        <v>1</v>
      </c>
      <c r="F1400" s="34">
        <v>519.16</v>
      </c>
      <c r="G1400" s="34">
        <v>25.96</v>
      </c>
      <c r="H1400" s="34">
        <v>301.89999999999998</v>
      </c>
      <c r="I1400" s="34">
        <v>20.350000000000001</v>
      </c>
      <c r="J1400" s="35">
        <f t="shared" si="147"/>
        <v>493.2</v>
      </c>
      <c r="K1400" s="35">
        <f t="shared" si="148"/>
        <v>191.3</v>
      </c>
      <c r="L1400" s="35">
        <f t="shared" si="149"/>
        <v>170.95000000000002</v>
      </c>
      <c r="M1400" s="36">
        <f t="shared" si="150"/>
        <v>0.38787510137875103</v>
      </c>
      <c r="N1400" s="37">
        <f t="shared" si="151"/>
        <v>2018</v>
      </c>
      <c r="O1400" s="38" t="str">
        <f t="shared" si="152"/>
        <v>Q4</v>
      </c>
      <c r="P1400" s="37">
        <f t="shared" si="153"/>
        <v>10</v>
      </c>
    </row>
    <row r="1401" spans="1:16" x14ac:dyDescent="0.25">
      <c r="A1401" s="31">
        <v>43374</v>
      </c>
      <c r="B1401" s="32" t="s">
        <v>85</v>
      </c>
      <c r="C1401" s="32" t="s">
        <v>75</v>
      </c>
      <c r="D1401" s="32" t="s">
        <v>76</v>
      </c>
      <c r="E1401" s="33">
        <v>16</v>
      </c>
      <c r="F1401" s="34">
        <v>19532.439999999999</v>
      </c>
      <c r="G1401" s="34">
        <v>0</v>
      </c>
      <c r="H1401" s="34">
        <v>11168.32</v>
      </c>
      <c r="I1401" s="34">
        <v>0</v>
      </c>
      <c r="J1401" s="35">
        <f t="shared" si="147"/>
        <v>19532.439999999999</v>
      </c>
      <c r="K1401" s="35">
        <f t="shared" si="148"/>
        <v>8364.119999999999</v>
      </c>
      <c r="L1401" s="35">
        <f t="shared" si="149"/>
        <v>8364.119999999999</v>
      </c>
      <c r="M1401" s="36">
        <f t="shared" si="150"/>
        <v>0.42821685360354361</v>
      </c>
      <c r="N1401" s="37">
        <f t="shared" si="151"/>
        <v>2018</v>
      </c>
      <c r="O1401" s="38" t="str">
        <f t="shared" si="152"/>
        <v>Q4</v>
      </c>
      <c r="P1401" s="37">
        <f t="shared" si="153"/>
        <v>10</v>
      </c>
    </row>
    <row r="1402" spans="1:16" x14ac:dyDescent="0.25">
      <c r="A1402" s="31">
        <v>43374</v>
      </c>
      <c r="B1402" s="32" t="s">
        <v>85</v>
      </c>
      <c r="C1402" s="32" t="s">
        <v>78</v>
      </c>
      <c r="D1402" s="32" t="s">
        <v>76</v>
      </c>
      <c r="E1402" s="33">
        <v>317</v>
      </c>
      <c r="F1402" s="34">
        <v>401441.13</v>
      </c>
      <c r="G1402" s="34">
        <v>0</v>
      </c>
      <c r="H1402" s="34">
        <v>218958.61</v>
      </c>
      <c r="I1402" s="34">
        <v>0</v>
      </c>
      <c r="J1402" s="35">
        <f t="shared" si="147"/>
        <v>401441.13</v>
      </c>
      <c r="K1402" s="35">
        <f t="shared" si="148"/>
        <v>182482.52000000002</v>
      </c>
      <c r="L1402" s="35">
        <f t="shared" si="149"/>
        <v>182482.52000000002</v>
      </c>
      <c r="M1402" s="36">
        <f t="shared" si="150"/>
        <v>0.45456856899540915</v>
      </c>
      <c r="N1402" s="37">
        <f t="shared" si="151"/>
        <v>2018</v>
      </c>
      <c r="O1402" s="38" t="str">
        <f t="shared" si="152"/>
        <v>Q4</v>
      </c>
      <c r="P1402" s="37">
        <f t="shared" si="153"/>
        <v>10</v>
      </c>
    </row>
    <row r="1403" spans="1:16" x14ac:dyDescent="0.25">
      <c r="A1403" s="31">
        <v>43374</v>
      </c>
      <c r="B1403" s="32" t="s">
        <v>85</v>
      </c>
      <c r="C1403" s="32" t="s">
        <v>78</v>
      </c>
      <c r="D1403" s="32" t="s">
        <v>77</v>
      </c>
      <c r="E1403" s="33">
        <v>17</v>
      </c>
      <c r="F1403" s="34">
        <v>22767.05</v>
      </c>
      <c r="G1403" s="34">
        <v>1138.31</v>
      </c>
      <c r="H1403" s="34">
        <v>12464.13</v>
      </c>
      <c r="I1403" s="34">
        <v>0</v>
      </c>
      <c r="J1403" s="35">
        <f t="shared" si="147"/>
        <v>21628.739999999998</v>
      </c>
      <c r="K1403" s="35">
        <f t="shared" si="148"/>
        <v>9164.6099999999988</v>
      </c>
      <c r="L1403" s="35">
        <f t="shared" si="149"/>
        <v>9164.6099999999988</v>
      </c>
      <c r="M1403" s="36">
        <f t="shared" si="150"/>
        <v>0.42372371206089671</v>
      </c>
      <c r="N1403" s="37">
        <f t="shared" si="151"/>
        <v>2018</v>
      </c>
      <c r="O1403" s="38" t="str">
        <f t="shared" si="152"/>
        <v>Q4</v>
      </c>
      <c r="P1403" s="37">
        <f t="shared" si="153"/>
        <v>10</v>
      </c>
    </row>
    <row r="1404" spans="1:16" x14ac:dyDescent="0.25">
      <c r="A1404" s="31">
        <v>43374</v>
      </c>
      <c r="B1404" s="32" t="s">
        <v>85</v>
      </c>
      <c r="C1404" s="32" t="s">
        <v>79</v>
      </c>
      <c r="D1404" s="32" t="s">
        <v>76</v>
      </c>
      <c r="E1404" s="33">
        <v>20</v>
      </c>
      <c r="F1404" s="34">
        <v>22233.34</v>
      </c>
      <c r="G1404" s="34">
        <v>0</v>
      </c>
      <c r="H1404" s="34">
        <v>13524.64</v>
      </c>
      <c r="I1404" s="34">
        <v>0</v>
      </c>
      <c r="J1404" s="35">
        <f t="shared" si="147"/>
        <v>22233.34</v>
      </c>
      <c r="K1404" s="35">
        <f t="shared" si="148"/>
        <v>8708.7000000000007</v>
      </c>
      <c r="L1404" s="35">
        <f t="shared" si="149"/>
        <v>8708.7000000000007</v>
      </c>
      <c r="M1404" s="36">
        <f t="shared" si="150"/>
        <v>0.39169553472397761</v>
      </c>
      <c r="N1404" s="37">
        <f t="shared" si="151"/>
        <v>2018</v>
      </c>
      <c r="O1404" s="38" t="str">
        <f t="shared" si="152"/>
        <v>Q4</v>
      </c>
      <c r="P1404" s="37">
        <f t="shared" si="153"/>
        <v>10</v>
      </c>
    </row>
    <row r="1405" spans="1:16" x14ac:dyDescent="0.25">
      <c r="A1405" s="31">
        <v>43405</v>
      </c>
      <c r="B1405" s="32" t="s">
        <v>74</v>
      </c>
      <c r="C1405" s="32" t="s">
        <v>86</v>
      </c>
      <c r="D1405" s="32" t="s">
        <v>76</v>
      </c>
      <c r="E1405" s="33">
        <v>22</v>
      </c>
      <c r="F1405" s="34">
        <v>7967.39</v>
      </c>
      <c r="G1405" s="34">
        <v>0</v>
      </c>
      <c r="H1405" s="34">
        <v>5012.7700000000004</v>
      </c>
      <c r="I1405" s="34">
        <v>318.69</v>
      </c>
      <c r="J1405" s="35">
        <f t="shared" si="147"/>
        <v>7967.39</v>
      </c>
      <c r="K1405" s="35">
        <f t="shared" si="148"/>
        <v>2954.62</v>
      </c>
      <c r="L1405" s="35">
        <f t="shared" si="149"/>
        <v>2635.93</v>
      </c>
      <c r="M1405" s="36">
        <f t="shared" si="150"/>
        <v>0.37083913301595628</v>
      </c>
      <c r="N1405" s="37">
        <f t="shared" si="151"/>
        <v>2018</v>
      </c>
      <c r="O1405" s="38" t="str">
        <f t="shared" si="152"/>
        <v>Q4</v>
      </c>
      <c r="P1405" s="37">
        <f t="shared" si="153"/>
        <v>11</v>
      </c>
    </row>
    <row r="1406" spans="1:16" x14ac:dyDescent="0.25">
      <c r="A1406" s="31">
        <v>43405</v>
      </c>
      <c r="B1406" s="32" t="s">
        <v>74</v>
      </c>
      <c r="C1406" s="32" t="s">
        <v>86</v>
      </c>
      <c r="D1406" s="32" t="s">
        <v>77</v>
      </c>
      <c r="E1406" s="33">
        <v>6</v>
      </c>
      <c r="F1406" s="34">
        <v>1991.33</v>
      </c>
      <c r="G1406" s="34">
        <v>246.92</v>
      </c>
      <c r="H1406" s="34">
        <v>1814.88</v>
      </c>
      <c r="I1406" s="34">
        <v>69.77</v>
      </c>
      <c r="J1406" s="35">
        <f t="shared" si="147"/>
        <v>1744.4099999999999</v>
      </c>
      <c r="K1406" s="35">
        <f t="shared" si="148"/>
        <v>-70.470000000000255</v>
      </c>
      <c r="L1406" s="35">
        <f t="shared" si="149"/>
        <v>-140.24000000000024</v>
      </c>
      <c r="M1406" s="36">
        <f t="shared" si="150"/>
        <v>-4.0397612946497817E-2</v>
      </c>
      <c r="N1406" s="37">
        <f t="shared" si="151"/>
        <v>2018</v>
      </c>
      <c r="O1406" s="38" t="str">
        <f t="shared" si="152"/>
        <v>Q4</v>
      </c>
      <c r="P1406" s="37">
        <f t="shared" si="153"/>
        <v>11</v>
      </c>
    </row>
    <row r="1407" spans="1:16" x14ac:dyDescent="0.25">
      <c r="A1407" s="31">
        <v>43405</v>
      </c>
      <c r="B1407" s="32" t="s">
        <v>74</v>
      </c>
      <c r="C1407" s="32" t="s">
        <v>75</v>
      </c>
      <c r="D1407" s="32" t="s">
        <v>76</v>
      </c>
      <c r="E1407" s="33">
        <v>67</v>
      </c>
      <c r="F1407" s="34">
        <v>27300.14</v>
      </c>
      <c r="G1407" s="34">
        <v>0</v>
      </c>
      <c r="H1407" s="34">
        <v>15368.77</v>
      </c>
      <c r="I1407" s="34">
        <v>0</v>
      </c>
      <c r="J1407" s="35">
        <f t="shared" si="147"/>
        <v>27300.14</v>
      </c>
      <c r="K1407" s="35">
        <f t="shared" si="148"/>
        <v>11931.369999999999</v>
      </c>
      <c r="L1407" s="35">
        <f t="shared" si="149"/>
        <v>11931.369999999999</v>
      </c>
      <c r="M1407" s="36">
        <f t="shared" si="150"/>
        <v>0.43704427889380787</v>
      </c>
      <c r="N1407" s="37">
        <f t="shared" si="151"/>
        <v>2018</v>
      </c>
      <c r="O1407" s="38" t="str">
        <f t="shared" si="152"/>
        <v>Q4</v>
      </c>
      <c r="P1407" s="37">
        <f t="shared" si="153"/>
        <v>11</v>
      </c>
    </row>
    <row r="1408" spans="1:16" x14ac:dyDescent="0.25">
      <c r="A1408" s="31">
        <v>43405</v>
      </c>
      <c r="B1408" s="32" t="s">
        <v>74</v>
      </c>
      <c r="C1408" s="32" t="s">
        <v>75</v>
      </c>
      <c r="D1408" s="32" t="s">
        <v>77</v>
      </c>
      <c r="E1408" s="33">
        <v>13</v>
      </c>
      <c r="F1408" s="34">
        <v>4320.8</v>
      </c>
      <c r="G1408" s="34">
        <v>461.39</v>
      </c>
      <c r="H1408" s="34">
        <v>2645.86</v>
      </c>
      <c r="I1408" s="34">
        <v>0</v>
      </c>
      <c r="J1408" s="35">
        <f t="shared" si="147"/>
        <v>3859.4100000000003</v>
      </c>
      <c r="K1408" s="35">
        <f t="shared" si="148"/>
        <v>1213.5500000000002</v>
      </c>
      <c r="L1408" s="35">
        <f t="shared" si="149"/>
        <v>1213.5500000000002</v>
      </c>
      <c r="M1408" s="36">
        <f t="shared" si="150"/>
        <v>0.31443925366830683</v>
      </c>
      <c r="N1408" s="37">
        <f t="shared" si="151"/>
        <v>2018</v>
      </c>
      <c r="O1408" s="38" t="str">
        <f t="shared" si="152"/>
        <v>Q4</v>
      </c>
      <c r="P1408" s="37">
        <f t="shared" si="153"/>
        <v>11</v>
      </c>
    </row>
    <row r="1409" spans="1:16" x14ac:dyDescent="0.25">
      <c r="A1409" s="31">
        <v>43405</v>
      </c>
      <c r="B1409" s="32" t="s">
        <v>74</v>
      </c>
      <c r="C1409" s="32" t="s">
        <v>78</v>
      </c>
      <c r="D1409" s="32" t="s">
        <v>76</v>
      </c>
      <c r="E1409" s="33">
        <v>1146</v>
      </c>
      <c r="F1409" s="34">
        <v>455551.59</v>
      </c>
      <c r="G1409" s="34">
        <v>0</v>
      </c>
      <c r="H1409" s="34">
        <v>268271.21000000002</v>
      </c>
      <c r="I1409" s="34">
        <v>0</v>
      </c>
      <c r="J1409" s="35">
        <f t="shared" si="147"/>
        <v>455551.59</v>
      </c>
      <c r="K1409" s="35">
        <f t="shared" si="148"/>
        <v>187280.38</v>
      </c>
      <c r="L1409" s="35">
        <f t="shared" si="149"/>
        <v>187280.38</v>
      </c>
      <c r="M1409" s="36">
        <f t="shared" si="150"/>
        <v>0.41110685180574169</v>
      </c>
      <c r="N1409" s="37">
        <f t="shared" si="151"/>
        <v>2018</v>
      </c>
      <c r="O1409" s="38" t="str">
        <f t="shared" si="152"/>
        <v>Q4</v>
      </c>
      <c r="P1409" s="37">
        <f t="shared" si="153"/>
        <v>11</v>
      </c>
    </row>
    <row r="1410" spans="1:16" x14ac:dyDescent="0.25">
      <c r="A1410" s="31">
        <v>43405</v>
      </c>
      <c r="B1410" s="32" t="s">
        <v>74</v>
      </c>
      <c r="C1410" s="32" t="s">
        <v>78</v>
      </c>
      <c r="D1410" s="32" t="s">
        <v>77</v>
      </c>
      <c r="E1410" s="33">
        <v>43</v>
      </c>
      <c r="F1410" s="34">
        <v>16327.04</v>
      </c>
      <c r="G1410" s="34">
        <v>816.34</v>
      </c>
      <c r="H1410" s="34">
        <v>8989.7900000000009</v>
      </c>
      <c r="I1410" s="34">
        <v>0</v>
      </c>
      <c r="J1410" s="35">
        <f t="shared" ref="J1410:J1473" si="154">F1410-G1410</f>
        <v>15510.7</v>
      </c>
      <c r="K1410" s="35">
        <f t="shared" ref="K1410:K1473" si="155">J1410-H1410</f>
        <v>6520.91</v>
      </c>
      <c r="L1410" s="35">
        <f t="shared" ref="L1410:L1473" si="156">K1410-I1410</f>
        <v>6520.91</v>
      </c>
      <c r="M1410" s="36">
        <f t="shared" ref="M1410:M1473" si="157">IF(J1410=0,0,K1410/J1410)</f>
        <v>0.42041364993198244</v>
      </c>
      <c r="N1410" s="37">
        <f t="shared" ref="N1410:N1473" si="158">YEAR(A1410)</f>
        <v>2018</v>
      </c>
      <c r="O1410" s="38" t="str">
        <f t="shared" ref="O1410:O1473" si="159">"Q"&amp;ROUNDUP(MONTH(A1410)/3,0)</f>
        <v>Q4</v>
      </c>
      <c r="P1410" s="37">
        <f t="shared" ref="P1410:P1473" si="160">MONTH(A1410)</f>
        <v>11</v>
      </c>
    </row>
    <row r="1411" spans="1:16" x14ac:dyDescent="0.25">
      <c r="A1411" s="31">
        <v>43405</v>
      </c>
      <c r="B1411" s="32" t="s">
        <v>74</v>
      </c>
      <c r="C1411" s="32" t="s">
        <v>79</v>
      </c>
      <c r="D1411" s="32" t="s">
        <v>76</v>
      </c>
      <c r="E1411" s="33">
        <v>111</v>
      </c>
      <c r="F1411" s="34">
        <v>39155.54</v>
      </c>
      <c r="G1411" s="34">
        <v>0</v>
      </c>
      <c r="H1411" s="34">
        <v>24956.35</v>
      </c>
      <c r="I1411" s="34">
        <v>0</v>
      </c>
      <c r="J1411" s="35">
        <f t="shared" si="154"/>
        <v>39155.54</v>
      </c>
      <c r="K1411" s="35">
        <f t="shared" si="155"/>
        <v>14199.190000000002</v>
      </c>
      <c r="L1411" s="35">
        <f t="shared" si="156"/>
        <v>14199.190000000002</v>
      </c>
      <c r="M1411" s="36">
        <f t="shared" si="157"/>
        <v>0.3626355299914138</v>
      </c>
      <c r="N1411" s="37">
        <f t="shared" si="158"/>
        <v>2018</v>
      </c>
      <c r="O1411" s="38" t="str">
        <f t="shared" si="159"/>
        <v>Q4</v>
      </c>
      <c r="P1411" s="37">
        <f t="shared" si="160"/>
        <v>11</v>
      </c>
    </row>
    <row r="1412" spans="1:16" x14ac:dyDescent="0.25">
      <c r="A1412" s="31">
        <v>43405</v>
      </c>
      <c r="B1412" s="32" t="s">
        <v>74</v>
      </c>
      <c r="C1412" s="32" t="s">
        <v>79</v>
      </c>
      <c r="D1412" s="32" t="s">
        <v>77</v>
      </c>
      <c r="E1412" s="33">
        <v>24</v>
      </c>
      <c r="F1412" s="34">
        <v>10191.81</v>
      </c>
      <c r="G1412" s="34">
        <v>1200.8</v>
      </c>
      <c r="H1412" s="34">
        <v>6194.13</v>
      </c>
      <c r="I1412" s="34">
        <v>0</v>
      </c>
      <c r="J1412" s="35">
        <f t="shared" si="154"/>
        <v>8991.01</v>
      </c>
      <c r="K1412" s="35">
        <f t="shared" si="155"/>
        <v>2796.88</v>
      </c>
      <c r="L1412" s="35">
        <f t="shared" si="156"/>
        <v>2796.88</v>
      </c>
      <c r="M1412" s="36">
        <f t="shared" si="157"/>
        <v>0.31107517397934159</v>
      </c>
      <c r="N1412" s="37">
        <f t="shared" si="158"/>
        <v>2018</v>
      </c>
      <c r="O1412" s="38" t="str">
        <f t="shared" si="159"/>
        <v>Q4</v>
      </c>
      <c r="P1412" s="37">
        <f t="shared" si="160"/>
        <v>11</v>
      </c>
    </row>
    <row r="1413" spans="1:16" x14ac:dyDescent="0.25">
      <c r="A1413" s="31">
        <v>43405</v>
      </c>
      <c r="B1413" s="32" t="s">
        <v>80</v>
      </c>
      <c r="C1413" s="32" t="s">
        <v>86</v>
      </c>
      <c r="D1413" s="32" t="s">
        <v>76</v>
      </c>
      <c r="E1413" s="33">
        <v>7</v>
      </c>
      <c r="F1413" s="34">
        <v>36521.160000000003</v>
      </c>
      <c r="G1413" s="34">
        <v>0</v>
      </c>
      <c r="H1413" s="34">
        <v>32199.49</v>
      </c>
      <c r="I1413" s="34">
        <v>1460.85</v>
      </c>
      <c r="J1413" s="35">
        <f t="shared" si="154"/>
        <v>36521.160000000003</v>
      </c>
      <c r="K1413" s="35">
        <f t="shared" si="155"/>
        <v>4321.6700000000019</v>
      </c>
      <c r="L1413" s="35">
        <f t="shared" si="156"/>
        <v>2860.820000000002</v>
      </c>
      <c r="M1413" s="36">
        <f t="shared" si="157"/>
        <v>0.11833331690450143</v>
      </c>
      <c r="N1413" s="37">
        <f t="shared" si="158"/>
        <v>2018</v>
      </c>
      <c r="O1413" s="38" t="str">
        <f t="shared" si="159"/>
        <v>Q4</v>
      </c>
      <c r="P1413" s="37">
        <f t="shared" si="160"/>
        <v>11</v>
      </c>
    </row>
    <row r="1414" spans="1:16" x14ac:dyDescent="0.25">
      <c r="A1414" s="31">
        <v>43405</v>
      </c>
      <c r="B1414" s="32" t="s">
        <v>80</v>
      </c>
      <c r="C1414" s="32" t="s">
        <v>75</v>
      </c>
      <c r="D1414" s="32" t="s">
        <v>76</v>
      </c>
      <c r="E1414" s="33">
        <v>16</v>
      </c>
      <c r="F1414" s="34">
        <v>100298.74</v>
      </c>
      <c r="G1414" s="34">
        <v>0</v>
      </c>
      <c r="H1414" s="34">
        <v>89263.039999999994</v>
      </c>
      <c r="I1414" s="34">
        <v>0</v>
      </c>
      <c r="J1414" s="35">
        <f t="shared" si="154"/>
        <v>100298.74</v>
      </c>
      <c r="K1414" s="35">
        <f t="shared" si="155"/>
        <v>11035.700000000012</v>
      </c>
      <c r="L1414" s="35">
        <f t="shared" si="156"/>
        <v>11035.700000000012</v>
      </c>
      <c r="M1414" s="36">
        <f t="shared" si="157"/>
        <v>0.11002830145224168</v>
      </c>
      <c r="N1414" s="37">
        <f t="shared" si="158"/>
        <v>2018</v>
      </c>
      <c r="O1414" s="38" t="str">
        <f t="shared" si="159"/>
        <v>Q4</v>
      </c>
      <c r="P1414" s="37">
        <f t="shared" si="160"/>
        <v>11</v>
      </c>
    </row>
    <row r="1415" spans="1:16" x14ac:dyDescent="0.25">
      <c r="A1415" s="31">
        <v>43405</v>
      </c>
      <c r="B1415" s="32" t="s">
        <v>80</v>
      </c>
      <c r="C1415" s="32" t="s">
        <v>75</v>
      </c>
      <c r="D1415" s="32" t="s">
        <v>77</v>
      </c>
      <c r="E1415" s="33">
        <v>1</v>
      </c>
      <c r="F1415" s="34">
        <v>6074.9</v>
      </c>
      <c r="G1415" s="34">
        <v>753.29</v>
      </c>
      <c r="H1415" s="34">
        <v>5767.62</v>
      </c>
      <c r="I1415" s="34">
        <v>0</v>
      </c>
      <c r="J1415" s="35">
        <f t="shared" si="154"/>
        <v>5321.61</v>
      </c>
      <c r="K1415" s="35">
        <f t="shared" si="155"/>
        <v>-446.01000000000022</v>
      </c>
      <c r="L1415" s="35">
        <f t="shared" si="156"/>
        <v>-446.01000000000022</v>
      </c>
      <c r="M1415" s="36">
        <f t="shared" si="157"/>
        <v>-8.3811102279197511E-2</v>
      </c>
      <c r="N1415" s="37">
        <f t="shared" si="158"/>
        <v>2018</v>
      </c>
      <c r="O1415" s="38" t="str">
        <f t="shared" si="159"/>
        <v>Q4</v>
      </c>
      <c r="P1415" s="37">
        <f t="shared" si="160"/>
        <v>11</v>
      </c>
    </row>
    <row r="1416" spans="1:16" x14ac:dyDescent="0.25">
      <c r="A1416" s="31">
        <v>43405</v>
      </c>
      <c r="B1416" s="32" t="s">
        <v>80</v>
      </c>
      <c r="C1416" s="32" t="s">
        <v>78</v>
      </c>
      <c r="D1416" s="32" t="s">
        <v>76</v>
      </c>
      <c r="E1416" s="33">
        <v>196</v>
      </c>
      <c r="F1416" s="34">
        <v>1142207.53</v>
      </c>
      <c r="G1416" s="34">
        <v>0</v>
      </c>
      <c r="H1416" s="34">
        <v>1001725.98</v>
      </c>
      <c r="I1416" s="34">
        <v>0</v>
      </c>
      <c r="J1416" s="35">
        <f t="shared" si="154"/>
        <v>1142207.53</v>
      </c>
      <c r="K1416" s="35">
        <f t="shared" si="155"/>
        <v>140481.55000000005</v>
      </c>
      <c r="L1416" s="35">
        <f t="shared" si="156"/>
        <v>140481.55000000005</v>
      </c>
      <c r="M1416" s="36">
        <f t="shared" si="157"/>
        <v>0.12299126586917182</v>
      </c>
      <c r="N1416" s="37">
        <f t="shared" si="158"/>
        <v>2018</v>
      </c>
      <c r="O1416" s="38" t="str">
        <f t="shared" si="159"/>
        <v>Q4</v>
      </c>
      <c r="P1416" s="37">
        <f t="shared" si="160"/>
        <v>11</v>
      </c>
    </row>
    <row r="1417" spans="1:16" x14ac:dyDescent="0.25">
      <c r="A1417" s="31">
        <v>43405</v>
      </c>
      <c r="B1417" s="32" t="s">
        <v>80</v>
      </c>
      <c r="C1417" s="32" t="s">
        <v>78</v>
      </c>
      <c r="D1417" s="32" t="s">
        <v>77</v>
      </c>
      <c r="E1417" s="33">
        <v>7</v>
      </c>
      <c r="F1417" s="34">
        <v>52179.19</v>
      </c>
      <c r="G1417" s="34">
        <v>2608.9499999999998</v>
      </c>
      <c r="H1417" s="34">
        <v>45351.47</v>
      </c>
      <c r="I1417" s="34">
        <v>0</v>
      </c>
      <c r="J1417" s="35">
        <f t="shared" si="154"/>
        <v>49570.240000000005</v>
      </c>
      <c r="K1417" s="35">
        <f t="shared" si="155"/>
        <v>4218.7700000000041</v>
      </c>
      <c r="L1417" s="35">
        <f t="shared" si="156"/>
        <v>4218.7700000000041</v>
      </c>
      <c r="M1417" s="36">
        <f t="shared" si="157"/>
        <v>8.5106910920746071E-2</v>
      </c>
      <c r="N1417" s="37">
        <f t="shared" si="158"/>
        <v>2018</v>
      </c>
      <c r="O1417" s="38" t="str">
        <f t="shared" si="159"/>
        <v>Q4</v>
      </c>
      <c r="P1417" s="37">
        <f t="shared" si="160"/>
        <v>11</v>
      </c>
    </row>
    <row r="1418" spans="1:16" x14ac:dyDescent="0.25">
      <c r="A1418" s="31">
        <v>43405</v>
      </c>
      <c r="B1418" s="32" t="s">
        <v>80</v>
      </c>
      <c r="C1418" s="32" t="s">
        <v>79</v>
      </c>
      <c r="D1418" s="32" t="s">
        <v>76</v>
      </c>
      <c r="E1418" s="33">
        <v>26</v>
      </c>
      <c r="F1418" s="34">
        <v>125830.18</v>
      </c>
      <c r="G1418" s="34">
        <v>0</v>
      </c>
      <c r="H1418" s="34">
        <v>112749.75999999999</v>
      </c>
      <c r="I1418" s="34">
        <v>0</v>
      </c>
      <c r="J1418" s="35">
        <f t="shared" si="154"/>
        <v>125830.18</v>
      </c>
      <c r="K1418" s="35">
        <f t="shared" si="155"/>
        <v>13080.419999999998</v>
      </c>
      <c r="L1418" s="35">
        <f t="shared" si="156"/>
        <v>13080.419999999998</v>
      </c>
      <c r="M1418" s="36">
        <f t="shared" si="157"/>
        <v>0.10395296263583187</v>
      </c>
      <c r="N1418" s="37">
        <f t="shared" si="158"/>
        <v>2018</v>
      </c>
      <c r="O1418" s="38" t="str">
        <f t="shared" si="159"/>
        <v>Q4</v>
      </c>
      <c r="P1418" s="37">
        <f t="shared" si="160"/>
        <v>11</v>
      </c>
    </row>
    <row r="1419" spans="1:16" x14ac:dyDescent="0.25">
      <c r="A1419" s="31">
        <v>43405</v>
      </c>
      <c r="B1419" s="32" t="s">
        <v>80</v>
      </c>
      <c r="C1419" s="32" t="s">
        <v>79</v>
      </c>
      <c r="D1419" s="32" t="s">
        <v>77</v>
      </c>
      <c r="E1419" s="33">
        <v>5</v>
      </c>
      <c r="F1419" s="34">
        <v>28137.62</v>
      </c>
      <c r="G1419" s="34">
        <v>3234.3</v>
      </c>
      <c r="H1419" s="34">
        <v>25831.52</v>
      </c>
      <c r="I1419" s="34">
        <v>0</v>
      </c>
      <c r="J1419" s="35">
        <f t="shared" si="154"/>
        <v>24903.32</v>
      </c>
      <c r="K1419" s="35">
        <f t="shared" si="155"/>
        <v>-928.20000000000073</v>
      </c>
      <c r="L1419" s="35">
        <f t="shared" si="156"/>
        <v>-928.20000000000073</v>
      </c>
      <c r="M1419" s="36">
        <f t="shared" si="157"/>
        <v>-3.7272138815226272E-2</v>
      </c>
      <c r="N1419" s="37">
        <f t="shared" si="158"/>
        <v>2018</v>
      </c>
      <c r="O1419" s="38" t="str">
        <f t="shared" si="159"/>
        <v>Q4</v>
      </c>
      <c r="P1419" s="37">
        <f t="shared" si="160"/>
        <v>11</v>
      </c>
    </row>
    <row r="1420" spans="1:16" x14ac:dyDescent="0.25">
      <c r="A1420" s="31">
        <v>43405</v>
      </c>
      <c r="B1420" s="32" t="s">
        <v>81</v>
      </c>
      <c r="C1420" s="32" t="s">
        <v>86</v>
      </c>
      <c r="D1420" s="32" t="s">
        <v>76</v>
      </c>
      <c r="E1420" s="33">
        <v>16</v>
      </c>
      <c r="F1420" s="34">
        <v>13716.62</v>
      </c>
      <c r="G1420" s="34">
        <v>0</v>
      </c>
      <c r="H1420" s="34">
        <v>5557.66</v>
      </c>
      <c r="I1420" s="34">
        <v>548.66</v>
      </c>
      <c r="J1420" s="35">
        <f t="shared" si="154"/>
        <v>13716.62</v>
      </c>
      <c r="K1420" s="35">
        <f t="shared" si="155"/>
        <v>8158.9600000000009</v>
      </c>
      <c r="L1420" s="35">
        <f t="shared" si="156"/>
        <v>7610.3000000000011</v>
      </c>
      <c r="M1420" s="36">
        <f t="shared" si="157"/>
        <v>0.59482292284834026</v>
      </c>
      <c r="N1420" s="37">
        <f t="shared" si="158"/>
        <v>2018</v>
      </c>
      <c r="O1420" s="38" t="str">
        <f t="shared" si="159"/>
        <v>Q4</v>
      </c>
      <c r="P1420" s="37">
        <f t="shared" si="160"/>
        <v>11</v>
      </c>
    </row>
    <row r="1421" spans="1:16" x14ac:dyDescent="0.25">
      <c r="A1421" s="31">
        <v>43405</v>
      </c>
      <c r="B1421" s="32" t="s">
        <v>81</v>
      </c>
      <c r="C1421" s="32" t="s">
        <v>86</v>
      </c>
      <c r="D1421" s="32" t="s">
        <v>77</v>
      </c>
      <c r="E1421" s="33">
        <v>1</v>
      </c>
      <c r="F1421" s="34">
        <v>852.09</v>
      </c>
      <c r="G1421" s="34">
        <v>105.66</v>
      </c>
      <c r="H1421" s="34">
        <v>387.23</v>
      </c>
      <c r="I1421" s="34">
        <v>29.86</v>
      </c>
      <c r="J1421" s="35">
        <f t="shared" si="154"/>
        <v>746.43000000000006</v>
      </c>
      <c r="K1421" s="35">
        <f t="shared" si="155"/>
        <v>359.20000000000005</v>
      </c>
      <c r="L1421" s="35">
        <f t="shared" si="156"/>
        <v>329.34000000000003</v>
      </c>
      <c r="M1421" s="36">
        <f t="shared" si="157"/>
        <v>0.48122395937998208</v>
      </c>
      <c r="N1421" s="37">
        <f t="shared" si="158"/>
        <v>2018</v>
      </c>
      <c r="O1421" s="38" t="str">
        <f t="shared" si="159"/>
        <v>Q4</v>
      </c>
      <c r="P1421" s="37">
        <f t="shared" si="160"/>
        <v>11</v>
      </c>
    </row>
    <row r="1422" spans="1:16" x14ac:dyDescent="0.25">
      <c r="A1422" s="31">
        <v>43405</v>
      </c>
      <c r="B1422" s="32" t="s">
        <v>81</v>
      </c>
      <c r="C1422" s="32" t="s">
        <v>75</v>
      </c>
      <c r="D1422" s="32" t="s">
        <v>76</v>
      </c>
      <c r="E1422" s="33">
        <v>47</v>
      </c>
      <c r="F1422" s="34">
        <v>35064.57</v>
      </c>
      <c r="G1422" s="34">
        <v>0</v>
      </c>
      <c r="H1422" s="34">
        <v>15921.76</v>
      </c>
      <c r="I1422" s="34">
        <v>0</v>
      </c>
      <c r="J1422" s="35">
        <f t="shared" si="154"/>
        <v>35064.57</v>
      </c>
      <c r="K1422" s="35">
        <f t="shared" si="155"/>
        <v>19142.809999999998</v>
      </c>
      <c r="L1422" s="35">
        <f t="shared" si="156"/>
        <v>19142.809999999998</v>
      </c>
      <c r="M1422" s="36">
        <f t="shared" si="157"/>
        <v>0.54593026522213162</v>
      </c>
      <c r="N1422" s="37">
        <f t="shared" si="158"/>
        <v>2018</v>
      </c>
      <c r="O1422" s="38" t="str">
        <f t="shared" si="159"/>
        <v>Q4</v>
      </c>
      <c r="P1422" s="37">
        <f t="shared" si="160"/>
        <v>11</v>
      </c>
    </row>
    <row r="1423" spans="1:16" x14ac:dyDescent="0.25">
      <c r="A1423" s="31">
        <v>43405</v>
      </c>
      <c r="B1423" s="32" t="s">
        <v>81</v>
      </c>
      <c r="C1423" s="32" t="s">
        <v>75</v>
      </c>
      <c r="D1423" s="32" t="s">
        <v>77</v>
      </c>
      <c r="E1423" s="33">
        <v>16</v>
      </c>
      <c r="F1423" s="34">
        <v>10012.81</v>
      </c>
      <c r="G1423" s="34">
        <v>1204.71</v>
      </c>
      <c r="H1423" s="34">
        <v>4443.91</v>
      </c>
      <c r="I1423" s="34">
        <v>0</v>
      </c>
      <c r="J1423" s="35">
        <f t="shared" si="154"/>
        <v>8808.0999999999985</v>
      </c>
      <c r="K1423" s="35">
        <f t="shared" si="155"/>
        <v>4364.1899999999987</v>
      </c>
      <c r="L1423" s="35">
        <f t="shared" si="156"/>
        <v>4364.1899999999987</v>
      </c>
      <c r="M1423" s="36">
        <f t="shared" si="157"/>
        <v>0.49547461995208947</v>
      </c>
      <c r="N1423" s="37">
        <f t="shared" si="158"/>
        <v>2018</v>
      </c>
      <c r="O1423" s="38" t="str">
        <f t="shared" si="159"/>
        <v>Q4</v>
      </c>
      <c r="P1423" s="37">
        <f t="shared" si="160"/>
        <v>11</v>
      </c>
    </row>
    <row r="1424" spans="1:16" x14ac:dyDescent="0.25">
      <c r="A1424" s="31">
        <v>43405</v>
      </c>
      <c r="B1424" s="32" t="s">
        <v>81</v>
      </c>
      <c r="C1424" s="32" t="s">
        <v>78</v>
      </c>
      <c r="D1424" s="32" t="s">
        <v>76</v>
      </c>
      <c r="E1424" s="33">
        <v>724</v>
      </c>
      <c r="F1424" s="34">
        <v>530027.29</v>
      </c>
      <c r="G1424" s="34">
        <v>0</v>
      </c>
      <c r="H1424" s="34">
        <v>241600.3</v>
      </c>
      <c r="I1424" s="34">
        <v>0</v>
      </c>
      <c r="J1424" s="35">
        <f t="shared" si="154"/>
        <v>530027.29</v>
      </c>
      <c r="K1424" s="35">
        <f t="shared" si="155"/>
        <v>288426.99000000005</v>
      </c>
      <c r="L1424" s="35">
        <f t="shared" si="156"/>
        <v>288426.99000000005</v>
      </c>
      <c r="M1424" s="36">
        <f t="shared" si="157"/>
        <v>0.54417384810506653</v>
      </c>
      <c r="N1424" s="37">
        <f t="shared" si="158"/>
        <v>2018</v>
      </c>
      <c r="O1424" s="38" t="str">
        <f t="shared" si="159"/>
        <v>Q4</v>
      </c>
      <c r="P1424" s="37">
        <f t="shared" si="160"/>
        <v>11</v>
      </c>
    </row>
    <row r="1425" spans="1:16" x14ac:dyDescent="0.25">
      <c r="A1425" s="31">
        <v>43405</v>
      </c>
      <c r="B1425" s="32" t="s">
        <v>81</v>
      </c>
      <c r="C1425" s="32" t="s">
        <v>78</v>
      </c>
      <c r="D1425" s="32" t="s">
        <v>77</v>
      </c>
      <c r="E1425" s="33">
        <v>37</v>
      </c>
      <c r="F1425" s="34">
        <v>22610.959999999999</v>
      </c>
      <c r="G1425" s="34">
        <v>1130.56</v>
      </c>
      <c r="H1425" s="34">
        <v>9950.44</v>
      </c>
      <c r="I1425" s="34">
        <v>0</v>
      </c>
      <c r="J1425" s="35">
        <f t="shared" si="154"/>
        <v>21480.399999999998</v>
      </c>
      <c r="K1425" s="35">
        <f t="shared" si="155"/>
        <v>11529.959999999997</v>
      </c>
      <c r="L1425" s="35">
        <f t="shared" si="156"/>
        <v>11529.959999999997</v>
      </c>
      <c r="M1425" s="36">
        <f t="shared" si="157"/>
        <v>0.53676654066032281</v>
      </c>
      <c r="N1425" s="37">
        <f t="shared" si="158"/>
        <v>2018</v>
      </c>
      <c r="O1425" s="38" t="str">
        <f t="shared" si="159"/>
        <v>Q4</v>
      </c>
      <c r="P1425" s="37">
        <f t="shared" si="160"/>
        <v>11</v>
      </c>
    </row>
    <row r="1426" spans="1:16" x14ac:dyDescent="0.25">
      <c r="A1426" s="31">
        <v>43405</v>
      </c>
      <c r="B1426" s="32" t="s">
        <v>81</v>
      </c>
      <c r="C1426" s="32" t="s">
        <v>79</v>
      </c>
      <c r="D1426" s="32" t="s">
        <v>76</v>
      </c>
      <c r="E1426" s="33">
        <v>43</v>
      </c>
      <c r="F1426" s="34">
        <v>29575.48</v>
      </c>
      <c r="G1426" s="34">
        <v>0</v>
      </c>
      <c r="H1426" s="34">
        <v>13360.92</v>
      </c>
      <c r="I1426" s="34">
        <v>0</v>
      </c>
      <c r="J1426" s="35">
        <f t="shared" si="154"/>
        <v>29575.48</v>
      </c>
      <c r="K1426" s="35">
        <f t="shared" si="155"/>
        <v>16214.56</v>
      </c>
      <c r="L1426" s="35">
        <f t="shared" si="156"/>
        <v>16214.56</v>
      </c>
      <c r="M1426" s="36">
        <f t="shared" si="157"/>
        <v>0.54824334211989123</v>
      </c>
      <c r="N1426" s="37">
        <f t="shared" si="158"/>
        <v>2018</v>
      </c>
      <c r="O1426" s="38" t="str">
        <f t="shared" si="159"/>
        <v>Q4</v>
      </c>
      <c r="P1426" s="37">
        <f t="shared" si="160"/>
        <v>11</v>
      </c>
    </row>
    <row r="1427" spans="1:16" x14ac:dyDescent="0.25">
      <c r="A1427" s="31">
        <v>43405</v>
      </c>
      <c r="B1427" s="32" t="s">
        <v>81</v>
      </c>
      <c r="C1427" s="32" t="s">
        <v>79</v>
      </c>
      <c r="D1427" s="32" t="s">
        <v>77</v>
      </c>
      <c r="E1427" s="33">
        <v>22</v>
      </c>
      <c r="F1427" s="34">
        <v>15270.96</v>
      </c>
      <c r="G1427" s="34">
        <v>1760.57</v>
      </c>
      <c r="H1427" s="34">
        <v>6665.05</v>
      </c>
      <c r="I1427" s="34">
        <v>0</v>
      </c>
      <c r="J1427" s="35">
        <f t="shared" si="154"/>
        <v>13510.39</v>
      </c>
      <c r="K1427" s="35">
        <f t="shared" si="155"/>
        <v>6845.3399999999992</v>
      </c>
      <c r="L1427" s="35">
        <f t="shared" si="156"/>
        <v>6845.3399999999992</v>
      </c>
      <c r="M1427" s="36">
        <f t="shared" si="157"/>
        <v>0.50667227222900302</v>
      </c>
      <c r="N1427" s="37">
        <f t="shared" si="158"/>
        <v>2018</v>
      </c>
      <c r="O1427" s="38" t="str">
        <f t="shared" si="159"/>
        <v>Q4</v>
      </c>
      <c r="P1427" s="37">
        <f t="shared" si="160"/>
        <v>11</v>
      </c>
    </row>
    <row r="1428" spans="1:16" x14ac:dyDescent="0.25">
      <c r="A1428" s="31">
        <v>43405</v>
      </c>
      <c r="B1428" s="32" t="s">
        <v>82</v>
      </c>
      <c r="C1428" s="32" t="s">
        <v>86</v>
      </c>
      <c r="D1428" s="32" t="s">
        <v>76</v>
      </c>
      <c r="E1428" s="33">
        <v>18</v>
      </c>
      <c r="F1428" s="34">
        <v>1680.26</v>
      </c>
      <c r="G1428" s="34">
        <v>0</v>
      </c>
      <c r="H1428" s="34">
        <v>1250.23</v>
      </c>
      <c r="I1428" s="34">
        <v>67.209999999999994</v>
      </c>
      <c r="J1428" s="35">
        <f t="shared" si="154"/>
        <v>1680.26</v>
      </c>
      <c r="K1428" s="35">
        <f t="shared" si="155"/>
        <v>430.03</v>
      </c>
      <c r="L1428" s="35">
        <f t="shared" si="156"/>
        <v>362.82</v>
      </c>
      <c r="M1428" s="36">
        <f t="shared" si="157"/>
        <v>0.25593062978348585</v>
      </c>
      <c r="N1428" s="37">
        <f t="shared" si="158"/>
        <v>2018</v>
      </c>
      <c r="O1428" s="38" t="str">
        <f t="shared" si="159"/>
        <v>Q4</v>
      </c>
      <c r="P1428" s="37">
        <f t="shared" si="160"/>
        <v>11</v>
      </c>
    </row>
    <row r="1429" spans="1:16" x14ac:dyDescent="0.25">
      <c r="A1429" s="31">
        <v>43405</v>
      </c>
      <c r="B1429" s="32" t="s">
        <v>82</v>
      </c>
      <c r="C1429" s="32" t="s">
        <v>86</v>
      </c>
      <c r="D1429" s="32" t="s">
        <v>77</v>
      </c>
      <c r="E1429" s="33">
        <v>7</v>
      </c>
      <c r="F1429" s="34">
        <v>381.85</v>
      </c>
      <c r="G1429" s="34">
        <v>47.36</v>
      </c>
      <c r="H1429" s="34">
        <v>315.47000000000003</v>
      </c>
      <c r="I1429" s="34">
        <v>13.38</v>
      </c>
      <c r="J1429" s="35">
        <f t="shared" si="154"/>
        <v>334.49</v>
      </c>
      <c r="K1429" s="35">
        <f t="shared" si="155"/>
        <v>19.019999999999982</v>
      </c>
      <c r="L1429" s="35">
        <f t="shared" si="156"/>
        <v>5.639999999999981</v>
      </c>
      <c r="M1429" s="36">
        <f t="shared" si="157"/>
        <v>5.6862686477921559E-2</v>
      </c>
      <c r="N1429" s="37">
        <f t="shared" si="158"/>
        <v>2018</v>
      </c>
      <c r="O1429" s="38" t="str">
        <f t="shared" si="159"/>
        <v>Q4</v>
      </c>
      <c r="P1429" s="37">
        <f t="shared" si="160"/>
        <v>11</v>
      </c>
    </row>
    <row r="1430" spans="1:16" x14ac:dyDescent="0.25">
      <c r="A1430" s="31">
        <v>43405</v>
      </c>
      <c r="B1430" s="32" t="s">
        <v>82</v>
      </c>
      <c r="C1430" s="32" t="s">
        <v>75</v>
      </c>
      <c r="D1430" s="32" t="s">
        <v>76</v>
      </c>
      <c r="E1430" s="33">
        <v>82</v>
      </c>
      <c r="F1430" s="34">
        <v>9579.01</v>
      </c>
      <c r="G1430" s="34">
        <v>0</v>
      </c>
      <c r="H1430" s="34">
        <v>7646.92</v>
      </c>
      <c r="I1430" s="34">
        <v>0</v>
      </c>
      <c r="J1430" s="35">
        <f t="shared" si="154"/>
        <v>9579.01</v>
      </c>
      <c r="K1430" s="35">
        <f t="shared" si="155"/>
        <v>1932.0900000000001</v>
      </c>
      <c r="L1430" s="35">
        <f t="shared" si="156"/>
        <v>1932.0900000000001</v>
      </c>
      <c r="M1430" s="36">
        <f t="shared" si="157"/>
        <v>0.20170038448649705</v>
      </c>
      <c r="N1430" s="37">
        <f t="shared" si="158"/>
        <v>2018</v>
      </c>
      <c r="O1430" s="38" t="str">
        <f t="shared" si="159"/>
        <v>Q4</v>
      </c>
      <c r="P1430" s="37">
        <f t="shared" si="160"/>
        <v>11</v>
      </c>
    </row>
    <row r="1431" spans="1:16" x14ac:dyDescent="0.25">
      <c r="A1431" s="31">
        <v>43405</v>
      </c>
      <c r="B1431" s="32" t="s">
        <v>82</v>
      </c>
      <c r="C1431" s="32" t="s">
        <v>75</v>
      </c>
      <c r="D1431" s="32" t="s">
        <v>77</v>
      </c>
      <c r="E1431" s="33">
        <v>20</v>
      </c>
      <c r="F1431" s="34">
        <v>1686.48</v>
      </c>
      <c r="G1431" s="34">
        <v>197.73</v>
      </c>
      <c r="H1431" s="34">
        <v>1438.5</v>
      </c>
      <c r="I1431" s="34">
        <v>0</v>
      </c>
      <c r="J1431" s="35">
        <f t="shared" si="154"/>
        <v>1488.75</v>
      </c>
      <c r="K1431" s="35">
        <f t="shared" si="155"/>
        <v>50.25</v>
      </c>
      <c r="L1431" s="35">
        <f t="shared" si="156"/>
        <v>50.25</v>
      </c>
      <c r="M1431" s="36">
        <f t="shared" si="157"/>
        <v>3.3753148614609575E-2</v>
      </c>
      <c r="N1431" s="37">
        <f t="shared" si="158"/>
        <v>2018</v>
      </c>
      <c r="O1431" s="38" t="str">
        <f t="shared" si="159"/>
        <v>Q4</v>
      </c>
      <c r="P1431" s="37">
        <f t="shared" si="160"/>
        <v>11</v>
      </c>
    </row>
    <row r="1432" spans="1:16" x14ac:dyDescent="0.25">
      <c r="A1432" s="31">
        <v>43405</v>
      </c>
      <c r="B1432" s="32" t="s">
        <v>82</v>
      </c>
      <c r="C1432" s="32" t="s">
        <v>78</v>
      </c>
      <c r="D1432" s="32" t="s">
        <v>76</v>
      </c>
      <c r="E1432" s="33">
        <v>3203</v>
      </c>
      <c r="F1432" s="34">
        <v>323225.59000000003</v>
      </c>
      <c r="G1432" s="34">
        <v>0</v>
      </c>
      <c r="H1432" s="34">
        <v>266258.21000000002</v>
      </c>
      <c r="I1432" s="34">
        <v>0</v>
      </c>
      <c r="J1432" s="35">
        <f t="shared" si="154"/>
        <v>323225.59000000003</v>
      </c>
      <c r="K1432" s="35">
        <f t="shared" si="155"/>
        <v>56967.380000000005</v>
      </c>
      <c r="L1432" s="35">
        <f t="shared" si="156"/>
        <v>56967.380000000005</v>
      </c>
      <c r="M1432" s="36">
        <f t="shared" si="157"/>
        <v>0.17624650325489391</v>
      </c>
      <c r="N1432" s="37">
        <f t="shared" si="158"/>
        <v>2018</v>
      </c>
      <c r="O1432" s="38" t="str">
        <f t="shared" si="159"/>
        <v>Q4</v>
      </c>
      <c r="P1432" s="37">
        <f t="shared" si="160"/>
        <v>11</v>
      </c>
    </row>
    <row r="1433" spans="1:16" x14ac:dyDescent="0.25">
      <c r="A1433" s="31">
        <v>43405</v>
      </c>
      <c r="B1433" s="32" t="s">
        <v>82</v>
      </c>
      <c r="C1433" s="32" t="s">
        <v>78</v>
      </c>
      <c r="D1433" s="32" t="s">
        <v>77</v>
      </c>
      <c r="E1433" s="33">
        <v>127</v>
      </c>
      <c r="F1433" s="34">
        <v>12311.24</v>
      </c>
      <c r="G1433" s="34">
        <v>615.57000000000005</v>
      </c>
      <c r="H1433" s="34">
        <v>10115.58</v>
      </c>
      <c r="I1433" s="34">
        <v>0</v>
      </c>
      <c r="J1433" s="35">
        <f t="shared" si="154"/>
        <v>11695.67</v>
      </c>
      <c r="K1433" s="35">
        <f t="shared" si="155"/>
        <v>1580.0900000000001</v>
      </c>
      <c r="L1433" s="35">
        <f t="shared" si="156"/>
        <v>1580.0900000000001</v>
      </c>
      <c r="M1433" s="36">
        <f t="shared" si="157"/>
        <v>0.13510042605511272</v>
      </c>
      <c r="N1433" s="37">
        <f t="shared" si="158"/>
        <v>2018</v>
      </c>
      <c r="O1433" s="38" t="str">
        <f t="shared" si="159"/>
        <v>Q4</v>
      </c>
      <c r="P1433" s="37">
        <f t="shared" si="160"/>
        <v>11</v>
      </c>
    </row>
    <row r="1434" spans="1:16" x14ac:dyDescent="0.25">
      <c r="A1434" s="31">
        <v>43405</v>
      </c>
      <c r="B1434" s="32" t="s">
        <v>82</v>
      </c>
      <c r="C1434" s="32" t="s">
        <v>79</v>
      </c>
      <c r="D1434" s="32" t="s">
        <v>76</v>
      </c>
      <c r="E1434" s="33">
        <v>175</v>
      </c>
      <c r="F1434" s="34">
        <v>17307.16</v>
      </c>
      <c r="G1434" s="34">
        <v>0</v>
      </c>
      <c r="H1434" s="34">
        <v>14544.83</v>
      </c>
      <c r="I1434" s="34">
        <v>0</v>
      </c>
      <c r="J1434" s="35">
        <f t="shared" si="154"/>
        <v>17307.16</v>
      </c>
      <c r="K1434" s="35">
        <f t="shared" si="155"/>
        <v>2762.33</v>
      </c>
      <c r="L1434" s="35">
        <f t="shared" si="156"/>
        <v>2762.33</v>
      </c>
      <c r="M1434" s="36">
        <f t="shared" si="157"/>
        <v>0.15960619766616821</v>
      </c>
      <c r="N1434" s="37">
        <f t="shared" si="158"/>
        <v>2018</v>
      </c>
      <c r="O1434" s="38" t="str">
        <f t="shared" si="159"/>
        <v>Q4</v>
      </c>
      <c r="P1434" s="37">
        <f t="shared" si="160"/>
        <v>11</v>
      </c>
    </row>
    <row r="1435" spans="1:16" x14ac:dyDescent="0.25">
      <c r="A1435" s="31">
        <v>43405</v>
      </c>
      <c r="B1435" s="32" t="s">
        <v>82</v>
      </c>
      <c r="C1435" s="32" t="s">
        <v>79</v>
      </c>
      <c r="D1435" s="32" t="s">
        <v>77</v>
      </c>
      <c r="E1435" s="33">
        <v>55</v>
      </c>
      <c r="F1435" s="34">
        <v>5738.91</v>
      </c>
      <c r="G1435" s="34">
        <v>675.6</v>
      </c>
      <c r="H1435" s="34">
        <v>4776.26</v>
      </c>
      <c r="I1435" s="34">
        <v>0</v>
      </c>
      <c r="J1435" s="35">
        <f t="shared" si="154"/>
        <v>5063.3099999999995</v>
      </c>
      <c r="K1435" s="35">
        <f t="shared" si="155"/>
        <v>287.04999999999927</v>
      </c>
      <c r="L1435" s="35">
        <f t="shared" si="156"/>
        <v>287.04999999999927</v>
      </c>
      <c r="M1435" s="36">
        <f t="shared" si="157"/>
        <v>5.6692163821689623E-2</v>
      </c>
      <c r="N1435" s="37">
        <f t="shared" si="158"/>
        <v>2018</v>
      </c>
      <c r="O1435" s="38" t="str">
        <f t="shared" si="159"/>
        <v>Q4</v>
      </c>
      <c r="P1435" s="37">
        <f t="shared" si="160"/>
        <v>11</v>
      </c>
    </row>
    <row r="1436" spans="1:16" x14ac:dyDescent="0.25">
      <c r="A1436" s="31">
        <v>43405</v>
      </c>
      <c r="B1436" s="32" t="s">
        <v>83</v>
      </c>
      <c r="C1436" s="32" t="s">
        <v>86</v>
      </c>
      <c r="D1436" s="32" t="s">
        <v>76</v>
      </c>
      <c r="E1436" s="33">
        <v>12</v>
      </c>
      <c r="F1436" s="34">
        <v>8425.15</v>
      </c>
      <c r="G1436" s="34">
        <v>0</v>
      </c>
      <c r="H1436" s="34">
        <v>4657.51</v>
      </c>
      <c r="I1436" s="34">
        <v>337</v>
      </c>
      <c r="J1436" s="35">
        <f t="shared" si="154"/>
        <v>8425.15</v>
      </c>
      <c r="K1436" s="35">
        <f t="shared" si="155"/>
        <v>3767.6399999999994</v>
      </c>
      <c r="L1436" s="35">
        <f t="shared" si="156"/>
        <v>3430.6399999999994</v>
      </c>
      <c r="M1436" s="36">
        <f t="shared" si="157"/>
        <v>0.44718966427897422</v>
      </c>
      <c r="N1436" s="37">
        <f t="shared" si="158"/>
        <v>2018</v>
      </c>
      <c r="O1436" s="38" t="str">
        <f t="shared" si="159"/>
        <v>Q4</v>
      </c>
      <c r="P1436" s="37">
        <f t="shared" si="160"/>
        <v>11</v>
      </c>
    </row>
    <row r="1437" spans="1:16" x14ac:dyDescent="0.25">
      <c r="A1437" s="31">
        <v>43405</v>
      </c>
      <c r="B1437" s="32" t="s">
        <v>83</v>
      </c>
      <c r="C1437" s="32" t="s">
        <v>86</v>
      </c>
      <c r="D1437" s="32" t="s">
        <v>77</v>
      </c>
      <c r="E1437" s="33">
        <v>2</v>
      </c>
      <c r="F1437" s="34">
        <v>684.59</v>
      </c>
      <c r="G1437" s="34">
        <v>84.88</v>
      </c>
      <c r="H1437" s="34">
        <v>379.25</v>
      </c>
      <c r="I1437" s="34">
        <v>23.99</v>
      </c>
      <c r="J1437" s="35">
        <f t="shared" si="154"/>
        <v>599.71</v>
      </c>
      <c r="K1437" s="35">
        <f t="shared" si="155"/>
        <v>220.46000000000004</v>
      </c>
      <c r="L1437" s="35">
        <f t="shared" si="156"/>
        <v>196.47000000000003</v>
      </c>
      <c r="M1437" s="36">
        <f t="shared" si="157"/>
        <v>0.3676110119891281</v>
      </c>
      <c r="N1437" s="37">
        <f t="shared" si="158"/>
        <v>2018</v>
      </c>
      <c r="O1437" s="38" t="str">
        <f t="shared" si="159"/>
        <v>Q4</v>
      </c>
      <c r="P1437" s="37">
        <f t="shared" si="160"/>
        <v>11</v>
      </c>
    </row>
    <row r="1438" spans="1:16" x14ac:dyDescent="0.25">
      <c r="A1438" s="31">
        <v>43405</v>
      </c>
      <c r="B1438" s="32" t="s">
        <v>83</v>
      </c>
      <c r="C1438" s="32" t="s">
        <v>75</v>
      </c>
      <c r="D1438" s="32" t="s">
        <v>76</v>
      </c>
      <c r="E1438" s="33">
        <v>47</v>
      </c>
      <c r="F1438" s="34">
        <v>29700.3</v>
      </c>
      <c r="G1438" s="34">
        <v>0</v>
      </c>
      <c r="H1438" s="34">
        <v>16180.13</v>
      </c>
      <c r="I1438" s="34">
        <v>0</v>
      </c>
      <c r="J1438" s="35">
        <f t="shared" si="154"/>
        <v>29700.3</v>
      </c>
      <c r="K1438" s="35">
        <f t="shared" si="155"/>
        <v>13520.17</v>
      </c>
      <c r="L1438" s="35">
        <f t="shared" si="156"/>
        <v>13520.17</v>
      </c>
      <c r="M1438" s="36">
        <f t="shared" si="157"/>
        <v>0.45521998094295346</v>
      </c>
      <c r="N1438" s="37">
        <f t="shared" si="158"/>
        <v>2018</v>
      </c>
      <c r="O1438" s="38" t="str">
        <f t="shared" si="159"/>
        <v>Q4</v>
      </c>
      <c r="P1438" s="37">
        <f t="shared" si="160"/>
        <v>11</v>
      </c>
    </row>
    <row r="1439" spans="1:16" x14ac:dyDescent="0.25">
      <c r="A1439" s="31">
        <v>43405</v>
      </c>
      <c r="B1439" s="32" t="s">
        <v>83</v>
      </c>
      <c r="C1439" s="32" t="s">
        <v>75</v>
      </c>
      <c r="D1439" s="32" t="s">
        <v>77</v>
      </c>
      <c r="E1439" s="33">
        <v>10</v>
      </c>
      <c r="F1439" s="34">
        <v>6356.85</v>
      </c>
      <c r="G1439" s="34">
        <v>661.29</v>
      </c>
      <c r="H1439" s="34">
        <v>3489.27</v>
      </c>
      <c r="I1439" s="34">
        <v>0</v>
      </c>
      <c r="J1439" s="35">
        <f t="shared" si="154"/>
        <v>5695.56</v>
      </c>
      <c r="K1439" s="35">
        <f t="shared" si="155"/>
        <v>2206.2900000000004</v>
      </c>
      <c r="L1439" s="35">
        <f t="shared" si="156"/>
        <v>2206.2900000000004</v>
      </c>
      <c r="M1439" s="36">
        <f t="shared" si="157"/>
        <v>0.38737016202094265</v>
      </c>
      <c r="N1439" s="37">
        <f t="shared" si="158"/>
        <v>2018</v>
      </c>
      <c r="O1439" s="38" t="str">
        <f t="shared" si="159"/>
        <v>Q4</v>
      </c>
      <c r="P1439" s="37">
        <f t="shared" si="160"/>
        <v>11</v>
      </c>
    </row>
    <row r="1440" spans="1:16" x14ac:dyDescent="0.25">
      <c r="A1440" s="31">
        <v>43405</v>
      </c>
      <c r="B1440" s="32" t="s">
        <v>83</v>
      </c>
      <c r="C1440" s="32" t="s">
        <v>78</v>
      </c>
      <c r="D1440" s="32" t="s">
        <v>76</v>
      </c>
      <c r="E1440" s="33">
        <v>887</v>
      </c>
      <c r="F1440" s="34">
        <v>521491.89</v>
      </c>
      <c r="G1440" s="34">
        <v>0</v>
      </c>
      <c r="H1440" s="34">
        <v>279293.57</v>
      </c>
      <c r="I1440" s="34">
        <v>0</v>
      </c>
      <c r="J1440" s="35">
        <f t="shared" si="154"/>
        <v>521491.89</v>
      </c>
      <c r="K1440" s="35">
        <f t="shared" si="155"/>
        <v>242198.32</v>
      </c>
      <c r="L1440" s="35">
        <f t="shared" si="156"/>
        <v>242198.32</v>
      </c>
      <c r="M1440" s="36">
        <f t="shared" si="157"/>
        <v>0.46443353126737985</v>
      </c>
      <c r="N1440" s="37">
        <f t="shared" si="158"/>
        <v>2018</v>
      </c>
      <c r="O1440" s="38" t="str">
        <f t="shared" si="159"/>
        <v>Q4</v>
      </c>
      <c r="P1440" s="37">
        <f t="shared" si="160"/>
        <v>11</v>
      </c>
    </row>
    <row r="1441" spans="1:16" x14ac:dyDescent="0.25">
      <c r="A1441" s="31">
        <v>43405</v>
      </c>
      <c r="B1441" s="32" t="s">
        <v>83</v>
      </c>
      <c r="C1441" s="32" t="s">
        <v>78</v>
      </c>
      <c r="D1441" s="32" t="s">
        <v>77</v>
      </c>
      <c r="E1441" s="33">
        <v>32</v>
      </c>
      <c r="F1441" s="34">
        <v>19894.57</v>
      </c>
      <c r="G1441" s="34">
        <v>994.75</v>
      </c>
      <c r="H1441" s="34">
        <v>10617.48</v>
      </c>
      <c r="I1441" s="34">
        <v>0</v>
      </c>
      <c r="J1441" s="35">
        <f t="shared" si="154"/>
        <v>18899.82</v>
      </c>
      <c r="K1441" s="35">
        <f t="shared" si="155"/>
        <v>8282.34</v>
      </c>
      <c r="L1441" s="35">
        <f t="shared" si="156"/>
        <v>8282.34</v>
      </c>
      <c r="M1441" s="36">
        <f t="shared" si="157"/>
        <v>0.43822322117353502</v>
      </c>
      <c r="N1441" s="37">
        <f t="shared" si="158"/>
        <v>2018</v>
      </c>
      <c r="O1441" s="38" t="str">
        <f t="shared" si="159"/>
        <v>Q4</v>
      </c>
      <c r="P1441" s="37">
        <f t="shared" si="160"/>
        <v>11</v>
      </c>
    </row>
    <row r="1442" spans="1:16" x14ac:dyDescent="0.25">
      <c r="A1442" s="31">
        <v>43405</v>
      </c>
      <c r="B1442" s="32" t="s">
        <v>83</v>
      </c>
      <c r="C1442" s="32" t="s">
        <v>79</v>
      </c>
      <c r="D1442" s="32" t="s">
        <v>76</v>
      </c>
      <c r="E1442" s="33">
        <v>51</v>
      </c>
      <c r="F1442" s="34">
        <v>24331.87</v>
      </c>
      <c r="G1442" s="34">
        <v>0</v>
      </c>
      <c r="H1442" s="34">
        <v>13131.29</v>
      </c>
      <c r="I1442" s="34">
        <v>0</v>
      </c>
      <c r="J1442" s="35">
        <f t="shared" si="154"/>
        <v>24331.87</v>
      </c>
      <c r="K1442" s="35">
        <f t="shared" si="155"/>
        <v>11200.579999999998</v>
      </c>
      <c r="L1442" s="35">
        <f t="shared" si="156"/>
        <v>11200.579999999998</v>
      </c>
      <c r="M1442" s="36">
        <f t="shared" si="157"/>
        <v>0.46032549080691287</v>
      </c>
      <c r="N1442" s="37">
        <f t="shared" si="158"/>
        <v>2018</v>
      </c>
      <c r="O1442" s="38" t="str">
        <f t="shared" si="159"/>
        <v>Q4</v>
      </c>
      <c r="P1442" s="37">
        <f t="shared" si="160"/>
        <v>11</v>
      </c>
    </row>
    <row r="1443" spans="1:16" x14ac:dyDescent="0.25">
      <c r="A1443" s="31">
        <v>43405</v>
      </c>
      <c r="B1443" s="32" t="s">
        <v>83</v>
      </c>
      <c r="C1443" s="32" t="s">
        <v>79</v>
      </c>
      <c r="D1443" s="32" t="s">
        <v>77</v>
      </c>
      <c r="E1443" s="33">
        <v>16</v>
      </c>
      <c r="F1443" s="34">
        <v>7965.32</v>
      </c>
      <c r="G1443" s="34">
        <v>792.38</v>
      </c>
      <c r="H1443" s="34">
        <v>4175.6400000000003</v>
      </c>
      <c r="I1443" s="34">
        <v>0</v>
      </c>
      <c r="J1443" s="35">
        <f t="shared" si="154"/>
        <v>7172.94</v>
      </c>
      <c r="K1443" s="35">
        <f t="shared" si="155"/>
        <v>2997.2999999999993</v>
      </c>
      <c r="L1443" s="35">
        <f t="shared" si="156"/>
        <v>2997.2999999999993</v>
      </c>
      <c r="M1443" s="36">
        <f t="shared" si="157"/>
        <v>0.41786213184551935</v>
      </c>
      <c r="N1443" s="37">
        <f t="shared" si="158"/>
        <v>2018</v>
      </c>
      <c r="O1443" s="38" t="str">
        <f t="shared" si="159"/>
        <v>Q4</v>
      </c>
      <c r="P1443" s="37">
        <f t="shared" si="160"/>
        <v>11</v>
      </c>
    </row>
    <row r="1444" spans="1:16" x14ac:dyDescent="0.25">
      <c r="A1444" s="31">
        <v>43405</v>
      </c>
      <c r="B1444" s="32" t="s">
        <v>84</v>
      </c>
      <c r="C1444" s="32" t="s">
        <v>86</v>
      </c>
      <c r="D1444" s="32" t="s">
        <v>76</v>
      </c>
      <c r="E1444" s="33">
        <v>9</v>
      </c>
      <c r="F1444" s="34">
        <v>21630.95</v>
      </c>
      <c r="G1444" s="34">
        <v>0</v>
      </c>
      <c r="H1444" s="34">
        <v>15506.55</v>
      </c>
      <c r="I1444" s="34">
        <v>863.36</v>
      </c>
      <c r="J1444" s="35">
        <f t="shared" si="154"/>
        <v>21630.95</v>
      </c>
      <c r="K1444" s="35">
        <f t="shared" si="155"/>
        <v>6124.4000000000015</v>
      </c>
      <c r="L1444" s="35">
        <f t="shared" si="156"/>
        <v>5261.0400000000018</v>
      </c>
      <c r="M1444" s="36">
        <f t="shared" si="157"/>
        <v>0.28313134651968597</v>
      </c>
      <c r="N1444" s="37">
        <f t="shared" si="158"/>
        <v>2018</v>
      </c>
      <c r="O1444" s="38" t="str">
        <f t="shared" si="159"/>
        <v>Q4</v>
      </c>
      <c r="P1444" s="37">
        <f t="shared" si="160"/>
        <v>11</v>
      </c>
    </row>
    <row r="1445" spans="1:16" x14ac:dyDescent="0.25">
      <c r="A1445" s="31">
        <v>43405</v>
      </c>
      <c r="B1445" s="32" t="s">
        <v>84</v>
      </c>
      <c r="C1445" s="32" t="s">
        <v>86</v>
      </c>
      <c r="D1445" s="32" t="s">
        <v>77</v>
      </c>
      <c r="E1445" s="33">
        <v>1</v>
      </c>
      <c r="F1445" s="34">
        <v>4732.78</v>
      </c>
      <c r="G1445" s="34">
        <v>236.64</v>
      </c>
      <c r="H1445" s="34">
        <v>3606.16</v>
      </c>
      <c r="I1445" s="34">
        <v>181.73</v>
      </c>
      <c r="J1445" s="35">
        <f t="shared" si="154"/>
        <v>4496.1399999999994</v>
      </c>
      <c r="K1445" s="35">
        <f t="shared" si="155"/>
        <v>889.97999999999956</v>
      </c>
      <c r="L1445" s="35">
        <f t="shared" si="156"/>
        <v>708.24999999999955</v>
      </c>
      <c r="M1445" s="36">
        <f t="shared" si="157"/>
        <v>0.19794312454683344</v>
      </c>
      <c r="N1445" s="37">
        <f t="shared" si="158"/>
        <v>2018</v>
      </c>
      <c r="O1445" s="38" t="str">
        <f t="shared" si="159"/>
        <v>Q4</v>
      </c>
      <c r="P1445" s="37">
        <f t="shared" si="160"/>
        <v>11</v>
      </c>
    </row>
    <row r="1446" spans="1:16" x14ac:dyDescent="0.25">
      <c r="A1446" s="31">
        <v>43405</v>
      </c>
      <c r="B1446" s="32" t="s">
        <v>84</v>
      </c>
      <c r="C1446" s="32" t="s">
        <v>75</v>
      </c>
      <c r="D1446" s="32" t="s">
        <v>76</v>
      </c>
      <c r="E1446" s="33">
        <v>9</v>
      </c>
      <c r="F1446" s="34">
        <v>26354.38</v>
      </c>
      <c r="G1446" s="34">
        <v>0</v>
      </c>
      <c r="H1446" s="34">
        <v>22021.96</v>
      </c>
      <c r="I1446" s="34">
        <v>0</v>
      </c>
      <c r="J1446" s="35">
        <f t="shared" si="154"/>
        <v>26354.38</v>
      </c>
      <c r="K1446" s="35">
        <f t="shared" si="155"/>
        <v>4332.4200000000019</v>
      </c>
      <c r="L1446" s="35">
        <f t="shared" si="156"/>
        <v>4332.4200000000019</v>
      </c>
      <c r="M1446" s="36">
        <f t="shared" si="157"/>
        <v>0.16439089062235582</v>
      </c>
      <c r="N1446" s="37">
        <f t="shared" si="158"/>
        <v>2018</v>
      </c>
      <c r="O1446" s="38" t="str">
        <f t="shared" si="159"/>
        <v>Q4</v>
      </c>
      <c r="P1446" s="37">
        <f t="shared" si="160"/>
        <v>11</v>
      </c>
    </row>
    <row r="1447" spans="1:16" x14ac:dyDescent="0.25">
      <c r="A1447" s="31">
        <v>43405</v>
      </c>
      <c r="B1447" s="32" t="s">
        <v>84</v>
      </c>
      <c r="C1447" s="32" t="s">
        <v>75</v>
      </c>
      <c r="D1447" s="32" t="s">
        <v>77</v>
      </c>
      <c r="E1447" s="33">
        <v>5</v>
      </c>
      <c r="F1447" s="34">
        <v>9722.5400000000009</v>
      </c>
      <c r="G1447" s="34">
        <v>1205.5899999999999</v>
      </c>
      <c r="H1447" s="34">
        <v>7406.22</v>
      </c>
      <c r="I1447" s="34">
        <v>0</v>
      </c>
      <c r="J1447" s="35">
        <f t="shared" si="154"/>
        <v>8516.9500000000007</v>
      </c>
      <c r="K1447" s="35">
        <f t="shared" si="155"/>
        <v>1110.7300000000005</v>
      </c>
      <c r="L1447" s="35">
        <f t="shared" si="156"/>
        <v>1110.7300000000005</v>
      </c>
      <c r="M1447" s="36">
        <f t="shared" si="157"/>
        <v>0.1304140566752183</v>
      </c>
      <c r="N1447" s="37">
        <f t="shared" si="158"/>
        <v>2018</v>
      </c>
      <c r="O1447" s="38" t="str">
        <f t="shared" si="159"/>
        <v>Q4</v>
      </c>
      <c r="P1447" s="37">
        <f t="shared" si="160"/>
        <v>11</v>
      </c>
    </row>
    <row r="1448" spans="1:16" x14ac:dyDescent="0.25">
      <c r="A1448" s="31">
        <v>43405</v>
      </c>
      <c r="B1448" s="32" t="s">
        <v>84</v>
      </c>
      <c r="C1448" s="32" t="s">
        <v>78</v>
      </c>
      <c r="D1448" s="32" t="s">
        <v>76</v>
      </c>
      <c r="E1448" s="33">
        <v>314</v>
      </c>
      <c r="F1448" s="34">
        <v>1260128.19</v>
      </c>
      <c r="G1448" s="34">
        <v>0</v>
      </c>
      <c r="H1448" s="34">
        <v>1036574.51</v>
      </c>
      <c r="I1448" s="34">
        <v>0</v>
      </c>
      <c r="J1448" s="35">
        <f t="shared" si="154"/>
        <v>1260128.19</v>
      </c>
      <c r="K1448" s="35">
        <f t="shared" si="155"/>
        <v>223553.67999999993</v>
      </c>
      <c r="L1448" s="35">
        <f t="shared" si="156"/>
        <v>223553.67999999993</v>
      </c>
      <c r="M1448" s="36">
        <f t="shared" si="157"/>
        <v>0.17740550665722346</v>
      </c>
      <c r="N1448" s="37">
        <f t="shared" si="158"/>
        <v>2018</v>
      </c>
      <c r="O1448" s="38" t="str">
        <f t="shared" si="159"/>
        <v>Q4</v>
      </c>
      <c r="P1448" s="37">
        <f t="shared" si="160"/>
        <v>11</v>
      </c>
    </row>
    <row r="1449" spans="1:16" x14ac:dyDescent="0.25">
      <c r="A1449" s="31">
        <v>43405</v>
      </c>
      <c r="B1449" s="32" t="s">
        <v>84</v>
      </c>
      <c r="C1449" s="32" t="s">
        <v>78</v>
      </c>
      <c r="D1449" s="32" t="s">
        <v>77</v>
      </c>
      <c r="E1449" s="33">
        <v>12</v>
      </c>
      <c r="F1449" s="34">
        <v>65002.11</v>
      </c>
      <c r="G1449" s="34">
        <v>3250.09</v>
      </c>
      <c r="H1449" s="34">
        <v>57567.65</v>
      </c>
      <c r="I1449" s="34">
        <v>0</v>
      </c>
      <c r="J1449" s="35">
        <f t="shared" si="154"/>
        <v>61752.020000000004</v>
      </c>
      <c r="K1449" s="35">
        <f t="shared" si="155"/>
        <v>4184.3700000000026</v>
      </c>
      <c r="L1449" s="35">
        <f t="shared" si="156"/>
        <v>4184.3700000000026</v>
      </c>
      <c r="M1449" s="36">
        <f t="shared" si="157"/>
        <v>6.7760860292505443E-2</v>
      </c>
      <c r="N1449" s="37">
        <f t="shared" si="158"/>
        <v>2018</v>
      </c>
      <c r="O1449" s="38" t="str">
        <f t="shared" si="159"/>
        <v>Q4</v>
      </c>
      <c r="P1449" s="37">
        <f t="shared" si="160"/>
        <v>11</v>
      </c>
    </row>
    <row r="1450" spans="1:16" x14ac:dyDescent="0.25">
      <c r="A1450" s="31">
        <v>43405</v>
      </c>
      <c r="B1450" s="32" t="s">
        <v>84</v>
      </c>
      <c r="C1450" s="32" t="s">
        <v>79</v>
      </c>
      <c r="D1450" s="32" t="s">
        <v>76</v>
      </c>
      <c r="E1450" s="33">
        <v>27</v>
      </c>
      <c r="F1450" s="34">
        <v>112470.33</v>
      </c>
      <c r="G1450" s="34">
        <v>0</v>
      </c>
      <c r="H1450" s="34">
        <v>92601.66</v>
      </c>
      <c r="I1450" s="34">
        <v>0</v>
      </c>
      <c r="J1450" s="35">
        <f t="shared" si="154"/>
        <v>112470.33</v>
      </c>
      <c r="K1450" s="35">
        <f t="shared" si="155"/>
        <v>19868.669999999998</v>
      </c>
      <c r="L1450" s="35">
        <f t="shared" si="156"/>
        <v>19868.669999999998</v>
      </c>
      <c r="M1450" s="36">
        <f t="shared" si="157"/>
        <v>0.17665699033691817</v>
      </c>
      <c r="N1450" s="37">
        <f t="shared" si="158"/>
        <v>2018</v>
      </c>
      <c r="O1450" s="38" t="str">
        <f t="shared" si="159"/>
        <v>Q4</v>
      </c>
      <c r="P1450" s="37">
        <f t="shared" si="160"/>
        <v>11</v>
      </c>
    </row>
    <row r="1451" spans="1:16" x14ac:dyDescent="0.25">
      <c r="A1451" s="31">
        <v>43405</v>
      </c>
      <c r="B1451" s="32" t="s">
        <v>84</v>
      </c>
      <c r="C1451" s="32" t="s">
        <v>79</v>
      </c>
      <c r="D1451" s="32" t="s">
        <v>77</v>
      </c>
      <c r="E1451" s="33">
        <v>7</v>
      </c>
      <c r="F1451" s="34">
        <v>21716.27</v>
      </c>
      <c r="G1451" s="34">
        <v>2692.82</v>
      </c>
      <c r="H1451" s="34">
        <v>18256.05</v>
      </c>
      <c r="I1451" s="34">
        <v>0</v>
      </c>
      <c r="J1451" s="35">
        <f t="shared" si="154"/>
        <v>19023.45</v>
      </c>
      <c r="K1451" s="35">
        <f t="shared" si="155"/>
        <v>767.40000000000146</v>
      </c>
      <c r="L1451" s="35">
        <f t="shared" si="156"/>
        <v>767.40000000000146</v>
      </c>
      <c r="M1451" s="36">
        <f t="shared" si="157"/>
        <v>4.0339686019097556E-2</v>
      </c>
      <c r="N1451" s="37">
        <f t="shared" si="158"/>
        <v>2018</v>
      </c>
      <c r="O1451" s="38" t="str">
        <f t="shared" si="159"/>
        <v>Q4</v>
      </c>
      <c r="P1451" s="37">
        <f t="shared" si="160"/>
        <v>11</v>
      </c>
    </row>
    <row r="1452" spans="1:16" x14ac:dyDescent="0.25">
      <c r="A1452" s="31">
        <v>43405</v>
      </c>
      <c r="B1452" s="32" t="s">
        <v>85</v>
      </c>
      <c r="C1452" s="32" t="s">
        <v>86</v>
      </c>
      <c r="D1452" s="32" t="s">
        <v>76</v>
      </c>
      <c r="E1452" s="33">
        <v>4</v>
      </c>
      <c r="F1452" s="34">
        <v>7944.48</v>
      </c>
      <c r="G1452" s="34">
        <v>0</v>
      </c>
      <c r="H1452" s="34">
        <v>3752.8</v>
      </c>
      <c r="I1452" s="34">
        <v>317.79000000000002</v>
      </c>
      <c r="J1452" s="35">
        <f t="shared" si="154"/>
        <v>7944.48</v>
      </c>
      <c r="K1452" s="35">
        <f t="shared" si="155"/>
        <v>4191.6799999999994</v>
      </c>
      <c r="L1452" s="35">
        <f t="shared" si="156"/>
        <v>3873.8899999999994</v>
      </c>
      <c r="M1452" s="36">
        <f t="shared" si="157"/>
        <v>0.5276216945602481</v>
      </c>
      <c r="N1452" s="37">
        <f t="shared" si="158"/>
        <v>2018</v>
      </c>
      <c r="O1452" s="38" t="str">
        <f t="shared" si="159"/>
        <v>Q4</v>
      </c>
      <c r="P1452" s="37">
        <f t="shared" si="160"/>
        <v>11</v>
      </c>
    </row>
    <row r="1453" spans="1:16" x14ac:dyDescent="0.25">
      <c r="A1453" s="31">
        <v>43405</v>
      </c>
      <c r="B1453" s="32" t="s">
        <v>85</v>
      </c>
      <c r="C1453" s="32" t="s">
        <v>86</v>
      </c>
      <c r="D1453" s="32" t="s">
        <v>77</v>
      </c>
      <c r="E1453" s="33">
        <v>4</v>
      </c>
      <c r="F1453" s="34">
        <v>5686.82</v>
      </c>
      <c r="G1453" s="34">
        <v>705.17</v>
      </c>
      <c r="H1453" s="34">
        <v>3267.3</v>
      </c>
      <c r="I1453" s="34">
        <v>199.27</v>
      </c>
      <c r="J1453" s="35">
        <f t="shared" si="154"/>
        <v>4981.6499999999996</v>
      </c>
      <c r="K1453" s="35">
        <f t="shared" si="155"/>
        <v>1714.3499999999995</v>
      </c>
      <c r="L1453" s="35">
        <f t="shared" si="156"/>
        <v>1515.0799999999995</v>
      </c>
      <c r="M1453" s="36">
        <f t="shared" si="157"/>
        <v>0.34413296799253251</v>
      </c>
      <c r="N1453" s="37">
        <f t="shared" si="158"/>
        <v>2018</v>
      </c>
      <c r="O1453" s="38" t="str">
        <f t="shared" si="159"/>
        <v>Q4</v>
      </c>
      <c r="P1453" s="37">
        <f t="shared" si="160"/>
        <v>11</v>
      </c>
    </row>
    <row r="1454" spans="1:16" x14ac:dyDescent="0.25">
      <c r="A1454" s="31">
        <v>43405</v>
      </c>
      <c r="B1454" s="32" t="s">
        <v>85</v>
      </c>
      <c r="C1454" s="32" t="s">
        <v>75</v>
      </c>
      <c r="D1454" s="32" t="s">
        <v>76</v>
      </c>
      <c r="E1454" s="33">
        <v>10</v>
      </c>
      <c r="F1454" s="34">
        <v>11673.28</v>
      </c>
      <c r="G1454" s="34">
        <v>0</v>
      </c>
      <c r="H1454" s="34">
        <v>6420.17</v>
      </c>
      <c r="I1454" s="34">
        <v>0</v>
      </c>
      <c r="J1454" s="35">
        <f t="shared" si="154"/>
        <v>11673.28</v>
      </c>
      <c r="K1454" s="35">
        <f t="shared" si="155"/>
        <v>5253.1100000000006</v>
      </c>
      <c r="L1454" s="35">
        <f t="shared" si="156"/>
        <v>5253.1100000000006</v>
      </c>
      <c r="M1454" s="36">
        <f t="shared" si="157"/>
        <v>0.45001147920721513</v>
      </c>
      <c r="N1454" s="37">
        <f t="shared" si="158"/>
        <v>2018</v>
      </c>
      <c r="O1454" s="38" t="str">
        <f t="shared" si="159"/>
        <v>Q4</v>
      </c>
      <c r="P1454" s="37">
        <f t="shared" si="160"/>
        <v>11</v>
      </c>
    </row>
    <row r="1455" spans="1:16" x14ac:dyDescent="0.25">
      <c r="A1455" s="31">
        <v>43405</v>
      </c>
      <c r="B1455" s="32" t="s">
        <v>85</v>
      </c>
      <c r="C1455" s="32" t="s">
        <v>75</v>
      </c>
      <c r="D1455" s="32" t="s">
        <v>77</v>
      </c>
      <c r="E1455" s="33">
        <v>4</v>
      </c>
      <c r="F1455" s="34">
        <v>6904.08</v>
      </c>
      <c r="G1455" s="34">
        <v>569.86</v>
      </c>
      <c r="H1455" s="34">
        <v>3526.97</v>
      </c>
      <c r="I1455" s="34">
        <v>0</v>
      </c>
      <c r="J1455" s="35">
        <f t="shared" si="154"/>
        <v>6334.22</v>
      </c>
      <c r="K1455" s="35">
        <f t="shared" si="155"/>
        <v>2807.2500000000005</v>
      </c>
      <c r="L1455" s="35">
        <f t="shared" si="156"/>
        <v>2807.2500000000005</v>
      </c>
      <c r="M1455" s="36">
        <f t="shared" si="157"/>
        <v>0.44318795368648395</v>
      </c>
      <c r="N1455" s="37">
        <f t="shared" si="158"/>
        <v>2018</v>
      </c>
      <c r="O1455" s="38" t="str">
        <f t="shared" si="159"/>
        <v>Q4</v>
      </c>
      <c r="P1455" s="37">
        <f t="shared" si="160"/>
        <v>11</v>
      </c>
    </row>
    <row r="1456" spans="1:16" x14ac:dyDescent="0.25">
      <c r="A1456" s="31">
        <v>43405</v>
      </c>
      <c r="B1456" s="32" t="s">
        <v>85</v>
      </c>
      <c r="C1456" s="32" t="s">
        <v>78</v>
      </c>
      <c r="D1456" s="32" t="s">
        <v>76</v>
      </c>
      <c r="E1456" s="33">
        <v>374</v>
      </c>
      <c r="F1456" s="34">
        <v>454140.54</v>
      </c>
      <c r="G1456" s="34">
        <v>0</v>
      </c>
      <c r="H1456" s="34">
        <v>251512.21</v>
      </c>
      <c r="I1456" s="34">
        <v>0</v>
      </c>
      <c r="J1456" s="35">
        <f t="shared" si="154"/>
        <v>454140.54</v>
      </c>
      <c r="K1456" s="35">
        <f t="shared" si="155"/>
        <v>202628.33</v>
      </c>
      <c r="L1456" s="35">
        <f t="shared" si="156"/>
        <v>202628.33</v>
      </c>
      <c r="M1456" s="36">
        <f t="shared" si="157"/>
        <v>0.4461797883095836</v>
      </c>
      <c r="N1456" s="37">
        <f t="shared" si="158"/>
        <v>2018</v>
      </c>
      <c r="O1456" s="38" t="str">
        <f t="shared" si="159"/>
        <v>Q4</v>
      </c>
      <c r="P1456" s="37">
        <f t="shared" si="160"/>
        <v>11</v>
      </c>
    </row>
    <row r="1457" spans="1:16" x14ac:dyDescent="0.25">
      <c r="A1457" s="31">
        <v>43405</v>
      </c>
      <c r="B1457" s="32" t="s">
        <v>85</v>
      </c>
      <c r="C1457" s="32" t="s">
        <v>78</v>
      </c>
      <c r="D1457" s="32" t="s">
        <v>77</v>
      </c>
      <c r="E1457" s="33">
        <v>14</v>
      </c>
      <c r="F1457" s="34">
        <v>14498.98</v>
      </c>
      <c r="G1457" s="34">
        <v>724.93</v>
      </c>
      <c r="H1457" s="34">
        <v>8041.61</v>
      </c>
      <c r="I1457" s="34">
        <v>0</v>
      </c>
      <c r="J1457" s="35">
        <f t="shared" si="154"/>
        <v>13774.05</v>
      </c>
      <c r="K1457" s="35">
        <f t="shared" si="155"/>
        <v>5732.44</v>
      </c>
      <c r="L1457" s="35">
        <f t="shared" si="156"/>
        <v>5732.44</v>
      </c>
      <c r="M1457" s="36">
        <f t="shared" si="157"/>
        <v>0.41617679622188097</v>
      </c>
      <c r="N1457" s="37">
        <f t="shared" si="158"/>
        <v>2018</v>
      </c>
      <c r="O1457" s="38" t="str">
        <f t="shared" si="159"/>
        <v>Q4</v>
      </c>
      <c r="P1457" s="37">
        <f t="shared" si="160"/>
        <v>11</v>
      </c>
    </row>
    <row r="1458" spans="1:16" x14ac:dyDescent="0.25">
      <c r="A1458" s="31">
        <v>43405</v>
      </c>
      <c r="B1458" s="32" t="s">
        <v>85</v>
      </c>
      <c r="C1458" s="32" t="s">
        <v>79</v>
      </c>
      <c r="D1458" s="32" t="s">
        <v>76</v>
      </c>
      <c r="E1458" s="33">
        <v>17</v>
      </c>
      <c r="F1458" s="34">
        <v>20228.46</v>
      </c>
      <c r="G1458" s="34">
        <v>0</v>
      </c>
      <c r="H1458" s="34">
        <v>10507.79</v>
      </c>
      <c r="I1458" s="34">
        <v>0</v>
      </c>
      <c r="J1458" s="35">
        <f t="shared" si="154"/>
        <v>20228.46</v>
      </c>
      <c r="K1458" s="35">
        <f t="shared" si="155"/>
        <v>9720.6699999999983</v>
      </c>
      <c r="L1458" s="35">
        <f t="shared" si="156"/>
        <v>9720.6699999999983</v>
      </c>
      <c r="M1458" s="36">
        <f t="shared" si="157"/>
        <v>0.48054424311094363</v>
      </c>
      <c r="N1458" s="37">
        <f t="shared" si="158"/>
        <v>2018</v>
      </c>
      <c r="O1458" s="38" t="str">
        <f t="shared" si="159"/>
        <v>Q4</v>
      </c>
      <c r="P1458" s="37">
        <f t="shared" si="160"/>
        <v>11</v>
      </c>
    </row>
    <row r="1459" spans="1:16" x14ac:dyDescent="0.25">
      <c r="A1459" s="31">
        <v>43405</v>
      </c>
      <c r="B1459" s="32" t="s">
        <v>85</v>
      </c>
      <c r="C1459" s="32" t="s">
        <v>79</v>
      </c>
      <c r="D1459" s="32" t="s">
        <v>77</v>
      </c>
      <c r="E1459" s="33">
        <v>6</v>
      </c>
      <c r="F1459" s="34">
        <v>7411.8</v>
      </c>
      <c r="G1459" s="34">
        <v>919.07</v>
      </c>
      <c r="H1459" s="34">
        <v>3759.67</v>
      </c>
      <c r="I1459" s="34">
        <v>0</v>
      </c>
      <c r="J1459" s="35">
        <f t="shared" si="154"/>
        <v>6492.7300000000005</v>
      </c>
      <c r="K1459" s="35">
        <f t="shared" si="155"/>
        <v>2733.0600000000004</v>
      </c>
      <c r="L1459" s="35">
        <f t="shared" si="156"/>
        <v>2733.0600000000004</v>
      </c>
      <c r="M1459" s="36">
        <f t="shared" si="157"/>
        <v>0.42094157619368128</v>
      </c>
      <c r="N1459" s="37">
        <f t="shared" si="158"/>
        <v>2018</v>
      </c>
      <c r="O1459" s="38" t="str">
        <f t="shared" si="159"/>
        <v>Q4</v>
      </c>
      <c r="P1459" s="37">
        <f t="shared" si="160"/>
        <v>11</v>
      </c>
    </row>
    <row r="1460" spans="1:16" x14ac:dyDescent="0.25">
      <c r="A1460" s="31">
        <v>43435</v>
      </c>
      <c r="B1460" s="32" t="s">
        <v>74</v>
      </c>
      <c r="C1460" s="32" t="s">
        <v>86</v>
      </c>
      <c r="D1460" s="32" t="s">
        <v>76</v>
      </c>
      <c r="E1460" s="33">
        <v>22</v>
      </c>
      <c r="F1460" s="34">
        <v>8685.26</v>
      </c>
      <c r="G1460" s="34">
        <v>0</v>
      </c>
      <c r="H1460" s="34">
        <v>4704.3900000000003</v>
      </c>
      <c r="I1460" s="34">
        <v>346.5</v>
      </c>
      <c r="J1460" s="35">
        <f t="shared" si="154"/>
        <v>8685.26</v>
      </c>
      <c r="K1460" s="35">
        <f t="shared" si="155"/>
        <v>3980.87</v>
      </c>
      <c r="L1460" s="35">
        <f t="shared" si="156"/>
        <v>3634.37</v>
      </c>
      <c r="M1460" s="36">
        <f t="shared" si="157"/>
        <v>0.45834782148145248</v>
      </c>
      <c r="N1460" s="37">
        <f t="shared" si="158"/>
        <v>2018</v>
      </c>
      <c r="O1460" s="38" t="str">
        <f t="shared" si="159"/>
        <v>Q4</v>
      </c>
      <c r="P1460" s="37">
        <f t="shared" si="160"/>
        <v>12</v>
      </c>
    </row>
    <row r="1461" spans="1:16" x14ac:dyDescent="0.25">
      <c r="A1461" s="31">
        <v>43435</v>
      </c>
      <c r="B1461" s="32" t="s">
        <v>74</v>
      </c>
      <c r="C1461" s="32" t="s">
        <v>86</v>
      </c>
      <c r="D1461" s="32" t="s">
        <v>77</v>
      </c>
      <c r="E1461" s="33">
        <v>15</v>
      </c>
      <c r="F1461" s="34">
        <v>7360.85</v>
      </c>
      <c r="G1461" s="34">
        <v>808.65</v>
      </c>
      <c r="H1461" s="34">
        <v>3736.88</v>
      </c>
      <c r="I1461" s="34">
        <v>263.12</v>
      </c>
      <c r="J1461" s="35">
        <f t="shared" si="154"/>
        <v>6552.2000000000007</v>
      </c>
      <c r="K1461" s="35">
        <f t="shared" si="155"/>
        <v>2815.3200000000006</v>
      </c>
      <c r="L1461" s="35">
        <f t="shared" si="156"/>
        <v>2552.2000000000007</v>
      </c>
      <c r="M1461" s="36">
        <f t="shared" si="157"/>
        <v>0.42967552883001137</v>
      </c>
      <c r="N1461" s="37">
        <f t="shared" si="158"/>
        <v>2018</v>
      </c>
      <c r="O1461" s="38" t="str">
        <f t="shared" si="159"/>
        <v>Q4</v>
      </c>
      <c r="P1461" s="37">
        <f t="shared" si="160"/>
        <v>12</v>
      </c>
    </row>
    <row r="1462" spans="1:16" x14ac:dyDescent="0.25">
      <c r="A1462" s="31">
        <v>43435</v>
      </c>
      <c r="B1462" s="32" t="s">
        <v>74</v>
      </c>
      <c r="C1462" s="32" t="s">
        <v>75</v>
      </c>
      <c r="D1462" s="32" t="s">
        <v>76</v>
      </c>
      <c r="E1462" s="33">
        <v>60</v>
      </c>
      <c r="F1462" s="34">
        <v>27334.47</v>
      </c>
      <c r="G1462" s="34">
        <v>0</v>
      </c>
      <c r="H1462" s="34">
        <v>16379.23</v>
      </c>
      <c r="I1462" s="34">
        <v>0</v>
      </c>
      <c r="J1462" s="35">
        <f t="shared" si="154"/>
        <v>27334.47</v>
      </c>
      <c r="K1462" s="35">
        <f t="shared" si="155"/>
        <v>10955.240000000002</v>
      </c>
      <c r="L1462" s="35">
        <f t="shared" si="156"/>
        <v>10955.240000000002</v>
      </c>
      <c r="M1462" s="36">
        <f t="shared" si="157"/>
        <v>0.40078479663223765</v>
      </c>
      <c r="N1462" s="37">
        <f t="shared" si="158"/>
        <v>2018</v>
      </c>
      <c r="O1462" s="38" t="str">
        <f t="shared" si="159"/>
        <v>Q4</v>
      </c>
      <c r="P1462" s="37">
        <f t="shared" si="160"/>
        <v>12</v>
      </c>
    </row>
    <row r="1463" spans="1:16" x14ac:dyDescent="0.25">
      <c r="A1463" s="31">
        <v>43435</v>
      </c>
      <c r="B1463" s="32" t="s">
        <v>74</v>
      </c>
      <c r="C1463" s="32" t="s">
        <v>75</v>
      </c>
      <c r="D1463" s="32" t="s">
        <v>77</v>
      </c>
      <c r="E1463" s="33">
        <v>22</v>
      </c>
      <c r="F1463" s="34">
        <v>8279.49</v>
      </c>
      <c r="G1463" s="34">
        <v>989.22</v>
      </c>
      <c r="H1463" s="34">
        <v>4552.47</v>
      </c>
      <c r="I1463" s="34">
        <v>0</v>
      </c>
      <c r="J1463" s="35">
        <f t="shared" si="154"/>
        <v>7290.2699999999995</v>
      </c>
      <c r="K1463" s="35">
        <f t="shared" si="155"/>
        <v>2737.7999999999993</v>
      </c>
      <c r="L1463" s="35">
        <f t="shared" si="156"/>
        <v>2737.7999999999993</v>
      </c>
      <c r="M1463" s="36">
        <f t="shared" si="157"/>
        <v>0.37554164660568118</v>
      </c>
      <c r="N1463" s="37">
        <f t="shared" si="158"/>
        <v>2018</v>
      </c>
      <c r="O1463" s="38" t="str">
        <f t="shared" si="159"/>
        <v>Q4</v>
      </c>
      <c r="P1463" s="37">
        <f t="shared" si="160"/>
        <v>12</v>
      </c>
    </row>
    <row r="1464" spans="1:16" x14ac:dyDescent="0.25">
      <c r="A1464" s="31">
        <v>43435</v>
      </c>
      <c r="B1464" s="32" t="s">
        <v>74</v>
      </c>
      <c r="C1464" s="32" t="s">
        <v>78</v>
      </c>
      <c r="D1464" s="32" t="s">
        <v>76</v>
      </c>
      <c r="E1464" s="33">
        <v>1257</v>
      </c>
      <c r="F1464" s="34">
        <v>505310.91</v>
      </c>
      <c r="G1464" s="34">
        <v>0</v>
      </c>
      <c r="H1464" s="34">
        <v>308288.26</v>
      </c>
      <c r="I1464" s="34">
        <v>0</v>
      </c>
      <c r="J1464" s="35">
        <f t="shared" si="154"/>
        <v>505310.91</v>
      </c>
      <c r="K1464" s="35">
        <f t="shared" si="155"/>
        <v>197022.64999999997</v>
      </c>
      <c r="L1464" s="35">
        <f t="shared" si="156"/>
        <v>197022.64999999997</v>
      </c>
      <c r="M1464" s="36">
        <f t="shared" si="157"/>
        <v>0.38990381189276119</v>
      </c>
      <c r="N1464" s="37">
        <f t="shared" si="158"/>
        <v>2018</v>
      </c>
      <c r="O1464" s="38" t="str">
        <f t="shared" si="159"/>
        <v>Q4</v>
      </c>
      <c r="P1464" s="37">
        <f t="shared" si="160"/>
        <v>12</v>
      </c>
    </row>
    <row r="1465" spans="1:16" x14ac:dyDescent="0.25">
      <c r="A1465" s="31">
        <v>43435</v>
      </c>
      <c r="B1465" s="32" t="s">
        <v>74</v>
      </c>
      <c r="C1465" s="32" t="s">
        <v>78</v>
      </c>
      <c r="D1465" s="32" t="s">
        <v>77</v>
      </c>
      <c r="E1465" s="33">
        <v>407</v>
      </c>
      <c r="F1465" s="34">
        <v>163451.32999999999</v>
      </c>
      <c r="G1465" s="34">
        <v>17699.259999999998</v>
      </c>
      <c r="H1465" s="34">
        <v>98017.919999999998</v>
      </c>
      <c r="I1465" s="34">
        <v>0</v>
      </c>
      <c r="J1465" s="35">
        <f t="shared" si="154"/>
        <v>145752.06999999998</v>
      </c>
      <c r="K1465" s="35">
        <f t="shared" si="155"/>
        <v>47734.14999999998</v>
      </c>
      <c r="L1465" s="35">
        <f t="shared" si="156"/>
        <v>47734.14999999998</v>
      </c>
      <c r="M1465" s="36">
        <f t="shared" si="157"/>
        <v>0.32750238126978221</v>
      </c>
      <c r="N1465" s="37">
        <f t="shared" si="158"/>
        <v>2018</v>
      </c>
      <c r="O1465" s="38" t="str">
        <f t="shared" si="159"/>
        <v>Q4</v>
      </c>
      <c r="P1465" s="37">
        <f t="shared" si="160"/>
        <v>12</v>
      </c>
    </row>
    <row r="1466" spans="1:16" x14ac:dyDescent="0.25">
      <c r="A1466" s="31">
        <v>43435</v>
      </c>
      <c r="B1466" s="32" t="s">
        <v>74</v>
      </c>
      <c r="C1466" s="32" t="s">
        <v>79</v>
      </c>
      <c r="D1466" s="32" t="s">
        <v>76</v>
      </c>
      <c r="E1466" s="33">
        <v>62</v>
      </c>
      <c r="F1466" s="34">
        <v>21014.05</v>
      </c>
      <c r="G1466" s="34">
        <v>0</v>
      </c>
      <c r="H1466" s="34">
        <v>14156.79</v>
      </c>
      <c r="I1466" s="34">
        <v>0</v>
      </c>
      <c r="J1466" s="35">
        <f t="shared" si="154"/>
        <v>21014.05</v>
      </c>
      <c r="K1466" s="35">
        <f t="shared" si="155"/>
        <v>6857.2599999999984</v>
      </c>
      <c r="L1466" s="35">
        <f t="shared" si="156"/>
        <v>6857.2599999999984</v>
      </c>
      <c r="M1466" s="36">
        <f t="shared" si="157"/>
        <v>0.32631786828336273</v>
      </c>
      <c r="N1466" s="37">
        <f t="shared" si="158"/>
        <v>2018</v>
      </c>
      <c r="O1466" s="38" t="str">
        <f t="shared" si="159"/>
        <v>Q4</v>
      </c>
      <c r="P1466" s="37">
        <f t="shared" si="160"/>
        <v>12</v>
      </c>
    </row>
    <row r="1467" spans="1:16" x14ac:dyDescent="0.25">
      <c r="A1467" s="31">
        <v>43435</v>
      </c>
      <c r="B1467" s="32" t="s">
        <v>74</v>
      </c>
      <c r="C1467" s="32" t="s">
        <v>79</v>
      </c>
      <c r="D1467" s="32" t="s">
        <v>77</v>
      </c>
      <c r="E1467" s="33">
        <v>79</v>
      </c>
      <c r="F1467" s="34">
        <v>29696.25</v>
      </c>
      <c r="G1467" s="34">
        <v>3351.13</v>
      </c>
      <c r="H1467" s="34">
        <v>17695.73</v>
      </c>
      <c r="I1467" s="34">
        <v>0</v>
      </c>
      <c r="J1467" s="35">
        <f t="shared" si="154"/>
        <v>26345.119999999999</v>
      </c>
      <c r="K1467" s="35">
        <f t="shared" si="155"/>
        <v>8649.39</v>
      </c>
      <c r="L1467" s="35">
        <f t="shared" si="156"/>
        <v>8649.39</v>
      </c>
      <c r="M1467" s="36">
        <f t="shared" si="157"/>
        <v>0.32831089780574163</v>
      </c>
      <c r="N1467" s="37">
        <f t="shared" si="158"/>
        <v>2018</v>
      </c>
      <c r="O1467" s="38" t="str">
        <f t="shared" si="159"/>
        <v>Q4</v>
      </c>
      <c r="P1467" s="37">
        <f t="shared" si="160"/>
        <v>12</v>
      </c>
    </row>
    <row r="1468" spans="1:16" x14ac:dyDescent="0.25">
      <c r="A1468" s="31">
        <v>43435</v>
      </c>
      <c r="B1468" s="32" t="s">
        <v>80</v>
      </c>
      <c r="C1468" s="32" t="s">
        <v>86</v>
      </c>
      <c r="D1468" s="32" t="s">
        <v>76</v>
      </c>
      <c r="E1468" s="33">
        <v>8</v>
      </c>
      <c r="F1468" s="34">
        <v>63986.67</v>
      </c>
      <c r="G1468" s="34">
        <v>0</v>
      </c>
      <c r="H1468" s="34">
        <v>55223.83</v>
      </c>
      <c r="I1468" s="34">
        <v>2559.4699999999998</v>
      </c>
      <c r="J1468" s="35">
        <f t="shared" si="154"/>
        <v>63986.67</v>
      </c>
      <c r="K1468" s="35">
        <f t="shared" si="155"/>
        <v>8762.8399999999965</v>
      </c>
      <c r="L1468" s="35">
        <f t="shared" si="156"/>
        <v>6203.3699999999972</v>
      </c>
      <c r="M1468" s="36">
        <f t="shared" si="157"/>
        <v>0.13694789867952178</v>
      </c>
      <c r="N1468" s="37">
        <f t="shared" si="158"/>
        <v>2018</v>
      </c>
      <c r="O1468" s="38" t="str">
        <f t="shared" si="159"/>
        <v>Q4</v>
      </c>
      <c r="P1468" s="37">
        <f t="shared" si="160"/>
        <v>12</v>
      </c>
    </row>
    <row r="1469" spans="1:16" x14ac:dyDescent="0.25">
      <c r="A1469" s="31">
        <v>43435</v>
      </c>
      <c r="B1469" s="32" t="s">
        <v>80</v>
      </c>
      <c r="C1469" s="32" t="s">
        <v>86</v>
      </c>
      <c r="D1469" s="32" t="s">
        <v>77</v>
      </c>
      <c r="E1469" s="33">
        <v>3</v>
      </c>
      <c r="F1469" s="34">
        <v>7186.04</v>
      </c>
      <c r="G1469" s="34">
        <v>876.7</v>
      </c>
      <c r="H1469" s="34">
        <v>5934.07</v>
      </c>
      <c r="I1469" s="34">
        <v>252.37</v>
      </c>
      <c r="J1469" s="35">
        <f t="shared" si="154"/>
        <v>6309.34</v>
      </c>
      <c r="K1469" s="35">
        <f t="shared" si="155"/>
        <v>375.27000000000044</v>
      </c>
      <c r="L1469" s="35">
        <f t="shared" si="156"/>
        <v>122.90000000000043</v>
      </c>
      <c r="M1469" s="36">
        <f t="shared" si="157"/>
        <v>5.94784874487665E-2</v>
      </c>
      <c r="N1469" s="37">
        <f t="shared" si="158"/>
        <v>2018</v>
      </c>
      <c r="O1469" s="38" t="str">
        <f t="shared" si="159"/>
        <v>Q4</v>
      </c>
      <c r="P1469" s="37">
        <f t="shared" si="160"/>
        <v>12</v>
      </c>
    </row>
    <row r="1470" spans="1:16" x14ac:dyDescent="0.25">
      <c r="A1470" s="31">
        <v>43435</v>
      </c>
      <c r="B1470" s="32" t="s">
        <v>80</v>
      </c>
      <c r="C1470" s="32" t="s">
        <v>75</v>
      </c>
      <c r="D1470" s="32" t="s">
        <v>76</v>
      </c>
      <c r="E1470" s="33">
        <v>14</v>
      </c>
      <c r="F1470" s="34">
        <v>64084.46</v>
      </c>
      <c r="G1470" s="34">
        <v>0</v>
      </c>
      <c r="H1470" s="34">
        <v>53963.77</v>
      </c>
      <c r="I1470" s="34">
        <v>0</v>
      </c>
      <c r="J1470" s="35">
        <f t="shared" si="154"/>
        <v>64084.46</v>
      </c>
      <c r="K1470" s="35">
        <f t="shared" si="155"/>
        <v>10120.690000000002</v>
      </c>
      <c r="L1470" s="35">
        <f t="shared" si="156"/>
        <v>10120.690000000002</v>
      </c>
      <c r="M1470" s="36">
        <f t="shared" si="157"/>
        <v>0.15792736647855038</v>
      </c>
      <c r="N1470" s="37">
        <f t="shared" si="158"/>
        <v>2018</v>
      </c>
      <c r="O1470" s="38" t="str">
        <f t="shared" si="159"/>
        <v>Q4</v>
      </c>
      <c r="P1470" s="37">
        <f t="shared" si="160"/>
        <v>12</v>
      </c>
    </row>
    <row r="1471" spans="1:16" x14ac:dyDescent="0.25">
      <c r="A1471" s="31">
        <v>43435</v>
      </c>
      <c r="B1471" s="32" t="s">
        <v>80</v>
      </c>
      <c r="C1471" s="32" t="s">
        <v>75</v>
      </c>
      <c r="D1471" s="32" t="s">
        <v>77</v>
      </c>
      <c r="E1471" s="33">
        <v>5</v>
      </c>
      <c r="F1471" s="34">
        <v>30998.73</v>
      </c>
      <c r="G1471" s="34">
        <v>3754.91</v>
      </c>
      <c r="H1471" s="34">
        <v>28191.34</v>
      </c>
      <c r="I1471" s="34">
        <v>0</v>
      </c>
      <c r="J1471" s="35">
        <f t="shared" si="154"/>
        <v>27243.82</v>
      </c>
      <c r="K1471" s="35">
        <f t="shared" si="155"/>
        <v>-947.52000000000044</v>
      </c>
      <c r="L1471" s="35">
        <f t="shared" si="156"/>
        <v>-947.52000000000044</v>
      </c>
      <c r="M1471" s="36">
        <f t="shared" si="157"/>
        <v>-3.4779263700905394E-2</v>
      </c>
      <c r="N1471" s="37">
        <f t="shared" si="158"/>
        <v>2018</v>
      </c>
      <c r="O1471" s="38" t="str">
        <f t="shared" si="159"/>
        <v>Q4</v>
      </c>
      <c r="P1471" s="37">
        <f t="shared" si="160"/>
        <v>12</v>
      </c>
    </row>
    <row r="1472" spans="1:16" x14ac:dyDescent="0.25">
      <c r="A1472" s="31">
        <v>43435</v>
      </c>
      <c r="B1472" s="32" t="s">
        <v>80</v>
      </c>
      <c r="C1472" s="32" t="s">
        <v>78</v>
      </c>
      <c r="D1472" s="32" t="s">
        <v>76</v>
      </c>
      <c r="E1472" s="33">
        <v>188</v>
      </c>
      <c r="F1472" s="34">
        <v>1110764.56</v>
      </c>
      <c r="G1472" s="34">
        <v>0</v>
      </c>
      <c r="H1472" s="34">
        <v>965295.21</v>
      </c>
      <c r="I1472" s="34">
        <v>0</v>
      </c>
      <c r="J1472" s="35">
        <f t="shared" si="154"/>
        <v>1110764.56</v>
      </c>
      <c r="K1472" s="35">
        <f t="shared" si="155"/>
        <v>145469.35000000009</v>
      </c>
      <c r="L1472" s="35">
        <f t="shared" si="156"/>
        <v>145469.35000000009</v>
      </c>
      <c r="M1472" s="36">
        <f t="shared" si="157"/>
        <v>0.1309632619175391</v>
      </c>
      <c r="N1472" s="37">
        <f t="shared" si="158"/>
        <v>2018</v>
      </c>
      <c r="O1472" s="38" t="str">
        <f t="shared" si="159"/>
        <v>Q4</v>
      </c>
      <c r="P1472" s="37">
        <f t="shared" si="160"/>
        <v>12</v>
      </c>
    </row>
    <row r="1473" spans="1:16" x14ac:dyDescent="0.25">
      <c r="A1473" s="31">
        <v>43435</v>
      </c>
      <c r="B1473" s="32" t="s">
        <v>80</v>
      </c>
      <c r="C1473" s="32" t="s">
        <v>78</v>
      </c>
      <c r="D1473" s="32" t="s">
        <v>77</v>
      </c>
      <c r="E1473" s="33">
        <v>61</v>
      </c>
      <c r="F1473" s="34">
        <v>330461.25</v>
      </c>
      <c r="G1473" s="34">
        <v>36957.56</v>
      </c>
      <c r="H1473" s="34">
        <v>286069.98</v>
      </c>
      <c r="I1473" s="34">
        <v>0</v>
      </c>
      <c r="J1473" s="35">
        <f t="shared" si="154"/>
        <v>293503.69</v>
      </c>
      <c r="K1473" s="35">
        <f t="shared" si="155"/>
        <v>7433.710000000021</v>
      </c>
      <c r="L1473" s="35">
        <f t="shared" si="156"/>
        <v>7433.710000000021</v>
      </c>
      <c r="M1473" s="36">
        <f t="shared" si="157"/>
        <v>2.5327483957697502E-2</v>
      </c>
      <c r="N1473" s="37">
        <f t="shared" si="158"/>
        <v>2018</v>
      </c>
      <c r="O1473" s="38" t="str">
        <f t="shared" si="159"/>
        <v>Q4</v>
      </c>
      <c r="P1473" s="37">
        <f t="shared" si="160"/>
        <v>12</v>
      </c>
    </row>
    <row r="1474" spans="1:16" x14ac:dyDescent="0.25">
      <c r="A1474" s="31">
        <v>43435</v>
      </c>
      <c r="B1474" s="32" t="s">
        <v>80</v>
      </c>
      <c r="C1474" s="32" t="s">
        <v>79</v>
      </c>
      <c r="D1474" s="32" t="s">
        <v>76</v>
      </c>
      <c r="E1474" s="33">
        <v>19</v>
      </c>
      <c r="F1474" s="34">
        <v>105861.79</v>
      </c>
      <c r="G1474" s="34">
        <v>0</v>
      </c>
      <c r="H1474" s="34">
        <v>94442.58</v>
      </c>
      <c r="I1474" s="34">
        <v>0</v>
      </c>
      <c r="J1474" s="35">
        <f t="shared" ref="J1474:J1537" si="161">F1474-G1474</f>
        <v>105861.79</v>
      </c>
      <c r="K1474" s="35">
        <f t="shared" ref="K1474:K1537" si="162">J1474-H1474</f>
        <v>11419.209999999992</v>
      </c>
      <c r="L1474" s="35">
        <f t="shared" ref="L1474:L1537" si="163">K1474-I1474</f>
        <v>11419.209999999992</v>
      </c>
      <c r="M1474" s="36">
        <f t="shared" ref="M1474:M1537" si="164">IF(J1474=0,0,K1474/J1474)</f>
        <v>0.10786904321190859</v>
      </c>
      <c r="N1474" s="37">
        <f t="shared" ref="N1474:N1537" si="165">YEAR(A1474)</f>
        <v>2018</v>
      </c>
      <c r="O1474" s="38" t="str">
        <f t="shared" ref="O1474:O1537" si="166">"Q"&amp;ROUNDUP(MONTH(A1474)/3,0)</f>
        <v>Q4</v>
      </c>
      <c r="P1474" s="37">
        <f t="shared" ref="P1474:P1537" si="167">MONTH(A1474)</f>
        <v>12</v>
      </c>
    </row>
    <row r="1475" spans="1:16" x14ac:dyDescent="0.25">
      <c r="A1475" s="31">
        <v>43435</v>
      </c>
      <c r="B1475" s="32" t="s">
        <v>80</v>
      </c>
      <c r="C1475" s="32" t="s">
        <v>79</v>
      </c>
      <c r="D1475" s="32" t="s">
        <v>77</v>
      </c>
      <c r="E1475" s="33">
        <v>15</v>
      </c>
      <c r="F1475" s="34">
        <v>106573.38</v>
      </c>
      <c r="G1475" s="34">
        <v>12305.35</v>
      </c>
      <c r="H1475" s="34">
        <v>92599.61</v>
      </c>
      <c r="I1475" s="34">
        <v>0</v>
      </c>
      <c r="J1475" s="35">
        <f t="shared" si="161"/>
        <v>94268.03</v>
      </c>
      <c r="K1475" s="35">
        <f t="shared" si="162"/>
        <v>1668.4199999999983</v>
      </c>
      <c r="L1475" s="35">
        <f t="shared" si="163"/>
        <v>1668.4199999999983</v>
      </c>
      <c r="M1475" s="36">
        <f t="shared" si="164"/>
        <v>1.7698683212113358E-2</v>
      </c>
      <c r="N1475" s="37">
        <f t="shared" si="165"/>
        <v>2018</v>
      </c>
      <c r="O1475" s="38" t="str">
        <f t="shared" si="166"/>
        <v>Q4</v>
      </c>
      <c r="P1475" s="37">
        <f t="shared" si="167"/>
        <v>12</v>
      </c>
    </row>
    <row r="1476" spans="1:16" x14ac:dyDescent="0.25">
      <c r="A1476" s="31">
        <v>43435</v>
      </c>
      <c r="B1476" s="32" t="s">
        <v>81</v>
      </c>
      <c r="C1476" s="32" t="s">
        <v>86</v>
      </c>
      <c r="D1476" s="32" t="s">
        <v>76</v>
      </c>
      <c r="E1476" s="33">
        <v>13</v>
      </c>
      <c r="F1476" s="34">
        <v>8340.8700000000008</v>
      </c>
      <c r="G1476" s="34">
        <v>0</v>
      </c>
      <c r="H1476" s="34">
        <v>3761.28</v>
      </c>
      <c r="I1476" s="34">
        <v>333.64</v>
      </c>
      <c r="J1476" s="35">
        <f t="shared" si="161"/>
        <v>8340.8700000000008</v>
      </c>
      <c r="K1476" s="35">
        <f t="shared" si="162"/>
        <v>4579.59</v>
      </c>
      <c r="L1476" s="35">
        <f t="shared" si="163"/>
        <v>4245.95</v>
      </c>
      <c r="M1476" s="36">
        <f t="shared" si="164"/>
        <v>0.54905423534954978</v>
      </c>
      <c r="N1476" s="37">
        <f t="shared" si="165"/>
        <v>2018</v>
      </c>
      <c r="O1476" s="38" t="str">
        <f t="shared" si="166"/>
        <v>Q4</v>
      </c>
      <c r="P1476" s="37">
        <f t="shared" si="167"/>
        <v>12</v>
      </c>
    </row>
    <row r="1477" spans="1:16" x14ac:dyDescent="0.25">
      <c r="A1477" s="31">
        <v>43435</v>
      </c>
      <c r="B1477" s="32" t="s">
        <v>81</v>
      </c>
      <c r="C1477" s="32" t="s">
        <v>86</v>
      </c>
      <c r="D1477" s="32" t="s">
        <v>77</v>
      </c>
      <c r="E1477" s="33">
        <v>8</v>
      </c>
      <c r="F1477" s="34">
        <v>3185.72</v>
      </c>
      <c r="G1477" s="34">
        <v>325.85000000000002</v>
      </c>
      <c r="H1477" s="34">
        <v>1300.0999999999999</v>
      </c>
      <c r="I1477" s="34">
        <v>115.18</v>
      </c>
      <c r="J1477" s="35">
        <f t="shared" si="161"/>
        <v>2859.87</v>
      </c>
      <c r="K1477" s="35">
        <f t="shared" si="162"/>
        <v>1559.77</v>
      </c>
      <c r="L1477" s="35">
        <f t="shared" si="163"/>
        <v>1444.59</v>
      </c>
      <c r="M1477" s="36">
        <f t="shared" si="164"/>
        <v>0.54539891673397745</v>
      </c>
      <c r="N1477" s="37">
        <f t="shared" si="165"/>
        <v>2018</v>
      </c>
      <c r="O1477" s="38" t="str">
        <f t="shared" si="166"/>
        <v>Q4</v>
      </c>
      <c r="P1477" s="37">
        <f t="shared" si="167"/>
        <v>12</v>
      </c>
    </row>
    <row r="1478" spans="1:16" x14ac:dyDescent="0.25">
      <c r="A1478" s="31">
        <v>43435</v>
      </c>
      <c r="B1478" s="32" t="s">
        <v>81</v>
      </c>
      <c r="C1478" s="32" t="s">
        <v>75</v>
      </c>
      <c r="D1478" s="32" t="s">
        <v>76</v>
      </c>
      <c r="E1478" s="33">
        <v>21</v>
      </c>
      <c r="F1478" s="34">
        <v>16863.82</v>
      </c>
      <c r="G1478" s="34">
        <v>0</v>
      </c>
      <c r="H1478" s="34">
        <v>7879.07</v>
      </c>
      <c r="I1478" s="34">
        <v>0</v>
      </c>
      <c r="J1478" s="35">
        <f t="shared" si="161"/>
        <v>16863.82</v>
      </c>
      <c r="K1478" s="35">
        <f t="shared" si="162"/>
        <v>8984.75</v>
      </c>
      <c r="L1478" s="35">
        <f t="shared" si="163"/>
        <v>8984.75</v>
      </c>
      <c r="M1478" s="36">
        <f t="shared" si="164"/>
        <v>0.53278260797375687</v>
      </c>
      <c r="N1478" s="37">
        <f t="shared" si="165"/>
        <v>2018</v>
      </c>
      <c r="O1478" s="38" t="str">
        <f t="shared" si="166"/>
        <v>Q4</v>
      </c>
      <c r="P1478" s="37">
        <f t="shared" si="167"/>
        <v>12</v>
      </c>
    </row>
    <row r="1479" spans="1:16" x14ac:dyDescent="0.25">
      <c r="A1479" s="31">
        <v>43435</v>
      </c>
      <c r="B1479" s="32" t="s">
        <v>81</v>
      </c>
      <c r="C1479" s="32" t="s">
        <v>75</v>
      </c>
      <c r="D1479" s="32" t="s">
        <v>77</v>
      </c>
      <c r="E1479" s="33">
        <v>16</v>
      </c>
      <c r="F1479" s="34">
        <v>9118.0499999999993</v>
      </c>
      <c r="G1479" s="34">
        <v>1101.74</v>
      </c>
      <c r="H1479" s="34">
        <v>4272.78</v>
      </c>
      <c r="I1479" s="34">
        <v>0</v>
      </c>
      <c r="J1479" s="35">
        <f t="shared" si="161"/>
        <v>8016.3099999999995</v>
      </c>
      <c r="K1479" s="35">
        <f t="shared" si="162"/>
        <v>3743.5299999999997</v>
      </c>
      <c r="L1479" s="35">
        <f t="shared" si="163"/>
        <v>3743.5299999999997</v>
      </c>
      <c r="M1479" s="36">
        <f t="shared" si="164"/>
        <v>0.46698917581780147</v>
      </c>
      <c r="N1479" s="37">
        <f t="shared" si="165"/>
        <v>2018</v>
      </c>
      <c r="O1479" s="38" t="str">
        <f t="shared" si="166"/>
        <v>Q4</v>
      </c>
      <c r="P1479" s="37">
        <f t="shared" si="167"/>
        <v>12</v>
      </c>
    </row>
    <row r="1480" spans="1:16" x14ac:dyDescent="0.25">
      <c r="A1480" s="31">
        <v>43435</v>
      </c>
      <c r="B1480" s="32" t="s">
        <v>81</v>
      </c>
      <c r="C1480" s="32" t="s">
        <v>78</v>
      </c>
      <c r="D1480" s="32" t="s">
        <v>76</v>
      </c>
      <c r="E1480" s="33">
        <v>859</v>
      </c>
      <c r="F1480" s="34">
        <v>616146.35</v>
      </c>
      <c r="G1480" s="34">
        <v>0</v>
      </c>
      <c r="H1480" s="34">
        <v>277868.2</v>
      </c>
      <c r="I1480" s="34">
        <v>0</v>
      </c>
      <c r="J1480" s="35">
        <f t="shared" si="161"/>
        <v>616146.35</v>
      </c>
      <c r="K1480" s="35">
        <f t="shared" si="162"/>
        <v>338278.14999999997</v>
      </c>
      <c r="L1480" s="35">
        <f t="shared" si="163"/>
        <v>338278.14999999997</v>
      </c>
      <c r="M1480" s="36">
        <f t="shared" si="164"/>
        <v>0.54902240352474696</v>
      </c>
      <c r="N1480" s="37">
        <f t="shared" si="165"/>
        <v>2018</v>
      </c>
      <c r="O1480" s="38" t="str">
        <f t="shared" si="166"/>
        <v>Q4</v>
      </c>
      <c r="P1480" s="37">
        <f t="shared" si="167"/>
        <v>12</v>
      </c>
    </row>
    <row r="1481" spans="1:16" x14ac:dyDescent="0.25">
      <c r="A1481" s="31">
        <v>43435</v>
      </c>
      <c r="B1481" s="32" t="s">
        <v>81</v>
      </c>
      <c r="C1481" s="32" t="s">
        <v>78</v>
      </c>
      <c r="D1481" s="32" t="s">
        <v>77</v>
      </c>
      <c r="E1481" s="33">
        <v>225</v>
      </c>
      <c r="F1481" s="34">
        <v>160611.71</v>
      </c>
      <c r="G1481" s="34">
        <v>17768.169999999998</v>
      </c>
      <c r="H1481" s="34">
        <v>72325.350000000006</v>
      </c>
      <c r="I1481" s="34">
        <v>0</v>
      </c>
      <c r="J1481" s="35">
        <f t="shared" si="161"/>
        <v>142843.53999999998</v>
      </c>
      <c r="K1481" s="35">
        <f t="shared" si="162"/>
        <v>70518.189999999973</v>
      </c>
      <c r="L1481" s="35">
        <f t="shared" si="163"/>
        <v>70518.189999999973</v>
      </c>
      <c r="M1481" s="36">
        <f t="shared" si="164"/>
        <v>0.49367433767043284</v>
      </c>
      <c r="N1481" s="37">
        <f t="shared" si="165"/>
        <v>2018</v>
      </c>
      <c r="O1481" s="38" t="str">
        <f t="shared" si="166"/>
        <v>Q4</v>
      </c>
      <c r="P1481" s="37">
        <f t="shared" si="167"/>
        <v>12</v>
      </c>
    </row>
    <row r="1482" spans="1:16" x14ac:dyDescent="0.25">
      <c r="A1482" s="31">
        <v>43435</v>
      </c>
      <c r="B1482" s="32" t="s">
        <v>81</v>
      </c>
      <c r="C1482" s="32" t="s">
        <v>79</v>
      </c>
      <c r="D1482" s="32" t="s">
        <v>76</v>
      </c>
      <c r="E1482" s="33">
        <v>44</v>
      </c>
      <c r="F1482" s="34">
        <v>28149.07</v>
      </c>
      <c r="G1482" s="34">
        <v>0</v>
      </c>
      <c r="H1482" s="34">
        <v>12263.73</v>
      </c>
      <c r="I1482" s="34">
        <v>0</v>
      </c>
      <c r="J1482" s="35">
        <f t="shared" si="161"/>
        <v>28149.07</v>
      </c>
      <c r="K1482" s="35">
        <f t="shared" si="162"/>
        <v>15885.34</v>
      </c>
      <c r="L1482" s="35">
        <f t="shared" si="163"/>
        <v>15885.34</v>
      </c>
      <c r="M1482" s="36">
        <f t="shared" si="164"/>
        <v>0.56432912348436381</v>
      </c>
      <c r="N1482" s="37">
        <f t="shared" si="165"/>
        <v>2018</v>
      </c>
      <c r="O1482" s="38" t="str">
        <f t="shared" si="166"/>
        <v>Q4</v>
      </c>
      <c r="P1482" s="37">
        <f t="shared" si="167"/>
        <v>12</v>
      </c>
    </row>
    <row r="1483" spans="1:16" x14ac:dyDescent="0.25">
      <c r="A1483" s="31">
        <v>43435</v>
      </c>
      <c r="B1483" s="32" t="s">
        <v>81</v>
      </c>
      <c r="C1483" s="32" t="s">
        <v>79</v>
      </c>
      <c r="D1483" s="32" t="s">
        <v>77</v>
      </c>
      <c r="E1483" s="33">
        <v>38</v>
      </c>
      <c r="F1483" s="34">
        <v>31931.98</v>
      </c>
      <c r="G1483" s="34">
        <v>3732.18</v>
      </c>
      <c r="H1483" s="34">
        <v>15054.49</v>
      </c>
      <c r="I1483" s="34">
        <v>0</v>
      </c>
      <c r="J1483" s="35">
        <f t="shared" si="161"/>
        <v>28199.8</v>
      </c>
      <c r="K1483" s="35">
        <f t="shared" si="162"/>
        <v>13145.31</v>
      </c>
      <c r="L1483" s="35">
        <f t="shared" si="163"/>
        <v>13145.31</v>
      </c>
      <c r="M1483" s="36">
        <f t="shared" si="164"/>
        <v>0.46614905070248724</v>
      </c>
      <c r="N1483" s="37">
        <f t="shared" si="165"/>
        <v>2018</v>
      </c>
      <c r="O1483" s="38" t="str">
        <f t="shared" si="166"/>
        <v>Q4</v>
      </c>
      <c r="P1483" s="37">
        <f t="shared" si="167"/>
        <v>12</v>
      </c>
    </row>
    <row r="1484" spans="1:16" x14ac:dyDescent="0.25">
      <c r="A1484" s="31">
        <v>43435</v>
      </c>
      <c r="B1484" s="32" t="s">
        <v>82</v>
      </c>
      <c r="C1484" s="32" t="s">
        <v>86</v>
      </c>
      <c r="D1484" s="32" t="s">
        <v>76</v>
      </c>
      <c r="E1484" s="33">
        <v>30</v>
      </c>
      <c r="F1484" s="34">
        <v>2838.25</v>
      </c>
      <c r="G1484" s="34">
        <v>0</v>
      </c>
      <c r="H1484" s="34">
        <v>2386.6</v>
      </c>
      <c r="I1484" s="34">
        <v>113.4</v>
      </c>
      <c r="J1484" s="35">
        <f t="shared" si="161"/>
        <v>2838.25</v>
      </c>
      <c r="K1484" s="35">
        <f t="shared" si="162"/>
        <v>451.65000000000009</v>
      </c>
      <c r="L1484" s="35">
        <f t="shared" si="163"/>
        <v>338.25000000000011</v>
      </c>
      <c r="M1484" s="36">
        <f t="shared" si="164"/>
        <v>0.1591297454417335</v>
      </c>
      <c r="N1484" s="37">
        <f t="shared" si="165"/>
        <v>2018</v>
      </c>
      <c r="O1484" s="38" t="str">
        <f t="shared" si="166"/>
        <v>Q4</v>
      </c>
      <c r="P1484" s="37">
        <f t="shared" si="167"/>
        <v>12</v>
      </c>
    </row>
    <row r="1485" spans="1:16" x14ac:dyDescent="0.25">
      <c r="A1485" s="31">
        <v>43435</v>
      </c>
      <c r="B1485" s="32" t="s">
        <v>82</v>
      </c>
      <c r="C1485" s="32" t="s">
        <v>86</v>
      </c>
      <c r="D1485" s="32" t="s">
        <v>77</v>
      </c>
      <c r="E1485" s="33">
        <v>26</v>
      </c>
      <c r="F1485" s="34">
        <v>2592.69</v>
      </c>
      <c r="G1485" s="34">
        <v>277.99</v>
      </c>
      <c r="H1485" s="34">
        <v>2142.83</v>
      </c>
      <c r="I1485" s="34">
        <v>93.23</v>
      </c>
      <c r="J1485" s="35">
        <f t="shared" si="161"/>
        <v>2314.6999999999998</v>
      </c>
      <c r="K1485" s="35">
        <f t="shared" si="162"/>
        <v>171.86999999999989</v>
      </c>
      <c r="L1485" s="35">
        <f t="shared" si="163"/>
        <v>78.639999999999887</v>
      </c>
      <c r="M1485" s="36">
        <f t="shared" si="164"/>
        <v>7.425152287553459E-2</v>
      </c>
      <c r="N1485" s="37">
        <f t="shared" si="165"/>
        <v>2018</v>
      </c>
      <c r="O1485" s="38" t="str">
        <f t="shared" si="166"/>
        <v>Q4</v>
      </c>
      <c r="P1485" s="37">
        <f t="shared" si="167"/>
        <v>12</v>
      </c>
    </row>
    <row r="1486" spans="1:16" x14ac:dyDescent="0.25">
      <c r="A1486" s="31">
        <v>43435</v>
      </c>
      <c r="B1486" s="32" t="s">
        <v>82</v>
      </c>
      <c r="C1486" s="32" t="s">
        <v>75</v>
      </c>
      <c r="D1486" s="32" t="s">
        <v>76</v>
      </c>
      <c r="E1486" s="33">
        <v>93</v>
      </c>
      <c r="F1486" s="34">
        <v>9750.7099999999991</v>
      </c>
      <c r="G1486" s="34">
        <v>0</v>
      </c>
      <c r="H1486" s="34">
        <v>7892.96</v>
      </c>
      <c r="I1486" s="34">
        <v>0</v>
      </c>
      <c r="J1486" s="35">
        <f t="shared" si="161"/>
        <v>9750.7099999999991</v>
      </c>
      <c r="K1486" s="35">
        <f t="shared" si="162"/>
        <v>1857.7499999999991</v>
      </c>
      <c r="L1486" s="35">
        <f t="shared" si="163"/>
        <v>1857.7499999999991</v>
      </c>
      <c r="M1486" s="36">
        <f t="shared" si="164"/>
        <v>0.19052458744029915</v>
      </c>
      <c r="N1486" s="37">
        <f t="shared" si="165"/>
        <v>2018</v>
      </c>
      <c r="O1486" s="38" t="str">
        <f t="shared" si="166"/>
        <v>Q4</v>
      </c>
      <c r="P1486" s="37">
        <f t="shared" si="167"/>
        <v>12</v>
      </c>
    </row>
    <row r="1487" spans="1:16" x14ac:dyDescent="0.25">
      <c r="A1487" s="31">
        <v>43435</v>
      </c>
      <c r="B1487" s="32" t="s">
        <v>82</v>
      </c>
      <c r="C1487" s="32" t="s">
        <v>75</v>
      </c>
      <c r="D1487" s="32" t="s">
        <v>77</v>
      </c>
      <c r="E1487" s="33">
        <v>44</v>
      </c>
      <c r="F1487" s="34">
        <v>4027.39</v>
      </c>
      <c r="G1487" s="34">
        <v>454.76</v>
      </c>
      <c r="H1487" s="34">
        <v>3095.03</v>
      </c>
      <c r="I1487" s="34">
        <v>0</v>
      </c>
      <c r="J1487" s="35">
        <f t="shared" si="161"/>
        <v>3572.63</v>
      </c>
      <c r="K1487" s="35">
        <f t="shared" si="162"/>
        <v>477.59999999999991</v>
      </c>
      <c r="L1487" s="35">
        <f t="shared" si="163"/>
        <v>477.59999999999991</v>
      </c>
      <c r="M1487" s="36">
        <f t="shared" si="164"/>
        <v>0.13368302902903462</v>
      </c>
      <c r="N1487" s="37">
        <f t="shared" si="165"/>
        <v>2018</v>
      </c>
      <c r="O1487" s="38" t="str">
        <f t="shared" si="166"/>
        <v>Q4</v>
      </c>
      <c r="P1487" s="37">
        <f t="shared" si="167"/>
        <v>12</v>
      </c>
    </row>
    <row r="1488" spans="1:16" x14ac:dyDescent="0.25">
      <c r="A1488" s="31">
        <v>43435</v>
      </c>
      <c r="B1488" s="32" t="s">
        <v>82</v>
      </c>
      <c r="C1488" s="32" t="s">
        <v>78</v>
      </c>
      <c r="D1488" s="32" t="s">
        <v>76</v>
      </c>
      <c r="E1488" s="33">
        <v>3562</v>
      </c>
      <c r="F1488" s="34">
        <v>357911.3</v>
      </c>
      <c r="G1488" s="34">
        <v>0</v>
      </c>
      <c r="H1488" s="34">
        <v>295981.40000000002</v>
      </c>
      <c r="I1488" s="34">
        <v>0</v>
      </c>
      <c r="J1488" s="35">
        <f t="shared" si="161"/>
        <v>357911.3</v>
      </c>
      <c r="K1488" s="35">
        <f t="shared" si="162"/>
        <v>61929.899999999965</v>
      </c>
      <c r="L1488" s="35">
        <f t="shared" si="163"/>
        <v>61929.899999999965</v>
      </c>
      <c r="M1488" s="36">
        <f t="shared" si="164"/>
        <v>0.1730314186783149</v>
      </c>
      <c r="N1488" s="37">
        <f t="shared" si="165"/>
        <v>2018</v>
      </c>
      <c r="O1488" s="38" t="str">
        <f t="shared" si="166"/>
        <v>Q4</v>
      </c>
      <c r="P1488" s="37">
        <f t="shared" si="167"/>
        <v>12</v>
      </c>
    </row>
    <row r="1489" spans="1:16" x14ac:dyDescent="0.25">
      <c r="A1489" s="31">
        <v>43435</v>
      </c>
      <c r="B1489" s="32" t="s">
        <v>82</v>
      </c>
      <c r="C1489" s="32" t="s">
        <v>78</v>
      </c>
      <c r="D1489" s="32" t="s">
        <v>77</v>
      </c>
      <c r="E1489" s="33">
        <v>1011</v>
      </c>
      <c r="F1489" s="34">
        <v>98722.240000000005</v>
      </c>
      <c r="G1489" s="34">
        <v>10702.25</v>
      </c>
      <c r="H1489" s="34">
        <v>82272.539999999994</v>
      </c>
      <c r="I1489" s="34">
        <v>0</v>
      </c>
      <c r="J1489" s="35">
        <f t="shared" si="161"/>
        <v>88019.99</v>
      </c>
      <c r="K1489" s="35">
        <f t="shared" si="162"/>
        <v>5747.4500000000116</v>
      </c>
      <c r="L1489" s="35">
        <f t="shared" si="163"/>
        <v>5747.4500000000116</v>
      </c>
      <c r="M1489" s="36">
        <f t="shared" si="164"/>
        <v>6.5297098988536709E-2</v>
      </c>
      <c r="N1489" s="37">
        <f t="shared" si="165"/>
        <v>2018</v>
      </c>
      <c r="O1489" s="38" t="str">
        <f t="shared" si="166"/>
        <v>Q4</v>
      </c>
      <c r="P1489" s="37">
        <f t="shared" si="167"/>
        <v>12</v>
      </c>
    </row>
    <row r="1490" spans="1:16" x14ac:dyDescent="0.25">
      <c r="A1490" s="31">
        <v>43435</v>
      </c>
      <c r="B1490" s="32" t="s">
        <v>82</v>
      </c>
      <c r="C1490" s="32" t="s">
        <v>79</v>
      </c>
      <c r="D1490" s="32" t="s">
        <v>76</v>
      </c>
      <c r="E1490" s="33">
        <v>115</v>
      </c>
      <c r="F1490" s="34">
        <v>10962.8</v>
      </c>
      <c r="G1490" s="34">
        <v>0</v>
      </c>
      <c r="H1490" s="34">
        <v>9185.4</v>
      </c>
      <c r="I1490" s="34">
        <v>0</v>
      </c>
      <c r="J1490" s="35">
        <f t="shared" si="161"/>
        <v>10962.8</v>
      </c>
      <c r="K1490" s="35">
        <f t="shared" si="162"/>
        <v>1777.3999999999996</v>
      </c>
      <c r="L1490" s="35">
        <f t="shared" si="163"/>
        <v>1777.3999999999996</v>
      </c>
      <c r="M1490" s="36">
        <f t="shared" si="164"/>
        <v>0.16213011274491915</v>
      </c>
      <c r="N1490" s="37">
        <f t="shared" si="165"/>
        <v>2018</v>
      </c>
      <c r="O1490" s="38" t="str">
        <f t="shared" si="166"/>
        <v>Q4</v>
      </c>
      <c r="P1490" s="37">
        <f t="shared" si="167"/>
        <v>12</v>
      </c>
    </row>
    <row r="1491" spans="1:16" x14ac:dyDescent="0.25">
      <c r="A1491" s="31">
        <v>43435</v>
      </c>
      <c r="B1491" s="32" t="s">
        <v>82</v>
      </c>
      <c r="C1491" s="32" t="s">
        <v>79</v>
      </c>
      <c r="D1491" s="32" t="s">
        <v>77</v>
      </c>
      <c r="E1491" s="33">
        <v>112</v>
      </c>
      <c r="F1491" s="34">
        <v>10204.24</v>
      </c>
      <c r="G1491" s="34">
        <v>1221.8399999999999</v>
      </c>
      <c r="H1491" s="34">
        <v>8298.34</v>
      </c>
      <c r="I1491" s="34">
        <v>0</v>
      </c>
      <c r="J1491" s="35">
        <f t="shared" si="161"/>
        <v>8982.4</v>
      </c>
      <c r="K1491" s="35">
        <f t="shared" si="162"/>
        <v>684.05999999999949</v>
      </c>
      <c r="L1491" s="35">
        <f t="shared" si="163"/>
        <v>684.05999999999949</v>
      </c>
      <c r="M1491" s="36">
        <f t="shared" si="164"/>
        <v>7.6155593159957194E-2</v>
      </c>
      <c r="N1491" s="37">
        <f t="shared" si="165"/>
        <v>2018</v>
      </c>
      <c r="O1491" s="38" t="str">
        <f t="shared" si="166"/>
        <v>Q4</v>
      </c>
      <c r="P1491" s="37">
        <f t="shared" si="167"/>
        <v>12</v>
      </c>
    </row>
    <row r="1492" spans="1:16" x14ac:dyDescent="0.25">
      <c r="A1492" s="31">
        <v>43435</v>
      </c>
      <c r="B1492" s="32" t="s">
        <v>83</v>
      </c>
      <c r="C1492" s="32" t="s">
        <v>86</v>
      </c>
      <c r="D1492" s="32" t="s">
        <v>76</v>
      </c>
      <c r="E1492" s="33">
        <v>15</v>
      </c>
      <c r="F1492" s="34">
        <v>7402.46</v>
      </c>
      <c r="G1492" s="34">
        <v>0</v>
      </c>
      <c r="H1492" s="34">
        <v>4103.32</v>
      </c>
      <c r="I1492" s="34">
        <v>295.27999999999997</v>
      </c>
      <c r="J1492" s="35">
        <f t="shared" si="161"/>
        <v>7402.46</v>
      </c>
      <c r="K1492" s="35">
        <f t="shared" si="162"/>
        <v>3299.1400000000003</v>
      </c>
      <c r="L1492" s="35">
        <f t="shared" si="163"/>
        <v>3003.8600000000006</v>
      </c>
      <c r="M1492" s="36">
        <f t="shared" si="164"/>
        <v>0.44568157072108466</v>
      </c>
      <c r="N1492" s="37">
        <f t="shared" si="165"/>
        <v>2018</v>
      </c>
      <c r="O1492" s="38" t="str">
        <f t="shared" si="166"/>
        <v>Q4</v>
      </c>
      <c r="P1492" s="37">
        <f t="shared" si="167"/>
        <v>12</v>
      </c>
    </row>
    <row r="1493" spans="1:16" x14ac:dyDescent="0.25">
      <c r="A1493" s="31">
        <v>43435</v>
      </c>
      <c r="B1493" s="32" t="s">
        <v>83</v>
      </c>
      <c r="C1493" s="32" t="s">
        <v>86</v>
      </c>
      <c r="D1493" s="32" t="s">
        <v>77</v>
      </c>
      <c r="E1493" s="33">
        <v>8</v>
      </c>
      <c r="F1493" s="34">
        <v>5183.26</v>
      </c>
      <c r="G1493" s="34">
        <v>579.27</v>
      </c>
      <c r="H1493" s="34">
        <v>2651.51</v>
      </c>
      <c r="I1493" s="34">
        <v>184.93</v>
      </c>
      <c r="J1493" s="35">
        <f t="shared" si="161"/>
        <v>4603.99</v>
      </c>
      <c r="K1493" s="35">
        <f t="shared" si="162"/>
        <v>1952.4799999999996</v>
      </c>
      <c r="L1493" s="35">
        <f t="shared" si="163"/>
        <v>1767.5499999999995</v>
      </c>
      <c r="M1493" s="36">
        <f t="shared" si="164"/>
        <v>0.42408432685561864</v>
      </c>
      <c r="N1493" s="37">
        <f t="shared" si="165"/>
        <v>2018</v>
      </c>
      <c r="O1493" s="38" t="str">
        <f t="shared" si="166"/>
        <v>Q4</v>
      </c>
      <c r="P1493" s="37">
        <f t="shared" si="167"/>
        <v>12</v>
      </c>
    </row>
    <row r="1494" spans="1:16" x14ac:dyDescent="0.25">
      <c r="A1494" s="31">
        <v>43435</v>
      </c>
      <c r="B1494" s="32" t="s">
        <v>83</v>
      </c>
      <c r="C1494" s="32" t="s">
        <v>75</v>
      </c>
      <c r="D1494" s="32" t="s">
        <v>76</v>
      </c>
      <c r="E1494" s="33">
        <v>26</v>
      </c>
      <c r="F1494" s="34">
        <v>14372.13</v>
      </c>
      <c r="G1494" s="34">
        <v>0</v>
      </c>
      <c r="H1494" s="34">
        <v>7590.87</v>
      </c>
      <c r="I1494" s="34">
        <v>0</v>
      </c>
      <c r="J1494" s="35">
        <f t="shared" si="161"/>
        <v>14372.13</v>
      </c>
      <c r="K1494" s="35">
        <f t="shared" si="162"/>
        <v>6781.2599999999993</v>
      </c>
      <c r="L1494" s="35">
        <f t="shared" si="163"/>
        <v>6781.2599999999993</v>
      </c>
      <c r="M1494" s="36">
        <f t="shared" si="164"/>
        <v>0.47183402877652786</v>
      </c>
      <c r="N1494" s="37">
        <f t="shared" si="165"/>
        <v>2018</v>
      </c>
      <c r="O1494" s="38" t="str">
        <f t="shared" si="166"/>
        <v>Q4</v>
      </c>
      <c r="P1494" s="37">
        <f t="shared" si="167"/>
        <v>12</v>
      </c>
    </row>
    <row r="1495" spans="1:16" x14ac:dyDescent="0.25">
      <c r="A1495" s="31">
        <v>43435</v>
      </c>
      <c r="B1495" s="32" t="s">
        <v>83</v>
      </c>
      <c r="C1495" s="32" t="s">
        <v>75</v>
      </c>
      <c r="D1495" s="32" t="s">
        <v>77</v>
      </c>
      <c r="E1495" s="33">
        <v>25</v>
      </c>
      <c r="F1495" s="34">
        <v>16547.59</v>
      </c>
      <c r="G1495" s="34">
        <v>1996.79</v>
      </c>
      <c r="H1495" s="34">
        <v>8954.64</v>
      </c>
      <c r="I1495" s="34">
        <v>0</v>
      </c>
      <c r="J1495" s="35">
        <f t="shared" si="161"/>
        <v>14550.8</v>
      </c>
      <c r="K1495" s="35">
        <f t="shared" si="162"/>
        <v>5596.16</v>
      </c>
      <c r="L1495" s="35">
        <f t="shared" si="163"/>
        <v>5596.16</v>
      </c>
      <c r="M1495" s="36">
        <f t="shared" si="164"/>
        <v>0.38459466146191273</v>
      </c>
      <c r="N1495" s="37">
        <f t="shared" si="165"/>
        <v>2018</v>
      </c>
      <c r="O1495" s="38" t="str">
        <f t="shared" si="166"/>
        <v>Q4</v>
      </c>
      <c r="P1495" s="37">
        <f t="shared" si="167"/>
        <v>12</v>
      </c>
    </row>
    <row r="1496" spans="1:16" x14ac:dyDescent="0.25">
      <c r="A1496" s="31">
        <v>43435</v>
      </c>
      <c r="B1496" s="32" t="s">
        <v>83</v>
      </c>
      <c r="C1496" s="32" t="s">
        <v>78</v>
      </c>
      <c r="D1496" s="32" t="s">
        <v>76</v>
      </c>
      <c r="E1496" s="33">
        <v>951</v>
      </c>
      <c r="F1496" s="34">
        <v>527931.77</v>
      </c>
      <c r="G1496" s="34">
        <v>0</v>
      </c>
      <c r="H1496" s="34">
        <v>282761.84000000003</v>
      </c>
      <c r="I1496" s="34">
        <v>0</v>
      </c>
      <c r="J1496" s="35">
        <f t="shared" si="161"/>
        <v>527931.77</v>
      </c>
      <c r="K1496" s="35">
        <f t="shared" si="162"/>
        <v>245169.93</v>
      </c>
      <c r="L1496" s="35">
        <f t="shared" si="163"/>
        <v>245169.93</v>
      </c>
      <c r="M1496" s="36">
        <f t="shared" si="164"/>
        <v>0.46439699963500963</v>
      </c>
      <c r="N1496" s="37">
        <f t="shared" si="165"/>
        <v>2018</v>
      </c>
      <c r="O1496" s="38" t="str">
        <f t="shared" si="166"/>
        <v>Q4</v>
      </c>
      <c r="P1496" s="37">
        <f t="shared" si="167"/>
        <v>12</v>
      </c>
    </row>
    <row r="1497" spans="1:16" x14ac:dyDescent="0.25">
      <c r="A1497" s="31">
        <v>43435</v>
      </c>
      <c r="B1497" s="32" t="s">
        <v>83</v>
      </c>
      <c r="C1497" s="32" t="s">
        <v>78</v>
      </c>
      <c r="D1497" s="32" t="s">
        <v>77</v>
      </c>
      <c r="E1497" s="33">
        <v>228</v>
      </c>
      <c r="F1497" s="34">
        <v>118306.05</v>
      </c>
      <c r="G1497" s="34">
        <v>13056.8</v>
      </c>
      <c r="H1497" s="34">
        <v>62602.11</v>
      </c>
      <c r="I1497" s="34">
        <v>0</v>
      </c>
      <c r="J1497" s="35">
        <f t="shared" si="161"/>
        <v>105249.25</v>
      </c>
      <c r="K1497" s="35">
        <f t="shared" si="162"/>
        <v>42647.14</v>
      </c>
      <c r="L1497" s="35">
        <f t="shared" si="163"/>
        <v>42647.14</v>
      </c>
      <c r="M1497" s="36">
        <f t="shared" si="164"/>
        <v>0.40520136723064537</v>
      </c>
      <c r="N1497" s="37">
        <f t="shared" si="165"/>
        <v>2018</v>
      </c>
      <c r="O1497" s="38" t="str">
        <f t="shared" si="166"/>
        <v>Q4</v>
      </c>
      <c r="P1497" s="37">
        <f t="shared" si="167"/>
        <v>12</v>
      </c>
    </row>
    <row r="1498" spans="1:16" x14ac:dyDescent="0.25">
      <c r="A1498" s="31">
        <v>43435</v>
      </c>
      <c r="B1498" s="32" t="s">
        <v>83</v>
      </c>
      <c r="C1498" s="32" t="s">
        <v>79</v>
      </c>
      <c r="D1498" s="32" t="s">
        <v>76</v>
      </c>
      <c r="E1498" s="33">
        <v>39</v>
      </c>
      <c r="F1498" s="34">
        <v>27315.73</v>
      </c>
      <c r="G1498" s="34">
        <v>0</v>
      </c>
      <c r="H1498" s="34">
        <v>14362.87</v>
      </c>
      <c r="I1498" s="34">
        <v>0</v>
      </c>
      <c r="J1498" s="35">
        <f t="shared" si="161"/>
        <v>27315.73</v>
      </c>
      <c r="K1498" s="35">
        <f t="shared" si="162"/>
        <v>12952.859999999999</v>
      </c>
      <c r="L1498" s="35">
        <f t="shared" si="163"/>
        <v>12952.859999999999</v>
      </c>
      <c r="M1498" s="36">
        <f t="shared" si="164"/>
        <v>0.47419051220670283</v>
      </c>
      <c r="N1498" s="37">
        <f t="shared" si="165"/>
        <v>2018</v>
      </c>
      <c r="O1498" s="38" t="str">
        <f t="shared" si="166"/>
        <v>Q4</v>
      </c>
      <c r="P1498" s="37">
        <f t="shared" si="167"/>
        <v>12</v>
      </c>
    </row>
    <row r="1499" spans="1:16" x14ac:dyDescent="0.25">
      <c r="A1499" s="31">
        <v>43435</v>
      </c>
      <c r="B1499" s="32" t="s">
        <v>83</v>
      </c>
      <c r="C1499" s="32" t="s">
        <v>79</v>
      </c>
      <c r="D1499" s="32" t="s">
        <v>77</v>
      </c>
      <c r="E1499" s="33">
        <v>33</v>
      </c>
      <c r="F1499" s="34">
        <v>18530.599999999999</v>
      </c>
      <c r="G1499" s="34">
        <v>2195.0300000000002</v>
      </c>
      <c r="H1499" s="34">
        <v>10280.06</v>
      </c>
      <c r="I1499" s="34">
        <v>0</v>
      </c>
      <c r="J1499" s="35">
        <f t="shared" si="161"/>
        <v>16335.569999999998</v>
      </c>
      <c r="K1499" s="35">
        <f t="shared" si="162"/>
        <v>6055.5099999999984</v>
      </c>
      <c r="L1499" s="35">
        <f t="shared" si="163"/>
        <v>6055.5099999999984</v>
      </c>
      <c r="M1499" s="36">
        <f t="shared" si="164"/>
        <v>0.37069474771924082</v>
      </c>
      <c r="N1499" s="37">
        <f t="shared" si="165"/>
        <v>2018</v>
      </c>
      <c r="O1499" s="38" t="str">
        <f t="shared" si="166"/>
        <v>Q4</v>
      </c>
      <c r="P1499" s="37">
        <f t="shared" si="167"/>
        <v>12</v>
      </c>
    </row>
    <row r="1500" spans="1:16" x14ac:dyDescent="0.25">
      <c r="A1500" s="31">
        <v>43435</v>
      </c>
      <c r="B1500" s="32" t="s">
        <v>84</v>
      </c>
      <c r="C1500" s="32" t="s">
        <v>86</v>
      </c>
      <c r="D1500" s="32" t="s">
        <v>76</v>
      </c>
      <c r="E1500" s="33">
        <v>6</v>
      </c>
      <c r="F1500" s="34">
        <v>32693.53</v>
      </c>
      <c r="G1500" s="34">
        <v>0</v>
      </c>
      <c r="H1500" s="34">
        <v>30321.57</v>
      </c>
      <c r="I1500" s="34">
        <v>1306.78</v>
      </c>
      <c r="J1500" s="35">
        <f t="shared" si="161"/>
        <v>32693.53</v>
      </c>
      <c r="K1500" s="35">
        <f t="shared" si="162"/>
        <v>2371.9599999999991</v>
      </c>
      <c r="L1500" s="35">
        <f t="shared" si="163"/>
        <v>1065.1799999999992</v>
      </c>
      <c r="M1500" s="36">
        <f t="shared" si="164"/>
        <v>7.2551358020990678E-2</v>
      </c>
      <c r="N1500" s="37">
        <f t="shared" si="165"/>
        <v>2018</v>
      </c>
      <c r="O1500" s="38" t="str">
        <f t="shared" si="166"/>
        <v>Q4</v>
      </c>
      <c r="P1500" s="37">
        <f t="shared" si="167"/>
        <v>12</v>
      </c>
    </row>
    <row r="1501" spans="1:16" x14ac:dyDescent="0.25">
      <c r="A1501" s="31">
        <v>43435</v>
      </c>
      <c r="B1501" s="32" t="s">
        <v>84</v>
      </c>
      <c r="C1501" s="32" t="s">
        <v>86</v>
      </c>
      <c r="D1501" s="32" t="s">
        <v>77</v>
      </c>
      <c r="E1501" s="33">
        <v>7</v>
      </c>
      <c r="F1501" s="34">
        <v>23006.38</v>
      </c>
      <c r="G1501" s="34">
        <v>2789.64</v>
      </c>
      <c r="H1501" s="34">
        <v>17910.63</v>
      </c>
      <c r="I1501" s="34">
        <v>808.67</v>
      </c>
      <c r="J1501" s="35">
        <f t="shared" si="161"/>
        <v>20216.740000000002</v>
      </c>
      <c r="K1501" s="35">
        <f t="shared" si="162"/>
        <v>2306.1100000000006</v>
      </c>
      <c r="L1501" s="35">
        <f t="shared" si="163"/>
        <v>1497.4400000000005</v>
      </c>
      <c r="M1501" s="36">
        <f t="shared" si="164"/>
        <v>0.1140693306635986</v>
      </c>
      <c r="N1501" s="37">
        <f t="shared" si="165"/>
        <v>2018</v>
      </c>
      <c r="O1501" s="38" t="str">
        <f t="shared" si="166"/>
        <v>Q4</v>
      </c>
      <c r="P1501" s="37">
        <f t="shared" si="167"/>
        <v>12</v>
      </c>
    </row>
    <row r="1502" spans="1:16" x14ac:dyDescent="0.25">
      <c r="A1502" s="31">
        <v>43435</v>
      </c>
      <c r="B1502" s="32" t="s">
        <v>84</v>
      </c>
      <c r="C1502" s="32" t="s">
        <v>75</v>
      </c>
      <c r="D1502" s="32" t="s">
        <v>76</v>
      </c>
      <c r="E1502" s="33">
        <v>12</v>
      </c>
      <c r="F1502" s="34">
        <v>55992.25</v>
      </c>
      <c r="G1502" s="34">
        <v>0</v>
      </c>
      <c r="H1502" s="34">
        <v>50749.5</v>
      </c>
      <c r="I1502" s="34">
        <v>0</v>
      </c>
      <c r="J1502" s="35">
        <f t="shared" si="161"/>
        <v>55992.25</v>
      </c>
      <c r="K1502" s="35">
        <f t="shared" si="162"/>
        <v>5242.75</v>
      </c>
      <c r="L1502" s="35">
        <f t="shared" si="163"/>
        <v>5242.75</v>
      </c>
      <c r="M1502" s="36">
        <f t="shared" si="164"/>
        <v>9.363349392103372E-2</v>
      </c>
      <c r="N1502" s="37">
        <f t="shared" si="165"/>
        <v>2018</v>
      </c>
      <c r="O1502" s="38" t="str">
        <f t="shared" si="166"/>
        <v>Q4</v>
      </c>
      <c r="P1502" s="37">
        <f t="shared" si="167"/>
        <v>12</v>
      </c>
    </row>
    <row r="1503" spans="1:16" x14ac:dyDescent="0.25">
      <c r="A1503" s="31">
        <v>43435</v>
      </c>
      <c r="B1503" s="32" t="s">
        <v>84</v>
      </c>
      <c r="C1503" s="32" t="s">
        <v>75</v>
      </c>
      <c r="D1503" s="32" t="s">
        <v>77</v>
      </c>
      <c r="E1503" s="33">
        <v>21</v>
      </c>
      <c r="F1503" s="34">
        <v>71516.070000000007</v>
      </c>
      <c r="G1503" s="34">
        <v>8604.83</v>
      </c>
      <c r="H1503" s="34">
        <v>60677.96</v>
      </c>
      <c r="I1503" s="34">
        <v>0</v>
      </c>
      <c r="J1503" s="35">
        <f t="shared" si="161"/>
        <v>62911.240000000005</v>
      </c>
      <c r="K1503" s="35">
        <f t="shared" si="162"/>
        <v>2233.2800000000061</v>
      </c>
      <c r="L1503" s="35">
        <f t="shared" si="163"/>
        <v>2233.2800000000061</v>
      </c>
      <c r="M1503" s="36">
        <f t="shared" si="164"/>
        <v>3.5498902898750781E-2</v>
      </c>
      <c r="N1503" s="37">
        <f t="shared" si="165"/>
        <v>2018</v>
      </c>
      <c r="O1503" s="38" t="str">
        <f t="shared" si="166"/>
        <v>Q4</v>
      </c>
      <c r="P1503" s="37">
        <f t="shared" si="167"/>
        <v>12</v>
      </c>
    </row>
    <row r="1504" spans="1:16" x14ac:dyDescent="0.25">
      <c r="A1504" s="31">
        <v>43435</v>
      </c>
      <c r="B1504" s="32" t="s">
        <v>84</v>
      </c>
      <c r="C1504" s="32" t="s">
        <v>78</v>
      </c>
      <c r="D1504" s="32" t="s">
        <v>76</v>
      </c>
      <c r="E1504" s="33">
        <v>359</v>
      </c>
      <c r="F1504" s="34">
        <v>1405258.83</v>
      </c>
      <c r="G1504" s="34">
        <v>0</v>
      </c>
      <c r="H1504" s="34">
        <v>1178157.02</v>
      </c>
      <c r="I1504" s="34">
        <v>0</v>
      </c>
      <c r="J1504" s="35">
        <f t="shared" si="161"/>
        <v>1405258.83</v>
      </c>
      <c r="K1504" s="35">
        <f t="shared" si="162"/>
        <v>227101.81000000006</v>
      </c>
      <c r="L1504" s="35">
        <f t="shared" si="163"/>
        <v>227101.81000000006</v>
      </c>
      <c r="M1504" s="36">
        <f t="shared" si="164"/>
        <v>0.16160852730596259</v>
      </c>
      <c r="N1504" s="37">
        <f t="shared" si="165"/>
        <v>2018</v>
      </c>
      <c r="O1504" s="38" t="str">
        <f t="shared" si="166"/>
        <v>Q4</v>
      </c>
      <c r="P1504" s="37">
        <f t="shared" si="167"/>
        <v>12</v>
      </c>
    </row>
    <row r="1505" spans="1:16" x14ac:dyDescent="0.25">
      <c r="A1505" s="31">
        <v>43435</v>
      </c>
      <c r="B1505" s="32" t="s">
        <v>84</v>
      </c>
      <c r="C1505" s="32" t="s">
        <v>78</v>
      </c>
      <c r="D1505" s="32" t="s">
        <v>77</v>
      </c>
      <c r="E1505" s="33">
        <v>92</v>
      </c>
      <c r="F1505" s="34">
        <v>348989.7</v>
      </c>
      <c r="G1505" s="34">
        <v>38157.4</v>
      </c>
      <c r="H1505" s="34">
        <v>285041.34999999998</v>
      </c>
      <c r="I1505" s="34">
        <v>0</v>
      </c>
      <c r="J1505" s="35">
        <f t="shared" si="161"/>
        <v>310832.3</v>
      </c>
      <c r="K1505" s="35">
        <f t="shared" si="162"/>
        <v>25790.950000000012</v>
      </c>
      <c r="L1505" s="35">
        <f t="shared" si="163"/>
        <v>25790.950000000012</v>
      </c>
      <c r="M1505" s="36">
        <f t="shared" si="164"/>
        <v>8.2973841521617964E-2</v>
      </c>
      <c r="N1505" s="37">
        <f t="shared" si="165"/>
        <v>2018</v>
      </c>
      <c r="O1505" s="38" t="str">
        <f t="shared" si="166"/>
        <v>Q4</v>
      </c>
      <c r="P1505" s="37">
        <f t="shared" si="167"/>
        <v>12</v>
      </c>
    </row>
    <row r="1506" spans="1:16" x14ac:dyDescent="0.25">
      <c r="A1506" s="31">
        <v>43435</v>
      </c>
      <c r="B1506" s="32" t="s">
        <v>84</v>
      </c>
      <c r="C1506" s="32" t="s">
        <v>79</v>
      </c>
      <c r="D1506" s="32" t="s">
        <v>76</v>
      </c>
      <c r="E1506" s="33">
        <v>26</v>
      </c>
      <c r="F1506" s="34">
        <v>108715.55</v>
      </c>
      <c r="G1506" s="34">
        <v>0</v>
      </c>
      <c r="H1506" s="34">
        <v>87424.78</v>
      </c>
      <c r="I1506" s="34">
        <v>0</v>
      </c>
      <c r="J1506" s="35">
        <f t="shared" si="161"/>
        <v>108715.55</v>
      </c>
      <c r="K1506" s="35">
        <f t="shared" si="162"/>
        <v>21290.770000000004</v>
      </c>
      <c r="L1506" s="35">
        <f t="shared" si="163"/>
        <v>21290.770000000004</v>
      </c>
      <c r="M1506" s="36">
        <f t="shared" si="164"/>
        <v>0.19583923366988443</v>
      </c>
      <c r="N1506" s="37">
        <f t="shared" si="165"/>
        <v>2018</v>
      </c>
      <c r="O1506" s="38" t="str">
        <f t="shared" si="166"/>
        <v>Q4</v>
      </c>
      <c r="P1506" s="37">
        <f t="shared" si="167"/>
        <v>12</v>
      </c>
    </row>
    <row r="1507" spans="1:16" x14ac:dyDescent="0.25">
      <c r="A1507" s="31">
        <v>43435</v>
      </c>
      <c r="B1507" s="32" t="s">
        <v>84</v>
      </c>
      <c r="C1507" s="32" t="s">
        <v>79</v>
      </c>
      <c r="D1507" s="32" t="s">
        <v>77</v>
      </c>
      <c r="E1507" s="33">
        <v>19</v>
      </c>
      <c r="F1507" s="34">
        <v>75773.37</v>
      </c>
      <c r="G1507" s="34">
        <v>9125.2900000000009</v>
      </c>
      <c r="H1507" s="34">
        <v>61681.45</v>
      </c>
      <c r="I1507" s="34">
        <v>0</v>
      </c>
      <c r="J1507" s="35">
        <f t="shared" si="161"/>
        <v>66648.079999999987</v>
      </c>
      <c r="K1507" s="35">
        <f t="shared" si="162"/>
        <v>4966.6299999999901</v>
      </c>
      <c r="L1507" s="35">
        <f t="shared" si="163"/>
        <v>4966.6299999999901</v>
      </c>
      <c r="M1507" s="36">
        <f t="shared" si="164"/>
        <v>7.4520226239075324E-2</v>
      </c>
      <c r="N1507" s="37">
        <f t="shared" si="165"/>
        <v>2018</v>
      </c>
      <c r="O1507" s="38" t="str">
        <f t="shared" si="166"/>
        <v>Q4</v>
      </c>
      <c r="P1507" s="37">
        <f t="shared" si="167"/>
        <v>12</v>
      </c>
    </row>
    <row r="1508" spans="1:16" x14ac:dyDescent="0.25">
      <c r="A1508" s="31">
        <v>43435</v>
      </c>
      <c r="B1508" s="32" t="s">
        <v>85</v>
      </c>
      <c r="C1508" s="32" t="s">
        <v>86</v>
      </c>
      <c r="D1508" s="32" t="s">
        <v>76</v>
      </c>
      <c r="E1508" s="33">
        <v>12</v>
      </c>
      <c r="F1508" s="34">
        <v>11556.74</v>
      </c>
      <c r="G1508" s="34">
        <v>0</v>
      </c>
      <c r="H1508" s="34">
        <v>6018.96</v>
      </c>
      <c r="I1508" s="34">
        <v>461.81</v>
      </c>
      <c r="J1508" s="35">
        <f t="shared" si="161"/>
        <v>11556.74</v>
      </c>
      <c r="K1508" s="35">
        <f t="shared" si="162"/>
        <v>5537.78</v>
      </c>
      <c r="L1508" s="35">
        <f t="shared" si="163"/>
        <v>5075.9699999999993</v>
      </c>
      <c r="M1508" s="36">
        <f t="shared" si="164"/>
        <v>0.47918184539930808</v>
      </c>
      <c r="N1508" s="37">
        <f t="shared" si="165"/>
        <v>2018</v>
      </c>
      <c r="O1508" s="38" t="str">
        <f t="shared" si="166"/>
        <v>Q4</v>
      </c>
      <c r="P1508" s="37">
        <f t="shared" si="167"/>
        <v>12</v>
      </c>
    </row>
    <row r="1509" spans="1:16" x14ac:dyDescent="0.25">
      <c r="A1509" s="31">
        <v>43435</v>
      </c>
      <c r="B1509" s="32" t="s">
        <v>85</v>
      </c>
      <c r="C1509" s="32" t="s">
        <v>86</v>
      </c>
      <c r="D1509" s="32" t="s">
        <v>77</v>
      </c>
      <c r="E1509" s="33">
        <v>2</v>
      </c>
      <c r="F1509" s="34">
        <v>1704.17</v>
      </c>
      <c r="G1509" s="34">
        <v>125.92</v>
      </c>
      <c r="H1509" s="34">
        <v>1029.07</v>
      </c>
      <c r="I1509" s="34">
        <v>63.13</v>
      </c>
      <c r="J1509" s="35">
        <f t="shared" si="161"/>
        <v>1578.25</v>
      </c>
      <c r="K1509" s="35">
        <f t="shared" si="162"/>
        <v>549.18000000000006</v>
      </c>
      <c r="L1509" s="35">
        <f t="shared" si="163"/>
        <v>486.05000000000007</v>
      </c>
      <c r="M1509" s="36">
        <f t="shared" si="164"/>
        <v>0.34796768572786319</v>
      </c>
      <c r="N1509" s="37">
        <f t="shared" si="165"/>
        <v>2018</v>
      </c>
      <c r="O1509" s="38" t="str">
        <f t="shared" si="166"/>
        <v>Q4</v>
      </c>
      <c r="P1509" s="37">
        <f t="shared" si="167"/>
        <v>12</v>
      </c>
    </row>
    <row r="1510" spans="1:16" x14ac:dyDescent="0.25">
      <c r="A1510" s="31">
        <v>43435</v>
      </c>
      <c r="B1510" s="32" t="s">
        <v>85</v>
      </c>
      <c r="C1510" s="32" t="s">
        <v>75</v>
      </c>
      <c r="D1510" s="32" t="s">
        <v>76</v>
      </c>
      <c r="E1510" s="33">
        <v>16</v>
      </c>
      <c r="F1510" s="34">
        <v>15350.05</v>
      </c>
      <c r="G1510" s="34">
        <v>0</v>
      </c>
      <c r="H1510" s="34">
        <v>8232.0300000000007</v>
      </c>
      <c r="I1510" s="34">
        <v>0</v>
      </c>
      <c r="J1510" s="35">
        <f t="shared" si="161"/>
        <v>15350.05</v>
      </c>
      <c r="K1510" s="35">
        <f t="shared" si="162"/>
        <v>7118.0199999999986</v>
      </c>
      <c r="L1510" s="35">
        <f t="shared" si="163"/>
        <v>7118.0199999999986</v>
      </c>
      <c r="M1510" s="36">
        <f t="shared" si="164"/>
        <v>0.46371314751417742</v>
      </c>
      <c r="N1510" s="37">
        <f t="shared" si="165"/>
        <v>2018</v>
      </c>
      <c r="O1510" s="38" t="str">
        <f t="shared" si="166"/>
        <v>Q4</v>
      </c>
      <c r="P1510" s="37">
        <f t="shared" si="167"/>
        <v>12</v>
      </c>
    </row>
    <row r="1511" spans="1:16" x14ac:dyDescent="0.25">
      <c r="A1511" s="31">
        <v>43435</v>
      </c>
      <c r="B1511" s="32" t="s">
        <v>85</v>
      </c>
      <c r="C1511" s="32" t="s">
        <v>75</v>
      </c>
      <c r="D1511" s="32" t="s">
        <v>77</v>
      </c>
      <c r="E1511" s="33">
        <v>12</v>
      </c>
      <c r="F1511" s="34">
        <v>12638.77</v>
      </c>
      <c r="G1511" s="34">
        <v>1529.07</v>
      </c>
      <c r="H1511" s="34">
        <v>6548.58</v>
      </c>
      <c r="I1511" s="34">
        <v>0</v>
      </c>
      <c r="J1511" s="35">
        <f t="shared" si="161"/>
        <v>11109.7</v>
      </c>
      <c r="K1511" s="35">
        <f t="shared" si="162"/>
        <v>4561.1200000000008</v>
      </c>
      <c r="L1511" s="35">
        <f t="shared" si="163"/>
        <v>4561.1200000000008</v>
      </c>
      <c r="M1511" s="36">
        <f t="shared" si="164"/>
        <v>0.41055294022340844</v>
      </c>
      <c r="N1511" s="37">
        <f t="shared" si="165"/>
        <v>2018</v>
      </c>
      <c r="O1511" s="38" t="str">
        <f t="shared" si="166"/>
        <v>Q4</v>
      </c>
      <c r="P1511" s="37">
        <f t="shared" si="167"/>
        <v>12</v>
      </c>
    </row>
    <row r="1512" spans="1:16" x14ac:dyDescent="0.25">
      <c r="A1512" s="31">
        <v>43435</v>
      </c>
      <c r="B1512" s="32" t="s">
        <v>85</v>
      </c>
      <c r="C1512" s="32" t="s">
        <v>78</v>
      </c>
      <c r="D1512" s="32" t="s">
        <v>76</v>
      </c>
      <c r="E1512" s="33">
        <v>413</v>
      </c>
      <c r="F1512" s="34">
        <v>512351.75</v>
      </c>
      <c r="G1512" s="34">
        <v>0</v>
      </c>
      <c r="H1512" s="34">
        <v>281608.52</v>
      </c>
      <c r="I1512" s="34">
        <v>0</v>
      </c>
      <c r="J1512" s="35">
        <f t="shared" si="161"/>
        <v>512351.75</v>
      </c>
      <c r="K1512" s="35">
        <f t="shared" si="162"/>
        <v>230743.22999999998</v>
      </c>
      <c r="L1512" s="35">
        <f t="shared" si="163"/>
        <v>230743.22999999998</v>
      </c>
      <c r="M1512" s="36">
        <f t="shared" si="164"/>
        <v>0.45036096783118235</v>
      </c>
      <c r="N1512" s="37">
        <f t="shared" si="165"/>
        <v>2018</v>
      </c>
      <c r="O1512" s="38" t="str">
        <f t="shared" si="166"/>
        <v>Q4</v>
      </c>
      <c r="P1512" s="37">
        <f t="shared" si="167"/>
        <v>12</v>
      </c>
    </row>
    <row r="1513" spans="1:16" x14ac:dyDescent="0.25">
      <c r="A1513" s="31">
        <v>43435</v>
      </c>
      <c r="B1513" s="32" t="s">
        <v>85</v>
      </c>
      <c r="C1513" s="32" t="s">
        <v>78</v>
      </c>
      <c r="D1513" s="32" t="s">
        <v>77</v>
      </c>
      <c r="E1513" s="33">
        <v>100</v>
      </c>
      <c r="F1513" s="34">
        <v>121508.19</v>
      </c>
      <c r="G1513" s="34">
        <v>12975.53</v>
      </c>
      <c r="H1513" s="34">
        <v>65322.89</v>
      </c>
      <c r="I1513" s="34">
        <v>0</v>
      </c>
      <c r="J1513" s="35">
        <f t="shared" si="161"/>
        <v>108532.66</v>
      </c>
      <c r="K1513" s="35">
        <f t="shared" si="162"/>
        <v>43209.770000000004</v>
      </c>
      <c r="L1513" s="35">
        <f t="shared" si="163"/>
        <v>43209.770000000004</v>
      </c>
      <c r="M1513" s="36">
        <f t="shared" si="164"/>
        <v>0.39812688641373023</v>
      </c>
      <c r="N1513" s="37">
        <f t="shared" si="165"/>
        <v>2018</v>
      </c>
      <c r="O1513" s="38" t="str">
        <f t="shared" si="166"/>
        <v>Q4</v>
      </c>
      <c r="P1513" s="37">
        <f t="shared" si="167"/>
        <v>12</v>
      </c>
    </row>
    <row r="1514" spans="1:16" x14ac:dyDescent="0.25">
      <c r="A1514" s="31">
        <v>43435</v>
      </c>
      <c r="B1514" s="32" t="s">
        <v>85</v>
      </c>
      <c r="C1514" s="32" t="s">
        <v>79</v>
      </c>
      <c r="D1514" s="32" t="s">
        <v>76</v>
      </c>
      <c r="E1514" s="33">
        <v>14</v>
      </c>
      <c r="F1514" s="34">
        <v>16153.24</v>
      </c>
      <c r="G1514" s="34">
        <v>0</v>
      </c>
      <c r="H1514" s="34">
        <v>9547.76</v>
      </c>
      <c r="I1514" s="34">
        <v>0</v>
      </c>
      <c r="J1514" s="35">
        <f t="shared" si="161"/>
        <v>16153.24</v>
      </c>
      <c r="K1514" s="35">
        <f t="shared" si="162"/>
        <v>6605.48</v>
      </c>
      <c r="L1514" s="35">
        <f t="shared" si="163"/>
        <v>6605.48</v>
      </c>
      <c r="M1514" s="36">
        <f t="shared" si="164"/>
        <v>0.40892601112841753</v>
      </c>
      <c r="N1514" s="37">
        <f t="shared" si="165"/>
        <v>2018</v>
      </c>
      <c r="O1514" s="38" t="str">
        <f t="shared" si="166"/>
        <v>Q4</v>
      </c>
      <c r="P1514" s="37">
        <f t="shared" si="167"/>
        <v>12</v>
      </c>
    </row>
    <row r="1515" spans="1:16" x14ac:dyDescent="0.25">
      <c r="A1515" s="31">
        <v>43435</v>
      </c>
      <c r="B1515" s="32" t="s">
        <v>85</v>
      </c>
      <c r="C1515" s="32" t="s">
        <v>79</v>
      </c>
      <c r="D1515" s="32" t="s">
        <v>77</v>
      </c>
      <c r="E1515" s="33">
        <v>21</v>
      </c>
      <c r="F1515" s="34">
        <v>19277.55</v>
      </c>
      <c r="G1515" s="34">
        <v>2200.9499999999998</v>
      </c>
      <c r="H1515" s="34">
        <v>11314.41</v>
      </c>
      <c r="I1515" s="34">
        <v>0</v>
      </c>
      <c r="J1515" s="35">
        <f t="shared" si="161"/>
        <v>17076.599999999999</v>
      </c>
      <c r="K1515" s="35">
        <f t="shared" si="162"/>
        <v>5762.1899999999987</v>
      </c>
      <c r="L1515" s="35">
        <f t="shared" si="163"/>
        <v>5762.1899999999987</v>
      </c>
      <c r="M1515" s="36">
        <f t="shared" si="164"/>
        <v>0.33743192438775865</v>
      </c>
      <c r="N1515" s="37">
        <f t="shared" si="165"/>
        <v>2018</v>
      </c>
      <c r="O1515" s="38" t="str">
        <f t="shared" si="166"/>
        <v>Q4</v>
      </c>
      <c r="P1515" s="37">
        <f t="shared" si="167"/>
        <v>12</v>
      </c>
    </row>
    <row r="1516" spans="1:16" x14ac:dyDescent="0.25">
      <c r="A1516" s="31">
        <v>43466</v>
      </c>
      <c r="B1516" s="32" t="s">
        <v>74</v>
      </c>
      <c r="C1516" s="32" t="s">
        <v>86</v>
      </c>
      <c r="D1516" s="32" t="s">
        <v>76</v>
      </c>
      <c r="E1516" s="33">
        <v>23</v>
      </c>
      <c r="F1516" s="34">
        <v>6777.92</v>
      </c>
      <c r="G1516" s="34">
        <v>0</v>
      </c>
      <c r="H1516" s="34">
        <v>4292.88</v>
      </c>
      <c r="I1516" s="34">
        <v>338.63</v>
      </c>
      <c r="J1516" s="35">
        <f t="shared" si="161"/>
        <v>6777.92</v>
      </c>
      <c r="K1516" s="35">
        <f t="shared" si="162"/>
        <v>2485.04</v>
      </c>
      <c r="L1516" s="35">
        <f t="shared" si="163"/>
        <v>2146.41</v>
      </c>
      <c r="M1516" s="36">
        <f t="shared" si="164"/>
        <v>0.36663755252348801</v>
      </c>
      <c r="N1516" s="37">
        <f t="shared" si="165"/>
        <v>2019</v>
      </c>
      <c r="O1516" s="38" t="str">
        <f t="shared" si="166"/>
        <v>Q1</v>
      </c>
      <c r="P1516" s="37">
        <f t="shared" si="167"/>
        <v>1</v>
      </c>
    </row>
    <row r="1517" spans="1:16" x14ac:dyDescent="0.25">
      <c r="A1517" s="31">
        <v>43466</v>
      </c>
      <c r="B1517" s="32" t="s">
        <v>74</v>
      </c>
      <c r="C1517" s="32" t="s">
        <v>86</v>
      </c>
      <c r="D1517" s="32" t="s">
        <v>77</v>
      </c>
      <c r="E1517" s="33">
        <v>5</v>
      </c>
      <c r="F1517" s="34">
        <v>2233.85</v>
      </c>
      <c r="G1517" s="34">
        <v>211.76</v>
      </c>
      <c r="H1517" s="34">
        <v>1222.54</v>
      </c>
      <c r="I1517" s="34">
        <v>101.55</v>
      </c>
      <c r="J1517" s="35">
        <f t="shared" si="161"/>
        <v>2022.09</v>
      </c>
      <c r="K1517" s="35">
        <f t="shared" si="162"/>
        <v>799.55</v>
      </c>
      <c r="L1517" s="35">
        <f t="shared" si="163"/>
        <v>698</v>
      </c>
      <c r="M1517" s="36">
        <f t="shared" si="164"/>
        <v>0.3954077217136725</v>
      </c>
      <c r="N1517" s="37">
        <f t="shared" si="165"/>
        <v>2019</v>
      </c>
      <c r="O1517" s="38" t="str">
        <f t="shared" si="166"/>
        <v>Q1</v>
      </c>
      <c r="P1517" s="37">
        <f t="shared" si="167"/>
        <v>1</v>
      </c>
    </row>
    <row r="1518" spans="1:16" x14ac:dyDescent="0.25">
      <c r="A1518" s="31">
        <v>43466</v>
      </c>
      <c r="B1518" s="32" t="s">
        <v>74</v>
      </c>
      <c r="C1518" s="32" t="s">
        <v>75</v>
      </c>
      <c r="D1518" s="32" t="s">
        <v>76</v>
      </c>
      <c r="E1518" s="33">
        <v>45</v>
      </c>
      <c r="F1518" s="34">
        <v>18323.849999999999</v>
      </c>
      <c r="G1518" s="34">
        <v>0</v>
      </c>
      <c r="H1518" s="34">
        <v>10565.74</v>
      </c>
      <c r="I1518" s="34">
        <v>0</v>
      </c>
      <c r="J1518" s="35">
        <f t="shared" si="161"/>
        <v>18323.849999999999</v>
      </c>
      <c r="K1518" s="35">
        <f t="shared" si="162"/>
        <v>7758.1099999999988</v>
      </c>
      <c r="L1518" s="35">
        <f t="shared" si="163"/>
        <v>7758.1099999999988</v>
      </c>
      <c r="M1518" s="36">
        <f t="shared" si="164"/>
        <v>0.42338864376209145</v>
      </c>
      <c r="N1518" s="37">
        <f t="shared" si="165"/>
        <v>2019</v>
      </c>
      <c r="O1518" s="38" t="str">
        <f t="shared" si="166"/>
        <v>Q1</v>
      </c>
      <c r="P1518" s="37">
        <f t="shared" si="167"/>
        <v>1</v>
      </c>
    </row>
    <row r="1519" spans="1:16" x14ac:dyDescent="0.25">
      <c r="A1519" s="31">
        <v>43466</v>
      </c>
      <c r="B1519" s="32" t="s">
        <v>74</v>
      </c>
      <c r="C1519" s="32" t="s">
        <v>75</v>
      </c>
      <c r="D1519" s="32" t="s">
        <v>77</v>
      </c>
      <c r="E1519" s="33">
        <v>8</v>
      </c>
      <c r="F1519" s="34">
        <v>2686.98</v>
      </c>
      <c r="G1519" s="34">
        <v>225.35</v>
      </c>
      <c r="H1519" s="34">
        <v>1563.51</v>
      </c>
      <c r="I1519" s="34">
        <v>0</v>
      </c>
      <c r="J1519" s="35">
        <f t="shared" si="161"/>
        <v>2461.63</v>
      </c>
      <c r="K1519" s="35">
        <f t="shared" si="162"/>
        <v>898.12000000000012</v>
      </c>
      <c r="L1519" s="35">
        <f t="shared" si="163"/>
        <v>898.12000000000012</v>
      </c>
      <c r="M1519" s="36">
        <f t="shared" si="164"/>
        <v>0.36484768222681724</v>
      </c>
      <c r="N1519" s="37">
        <f t="shared" si="165"/>
        <v>2019</v>
      </c>
      <c r="O1519" s="38" t="str">
        <f t="shared" si="166"/>
        <v>Q1</v>
      </c>
      <c r="P1519" s="37">
        <f t="shared" si="167"/>
        <v>1</v>
      </c>
    </row>
    <row r="1520" spans="1:16" x14ac:dyDescent="0.25">
      <c r="A1520" s="31">
        <v>43466</v>
      </c>
      <c r="B1520" s="32" t="s">
        <v>74</v>
      </c>
      <c r="C1520" s="32" t="s">
        <v>78</v>
      </c>
      <c r="D1520" s="32" t="s">
        <v>76</v>
      </c>
      <c r="E1520" s="33">
        <v>879</v>
      </c>
      <c r="F1520" s="34">
        <v>354271.38</v>
      </c>
      <c r="G1520" s="34">
        <v>0</v>
      </c>
      <c r="H1520" s="34">
        <v>210769.51</v>
      </c>
      <c r="I1520" s="34">
        <v>0</v>
      </c>
      <c r="J1520" s="35">
        <f t="shared" si="161"/>
        <v>354271.38</v>
      </c>
      <c r="K1520" s="35">
        <f t="shared" si="162"/>
        <v>143501.87</v>
      </c>
      <c r="L1520" s="35">
        <f t="shared" si="163"/>
        <v>143501.87</v>
      </c>
      <c r="M1520" s="36">
        <f t="shared" si="164"/>
        <v>0.40506198948388095</v>
      </c>
      <c r="N1520" s="37">
        <f t="shared" si="165"/>
        <v>2019</v>
      </c>
      <c r="O1520" s="38" t="str">
        <f t="shared" si="166"/>
        <v>Q1</v>
      </c>
      <c r="P1520" s="37">
        <f t="shared" si="167"/>
        <v>1</v>
      </c>
    </row>
    <row r="1521" spans="1:16" x14ac:dyDescent="0.25">
      <c r="A1521" s="31">
        <v>43466</v>
      </c>
      <c r="B1521" s="32" t="s">
        <v>74</v>
      </c>
      <c r="C1521" s="32" t="s">
        <v>78</v>
      </c>
      <c r="D1521" s="32" t="s">
        <v>77</v>
      </c>
      <c r="E1521" s="33">
        <v>93</v>
      </c>
      <c r="F1521" s="34">
        <v>36322.01</v>
      </c>
      <c r="G1521" s="34">
        <v>2989.94</v>
      </c>
      <c r="H1521" s="34">
        <v>20906</v>
      </c>
      <c r="I1521" s="34">
        <v>0</v>
      </c>
      <c r="J1521" s="35">
        <f t="shared" si="161"/>
        <v>33332.07</v>
      </c>
      <c r="K1521" s="35">
        <f t="shared" si="162"/>
        <v>12426.07</v>
      </c>
      <c r="L1521" s="35">
        <f t="shared" si="163"/>
        <v>12426.07</v>
      </c>
      <c r="M1521" s="36">
        <f t="shared" si="164"/>
        <v>0.3727962289770782</v>
      </c>
      <c r="N1521" s="37">
        <f t="shared" si="165"/>
        <v>2019</v>
      </c>
      <c r="O1521" s="38" t="str">
        <f t="shared" si="166"/>
        <v>Q1</v>
      </c>
      <c r="P1521" s="37">
        <f t="shared" si="167"/>
        <v>1</v>
      </c>
    </row>
    <row r="1522" spans="1:16" x14ac:dyDescent="0.25">
      <c r="A1522" s="31">
        <v>43466</v>
      </c>
      <c r="B1522" s="32" t="s">
        <v>74</v>
      </c>
      <c r="C1522" s="32" t="s">
        <v>79</v>
      </c>
      <c r="D1522" s="32" t="s">
        <v>76</v>
      </c>
      <c r="E1522" s="33">
        <v>57</v>
      </c>
      <c r="F1522" s="34">
        <v>22320.36</v>
      </c>
      <c r="G1522" s="34">
        <v>0</v>
      </c>
      <c r="H1522" s="34">
        <v>13518.42</v>
      </c>
      <c r="I1522" s="34">
        <v>0</v>
      </c>
      <c r="J1522" s="35">
        <f t="shared" si="161"/>
        <v>22320.36</v>
      </c>
      <c r="K1522" s="35">
        <f t="shared" si="162"/>
        <v>8801.94</v>
      </c>
      <c r="L1522" s="35">
        <f t="shared" si="163"/>
        <v>8801.94</v>
      </c>
      <c r="M1522" s="36">
        <f t="shared" si="164"/>
        <v>0.39434579012166471</v>
      </c>
      <c r="N1522" s="37">
        <f t="shared" si="165"/>
        <v>2019</v>
      </c>
      <c r="O1522" s="38" t="str">
        <f t="shared" si="166"/>
        <v>Q1</v>
      </c>
      <c r="P1522" s="37">
        <f t="shared" si="167"/>
        <v>1</v>
      </c>
    </row>
    <row r="1523" spans="1:16" x14ac:dyDescent="0.25">
      <c r="A1523" s="31">
        <v>43466</v>
      </c>
      <c r="B1523" s="32" t="s">
        <v>74</v>
      </c>
      <c r="C1523" s="32" t="s">
        <v>79</v>
      </c>
      <c r="D1523" s="32" t="s">
        <v>77</v>
      </c>
      <c r="E1523" s="33">
        <v>9</v>
      </c>
      <c r="F1523" s="34">
        <v>3641.01</v>
      </c>
      <c r="G1523" s="34">
        <v>364.09</v>
      </c>
      <c r="H1523" s="34">
        <v>2156.67</v>
      </c>
      <c r="I1523" s="34">
        <v>0</v>
      </c>
      <c r="J1523" s="35">
        <f t="shared" si="161"/>
        <v>3276.92</v>
      </c>
      <c r="K1523" s="35">
        <f t="shared" si="162"/>
        <v>1120.25</v>
      </c>
      <c r="L1523" s="35">
        <f t="shared" si="163"/>
        <v>1120.25</v>
      </c>
      <c r="M1523" s="36">
        <f t="shared" si="164"/>
        <v>0.34186064963441282</v>
      </c>
      <c r="N1523" s="37">
        <f t="shared" si="165"/>
        <v>2019</v>
      </c>
      <c r="O1523" s="38" t="str">
        <f t="shared" si="166"/>
        <v>Q1</v>
      </c>
      <c r="P1523" s="37">
        <f t="shared" si="167"/>
        <v>1</v>
      </c>
    </row>
    <row r="1524" spans="1:16" x14ac:dyDescent="0.25">
      <c r="A1524" s="31">
        <v>43466</v>
      </c>
      <c r="B1524" s="32" t="s">
        <v>80</v>
      </c>
      <c r="C1524" s="32" t="s">
        <v>86</v>
      </c>
      <c r="D1524" s="32" t="s">
        <v>76</v>
      </c>
      <c r="E1524" s="33">
        <v>11</v>
      </c>
      <c r="F1524" s="34">
        <v>77244.259999999995</v>
      </c>
      <c r="G1524" s="34">
        <v>0</v>
      </c>
      <c r="H1524" s="34">
        <v>67048.240000000005</v>
      </c>
      <c r="I1524" s="34">
        <v>3862.22</v>
      </c>
      <c r="J1524" s="35">
        <f t="shared" si="161"/>
        <v>77244.259999999995</v>
      </c>
      <c r="K1524" s="35">
        <f t="shared" si="162"/>
        <v>10196.01999999999</v>
      </c>
      <c r="L1524" s="35">
        <f t="shared" si="163"/>
        <v>6333.7999999999902</v>
      </c>
      <c r="M1524" s="36">
        <f t="shared" si="164"/>
        <v>0.13199712185733917</v>
      </c>
      <c r="N1524" s="37">
        <f t="shared" si="165"/>
        <v>2019</v>
      </c>
      <c r="O1524" s="38" t="str">
        <f t="shared" si="166"/>
        <v>Q1</v>
      </c>
      <c r="P1524" s="37">
        <f t="shared" si="167"/>
        <v>1</v>
      </c>
    </row>
    <row r="1525" spans="1:16" x14ac:dyDescent="0.25">
      <c r="A1525" s="31">
        <v>43466</v>
      </c>
      <c r="B1525" s="32" t="s">
        <v>80</v>
      </c>
      <c r="C1525" s="32" t="s">
        <v>86</v>
      </c>
      <c r="D1525" s="32" t="s">
        <v>77</v>
      </c>
      <c r="E1525" s="33">
        <v>3</v>
      </c>
      <c r="F1525" s="34">
        <v>21465.05</v>
      </c>
      <c r="G1525" s="34">
        <v>2146.5</v>
      </c>
      <c r="H1525" s="34">
        <v>17739.46</v>
      </c>
      <c r="I1525" s="34">
        <v>965.92</v>
      </c>
      <c r="J1525" s="35">
        <f t="shared" si="161"/>
        <v>19318.55</v>
      </c>
      <c r="K1525" s="35">
        <f t="shared" si="162"/>
        <v>1579.0900000000001</v>
      </c>
      <c r="L1525" s="35">
        <f t="shared" si="163"/>
        <v>613.17000000000019</v>
      </c>
      <c r="M1525" s="36">
        <f t="shared" si="164"/>
        <v>8.1739571551695145E-2</v>
      </c>
      <c r="N1525" s="37">
        <f t="shared" si="165"/>
        <v>2019</v>
      </c>
      <c r="O1525" s="38" t="str">
        <f t="shared" si="166"/>
        <v>Q1</v>
      </c>
      <c r="P1525" s="37">
        <f t="shared" si="167"/>
        <v>1</v>
      </c>
    </row>
    <row r="1526" spans="1:16" x14ac:dyDescent="0.25">
      <c r="A1526" s="31">
        <v>43466</v>
      </c>
      <c r="B1526" s="32" t="s">
        <v>80</v>
      </c>
      <c r="C1526" s="32" t="s">
        <v>75</v>
      </c>
      <c r="D1526" s="32" t="s">
        <v>76</v>
      </c>
      <c r="E1526" s="33">
        <v>10</v>
      </c>
      <c r="F1526" s="34">
        <v>49229.45</v>
      </c>
      <c r="G1526" s="34">
        <v>0</v>
      </c>
      <c r="H1526" s="34">
        <v>43094.19</v>
      </c>
      <c r="I1526" s="34">
        <v>0</v>
      </c>
      <c r="J1526" s="35">
        <f t="shared" si="161"/>
        <v>49229.45</v>
      </c>
      <c r="K1526" s="35">
        <f t="shared" si="162"/>
        <v>6135.2599999999948</v>
      </c>
      <c r="L1526" s="35">
        <f t="shared" si="163"/>
        <v>6135.2599999999948</v>
      </c>
      <c r="M1526" s="36">
        <f t="shared" si="164"/>
        <v>0.12462580833220756</v>
      </c>
      <c r="N1526" s="37">
        <f t="shared" si="165"/>
        <v>2019</v>
      </c>
      <c r="O1526" s="38" t="str">
        <f t="shared" si="166"/>
        <v>Q1</v>
      </c>
      <c r="P1526" s="37">
        <f t="shared" si="167"/>
        <v>1</v>
      </c>
    </row>
    <row r="1527" spans="1:16" x14ac:dyDescent="0.25">
      <c r="A1527" s="31">
        <v>43466</v>
      </c>
      <c r="B1527" s="32" t="s">
        <v>80</v>
      </c>
      <c r="C1527" s="32" t="s">
        <v>75</v>
      </c>
      <c r="D1527" s="32" t="s">
        <v>77</v>
      </c>
      <c r="E1527" s="33">
        <v>1</v>
      </c>
      <c r="F1527" s="34">
        <v>9040.43</v>
      </c>
      <c r="G1527" s="34">
        <v>904.04</v>
      </c>
      <c r="H1527" s="34">
        <v>8746.84</v>
      </c>
      <c r="I1527" s="34">
        <v>0</v>
      </c>
      <c r="J1527" s="35">
        <f t="shared" si="161"/>
        <v>8136.39</v>
      </c>
      <c r="K1527" s="35">
        <f t="shared" si="162"/>
        <v>-610.44999999999982</v>
      </c>
      <c r="L1527" s="35">
        <f t="shared" si="163"/>
        <v>-610.44999999999982</v>
      </c>
      <c r="M1527" s="36">
        <f t="shared" si="164"/>
        <v>-7.5027131197005034E-2</v>
      </c>
      <c r="N1527" s="37">
        <f t="shared" si="165"/>
        <v>2019</v>
      </c>
      <c r="O1527" s="38" t="str">
        <f t="shared" si="166"/>
        <v>Q1</v>
      </c>
      <c r="P1527" s="37">
        <f t="shared" si="167"/>
        <v>1</v>
      </c>
    </row>
    <row r="1528" spans="1:16" x14ac:dyDescent="0.25">
      <c r="A1528" s="31">
        <v>43466</v>
      </c>
      <c r="B1528" s="32" t="s">
        <v>80</v>
      </c>
      <c r="C1528" s="32" t="s">
        <v>78</v>
      </c>
      <c r="D1528" s="32" t="s">
        <v>76</v>
      </c>
      <c r="E1528" s="33">
        <v>159</v>
      </c>
      <c r="F1528" s="34">
        <v>879562.05</v>
      </c>
      <c r="G1528" s="34">
        <v>0</v>
      </c>
      <c r="H1528" s="34">
        <v>757391.73</v>
      </c>
      <c r="I1528" s="34">
        <v>0</v>
      </c>
      <c r="J1528" s="35">
        <f t="shared" si="161"/>
        <v>879562.05</v>
      </c>
      <c r="K1528" s="35">
        <f t="shared" si="162"/>
        <v>122170.32000000007</v>
      </c>
      <c r="L1528" s="35">
        <f t="shared" si="163"/>
        <v>122170.32000000007</v>
      </c>
      <c r="M1528" s="36">
        <f t="shared" si="164"/>
        <v>0.13889903503681186</v>
      </c>
      <c r="N1528" s="37">
        <f t="shared" si="165"/>
        <v>2019</v>
      </c>
      <c r="O1528" s="38" t="str">
        <f t="shared" si="166"/>
        <v>Q1</v>
      </c>
      <c r="P1528" s="37">
        <f t="shared" si="167"/>
        <v>1</v>
      </c>
    </row>
    <row r="1529" spans="1:16" x14ac:dyDescent="0.25">
      <c r="A1529" s="31">
        <v>43466</v>
      </c>
      <c r="B1529" s="32" t="s">
        <v>80</v>
      </c>
      <c r="C1529" s="32" t="s">
        <v>78</v>
      </c>
      <c r="D1529" s="32" t="s">
        <v>77</v>
      </c>
      <c r="E1529" s="33">
        <v>9</v>
      </c>
      <c r="F1529" s="34">
        <v>57401.81</v>
      </c>
      <c r="G1529" s="34">
        <v>4028.71</v>
      </c>
      <c r="H1529" s="34">
        <v>49218.3</v>
      </c>
      <c r="I1529" s="34">
        <v>0</v>
      </c>
      <c r="J1529" s="35">
        <f t="shared" si="161"/>
        <v>53373.1</v>
      </c>
      <c r="K1529" s="35">
        <f t="shared" si="162"/>
        <v>4154.7999999999956</v>
      </c>
      <c r="L1529" s="35">
        <f t="shared" si="163"/>
        <v>4154.7999999999956</v>
      </c>
      <c r="M1529" s="36">
        <f t="shared" si="164"/>
        <v>7.7844457226580357E-2</v>
      </c>
      <c r="N1529" s="37">
        <f t="shared" si="165"/>
        <v>2019</v>
      </c>
      <c r="O1529" s="38" t="str">
        <f t="shared" si="166"/>
        <v>Q1</v>
      </c>
      <c r="P1529" s="37">
        <f t="shared" si="167"/>
        <v>1</v>
      </c>
    </row>
    <row r="1530" spans="1:16" x14ac:dyDescent="0.25">
      <c r="A1530" s="31">
        <v>43466</v>
      </c>
      <c r="B1530" s="32" t="s">
        <v>80</v>
      </c>
      <c r="C1530" s="32" t="s">
        <v>79</v>
      </c>
      <c r="D1530" s="32" t="s">
        <v>76</v>
      </c>
      <c r="E1530" s="33">
        <v>23</v>
      </c>
      <c r="F1530" s="34">
        <v>137858.35</v>
      </c>
      <c r="G1530" s="34">
        <v>0</v>
      </c>
      <c r="H1530" s="34">
        <v>119648.5</v>
      </c>
      <c r="I1530" s="34">
        <v>0</v>
      </c>
      <c r="J1530" s="35">
        <f t="shared" si="161"/>
        <v>137858.35</v>
      </c>
      <c r="K1530" s="35">
        <f t="shared" si="162"/>
        <v>18209.850000000006</v>
      </c>
      <c r="L1530" s="35">
        <f t="shared" si="163"/>
        <v>18209.850000000006</v>
      </c>
      <c r="M1530" s="36">
        <f t="shared" si="164"/>
        <v>0.13209101951387062</v>
      </c>
      <c r="N1530" s="37">
        <f t="shared" si="165"/>
        <v>2019</v>
      </c>
      <c r="O1530" s="38" t="str">
        <f t="shared" si="166"/>
        <v>Q1</v>
      </c>
      <c r="P1530" s="37">
        <f t="shared" si="167"/>
        <v>1</v>
      </c>
    </row>
    <row r="1531" spans="1:16" x14ac:dyDescent="0.25">
      <c r="A1531" s="31">
        <v>43466</v>
      </c>
      <c r="B1531" s="32" t="s">
        <v>80</v>
      </c>
      <c r="C1531" s="32" t="s">
        <v>79</v>
      </c>
      <c r="D1531" s="32" t="s">
        <v>77</v>
      </c>
      <c r="E1531" s="33">
        <v>2</v>
      </c>
      <c r="F1531" s="34">
        <v>8508.76</v>
      </c>
      <c r="G1531" s="34">
        <v>541.05999999999995</v>
      </c>
      <c r="H1531" s="34">
        <v>7978.9</v>
      </c>
      <c r="I1531" s="34">
        <v>0</v>
      </c>
      <c r="J1531" s="35">
        <f t="shared" si="161"/>
        <v>7967.7000000000007</v>
      </c>
      <c r="K1531" s="35">
        <f t="shared" si="162"/>
        <v>-11.199999999998909</v>
      </c>
      <c r="L1531" s="35">
        <f t="shared" si="163"/>
        <v>-11.199999999998909</v>
      </c>
      <c r="M1531" s="36">
        <f t="shared" si="164"/>
        <v>-1.40567541448585E-3</v>
      </c>
      <c r="N1531" s="37">
        <f t="shared" si="165"/>
        <v>2019</v>
      </c>
      <c r="O1531" s="38" t="str">
        <f t="shared" si="166"/>
        <v>Q1</v>
      </c>
      <c r="P1531" s="37">
        <f t="shared" si="167"/>
        <v>1</v>
      </c>
    </row>
    <row r="1532" spans="1:16" x14ac:dyDescent="0.25">
      <c r="A1532" s="31">
        <v>43466</v>
      </c>
      <c r="B1532" s="32" t="s">
        <v>81</v>
      </c>
      <c r="C1532" s="32" t="s">
        <v>86</v>
      </c>
      <c r="D1532" s="32" t="s">
        <v>76</v>
      </c>
      <c r="E1532" s="33">
        <v>18</v>
      </c>
      <c r="F1532" s="34">
        <v>11611.7</v>
      </c>
      <c r="G1532" s="34">
        <v>0</v>
      </c>
      <c r="H1532" s="34">
        <v>5271</v>
      </c>
      <c r="I1532" s="34">
        <v>580.41</v>
      </c>
      <c r="J1532" s="35">
        <f t="shared" si="161"/>
        <v>11611.7</v>
      </c>
      <c r="K1532" s="35">
        <f t="shared" si="162"/>
        <v>6340.7000000000007</v>
      </c>
      <c r="L1532" s="35">
        <f t="shared" si="163"/>
        <v>5760.2900000000009</v>
      </c>
      <c r="M1532" s="36">
        <f t="shared" si="164"/>
        <v>0.54606130024027488</v>
      </c>
      <c r="N1532" s="37">
        <f t="shared" si="165"/>
        <v>2019</v>
      </c>
      <c r="O1532" s="38" t="str">
        <f t="shared" si="166"/>
        <v>Q1</v>
      </c>
      <c r="P1532" s="37">
        <f t="shared" si="167"/>
        <v>1</v>
      </c>
    </row>
    <row r="1533" spans="1:16" x14ac:dyDescent="0.25">
      <c r="A1533" s="31">
        <v>43466</v>
      </c>
      <c r="B1533" s="32" t="s">
        <v>81</v>
      </c>
      <c r="C1533" s="32" t="s">
        <v>86</v>
      </c>
      <c r="D1533" s="32" t="s">
        <v>77</v>
      </c>
      <c r="E1533" s="33">
        <v>3</v>
      </c>
      <c r="F1533" s="34">
        <v>2013.12</v>
      </c>
      <c r="G1533" s="34">
        <v>181.2</v>
      </c>
      <c r="H1533" s="34">
        <v>871.46</v>
      </c>
      <c r="I1533" s="34">
        <v>91.9</v>
      </c>
      <c r="J1533" s="35">
        <f t="shared" si="161"/>
        <v>1831.9199999999998</v>
      </c>
      <c r="K1533" s="35">
        <f t="shared" si="162"/>
        <v>960.45999999999981</v>
      </c>
      <c r="L1533" s="35">
        <f t="shared" si="163"/>
        <v>868.55999999999983</v>
      </c>
      <c r="M1533" s="36">
        <f t="shared" si="164"/>
        <v>0.52429145377527397</v>
      </c>
      <c r="N1533" s="37">
        <f t="shared" si="165"/>
        <v>2019</v>
      </c>
      <c r="O1533" s="38" t="str">
        <f t="shared" si="166"/>
        <v>Q1</v>
      </c>
      <c r="P1533" s="37">
        <f t="shared" si="167"/>
        <v>1</v>
      </c>
    </row>
    <row r="1534" spans="1:16" x14ac:dyDescent="0.25">
      <c r="A1534" s="31">
        <v>43466</v>
      </c>
      <c r="B1534" s="32" t="s">
        <v>81</v>
      </c>
      <c r="C1534" s="32" t="s">
        <v>75</v>
      </c>
      <c r="D1534" s="32" t="s">
        <v>76</v>
      </c>
      <c r="E1534" s="33">
        <v>35</v>
      </c>
      <c r="F1534" s="34">
        <v>22609.02</v>
      </c>
      <c r="G1534" s="34">
        <v>0</v>
      </c>
      <c r="H1534" s="34">
        <v>10457.92</v>
      </c>
      <c r="I1534" s="34">
        <v>0</v>
      </c>
      <c r="J1534" s="35">
        <f t="shared" si="161"/>
        <v>22609.02</v>
      </c>
      <c r="K1534" s="35">
        <f t="shared" si="162"/>
        <v>12151.1</v>
      </c>
      <c r="L1534" s="35">
        <f t="shared" si="163"/>
        <v>12151.1</v>
      </c>
      <c r="M1534" s="36">
        <f t="shared" si="164"/>
        <v>0.53744478973436272</v>
      </c>
      <c r="N1534" s="37">
        <f t="shared" si="165"/>
        <v>2019</v>
      </c>
      <c r="O1534" s="38" t="str">
        <f t="shared" si="166"/>
        <v>Q1</v>
      </c>
      <c r="P1534" s="37">
        <f t="shared" si="167"/>
        <v>1</v>
      </c>
    </row>
    <row r="1535" spans="1:16" x14ac:dyDescent="0.25">
      <c r="A1535" s="31">
        <v>43466</v>
      </c>
      <c r="B1535" s="32" t="s">
        <v>81</v>
      </c>
      <c r="C1535" s="32" t="s">
        <v>75</v>
      </c>
      <c r="D1535" s="32" t="s">
        <v>77</v>
      </c>
      <c r="E1535" s="33">
        <v>2</v>
      </c>
      <c r="F1535" s="34">
        <v>899.9</v>
      </c>
      <c r="G1535" s="34">
        <v>66.16</v>
      </c>
      <c r="H1535" s="34">
        <v>392.29</v>
      </c>
      <c r="I1535" s="34">
        <v>0</v>
      </c>
      <c r="J1535" s="35">
        <f t="shared" si="161"/>
        <v>833.74</v>
      </c>
      <c r="K1535" s="35">
        <f t="shared" si="162"/>
        <v>441.45</v>
      </c>
      <c r="L1535" s="35">
        <f t="shared" si="163"/>
        <v>441.45</v>
      </c>
      <c r="M1535" s="36">
        <f t="shared" si="164"/>
        <v>0.52948161297286922</v>
      </c>
      <c r="N1535" s="37">
        <f t="shared" si="165"/>
        <v>2019</v>
      </c>
      <c r="O1535" s="38" t="str">
        <f t="shared" si="166"/>
        <v>Q1</v>
      </c>
      <c r="P1535" s="37">
        <f t="shared" si="167"/>
        <v>1</v>
      </c>
    </row>
    <row r="1536" spans="1:16" x14ac:dyDescent="0.25">
      <c r="A1536" s="31">
        <v>43466</v>
      </c>
      <c r="B1536" s="32" t="s">
        <v>81</v>
      </c>
      <c r="C1536" s="32" t="s">
        <v>78</v>
      </c>
      <c r="D1536" s="32" t="s">
        <v>76</v>
      </c>
      <c r="E1536" s="33">
        <v>603</v>
      </c>
      <c r="F1536" s="34">
        <v>451922.89</v>
      </c>
      <c r="G1536" s="34">
        <v>0</v>
      </c>
      <c r="H1536" s="34">
        <v>203655.98</v>
      </c>
      <c r="I1536" s="34">
        <v>0</v>
      </c>
      <c r="J1536" s="35">
        <f t="shared" si="161"/>
        <v>451922.89</v>
      </c>
      <c r="K1536" s="35">
        <f t="shared" si="162"/>
        <v>248266.91</v>
      </c>
      <c r="L1536" s="35">
        <f t="shared" si="163"/>
        <v>248266.91</v>
      </c>
      <c r="M1536" s="36">
        <f t="shared" si="164"/>
        <v>0.54935679403183135</v>
      </c>
      <c r="N1536" s="37">
        <f t="shared" si="165"/>
        <v>2019</v>
      </c>
      <c r="O1536" s="38" t="str">
        <f t="shared" si="166"/>
        <v>Q1</v>
      </c>
      <c r="P1536" s="37">
        <f t="shared" si="167"/>
        <v>1</v>
      </c>
    </row>
    <row r="1537" spans="1:16" x14ac:dyDescent="0.25">
      <c r="A1537" s="31">
        <v>43466</v>
      </c>
      <c r="B1537" s="32" t="s">
        <v>81</v>
      </c>
      <c r="C1537" s="32" t="s">
        <v>78</v>
      </c>
      <c r="D1537" s="32" t="s">
        <v>77</v>
      </c>
      <c r="E1537" s="33">
        <v>75</v>
      </c>
      <c r="F1537" s="34">
        <v>64123.54</v>
      </c>
      <c r="G1537" s="34">
        <v>5461.32</v>
      </c>
      <c r="H1537" s="34">
        <v>29581.200000000001</v>
      </c>
      <c r="I1537" s="34">
        <v>0</v>
      </c>
      <c r="J1537" s="35">
        <f t="shared" si="161"/>
        <v>58662.22</v>
      </c>
      <c r="K1537" s="35">
        <f t="shared" si="162"/>
        <v>29081.02</v>
      </c>
      <c r="L1537" s="35">
        <f t="shared" si="163"/>
        <v>29081.02</v>
      </c>
      <c r="M1537" s="36">
        <f t="shared" si="164"/>
        <v>0.49573677913996433</v>
      </c>
      <c r="N1537" s="37">
        <f t="shared" si="165"/>
        <v>2019</v>
      </c>
      <c r="O1537" s="38" t="str">
        <f t="shared" si="166"/>
        <v>Q1</v>
      </c>
      <c r="P1537" s="37">
        <f t="shared" si="167"/>
        <v>1</v>
      </c>
    </row>
    <row r="1538" spans="1:16" x14ac:dyDescent="0.25">
      <c r="A1538" s="31">
        <v>43466</v>
      </c>
      <c r="B1538" s="32" t="s">
        <v>81</v>
      </c>
      <c r="C1538" s="32" t="s">
        <v>79</v>
      </c>
      <c r="D1538" s="32" t="s">
        <v>76</v>
      </c>
      <c r="E1538" s="33">
        <v>57</v>
      </c>
      <c r="F1538" s="34">
        <v>38737.25</v>
      </c>
      <c r="G1538" s="34">
        <v>0</v>
      </c>
      <c r="H1538" s="34">
        <v>17923.46</v>
      </c>
      <c r="I1538" s="34">
        <v>0</v>
      </c>
      <c r="J1538" s="35">
        <f t="shared" ref="J1538:J1601" si="168">F1538-G1538</f>
        <v>38737.25</v>
      </c>
      <c r="K1538" s="35">
        <f t="shared" ref="K1538:K1601" si="169">J1538-H1538</f>
        <v>20813.79</v>
      </c>
      <c r="L1538" s="35">
        <f t="shared" ref="L1538:L1601" si="170">K1538-I1538</f>
        <v>20813.79</v>
      </c>
      <c r="M1538" s="36">
        <f t="shared" ref="M1538:M1601" si="171">IF(J1538=0,0,K1538/J1538)</f>
        <v>0.53730685580416782</v>
      </c>
      <c r="N1538" s="37">
        <f t="shared" ref="N1538:N1601" si="172">YEAR(A1538)</f>
        <v>2019</v>
      </c>
      <c r="O1538" s="38" t="str">
        <f t="shared" ref="O1538:O1601" si="173">"Q"&amp;ROUNDUP(MONTH(A1538)/3,0)</f>
        <v>Q1</v>
      </c>
      <c r="P1538" s="37">
        <f t="shared" ref="P1538:P1601" si="174">MONTH(A1538)</f>
        <v>1</v>
      </c>
    </row>
    <row r="1539" spans="1:16" x14ac:dyDescent="0.25">
      <c r="A1539" s="31">
        <v>43466</v>
      </c>
      <c r="B1539" s="32" t="s">
        <v>81</v>
      </c>
      <c r="C1539" s="32" t="s">
        <v>79</v>
      </c>
      <c r="D1539" s="32" t="s">
        <v>77</v>
      </c>
      <c r="E1539" s="33">
        <v>5</v>
      </c>
      <c r="F1539" s="34">
        <v>2955.47</v>
      </c>
      <c r="G1539" s="34">
        <v>282.33999999999997</v>
      </c>
      <c r="H1539" s="34">
        <v>1229.0999999999999</v>
      </c>
      <c r="I1539" s="34">
        <v>0</v>
      </c>
      <c r="J1539" s="35">
        <f t="shared" si="168"/>
        <v>2673.1299999999997</v>
      </c>
      <c r="K1539" s="35">
        <f t="shared" si="169"/>
        <v>1444.0299999999997</v>
      </c>
      <c r="L1539" s="35">
        <f t="shared" si="170"/>
        <v>1444.0299999999997</v>
      </c>
      <c r="M1539" s="36">
        <f t="shared" si="171"/>
        <v>0.54020193555868956</v>
      </c>
      <c r="N1539" s="37">
        <f t="shared" si="172"/>
        <v>2019</v>
      </c>
      <c r="O1539" s="38" t="str">
        <f t="shared" si="173"/>
        <v>Q1</v>
      </c>
      <c r="P1539" s="37">
        <f t="shared" si="174"/>
        <v>1</v>
      </c>
    </row>
    <row r="1540" spans="1:16" x14ac:dyDescent="0.25">
      <c r="A1540" s="31">
        <v>43466</v>
      </c>
      <c r="B1540" s="32" t="s">
        <v>82</v>
      </c>
      <c r="C1540" s="32" t="s">
        <v>86</v>
      </c>
      <c r="D1540" s="32" t="s">
        <v>76</v>
      </c>
      <c r="E1540" s="33">
        <v>40</v>
      </c>
      <c r="F1540" s="34">
        <v>4260.82</v>
      </c>
      <c r="G1540" s="34">
        <v>0</v>
      </c>
      <c r="H1540" s="34">
        <v>3628.41</v>
      </c>
      <c r="I1540" s="34">
        <v>212.74</v>
      </c>
      <c r="J1540" s="35">
        <f t="shared" si="168"/>
        <v>4260.82</v>
      </c>
      <c r="K1540" s="35">
        <f t="shared" si="169"/>
        <v>632.40999999999985</v>
      </c>
      <c r="L1540" s="35">
        <f t="shared" si="170"/>
        <v>419.66999999999985</v>
      </c>
      <c r="M1540" s="36">
        <f t="shared" si="171"/>
        <v>0.14842448167254188</v>
      </c>
      <c r="N1540" s="37">
        <f t="shared" si="172"/>
        <v>2019</v>
      </c>
      <c r="O1540" s="38" t="str">
        <f t="shared" si="173"/>
        <v>Q1</v>
      </c>
      <c r="P1540" s="37">
        <f t="shared" si="174"/>
        <v>1</v>
      </c>
    </row>
    <row r="1541" spans="1:16" x14ac:dyDescent="0.25">
      <c r="A1541" s="31">
        <v>43466</v>
      </c>
      <c r="B1541" s="32" t="s">
        <v>82</v>
      </c>
      <c r="C1541" s="32" t="s">
        <v>86</v>
      </c>
      <c r="D1541" s="32" t="s">
        <v>77</v>
      </c>
      <c r="E1541" s="33">
        <v>6</v>
      </c>
      <c r="F1541" s="34">
        <v>789.54</v>
      </c>
      <c r="G1541" s="34">
        <v>78.95</v>
      </c>
      <c r="H1541" s="34">
        <v>658.64</v>
      </c>
      <c r="I1541" s="34">
        <v>35.53</v>
      </c>
      <c r="J1541" s="35">
        <f t="shared" si="168"/>
        <v>710.58999999999992</v>
      </c>
      <c r="K1541" s="35">
        <f t="shared" si="169"/>
        <v>51.949999999999932</v>
      </c>
      <c r="L1541" s="35">
        <f t="shared" si="170"/>
        <v>16.419999999999931</v>
      </c>
      <c r="M1541" s="36">
        <f t="shared" si="171"/>
        <v>7.3108262148355502E-2</v>
      </c>
      <c r="N1541" s="37">
        <f t="shared" si="172"/>
        <v>2019</v>
      </c>
      <c r="O1541" s="38" t="str">
        <f t="shared" si="173"/>
        <v>Q1</v>
      </c>
      <c r="P1541" s="37">
        <f t="shared" si="174"/>
        <v>1</v>
      </c>
    </row>
    <row r="1542" spans="1:16" x14ac:dyDescent="0.25">
      <c r="A1542" s="31">
        <v>43466</v>
      </c>
      <c r="B1542" s="32" t="s">
        <v>82</v>
      </c>
      <c r="C1542" s="32" t="s">
        <v>75</v>
      </c>
      <c r="D1542" s="32" t="s">
        <v>76</v>
      </c>
      <c r="E1542" s="33">
        <v>82</v>
      </c>
      <c r="F1542" s="34">
        <v>9209.23</v>
      </c>
      <c r="G1542" s="34">
        <v>0</v>
      </c>
      <c r="H1542" s="34">
        <v>7536.56</v>
      </c>
      <c r="I1542" s="34">
        <v>0</v>
      </c>
      <c r="J1542" s="35">
        <f t="shared" si="168"/>
        <v>9209.23</v>
      </c>
      <c r="K1542" s="35">
        <f t="shared" si="169"/>
        <v>1672.6699999999992</v>
      </c>
      <c r="L1542" s="35">
        <f t="shared" si="170"/>
        <v>1672.6699999999992</v>
      </c>
      <c r="M1542" s="36">
        <f t="shared" si="171"/>
        <v>0.18162973451634928</v>
      </c>
      <c r="N1542" s="37">
        <f t="shared" si="172"/>
        <v>2019</v>
      </c>
      <c r="O1542" s="38" t="str">
        <f t="shared" si="173"/>
        <v>Q1</v>
      </c>
      <c r="P1542" s="37">
        <f t="shared" si="174"/>
        <v>1</v>
      </c>
    </row>
    <row r="1543" spans="1:16" x14ac:dyDescent="0.25">
      <c r="A1543" s="31">
        <v>43466</v>
      </c>
      <c r="B1543" s="32" t="s">
        <v>82</v>
      </c>
      <c r="C1543" s="32" t="s">
        <v>75</v>
      </c>
      <c r="D1543" s="32" t="s">
        <v>77</v>
      </c>
      <c r="E1543" s="33">
        <v>8</v>
      </c>
      <c r="F1543" s="34">
        <v>474.36</v>
      </c>
      <c r="G1543" s="34">
        <v>28.17</v>
      </c>
      <c r="H1543" s="34">
        <v>388.83</v>
      </c>
      <c r="I1543" s="34">
        <v>0</v>
      </c>
      <c r="J1543" s="35">
        <f t="shared" si="168"/>
        <v>446.19</v>
      </c>
      <c r="K1543" s="35">
        <f t="shared" si="169"/>
        <v>57.360000000000014</v>
      </c>
      <c r="L1543" s="35">
        <f t="shared" si="170"/>
        <v>57.360000000000014</v>
      </c>
      <c r="M1543" s="36">
        <f t="shared" si="171"/>
        <v>0.1285550998453574</v>
      </c>
      <c r="N1543" s="37">
        <f t="shared" si="172"/>
        <v>2019</v>
      </c>
      <c r="O1543" s="38" t="str">
        <f t="shared" si="173"/>
        <v>Q1</v>
      </c>
      <c r="P1543" s="37">
        <f t="shared" si="174"/>
        <v>1</v>
      </c>
    </row>
    <row r="1544" spans="1:16" x14ac:dyDescent="0.25">
      <c r="A1544" s="31">
        <v>43466</v>
      </c>
      <c r="B1544" s="32" t="s">
        <v>82</v>
      </c>
      <c r="C1544" s="32" t="s">
        <v>78</v>
      </c>
      <c r="D1544" s="32" t="s">
        <v>76</v>
      </c>
      <c r="E1544" s="33">
        <v>2727</v>
      </c>
      <c r="F1544" s="34">
        <v>285621.42</v>
      </c>
      <c r="G1544" s="34">
        <v>0</v>
      </c>
      <c r="H1544" s="34">
        <v>234345.06</v>
      </c>
      <c r="I1544" s="34">
        <v>0</v>
      </c>
      <c r="J1544" s="35">
        <f t="shared" si="168"/>
        <v>285621.42</v>
      </c>
      <c r="K1544" s="35">
        <f t="shared" si="169"/>
        <v>51276.359999999986</v>
      </c>
      <c r="L1544" s="35">
        <f t="shared" si="170"/>
        <v>51276.359999999986</v>
      </c>
      <c r="M1544" s="36">
        <f t="shared" si="171"/>
        <v>0.17952561120941135</v>
      </c>
      <c r="N1544" s="37">
        <f t="shared" si="172"/>
        <v>2019</v>
      </c>
      <c r="O1544" s="38" t="str">
        <f t="shared" si="173"/>
        <v>Q1</v>
      </c>
      <c r="P1544" s="37">
        <f t="shared" si="174"/>
        <v>1</v>
      </c>
    </row>
    <row r="1545" spans="1:16" x14ac:dyDescent="0.25">
      <c r="A1545" s="31">
        <v>43466</v>
      </c>
      <c r="B1545" s="32" t="s">
        <v>82</v>
      </c>
      <c r="C1545" s="32" t="s">
        <v>78</v>
      </c>
      <c r="D1545" s="32" t="s">
        <v>77</v>
      </c>
      <c r="E1545" s="33">
        <v>290</v>
      </c>
      <c r="F1545" s="34">
        <v>30274.13</v>
      </c>
      <c r="G1545" s="34">
        <v>2531.88</v>
      </c>
      <c r="H1545" s="34">
        <v>25028.79</v>
      </c>
      <c r="I1545" s="34">
        <v>0</v>
      </c>
      <c r="J1545" s="35">
        <f t="shared" si="168"/>
        <v>27742.25</v>
      </c>
      <c r="K1545" s="35">
        <f t="shared" si="169"/>
        <v>2713.4599999999991</v>
      </c>
      <c r="L1545" s="35">
        <f t="shared" si="170"/>
        <v>2713.4599999999991</v>
      </c>
      <c r="M1545" s="36">
        <f t="shared" si="171"/>
        <v>9.780965855328963E-2</v>
      </c>
      <c r="N1545" s="37">
        <f t="shared" si="172"/>
        <v>2019</v>
      </c>
      <c r="O1545" s="38" t="str">
        <f t="shared" si="173"/>
        <v>Q1</v>
      </c>
      <c r="P1545" s="37">
        <f t="shared" si="174"/>
        <v>1</v>
      </c>
    </row>
    <row r="1546" spans="1:16" x14ac:dyDescent="0.25">
      <c r="A1546" s="31">
        <v>43466</v>
      </c>
      <c r="B1546" s="32" t="s">
        <v>82</v>
      </c>
      <c r="C1546" s="32" t="s">
        <v>79</v>
      </c>
      <c r="D1546" s="32" t="s">
        <v>76</v>
      </c>
      <c r="E1546" s="33">
        <v>133</v>
      </c>
      <c r="F1546" s="34">
        <v>16213.09</v>
      </c>
      <c r="G1546" s="34">
        <v>0</v>
      </c>
      <c r="H1546" s="34">
        <v>12979.93</v>
      </c>
      <c r="I1546" s="34">
        <v>0</v>
      </c>
      <c r="J1546" s="35">
        <f t="shared" si="168"/>
        <v>16213.09</v>
      </c>
      <c r="K1546" s="35">
        <f t="shared" si="169"/>
        <v>3233.16</v>
      </c>
      <c r="L1546" s="35">
        <f t="shared" si="170"/>
        <v>3233.16</v>
      </c>
      <c r="M1546" s="36">
        <f t="shared" si="171"/>
        <v>0.19941664420539204</v>
      </c>
      <c r="N1546" s="37">
        <f t="shared" si="172"/>
        <v>2019</v>
      </c>
      <c r="O1546" s="38" t="str">
        <f t="shared" si="173"/>
        <v>Q1</v>
      </c>
      <c r="P1546" s="37">
        <f t="shared" si="174"/>
        <v>1</v>
      </c>
    </row>
    <row r="1547" spans="1:16" x14ac:dyDescent="0.25">
      <c r="A1547" s="31">
        <v>43466</v>
      </c>
      <c r="B1547" s="32" t="s">
        <v>82</v>
      </c>
      <c r="C1547" s="32" t="s">
        <v>79</v>
      </c>
      <c r="D1547" s="32" t="s">
        <v>77</v>
      </c>
      <c r="E1547" s="33">
        <v>11</v>
      </c>
      <c r="F1547" s="34">
        <v>1286.1600000000001</v>
      </c>
      <c r="G1547" s="34">
        <v>128.61000000000001</v>
      </c>
      <c r="H1547" s="34">
        <v>1087.6300000000001</v>
      </c>
      <c r="I1547" s="34">
        <v>0</v>
      </c>
      <c r="J1547" s="35">
        <f t="shared" si="168"/>
        <v>1157.5500000000002</v>
      </c>
      <c r="K1547" s="35">
        <f t="shared" si="169"/>
        <v>69.920000000000073</v>
      </c>
      <c r="L1547" s="35">
        <f t="shared" si="170"/>
        <v>69.920000000000073</v>
      </c>
      <c r="M1547" s="36">
        <f t="shared" si="171"/>
        <v>6.0403438296401935E-2</v>
      </c>
      <c r="N1547" s="37">
        <f t="shared" si="172"/>
        <v>2019</v>
      </c>
      <c r="O1547" s="38" t="str">
        <f t="shared" si="173"/>
        <v>Q1</v>
      </c>
      <c r="P1547" s="37">
        <f t="shared" si="174"/>
        <v>1</v>
      </c>
    </row>
    <row r="1548" spans="1:16" x14ac:dyDescent="0.25">
      <c r="A1548" s="31">
        <v>43466</v>
      </c>
      <c r="B1548" s="32" t="s">
        <v>83</v>
      </c>
      <c r="C1548" s="32" t="s">
        <v>86</v>
      </c>
      <c r="D1548" s="32" t="s">
        <v>76</v>
      </c>
      <c r="E1548" s="33">
        <v>13</v>
      </c>
      <c r="F1548" s="34">
        <v>8299.69</v>
      </c>
      <c r="G1548" s="34">
        <v>0</v>
      </c>
      <c r="H1548" s="34">
        <v>4423.91</v>
      </c>
      <c r="I1548" s="34">
        <v>414.99</v>
      </c>
      <c r="J1548" s="35">
        <f t="shared" si="168"/>
        <v>8299.69</v>
      </c>
      <c r="K1548" s="35">
        <f t="shared" si="169"/>
        <v>3875.7800000000007</v>
      </c>
      <c r="L1548" s="35">
        <f t="shared" si="170"/>
        <v>3460.7900000000009</v>
      </c>
      <c r="M1548" s="36">
        <f t="shared" si="171"/>
        <v>0.46697888716325553</v>
      </c>
      <c r="N1548" s="37">
        <f t="shared" si="172"/>
        <v>2019</v>
      </c>
      <c r="O1548" s="38" t="str">
        <f t="shared" si="173"/>
        <v>Q1</v>
      </c>
      <c r="P1548" s="37">
        <f t="shared" si="174"/>
        <v>1</v>
      </c>
    </row>
    <row r="1549" spans="1:16" x14ac:dyDescent="0.25">
      <c r="A1549" s="31">
        <v>43466</v>
      </c>
      <c r="B1549" s="32" t="s">
        <v>83</v>
      </c>
      <c r="C1549" s="32" t="s">
        <v>86</v>
      </c>
      <c r="D1549" s="32" t="s">
        <v>77</v>
      </c>
      <c r="E1549" s="33">
        <v>2</v>
      </c>
      <c r="F1549" s="34">
        <v>719.5</v>
      </c>
      <c r="G1549" s="34">
        <v>71.95</v>
      </c>
      <c r="H1549" s="34">
        <v>382.04</v>
      </c>
      <c r="I1549" s="34">
        <v>32.380000000000003</v>
      </c>
      <c r="J1549" s="35">
        <f t="shared" si="168"/>
        <v>647.54999999999995</v>
      </c>
      <c r="K1549" s="35">
        <f t="shared" si="169"/>
        <v>265.50999999999993</v>
      </c>
      <c r="L1549" s="35">
        <f t="shared" si="170"/>
        <v>233.12999999999994</v>
      </c>
      <c r="M1549" s="36">
        <f t="shared" si="171"/>
        <v>0.41002239209327457</v>
      </c>
      <c r="N1549" s="37">
        <f t="shared" si="172"/>
        <v>2019</v>
      </c>
      <c r="O1549" s="38" t="str">
        <f t="shared" si="173"/>
        <v>Q1</v>
      </c>
      <c r="P1549" s="37">
        <f t="shared" si="174"/>
        <v>1</v>
      </c>
    </row>
    <row r="1550" spans="1:16" x14ac:dyDescent="0.25">
      <c r="A1550" s="31">
        <v>43466</v>
      </c>
      <c r="B1550" s="32" t="s">
        <v>83</v>
      </c>
      <c r="C1550" s="32" t="s">
        <v>75</v>
      </c>
      <c r="D1550" s="32" t="s">
        <v>76</v>
      </c>
      <c r="E1550" s="33">
        <v>35</v>
      </c>
      <c r="F1550" s="34">
        <v>19096.400000000001</v>
      </c>
      <c r="G1550" s="34">
        <v>0</v>
      </c>
      <c r="H1550" s="34">
        <v>10354.84</v>
      </c>
      <c r="I1550" s="34">
        <v>0</v>
      </c>
      <c r="J1550" s="35">
        <f t="shared" si="168"/>
        <v>19096.400000000001</v>
      </c>
      <c r="K1550" s="35">
        <f t="shared" si="169"/>
        <v>8741.5600000000013</v>
      </c>
      <c r="L1550" s="35">
        <f t="shared" si="170"/>
        <v>8741.5600000000013</v>
      </c>
      <c r="M1550" s="36">
        <f t="shared" si="171"/>
        <v>0.45775957772145537</v>
      </c>
      <c r="N1550" s="37">
        <f t="shared" si="172"/>
        <v>2019</v>
      </c>
      <c r="O1550" s="38" t="str">
        <f t="shared" si="173"/>
        <v>Q1</v>
      </c>
      <c r="P1550" s="37">
        <f t="shared" si="174"/>
        <v>1</v>
      </c>
    </row>
    <row r="1551" spans="1:16" x14ac:dyDescent="0.25">
      <c r="A1551" s="31">
        <v>43466</v>
      </c>
      <c r="B1551" s="32" t="s">
        <v>83</v>
      </c>
      <c r="C1551" s="32" t="s">
        <v>75</v>
      </c>
      <c r="D1551" s="32" t="s">
        <v>77</v>
      </c>
      <c r="E1551" s="33">
        <v>5</v>
      </c>
      <c r="F1551" s="34">
        <v>2700.76</v>
      </c>
      <c r="G1551" s="34">
        <v>209.22</v>
      </c>
      <c r="H1551" s="34">
        <v>1436.42</v>
      </c>
      <c r="I1551" s="34">
        <v>0</v>
      </c>
      <c r="J1551" s="35">
        <f t="shared" si="168"/>
        <v>2491.5400000000004</v>
      </c>
      <c r="K1551" s="35">
        <f t="shared" si="169"/>
        <v>1055.1200000000003</v>
      </c>
      <c r="L1551" s="35">
        <f t="shared" si="170"/>
        <v>1055.1200000000003</v>
      </c>
      <c r="M1551" s="36">
        <f t="shared" si="171"/>
        <v>0.42348105990672441</v>
      </c>
      <c r="N1551" s="37">
        <f t="shared" si="172"/>
        <v>2019</v>
      </c>
      <c r="O1551" s="38" t="str">
        <f t="shared" si="173"/>
        <v>Q1</v>
      </c>
      <c r="P1551" s="37">
        <f t="shared" si="174"/>
        <v>1</v>
      </c>
    </row>
    <row r="1552" spans="1:16" x14ac:dyDescent="0.25">
      <c r="A1552" s="31">
        <v>43466</v>
      </c>
      <c r="B1552" s="32" t="s">
        <v>83</v>
      </c>
      <c r="C1552" s="32" t="s">
        <v>78</v>
      </c>
      <c r="D1552" s="32" t="s">
        <v>76</v>
      </c>
      <c r="E1552" s="33">
        <v>674</v>
      </c>
      <c r="F1552" s="34">
        <v>404665.98</v>
      </c>
      <c r="G1552" s="34">
        <v>0</v>
      </c>
      <c r="H1552" s="34">
        <v>217858.83</v>
      </c>
      <c r="I1552" s="34">
        <v>0</v>
      </c>
      <c r="J1552" s="35">
        <f t="shared" si="168"/>
        <v>404665.98</v>
      </c>
      <c r="K1552" s="35">
        <f t="shared" si="169"/>
        <v>186807.15</v>
      </c>
      <c r="L1552" s="35">
        <f t="shared" si="170"/>
        <v>186807.15</v>
      </c>
      <c r="M1552" s="36">
        <f t="shared" si="171"/>
        <v>0.46163294972312724</v>
      </c>
      <c r="N1552" s="37">
        <f t="shared" si="172"/>
        <v>2019</v>
      </c>
      <c r="O1552" s="38" t="str">
        <f t="shared" si="173"/>
        <v>Q1</v>
      </c>
      <c r="P1552" s="37">
        <f t="shared" si="174"/>
        <v>1</v>
      </c>
    </row>
    <row r="1553" spans="1:16" x14ac:dyDescent="0.25">
      <c r="A1553" s="31">
        <v>43466</v>
      </c>
      <c r="B1553" s="32" t="s">
        <v>83</v>
      </c>
      <c r="C1553" s="32" t="s">
        <v>78</v>
      </c>
      <c r="D1553" s="32" t="s">
        <v>77</v>
      </c>
      <c r="E1553" s="33">
        <v>84</v>
      </c>
      <c r="F1553" s="34">
        <v>47266.22</v>
      </c>
      <c r="G1553" s="34">
        <v>3723.5</v>
      </c>
      <c r="H1553" s="34">
        <v>25383.64</v>
      </c>
      <c r="I1553" s="34">
        <v>0</v>
      </c>
      <c r="J1553" s="35">
        <f t="shared" si="168"/>
        <v>43542.720000000001</v>
      </c>
      <c r="K1553" s="35">
        <f t="shared" si="169"/>
        <v>18159.080000000002</v>
      </c>
      <c r="L1553" s="35">
        <f t="shared" si="170"/>
        <v>18159.080000000002</v>
      </c>
      <c r="M1553" s="36">
        <f t="shared" si="171"/>
        <v>0.41704055235869514</v>
      </c>
      <c r="N1553" s="37">
        <f t="shared" si="172"/>
        <v>2019</v>
      </c>
      <c r="O1553" s="38" t="str">
        <f t="shared" si="173"/>
        <v>Q1</v>
      </c>
      <c r="P1553" s="37">
        <f t="shared" si="174"/>
        <v>1</v>
      </c>
    </row>
    <row r="1554" spans="1:16" x14ac:dyDescent="0.25">
      <c r="A1554" s="31">
        <v>43466</v>
      </c>
      <c r="B1554" s="32" t="s">
        <v>83</v>
      </c>
      <c r="C1554" s="32" t="s">
        <v>79</v>
      </c>
      <c r="D1554" s="32" t="s">
        <v>76</v>
      </c>
      <c r="E1554" s="33">
        <v>45</v>
      </c>
      <c r="F1554" s="34">
        <v>23022.87</v>
      </c>
      <c r="G1554" s="34">
        <v>0</v>
      </c>
      <c r="H1554" s="34">
        <v>11946.54</v>
      </c>
      <c r="I1554" s="34">
        <v>0</v>
      </c>
      <c r="J1554" s="35">
        <f t="shared" si="168"/>
        <v>23022.87</v>
      </c>
      <c r="K1554" s="35">
        <f t="shared" si="169"/>
        <v>11076.329999999998</v>
      </c>
      <c r="L1554" s="35">
        <f t="shared" si="170"/>
        <v>11076.329999999998</v>
      </c>
      <c r="M1554" s="36">
        <f t="shared" si="171"/>
        <v>0.48110118330164736</v>
      </c>
      <c r="N1554" s="37">
        <f t="shared" si="172"/>
        <v>2019</v>
      </c>
      <c r="O1554" s="38" t="str">
        <f t="shared" si="173"/>
        <v>Q1</v>
      </c>
      <c r="P1554" s="37">
        <f t="shared" si="174"/>
        <v>1</v>
      </c>
    </row>
    <row r="1555" spans="1:16" x14ac:dyDescent="0.25">
      <c r="A1555" s="31">
        <v>43466</v>
      </c>
      <c r="B1555" s="32" t="s">
        <v>83</v>
      </c>
      <c r="C1555" s="32" t="s">
        <v>79</v>
      </c>
      <c r="D1555" s="32" t="s">
        <v>77</v>
      </c>
      <c r="E1555" s="33">
        <v>5</v>
      </c>
      <c r="F1555" s="34">
        <v>2465.19</v>
      </c>
      <c r="G1555" s="34">
        <v>246.52</v>
      </c>
      <c r="H1555" s="34">
        <v>1240.23</v>
      </c>
      <c r="I1555" s="34">
        <v>0</v>
      </c>
      <c r="J1555" s="35">
        <f t="shared" si="168"/>
        <v>2218.67</v>
      </c>
      <c r="K1555" s="35">
        <f t="shared" si="169"/>
        <v>978.44</v>
      </c>
      <c r="L1555" s="35">
        <f t="shared" si="170"/>
        <v>978.44</v>
      </c>
      <c r="M1555" s="36">
        <f t="shared" si="171"/>
        <v>0.44100294320471273</v>
      </c>
      <c r="N1555" s="37">
        <f t="shared" si="172"/>
        <v>2019</v>
      </c>
      <c r="O1555" s="38" t="str">
        <f t="shared" si="173"/>
        <v>Q1</v>
      </c>
      <c r="P1555" s="37">
        <f t="shared" si="174"/>
        <v>1</v>
      </c>
    </row>
    <row r="1556" spans="1:16" x14ac:dyDescent="0.25">
      <c r="A1556" s="31">
        <v>43466</v>
      </c>
      <c r="B1556" s="32" t="s">
        <v>84</v>
      </c>
      <c r="C1556" s="32" t="s">
        <v>86</v>
      </c>
      <c r="D1556" s="32" t="s">
        <v>76</v>
      </c>
      <c r="E1556" s="33">
        <v>12</v>
      </c>
      <c r="F1556" s="34">
        <v>53079.5</v>
      </c>
      <c r="G1556" s="34">
        <v>0</v>
      </c>
      <c r="H1556" s="34">
        <v>41312.9</v>
      </c>
      <c r="I1556" s="34">
        <v>2653.96</v>
      </c>
      <c r="J1556" s="35">
        <f t="shared" si="168"/>
        <v>53079.5</v>
      </c>
      <c r="K1556" s="35">
        <f t="shared" si="169"/>
        <v>11766.599999999999</v>
      </c>
      <c r="L1556" s="35">
        <f t="shared" si="170"/>
        <v>9112.64</v>
      </c>
      <c r="M1556" s="36">
        <f t="shared" si="171"/>
        <v>0.22167880255089062</v>
      </c>
      <c r="N1556" s="37">
        <f t="shared" si="172"/>
        <v>2019</v>
      </c>
      <c r="O1556" s="38" t="str">
        <f t="shared" si="173"/>
        <v>Q1</v>
      </c>
      <c r="P1556" s="37">
        <f t="shared" si="174"/>
        <v>1</v>
      </c>
    </row>
    <row r="1557" spans="1:16" x14ac:dyDescent="0.25">
      <c r="A1557" s="31">
        <v>43466</v>
      </c>
      <c r="B1557" s="32" t="s">
        <v>84</v>
      </c>
      <c r="C1557" s="32" t="s">
        <v>86</v>
      </c>
      <c r="D1557" s="32" t="s">
        <v>77</v>
      </c>
      <c r="E1557" s="33">
        <v>1</v>
      </c>
      <c r="F1557" s="34">
        <v>2885.42</v>
      </c>
      <c r="G1557" s="34">
        <v>288.54000000000002</v>
      </c>
      <c r="H1557" s="34">
        <v>2750.78</v>
      </c>
      <c r="I1557" s="34">
        <v>129.84</v>
      </c>
      <c r="J1557" s="35">
        <f t="shared" si="168"/>
        <v>2596.88</v>
      </c>
      <c r="K1557" s="35">
        <f t="shared" si="169"/>
        <v>-153.90000000000009</v>
      </c>
      <c r="L1557" s="35">
        <f t="shared" si="170"/>
        <v>-283.74000000000012</v>
      </c>
      <c r="M1557" s="36">
        <f t="shared" si="171"/>
        <v>-5.926342380086877E-2</v>
      </c>
      <c r="N1557" s="37">
        <f t="shared" si="172"/>
        <v>2019</v>
      </c>
      <c r="O1557" s="38" t="str">
        <f t="shared" si="173"/>
        <v>Q1</v>
      </c>
      <c r="P1557" s="37">
        <f t="shared" si="174"/>
        <v>1</v>
      </c>
    </row>
    <row r="1558" spans="1:16" x14ac:dyDescent="0.25">
      <c r="A1558" s="31">
        <v>43466</v>
      </c>
      <c r="B1558" s="32" t="s">
        <v>84</v>
      </c>
      <c r="C1558" s="32" t="s">
        <v>75</v>
      </c>
      <c r="D1558" s="32" t="s">
        <v>76</v>
      </c>
      <c r="E1558" s="33">
        <v>13</v>
      </c>
      <c r="F1558" s="34">
        <v>34050.980000000003</v>
      </c>
      <c r="G1558" s="34">
        <v>0</v>
      </c>
      <c r="H1558" s="34">
        <v>27195.66</v>
      </c>
      <c r="I1558" s="34">
        <v>0</v>
      </c>
      <c r="J1558" s="35">
        <f t="shared" si="168"/>
        <v>34050.980000000003</v>
      </c>
      <c r="K1558" s="35">
        <f t="shared" si="169"/>
        <v>6855.3200000000033</v>
      </c>
      <c r="L1558" s="35">
        <f t="shared" si="170"/>
        <v>6855.3200000000033</v>
      </c>
      <c r="M1558" s="36">
        <f t="shared" si="171"/>
        <v>0.20132518946591266</v>
      </c>
      <c r="N1558" s="37">
        <f t="shared" si="172"/>
        <v>2019</v>
      </c>
      <c r="O1558" s="38" t="str">
        <f t="shared" si="173"/>
        <v>Q1</v>
      </c>
      <c r="P1558" s="37">
        <f t="shared" si="174"/>
        <v>1</v>
      </c>
    </row>
    <row r="1559" spans="1:16" x14ac:dyDescent="0.25">
      <c r="A1559" s="31">
        <v>43466</v>
      </c>
      <c r="B1559" s="32" t="s">
        <v>84</v>
      </c>
      <c r="C1559" s="32" t="s">
        <v>75</v>
      </c>
      <c r="D1559" s="32" t="s">
        <v>77</v>
      </c>
      <c r="E1559" s="33">
        <v>1</v>
      </c>
      <c r="F1559" s="34">
        <v>1866.66</v>
      </c>
      <c r="G1559" s="34">
        <v>186.67</v>
      </c>
      <c r="H1559" s="34">
        <v>1549.2</v>
      </c>
      <c r="I1559" s="34">
        <v>0</v>
      </c>
      <c r="J1559" s="35">
        <f t="shared" si="168"/>
        <v>1679.99</v>
      </c>
      <c r="K1559" s="35">
        <f t="shared" si="169"/>
        <v>130.78999999999996</v>
      </c>
      <c r="L1559" s="35">
        <f t="shared" si="170"/>
        <v>130.78999999999996</v>
      </c>
      <c r="M1559" s="36">
        <f t="shared" si="171"/>
        <v>7.7851653878892119E-2</v>
      </c>
      <c r="N1559" s="37">
        <f t="shared" si="172"/>
        <v>2019</v>
      </c>
      <c r="O1559" s="38" t="str">
        <f t="shared" si="173"/>
        <v>Q1</v>
      </c>
      <c r="P1559" s="37">
        <f t="shared" si="174"/>
        <v>1</v>
      </c>
    </row>
    <row r="1560" spans="1:16" x14ac:dyDescent="0.25">
      <c r="A1560" s="31">
        <v>43466</v>
      </c>
      <c r="B1560" s="32" t="s">
        <v>84</v>
      </c>
      <c r="C1560" s="32" t="s">
        <v>78</v>
      </c>
      <c r="D1560" s="32" t="s">
        <v>76</v>
      </c>
      <c r="E1560" s="33">
        <v>243</v>
      </c>
      <c r="F1560" s="34">
        <v>943251.41</v>
      </c>
      <c r="G1560" s="34">
        <v>0</v>
      </c>
      <c r="H1560" s="34">
        <v>783837.74</v>
      </c>
      <c r="I1560" s="34">
        <v>0</v>
      </c>
      <c r="J1560" s="35">
        <f t="shared" si="168"/>
        <v>943251.41</v>
      </c>
      <c r="K1560" s="35">
        <f t="shared" si="169"/>
        <v>159413.67000000004</v>
      </c>
      <c r="L1560" s="35">
        <f t="shared" si="170"/>
        <v>159413.67000000004</v>
      </c>
      <c r="M1560" s="36">
        <f t="shared" si="171"/>
        <v>0.16900443329313447</v>
      </c>
      <c r="N1560" s="37">
        <f t="shared" si="172"/>
        <v>2019</v>
      </c>
      <c r="O1560" s="38" t="str">
        <f t="shared" si="173"/>
        <v>Q1</v>
      </c>
      <c r="P1560" s="37">
        <f t="shared" si="174"/>
        <v>1</v>
      </c>
    </row>
    <row r="1561" spans="1:16" x14ac:dyDescent="0.25">
      <c r="A1561" s="31">
        <v>43466</v>
      </c>
      <c r="B1561" s="32" t="s">
        <v>84</v>
      </c>
      <c r="C1561" s="32" t="s">
        <v>78</v>
      </c>
      <c r="D1561" s="32" t="s">
        <v>77</v>
      </c>
      <c r="E1561" s="33">
        <v>42</v>
      </c>
      <c r="F1561" s="34">
        <v>172539.68</v>
      </c>
      <c r="G1561" s="34">
        <v>14569.76</v>
      </c>
      <c r="H1561" s="34">
        <v>147424.82999999999</v>
      </c>
      <c r="I1561" s="34">
        <v>0</v>
      </c>
      <c r="J1561" s="35">
        <f t="shared" si="168"/>
        <v>157969.91999999998</v>
      </c>
      <c r="K1561" s="35">
        <f t="shared" si="169"/>
        <v>10545.089999999997</v>
      </c>
      <c r="L1561" s="35">
        <f t="shared" si="170"/>
        <v>10545.089999999997</v>
      </c>
      <c r="M1561" s="36">
        <f t="shared" si="171"/>
        <v>6.6753784517963904E-2</v>
      </c>
      <c r="N1561" s="37">
        <f t="shared" si="172"/>
        <v>2019</v>
      </c>
      <c r="O1561" s="38" t="str">
        <f t="shared" si="173"/>
        <v>Q1</v>
      </c>
      <c r="P1561" s="37">
        <f t="shared" si="174"/>
        <v>1</v>
      </c>
    </row>
    <row r="1562" spans="1:16" x14ac:dyDescent="0.25">
      <c r="A1562" s="31">
        <v>43466</v>
      </c>
      <c r="B1562" s="32" t="s">
        <v>84</v>
      </c>
      <c r="C1562" s="32" t="s">
        <v>79</v>
      </c>
      <c r="D1562" s="32" t="s">
        <v>76</v>
      </c>
      <c r="E1562" s="33">
        <v>17</v>
      </c>
      <c r="F1562" s="34">
        <v>64588.3</v>
      </c>
      <c r="G1562" s="34">
        <v>0</v>
      </c>
      <c r="H1562" s="34">
        <v>53223.29</v>
      </c>
      <c r="I1562" s="34">
        <v>0</v>
      </c>
      <c r="J1562" s="35">
        <f t="shared" si="168"/>
        <v>64588.3</v>
      </c>
      <c r="K1562" s="35">
        <f t="shared" si="169"/>
        <v>11365.010000000002</v>
      </c>
      <c r="L1562" s="35">
        <f t="shared" si="170"/>
        <v>11365.010000000002</v>
      </c>
      <c r="M1562" s="36">
        <f t="shared" si="171"/>
        <v>0.17596081643269759</v>
      </c>
      <c r="N1562" s="37">
        <f t="shared" si="172"/>
        <v>2019</v>
      </c>
      <c r="O1562" s="38" t="str">
        <f t="shared" si="173"/>
        <v>Q1</v>
      </c>
      <c r="P1562" s="37">
        <f t="shared" si="174"/>
        <v>1</v>
      </c>
    </row>
    <row r="1563" spans="1:16" x14ac:dyDescent="0.25">
      <c r="A1563" s="31">
        <v>43466</v>
      </c>
      <c r="B1563" s="32" t="s">
        <v>84</v>
      </c>
      <c r="C1563" s="32" t="s">
        <v>79</v>
      </c>
      <c r="D1563" s="32" t="s">
        <v>77</v>
      </c>
      <c r="E1563" s="33">
        <v>5</v>
      </c>
      <c r="F1563" s="34">
        <v>18725.009999999998</v>
      </c>
      <c r="G1563" s="34">
        <v>1728.23</v>
      </c>
      <c r="H1563" s="34">
        <v>14866.99</v>
      </c>
      <c r="I1563" s="34">
        <v>0</v>
      </c>
      <c r="J1563" s="35">
        <f t="shared" si="168"/>
        <v>16996.78</v>
      </c>
      <c r="K1563" s="35">
        <f t="shared" si="169"/>
        <v>2129.7899999999991</v>
      </c>
      <c r="L1563" s="35">
        <f t="shared" si="170"/>
        <v>2129.7899999999991</v>
      </c>
      <c r="M1563" s="36">
        <f t="shared" si="171"/>
        <v>0.12530549904158311</v>
      </c>
      <c r="N1563" s="37">
        <f t="shared" si="172"/>
        <v>2019</v>
      </c>
      <c r="O1563" s="38" t="str">
        <f t="shared" si="173"/>
        <v>Q1</v>
      </c>
      <c r="P1563" s="37">
        <f t="shared" si="174"/>
        <v>1</v>
      </c>
    </row>
    <row r="1564" spans="1:16" x14ac:dyDescent="0.25">
      <c r="A1564" s="31">
        <v>43466</v>
      </c>
      <c r="B1564" s="32" t="s">
        <v>85</v>
      </c>
      <c r="C1564" s="32" t="s">
        <v>86</v>
      </c>
      <c r="D1564" s="32" t="s">
        <v>76</v>
      </c>
      <c r="E1564" s="33">
        <v>9</v>
      </c>
      <c r="F1564" s="34">
        <v>15112.68</v>
      </c>
      <c r="G1564" s="34">
        <v>0</v>
      </c>
      <c r="H1564" s="34">
        <v>7570.08</v>
      </c>
      <c r="I1564" s="34">
        <v>755.63</v>
      </c>
      <c r="J1564" s="35">
        <f t="shared" si="168"/>
        <v>15112.68</v>
      </c>
      <c r="K1564" s="35">
        <f t="shared" si="169"/>
        <v>7542.6</v>
      </c>
      <c r="L1564" s="35">
        <f t="shared" si="170"/>
        <v>6786.97</v>
      </c>
      <c r="M1564" s="36">
        <f t="shared" si="171"/>
        <v>0.49909082968738833</v>
      </c>
      <c r="N1564" s="37">
        <f t="shared" si="172"/>
        <v>2019</v>
      </c>
      <c r="O1564" s="38" t="str">
        <f t="shared" si="173"/>
        <v>Q1</v>
      </c>
      <c r="P1564" s="37">
        <f t="shared" si="174"/>
        <v>1</v>
      </c>
    </row>
    <row r="1565" spans="1:16" x14ac:dyDescent="0.25">
      <c r="A1565" s="31">
        <v>43466</v>
      </c>
      <c r="B1565" s="32" t="s">
        <v>85</v>
      </c>
      <c r="C1565" s="32" t="s">
        <v>75</v>
      </c>
      <c r="D1565" s="32" t="s">
        <v>76</v>
      </c>
      <c r="E1565" s="33">
        <v>15</v>
      </c>
      <c r="F1565" s="34">
        <v>18173.21</v>
      </c>
      <c r="G1565" s="34">
        <v>0</v>
      </c>
      <c r="H1565" s="34">
        <v>9651.52</v>
      </c>
      <c r="I1565" s="34">
        <v>0</v>
      </c>
      <c r="J1565" s="35">
        <f t="shared" si="168"/>
        <v>18173.21</v>
      </c>
      <c r="K1565" s="35">
        <f t="shared" si="169"/>
        <v>8521.6899999999987</v>
      </c>
      <c r="L1565" s="35">
        <f t="shared" si="170"/>
        <v>8521.6899999999987</v>
      </c>
      <c r="M1565" s="36">
        <f t="shared" si="171"/>
        <v>0.46891495778676412</v>
      </c>
      <c r="N1565" s="37">
        <f t="shared" si="172"/>
        <v>2019</v>
      </c>
      <c r="O1565" s="38" t="str">
        <f t="shared" si="173"/>
        <v>Q1</v>
      </c>
      <c r="P1565" s="37">
        <f t="shared" si="174"/>
        <v>1</v>
      </c>
    </row>
    <row r="1566" spans="1:16" x14ac:dyDescent="0.25">
      <c r="A1566" s="31">
        <v>43466</v>
      </c>
      <c r="B1566" s="32" t="s">
        <v>85</v>
      </c>
      <c r="C1566" s="32" t="s">
        <v>78</v>
      </c>
      <c r="D1566" s="32" t="s">
        <v>76</v>
      </c>
      <c r="E1566" s="33">
        <v>281</v>
      </c>
      <c r="F1566" s="34">
        <v>360852.47</v>
      </c>
      <c r="G1566" s="34">
        <v>0</v>
      </c>
      <c r="H1566" s="34">
        <v>196245.91</v>
      </c>
      <c r="I1566" s="34">
        <v>0</v>
      </c>
      <c r="J1566" s="35">
        <f t="shared" si="168"/>
        <v>360852.47</v>
      </c>
      <c r="K1566" s="35">
        <f t="shared" si="169"/>
        <v>164606.55999999997</v>
      </c>
      <c r="L1566" s="35">
        <f t="shared" si="170"/>
        <v>164606.55999999997</v>
      </c>
      <c r="M1566" s="36">
        <f t="shared" si="171"/>
        <v>0.45616026959715694</v>
      </c>
      <c r="N1566" s="37">
        <f t="shared" si="172"/>
        <v>2019</v>
      </c>
      <c r="O1566" s="38" t="str">
        <f t="shared" si="173"/>
        <v>Q1</v>
      </c>
      <c r="P1566" s="37">
        <f t="shared" si="174"/>
        <v>1</v>
      </c>
    </row>
    <row r="1567" spans="1:16" x14ac:dyDescent="0.25">
      <c r="A1567" s="31">
        <v>43466</v>
      </c>
      <c r="B1567" s="32" t="s">
        <v>85</v>
      </c>
      <c r="C1567" s="32" t="s">
        <v>78</v>
      </c>
      <c r="D1567" s="32" t="s">
        <v>77</v>
      </c>
      <c r="E1567" s="33">
        <v>45</v>
      </c>
      <c r="F1567" s="34">
        <v>61014.18</v>
      </c>
      <c r="G1567" s="34">
        <v>4642.6899999999996</v>
      </c>
      <c r="H1567" s="34">
        <v>33738.629999999997</v>
      </c>
      <c r="I1567" s="34">
        <v>0</v>
      </c>
      <c r="J1567" s="35">
        <f t="shared" si="168"/>
        <v>56371.49</v>
      </c>
      <c r="K1567" s="35">
        <f t="shared" si="169"/>
        <v>22632.86</v>
      </c>
      <c r="L1567" s="35">
        <f t="shared" si="170"/>
        <v>22632.86</v>
      </c>
      <c r="M1567" s="36">
        <f t="shared" si="171"/>
        <v>0.40149479816836492</v>
      </c>
      <c r="N1567" s="37">
        <f t="shared" si="172"/>
        <v>2019</v>
      </c>
      <c r="O1567" s="38" t="str">
        <f t="shared" si="173"/>
        <v>Q1</v>
      </c>
      <c r="P1567" s="37">
        <f t="shared" si="174"/>
        <v>1</v>
      </c>
    </row>
    <row r="1568" spans="1:16" x14ac:dyDescent="0.25">
      <c r="A1568" s="31">
        <v>43466</v>
      </c>
      <c r="B1568" s="32" t="s">
        <v>85</v>
      </c>
      <c r="C1568" s="32" t="s">
        <v>79</v>
      </c>
      <c r="D1568" s="32" t="s">
        <v>76</v>
      </c>
      <c r="E1568" s="33">
        <v>15</v>
      </c>
      <c r="F1568" s="34">
        <v>15254.89</v>
      </c>
      <c r="G1568" s="34">
        <v>0</v>
      </c>
      <c r="H1568" s="34">
        <v>8651.94</v>
      </c>
      <c r="I1568" s="34">
        <v>0</v>
      </c>
      <c r="J1568" s="35">
        <f t="shared" si="168"/>
        <v>15254.89</v>
      </c>
      <c r="K1568" s="35">
        <f t="shared" si="169"/>
        <v>6602.9499999999989</v>
      </c>
      <c r="L1568" s="35">
        <f t="shared" si="170"/>
        <v>6602.9499999999989</v>
      </c>
      <c r="M1568" s="36">
        <f t="shared" si="171"/>
        <v>0.4328415347472187</v>
      </c>
      <c r="N1568" s="37">
        <f t="shared" si="172"/>
        <v>2019</v>
      </c>
      <c r="O1568" s="38" t="str">
        <f t="shared" si="173"/>
        <v>Q1</v>
      </c>
      <c r="P1568" s="37">
        <f t="shared" si="174"/>
        <v>1</v>
      </c>
    </row>
    <row r="1569" spans="1:16" x14ac:dyDescent="0.25">
      <c r="A1569" s="31">
        <v>43466</v>
      </c>
      <c r="B1569" s="32" t="s">
        <v>85</v>
      </c>
      <c r="C1569" s="32" t="s">
        <v>79</v>
      </c>
      <c r="D1569" s="32" t="s">
        <v>77</v>
      </c>
      <c r="E1569" s="33">
        <v>3</v>
      </c>
      <c r="F1569" s="34">
        <v>1302.0999999999999</v>
      </c>
      <c r="G1569" s="34">
        <v>107.44</v>
      </c>
      <c r="H1569" s="34">
        <v>800.91</v>
      </c>
      <c r="I1569" s="34">
        <v>0</v>
      </c>
      <c r="J1569" s="35">
        <f t="shared" si="168"/>
        <v>1194.6599999999999</v>
      </c>
      <c r="K1569" s="35">
        <f t="shared" si="169"/>
        <v>393.74999999999989</v>
      </c>
      <c r="L1569" s="35">
        <f t="shared" si="170"/>
        <v>393.74999999999989</v>
      </c>
      <c r="M1569" s="36">
        <f t="shared" si="171"/>
        <v>0.32959168298930236</v>
      </c>
      <c r="N1569" s="37">
        <f t="shared" si="172"/>
        <v>2019</v>
      </c>
      <c r="O1569" s="38" t="str">
        <f t="shared" si="173"/>
        <v>Q1</v>
      </c>
      <c r="P1569" s="37">
        <f t="shared" si="174"/>
        <v>1</v>
      </c>
    </row>
    <row r="1570" spans="1:16" x14ac:dyDescent="0.25">
      <c r="A1570" s="31">
        <v>43497</v>
      </c>
      <c r="B1570" s="32" t="s">
        <v>74</v>
      </c>
      <c r="C1570" s="32" t="s">
        <v>86</v>
      </c>
      <c r="D1570" s="32" t="s">
        <v>76</v>
      </c>
      <c r="E1570" s="33">
        <v>24</v>
      </c>
      <c r="F1570" s="34">
        <v>9035.1200000000008</v>
      </c>
      <c r="G1570" s="34">
        <v>0</v>
      </c>
      <c r="H1570" s="34">
        <v>5643.48</v>
      </c>
      <c r="I1570" s="34">
        <v>451.74</v>
      </c>
      <c r="J1570" s="35">
        <f t="shared" si="168"/>
        <v>9035.1200000000008</v>
      </c>
      <c r="K1570" s="35">
        <f t="shared" si="169"/>
        <v>3391.6400000000012</v>
      </c>
      <c r="L1570" s="35">
        <f t="shared" si="170"/>
        <v>2939.9000000000015</v>
      </c>
      <c r="M1570" s="36">
        <f t="shared" si="171"/>
        <v>0.37538405688026288</v>
      </c>
      <c r="N1570" s="37">
        <f t="shared" si="172"/>
        <v>2019</v>
      </c>
      <c r="O1570" s="38" t="str">
        <f t="shared" si="173"/>
        <v>Q1</v>
      </c>
      <c r="P1570" s="37">
        <f t="shared" si="174"/>
        <v>2</v>
      </c>
    </row>
    <row r="1571" spans="1:16" x14ac:dyDescent="0.25">
      <c r="A1571" s="31">
        <v>43497</v>
      </c>
      <c r="B1571" s="32" t="s">
        <v>74</v>
      </c>
      <c r="C1571" s="32" t="s">
        <v>86</v>
      </c>
      <c r="D1571" s="32" t="s">
        <v>77</v>
      </c>
      <c r="E1571" s="33">
        <v>1</v>
      </c>
      <c r="F1571" s="34">
        <v>540.15</v>
      </c>
      <c r="G1571" s="34">
        <v>27.01</v>
      </c>
      <c r="H1571" s="34">
        <v>246.61</v>
      </c>
      <c r="I1571" s="34">
        <v>26.91</v>
      </c>
      <c r="J1571" s="35">
        <f t="shared" si="168"/>
        <v>513.14</v>
      </c>
      <c r="K1571" s="35">
        <f t="shared" si="169"/>
        <v>266.52999999999997</v>
      </c>
      <c r="L1571" s="35">
        <f t="shared" si="170"/>
        <v>239.61999999999998</v>
      </c>
      <c r="M1571" s="36">
        <f t="shared" si="171"/>
        <v>0.51940990762754802</v>
      </c>
      <c r="N1571" s="37">
        <f t="shared" si="172"/>
        <v>2019</v>
      </c>
      <c r="O1571" s="38" t="str">
        <f t="shared" si="173"/>
        <v>Q1</v>
      </c>
      <c r="P1571" s="37">
        <f t="shared" si="174"/>
        <v>2</v>
      </c>
    </row>
    <row r="1572" spans="1:16" x14ac:dyDescent="0.25">
      <c r="A1572" s="31">
        <v>43497</v>
      </c>
      <c r="B1572" s="32" t="s">
        <v>74</v>
      </c>
      <c r="C1572" s="32" t="s">
        <v>75</v>
      </c>
      <c r="D1572" s="32" t="s">
        <v>76</v>
      </c>
      <c r="E1572" s="33">
        <v>41</v>
      </c>
      <c r="F1572" s="34">
        <v>16118.72</v>
      </c>
      <c r="G1572" s="34">
        <v>0</v>
      </c>
      <c r="H1572" s="34">
        <v>9161.3799999999992</v>
      </c>
      <c r="I1572" s="34">
        <v>0</v>
      </c>
      <c r="J1572" s="35">
        <f t="shared" si="168"/>
        <v>16118.72</v>
      </c>
      <c r="K1572" s="35">
        <f t="shared" si="169"/>
        <v>6957.34</v>
      </c>
      <c r="L1572" s="35">
        <f t="shared" si="170"/>
        <v>6957.34</v>
      </c>
      <c r="M1572" s="36">
        <f t="shared" si="171"/>
        <v>0.43163104762661059</v>
      </c>
      <c r="N1572" s="37">
        <f t="shared" si="172"/>
        <v>2019</v>
      </c>
      <c r="O1572" s="38" t="str">
        <f t="shared" si="173"/>
        <v>Q1</v>
      </c>
      <c r="P1572" s="37">
        <f t="shared" si="174"/>
        <v>2</v>
      </c>
    </row>
    <row r="1573" spans="1:16" x14ac:dyDescent="0.25">
      <c r="A1573" s="31">
        <v>43497</v>
      </c>
      <c r="B1573" s="32" t="s">
        <v>74</v>
      </c>
      <c r="C1573" s="32" t="s">
        <v>78</v>
      </c>
      <c r="D1573" s="32" t="s">
        <v>76</v>
      </c>
      <c r="E1573" s="33">
        <v>822</v>
      </c>
      <c r="F1573" s="34">
        <v>345938.86</v>
      </c>
      <c r="G1573" s="34">
        <v>0</v>
      </c>
      <c r="H1573" s="34">
        <v>204601.68</v>
      </c>
      <c r="I1573" s="34">
        <v>0</v>
      </c>
      <c r="J1573" s="35">
        <f t="shared" si="168"/>
        <v>345938.86</v>
      </c>
      <c r="K1573" s="35">
        <f t="shared" si="169"/>
        <v>141337.18</v>
      </c>
      <c r="L1573" s="35">
        <f t="shared" si="170"/>
        <v>141337.18</v>
      </c>
      <c r="M1573" s="36">
        <f t="shared" si="171"/>
        <v>0.40856115441902074</v>
      </c>
      <c r="N1573" s="37">
        <f t="shared" si="172"/>
        <v>2019</v>
      </c>
      <c r="O1573" s="38" t="str">
        <f t="shared" si="173"/>
        <v>Q1</v>
      </c>
      <c r="P1573" s="37">
        <f t="shared" si="174"/>
        <v>2</v>
      </c>
    </row>
    <row r="1574" spans="1:16" x14ac:dyDescent="0.25">
      <c r="A1574" s="31">
        <v>43497</v>
      </c>
      <c r="B1574" s="32" t="s">
        <v>74</v>
      </c>
      <c r="C1574" s="32" t="s">
        <v>78</v>
      </c>
      <c r="D1574" s="32" t="s">
        <v>77</v>
      </c>
      <c r="E1574" s="33">
        <v>36</v>
      </c>
      <c r="F1574" s="34">
        <v>13334.07</v>
      </c>
      <c r="G1574" s="34">
        <v>666.71</v>
      </c>
      <c r="H1574" s="34">
        <v>7622.7</v>
      </c>
      <c r="I1574" s="34">
        <v>0</v>
      </c>
      <c r="J1574" s="35">
        <f t="shared" si="168"/>
        <v>12667.36</v>
      </c>
      <c r="K1574" s="35">
        <f t="shared" si="169"/>
        <v>5044.6600000000008</v>
      </c>
      <c r="L1574" s="35">
        <f t="shared" si="170"/>
        <v>5044.6600000000008</v>
      </c>
      <c r="M1574" s="36">
        <f t="shared" si="171"/>
        <v>0.3982408331333443</v>
      </c>
      <c r="N1574" s="37">
        <f t="shared" si="172"/>
        <v>2019</v>
      </c>
      <c r="O1574" s="38" t="str">
        <f t="shared" si="173"/>
        <v>Q1</v>
      </c>
      <c r="P1574" s="37">
        <f t="shared" si="174"/>
        <v>2</v>
      </c>
    </row>
    <row r="1575" spans="1:16" x14ac:dyDescent="0.25">
      <c r="A1575" s="31">
        <v>43497</v>
      </c>
      <c r="B1575" s="32" t="s">
        <v>74</v>
      </c>
      <c r="C1575" s="32" t="s">
        <v>79</v>
      </c>
      <c r="D1575" s="32" t="s">
        <v>76</v>
      </c>
      <c r="E1575" s="33">
        <v>61</v>
      </c>
      <c r="F1575" s="34">
        <v>27441.8</v>
      </c>
      <c r="G1575" s="34">
        <v>0</v>
      </c>
      <c r="H1575" s="34">
        <v>14830.1</v>
      </c>
      <c r="I1575" s="34">
        <v>0</v>
      </c>
      <c r="J1575" s="35">
        <f t="shared" si="168"/>
        <v>27441.8</v>
      </c>
      <c r="K1575" s="35">
        <f t="shared" si="169"/>
        <v>12611.699999999999</v>
      </c>
      <c r="L1575" s="35">
        <f t="shared" si="170"/>
        <v>12611.699999999999</v>
      </c>
      <c r="M1575" s="36">
        <f t="shared" si="171"/>
        <v>0.45957991093878681</v>
      </c>
      <c r="N1575" s="37">
        <f t="shared" si="172"/>
        <v>2019</v>
      </c>
      <c r="O1575" s="38" t="str">
        <f t="shared" si="173"/>
        <v>Q1</v>
      </c>
      <c r="P1575" s="37">
        <f t="shared" si="174"/>
        <v>2</v>
      </c>
    </row>
    <row r="1576" spans="1:16" x14ac:dyDescent="0.25">
      <c r="A1576" s="31">
        <v>43497</v>
      </c>
      <c r="B1576" s="32" t="s">
        <v>74</v>
      </c>
      <c r="C1576" s="32" t="s">
        <v>79</v>
      </c>
      <c r="D1576" s="32" t="s">
        <v>77</v>
      </c>
      <c r="E1576" s="33">
        <v>5</v>
      </c>
      <c r="F1576" s="34">
        <v>1692.63</v>
      </c>
      <c r="G1576" s="34">
        <v>84.63</v>
      </c>
      <c r="H1576" s="34">
        <v>1038.57</v>
      </c>
      <c r="I1576" s="34">
        <v>0</v>
      </c>
      <c r="J1576" s="35">
        <f t="shared" si="168"/>
        <v>1608</v>
      </c>
      <c r="K1576" s="35">
        <f t="shared" si="169"/>
        <v>569.43000000000006</v>
      </c>
      <c r="L1576" s="35">
        <f t="shared" si="170"/>
        <v>569.43000000000006</v>
      </c>
      <c r="M1576" s="36">
        <f t="shared" si="171"/>
        <v>0.35412313432835824</v>
      </c>
      <c r="N1576" s="37">
        <f t="shared" si="172"/>
        <v>2019</v>
      </c>
      <c r="O1576" s="38" t="str">
        <f t="shared" si="173"/>
        <v>Q1</v>
      </c>
      <c r="P1576" s="37">
        <f t="shared" si="174"/>
        <v>2</v>
      </c>
    </row>
    <row r="1577" spans="1:16" x14ac:dyDescent="0.25">
      <c r="A1577" s="31">
        <v>43497</v>
      </c>
      <c r="B1577" s="32" t="s">
        <v>80</v>
      </c>
      <c r="C1577" s="32" t="s">
        <v>86</v>
      </c>
      <c r="D1577" s="32" t="s">
        <v>76</v>
      </c>
      <c r="E1577" s="33">
        <v>1</v>
      </c>
      <c r="F1577" s="34">
        <v>5389.88</v>
      </c>
      <c r="G1577" s="34">
        <v>0</v>
      </c>
      <c r="H1577" s="34">
        <v>4246.57</v>
      </c>
      <c r="I1577" s="34">
        <v>269.49</v>
      </c>
      <c r="J1577" s="35">
        <f t="shared" si="168"/>
        <v>5389.88</v>
      </c>
      <c r="K1577" s="35">
        <f t="shared" si="169"/>
        <v>1143.3100000000004</v>
      </c>
      <c r="L1577" s="35">
        <f t="shared" si="170"/>
        <v>873.82000000000039</v>
      </c>
      <c r="M1577" s="36">
        <f t="shared" si="171"/>
        <v>0.21212160567582217</v>
      </c>
      <c r="N1577" s="37">
        <f t="shared" si="172"/>
        <v>2019</v>
      </c>
      <c r="O1577" s="38" t="str">
        <f t="shared" si="173"/>
        <v>Q1</v>
      </c>
      <c r="P1577" s="37">
        <f t="shared" si="174"/>
        <v>2</v>
      </c>
    </row>
    <row r="1578" spans="1:16" x14ac:dyDescent="0.25">
      <c r="A1578" s="31">
        <v>43497</v>
      </c>
      <c r="B1578" s="32" t="s">
        <v>80</v>
      </c>
      <c r="C1578" s="32" t="s">
        <v>75</v>
      </c>
      <c r="D1578" s="32" t="s">
        <v>76</v>
      </c>
      <c r="E1578" s="33">
        <v>11</v>
      </c>
      <c r="F1578" s="34">
        <v>48559.83</v>
      </c>
      <c r="G1578" s="34">
        <v>0</v>
      </c>
      <c r="H1578" s="34">
        <v>40645.839999999997</v>
      </c>
      <c r="I1578" s="34">
        <v>0</v>
      </c>
      <c r="J1578" s="35">
        <f t="shared" si="168"/>
        <v>48559.83</v>
      </c>
      <c r="K1578" s="35">
        <f t="shared" si="169"/>
        <v>7913.9900000000052</v>
      </c>
      <c r="L1578" s="35">
        <f t="shared" si="170"/>
        <v>7913.9900000000052</v>
      </c>
      <c r="M1578" s="36">
        <f t="shared" si="171"/>
        <v>0.16297400546912963</v>
      </c>
      <c r="N1578" s="37">
        <f t="shared" si="172"/>
        <v>2019</v>
      </c>
      <c r="O1578" s="38" t="str">
        <f t="shared" si="173"/>
        <v>Q1</v>
      </c>
      <c r="P1578" s="37">
        <f t="shared" si="174"/>
        <v>2</v>
      </c>
    </row>
    <row r="1579" spans="1:16" x14ac:dyDescent="0.25">
      <c r="A1579" s="31">
        <v>43497</v>
      </c>
      <c r="B1579" s="32" t="s">
        <v>80</v>
      </c>
      <c r="C1579" s="32" t="s">
        <v>78</v>
      </c>
      <c r="D1579" s="32" t="s">
        <v>76</v>
      </c>
      <c r="E1579" s="33">
        <v>142</v>
      </c>
      <c r="F1579" s="34">
        <v>817435.67</v>
      </c>
      <c r="G1579" s="34">
        <v>0</v>
      </c>
      <c r="H1579" s="34">
        <v>710535.66</v>
      </c>
      <c r="I1579" s="34">
        <v>0</v>
      </c>
      <c r="J1579" s="35">
        <f t="shared" si="168"/>
        <v>817435.67</v>
      </c>
      <c r="K1579" s="35">
        <f t="shared" si="169"/>
        <v>106900.01000000001</v>
      </c>
      <c r="L1579" s="35">
        <f t="shared" si="170"/>
        <v>106900.01000000001</v>
      </c>
      <c r="M1579" s="36">
        <f t="shared" si="171"/>
        <v>0.13077482904556881</v>
      </c>
      <c r="N1579" s="37">
        <f t="shared" si="172"/>
        <v>2019</v>
      </c>
      <c r="O1579" s="38" t="str">
        <f t="shared" si="173"/>
        <v>Q1</v>
      </c>
      <c r="P1579" s="37">
        <f t="shared" si="174"/>
        <v>2</v>
      </c>
    </row>
    <row r="1580" spans="1:16" x14ac:dyDescent="0.25">
      <c r="A1580" s="31">
        <v>43497</v>
      </c>
      <c r="B1580" s="32" t="s">
        <v>80</v>
      </c>
      <c r="C1580" s="32" t="s">
        <v>78</v>
      </c>
      <c r="D1580" s="32" t="s">
        <v>77</v>
      </c>
      <c r="E1580" s="33">
        <v>8</v>
      </c>
      <c r="F1580" s="34">
        <v>44795.72</v>
      </c>
      <c r="G1580" s="34">
        <v>2239.79</v>
      </c>
      <c r="H1580" s="34">
        <v>37013.51</v>
      </c>
      <c r="I1580" s="34">
        <v>0</v>
      </c>
      <c r="J1580" s="35">
        <f t="shared" si="168"/>
        <v>42555.93</v>
      </c>
      <c r="K1580" s="35">
        <f t="shared" si="169"/>
        <v>5542.4199999999983</v>
      </c>
      <c r="L1580" s="35">
        <f t="shared" si="170"/>
        <v>5542.4199999999983</v>
      </c>
      <c r="M1580" s="36">
        <f t="shared" si="171"/>
        <v>0.1302384885020724</v>
      </c>
      <c r="N1580" s="37">
        <f t="shared" si="172"/>
        <v>2019</v>
      </c>
      <c r="O1580" s="38" t="str">
        <f t="shared" si="173"/>
        <v>Q1</v>
      </c>
      <c r="P1580" s="37">
        <f t="shared" si="174"/>
        <v>2</v>
      </c>
    </row>
    <row r="1581" spans="1:16" x14ac:dyDescent="0.25">
      <c r="A1581" s="31">
        <v>43497</v>
      </c>
      <c r="B1581" s="32" t="s">
        <v>80</v>
      </c>
      <c r="C1581" s="32" t="s">
        <v>79</v>
      </c>
      <c r="D1581" s="32" t="s">
        <v>76</v>
      </c>
      <c r="E1581" s="33">
        <v>15</v>
      </c>
      <c r="F1581" s="34">
        <v>89359.01</v>
      </c>
      <c r="G1581" s="34">
        <v>0</v>
      </c>
      <c r="H1581" s="34">
        <v>76848.87</v>
      </c>
      <c r="I1581" s="34">
        <v>0</v>
      </c>
      <c r="J1581" s="35">
        <f t="shared" si="168"/>
        <v>89359.01</v>
      </c>
      <c r="K1581" s="35">
        <f t="shared" si="169"/>
        <v>12510.14</v>
      </c>
      <c r="L1581" s="35">
        <f t="shared" si="170"/>
        <v>12510.14</v>
      </c>
      <c r="M1581" s="36">
        <f t="shared" si="171"/>
        <v>0.13999864143526211</v>
      </c>
      <c r="N1581" s="37">
        <f t="shared" si="172"/>
        <v>2019</v>
      </c>
      <c r="O1581" s="38" t="str">
        <f t="shared" si="173"/>
        <v>Q1</v>
      </c>
      <c r="P1581" s="37">
        <f t="shared" si="174"/>
        <v>2</v>
      </c>
    </row>
    <row r="1582" spans="1:16" x14ac:dyDescent="0.25">
      <c r="A1582" s="31">
        <v>43497</v>
      </c>
      <c r="B1582" s="32" t="s">
        <v>80</v>
      </c>
      <c r="C1582" s="32" t="s">
        <v>79</v>
      </c>
      <c r="D1582" s="32" t="s">
        <v>77</v>
      </c>
      <c r="E1582" s="33">
        <v>1</v>
      </c>
      <c r="F1582" s="34">
        <v>6790.67</v>
      </c>
      <c r="G1582" s="34">
        <v>339.53</v>
      </c>
      <c r="H1582" s="34">
        <v>5026</v>
      </c>
      <c r="I1582" s="34">
        <v>0</v>
      </c>
      <c r="J1582" s="35">
        <f t="shared" si="168"/>
        <v>6451.14</v>
      </c>
      <c r="K1582" s="35">
        <f t="shared" si="169"/>
        <v>1425.1400000000003</v>
      </c>
      <c r="L1582" s="35">
        <f t="shared" si="170"/>
        <v>1425.1400000000003</v>
      </c>
      <c r="M1582" s="36">
        <f t="shared" si="171"/>
        <v>0.2209128929150507</v>
      </c>
      <c r="N1582" s="37">
        <f t="shared" si="172"/>
        <v>2019</v>
      </c>
      <c r="O1582" s="38" t="str">
        <f t="shared" si="173"/>
        <v>Q1</v>
      </c>
      <c r="P1582" s="37">
        <f t="shared" si="174"/>
        <v>2</v>
      </c>
    </row>
    <row r="1583" spans="1:16" x14ac:dyDescent="0.25">
      <c r="A1583" s="31">
        <v>43497</v>
      </c>
      <c r="B1583" s="32" t="s">
        <v>81</v>
      </c>
      <c r="C1583" s="32" t="s">
        <v>86</v>
      </c>
      <c r="D1583" s="32" t="s">
        <v>76</v>
      </c>
      <c r="E1583" s="33">
        <v>13</v>
      </c>
      <c r="F1583" s="34">
        <v>12328.06</v>
      </c>
      <c r="G1583" s="34">
        <v>0</v>
      </c>
      <c r="H1583" s="34">
        <v>5193.1899999999996</v>
      </c>
      <c r="I1583" s="34">
        <v>616.30999999999995</v>
      </c>
      <c r="J1583" s="35">
        <f t="shared" si="168"/>
        <v>12328.06</v>
      </c>
      <c r="K1583" s="35">
        <f t="shared" si="169"/>
        <v>7134.87</v>
      </c>
      <c r="L1583" s="35">
        <f t="shared" si="170"/>
        <v>6518.5599999999995</v>
      </c>
      <c r="M1583" s="36">
        <f t="shared" si="171"/>
        <v>0.57875042788565279</v>
      </c>
      <c r="N1583" s="37">
        <f t="shared" si="172"/>
        <v>2019</v>
      </c>
      <c r="O1583" s="38" t="str">
        <f t="shared" si="173"/>
        <v>Q1</v>
      </c>
      <c r="P1583" s="37">
        <f t="shared" si="174"/>
        <v>2</v>
      </c>
    </row>
    <row r="1584" spans="1:16" x14ac:dyDescent="0.25">
      <c r="A1584" s="31">
        <v>43497</v>
      </c>
      <c r="B1584" s="32" t="s">
        <v>81</v>
      </c>
      <c r="C1584" s="32" t="s">
        <v>86</v>
      </c>
      <c r="D1584" s="32" t="s">
        <v>77</v>
      </c>
      <c r="E1584" s="33">
        <v>1</v>
      </c>
      <c r="F1584" s="34">
        <v>529.54</v>
      </c>
      <c r="G1584" s="34">
        <v>26.48</v>
      </c>
      <c r="H1584" s="34">
        <v>247.32</v>
      </c>
      <c r="I1584" s="34">
        <v>25.15</v>
      </c>
      <c r="J1584" s="35">
        <f t="shared" si="168"/>
        <v>503.05999999999995</v>
      </c>
      <c r="K1584" s="35">
        <f t="shared" si="169"/>
        <v>255.73999999999995</v>
      </c>
      <c r="L1584" s="35">
        <f t="shared" si="170"/>
        <v>230.58999999999995</v>
      </c>
      <c r="M1584" s="36">
        <f t="shared" si="171"/>
        <v>0.5083687830477478</v>
      </c>
      <c r="N1584" s="37">
        <f t="shared" si="172"/>
        <v>2019</v>
      </c>
      <c r="O1584" s="38" t="str">
        <f t="shared" si="173"/>
        <v>Q1</v>
      </c>
      <c r="P1584" s="37">
        <f t="shared" si="174"/>
        <v>2</v>
      </c>
    </row>
    <row r="1585" spans="1:16" x14ac:dyDescent="0.25">
      <c r="A1585" s="31">
        <v>43497</v>
      </c>
      <c r="B1585" s="32" t="s">
        <v>81</v>
      </c>
      <c r="C1585" s="32" t="s">
        <v>75</v>
      </c>
      <c r="D1585" s="32" t="s">
        <v>76</v>
      </c>
      <c r="E1585" s="33">
        <v>24</v>
      </c>
      <c r="F1585" s="34">
        <v>16253.47</v>
      </c>
      <c r="G1585" s="34">
        <v>0</v>
      </c>
      <c r="H1585" s="34">
        <v>7436.04</v>
      </c>
      <c r="I1585" s="34">
        <v>0</v>
      </c>
      <c r="J1585" s="35">
        <f t="shared" si="168"/>
        <v>16253.47</v>
      </c>
      <c r="K1585" s="35">
        <f t="shared" si="169"/>
        <v>8817.43</v>
      </c>
      <c r="L1585" s="35">
        <f t="shared" si="170"/>
        <v>8817.43</v>
      </c>
      <c r="M1585" s="36">
        <f t="shared" si="171"/>
        <v>0.54249523332556071</v>
      </c>
      <c r="N1585" s="37">
        <f t="shared" si="172"/>
        <v>2019</v>
      </c>
      <c r="O1585" s="38" t="str">
        <f t="shared" si="173"/>
        <v>Q1</v>
      </c>
      <c r="P1585" s="37">
        <f t="shared" si="174"/>
        <v>2</v>
      </c>
    </row>
    <row r="1586" spans="1:16" x14ac:dyDescent="0.25">
      <c r="A1586" s="31">
        <v>43497</v>
      </c>
      <c r="B1586" s="32" t="s">
        <v>81</v>
      </c>
      <c r="C1586" s="32" t="s">
        <v>78</v>
      </c>
      <c r="D1586" s="32" t="s">
        <v>76</v>
      </c>
      <c r="E1586" s="33">
        <v>556</v>
      </c>
      <c r="F1586" s="34">
        <v>415785.45</v>
      </c>
      <c r="G1586" s="34">
        <v>0</v>
      </c>
      <c r="H1586" s="34">
        <v>185851.08</v>
      </c>
      <c r="I1586" s="34">
        <v>0</v>
      </c>
      <c r="J1586" s="35">
        <f t="shared" si="168"/>
        <v>415785.45</v>
      </c>
      <c r="K1586" s="35">
        <f t="shared" si="169"/>
        <v>229934.37000000002</v>
      </c>
      <c r="L1586" s="35">
        <f t="shared" si="170"/>
        <v>229934.37000000002</v>
      </c>
      <c r="M1586" s="36">
        <f t="shared" si="171"/>
        <v>0.55301206427497651</v>
      </c>
      <c r="N1586" s="37">
        <f t="shared" si="172"/>
        <v>2019</v>
      </c>
      <c r="O1586" s="38" t="str">
        <f t="shared" si="173"/>
        <v>Q1</v>
      </c>
      <c r="P1586" s="37">
        <f t="shared" si="174"/>
        <v>2</v>
      </c>
    </row>
    <row r="1587" spans="1:16" x14ac:dyDescent="0.25">
      <c r="A1587" s="31">
        <v>43497</v>
      </c>
      <c r="B1587" s="32" t="s">
        <v>81</v>
      </c>
      <c r="C1587" s="32" t="s">
        <v>78</v>
      </c>
      <c r="D1587" s="32" t="s">
        <v>77</v>
      </c>
      <c r="E1587" s="33">
        <v>26</v>
      </c>
      <c r="F1587" s="34">
        <v>19254.599999999999</v>
      </c>
      <c r="G1587" s="34">
        <v>962.72</v>
      </c>
      <c r="H1587" s="34">
        <v>9271.26</v>
      </c>
      <c r="I1587" s="34">
        <v>0</v>
      </c>
      <c r="J1587" s="35">
        <f t="shared" si="168"/>
        <v>18291.879999999997</v>
      </c>
      <c r="K1587" s="35">
        <f t="shared" si="169"/>
        <v>9020.6199999999972</v>
      </c>
      <c r="L1587" s="35">
        <f t="shared" si="170"/>
        <v>9020.6199999999972</v>
      </c>
      <c r="M1587" s="36">
        <f t="shared" si="171"/>
        <v>0.49314887261451523</v>
      </c>
      <c r="N1587" s="37">
        <f t="shared" si="172"/>
        <v>2019</v>
      </c>
      <c r="O1587" s="38" t="str">
        <f t="shared" si="173"/>
        <v>Q1</v>
      </c>
      <c r="P1587" s="37">
        <f t="shared" si="174"/>
        <v>2</v>
      </c>
    </row>
    <row r="1588" spans="1:16" x14ac:dyDescent="0.25">
      <c r="A1588" s="31">
        <v>43497</v>
      </c>
      <c r="B1588" s="32" t="s">
        <v>81</v>
      </c>
      <c r="C1588" s="32" t="s">
        <v>79</v>
      </c>
      <c r="D1588" s="32" t="s">
        <v>76</v>
      </c>
      <c r="E1588" s="33">
        <v>49</v>
      </c>
      <c r="F1588" s="34">
        <v>33747.440000000002</v>
      </c>
      <c r="G1588" s="34">
        <v>0</v>
      </c>
      <c r="H1588" s="34">
        <v>14205.85</v>
      </c>
      <c r="I1588" s="34">
        <v>0</v>
      </c>
      <c r="J1588" s="35">
        <f t="shared" si="168"/>
        <v>33747.440000000002</v>
      </c>
      <c r="K1588" s="35">
        <f t="shared" si="169"/>
        <v>19541.590000000004</v>
      </c>
      <c r="L1588" s="35">
        <f t="shared" si="170"/>
        <v>19541.590000000004</v>
      </c>
      <c r="M1588" s="36">
        <f t="shared" si="171"/>
        <v>0.57905399639202271</v>
      </c>
      <c r="N1588" s="37">
        <f t="shared" si="172"/>
        <v>2019</v>
      </c>
      <c r="O1588" s="38" t="str">
        <f t="shared" si="173"/>
        <v>Q1</v>
      </c>
      <c r="P1588" s="37">
        <f t="shared" si="174"/>
        <v>2</v>
      </c>
    </row>
    <row r="1589" spans="1:16" x14ac:dyDescent="0.25">
      <c r="A1589" s="31">
        <v>43497</v>
      </c>
      <c r="B1589" s="32" t="s">
        <v>82</v>
      </c>
      <c r="C1589" s="32" t="s">
        <v>86</v>
      </c>
      <c r="D1589" s="32" t="s">
        <v>76</v>
      </c>
      <c r="E1589" s="33">
        <v>50</v>
      </c>
      <c r="F1589" s="34">
        <v>5102.33</v>
      </c>
      <c r="G1589" s="34">
        <v>0</v>
      </c>
      <c r="H1589" s="34">
        <v>4291.38</v>
      </c>
      <c r="I1589" s="34">
        <v>255</v>
      </c>
      <c r="J1589" s="35">
        <f t="shared" si="168"/>
        <v>5102.33</v>
      </c>
      <c r="K1589" s="35">
        <f t="shared" si="169"/>
        <v>810.94999999999982</v>
      </c>
      <c r="L1589" s="35">
        <f t="shared" si="170"/>
        <v>555.94999999999982</v>
      </c>
      <c r="M1589" s="36">
        <f t="shared" si="171"/>
        <v>0.15893719143998916</v>
      </c>
      <c r="N1589" s="37">
        <f t="shared" si="172"/>
        <v>2019</v>
      </c>
      <c r="O1589" s="38" t="str">
        <f t="shared" si="173"/>
        <v>Q1</v>
      </c>
      <c r="P1589" s="37">
        <f t="shared" si="174"/>
        <v>2</v>
      </c>
    </row>
    <row r="1590" spans="1:16" x14ac:dyDescent="0.25">
      <c r="A1590" s="31">
        <v>43497</v>
      </c>
      <c r="B1590" s="32" t="s">
        <v>82</v>
      </c>
      <c r="C1590" s="32" t="s">
        <v>75</v>
      </c>
      <c r="D1590" s="32" t="s">
        <v>76</v>
      </c>
      <c r="E1590" s="33">
        <v>96</v>
      </c>
      <c r="F1590" s="34">
        <v>11174.58</v>
      </c>
      <c r="G1590" s="34">
        <v>0</v>
      </c>
      <c r="H1590" s="34">
        <v>9545.94</v>
      </c>
      <c r="I1590" s="34">
        <v>0</v>
      </c>
      <c r="J1590" s="35">
        <f t="shared" si="168"/>
        <v>11174.58</v>
      </c>
      <c r="K1590" s="35">
        <f t="shared" si="169"/>
        <v>1628.6399999999994</v>
      </c>
      <c r="L1590" s="35">
        <f t="shared" si="170"/>
        <v>1628.6399999999994</v>
      </c>
      <c r="M1590" s="36">
        <f t="shared" si="171"/>
        <v>0.14574507498268385</v>
      </c>
      <c r="N1590" s="37">
        <f t="shared" si="172"/>
        <v>2019</v>
      </c>
      <c r="O1590" s="38" t="str">
        <f t="shared" si="173"/>
        <v>Q1</v>
      </c>
      <c r="P1590" s="37">
        <f t="shared" si="174"/>
        <v>2</v>
      </c>
    </row>
    <row r="1591" spans="1:16" x14ac:dyDescent="0.25">
      <c r="A1591" s="31">
        <v>43497</v>
      </c>
      <c r="B1591" s="32" t="s">
        <v>82</v>
      </c>
      <c r="C1591" s="32" t="s">
        <v>75</v>
      </c>
      <c r="D1591" s="32" t="s">
        <v>77</v>
      </c>
      <c r="E1591" s="33">
        <v>1</v>
      </c>
      <c r="F1591" s="34">
        <v>49.88</v>
      </c>
      <c r="G1591" s="34">
        <v>2.4900000000000002</v>
      </c>
      <c r="H1591" s="34">
        <v>45.06</v>
      </c>
      <c r="I1591" s="34">
        <v>0</v>
      </c>
      <c r="J1591" s="35">
        <f t="shared" si="168"/>
        <v>47.39</v>
      </c>
      <c r="K1591" s="35">
        <f t="shared" si="169"/>
        <v>2.3299999999999983</v>
      </c>
      <c r="L1591" s="35">
        <f t="shared" si="170"/>
        <v>2.3299999999999983</v>
      </c>
      <c r="M1591" s="36">
        <f t="shared" si="171"/>
        <v>4.9166490820848244E-2</v>
      </c>
      <c r="N1591" s="37">
        <f t="shared" si="172"/>
        <v>2019</v>
      </c>
      <c r="O1591" s="38" t="str">
        <f t="shared" si="173"/>
        <v>Q1</v>
      </c>
      <c r="P1591" s="37">
        <f t="shared" si="174"/>
        <v>2</v>
      </c>
    </row>
    <row r="1592" spans="1:16" x14ac:dyDescent="0.25">
      <c r="A1592" s="31">
        <v>43497</v>
      </c>
      <c r="B1592" s="32" t="s">
        <v>82</v>
      </c>
      <c r="C1592" s="32" t="s">
        <v>78</v>
      </c>
      <c r="D1592" s="32" t="s">
        <v>76</v>
      </c>
      <c r="E1592" s="33">
        <v>2398</v>
      </c>
      <c r="F1592" s="34">
        <v>242500.17</v>
      </c>
      <c r="G1592" s="34">
        <v>0</v>
      </c>
      <c r="H1592" s="34">
        <v>200035.06</v>
      </c>
      <c r="I1592" s="34">
        <v>0</v>
      </c>
      <c r="J1592" s="35">
        <f t="shared" si="168"/>
        <v>242500.17</v>
      </c>
      <c r="K1592" s="35">
        <f t="shared" si="169"/>
        <v>42465.110000000015</v>
      </c>
      <c r="L1592" s="35">
        <f t="shared" si="170"/>
        <v>42465.110000000015</v>
      </c>
      <c r="M1592" s="36">
        <f t="shared" si="171"/>
        <v>0.17511373290996049</v>
      </c>
      <c r="N1592" s="37">
        <f t="shared" si="172"/>
        <v>2019</v>
      </c>
      <c r="O1592" s="38" t="str">
        <f t="shared" si="173"/>
        <v>Q1</v>
      </c>
      <c r="P1592" s="37">
        <f t="shared" si="174"/>
        <v>2</v>
      </c>
    </row>
    <row r="1593" spans="1:16" x14ac:dyDescent="0.25">
      <c r="A1593" s="31">
        <v>43497</v>
      </c>
      <c r="B1593" s="32" t="s">
        <v>82</v>
      </c>
      <c r="C1593" s="32" t="s">
        <v>78</v>
      </c>
      <c r="D1593" s="32" t="s">
        <v>77</v>
      </c>
      <c r="E1593" s="33">
        <v>101</v>
      </c>
      <c r="F1593" s="34">
        <v>10728.79</v>
      </c>
      <c r="G1593" s="34">
        <v>536.48</v>
      </c>
      <c r="H1593" s="34">
        <v>8631.36</v>
      </c>
      <c r="I1593" s="34">
        <v>0</v>
      </c>
      <c r="J1593" s="35">
        <f t="shared" si="168"/>
        <v>10192.310000000001</v>
      </c>
      <c r="K1593" s="35">
        <f t="shared" si="169"/>
        <v>1560.9500000000007</v>
      </c>
      <c r="L1593" s="35">
        <f t="shared" si="170"/>
        <v>1560.9500000000007</v>
      </c>
      <c r="M1593" s="36">
        <f t="shared" si="171"/>
        <v>0.15314977664533364</v>
      </c>
      <c r="N1593" s="37">
        <f t="shared" si="172"/>
        <v>2019</v>
      </c>
      <c r="O1593" s="38" t="str">
        <f t="shared" si="173"/>
        <v>Q1</v>
      </c>
      <c r="P1593" s="37">
        <f t="shared" si="174"/>
        <v>2</v>
      </c>
    </row>
    <row r="1594" spans="1:16" x14ac:dyDescent="0.25">
      <c r="A1594" s="31">
        <v>43497</v>
      </c>
      <c r="B1594" s="32" t="s">
        <v>82</v>
      </c>
      <c r="C1594" s="32" t="s">
        <v>79</v>
      </c>
      <c r="D1594" s="32" t="s">
        <v>76</v>
      </c>
      <c r="E1594" s="33">
        <v>88</v>
      </c>
      <c r="F1594" s="34">
        <v>8422.7800000000007</v>
      </c>
      <c r="G1594" s="34">
        <v>0</v>
      </c>
      <c r="H1594" s="34">
        <v>6871.8</v>
      </c>
      <c r="I1594" s="34">
        <v>0</v>
      </c>
      <c r="J1594" s="35">
        <f t="shared" si="168"/>
        <v>8422.7800000000007</v>
      </c>
      <c r="K1594" s="35">
        <f t="shared" si="169"/>
        <v>1550.9800000000005</v>
      </c>
      <c r="L1594" s="35">
        <f t="shared" si="170"/>
        <v>1550.9800000000005</v>
      </c>
      <c r="M1594" s="36">
        <f t="shared" si="171"/>
        <v>0.18414110305623563</v>
      </c>
      <c r="N1594" s="37">
        <f t="shared" si="172"/>
        <v>2019</v>
      </c>
      <c r="O1594" s="38" t="str">
        <f t="shared" si="173"/>
        <v>Q1</v>
      </c>
      <c r="P1594" s="37">
        <f t="shared" si="174"/>
        <v>2</v>
      </c>
    </row>
    <row r="1595" spans="1:16" x14ac:dyDescent="0.25">
      <c r="A1595" s="31">
        <v>43497</v>
      </c>
      <c r="B1595" s="32" t="s">
        <v>83</v>
      </c>
      <c r="C1595" s="32" t="s">
        <v>86</v>
      </c>
      <c r="D1595" s="32" t="s">
        <v>76</v>
      </c>
      <c r="E1595" s="33">
        <v>15</v>
      </c>
      <c r="F1595" s="34">
        <v>12803.48</v>
      </c>
      <c r="G1595" s="34">
        <v>0</v>
      </c>
      <c r="H1595" s="34">
        <v>6904.28</v>
      </c>
      <c r="I1595" s="34">
        <v>639.94000000000005</v>
      </c>
      <c r="J1595" s="35">
        <f t="shared" si="168"/>
        <v>12803.48</v>
      </c>
      <c r="K1595" s="35">
        <f t="shared" si="169"/>
        <v>5899.2</v>
      </c>
      <c r="L1595" s="35">
        <f t="shared" si="170"/>
        <v>5259.26</v>
      </c>
      <c r="M1595" s="36">
        <f t="shared" si="171"/>
        <v>0.46074973366615951</v>
      </c>
      <c r="N1595" s="37">
        <f t="shared" si="172"/>
        <v>2019</v>
      </c>
      <c r="O1595" s="38" t="str">
        <f t="shared" si="173"/>
        <v>Q1</v>
      </c>
      <c r="P1595" s="37">
        <f t="shared" si="174"/>
        <v>2</v>
      </c>
    </row>
    <row r="1596" spans="1:16" x14ac:dyDescent="0.25">
      <c r="A1596" s="31">
        <v>43497</v>
      </c>
      <c r="B1596" s="32" t="s">
        <v>83</v>
      </c>
      <c r="C1596" s="32" t="s">
        <v>75</v>
      </c>
      <c r="D1596" s="32" t="s">
        <v>76</v>
      </c>
      <c r="E1596" s="33">
        <v>42</v>
      </c>
      <c r="F1596" s="34">
        <v>25379.84</v>
      </c>
      <c r="G1596" s="34">
        <v>0</v>
      </c>
      <c r="H1596" s="34">
        <v>13420.23</v>
      </c>
      <c r="I1596" s="34">
        <v>0</v>
      </c>
      <c r="J1596" s="35">
        <f t="shared" si="168"/>
        <v>25379.84</v>
      </c>
      <c r="K1596" s="35">
        <f t="shared" si="169"/>
        <v>11959.61</v>
      </c>
      <c r="L1596" s="35">
        <f t="shared" si="170"/>
        <v>11959.61</v>
      </c>
      <c r="M1596" s="36">
        <f t="shared" si="171"/>
        <v>0.47122479889550134</v>
      </c>
      <c r="N1596" s="37">
        <f t="shared" si="172"/>
        <v>2019</v>
      </c>
      <c r="O1596" s="38" t="str">
        <f t="shared" si="173"/>
        <v>Q1</v>
      </c>
      <c r="P1596" s="37">
        <f t="shared" si="174"/>
        <v>2</v>
      </c>
    </row>
    <row r="1597" spans="1:16" x14ac:dyDescent="0.25">
      <c r="A1597" s="31">
        <v>43497</v>
      </c>
      <c r="B1597" s="32" t="s">
        <v>83</v>
      </c>
      <c r="C1597" s="32" t="s">
        <v>78</v>
      </c>
      <c r="D1597" s="32" t="s">
        <v>76</v>
      </c>
      <c r="E1597" s="33">
        <v>592</v>
      </c>
      <c r="F1597" s="34">
        <v>353267.61</v>
      </c>
      <c r="G1597" s="34">
        <v>0</v>
      </c>
      <c r="H1597" s="34">
        <v>190074.46</v>
      </c>
      <c r="I1597" s="34">
        <v>0</v>
      </c>
      <c r="J1597" s="35">
        <f t="shared" si="168"/>
        <v>353267.61</v>
      </c>
      <c r="K1597" s="35">
        <f t="shared" si="169"/>
        <v>163193.15</v>
      </c>
      <c r="L1597" s="35">
        <f t="shared" si="170"/>
        <v>163193.15</v>
      </c>
      <c r="M1597" s="36">
        <f t="shared" si="171"/>
        <v>0.46195333333842864</v>
      </c>
      <c r="N1597" s="37">
        <f t="shared" si="172"/>
        <v>2019</v>
      </c>
      <c r="O1597" s="38" t="str">
        <f t="shared" si="173"/>
        <v>Q1</v>
      </c>
      <c r="P1597" s="37">
        <f t="shared" si="174"/>
        <v>2</v>
      </c>
    </row>
    <row r="1598" spans="1:16" x14ac:dyDescent="0.25">
      <c r="A1598" s="31">
        <v>43497</v>
      </c>
      <c r="B1598" s="32" t="s">
        <v>83</v>
      </c>
      <c r="C1598" s="32" t="s">
        <v>78</v>
      </c>
      <c r="D1598" s="32" t="s">
        <v>77</v>
      </c>
      <c r="E1598" s="33">
        <v>17</v>
      </c>
      <c r="F1598" s="34">
        <v>8227.5499999999993</v>
      </c>
      <c r="G1598" s="34">
        <v>411.42</v>
      </c>
      <c r="H1598" s="34">
        <v>4509.38</v>
      </c>
      <c r="I1598" s="34">
        <v>0</v>
      </c>
      <c r="J1598" s="35">
        <f t="shared" si="168"/>
        <v>7816.1299999999992</v>
      </c>
      <c r="K1598" s="35">
        <f t="shared" si="169"/>
        <v>3306.7499999999991</v>
      </c>
      <c r="L1598" s="35">
        <f t="shared" si="170"/>
        <v>3306.7499999999991</v>
      </c>
      <c r="M1598" s="36">
        <f t="shared" si="171"/>
        <v>0.42306742595120594</v>
      </c>
      <c r="N1598" s="37">
        <f t="shared" si="172"/>
        <v>2019</v>
      </c>
      <c r="O1598" s="38" t="str">
        <f t="shared" si="173"/>
        <v>Q1</v>
      </c>
      <c r="P1598" s="37">
        <f t="shared" si="174"/>
        <v>2</v>
      </c>
    </row>
    <row r="1599" spans="1:16" x14ac:dyDescent="0.25">
      <c r="A1599" s="31">
        <v>43497</v>
      </c>
      <c r="B1599" s="32" t="s">
        <v>83</v>
      </c>
      <c r="C1599" s="32" t="s">
        <v>79</v>
      </c>
      <c r="D1599" s="32" t="s">
        <v>76</v>
      </c>
      <c r="E1599" s="33">
        <v>41</v>
      </c>
      <c r="F1599" s="34">
        <v>25370.26</v>
      </c>
      <c r="G1599" s="34">
        <v>0</v>
      </c>
      <c r="H1599" s="34">
        <v>13336.89</v>
      </c>
      <c r="I1599" s="34">
        <v>0</v>
      </c>
      <c r="J1599" s="35">
        <f t="shared" si="168"/>
        <v>25370.26</v>
      </c>
      <c r="K1599" s="35">
        <f t="shared" si="169"/>
        <v>12033.369999999999</v>
      </c>
      <c r="L1599" s="35">
        <f t="shared" si="170"/>
        <v>12033.369999999999</v>
      </c>
      <c r="M1599" s="36">
        <f t="shared" si="171"/>
        <v>0.47431007802048541</v>
      </c>
      <c r="N1599" s="37">
        <f t="shared" si="172"/>
        <v>2019</v>
      </c>
      <c r="O1599" s="38" t="str">
        <f t="shared" si="173"/>
        <v>Q1</v>
      </c>
      <c r="P1599" s="37">
        <f t="shared" si="174"/>
        <v>2</v>
      </c>
    </row>
    <row r="1600" spans="1:16" x14ac:dyDescent="0.25">
      <c r="A1600" s="31">
        <v>43497</v>
      </c>
      <c r="B1600" s="32" t="s">
        <v>83</v>
      </c>
      <c r="C1600" s="32" t="s">
        <v>79</v>
      </c>
      <c r="D1600" s="32" t="s">
        <v>77</v>
      </c>
      <c r="E1600" s="33">
        <v>5</v>
      </c>
      <c r="F1600" s="34">
        <v>1798.74</v>
      </c>
      <c r="G1600" s="34">
        <v>89.94</v>
      </c>
      <c r="H1600" s="34">
        <v>855.4</v>
      </c>
      <c r="I1600" s="34">
        <v>0</v>
      </c>
      <c r="J1600" s="35">
        <f t="shared" si="168"/>
        <v>1708.8</v>
      </c>
      <c r="K1600" s="35">
        <f t="shared" si="169"/>
        <v>853.4</v>
      </c>
      <c r="L1600" s="35">
        <f t="shared" si="170"/>
        <v>853.4</v>
      </c>
      <c r="M1600" s="36">
        <f t="shared" si="171"/>
        <v>0.49941479400749061</v>
      </c>
      <c r="N1600" s="37">
        <f t="shared" si="172"/>
        <v>2019</v>
      </c>
      <c r="O1600" s="38" t="str">
        <f t="shared" si="173"/>
        <v>Q1</v>
      </c>
      <c r="P1600" s="37">
        <f t="shared" si="174"/>
        <v>2</v>
      </c>
    </row>
    <row r="1601" spans="1:16" x14ac:dyDescent="0.25">
      <c r="A1601" s="31">
        <v>43497</v>
      </c>
      <c r="B1601" s="32" t="s">
        <v>84</v>
      </c>
      <c r="C1601" s="32" t="s">
        <v>86</v>
      </c>
      <c r="D1601" s="32" t="s">
        <v>76</v>
      </c>
      <c r="E1601" s="33">
        <v>8</v>
      </c>
      <c r="F1601" s="34">
        <v>37590.120000000003</v>
      </c>
      <c r="G1601" s="34">
        <v>0</v>
      </c>
      <c r="H1601" s="34">
        <v>29560.77</v>
      </c>
      <c r="I1601" s="34">
        <v>1879.5</v>
      </c>
      <c r="J1601" s="35">
        <f t="shared" si="168"/>
        <v>37590.120000000003</v>
      </c>
      <c r="K1601" s="35">
        <f t="shared" si="169"/>
        <v>8029.3500000000022</v>
      </c>
      <c r="L1601" s="35">
        <f t="shared" si="170"/>
        <v>6149.8500000000022</v>
      </c>
      <c r="M1601" s="36">
        <f t="shared" si="171"/>
        <v>0.21360267006330391</v>
      </c>
      <c r="N1601" s="37">
        <f t="shared" si="172"/>
        <v>2019</v>
      </c>
      <c r="O1601" s="38" t="str">
        <f t="shared" si="173"/>
        <v>Q1</v>
      </c>
      <c r="P1601" s="37">
        <f t="shared" si="174"/>
        <v>2</v>
      </c>
    </row>
    <row r="1602" spans="1:16" x14ac:dyDescent="0.25">
      <c r="A1602" s="31">
        <v>43497</v>
      </c>
      <c r="B1602" s="32" t="s">
        <v>84</v>
      </c>
      <c r="C1602" s="32" t="s">
        <v>75</v>
      </c>
      <c r="D1602" s="32" t="s">
        <v>76</v>
      </c>
      <c r="E1602" s="33">
        <v>19</v>
      </c>
      <c r="F1602" s="34">
        <v>89895.99</v>
      </c>
      <c r="G1602" s="34">
        <v>0</v>
      </c>
      <c r="H1602" s="34">
        <v>75821.41</v>
      </c>
      <c r="I1602" s="34">
        <v>0</v>
      </c>
      <c r="J1602" s="35">
        <f t="shared" ref="J1602:J1665" si="175">F1602-G1602</f>
        <v>89895.99</v>
      </c>
      <c r="K1602" s="35">
        <f t="shared" ref="K1602:K1665" si="176">J1602-H1602</f>
        <v>14074.580000000002</v>
      </c>
      <c r="L1602" s="35">
        <f t="shared" ref="L1602:L1665" si="177">K1602-I1602</f>
        <v>14074.580000000002</v>
      </c>
      <c r="M1602" s="36">
        <f t="shared" ref="M1602:M1665" si="178">IF(J1602=0,0,K1602/J1602)</f>
        <v>0.15656515935805368</v>
      </c>
      <c r="N1602" s="37">
        <f t="shared" ref="N1602:N1665" si="179">YEAR(A1602)</f>
        <v>2019</v>
      </c>
      <c r="O1602" s="38" t="str">
        <f t="shared" ref="O1602:O1665" si="180">"Q"&amp;ROUNDUP(MONTH(A1602)/3,0)</f>
        <v>Q1</v>
      </c>
      <c r="P1602" s="37">
        <f t="shared" ref="P1602:P1665" si="181">MONTH(A1602)</f>
        <v>2</v>
      </c>
    </row>
    <row r="1603" spans="1:16" x14ac:dyDescent="0.25">
      <c r="A1603" s="31">
        <v>43497</v>
      </c>
      <c r="B1603" s="32" t="s">
        <v>84</v>
      </c>
      <c r="C1603" s="32" t="s">
        <v>75</v>
      </c>
      <c r="D1603" s="32" t="s">
        <v>77</v>
      </c>
      <c r="E1603" s="33">
        <v>1</v>
      </c>
      <c r="F1603" s="34">
        <v>1304.22</v>
      </c>
      <c r="G1603" s="34">
        <v>65.209999999999994</v>
      </c>
      <c r="H1603" s="34">
        <v>865.5</v>
      </c>
      <c r="I1603" s="34">
        <v>0</v>
      </c>
      <c r="J1603" s="35">
        <f t="shared" si="175"/>
        <v>1239.01</v>
      </c>
      <c r="K1603" s="35">
        <f t="shared" si="176"/>
        <v>373.51</v>
      </c>
      <c r="L1603" s="35">
        <f t="shared" si="177"/>
        <v>373.51</v>
      </c>
      <c r="M1603" s="36">
        <f t="shared" si="178"/>
        <v>0.30145842245018201</v>
      </c>
      <c r="N1603" s="37">
        <f t="shared" si="179"/>
        <v>2019</v>
      </c>
      <c r="O1603" s="38" t="str">
        <f t="shared" si="180"/>
        <v>Q1</v>
      </c>
      <c r="P1603" s="37">
        <f t="shared" si="181"/>
        <v>2</v>
      </c>
    </row>
    <row r="1604" spans="1:16" x14ac:dyDescent="0.25">
      <c r="A1604" s="31">
        <v>43497</v>
      </c>
      <c r="B1604" s="32" t="s">
        <v>84</v>
      </c>
      <c r="C1604" s="32" t="s">
        <v>78</v>
      </c>
      <c r="D1604" s="32" t="s">
        <v>76</v>
      </c>
      <c r="E1604" s="33">
        <v>221</v>
      </c>
      <c r="F1604" s="34">
        <v>924693.16</v>
      </c>
      <c r="G1604" s="34">
        <v>0</v>
      </c>
      <c r="H1604" s="34">
        <v>773590.86</v>
      </c>
      <c r="I1604" s="34">
        <v>0</v>
      </c>
      <c r="J1604" s="35">
        <f t="shared" si="175"/>
        <v>924693.16</v>
      </c>
      <c r="K1604" s="35">
        <f t="shared" si="176"/>
        <v>151102.30000000005</v>
      </c>
      <c r="L1604" s="35">
        <f t="shared" si="177"/>
        <v>151102.30000000005</v>
      </c>
      <c r="M1604" s="36">
        <f t="shared" si="178"/>
        <v>0.16340804337732967</v>
      </c>
      <c r="N1604" s="37">
        <f t="shared" si="179"/>
        <v>2019</v>
      </c>
      <c r="O1604" s="38" t="str">
        <f t="shared" si="180"/>
        <v>Q1</v>
      </c>
      <c r="P1604" s="37">
        <f t="shared" si="181"/>
        <v>2</v>
      </c>
    </row>
    <row r="1605" spans="1:16" x14ac:dyDescent="0.25">
      <c r="A1605" s="31">
        <v>43497</v>
      </c>
      <c r="B1605" s="32" t="s">
        <v>84</v>
      </c>
      <c r="C1605" s="32" t="s">
        <v>78</v>
      </c>
      <c r="D1605" s="32" t="s">
        <v>77</v>
      </c>
      <c r="E1605" s="33">
        <v>10</v>
      </c>
      <c r="F1605" s="34">
        <v>42968.31</v>
      </c>
      <c r="G1605" s="34">
        <v>2148.42</v>
      </c>
      <c r="H1605" s="34">
        <v>37570.589999999997</v>
      </c>
      <c r="I1605" s="34">
        <v>0</v>
      </c>
      <c r="J1605" s="35">
        <f t="shared" si="175"/>
        <v>40819.89</v>
      </c>
      <c r="K1605" s="35">
        <f t="shared" si="176"/>
        <v>3249.3000000000029</v>
      </c>
      <c r="L1605" s="35">
        <f t="shared" si="177"/>
        <v>3249.3000000000029</v>
      </c>
      <c r="M1605" s="36">
        <f t="shared" si="178"/>
        <v>7.9600900443386857E-2</v>
      </c>
      <c r="N1605" s="37">
        <f t="shared" si="179"/>
        <v>2019</v>
      </c>
      <c r="O1605" s="38" t="str">
        <f t="shared" si="180"/>
        <v>Q1</v>
      </c>
      <c r="P1605" s="37">
        <f t="shared" si="181"/>
        <v>2</v>
      </c>
    </row>
    <row r="1606" spans="1:16" x14ac:dyDescent="0.25">
      <c r="A1606" s="31">
        <v>43497</v>
      </c>
      <c r="B1606" s="32" t="s">
        <v>84</v>
      </c>
      <c r="C1606" s="32" t="s">
        <v>79</v>
      </c>
      <c r="D1606" s="32" t="s">
        <v>76</v>
      </c>
      <c r="E1606" s="33">
        <v>24</v>
      </c>
      <c r="F1606" s="34">
        <v>122873.03</v>
      </c>
      <c r="G1606" s="34">
        <v>0</v>
      </c>
      <c r="H1606" s="34">
        <v>100456.7</v>
      </c>
      <c r="I1606" s="34">
        <v>0</v>
      </c>
      <c r="J1606" s="35">
        <f t="shared" si="175"/>
        <v>122873.03</v>
      </c>
      <c r="K1606" s="35">
        <f t="shared" si="176"/>
        <v>22416.33</v>
      </c>
      <c r="L1606" s="35">
        <f t="shared" si="177"/>
        <v>22416.33</v>
      </c>
      <c r="M1606" s="36">
        <f t="shared" si="178"/>
        <v>0.18243490862071199</v>
      </c>
      <c r="N1606" s="37">
        <f t="shared" si="179"/>
        <v>2019</v>
      </c>
      <c r="O1606" s="38" t="str">
        <f t="shared" si="180"/>
        <v>Q1</v>
      </c>
      <c r="P1606" s="37">
        <f t="shared" si="181"/>
        <v>2</v>
      </c>
    </row>
    <row r="1607" spans="1:16" x14ac:dyDescent="0.25">
      <c r="A1607" s="31">
        <v>43497</v>
      </c>
      <c r="B1607" s="32" t="s">
        <v>85</v>
      </c>
      <c r="C1607" s="32" t="s">
        <v>86</v>
      </c>
      <c r="D1607" s="32" t="s">
        <v>76</v>
      </c>
      <c r="E1607" s="33">
        <v>13</v>
      </c>
      <c r="F1607" s="34">
        <v>18281.45</v>
      </c>
      <c r="G1607" s="34">
        <v>0</v>
      </c>
      <c r="H1607" s="34">
        <v>10693.93</v>
      </c>
      <c r="I1607" s="34">
        <v>913.27</v>
      </c>
      <c r="J1607" s="35">
        <f t="shared" si="175"/>
        <v>18281.45</v>
      </c>
      <c r="K1607" s="35">
        <f t="shared" si="176"/>
        <v>7587.52</v>
      </c>
      <c r="L1607" s="35">
        <f t="shared" si="177"/>
        <v>6674.25</v>
      </c>
      <c r="M1607" s="36">
        <f t="shared" si="178"/>
        <v>0.41503928845906646</v>
      </c>
      <c r="N1607" s="37">
        <f t="shared" si="179"/>
        <v>2019</v>
      </c>
      <c r="O1607" s="38" t="str">
        <f t="shared" si="180"/>
        <v>Q1</v>
      </c>
      <c r="P1607" s="37">
        <f t="shared" si="181"/>
        <v>2</v>
      </c>
    </row>
    <row r="1608" spans="1:16" x14ac:dyDescent="0.25">
      <c r="A1608" s="31">
        <v>43497</v>
      </c>
      <c r="B1608" s="32" t="s">
        <v>85</v>
      </c>
      <c r="C1608" s="32" t="s">
        <v>75</v>
      </c>
      <c r="D1608" s="32" t="s">
        <v>76</v>
      </c>
      <c r="E1608" s="33">
        <v>19</v>
      </c>
      <c r="F1608" s="34">
        <v>25321.5</v>
      </c>
      <c r="G1608" s="34">
        <v>0</v>
      </c>
      <c r="H1608" s="34">
        <v>14112.13</v>
      </c>
      <c r="I1608" s="34">
        <v>0</v>
      </c>
      <c r="J1608" s="35">
        <f t="shared" si="175"/>
        <v>25321.5</v>
      </c>
      <c r="K1608" s="35">
        <f t="shared" si="176"/>
        <v>11209.37</v>
      </c>
      <c r="L1608" s="35">
        <f t="shared" si="177"/>
        <v>11209.37</v>
      </c>
      <c r="M1608" s="36">
        <f t="shared" si="178"/>
        <v>0.44268191062930712</v>
      </c>
      <c r="N1608" s="37">
        <f t="shared" si="179"/>
        <v>2019</v>
      </c>
      <c r="O1608" s="38" t="str">
        <f t="shared" si="180"/>
        <v>Q1</v>
      </c>
      <c r="P1608" s="37">
        <f t="shared" si="181"/>
        <v>2</v>
      </c>
    </row>
    <row r="1609" spans="1:16" x14ac:dyDescent="0.25">
      <c r="A1609" s="31">
        <v>43497</v>
      </c>
      <c r="B1609" s="32" t="s">
        <v>85</v>
      </c>
      <c r="C1609" s="32" t="s">
        <v>75</v>
      </c>
      <c r="D1609" s="32" t="s">
        <v>77</v>
      </c>
      <c r="E1609" s="33">
        <v>1</v>
      </c>
      <c r="F1609" s="34">
        <v>1972.79</v>
      </c>
      <c r="G1609" s="34">
        <v>98.64</v>
      </c>
      <c r="H1609" s="34">
        <v>831.23</v>
      </c>
      <c r="I1609" s="34">
        <v>0</v>
      </c>
      <c r="J1609" s="35">
        <f t="shared" si="175"/>
        <v>1874.1499999999999</v>
      </c>
      <c r="K1609" s="35">
        <f t="shared" si="176"/>
        <v>1042.9199999999998</v>
      </c>
      <c r="L1609" s="35">
        <f t="shared" si="177"/>
        <v>1042.9199999999998</v>
      </c>
      <c r="M1609" s="36">
        <f t="shared" si="178"/>
        <v>0.5564762692420564</v>
      </c>
      <c r="N1609" s="37">
        <f t="shared" si="179"/>
        <v>2019</v>
      </c>
      <c r="O1609" s="38" t="str">
        <f t="shared" si="180"/>
        <v>Q1</v>
      </c>
      <c r="P1609" s="37">
        <f t="shared" si="181"/>
        <v>2</v>
      </c>
    </row>
    <row r="1610" spans="1:16" x14ac:dyDescent="0.25">
      <c r="A1610" s="31">
        <v>43497</v>
      </c>
      <c r="B1610" s="32" t="s">
        <v>85</v>
      </c>
      <c r="C1610" s="32" t="s">
        <v>78</v>
      </c>
      <c r="D1610" s="32" t="s">
        <v>76</v>
      </c>
      <c r="E1610" s="33">
        <v>247</v>
      </c>
      <c r="F1610" s="34">
        <v>318206.71999999997</v>
      </c>
      <c r="G1610" s="34">
        <v>0</v>
      </c>
      <c r="H1610" s="34">
        <v>177229.64</v>
      </c>
      <c r="I1610" s="34">
        <v>0</v>
      </c>
      <c r="J1610" s="35">
        <f t="shared" si="175"/>
        <v>318206.71999999997</v>
      </c>
      <c r="K1610" s="35">
        <f t="shared" si="176"/>
        <v>140977.07999999996</v>
      </c>
      <c r="L1610" s="35">
        <f t="shared" si="177"/>
        <v>140977.07999999996</v>
      </c>
      <c r="M1610" s="36">
        <f t="shared" si="178"/>
        <v>0.4430361495822589</v>
      </c>
      <c r="N1610" s="37">
        <f t="shared" si="179"/>
        <v>2019</v>
      </c>
      <c r="O1610" s="38" t="str">
        <f t="shared" si="180"/>
        <v>Q1</v>
      </c>
      <c r="P1610" s="37">
        <f t="shared" si="181"/>
        <v>2</v>
      </c>
    </row>
    <row r="1611" spans="1:16" x14ac:dyDescent="0.25">
      <c r="A1611" s="31">
        <v>43497</v>
      </c>
      <c r="B1611" s="32" t="s">
        <v>85</v>
      </c>
      <c r="C1611" s="32" t="s">
        <v>78</v>
      </c>
      <c r="D1611" s="32" t="s">
        <v>77</v>
      </c>
      <c r="E1611" s="33">
        <v>9</v>
      </c>
      <c r="F1611" s="34">
        <v>10284.18</v>
      </c>
      <c r="G1611" s="34">
        <v>514.22</v>
      </c>
      <c r="H1611" s="34">
        <v>5452.64</v>
      </c>
      <c r="I1611" s="34">
        <v>0</v>
      </c>
      <c r="J1611" s="35">
        <f t="shared" si="175"/>
        <v>9769.9600000000009</v>
      </c>
      <c r="K1611" s="35">
        <f t="shared" si="176"/>
        <v>4317.3200000000006</v>
      </c>
      <c r="L1611" s="35">
        <f t="shared" si="177"/>
        <v>4317.3200000000006</v>
      </c>
      <c r="M1611" s="36">
        <f t="shared" si="178"/>
        <v>0.44189740797301119</v>
      </c>
      <c r="N1611" s="37">
        <f t="shared" si="179"/>
        <v>2019</v>
      </c>
      <c r="O1611" s="38" t="str">
        <f t="shared" si="180"/>
        <v>Q1</v>
      </c>
      <c r="P1611" s="37">
        <f t="shared" si="181"/>
        <v>2</v>
      </c>
    </row>
    <row r="1612" spans="1:16" x14ac:dyDescent="0.25">
      <c r="A1612" s="31">
        <v>43497</v>
      </c>
      <c r="B1612" s="32" t="s">
        <v>85</v>
      </c>
      <c r="C1612" s="32" t="s">
        <v>79</v>
      </c>
      <c r="D1612" s="32" t="s">
        <v>76</v>
      </c>
      <c r="E1612" s="33">
        <v>15</v>
      </c>
      <c r="F1612" s="34">
        <v>22492.33</v>
      </c>
      <c r="G1612" s="34">
        <v>0</v>
      </c>
      <c r="H1612" s="34">
        <v>12417.45</v>
      </c>
      <c r="I1612" s="34">
        <v>0</v>
      </c>
      <c r="J1612" s="35">
        <f t="shared" si="175"/>
        <v>22492.33</v>
      </c>
      <c r="K1612" s="35">
        <f t="shared" si="176"/>
        <v>10074.880000000001</v>
      </c>
      <c r="L1612" s="35">
        <f t="shared" si="177"/>
        <v>10074.880000000001</v>
      </c>
      <c r="M1612" s="36">
        <f t="shared" si="178"/>
        <v>0.44792513714675181</v>
      </c>
      <c r="N1612" s="37">
        <f t="shared" si="179"/>
        <v>2019</v>
      </c>
      <c r="O1612" s="38" t="str">
        <f t="shared" si="180"/>
        <v>Q1</v>
      </c>
      <c r="P1612" s="37">
        <f t="shared" si="181"/>
        <v>2</v>
      </c>
    </row>
    <row r="1613" spans="1:16" x14ac:dyDescent="0.25">
      <c r="A1613" s="31">
        <v>43525</v>
      </c>
      <c r="B1613" s="32" t="s">
        <v>74</v>
      </c>
      <c r="C1613" s="32" t="s">
        <v>86</v>
      </c>
      <c r="D1613" s="32" t="s">
        <v>76</v>
      </c>
      <c r="E1613" s="33">
        <v>38</v>
      </c>
      <c r="F1613" s="34">
        <v>11943.91</v>
      </c>
      <c r="G1613" s="34">
        <v>0</v>
      </c>
      <c r="H1613" s="34">
        <v>7062.82</v>
      </c>
      <c r="I1613" s="34">
        <v>596.37</v>
      </c>
      <c r="J1613" s="35">
        <f t="shared" si="175"/>
        <v>11943.91</v>
      </c>
      <c r="K1613" s="35">
        <f t="shared" si="176"/>
        <v>4881.09</v>
      </c>
      <c r="L1613" s="35">
        <f t="shared" si="177"/>
        <v>4284.72</v>
      </c>
      <c r="M1613" s="36">
        <f t="shared" si="178"/>
        <v>0.40866768085158045</v>
      </c>
      <c r="N1613" s="37">
        <f t="shared" si="179"/>
        <v>2019</v>
      </c>
      <c r="O1613" s="38" t="str">
        <f t="shared" si="180"/>
        <v>Q1</v>
      </c>
      <c r="P1613" s="37">
        <f t="shared" si="181"/>
        <v>3</v>
      </c>
    </row>
    <row r="1614" spans="1:16" x14ac:dyDescent="0.25">
      <c r="A1614" s="31">
        <v>43525</v>
      </c>
      <c r="B1614" s="32" t="s">
        <v>74</v>
      </c>
      <c r="C1614" s="32" t="s">
        <v>86</v>
      </c>
      <c r="D1614" s="32" t="s">
        <v>77</v>
      </c>
      <c r="E1614" s="33">
        <v>1</v>
      </c>
      <c r="F1614" s="34">
        <v>221.79</v>
      </c>
      <c r="G1614" s="34">
        <v>11.09</v>
      </c>
      <c r="H1614" s="34">
        <v>123.31</v>
      </c>
      <c r="I1614" s="34">
        <v>10.68</v>
      </c>
      <c r="J1614" s="35">
        <f t="shared" si="175"/>
        <v>210.7</v>
      </c>
      <c r="K1614" s="35">
        <f t="shared" si="176"/>
        <v>87.389999999999986</v>
      </c>
      <c r="L1614" s="35">
        <f t="shared" si="177"/>
        <v>76.70999999999998</v>
      </c>
      <c r="M1614" s="36">
        <f t="shared" si="178"/>
        <v>0.41476032273374464</v>
      </c>
      <c r="N1614" s="37">
        <f t="shared" si="179"/>
        <v>2019</v>
      </c>
      <c r="O1614" s="38" t="str">
        <f t="shared" si="180"/>
        <v>Q1</v>
      </c>
      <c r="P1614" s="37">
        <f t="shared" si="181"/>
        <v>3</v>
      </c>
    </row>
    <row r="1615" spans="1:16" x14ac:dyDescent="0.25">
      <c r="A1615" s="31">
        <v>43525</v>
      </c>
      <c r="B1615" s="32" t="s">
        <v>74</v>
      </c>
      <c r="C1615" s="32" t="s">
        <v>75</v>
      </c>
      <c r="D1615" s="32" t="s">
        <v>76</v>
      </c>
      <c r="E1615" s="33">
        <v>59</v>
      </c>
      <c r="F1615" s="34">
        <v>22226.98</v>
      </c>
      <c r="G1615" s="34">
        <v>0</v>
      </c>
      <c r="H1615" s="34">
        <v>14185.75</v>
      </c>
      <c r="I1615" s="34">
        <v>0</v>
      </c>
      <c r="J1615" s="35">
        <f t="shared" si="175"/>
        <v>22226.98</v>
      </c>
      <c r="K1615" s="35">
        <f t="shared" si="176"/>
        <v>8041.23</v>
      </c>
      <c r="L1615" s="35">
        <f t="shared" si="177"/>
        <v>8041.23</v>
      </c>
      <c r="M1615" s="36">
        <f t="shared" si="178"/>
        <v>0.36177789335303312</v>
      </c>
      <c r="N1615" s="37">
        <f t="shared" si="179"/>
        <v>2019</v>
      </c>
      <c r="O1615" s="38" t="str">
        <f t="shared" si="180"/>
        <v>Q1</v>
      </c>
      <c r="P1615" s="37">
        <f t="shared" si="181"/>
        <v>3</v>
      </c>
    </row>
    <row r="1616" spans="1:16" x14ac:dyDescent="0.25">
      <c r="A1616" s="31">
        <v>43525</v>
      </c>
      <c r="B1616" s="32" t="s">
        <v>74</v>
      </c>
      <c r="C1616" s="32" t="s">
        <v>75</v>
      </c>
      <c r="D1616" s="32" t="s">
        <v>77</v>
      </c>
      <c r="E1616" s="33">
        <v>8</v>
      </c>
      <c r="F1616" s="34">
        <v>3599.61</v>
      </c>
      <c r="G1616" s="34">
        <v>179.99</v>
      </c>
      <c r="H1616" s="34">
        <v>2262.6799999999998</v>
      </c>
      <c r="I1616" s="34">
        <v>0</v>
      </c>
      <c r="J1616" s="35">
        <f t="shared" si="175"/>
        <v>3419.62</v>
      </c>
      <c r="K1616" s="35">
        <f t="shared" si="176"/>
        <v>1156.94</v>
      </c>
      <c r="L1616" s="35">
        <f t="shared" si="177"/>
        <v>1156.94</v>
      </c>
      <c r="M1616" s="36">
        <f t="shared" si="178"/>
        <v>0.33832414127885557</v>
      </c>
      <c r="N1616" s="37">
        <f t="shared" si="179"/>
        <v>2019</v>
      </c>
      <c r="O1616" s="38" t="str">
        <f t="shared" si="180"/>
        <v>Q1</v>
      </c>
      <c r="P1616" s="37">
        <f t="shared" si="181"/>
        <v>3</v>
      </c>
    </row>
    <row r="1617" spans="1:16" x14ac:dyDescent="0.25">
      <c r="A1617" s="31">
        <v>43525</v>
      </c>
      <c r="B1617" s="32" t="s">
        <v>74</v>
      </c>
      <c r="C1617" s="32" t="s">
        <v>78</v>
      </c>
      <c r="D1617" s="32" t="s">
        <v>76</v>
      </c>
      <c r="E1617" s="33">
        <v>932</v>
      </c>
      <c r="F1617" s="34">
        <v>372279.13</v>
      </c>
      <c r="G1617" s="34">
        <v>0</v>
      </c>
      <c r="H1617" s="34">
        <v>225243.98</v>
      </c>
      <c r="I1617" s="34">
        <v>0</v>
      </c>
      <c r="J1617" s="35">
        <f t="shared" si="175"/>
        <v>372279.13</v>
      </c>
      <c r="K1617" s="35">
        <f t="shared" si="176"/>
        <v>147035.15</v>
      </c>
      <c r="L1617" s="35">
        <f t="shared" si="177"/>
        <v>147035.15</v>
      </c>
      <c r="M1617" s="36">
        <f t="shared" si="178"/>
        <v>0.3949594219799536</v>
      </c>
      <c r="N1617" s="37">
        <f t="shared" si="179"/>
        <v>2019</v>
      </c>
      <c r="O1617" s="38" t="str">
        <f t="shared" si="180"/>
        <v>Q1</v>
      </c>
      <c r="P1617" s="37">
        <f t="shared" si="181"/>
        <v>3</v>
      </c>
    </row>
    <row r="1618" spans="1:16" x14ac:dyDescent="0.25">
      <c r="A1618" s="31">
        <v>43525</v>
      </c>
      <c r="B1618" s="32" t="s">
        <v>74</v>
      </c>
      <c r="C1618" s="32" t="s">
        <v>78</v>
      </c>
      <c r="D1618" s="32" t="s">
        <v>77</v>
      </c>
      <c r="E1618" s="33">
        <v>42</v>
      </c>
      <c r="F1618" s="34">
        <v>15973.31</v>
      </c>
      <c r="G1618" s="34">
        <v>798.64</v>
      </c>
      <c r="H1618" s="34">
        <v>10303.81</v>
      </c>
      <c r="I1618" s="34">
        <v>0</v>
      </c>
      <c r="J1618" s="35">
        <f t="shared" si="175"/>
        <v>15174.67</v>
      </c>
      <c r="K1618" s="35">
        <f t="shared" si="176"/>
        <v>4870.8600000000006</v>
      </c>
      <c r="L1618" s="35">
        <f t="shared" si="177"/>
        <v>4870.8600000000006</v>
      </c>
      <c r="M1618" s="36">
        <f t="shared" si="178"/>
        <v>0.32098622243515018</v>
      </c>
      <c r="N1618" s="37">
        <f t="shared" si="179"/>
        <v>2019</v>
      </c>
      <c r="O1618" s="38" t="str">
        <f t="shared" si="180"/>
        <v>Q1</v>
      </c>
      <c r="P1618" s="37">
        <f t="shared" si="181"/>
        <v>3</v>
      </c>
    </row>
    <row r="1619" spans="1:16" x14ac:dyDescent="0.25">
      <c r="A1619" s="31">
        <v>43525</v>
      </c>
      <c r="B1619" s="32" t="s">
        <v>74</v>
      </c>
      <c r="C1619" s="32" t="s">
        <v>79</v>
      </c>
      <c r="D1619" s="32" t="s">
        <v>76</v>
      </c>
      <c r="E1619" s="33">
        <v>67</v>
      </c>
      <c r="F1619" s="34">
        <v>26054.78</v>
      </c>
      <c r="G1619" s="34">
        <v>0</v>
      </c>
      <c r="H1619" s="34">
        <v>14330.91</v>
      </c>
      <c r="I1619" s="34">
        <v>0</v>
      </c>
      <c r="J1619" s="35">
        <f t="shared" si="175"/>
        <v>26054.78</v>
      </c>
      <c r="K1619" s="35">
        <f t="shared" si="176"/>
        <v>11723.869999999999</v>
      </c>
      <c r="L1619" s="35">
        <f t="shared" si="177"/>
        <v>11723.869999999999</v>
      </c>
      <c r="M1619" s="36">
        <f t="shared" si="178"/>
        <v>0.44997002469412523</v>
      </c>
      <c r="N1619" s="37">
        <f t="shared" si="179"/>
        <v>2019</v>
      </c>
      <c r="O1619" s="38" t="str">
        <f t="shared" si="180"/>
        <v>Q1</v>
      </c>
      <c r="P1619" s="37">
        <f t="shared" si="181"/>
        <v>3</v>
      </c>
    </row>
    <row r="1620" spans="1:16" x14ac:dyDescent="0.25">
      <c r="A1620" s="31">
        <v>43525</v>
      </c>
      <c r="B1620" s="32" t="s">
        <v>74</v>
      </c>
      <c r="C1620" s="32" t="s">
        <v>79</v>
      </c>
      <c r="D1620" s="32" t="s">
        <v>77</v>
      </c>
      <c r="E1620" s="33">
        <v>5</v>
      </c>
      <c r="F1620" s="34">
        <v>1926.09</v>
      </c>
      <c r="G1620" s="34">
        <v>96.3</v>
      </c>
      <c r="H1620" s="34">
        <v>1487.76</v>
      </c>
      <c r="I1620" s="34">
        <v>0</v>
      </c>
      <c r="J1620" s="35">
        <f t="shared" si="175"/>
        <v>1829.79</v>
      </c>
      <c r="K1620" s="35">
        <f t="shared" si="176"/>
        <v>342.03</v>
      </c>
      <c r="L1620" s="35">
        <f t="shared" si="177"/>
        <v>342.03</v>
      </c>
      <c r="M1620" s="36">
        <f t="shared" si="178"/>
        <v>0.18692308953486464</v>
      </c>
      <c r="N1620" s="37">
        <f t="shared" si="179"/>
        <v>2019</v>
      </c>
      <c r="O1620" s="38" t="str">
        <f t="shared" si="180"/>
        <v>Q1</v>
      </c>
      <c r="P1620" s="37">
        <f t="shared" si="181"/>
        <v>3</v>
      </c>
    </row>
    <row r="1621" spans="1:16" x14ac:dyDescent="0.25">
      <c r="A1621" s="31">
        <v>43525</v>
      </c>
      <c r="B1621" s="32" t="s">
        <v>80</v>
      </c>
      <c r="C1621" s="32" t="s">
        <v>86</v>
      </c>
      <c r="D1621" s="32" t="s">
        <v>76</v>
      </c>
      <c r="E1621" s="33">
        <v>15</v>
      </c>
      <c r="F1621" s="34">
        <v>68325.88</v>
      </c>
      <c r="G1621" s="34">
        <v>0</v>
      </c>
      <c r="H1621" s="34">
        <v>56883.64</v>
      </c>
      <c r="I1621" s="34">
        <v>3416.29</v>
      </c>
      <c r="J1621" s="35">
        <f t="shared" si="175"/>
        <v>68325.88</v>
      </c>
      <c r="K1621" s="35">
        <f t="shared" si="176"/>
        <v>11442.240000000005</v>
      </c>
      <c r="L1621" s="35">
        <f t="shared" si="177"/>
        <v>8025.9500000000053</v>
      </c>
      <c r="M1621" s="36">
        <f t="shared" si="178"/>
        <v>0.1674656806469233</v>
      </c>
      <c r="N1621" s="37">
        <f t="shared" si="179"/>
        <v>2019</v>
      </c>
      <c r="O1621" s="38" t="str">
        <f t="shared" si="180"/>
        <v>Q1</v>
      </c>
      <c r="P1621" s="37">
        <f t="shared" si="181"/>
        <v>3</v>
      </c>
    </row>
    <row r="1622" spans="1:16" x14ac:dyDescent="0.25">
      <c r="A1622" s="31">
        <v>43525</v>
      </c>
      <c r="B1622" s="32" t="s">
        <v>80</v>
      </c>
      <c r="C1622" s="32" t="s">
        <v>75</v>
      </c>
      <c r="D1622" s="32" t="s">
        <v>76</v>
      </c>
      <c r="E1622" s="33">
        <v>16</v>
      </c>
      <c r="F1622" s="34">
        <v>95534.17</v>
      </c>
      <c r="G1622" s="34">
        <v>0</v>
      </c>
      <c r="H1622" s="34">
        <v>81491.850000000006</v>
      </c>
      <c r="I1622" s="34">
        <v>0</v>
      </c>
      <c r="J1622" s="35">
        <f t="shared" si="175"/>
        <v>95534.17</v>
      </c>
      <c r="K1622" s="35">
        <f t="shared" si="176"/>
        <v>14042.319999999992</v>
      </c>
      <c r="L1622" s="35">
        <f t="shared" si="177"/>
        <v>14042.319999999992</v>
      </c>
      <c r="M1622" s="36">
        <f t="shared" si="178"/>
        <v>0.14698740775159289</v>
      </c>
      <c r="N1622" s="37">
        <f t="shared" si="179"/>
        <v>2019</v>
      </c>
      <c r="O1622" s="38" t="str">
        <f t="shared" si="180"/>
        <v>Q1</v>
      </c>
      <c r="P1622" s="37">
        <f t="shared" si="181"/>
        <v>3</v>
      </c>
    </row>
    <row r="1623" spans="1:16" x14ac:dyDescent="0.25">
      <c r="A1623" s="31">
        <v>43525</v>
      </c>
      <c r="B1623" s="32" t="s">
        <v>80</v>
      </c>
      <c r="C1623" s="32" t="s">
        <v>75</v>
      </c>
      <c r="D1623" s="32" t="s">
        <v>77</v>
      </c>
      <c r="E1623" s="33">
        <v>1</v>
      </c>
      <c r="F1623" s="34">
        <v>4710.7</v>
      </c>
      <c r="G1623" s="34">
        <v>235.54</v>
      </c>
      <c r="H1623" s="34">
        <v>3826.63</v>
      </c>
      <c r="I1623" s="34">
        <v>0</v>
      </c>
      <c r="J1623" s="35">
        <f t="shared" si="175"/>
        <v>4475.16</v>
      </c>
      <c r="K1623" s="35">
        <f t="shared" si="176"/>
        <v>648.52999999999975</v>
      </c>
      <c r="L1623" s="35">
        <f t="shared" si="177"/>
        <v>648.52999999999975</v>
      </c>
      <c r="M1623" s="36">
        <f t="shared" si="178"/>
        <v>0.14491772361211661</v>
      </c>
      <c r="N1623" s="37">
        <f t="shared" si="179"/>
        <v>2019</v>
      </c>
      <c r="O1623" s="38" t="str">
        <f t="shared" si="180"/>
        <v>Q1</v>
      </c>
      <c r="P1623" s="37">
        <f t="shared" si="181"/>
        <v>3</v>
      </c>
    </row>
    <row r="1624" spans="1:16" x14ac:dyDescent="0.25">
      <c r="A1624" s="31">
        <v>43525</v>
      </c>
      <c r="B1624" s="32" t="s">
        <v>80</v>
      </c>
      <c r="C1624" s="32" t="s">
        <v>78</v>
      </c>
      <c r="D1624" s="32" t="s">
        <v>76</v>
      </c>
      <c r="E1624" s="33">
        <v>157</v>
      </c>
      <c r="F1624" s="34">
        <v>869705.51</v>
      </c>
      <c r="G1624" s="34">
        <v>0</v>
      </c>
      <c r="H1624" s="34">
        <v>753089.13</v>
      </c>
      <c r="I1624" s="34">
        <v>0</v>
      </c>
      <c r="J1624" s="35">
        <f t="shared" si="175"/>
        <v>869705.51</v>
      </c>
      <c r="K1624" s="35">
        <f t="shared" si="176"/>
        <v>116616.38</v>
      </c>
      <c r="L1624" s="35">
        <f t="shared" si="177"/>
        <v>116616.38</v>
      </c>
      <c r="M1624" s="36">
        <f t="shared" si="178"/>
        <v>0.13408720383983769</v>
      </c>
      <c r="N1624" s="37">
        <f t="shared" si="179"/>
        <v>2019</v>
      </c>
      <c r="O1624" s="38" t="str">
        <f t="shared" si="180"/>
        <v>Q1</v>
      </c>
      <c r="P1624" s="37">
        <f t="shared" si="181"/>
        <v>3</v>
      </c>
    </row>
    <row r="1625" spans="1:16" x14ac:dyDescent="0.25">
      <c r="A1625" s="31">
        <v>43525</v>
      </c>
      <c r="B1625" s="32" t="s">
        <v>80</v>
      </c>
      <c r="C1625" s="32" t="s">
        <v>78</v>
      </c>
      <c r="D1625" s="32" t="s">
        <v>77</v>
      </c>
      <c r="E1625" s="33">
        <v>8</v>
      </c>
      <c r="F1625" s="34">
        <v>83232.67</v>
      </c>
      <c r="G1625" s="34">
        <v>4161.6400000000003</v>
      </c>
      <c r="H1625" s="34">
        <v>71784.19</v>
      </c>
      <c r="I1625" s="34">
        <v>0</v>
      </c>
      <c r="J1625" s="35">
        <f t="shared" si="175"/>
        <v>79071.03</v>
      </c>
      <c r="K1625" s="35">
        <f t="shared" si="176"/>
        <v>7286.8399999999965</v>
      </c>
      <c r="L1625" s="35">
        <f t="shared" si="177"/>
        <v>7286.8399999999965</v>
      </c>
      <c r="M1625" s="36">
        <f t="shared" si="178"/>
        <v>9.2155622609190704E-2</v>
      </c>
      <c r="N1625" s="37">
        <f t="shared" si="179"/>
        <v>2019</v>
      </c>
      <c r="O1625" s="38" t="str">
        <f t="shared" si="180"/>
        <v>Q1</v>
      </c>
      <c r="P1625" s="37">
        <f t="shared" si="181"/>
        <v>3</v>
      </c>
    </row>
    <row r="1626" spans="1:16" x14ac:dyDescent="0.25">
      <c r="A1626" s="31">
        <v>43525</v>
      </c>
      <c r="B1626" s="32" t="s">
        <v>80</v>
      </c>
      <c r="C1626" s="32" t="s">
        <v>79</v>
      </c>
      <c r="D1626" s="32" t="s">
        <v>76</v>
      </c>
      <c r="E1626" s="33">
        <v>28</v>
      </c>
      <c r="F1626" s="34">
        <v>136144.49</v>
      </c>
      <c r="G1626" s="34">
        <v>0</v>
      </c>
      <c r="H1626" s="34">
        <v>118183.06</v>
      </c>
      <c r="I1626" s="34">
        <v>0</v>
      </c>
      <c r="J1626" s="35">
        <f t="shared" si="175"/>
        <v>136144.49</v>
      </c>
      <c r="K1626" s="35">
        <f t="shared" si="176"/>
        <v>17961.429999999993</v>
      </c>
      <c r="L1626" s="35">
        <f t="shared" si="177"/>
        <v>17961.429999999993</v>
      </c>
      <c r="M1626" s="36">
        <f t="shared" si="178"/>
        <v>0.13192917318945477</v>
      </c>
      <c r="N1626" s="37">
        <f t="shared" si="179"/>
        <v>2019</v>
      </c>
      <c r="O1626" s="38" t="str">
        <f t="shared" si="180"/>
        <v>Q1</v>
      </c>
      <c r="P1626" s="37">
        <f t="shared" si="181"/>
        <v>3</v>
      </c>
    </row>
    <row r="1627" spans="1:16" x14ac:dyDescent="0.25">
      <c r="A1627" s="31">
        <v>43525</v>
      </c>
      <c r="B1627" s="32" t="s">
        <v>81</v>
      </c>
      <c r="C1627" s="32" t="s">
        <v>86</v>
      </c>
      <c r="D1627" s="32" t="s">
        <v>76</v>
      </c>
      <c r="E1627" s="33">
        <v>26</v>
      </c>
      <c r="F1627" s="34">
        <v>18299.439999999999</v>
      </c>
      <c r="G1627" s="34">
        <v>0</v>
      </c>
      <c r="H1627" s="34">
        <v>8062.44</v>
      </c>
      <c r="I1627" s="34">
        <v>914.14</v>
      </c>
      <c r="J1627" s="35">
        <f t="shared" si="175"/>
        <v>18299.439999999999</v>
      </c>
      <c r="K1627" s="35">
        <f t="shared" si="176"/>
        <v>10237</v>
      </c>
      <c r="L1627" s="35">
        <f t="shared" si="177"/>
        <v>9322.86</v>
      </c>
      <c r="M1627" s="36">
        <f t="shared" si="178"/>
        <v>0.55941602584559968</v>
      </c>
      <c r="N1627" s="37">
        <f t="shared" si="179"/>
        <v>2019</v>
      </c>
      <c r="O1627" s="38" t="str">
        <f t="shared" si="180"/>
        <v>Q1</v>
      </c>
      <c r="P1627" s="37">
        <f t="shared" si="181"/>
        <v>3</v>
      </c>
    </row>
    <row r="1628" spans="1:16" x14ac:dyDescent="0.25">
      <c r="A1628" s="31">
        <v>43525</v>
      </c>
      <c r="B1628" s="32" t="s">
        <v>81</v>
      </c>
      <c r="C1628" s="32" t="s">
        <v>86</v>
      </c>
      <c r="D1628" s="32" t="s">
        <v>77</v>
      </c>
      <c r="E1628" s="33">
        <v>2</v>
      </c>
      <c r="F1628" s="34">
        <v>1738.26</v>
      </c>
      <c r="G1628" s="34">
        <v>86.91</v>
      </c>
      <c r="H1628" s="34">
        <v>660.35</v>
      </c>
      <c r="I1628" s="34">
        <v>82.91</v>
      </c>
      <c r="J1628" s="35">
        <f t="shared" si="175"/>
        <v>1651.35</v>
      </c>
      <c r="K1628" s="35">
        <f t="shared" si="176"/>
        <v>990.99999999999989</v>
      </c>
      <c r="L1628" s="35">
        <f t="shared" si="177"/>
        <v>908.08999999999992</v>
      </c>
      <c r="M1628" s="36">
        <f t="shared" si="178"/>
        <v>0.60011505737729731</v>
      </c>
      <c r="N1628" s="37">
        <f t="shared" si="179"/>
        <v>2019</v>
      </c>
      <c r="O1628" s="38" t="str">
        <f t="shared" si="180"/>
        <v>Q1</v>
      </c>
      <c r="P1628" s="37">
        <f t="shared" si="181"/>
        <v>3</v>
      </c>
    </row>
    <row r="1629" spans="1:16" x14ac:dyDescent="0.25">
      <c r="A1629" s="31">
        <v>43525</v>
      </c>
      <c r="B1629" s="32" t="s">
        <v>81</v>
      </c>
      <c r="C1629" s="32" t="s">
        <v>75</v>
      </c>
      <c r="D1629" s="32" t="s">
        <v>76</v>
      </c>
      <c r="E1629" s="33">
        <v>27</v>
      </c>
      <c r="F1629" s="34">
        <v>24082</v>
      </c>
      <c r="G1629" s="34">
        <v>0</v>
      </c>
      <c r="H1629" s="34">
        <v>10440.5</v>
      </c>
      <c r="I1629" s="34">
        <v>0</v>
      </c>
      <c r="J1629" s="35">
        <f t="shared" si="175"/>
        <v>24082</v>
      </c>
      <c r="K1629" s="35">
        <f t="shared" si="176"/>
        <v>13641.5</v>
      </c>
      <c r="L1629" s="35">
        <f t="shared" si="177"/>
        <v>13641.5</v>
      </c>
      <c r="M1629" s="36">
        <f t="shared" si="178"/>
        <v>0.56646042687484432</v>
      </c>
      <c r="N1629" s="37">
        <f t="shared" si="179"/>
        <v>2019</v>
      </c>
      <c r="O1629" s="38" t="str">
        <f t="shared" si="180"/>
        <v>Q1</v>
      </c>
      <c r="P1629" s="37">
        <f t="shared" si="181"/>
        <v>3</v>
      </c>
    </row>
    <row r="1630" spans="1:16" x14ac:dyDescent="0.25">
      <c r="A1630" s="31">
        <v>43525</v>
      </c>
      <c r="B1630" s="32" t="s">
        <v>81</v>
      </c>
      <c r="C1630" s="32" t="s">
        <v>78</v>
      </c>
      <c r="D1630" s="32" t="s">
        <v>76</v>
      </c>
      <c r="E1630" s="33">
        <v>573</v>
      </c>
      <c r="F1630" s="34">
        <v>416075.2</v>
      </c>
      <c r="G1630" s="34">
        <v>0</v>
      </c>
      <c r="H1630" s="34">
        <v>188552.43</v>
      </c>
      <c r="I1630" s="34">
        <v>0</v>
      </c>
      <c r="J1630" s="35">
        <f t="shared" si="175"/>
        <v>416075.2</v>
      </c>
      <c r="K1630" s="35">
        <f t="shared" si="176"/>
        <v>227522.77000000002</v>
      </c>
      <c r="L1630" s="35">
        <f t="shared" si="177"/>
        <v>227522.77000000002</v>
      </c>
      <c r="M1630" s="36">
        <f t="shared" si="178"/>
        <v>0.5468308853784124</v>
      </c>
      <c r="N1630" s="37">
        <f t="shared" si="179"/>
        <v>2019</v>
      </c>
      <c r="O1630" s="38" t="str">
        <f t="shared" si="180"/>
        <v>Q1</v>
      </c>
      <c r="P1630" s="37">
        <f t="shared" si="181"/>
        <v>3</v>
      </c>
    </row>
    <row r="1631" spans="1:16" x14ac:dyDescent="0.25">
      <c r="A1631" s="31">
        <v>43525</v>
      </c>
      <c r="B1631" s="32" t="s">
        <v>81</v>
      </c>
      <c r="C1631" s="32" t="s">
        <v>78</v>
      </c>
      <c r="D1631" s="32" t="s">
        <v>77</v>
      </c>
      <c r="E1631" s="33">
        <v>27</v>
      </c>
      <c r="F1631" s="34">
        <v>16589.84</v>
      </c>
      <c r="G1631" s="34">
        <v>829.48</v>
      </c>
      <c r="H1631" s="34">
        <v>7263.3</v>
      </c>
      <c r="I1631" s="34">
        <v>0</v>
      </c>
      <c r="J1631" s="35">
        <f t="shared" si="175"/>
        <v>15760.36</v>
      </c>
      <c r="K1631" s="35">
        <f t="shared" si="176"/>
        <v>8497.0600000000013</v>
      </c>
      <c r="L1631" s="35">
        <f t="shared" si="177"/>
        <v>8497.0600000000013</v>
      </c>
      <c r="M1631" s="36">
        <f t="shared" si="178"/>
        <v>0.53914123789050505</v>
      </c>
      <c r="N1631" s="37">
        <f t="shared" si="179"/>
        <v>2019</v>
      </c>
      <c r="O1631" s="38" t="str">
        <f t="shared" si="180"/>
        <v>Q1</v>
      </c>
      <c r="P1631" s="37">
        <f t="shared" si="181"/>
        <v>3</v>
      </c>
    </row>
    <row r="1632" spans="1:16" x14ac:dyDescent="0.25">
      <c r="A1632" s="31">
        <v>43525</v>
      </c>
      <c r="B1632" s="32" t="s">
        <v>81</v>
      </c>
      <c r="C1632" s="32" t="s">
        <v>79</v>
      </c>
      <c r="D1632" s="32" t="s">
        <v>76</v>
      </c>
      <c r="E1632" s="33">
        <v>33</v>
      </c>
      <c r="F1632" s="34">
        <v>22611.14</v>
      </c>
      <c r="G1632" s="34">
        <v>0</v>
      </c>
      <c r="H1632" s="34">
        <v>10085.31</v>
      </c>
      <c r="I1632" s="34">
        <v>0</v>
      </c>
      <c r="J1632" s="35">
        <f t="shared" si="175"/>
        <v>22611.14</v>
      </c>
      <c r="K1632" s="35">
        <f t="shared" si="176"/>
        <v>12525.83</v>
      </c>
      <c r="L1632" s="35">
        <f t="shared" si="177"/>
        <v>12525.83</v>
      </c>
      <c r="M1632" s="36">
        <f t="shared" si="178"/>
        <v>0.55396720377654551</v>
      </c>
      <c r="N1632" s="37">
        <f t="shared" si="179"/>
        <v>2019</v>
      </c>
      <c r="O1632" s="38" t="str">
        <f t="shared" si="180"/>
        <v>Q1</v>
      </c>
      <c r="P1632" s="37">
        <f t="shared" si="181"/>
        <v>3</v>
      </c>
    </row>
    <row r="1633" spans="1:16" x14ac:dyDescent="0.25">
      <c r="A1633" s="31">
        <v>43525</v>
      </c>
      <c r="B1633" s="32" t="s">
        <v>81</v>
      </c>
      <c r="C1633" s="32" t="s">
        <v>79</v>
      </c>
      <c r="D1633" s="32" t="s">
        <v>77</v>
      </c>
      <c r="E1633" s="33">
        <v>2</v>
      </c>
      <c r="F1633" s="34">
        <v>1929.28</v>
      </c>
      <c r="G1633" s="34">
        <v>96.46</v>
      </c>
      <c r="H1633" s="34">
        <v>792.52</v>
      </c>
      <c r="I1633" s="34">
        <v>0</v>
      </c>
      <c r="J1633" s="35">
        <f t="shared" si="175"/>
        <v>1832.82</v>
      </c>
      <c r="K1633" s="35">
        <f t="shared" si="176"/>
        <v>1040.3</v>
      </c>
      <c r="L1633" s="35">
        <f t="shared" si="177"/>
        <v>1040.3</v>
      </c>
      <c r="M1633" s="36">
        <f t="shared" si="178"/>
        <v>0.56759529031765255</v>
      </c>
      <c r="N1633" s="37">
        <f t="shared" si="179"/>
        <v>2019</v>
      </c>
      <c r="O1633" s="38" t="str">
        <f t="shared" si="180"/>
        <v>Q1</v>
      </c>
      <c r="P1633" s="37">
        <f t="shared" si="181"/>
        <v>3</v>
      </c>
    </row>
    <row r="1634" spans="1:16" x14ac:dyDescent="0.25">
      <c r="A1634" s="31">
        <v>43525</v>
      </c>
      <c r="B1634" s="32" t="s">
        <v>82</v>
      </c>
      <c r="C1634" s="32" t="s">
        <v>86</v>
      </c>
      <c r="D1634" s="32" t="s">
        <v>76</v>
      </c>
      <c r="E1634" s="33">
        <v>65</v>
      </c>
      <c r="F1634" s="34">
        <v>6363.02</v>
      </c>
      <c r="G1634" s="34">
        <v>0</v>
      </c>
      <c r="H1634" s="34">
        <v>5216.38</v>
      </c>
      <c r="I1634" s="34">
        <v>317.79000000000002</v>
      </c>
      <c r="J1634" s="35">
        <f t="shared" si="175"/>
        <v>6363.02</v>
      </c>
      <c r="K1634" s="35">
        <f t="shared" si="176"/>
        <v>1146.6400000000003</v>
      </c>
      <c r="L1634" s="35">
        <f t="shared" si="177"/>
        <v>828.85000000000036</v>
      </c>
      <c r="M1634" s="36">
        <f t="shared" si="178"/>
        <v>0.18020373973364853</v>
      </c>
      <c r="N1634" s="37">
        <f t="shared" si="179"/>
        <v>2019</v>
      </c>
      <c r="O1634" s="38" t="str">
        <f t="shared" si="180"/>
        <v>Q1</v>
      </c>
      <c r="P1634" s="37">
        <f t="shared" si="181"/>
        <v>3</v>
      </c>
    </row>
    <row r="1635" spans="1:16" x14ac:dyDescent="0.25">
      <c r="A1635" s="31">
        <v>43525</v>
      </c>
      <c r="B1635" s="32" t="s">
        <v>82</v>
      </c>
      <c r="C1635" s="32" t="s">
        <v>75</v>
      </c>
      <c r="D1635" s="32" t="s">
        <v>76</v>
      </c>
      <c r="E1635" s="33">
        <v>106</v>
      </c>
      <c r="F1635" s="34">
        <v>11232.98</v>
      </c>
      <c r="G1635" s="34">
        <v>0</v>
      </c>
      <c r="H1635" s="34">
        <v>8876.06</v>
      </c>
      <c r="I1635" s="34">
        <v>0</v>
      </c>
      <c r="J1635" s="35">
        <f t="shared" si="175"/>
        <v>11232.98</v>
      </c>
      <c r="K1635" s="35">
        <f t="shared" si="176"/>
        <v>2356.92</v>
      </c>
      <c r="L1635" s="35">
        <f t="shared" si="177"/>
        <v>2356.92</v>
      </c>
      <c r="M1635" s="36">
        <f t="shared" si="178"/>
        <v>0.20982143651996177</v>
      </c>
      <c r="N1635" s="37">
        <f t="shared" si="179"/>
        <v>2019</v>
      </c>
      <c r="O1635" s="38" t="str">
        <f t="shared" si="180"/>
        <v>Q1</v>
      </c>
      <c r="P1635" s="37">
        <f t="shared" si="181"/>
        <v>3</v>
      </c>
    </row>
    <row r="1636" spans="1:16" x14ac:dyDescent="0.25">
      <c r="A1636" s="31">
        <v>43525</v>
      </c>
      <c r="B1636" s="32" t="s">
        <v>82</v>
      </c>
      <c r="C1636" s="32" t="s">
        <v>78</v>
      </c>
      <c r="D1636" s="32" t="s">
        <v>76</v>
      </c>
      <c r="E1636" s="33">
        <v>2486</v>
      </c>
      <c r="F1636" s="34">
        <v>254092.32</v>
      </c>
      <c r="G1636" s="34">
        <v>0</v>
      </c>
      <c r="H1636" s="34">
        <v>210197.4</v>
      </c>
      <c r="I1636" s="34">
        <v>0</v>
      </c>
      <c r="J1636" s="35">
        <f t="shared" si="175"/>
        <v>254092.32</v>
      </c>
      <c r="K1636" s="35">
        <f t="shared" si="176"/>
        <v>43894.920000000013</v>
      </c>
      <c r="L1636" s="35">
        <f t="shared" si="177"/>
        <v>43894.920000000013</v>
      </c>
      <c r="M1636" s="36">
        <f t="shared" si="178"/>
        <v>0.17275185649058583</v>
      </c>
      <c r="N1636" s="37">
        <f t="shared" si="179"/>
        <v>2019</v>
      </c>
      <c r="O1636" s="38" t="str">
        <f t="shared" si="180"/>
        <v>Q1</v>
      </c>
      <c r="P1636" s="37">
        <f t="shared" si="181"/>
        <v>3</v>
      </c>
    </row>
    <row r="1637" spans="1:16" x14ac:dyDescent="0.25">
      <c r="A1637" s="31">
        <v>43525</v>
      </c>
      <c r="B1637" s="32" t="s">
        <v>82</v>
      </c>
      <c r="C1637" s="32" t="s">
        <v>78</v>
      </c>
      <c r="D1637" s="32" t="s">
        <v>77</v>
      </c>
      <c r="E1637" s="33">
        <v>132</v>
      </c>
      <c r="F1637" s="34">
        <v>10517.65</v>
      </c>
      <c r="G1637" s="34">
        <v>525.91999999999996</v>
      </c>
      <c r="H1637" s="34">
        <v>8169.54</v>
      </c>
      <c r="I1637" s="34">
        <v>0</v>
      </c>
      <c r="J1637" s="35">
        <f t="shared" si="175"/>
        <v>9991.73</v>
      </c>
      <c r="K1637" s="35">
        <f t="shared" si="176"/>
        <v>1822.1899999999996</v>
      </c>
      <c r="L1637" s="35">
        <f t="shared" si="177"/>
        <v>1822.1899999999996</v>
      </c>
      <c r="M1637" s="36">
        <f t="shared" si="178"/>
        <v>0.18236981984100847</v>
      </c>
      <c r="N1637" s="37">
        <f t="shared" si="179"/>
        <v>2019</v>
      </c>
      <c r="O1637" s="38" t="str">
        <f t="shared" si="180"/>
        <v>Q1</v>
      </c>
      <c r="P1637" s="37">
        <f t="shared" si="181"/>
        <v>3</v>
      </c>
    </row>
    <row r="1638" spans="1:16" x14ac:dyDescent="0.25">
      <c r="A1638" s="31">
        <v>43525</v>
      </c>
      <c r="B1638" s="32" t="s">
        <v>82</v>
      </c>
      <c r="C1638" s="32" t="s">
        <v>79</v>
      </c>
      <c r="D1638" s="32" t="s">
        <v>76</v>
      </c>
      <c r="E1638" s="33">
        <v>173</v>
      </c>
      <c r="F1638" s="34">
        <v>16016.86</v>
      </c>
      <c r="G1638" s="34">
        <v>0</v>
      </c>
      <c r="H1638" s="34">
        <v>12935.91</v>
      </c>
      <c r="I1638" s="34">
        <v>0</v>
      </c>
      <c r="J1638" s="35">
        <f t="shared" si="175"/>
        <v>16016.86</v>
      </c>
      <c r="K1638" s="35">
        <f t="shared" si="176"/>
        <v>3080.9500000000007</v>
      </c>
      <c r="L1638" s="35">
        <f t="shared" si="177"/>
        <v>3080.9500000000007</v>
      </c>
      <c r="M1638" s="36">
        <f t="shared" si="178"/>
        <v>0.19235667914934643</v>
      </c>
      <c r="N1638" s="37">
        <f t="shared" si="179"/>
        <v>2019</v>
      </c>
      <c r="O1638" s="38" t="str">
        <f t="shared" si="180"/>
        <v>Q1</v>
      </c>
      <c r="P1638" s="37">
        <f t="shared" si="181"/>
        <v>3</v>
      </c>
    </row>
    <row r="1639" spans="1:16" x14ac:dyDescent="0.25">
      <c r="A1639" s="31">
        <v>43525</v>
      </c>
      <c r="B1639" s="32" t="s">
        <v>82</v>
      </c>
      <c r="C1639" s="32" t="s">
        <v>79</v>
      </c>
      <c r="D1639" s="32" t="s">
        <v>77</v>
      </c>
      <c r="E1639" s="33">
        <v>2</v>
      </c>
      <c r="F1639" s="34">
        <v>379.92</v>
      </c>
      <c r="G1639" s="34">
        <v>19</v>
      </c>
      <c r="H1639" s="34">
        <v>299.32</v>
      </c>
      <c r="I1639" s="34">
        <v>0</v>
      </c>
      <c r="J1639" s="35">
        <f t="shared" si="175"/>
        <v>360.92</v>
      </c>
      <c r="K1639" s="35">
        <f t="shared" si="176"/>
        <v>61.600000000000023</v>
      </c>
      <c r="L1639" s="35">
        <f t="shared" si="177"/>
        <v>61.600000000000023</v>
      </c>
      <c r="M1639" s="36">
        <f t="shared" si="178"/>
        <v>0.1706749418153608</v>
      </c>
      <c r="N1639" s="37">
        <f t="shared" si="179"/>
        <v>2019</v>
      </c>
      <c r="O1639" s="38" t="str">
        <f t="shared" si="180"/>
        <v>Q1</v>
      </c>
      <c r="P1639" s="37">
        <f t="shared" si="181"/>
        <v>3</v>
      </c>
    </row>
    <row r="1640" spans="1:16" x14ac:dyDescent="0.25">
      <c r="A1640" s="31">
        <v>43525</v>
      </c>
      <c r="B1640" s="32" t="s">
        <v>83</v>
      </c>
      <c r="C1640" s="32" t="s">
        <v>86</v>
      </c>
      <c r="D1640" s="32" t="s">
        <v>76</v>
      </c>
      <c r="E1640" s="33">
        <v>27</v>
      </c>
      <c r="F1640" s="34">
        <v>15999.84</v>
      </c>
      <c r="G1640" s="34">
        <v>0</v>
      </c>
      <c r="H1640" s="34">
        <v>8923.9599999999991</v>
      </c>
      <c r="I1640" s="34">
        <v>798.2</v>
      </c>
      <c r="J1640" s="35">
        <f t="shared" si="175"/>
        <v>15999.84</v>
      </c>
      <c r="K1640" s="35">
        <f t="shared" si="176"/>
        <v>7075.880000000001</v>
      </c>
      <c r="L1640" s="35">
        <f t="shared" si="177"/>
        <v>6277.6800000000012</v>
      </c>
      <c r="M1640" s="36">
        <f t="shared" si="178"/>
        <v>0.44224692246922476</v>
      </c>
      <c r="N1640" s="37">
        <f t="shared" si="179"/>
        <v>2019</v>
      </c>
      <c r="O1640" s="38" t="str">
        <f t="shared" si="180"/>
        <v>Q1</v>
      </c>
      <c r="P1640" s="37">
        <f t="shared" si="181"/>
        <v>3</v>
      </c>
    </row>
    <row r="1641" spans="1:16" x14ac:dyDescent="0.25">
      <c r="A1641" s="31">
        <v>43525</v>
      </c>
      <c r="B1641" s="32" t="s">
        <v>83</v>
      </c>
      <c r="C1641" s="32" t="s">
        <v>86</v>
      </c>
      <c r="D1641" s="32" t="s">
        <v>77</v>
      </c>
      <c r="E1641" s="33">
        <v>2</v>
      </c>
      <c r="F1641" s="34">
        <v>1865.61</v>
      </c>
      <c r="G1641" s="34">
        <v>93.29</v>
      </c>
      <c r="H1641" s="34">
        <v>959.58</v>
      </c>
      <c r="I1641" s="34">
        <v>91.71</v>
      </c>
      <c r="J1641" s="35">
        <f t="shared" si="175"/>
        <v>1772.32</v>
      </c>
      <c r="K1641" s="35">
        <f t="shared" si="176"/>
        <v>812.7399999999999</v>
      </c>
      <c r="L1641" s="35">
        <f t="shared" si="177"/>
        <v>721.02999999999986</v>
      </c>
      <c r="M1641" s="36">
        <f t="shared" si="178"/>
        <v>0.45857407240227493</v>
      </c>
      <c r="N1641" s="37">
        <f t="shared" si="179"/>
        <v>2019</v>
      </c>
      <c r="O1641" s="38" t="str">
        <f t="shared" si="180"/>
        <v>Q1</v>
      </c>
      <c r="P1641" s="37">
        <f t="shared" si="181"/>
        <v>3</v>
      </c>
    </row>
    <row r="1642" spans="1:16" x14ac:dyDescent="0.25">
      <c r="A1642" s="31">
        <v>43525</v>
      </c>
      <c r="B1642" s="32" t="s">
        <v>83</v>
      </c>
      <c r="C1642" s="32" t="s">
        <v>75</v>
      </c>
      <c r="D1642" s="32" t="s">
        <v>76</v>
      </c>
      <c r="E1642" s="33">
        <v>37</v>
      </c>
      <c r="F1642" s="34">
        <v>21231.61</v>
      </c>
      <c r="G1642" s="34">
        <v>0</v>
      </c>
      <c r="H1642" s="34">
        <v>11455.61</v>
      </c>
      <c r="I1642" s="34">
        <v>0</v>
      </c>
      <c r="J1642" s="35">
        <f t="shared" si="175"/>
        <v>21231.61</v>
      </c>
      <c r="K1642" s="35">
        <f t="shared" si="176"/>
        <v>9776</v>
      </c>
      <c r="L1642" s="35">
        <f t="shared" si="177"/>
        <v>9776</v>
      </c>
      <c r="M1642" s="36">
        <f t="shared" si="178"/>
        <v>0.46044553380549097</v>
      </c>
      <c r="N1642" s="37">
        <f t="shared" si="179"/>
        <v>2019</v>
      </c>
      <c r="O1642" s="38" t="str">
        <f t="shared" si="180"/>
        <v>Q1</v>
      </c>
      <c r="P1642" s="37">
        <f t="shared" si="181"/>
        <v>3</v>
      </c>
    </row>
    <row r="1643" spans="1:16" x14ac:dyDescent="0.25">
      <c r="A1643" s="31">
        <v>43525</v>
      </c>
      <c r="B1643" s="32" t="s">
        <v>83</v>
      </c>
      <c r="C1643" s="32" t="s">
        <v>75</v>
      </c>
      <c r="D1643" s="32" t="s">
        <v>77</v>
      </c>
      <c r="E1643" s="33">
        <v>1</v>
      </c>
      <c r="F1643" s="34">
        <v>1367.9</v>
      </c>
      <c r="G1643" s="34">
        <v>68.400000000000006</v>
      </c>
      <c r="H1643" s="34">
        <v>678.64</v>
      </c>
      <c r="I1643" s="34">
        <v>0</v>
      </c>
      <c r="J1643" s="35">
        <f t="shared" si="175"/>
        <v>1299.5</v>
      </c>
      <c r="K1643" s="35">
        <f t="shared" si="176"/>
        <v>620.86</v>
      </c>
      <c r="L1643" s="35">
        <f t="shared" si="177"/>
        <v>620.86</v>
      </c>
      <c r="M1643" s="36">
        <f t="shared" si="178"/>
        <v>0.47776837245094267</v>
      </c>
      <c r="N1643" s="37">
        <f t="shared" si="179"/>
        <v>2019</v>
      </c>
      <c r="O1643" s="38" t="str">
        <f t="shared" si="180"/>
        <v>Q1</v>
      </c>
      <c r="P1643" s="37">
        <f t="shared" si="181"/>
        <v>3</v>
      </c>
    </row>
    <row r="1644" spans="1:16" x14ac:dyDescent="0.25">
      <c r="A1644" s="31">
        <v>43525</v>
      </c>
      <c r="B1644" s="32" t="s">
        <v>83</v>
      </c>
      <c r="C1644" s="32" t="s">
        <v>78</v>
      </c>
      <c r="D1644" s="32" t="s">
        <v>76</v>
      </c>
      <c r="E1644" s="33">
        <v>776</v>
      </c>
      <c r="F1644" s="34">
        <v>464579.63</v>
      </c>
      <c r="G1644" s="34">
        <v>0</v>
      </c>
      <c r="H1644" s="34">
        <v>248687.25</v>
      </c>
      <c r="I1644" s="34">
        <v>0</v>
      </c>
      <c r="J1644" s="35">
        <f t="shared" si="175"/>
        <v>464579.63</v>
      </c>
      <c r="K1644" s="35">
        <f t="shared" si="176"/>
        <v>215892.38</v>
      </c>
      <c r="L1644" s="35">
        <f t="shared" si="177"/>
        <v>215892.38</v>
      </c>
      <c r="M1644" s="36">
        <f t="shared" si="178"/>
        <v>0.46470479129702696</v>
      </c>
      <c r="N1644" s="37">
        <f t="shared" si="179"/>
        <v>2019</v>
      </c>
      <c r="O1644" s="38" t="str">
        <f t="shared" si="180"/>
        <v>Q1</v>
      </c>
      <c r="P1644" s="37">
        <f t="shared" si="181"/>
        <v>3</v>
      </c>
    </row>
    <row r="1645" spans="1:16" x14ac:dyDescent="0.25">
      <c r="A1645" s="31">
        <v>43525</v>
      </c>
      <c r="B1645" s="32" t="s">
        <v>83</v>
      </c>
      <c r="C1645" s="32" t="s">
        <v>78</v>
      </c>
      <c r="D1645" s="32" t="s">
        <v>77</v>
      </c>
      <c r="E1645" s="33">
        <v>18</v>
      </c>
      <c r="F1645" s="34">
        <v>13048.62</v>
      </c>
      <c r="G1645" s="34">
        <v>652.46</v>
      </c>
      <c r="H1645" s="34">
        <v>7159.83</v>
      </c>
      <c r="I1645" s="34">
        <v>0</v>
      </c>
      <c r="J1645" s="35">
        <f t="shared" si="175"/>
        <v>12396.16</v>
      </c>
      <c r="K1645" s="35">
        <f t="shared" si="176"/>
        <v>5236.33</v>
      </c>
      <c r="L1645" s="35">
        <f t="shared" si="177"/>
        <v>5236.33</v>
      </c>
      <c r="M1645" s="36">
        <f t="shared" si="178"/>
        <v>0.42241548995818062</v>
      </c>
      <c r="N1645" s="37">
        <f t="shared" si="179"/>
        <v>2019</v>
      </c>
      <c r="O1645" s="38" t="str">
        <f t="shared" si="180"/>
        <v>Q1</v>
      </c>
      <c r="P1645" s="37">
        <f t="shared" si="181"/>
        <v>3</v>
      </c>
    </row>
    <row r="1646" spans="1:16" x14ac:dyDescent="0.25">
      <c r="A1646" s="31">
        <v>43525</v>
      </c>
      <c r="B1646" s="32" t="s">
        <v>83</v>
      </c>
      <c r="C1646" s="32" t="s">
        <v>79</v>
      </c>
      <c r="D1646" s="32" t="s">
        <v>76</v>
      </c>
      <c r="E1646" s="33">
        <v>46</v>
      </c>
      <c r="F1646" s="34">
        <v>21500.04</v>
      </c>
      <c r="G1646" s="34">
        <v>0</v>
      </c>
      <c r="H1646" s="34">
        <v>11286.71</v>
      </c>
      <c r="I1646" s="34">
        <v>0</v>
      </c>
      <c r="J1646" s="35">
        <f t="shared" si="175"/>
        <v>21500.04</v>
      </c>
      <c r="K1646" s="35">
        <f t="shared" si="176"/>
        <v>10213.330000000002</v>
      </c>
      <c r="L1646" s="35">
        <f t="shared" si="177"/>
        <v>10213.330000000002</v>
      </c>
      <c r="M1646" s="36">
        <f t="shared" si="178"/>
        <v>0.4750377208600543</v>
      </c>
      <c r="N1646" s="37">
        <f t="shared" si="179"/>
        <v>2019</v>
      </c>
      <c r="O1646" s="38" t="str">
        <f t="shared" si="180"/>
        <v>Q1</v>
      </c>
      <c r="P1646" s="37">
        <f t="shared" si="181"/>
        <v>3</v>
      </c>
    </row>
    <row r="1647" spans="1:16" x14ac:dyDescent="0.25">
      <c r="A1647" s="31">
        <v>43525</v>
      </c>
      <c r="B1647" s="32" t="s">
        <v>83</v>
      </c>
      <c r="C1647" s="32" t="s">
        <v>79</v>
      </c>
      <c r="D1647" s="32" t="s">
        <v>77</v>
      </c>
      <c r="E1647" s="33">
        <v>5</v>
      </c>
      <c r="F1647" s="34">
        <v>2318.73</v>
      </c>
      <c r="G1647" s="34">
        <v>115.94</v>
      </c>
      <c r="H1647" s="34">
        <v>1233.45</v>
      </c>
      <c r="I1647" s="34">
        <v>0</v>
      </c>
      <c r="J1647" s="35">
        <f t="shared" si="175"/>
        <v>2202.79</v>
      </c>
      <c r="K1647" s="35">
        <f t="shared" si="176"/>
        <v>969.33999999999992</v>
      </c>
      <c r="L1647" s="35">
        <f t="shared" si="177"/>
        <v>969.33999999999992</v>
      </c>
      <c r="M1647" s="36">
        <f t="shared" si="178"/>
        <v>0.4400510261985936</v>
      </c>
      <c r="N1647" s="37">
        <f t="shared" si="179"/>
        <v>2019</v>
      </c>
      <c r="O1647" s="38" t="str">
        <f t="shared" si="180"/>
        <v>Q1</v>
      </c>
      <c r="P1647" s="37">
        <f t="shared" si="181"/>
        <v>3</v>
      </c>
    </row>
    <row r="1648" spans="1:16" x14ac:dyDescent="0.25">
      <c r="A1648" s="31">
        <v>43525</v>
      </c>
      <c r="B1648" s="32" t="s">
        <v>84</v>
      </c>
      <c r="C1648" s="32" t="s">
        <v>86</v>
      </c>
      <c r="D1648" s="32" t="s">
        <v>76</v>
      </c>
      <c r="E1648" s="33">
        <v>7</v>
      </c>
      <c r="F1648" s="34">
        <v>38408.300000000003</v>
      </c>
      <c r="G1648" s="34">
        <v>0</v>
      </c>
      <c r="H1648" s="34">
        <v>28610.79</v>
      </c>
      <c r="I1648" s="34">
        <v>1917.4</v>
      </c>
      <c r="J1648" s="35">
        <f t="shared" si="175"/>
        <v>38408.300000000003</v>
      </c>
      <c r="K1648" s="35">
        <f t="shared" si="176"/>
        <v>9797.510000000002</v>
      </c>
      <c r="L1648" s="35">
        <f t="shared" si="177"/>
        <v>7880.1100000000024</v>
      </c>
      <c r="M1648" s="36">
        <f t="shared" si="178"/>
        <v>0.25508835329863599</v>
      </c>
      <c r="N1648" s="37">
        <f t="shared" si="179"/>
        <v>2019</v>
      </c>
      <c r="O1648" s="38" t="str">
        <f t="shared" si="180"/>
        <v>Q1</v>
      </c>
      <c r="P1648" s="37">
        <f t="shared" si="181"/>
        <v>3</v>
      </c>
    </row>
    <row r="1649" spans="1:16" x14ac:dyDescent="0.25">
      <c r="A1649" s="31">
        <v>43525</v>
      </c>
      <c r="B1649" s="32" t="s">
        <v>84</v>
      </c>
      <c r="C1649" s="32" t="s">
        <v>75</v>
      </c>
      <c r="D1649" s="32" t="s">
        <v>76</v>
      </c>
      <c r="E1649" s="33">
        <v>21</v>
      </c>
      <c r="F1649" s="34">
        <v>96133.78</v>
      </c>
      <c r="G1649" s="34">
        <v>0</v>
      </c>
      <c r="H1649" s="34">
        <v>82928.75</v>
      </c>
      <c r="I1649" s="34">
        <v>0</v>
      </c>
      <c r="J1649" s="35">
        <f t="shared" si="175"/>
        <v>96133.78</v>
      </c>
      <c r="K1649" s="35">
        <f t="shared" si="176"/>
        <v>13205.029999999999</v>
      </c>
      <c r="L1649" s="35">
        <f t="shared" si="177"/>
        <v>13205.029999999999</v>
      </c>
      <c r="M1649" s="36">
        <f t="shared" si="178"/>
        <v>0.13736097758769081</v>
      </c>
      <c r="N1649" s="37">
        <f t="shared" si="179"/>
        <v>2019</v>
      </c>
      <c r="O1649" s="38" t="str">
        <f t="shared" si="180"/>
        <v>Q1</v>
      </c>
      <c r="P1649" s="37">
        <f t="shared" si="181"/>
        <v>3</v>
      </c>
    </row>
    <row r="1650" spans="1:16" x14ac:dyDescent="0.25">
      <c r="A1650" s="31">
        <v>43525</v>
      </c>
      <c r="B1650" s="32" t="s">
        <v>84</v>
      </c>
      <c r="C1650" s="32" t="s">
        <v>75</v>
      </c>
      <c r="D1650" s="32" t="s">
        <v>77</v>
      </c>
      <c r="E1650" s="33">
        <v>2</v>
      </c>
      <c r="F1650" s="34">
        <v>10026.290000000001</v>
      </c>
      <c r="G1650" s="34">
        <v>501.31</v>
      </c>
      <c r="H1650" s="34">
        <v>9279.9699999999993</v>
      </c>
      <c r="I1650" s="34">
        <v>0</v>
      </c>
      <c r="J1650" s="35">
        <f t="shared" si="175"/>
        <v>9524.9800000000014</v>
      </c>
      <c r="K1650" s="35">
        <f t="shared" si="176"/>
        <v>245.01000000000204</v>
      </c>
      <c r="L1650" s="35">
        <f t="shared" si="177"/>
        <v>245.01000000000204</v>
      </c>
      <c r="M1650" s="36">
        <f t="shared" si="178"/>
        <v>2.5722888656984268E-2</v>
      </c>
      <c r="N1650" s="37">
        <f t="shared" si="179"/>
        <v>2019</v>
      </c>
      <c r="O1650" s="38" t="str">
        <f t="shared" si="180"/>
        <v>Q1</v>
      </c>
      <c r="P1650" s="37">
        <f t="shared" si="181"/>
        <v>3</v>
      </c>
    </row>
    <row r="1651" spans="1:16" x14ac:dyDescent="0.25">
      <c r="A1651" s="31">
        <v>43525</v>
      </c>
      <c r="B1651" s="32" t="s">
        <v>84</v>
      </c>
      <c r="C1651" s="32" t="s">
        <v>78</v>
      </c>
      <c r="D1651" s="32" t="s">
        <v>76</v>
      </c>
      <c r="E1651" s="33">
        <v>263</v>
      </c>
      <c r="F1651" s="34">
        <v>1069736.83</v>
      </c>
      <c r="G1651" s="34">
        <v>0</v>
      </c>
      <c r="H1651" s="34">
        <v>892198.88</v>
      </c>
      <c r="I1651" s="34">
        <v>0</v>
      </c>
      <c r="J1651" s="35">
        <f t="shared" si="175"/>
        <v>1069736.83</v>
      </c>
      <c r="K1651" s="35">
        <f t="shared" si="176"/>
        <v>177537.95000000007</v>
      </c>
      <c r="L1651" s="35">
        <f t="shared" si="177"/>
        <v>177537.95000000007</v>
      </c>
      <c r="M1651" s="36">
        <f t="shared" si="178"/>
        <v>0.16596413717942202</v>
      </c>
      <c r="N1651" s="37">
        <f t="shared" si="179"/>
        <v>2019</v>
      </c>
      <c r="O1651" s="38" t="str">
        <f t="shared" si="180"/>
        <v>Q1</v>
      </c>
      <c r="P1651" s="37">
        <f t="shared" si="181"/>
        <v>3</v>
      </c>
    </row>
    <row r="1652" spans="1:16" x14ac:dyDescent="0.25">
      <c r="A1652" s="31">
        <v>43525</v>
      </c>
      <c r="B1652" s="32" t="s">
        <v>84</v>
      </c>
      <c r="C1652" s="32" t="s">
        <v>78</v>
      </c>
      <c r="D1652" s="32" t="s">
        <v>77</v>
      </c>
      <c r="E1652" s="33">
        <v>10</v>
      </c>
      <c r="F1652" s="34">
        <v>31655.83</v>
      </c>
      <c r="G1652" s="34">
        <v>1582.79</v>
      </c>
      <c r="H1652" s="34">
        <v>24876.33</v>
      </c>
      <c r="I1652" s="34">
        <v>0</v>
      </c>
      <c r="J1652" s="35">
        <f t="shared" si="175"/>
        <v>30073.040000000001</v>
      </c>
      <c r="K1652" s="35">
        <f t="shared" si="176"/>
        <v>5196.7099999999991</v>
      </c>
      <c r="L1652" s="35">
        <f t="shared" si="177"/>
        <v>5196.7099999999991</v>
      </c>
      <c r="M1652" s="36">
        <f t="shared" si="178"/>
        <v>0.17280294908662372</v>
      </c>
      <c r="N1652" s="37">
        <f t="shared" si="179"/>
        <v>2019</v>
      </c>
      <c r="O1652" s="38" t="str">
        <f t="shared" si="180"/>
        <v>Q1</v>
      </c>
      <c r="P1652" s="37">
        <f t="shared" si="181"/>
        <v>3</v>
      </c>
    </row>
    <row r="1653" spans="1:16" x14ac:dyDescent="0.25">
      <c r="A1653" s="31">
        <v>43525</v>
      </c>
      <c r="B1653" s="32" t="s">
        <v>84</v>
      </c>
      <c r="C1653" s="32" t="s">
        <v>79</v>
      </c>
      <c r="D1653" s="32" t="s">
        <v>76</v>
      </c>
      <c r="E1653" s="33">
        <v>23</v>
      </c>
      <c r="F1653" s="34">
        <v>87970.95</v>
      </c>
      <c r="G1653" s="34">
        <v>0</v>
      </c>
      <c r="H1653" s="34">
        <v>71557.72</v>
      </c>
      <c r="I1653" s="34">
        <v>0</v>
      </c>
      <c r="J1653" s="35">
        <f t="shared" si="175"/>
        <v>87970.95</v>
      </c>
      <c r="K1653" s="35">
        <f t="shared" si="176"/>
        <v>16413.229999999996</v>
      </c>
      <c r="L1653" s="35">
        <f t="shared" si="177"/>
        <v>16413.229999999996</v>
      </c>
      <c r="M1653" s="36">
        <f t="shared" si="178"/>
        <v>0.18657556841207235</v>
      </c>
      <c r="N1653" s="37">
        <f t="shared" si="179"/>
        <v>2019</v>
      </c>
      <c r="O1653" s="38" t="str">
        <f t="shared" si="180"/>
        <v>Q1</v>
      </c>
      <c r="P1653" s="37">
        <f t="shared" si="181"/>
        <v>3</v>
      </c>
    </row>
    <row r="1654" spans="1:16" x14ac:dyDescent="0.25">
      <c r="A1654" s="31">
        <v>43525</v>
      </c>
      <c r="B1654" s="32" t="s">
        <v>85</v>
      </c>
      <c r="C1654" s="32" t="s">
        <v>86</v>
      </c>
      <c r="D1654" s="32" t="s">
        <v>76</v>
      </c>
      <c r="E1654" s="33">
        <v>16</v>
      </c>
      <c r="F1654" s="34">
        <v>16919.93</v>
      </c>
      <c r="G1654" s="34">
        <v>0</v>
      </c>
      <c r="H1654" s="34">
        <v>8328.57</v>
      </c>
      <c r="I1654" s="34">
        <v>845.83</v>
      </c>
      <c r="J1654" s="35">
        <f t="shared" si="175"/>
        <v>16919.93</v>
      </c>
      <c r="K1654" s="35">
        <f t="shared" si="176"/>
        <v>8591.36</v>
      </c>
      <c r="L1654" s="35">
        <f t="shared" si="177"/>
        <v>7745.5300000000007</v>
      </c>
      <c r="M1654" s="36">
        <f t="shared" si="178"/>
        <v>0.50776569406611027</v>
      </c>
      <c r="N1654" s="37">
        <f t="shared" si="179"/>
        <v>2019</v>
      </c>
      <c r="O1654" s="38" t="str">
        <f t="shared" si="180"/>
        <v>Q1</v>
      </c>
      <c r="P1654" s="37">
        <f t="shared" si="181"/>
        <v>3</v>
      </c>
    </row>
    <row r="1655" spans="1:16" x14ac:dyDescent="0.25">
      <c r="A1655" s="31">
        <v>43525</v>
      </c>
      <c r="B1655" s="32" t="s">
        <v>85</v>
      </c>
      <c r="C1655" s="32" t="s">
        <v>86</v>
      </c>
      <c r="D1655" s="32" t="s">
        <v>77</v>
      </c>
      <c r="E1655" s="33">
        <v>1</v>
      </c>
      <c r="F1655" s="34">
        <v>2185.0300000000002</v>
      </c>
      <c r="G1655" s="34">
        <v>109.25</v>
      </c>
      <c r="H1655" s="34">
        <v>1417.29</v>
      </c>
      <c r="I1655" s="34">
        <v>107.23</v>
      </c>
      <c r="J1655" s="35">
        <f t="shared" si="175"/>
        <v>2075.7800000000002</v>
      </c>
      <c r="K1655" s="35">
        <f t="shared" si="176"/>
        <v>658.49000000000024</v>
      </c>
      <c r="L1655" s="35">
        <f t="shared" si="177"/>
        <v>551.26000000000022</v>
      </c>
      <c r="M1655" s="36">
        <f t="shared" si="178"/>
        <v>0.31722533216429494</v>
      </c>
      <c r="N1655" s="37">
        <f t="shared" si="179"/>
        <v>2019</v>
      </c>
      <c r="O1655" s="38" t="str">
        <f t="shared" si="180"/>
        <v>Q1</v>
      </c>
      <c r="P1655" s="37">
        <f t="shared" si="181"/>
        <v>3</v>
      </c>
    </row>
    <row r="1656" spans="1:16" x14ac:dyDescent="0.25">
      <c r="A1656" s="31">
        <v>43525</v>
      </c>
      <c r="B1656" s="32" t="s">
        <v>85</v>
      </c>
      <c r="C1656" s="32" t="s">
        <v>75</v>
      </c>
      <c r="D1656" s="32" t="s">
        <v>76</v>
      </c>
      <c r="E1656" s="33">
        <v>17</v>
      </c>
      <c r="F1656" s="34">
        <v>21174.29</v>
      </c>
      <c r="G1656" s="34">
        <v>0</v>
      </c>
      <c r="H1656" s="34">
        <v>11382.92</v>
      </c>
      <c r="I1656" s="34">
        <v>0</v>
      </c>
      <c r="J1656" s="35">
        <f t="shared" si="175"/>
        <v>21174.29</v>
      </c>
      <c r="K1656" s="35">
        <f t="shared" si="176"/>
        <v>9791.3700000000008</v>
      </c>
      <c r="L1656" s="35">
        <f t="shared" si="177"/>
        <v>9791.3700000000008</v>
      </c>
      <c r="M1656" s="36">
        <f t="shared" si="178"/>
        <v>0.46241786619527742</v>
      </c>
      <c r="N1656" s="37">
        <f t="shared" si="179"/>
        <v>2019</v>
      </c>
      <c r="O1656" s="38" t="str">
        <f t="shared" si="180"/>
        <v>Q1</v>
      </c>
      <c r="P1656" s="37">
        <f t="shared" si="181"/>
        <v>3</v>
      </c>
    </row>
    <row r="1657" spans="1:16" x14ac:dyDescent="0.25">
      <c r="A1657" s="31">
        <v>43525</v>
      </c>
      <c r="B1657" s="32" t="s">
        <v>85</v>
      </c>
      <c r="C1657" s="32" t="s">
        <v>75</v>
      </c>
      <c r="D1657" s="32" t="s">
        <v>77</v>
      </c>
      <c r="E1657" s="33">
        <v>2</v>
      </c>
      <c r="F1657" s="34">
        <v>2576.62</v>
      </c>
      <c r="G1657" s="34">
        <v>128.83000000000001</v>
      </c>
      <c r="H1657" s="34">
        <v>1187.21</v>
      </c>
      <c r="I1657" s="34">
        <v>0</v>
      </c>
      <c r="J1657" s="35">
        <f t="shared" si="175"/>
        <v>2447.79</v>
      </c>
      <c r="K1657" s="35">
        <f t="shared" si="176"/>
        <v>1260.58</v>
      </c>
      <c r="L1657" s="35">
        <f t="shared" si="177"/>
        <v>1260.58</v>
      </c>
      <c r="M1657" s="36">
        <f t="shared" si="178"/>
        <v>0.51498698826288203</v>
      </c>
      <c r="N1657" s="37">
        <f t="shared" si="179"/>
        <v>2019</v>
      </c>
      <c r="O1657" s="38" t="str">
        <f t="shared" si="180"/>
        <v>Q1</v>
      </c>
      <c r="P1657" s="37">
        <f t="shared" si="181"/>
        <v>3</v>
      </c>
    </row>
    <row r="1658" spans="1:16" x14ac:dyDescent="0.25">
      <c r="A1658" s="31">
        <v>43525</v>
      </c>
      <c r="B1658" s="32" t="s">
        <v>85</v>
      </c>
      <c r="C1658" s="32" t="s">
        <v>78</v>
      </c>
      <c r="D1658" s="32" t="s">
        <v>76</v>
      </c>
      <c r="E1658" s="33">
        <v>269</v>
      </c>
      <c r="F1658" s="34">
        <v>321855.19</v>
      </c>
      <c r="G1658" s="34">
        <v>0</v>
      </c>
      <c r="H1658" s="34">
        <v>175835.21</v>
      </c>
      <c r="I1658" s="34">
        <v>0</v>
      </c>
      <c r="J1658" s="35">
        <f t="shared" si="175"/>
        <v>321855.19</v>
      </c>
      <c r="K1658" s="35">
        <f t="shared" si="176"/>
        <v>146019.98000000001</v>
      </c>
      <c r="L1658" s="35">
        <f t="shared" si="177"/>
        <v>146019.98000000001</v>
      </c>
      <c r="M1658" s="36">
        <f t="shared" si="178"/>
        <v>0.45368222895520188</v>
      </c>
      <c r="N1658" s="37">
        <f t="shared" si="179"/>
        <v>2019</v>
      </c>
      <c r="O1658" s="38" t="str">
        <f t="shared" si="180"/>
        <v>Q1</v>
      </c>
      <c r="P1658" s="37">
        <f t="shared" si="181"/>
        <v>3</v>
      </c>
    </row>
    <row r="1659" spans="1:16" x14ac:dyDescent="0.25">
      <c r="A1659" s="31">
        <v>43525</v>
      </c>
      <c r="B1659" s="32" t="s">
        <v>85</v>
      </c>
      <c r="C1659" s="32" t="s">
        <v>78</v>
      </c>
      <c r="D1659" s="32" t="s">
        <v>77</v>
      </c>
      <c r="E1659" s="33">
        <v>7</v>
      </c>
      <c r="F1659" s="34">
        <v>7389.2</v>
      </c>
      <c r="G1659" s="34">
        <v>369.47</v>
      </c>
      <c r="H1659" s="34">
        <v>3517.88</v>
      </c>
      <c r="I1659" s="34">
        <v>0</v>
      </c>
      <c r="J1659" s="35">
        <f t="shared" si="175"/>
        <v>7019.73</v>
      </c>
      <c r="K1659" s="35">
        <f t="shared" si="176"/>
        <v>3501.8499999999995</v>
      </c>
      <c r="L1659" s="35">
        <f t="shared" si="177"/>
        <v>3501.8499999999995</v>
      </c>
      <c r="M1659" s="36">
        <f t="shared" si="178"/>
        <v>0.49885821819357717</v>
      </c>
      <c r="N1659" s="37">
        <f t="shared" si="179"/>
        <v>2019</v>
      </c>
      <c r="O1659" s="38" t="str">
        <f t="shared" si="180"/>
        <v>Q1</v>
      </c>
      <c r="P1659" s="37">
        <f t="shared" si="181"/>
        <v>3</v>
      </c>
    </row>
    <row r="1660" spans="1:16" x14ac:dyDescent="0.25">
      <c r="A1660" s="31">
        <v>43525</v>
      </c>
      <c r="B1660" s="32" t="s">
        <v>85</v>
      </c>
      <c r="C1660" s="32" t="s">
        <v>79</v>
      </c>
      <c r="D1660" s="32" t="s">
        <v>76</v>
      </c>
      <c r="E1660" s="33">
        <v>28</v>
      </c>
      <c r="F1660" s="34">
        <v>43692.07</v>
      </c>
      <c r="G1660" s="34">
        <v>0</v>
      </c>
      <c r="H1660" s="34">
        <v>24623.49</v>
      </c>
      <c r="I1660" s="34">
        <v>0</v>
      </c>
      <c r="J1660" s="35">
        <f t="shared" si="175"/>
        <v>43692.07</v>
      </c>
      <c r="K1660" s="35">
        <f t="shared" si="176"/>
        <v>19068.579999999998</v>
      </c>
      <c r="L1660" s="35">
        <f t="shared" si="177"/>
        <v>19068.579999999998</v>
      </c>
      <c r="M1660" s="36">
        <f t="shared" si="178"/>
        <v>0.43643114185251464</v>
      </c>
      <c r="N1660" s="37">
        <f t="shared" si="179"/>
        <v>2019</v>
      </c>
      <c r="O1660" s="38" t="str">
        <f t="shared" si="180"/>
        <v>Q1</v>
      </c>
      <c r="P1660" s="37">
        <f t="shared" si="181"/>
        <v>3</v>
      </c>
    </row>
    <row r="1661" spans="1:16" x14ac:dyDescent="0.25">
      <c r="A1661" s="31">
        <v>43525</v>
      </c>
      <c r="B1661" s="32" t="s">
        <v>85</v>
      </c>
      <c r="C1661" s="32" t="s">
        <v>79</v>
      </c>
      <c r="D1661" s="32" t="s">
        <v>77</v>
      </c>
      <c r="E1661" s="33">
        <v>3</v>
      </c>
      <c r="F1661" s="34">
        <v>3902.06</v>
      </c>
      <c r="G1661" s="34">
        <v>195.1</v>
      </c>
      <c r="H1661" s="34">
        <v>2209.7800000000002</v>
      </c>
      <c r="I1661" s="34">
        <v>0</v>
      </c>
      <c r="J1661" s="35">
        <f t="shared" si="175"/>
        <v>3706.96</v>
      </c>
      <c r="K1661" s="35">
        <f t="shared" si="176"/>
        <v>1497.1799999999998</v>
      </c>
      <c r="L1661" s="35">
        <f t="shared" si="177"/>
        <v>1497.1799999999998</v>
      </c>
      <c r="M1661" s="36">
        <f t="shared" si="178"/>
        <v>0.40388350562185721</v>
      </c>
      <c r="N1661" s="37">
        <f t="shared" si="179"/>
        <v>2019</v>
      </c>
      <c r="O1661" s="38" t="str">
        <f t="shared" si="180"/>
        <v>Q1</v>
      </c>
      <c r="P1661" s="37">
        <f t="shared" si="181"/>
        <v>3</v>
      </c>
    </row>
    <row r="1662" spans="1:16" x14ac:dyDescent="0.25">
      <c r="A1662" s="31">
        <v>43556</v>
      </c>
      <c r="B1662" s="32" t="s">
        <v>74</v>
      </c>
      <c r="C1662" s="32" t="s">
        <v>86</v>
      </c>
      <c r="D1662" s="32" t="s">
        <v>76</v>
      </c>
      <c r="E1662" s="33">
        <v>17</v>
      </c>
      <c r="F1662" s="34">
        <v>7612.06</v>
      </c>
      <c r="G1662" s="34">
        <v>0</v>
      </c>
      <c r="H1662" s="34">
        <v>4381.9799999999996</v>
      </c>
      <c r="I1662" s="34">
        <v>380.08</v>
      </c>
      <c r="J1662" s="35">
        <f t="shared" si="175"/>
        <v>7612.06</v>
      </c>
      <c r="K1662" s="35">
        <f t="shared" si="176"/>
        <v>3230.0800000000008</v>
      </c>
      <c r="L1662" s="35">
        <f t="shared" si="177"/>
        <v>2850.0000000000009</v>
      </c>
      <c r="M1662" s="36">
        <f t="shared" si="178"/>
        <v>0.42433717022724476</v>
      </c>
      <c r="N1662" s="37">
        <f t="shared" si="179"/>
        <v>2019</v>
      </c>
      <c r="O1662" s="38" t="str">
        <f t="shared" si="180"/>
        <v>Q2</v>
      </c>
      <c r="P1662" s="37">
        <f t="shared" si="181"/>
        <v>4</v>
      </c>
    </row>
    <row r="1663" spans="1:16" x14ac:dyDescent="0.25">
      <c r="A1663" s="31">
        <v>43556</v>
      </c>
      <c r="B1663" s="32" t="s">
        <v>74</v>
      </c>
      <c r="C1663" s="32" t="s">
        <v>86</v>
      </c>
      <c r="D1663" s="32" t="s">
        <v>77</v>
      </c>
      <c r="E1663" s="33">
        <v>11</v>
      </c>
      <c r="F1663" s="34">
        <v>4816.82</v>
      </c>
      <c r="G1663" s="34">
        <v>385.35</v>
      </c>
      <c r="H1663" s="34">
        <v>2801.83</v>
      </c>
      <c r="I1663" s="34">
        <v>221.58</v>
      </c>
      <c r="J1663" s="35">
        <f t="shared" si="175"/>
        <v>4431.4699999999993</v>
      </c>
      <c r="K1663" s="35">
        <f t="shared" si="176"/>
        <v>1629.6399999999994</v>
      </c>
      <c r="L1663" s="35">
        <f t="shared" si="177"/>
        <v>1408.0599999999995</v>
      </c>
      <c r="M1663" s="36">
        <f t="shared" si="178"/>
        <v>0.36774253238767263</v>
      </c>
      <c r="N1663" s="37">
        <f t="shared" si="179"/>
        <v>2019</v>
      </c>
      <c r="O1663" s="38" t="str">
        <f t="shared" si="180"/>
        <v>Q2</v>
      </c>
      <c r="P1663" s="37">
        <f t="shared" si="181"/>
        <v>4</v>
      </c>
    </row>
    <row r="1664" spans="1:16" x14ac:dyDescent="0.25">
      <c r="A1664" s="31">
        <v>43556</v>
      </c>
      <c r="B1664" s="32" t="s">
        <v>74</v>
      </c>
      <c r="C1664" s="32" t="s">
        <v>75</v>
      </c>
      <c r="D1664" s="32" t="s">
        <v>76</v>
      </c>
      <c r="E1664" s="33">
        <v>31</v>
      </c>
      <c r="F1664" s="34">
        <v>11687.12</v>
      </c>
      <c r="G1664" s="34">
        <v>0</v>
      </c>
      <c r="H1664" s="34">
        <v>7368.54</v>
      </c>
      <c r="I1664" s="34">
        <v>0</v>
      </c>
      <c r="J1664" s="35">
        <f t="shared" si="175"/>
        <v>11687.12</v>
      </c>
      <c r="K1664" s="35">
        <f t="shared" si="176"/>
        <v>4318.5800000000008</v>
      </c>
      <c r="L1664" s="35">
        <f t="shared" si="177"/>
        <v>4318.5800000000008</v>
      </c>
      <c r="M1664" s="36">
        <f t="shared" si="178"/>
        <v>0.36951618533907415</v>
      </c>
      <c r="N1664" s="37">
        <f t="shared" si="179"/>
        <v>2019</v>
      </c>
      <c r="O1664" s="38" t="str">
        <f t="shared" si="180"/>
        <v>Q2</v>
      </c>
      <c r="P1664" s="37">
        <f t="shared" si="181"/>
        <v>4</v>
      </c>
    </row>
    <row r="1665" spans="1:16" x14ac:dyDescent="0.25">
      <c r="A1665" s="31">
        <v>43556</v>
      </c>
      <c r="B1665" s="32" t="s">
        <v>74</v>
      </c>
      <c r="C1665" s="32" t="s">
        <v>75</v>
      </c>
      <c r="D1665" s="32" t="s">
        <v>77</v>
      </c>
      <c r="E1665" s="33">
        <v>20</v>
      </c>
      <c r="F1665" s="34">
        <v>9911.68</v>
      </c>
      <c r="G1665" s="34">
        <v>723.01</v>
      </c>
      <c r="H1665" s="34">
        <v>5128.67</v>
      </c>
      <c r="I1665" s="34">
        <v>0</v>
      </c>
      <c r="J1665" s="35">
        <f t="shared" si="175"/>
        <v>9188.67</v>
      </c>
      <c r="K1665" s="35">
        <f t="shared" si="176"/>
        <v>4060</v>
      </c>
      <c r="L1665" s="35">
        <f t="shared" si="177"/>
        <v>4060</v>
      </c>
      <c r="M1665" s="36">
        <f t="shared" si="178"/>
        <v>0.4418484938516673</v>
      </c>
      <c r="N1665" s="37">
        <f t="shared" si="179"/>
        <v>2019</v>
      </c>
      <c r="O1665" s="38" t="str">
        <f t="shared" si="180"/>
        <v>Q2</v>
      </c>
      <c r="P1665" s="37">
        <f t="shared" si="181"/>
        <v>4</v>
      </c>
    </row>
    <row r="1666" spans="1:16" x14ac:dyDescent="0.25">
      <c r="A1666" s="31">
        <v>43556</v>
      </c>
      <c r="B1666" s="32" t="s">
        <v>74</v>
      </c>
      <c r="C1666" s="32" t="s">
        <v>78</v>
      </c>
      <c r="D1666" s="32" t="s">
        <v>76</v>
      </c>
      <c r="E1666" s="33">
        <v>886</v>
      </c>
      <c r="F1666" s="34">
        <v>353365.21</v>
      </c>
      <c r="G1666" s="34">
        <v>0</v>
      </c>
      <c r="H1666" s="34">
        <v>214165.42</v>
      </c>
      <c r="I1666" s="34">
        <v>0</v>
      </c>
      <c r="J1666" s="35">
        <f t="shared" ref="J1666:J1729" si="182">F1666-G1666</f>
        <v>353365.21</v>
      </c>
      <c r="K1666" s="35">
        <f t="shared" ref="K1666:K1729" si="183">J1666-H1666</f>
        <v>139199.79</v>
      </c>
      <c r="L1666" s="35">
        <f t="shared" ref="L1666:L1729" si="184">K1666-I1666</f>
        <v>139199.79</v>
      </c>
      <c r="M1666" s="36">
        <f t="shared" ref="M1666:M1729" si="185">IF(J1666=0,0,K1666/J1666)</f>
        <v>0.39392613098499424</v>
      </c>
      <c r="N1666" s="37">
        <f t="shared" ref="N1666:N1729" si="186">YEAR(A1666)</f>
        <v>2019</v>
      </c>
      <c r="O1666" s="38" t="str">
        <f t="shared" ref="O1666:O1729" si="187">"Q"&amp;ROUNDUP(MONTH(A1666)/3,0)</f>
        <v>Q2</v>
      </c>
      <c r="P1666" s="37">
        <f t="shared" ref="P1666:P1729" si="188">MONTH(A1666)</f>
        <v>4</v>
      </c>
    </row>
    <row r="1667" spans="1:16" x14ac:dyDescent="0.25">
      <c r="A1667" s="31">
        <v>43556</v>
      </c>
      <c r="B1667" s="32" t="s">
        <v>74</v>
      </c>
      <c r="C1667" s="32" t="s">
        <v>78</v>
      </c>
      <c r="D1667" s="32" t="s">
        <v>77</v>
      </c>
      <c r="E1667" s="33">
        <v>182</v>
      </c>
      <c r="F1667" s="34">
        <v>70163.839999999997</v>
      </c>
      <c r="G1667" s="34">
        <v>5234.7299999999996</v>
      </c>
      <c r="H1667" s="34">
        <v>43751.1</v>
      </c>
      <c r="I1667" s="34">
        <v>0</v>
      </c>
      <c r="J1667" s="35">
        <f t="shared" si="182"/>
        <v>64929.11</v>
      </c>
      <c r="K1667" s="35">
        <f t="shared" si="183"/>
        <v>21178.010000000002</v>
      </c>
      <c r="L1667" s="35">
        <f t="shared" si="184"/>
        <v>21178.010000000002</v>
      </c>
      <c r="M1667" s="36">
        <f t="shared" si="185"/>
        <v>0.32617126586210715</v>
      </c>
      <c r="N1667" s="37">
        <f t="shared" si="186"/>
        <v>2019</v>
      </c>
      <c r="O1667" s="38" t="str">
        <f t="shared" si="187"/>
        <v>Q2</v>
      </c>
      <c r="P1667" s="37">
        <f t="shared" si="188"/>
        <v>4</v>
      </c>
    </row>
    <row r="1668" spans="1:16" x14ac:dyDescent="0.25">
      <c r="A1668" s="31">
        <v>43556</v>
      </c>
      <c r="B1668" s="32" t="s">
        <v>74</v>
      </c>
      <c r="C1668" s="32" t="s">
        <v>79</v>
      </c>
      <c r="D1668" s="32" t="s">
        <v>76</v>
      </c>
      <c r="E1668" s="33">
        <v>46</v>
      </c>
      <c r="F1668" s="34">
        <v>16007.3</v>
      </c>
      <c r="G1668" s="34">
        <v>0</v>
      </c>
      <c r="H1668" s="34">
        <v>10017.19</v>
      </c>
      <c r="I1668" s="34">
        <v>0</v>
      </c>
      <c r="J1668" s="35">
        <f t="shared" si="182"/>
        <v>16007.3</v>
      </c>
      <c r="K1668" s="35">
        <f t="shared" si="183"/>
        <v>5990.1099999999988</v>
      </c>
      <c r="L1668" s="35">
        <f t="shared" si="184"/>
        <v>5990.1099999999988</v>
      </c>
      <c r="M1668" s="36">
        <f t="shared" si="185"/>
        <v>0.37421114116684256</v>
      </c>
      <c r="N1668" s="37">
        <f t="shared" si="186"/>
        <v>2019</v>
      </c>
      <c r="O1668" s="38" t="str">
        <f t="shared" si="187"/>
        <v>Q2</v>
      </c>
      <c r="P1668" s="37">
        <f t="shared" si="188"/>
        <v>4</v>
      </c>
    </row>
    <row r="1669" spans="1:16" x14ac:dyDescent="0.25">
      <c r="A1669" s="31">
        <v>43556</v>
      </c>
      <c r="B1669" s="32" t="s">
        <v>74</v>
      </c>
      <c r="C1669" s="32" t="s">
        <v>79</v>
      </c>
      <c r="D1669" s="32" t="s">
        <v>77</v>
      </c>
      <c r="E1669" s="33">
        <v>16</v>
      </c>
      <c r="F1669" s="34">
        <v>6392.72</v>
      </c>
      <c r="G1669" s="34">
        <v>462.79</v>
      </c>
      <c r="H1669" s="34">
        <v>3969.31</v>
      </c>
      <c r="I1669" s="34">
        <v>0</v>
      </c>
      <c r="J1669" s="35">
        <f t="shared" si="182"/>
        <v>5929.93</v>
      </c>
      <c r="K1669" s="35">
        <f t="shared" si="183"/>
        <v>1960.6200000000003</v>
      </c>
      <c r="L1669" s="35">
        <f t="shared" si="184"/>
        <v>1960.6200000000003</v>
      </c>
      <c r="M1669" s="36">
        <f t="shared" si="185"/>
        <v>0.33063122161644409</v>
      </c>
      <c r="N1669" s="37">
        <f t="shared" si="186"/>
        <v>2019</v>
      </c>
      <c r="O1669" s="38" t="str">
        <f t="shared" si="187"/>
        <v>Q2</v>
      </c>
      <c r="P1669" s="37">
        <f t="shared" si="188"/>
        <v>4</v>
      </c>
    </row>
    <row r="1670" spans="1:16" x14ac:dyDescent="0.25">
      <c r="A1670" s="31">
        <v>43556</v>
      </c>
      <c r="B1670" s="32" t="s">
        <v>80</v>
      </c>
      <c r="C1670" s="32" t="s">
        <v>86</v>
      </c>
      <c r="D1670" s="32" t="s">
        <v>76</v>
      </c>
      <c r="E1670" s="33">
        <v>6</v>
      </c>
      <c r="F1670" s="34">
        <v>25780.99</v>
      </c>
      <c r="G1670" s="34">
        <v>0</v>
      </c>
      <c r="H1670" s="34">
        <v>22307.61</v>
      </c>
      <c r="I1670" s="34">
        <v>1289.05</v>
      </c>
      <c r="J1670" s="35">
        <f t="shared" si="182"/>
        <v>25780.99</v>
      </c>
      <c r="K1670" s="35">
        <f t="shared" si="183"/>
        <v>3473.380000000001</v>
      </c>
      <c r="L1670" s="35">
        <f t="shared" si="184"/>
        <v>2184.3300000000008</v>
      </c>
      <c r="M1670" s="36">
        <f t="shared" si="185"/>
        <v>0.13472640111958464</v>
      </c>
      <c r="N1670" s="37">
        <f t="shared" si="186"/>
        <v>2019</v>
      </c>
      <c r="O1670" s="38" t="str">
        <f t="shared" si="187"/>
        <v>Q2</v>
      </c>
      <c r="P1670" s="37">
        <f t="shared" si="188"/>
        <v>4</v>
      </c>
    </row>
    <row r="1671" spans="1:16" x14ac:dyDescent="0.25">
      <c r="A1671" s="31">
        <v>43556</v>
      </c>
      <c r="B1671" s="32" t="s">
        <v>80</v>
      </c>
      <c r="C1671" s="32" t="s">
        <v>75</v>
      </c>
      <c r="D1671" s="32" t="s">
        <v>76</v>
      </c>
      <c r="E1671" s="33">
        <v>11</v>
      </c>
      <c r="F1671" s="34">
        <v>48167.18</v>
      </c>
      <c r="G1671" s="34">
        <v>0</v>
      </c>
      <c r="H1671" s="34">
        <v>41872.04</v>
      </c>
      <c r="I1671" s="34">
        <v>0</v>
      </c>
      <c r="J1671" s="35">
        <f t="shared" si="182"/>
        <v>48167.18</v>
      </c>
      <c r="K1671" s="35">
        <f t="shared" si="183"/>
        <v>6295.1399999999994</v>
      </c>
      <c r="L1671" s="35">
        <f t="shared" si="184"/>
        <v>6295.1399999999994</v>
      </c>
      <c r="M1671" s="36">
        <f t="shared" si="185"/>
        <v>0.13069355523823481</v>
      </c>
      <c r="N1671" s="37">
        <f t="shared" si="186"/>
        <v>2019</v>
      </c>
      <c r="O1671" s="38" t="str">
        <f t="shared" si="187"/>
        <v>Q2</v>
      </c>
      <c r="P1671" s="37">
        <f t="shared" si="188"/>
        <v>4</v>
      </c>
    </row>
    <row r="1672" spans="1:16" x14ac:dyDescent="0.25">
      <c r="A1672" s="31">
        <v>43556</v>
      </c>
      <c r="B1672" s="32" t="s">
        <v>80</v>
      </c>
      <c r="C1672" s="32" t="s">
        <v>75</v>
      </c>
      <c r="D1672" s="32" t="s">
        <v>77</v>
      </c>
      <c r="E1672" s="33">
        <v>3</v>
      </c>
      <c r="F1672" s="34">
        <v>13134.57</v>
      </c>
      <c r="G1672" s="34">
        <v>1050.76</v>
      </c>
      <c r="H1672" s="34">
        <v>11769.18</v>
      </c>
      <c r="I1672" s="34">
        <v>0</v>
      </c>
      <c r="J1672" s="35">
        <f t="shared" si="182"/>
        <v>12083.81</v>
      </c>
      <c r="K1672" s="35">
        <f t="shared" si="183"/>
        <v>314.6299999999992</v>
      </c>
      <c r="L1672" s="35">
        <f t="shared" si="184"/>
        <v>314.6299999999992</v>
      </c>
      <c r="M1672" s="36">
        <f t="shared" si="185"/>
        <v>2.6037317700294792E-2</v>
      </c>
      <c r="N1672" s="37">
        <f t="shared" si="186"/>
        <v>2019</v>
      </c>
      <c r="O1672" s="38" t="str">
        <f t="shared" si="187"/>
        <v>Q2</v>
      </c>
      <c r="P1672" s="37">
        <f t="shared" si="188"/>
        <v>4</v>
      </c>
    </row>
    <row r="1673" spans="1:16" x14ac:dyDescent="0.25">
      <c r="A1673" s="31">
        <v>43556</v>
      </c>
      <c r="B1673" s="32" t="s">
        <v>80</v>
      </c>
      <c r="C1673" s="32" t="s">
        <v>78</v>
      </c>
      <c r="D1673" s="32" t="s">
        <v>76</v>
      </c>
      <c r="E1673" s="33">
        <v>171</v>
      </c>
      <c r="F1673" s="34">
        <v>1043856.11</v>
      </c>
      <c r="G1673" s="34">
        <v>0</v>
      </c>
      <c r="H1673" s="34">
        <v>904564.67</v>
      </c>
      <c r="I1673" s="34">
        <v>0</v>
      </c>
      <c r="J1673" s="35">
        <f t="shared" si="182"/>
        <v>1043856.11</v>
      </c>
      <c r="K1673" s="35">
        <f t="shared" si="183"/>
        <v>139291.43999999994</v>
      </c>
      <c r="L1673" s="35">
        <f t="shared" si="184"/>
        <v>139291.43999999994</v>
      </c>
      <c r="M1673" s="36">
        <f t="shared" si="185"/>
        <v>0.13343931090272582</v>
      </c>
      <c r="N1673" s="37">
        <f t="shared" si="186"/>
        <v>2019</v>
      </c>
      <c r="O1673" s="38" t="str">
        <f t="shared" si="187"/>
        <v>Q2</v>
      </c>
      <c r="P1673" s="37">
        <f t="shared" si="188"/>
        <v>4</v>
      </c>
    </row>
    <row r="1674" spans="1:16" x14ac:dyDescent="0.25">
      <c r="A1674" s="31">
        <v>43556</v>
      </c>
      <c r="B1674" s="32" t="s">
        <v>80</v>
      </c>
      <c r="C1674" s="32" t="s">
        <v>78</v>
      </c>
      <c r="D1674" s="32" t="s">
        <v>77</v>
      </c>
      <c r="E1674" s="33">
        <v>23</v>
      </c>
      <c r="F1674" s="34">
        <v>111031.02</v>
      </c>
      <c r="G1674" s="34">
        <v>8791.5</v>
      </c>
      <c r="H1674" s="34">
        <v>97326.31</v>
      </c>
      <c r="I1674" s="34">
        <v>0</v>
      </c>
      <c r="J1674" s="35">
        <f t="shared" si="182"/>
        <v>102239.52</v>
      </c>
      <c r="K1674" s="35">
        <f t="shared" si="183"/>
        <v>4913.2100000000064</v>
      </c>
      <c r="L1674" s="35">
        <f t="shared" si="184"/>
        <v>4913.2100000000064</v>
      </c>
      <c r="M1674" s="36">
        <f t="shared" si="185"/>
        <v>4.8055878979087599E-2</v>
      </c>
      <c r="N1674" s="37">
        <f t="shared" si="186"/>
        <v>2019</v>
      </c>
      <c r="O1674" s="38" t="str">
        <f t="shared" si="187"/>
        <v>Q2</v>
      </c>
      <c r="P1674" s="37">
        <f t="shared" si="188"/>
        <v>4</v>
      </c>
    </row>
    <row r="1675" spans="1:16" x14ac:dyDescent="0.25">
      <c r="A1675" s="31">
        <v>43556</v>
      </c>
      <c r="B1675" s="32" t="s">
        <v>80</v>
      </c>
      <c r="C1675" s="32" t="s">
        <v>79</v>
      </c>
      <c r="D1675" s="32" t="s">
        <v>76</v>
      </c>
      <c r="E1675" s="33">
        <v>12</v>
      </c>
      <c r="F1675" s="34">
        <v>53429.69</v>
      </c>
      <c r="G1675" s="34">
        <v>0</v>
      </c>
      <c r="H1675" s="34">
        <v>49336.78</v>
      </c>
      <c r="I1675" s="34">
        <v>0</v>
      </c>
      <c r="J1675" s="35">
        <f t="shared" si="182"/>
        <v>53429.69</v>
      </c>
      <c r="K1675" s="35">
        <f t="shared" si="183"/>
        <v>4092.9100000000035</v>
      </c>
      <c r="L1675" s="35">
        <f t="shared" si="184"/>
        <v>4092.9100000000035</v>
      </c>
      <c r="M1675" s="36">
        <f t="shared" si="185"/>
        <v>7.6603663618486334E-2</v>
      </c>
      <c r="N1675" s="37">
        <f t="shared" si="186"/>
        <v>2019</v>
      </c>
      <c r="O1675" s="38" t="str">
        <f t="shared" si="187"/>
        <v>Q2</v>
      </c>
      <c r="P1675" s="37">
        <f t="shared" si="188"/>
        <v>4</v>
      </c>
    </row>
    <row r="1676" spans="1:16" x14ac:dyDescent="0.25">
      <c r="A1676" s="31">
        <v>43556</v>
      </c>
      <c r="B1676" s="32" t="s">
        <v>80</v>
      </c>
      <c r="C1676" s="32" t="s">
        <v>79</v>
      </c>
      <c r="D1676" s="32" t="s">
        <v>77</v>
      </c>
      <c r="E1676" s="33">
        <v>9</v>
      </c>
      <c r="F1676" s="34">
        <v>56266.32</v>
      </c>
      <c r="G1676" s="34">
        <v>4268.6499999999996</v>
      </c>
      <c r="H1676" s="34">
        <v>49387.78</v>
      </c>
      <c r="I1676" s="34">
        <v>0</v>
      </c>
      <c r="J1676" s="35">
        <f t="shared" si="182"/>
        <v>51997.67</v>
      </c>
      <c r="K1676" s="35">
        <f t="shared" si="183"/>
        <v>2609.8899999999994</v>
      </c>
      <c r="L1676" s="35">
        <f t="shared" si="184"/>
        <v>2609.8899999999994</v>
      </c>
      <c r="M1676" s="36">
        <f t="shared" si="185"/>
        <v>5.0192441315158917E-2</v>
      </c>
      <c r="N1676" s="37">
        <f t="shared" si="186"/>
        <v>2019</v>
      </c>
      <c r="O1676" s="38" t="str">
        <f t="shared" si="187"/>
        <v>Q2</v>
      </c>
      <c r="P1676" s="37">
        <f t="shared" si="188"/>
        <v>4</v>
      </c>
    </row>
    <row r="1677" spans="1:16" x14ac:dyDescent="0.25">
      <c r="A1677" s="31">
        <v>43556</v>
      </c>
      <c r="B1677" s="32" t="s">
        <v>81</v>
      </c>
      <c r="C1677" s="32" t="s">
        <v>86</v>
      </c>
      <c r="D1677" s="32" t="s">
        <v>76</v>
      </c>
      <c r="E1677" s="33">
        <v>18</v>
      </c>
      <c r="F1677" s="34">
        <v>12280.29</v>
      </c>
      <c r="G1677" s="34">
        <v>0</v>
      </c>
      <c r="H1677" s="34">
        <v>5917.66</v>
      </c>
      <c r="I1677" s="34">
        <v>611.76</v>
      </c>
      <c r="J1677" s="35">
        <f t="shared" si="182"/>
        <v>12280.29</v>
      </c>
      <c r="K1677" s="35">
        <f t="shared" si="183"/>
        <v>6362.630000000001</v>
      </c>
      <c r="L1677" s="35">
        <f t="shared" si="184"/>
        <v>5750.8700000000008</v>
      </c>
      <c r="M1677" s="36">
        <f t="shared" si="185"/>
        <v>0.51811724315956709</v>
      </c>
      <c r="N1677" s="37">
        <f t="shared" si="186"/>
        <v>2019</v>
      </c>
      <c r="O1677" s="38" t="str">
        <f t="shared" si="187"/>
        <v>Q2</v>
      </c>
      <c r="P1677" s="37">
        <f t="shared" si="188"/>
        <v>4</v>
      </c>
    </row>
    <row r="1678" spans="1:16" x14ac:dyDescent="0.25">
      <c r="A1678" s="31">
        <v>43556</v>
      </c>
      <c r="B1678" s="32" t="s">
        <v>81</v>
      </c>
      <c r="C1678" s="32" t="s">
        <v>86</v>
      </c>
      <c r="D1678" s="32" t="s">
        <v>77</v>
      </c>
      <c r="E1678" s="33">
        <v>7</v>
      </c>
      <c r="F1678" s="34">
        <v>5022.7</v>
      </c>
      <c r="G1678" s="34">
        <v>401.82</v>
      </c>
      <c r="H1678" s="34">
        <v>2387.48</v>
      </c>
      <c r="I1678" s="34">
        <v>231.05</v>
      </c>
      <c r="J1678" s="35">
        <f t="shared" si="182"/>
        <v>4620.88</v>
      </c>
      <c r="K1678" s="35">
        <f t="shared" si="183"/>
        <v>2233.4</v>
      </c>
      <c r="L1678" s="35">
        <f t="shared" si="184"/>
        <v>2002.3500000000001</v>
      </c>
      <c r="M1678" s="36">
        <f t="shared" si="185"/>
        <v>0.48332785097210923</v>
      </c>
      <c r="N1678" s="37">
        <f t="shared" si="186"/>
        <v>2019</v>
      </c>
      <c r="O1678" s="38" t="str">
        <f t="shared" si="187"/>
        <v>Q2</v>
      </c>
      <c r="P1678" s="37">
        <f t="shared" si="188"/>
        <v>4</v>
      </c>
    </row>
    <row r="1679" spans="1:16" x14ac:dyDescent="0.25">
      <c r="A1679" s="31">
        <v>43556</v>
      </c>
      <c r="B1679" s="32" t="s">
        <v>81</v>
      </c>
      <c r="C1679" s="32" t="s">
        <v>75</v>
      </c>
      <c r="D1679" s="32" t="s">
        <v>76</v>
      </c>
      <c r="E1679" s="33">
        <v>24</v>
      </c>
      <c r="F1679" s="34">
        <v>19819.11</v>
      </c>
      <c r="G1679" s="34">
        <v>0</v>
      </c>
      <c r="H1679" s="34">
        <v>8774.36</v>
      </c>
      <c r="I1679" s="34">
        <v>0</v>
      </c>
      <c r="J1679" s="35">
        <f t="shared" si="182"/>
        <v>19819.11</v>
      </c>
      <c r="K1679" s="35">
        <f t="shared" si="183"/>
        <v>11044.75</v>
      </c>
      <c r="L1679" s="35">
        <f t="shared" si="184"/>
        <v>11044.75</v>
      </c>
      <c r="M1679" s="36">
        <f t="shared" si="185"/>
        <v>0.55727779905353969</v>
      </c>
      <c r="N1679" s="37">
        <f t="shared" si="186"/>
        <v>2019</v>
      </c>
      <c r="O1679" s="38" t="str">
        <f t="shared" si="187"/>
        <v>Q2</v>
      </c>
      <c r="P1679" s="37">
        <f t="shared" si="188"/>
        <v>4</v>
      </c>
    </row>
    <row r="1680" spans="1:16" x14ac:dyDescent="0.25">
      <c r="A1680" s="31">
        <v>43556</v>
      </c>
      <c r="B1680" s="32" t="s">
        <v>81</v>
      </c>
      <c r="C1680" s="32" t="s">
        <v>75</v>
      </c>
      <c r="D1680" s="32" t="s">
        <v>77</v>
      </c>
      <c r="E1680" s="33">
        <v>9</v>
      </c>
      <c r="F1680" s="34">
        <v>6739.72</v>
      </c>
      <c r="G1680" s="34">
        <v>539.16</v>
      </c>
      <c r="H1680" s="34">
        <v>2860.89</v>
      </c>
      <c r="I1680" s="34">
        <v>0</v>
      </c>
      <c r="J1680" s="35">
        <f t="shared" si="182"/>
        <v>6200.56</v>
      </c>
      <c r="K1680" s="35">
        <f t="shared" si="183"/>
        <v>3339.6700000000005</v>
      </c>
      <c r="L1680" s="35">
        <f t="shared" si="184"/>
        <v>3339.6700000000005</v>
      </c>
      <c r="M1680" s="36">
        <f t="shared" si="185"/>
        <v>0.53860780316616563</v>
      </c>
      <c r="N1680" s="37">
        <f t="shared" si="186"/>
        <v>2019</v>
      </c>
      <c r="O1680" s="38" t="str">
        <f t="shared" si="187"/>
        <v>Q2</v>
      </c>
      <c r="P1680" s="37">
        <f t="shared" si="188"/>
        <v>4</v>
      </c>
    </row>
    <row r="1681" spans="1:16" x14ac:dyDescent="0.25">
      <c r="A1681" s="31">
        <v>43556</v>
      </c>
      <c r="B1681" s="32" t="s">
        <v>81</v>
      </c>
      <c r="C1681" s="32" t="s">
        <v>78</v>
      </c>
      <c r="D1681" s="32" t="s">
        <v>76</v>
      </c>
      <c r="E1681" s="33">
        <v>587</v>
      </c>
      <c r="F1681" s="34">
        <v>424910.91</v>
      </c>
      <c r="G1681" s="34">
        <v>0</v>
      </c>
      <c r="H1681" s="34">
        <v>193459.28</v>
      </c>
      <c r="I1681" s="34">
        <v>0</v>
      </c>
      <c r="J1681" s="35">
        <f t="shared" si="182"/>
        <v>424910.91</v>
      </c>
      <c r="K1681" s="35">
        <f t="shared" si="183"/>
        <v>231451.62999999998</v>
      </c>
      <c r="L1681" s="35">
        <f t="shared" si="184"/>
        <v>231451.62999999998</v>
      </c>
      <c r="M1681" s="36">
        <f t="shared" si="185"/>
        <v>0.54470625383565696</v>
      </c>
      <c r="N1681" s="37">
        <f t="shared" si="186"/>
        <v>2019</v>
      </c>
      <c r="O1681" s="38" t="str">
        <f t="shared" si="187"/>
        <v>Q2</v>
      </c>
      <c r="P1681" s="37">
        <f t="shared" si="188"/>
        <v>4</v>
      </c>
    </row>
    <row r="1682" spans="1:16" x14ac:dyDescent="0.25">
      <c r="A1682" s="31">
        <v>43556</v>
      </c>
      <c r="B1682" s="32" t="s">
        <v>81</v>
      </c>
      <c r="C1682" s="32" t="s">
        <v>78</v>
      </c>
      <c r="D1682" s="32" t="s">
        <v>77</v>
      </c>
      <c r="E1682" s="33">
        <v>137</v>
      </c>
      <c r="F1682" s="34">
        <v>98684.96</v>
      </c>
      <c r="G1682" s="34">
        <v>7406.99</v>
      </c>
      <c r="H1682" s="34">
        <v>44919.31</v>
      </c>
      <c r="I1682" s="34">
        <v>0</v>
      </c>
      <c r="J1682" s="35">
        <f t="shared" si="182"/>
        <v>91277.97</v>
      </c>
      <c r="K1682" s="35">
        <f t="shared" si="183"/>
        <v>46358.66</v>
      </c>
      <c r="L1682" s="35">
        <f t="shared" si="184"/>
        <v>46358.66</v>
      </c>
      <c r="M1682" s="36">
        <f t="shared" si="185"/>
        <v>0.50788443257447557</v>
      </c>
      <c r="N1682" s="37">
        <f t="shared" si="186"/>
        <v>2019</v>
      </c>
      <c r="O1682" s="38" t="str">
        <f t="shared" si="187"/>
        <v>Q2</v>
      </c>
      <c r="P1682" s="37">
        <f t="shared" si="188"/>
        <v>4</v>
      </c>
    </row>
    <row r="1683" spans="1:16" x14ac:dyDescent="0.25">
      <c r="A1683" s="31">
        <v>43556</v>
      </c>
      <c r="B1683" s="32" t="s">
        <v>81</v>
      </c>
      <c r="C1683" s="32" t="s">
        <v>79</v>
      </c>
      <c r="D1683" s="32" t="s">
        <v>76</v>
      </c>
      <c r="E1683" s="33">
        <v>37</v>
      </c>
      <c r="F1683" s="34">
        <v>27562.75</v>
      </c>
      <c r="G1683" s="34">
        <v>0</v>
      </c>
      <c r="H1683" s="34">
        <v>13180.2</v>
      </c>
      <c r="I1683" s="34">
        <v>0</v>
      </c>
      <c r="J1683" s="35">
        <f t="shared" si="182"/>
        <v>27562.75</v>
      </c>
      <c r="K1683" s="35">
        <f t="shared" si="183"/>
        <v>14382.55</v>
      </c>
      <c r="L1683" s="35">
        <f t="shared" si="184"/>
        <v>14382.55</v>
      </c>
      <c r="M1683" s="36">
        <f t="shared" si="185"/>
        <v>0.52181114003501095</v>
      </c>
      <c r="N1683" s="37">
        <f t="shared" si="186"/>
        <v>2019</v>
      </c>
      <c r="O1683" s="38" t="str">
        <f t="shared" si="187"/>
        <v>Q2</v>
      </c>
      <c r="P1683" s="37">
        <f t="shared" si="188"/>
        <v>4</v>
      </c>
    </row>
    <row r="1684" spans="1:16" x14ac:dyDescent="0.25">
      <c r="A1684" s="31">
        <v>43556</v>
      </c>
      <c r="B1684" s="32" t="s">
        <v>81</v>
      </c>
      <c r="C1684" s="32" t="s">
        <v>79</v>
      </c>
      <c r="D1684" s="32" t="s">
        <v>77</v>
      </c>
      <c r="E1684" s="33">
        <v>4</v>
      </c>
      <c r="F1684" s="34">
        <v>3285.49</v>
      </c>
      <c r="G1684" s="34">
        <v>239.31</v>
      </c>
      <c r="H1684" s="34">
        <v>1303.3499999999999</v>
      </c>
      <c r="I1684" s="34">
        <v>0</v>
      </c>
      <c r="J1684" s="35">
        <f t="shared" si="182"/>
        <v>3046.18</v>
      </c>
      <c r="K1684" s="35">
        <f t="shared" si="183"/>
        <v>1742.83</v>
      </c>
      <c r="L1684" s="35">
        <f t="shared" si="184"/>
        <v>1742.83</v>
      </c>
      <c r="M1684" s="36">
        <f t="shared" si="185"/>
        <v>0.57213624933523299</v>
      </c>
      <c r="N1684" s="37">
        <f t="shared" si="186"/>
        <v>2019</v>
      </c>
      <c r="O1684" s="38" t="str">
        <f t="shared" si="187"/>
        <v>Q2</v>
      </c>
      <c r="P1684" s="37">
        <f t="shared" si="188"/>
        <v>4</v>
      </c>
    </row>
    <row r="1685" spans="1:16" x14ac:dyDescent="0.25">
      <c r="A1685" s="31">
        <v>43556</v>
      </c>
      <c r="B1685" s="32" t="s">
        <v>82</v>
      </c>
      <c r="C1685" s="32" t="s">
        <v>86</v>
      </c>
      <c r="D1685" s="32" t="s">
        <v>76</v>
      </c>
      <c r="E1685" s="33">
        <v>63</v>
      </c>
      <c r="F1685" s="34">
        <v>7354.25</v>
      </c>
      <c r="G1685" s="34">
        <v>0</v>
      </c>
      <c r="H1685" s="34">
        <v>6233.18</v>
      </c>
      <c r="I1685" s="34">
        <v>367.73</v>
      </c>
      <c r="J1685" s="35">
        <f t="shared" si="182"/>
        <v>7354.25</v>
      </c>
      <c r="K1685" s="35">
        <f t="shared" si="183"/>
        <v>1121.0699999999997</v>
      </c>
      <c r="L1685" s="35">
        <f t="shared" si="184"/>
        <v>753.33999999999969</v>
      </c>
      <c r="M1685" s="36">
        <f t="shared" si="185"/>
        <v>0.15243838596729778</v>
      </c>
      <c r="N1685" s="37">
        <f t="shared" si="186"/>
        <v>2019</v>
      </c>
      <c r="O1685" s="38" t="str">
        <f t="shared" si="187"/>
        <v>Q2</v>
      </c>
      <c r="P1685" s="37">
        <f t="shared" si="188"/>
        <v>4</v>
      </c>
    </row>
    <row r="1686" spans="1:16" x14ac:dyDescent="0.25">
      <c r="A1686" s="31">
        <v>43556</v>
      </c>
      <c r="B1686" s="32" t="s">
        <v>82</v>
      </c>
      <c r="C1686" s="32" t="s">
        <v>86</v>
      </c>
      <c r="D1686" s="32" t="s">
        <v>77</v>
      </c>
      <c r="E1686" s="33">
        <v>25</v>
      </c>
      <c r="F1686" s="34">
        <v>2651.99</v>
      </c>
      <c r="G1686" s="34">
        <v>207</v>
      </c>
      <c r="H1686" s="34">
        <v>2124.73</v>
      </c>
      <c r="I1686" s="34">
        <v>122.63</v>
      </c>
      <c r="J1686" s="35">
        <f t="shared" si="182"/>
        <v>2444.9899999999998</v>
      </c>
      <c r="K1686" s="35">
        <f t="shared" si="183"/>
        <v>320.25999999999976</v>
      </c>
      <c r="L1686" s="35">
        <f t="shared" si="184"/>
        <v>197.62999999999977</v>
      </c>
      <c r="M1686" s="36">
        <f t="shared" si="185"/>
        <v>0.13098622080253899</v>
      </c>
      <c r="N1686" s="37">
        <f t="shared" si="186"/>
        <v>2019</v>
      </c>
      <c r="O1686" s="38" t="str">
        <f t="shared" si="187"/>
        <v>Q2</v>
      </c>
      <c r="P1686" s="37">
        <f t="shared" si="188"/>
        <v>4</v>
      </c>
    </row>
    <row r="1687" spans="1:16" x14ac:dyDescent="0.25">
      <c r="A1687" s="31">
        <v>43556</v>
      </c>
      <c r="B1687" s="32" t="s">
        <v>82</v>
      </c>
      <c r="C1687" s="32" t="s">
        <v>75</v>
      </c>
      <c r="D1687" s="32" t="s">
        <v>76</v>
      </c>
      <c r="E1687" s="33">
        <v>81</v>
      </c>
      <c r="F1687" s="34">
        <v>8146.94</v>
      </c>
      <c r="G1687" s="34">
        <v>0</v>
      </c>
      <c r="H1687" s="34">
        <v>6946.38</v>
      </c>
      <c r="I1687" s="34">
        <v>0</v>
      </c>
      <c r="J1687" s="35">
        <f t="shared" si="182"/>
        <v>8146.94</v>
      </c>
      <c r="K1687" s="35">
        <f t="shared" si="183"/>
        <v>1200.5599999999995</v>
      </c>
      <c r="L1687" s="35">
        <f t="shared" si="184"/>
        <v>1200.5599999999995</v>
      </c>
      <c r="M1687" s="36">
        <f t="shared" si="185"/>
        <v>0.14736330450451329</v>
      </c>
      <c r="N1687" s="37">
        <f t="shared" si="186"/>
        <v>2019</v>
      </c>
      <c r="O1687" s="38" t="str">
        <f t="shared" si="187"/>
        <v>Q2</v>
      </c>
      <c r="P1687" s="37">
        <f t="shared" si="188"/>
        <v>4</v>
      </c>
    </row>
    <row r="1688" spans="1:16" x14ac:dyDescent="0.25">
      <c r="A1688" s="31">
        <v>43556</v>
      </c>
      <c r="B1688" s="32" t="s">
        <v>82</v>
      </c>
      <c r="C1688" s="32" t="s">
        <v>75</v>
      </c>
      <c r="D1688" s="32" t="s">
        <v>77</v>
      </c>
      <c r="E1688" s="33">
        <v>49</v>
      </c>
      <c r="F1688" s="34">
        <v>4520.74</v>
      </c>
      <c r="G1688" s="34">
        <v>358.53</v>
      </c>
      <c r="H1688" s="34">
        <v>3983.74</v>
      </c>
      <c r="I1688" s="34">
        <v>0</v>
      </c>
      <c r="J1688" s="35">
        <f t="shared" si="182"/>
        <v>4162.21</v>
      </c>
      <c r="K1688" s="35">
        <f t="shared" si="183"/>
        <v>178.47000000000025</v>
      </c>
      <c r="L1688" s="35">
        <f t="shared" si="184"/>
        <v>178.47000000000025</v>
      </c>
      <c r="M1688" s="36">
        <f t="shared" si="185"/>
        <v>4.2878663017964072E-2</v>
      </c>
      <c r="N1688" s="37">
        <f t="shared" si="186"/>
        <v>2019</v>
      </c>
      <c r="O1688" s="38" t="str">
        <f t="shared" si="187"/>
        <v>Q2</v>
      </c>
      <c r="P1688" s="37">
        <f t="shared" si="188"/>
        <v>4</v>
      </c>
    </row>
    <row r="1689" spans="1:16" x14ac:dyDescent="0.25">
      <c r="A1689" s="31">
        <v>43556</v>
      </c>
      <c r="B1689" s="32" t="s">
        <v>82</v>
      </c>
      <c r="C1689" s="32" t="s">
        <v>78</v>
      </c>
      <c r="D1689" s="32" t="s">
        <v>76</v>
      </c>
      <c r="E1689" s="33">
        <v>2430</v>
      </c>
      <c r="F1689" s="34">
        <v>252144.77</v>
      </c>
      <c r="G1689" s="34">
        <v>0</v>
      </c>
      <c r="H1689" s="34">
        <v>207553.08</v>
      </c>
      <c r="I1689" s="34">
        <v>0</v>
      </c>
      <c r="J1689" s="35">
        <f t="shared" si="182"/>
        <v>252144.77</v>
      </c>
      <c r="K1689" s="35">
        <f t="shared" si="183"/>
        <v>44591.69</v>
      </c>
      <c r="L1689" s="35">
        <f t="shared" si="184"/>
        <v>44591.69</v>
      </c>
      <c r="M1689" s="36">
        <f t="shared" si="185"/>
        <v>0.17684955353228229</v>
      </c>
      <c r="N1689" s="37">
        <f t="shared" si="186"/>
        <v>2019</v>
      </c>
      <c r="O1689" s="38" t="str">
        <f t="shared" si="187"/>
        <v>Q2</v>
      </c>
      <c r="P1689" s="37">
        <f t="shared" si="188"/>
        <v>4</v>
      </c>
    </row>
    <row r="1690" spans="1:16" x14ac:dyDescent="0.25">
      <c r="A1690" s="31">
        <v>43556</v>
      </c>
      <c r="B1690" s="32" t="s">
        <v>82</v>
      </c>
      <c r="C1690" s="32" t="s">
        <v>78</v>
      </c>
      <c r="D1690" s="32" t="s">
        <v>77</v>
      </c>
      <c r="E1690" s="33">
        <v>503</v>
      </c>
      <c r="F1690" s="34">
        <v>48061.14</v>
      </c>
      <c r="G1690" s="34">
        <v>3598.59</v>
      </c>
      <c r="H1690" s="34">
        <v>39344.29</v>
      </c>
      <c r="I1690" s="34">
        <v>0</v>
      </c>
      <c r="J1690" s="35">
        <f t="shared" si="182"/>
        <v>44462.55</v>
      </c>
      <c r="K1690" s="35">
        <f t="shared" si="183"/>
        <v>5118.260000000002</v>
      </c>
      <c r="L1690" s="35">
        <f t="shared" si="184"/>
        <v>5118.260000000002</v>
      </c>
      <c r="M1690" s="36">
        <f t="shared" si="185"/>
        <v>0.11511395545239762</v>
      </c>
      <c r="N1690" s="37">
        <f t="shared" si="186"/>
        <v>2019</v>
      </c>
      <c r="O1690" s="38" t="str">
        <f t="shared" si="187"/>
        <v>Q2</v>
      </c>
      <c r="P1690" s="37">
        <f t="shared" si="188"/>
        <v>4</v>
      </c>
    </row>
    <row r="1691" spans="1:16" x14ac:dyDescent="0.25">
      <c r="A1691" s="31">
        <v>43556</v>
      </c>
      <c r="B1691" s="32" t="s">
        <v>82</v>
      </c>
      <c r="C1691" s="32" t="s">
        <v>79</v>
      </c>
      <c r="D1691" s="32" t="s">
        <v>76</v>
      </c>
      <c r="E1691" s="33">
        <v>129</v>
      </c>
      <c r="F1691" s="34">
        <v>12991.33</v>
      </c>
      <c r="G1691" s="34">
        <v>0</v>
      </c>
      <c r="H1691" s="34">
        <v>10980.64</v>
      </c>
      <c r="I1691" s="34">
        <v>0</v>
      </c>
      <c r="J1691" s="35">
        <f t="shared" si="182"/>
        <v>12991.33</v>
      </c>
      <c r="K1691" s="35">
        <f t="shared" si="183"/>
        <v>2010.6900000000005</v>
      </c>
      <c r="L1691" s="35">
        <f t="shared" si="184"/>
        <v>2010.6900000000005</v>
      </c>
      <c r="M1691" s="36">
        <f t="shared" si="185"/>
        <v>0.15477168234507171</v>
      </c>
      <c r="N1691" s="37">
        <f t="shared" si="186"/>
        <v>2019</v>
      </c>
      <c r="O1691" s="38" t="str">
        <f t="shared" si="187"/>
        <v>Q2</v>
      </c>
      <c r="P1691" s="37">
        <f t="shared" si="188"/>
        <v>4</v>
      </c>
    </row>
    <row r="1692" spans="1:16" x14ac:dyDescent="0.25">
      <c r="A1692" s="31">
        <v>43556</v>
      </c>
      <c r="B1692" s="32" t="s">
        <v>82</v>
      </c>
      <c r="C1692" s="32" t="s">
        <v>79</v>
      </c>
      <c r="D1692" s="32" t="s">
        <v>77</v>
      </c>
      <c r="E1692" s="33">
        <v>59</v>
      </c>
      <c r="F1692" s="34">
        <v>4832.71</v>
      </c>
      <c r="G1692" s="34">
        <v>359.31</v>
      </c>
      <c r="H1692" s="34">
        <v>4015.15</v>
      </c>
      <c r="I1692" s="34">
        <v>0</v>
      </c>
      <c r="J1692" s="35">
        <f t="shared" si="182"/>
        <v>4473.3999999999996</v>
      </c>
      <c r="K1692" s="35">
        <f t="shared" si="183"/>
        <v>458.24999999999955</v>
      </c>
      <c r="L1692" s="35">
        <f t="shared" si="184"/>
        <v>458.24999999999955</v>
      </c>
      <c r="M1692" s="36">
        <f t="shared" si="185"/>
        <v>0.10243886082174623</v>
      </c>
      <c r="N1692" s="37">
        <f t="shared" si="186"/>
        <v>2019</v>
      </c>
      <c r="O1692" s="38" t="str">
        <f t="shared" si="187"/>
        <v>Q2</v>
      </c>
      <c r="P1692" s="37">
        <f t="shared" si="188"/>
        <v>4</v>
      </c>
    </row>
    <row r="1693" spans="1:16" x14ac:dyDescent="0.25">
      <c r="A1693" s="31">
        <v>43556</v>
      </c>
      <c r="B1693" s="32" t="s">
        <v>83</v>
      </c>
      <c r="C1693" s="32" t="s">
        <v>86</v>
      </c>
      <c r="D1693" s="32" t="s">
        <v>76</v>
      </c>
      <c r="E1693" s="33">
        <v>12</v>
      </c>
      <c r="F1693" s="34">
        <v>5987.33</v>
      </c>
      <c r="G1693" s="34">
        <v>0</v>
      </c>
      <c r="H1693" s="34">
        <v>3277.42</v>
      </c>
      <c r="I1693" s="34">
        <v>299.13</v>
      </c>
      <c r="J1693" s="35">
        <f t="shared" si="182"/>
        <v>5987.33</v>
      </c>
      <c r="K1693" s="35">
        <f t="shared" si="183"/>
        <v>2709.91</v>
      </c>
      <c r="L1693" s="35">
        <f t="shared" si="184"/>
        <v>2410.7799999999997</v>
      </c>
      <c r="M1693" s="36">
        <f t="shared" si="185"/>
        <v>0.45260742267421372</v>
      </c>
      <c r="N1693" s="37">
        <f t="shared" si="186"/>
        <v>2019</v>
      </c>
      <c r="O1693" s="38" t="str">
        <f t="shared" si="187"/>
        <v>Q2</v>
      </c>
      <c r="P1693" s="37">
        <f t="shared" si="188"/>
        <v>4</v>
      </c>
    </row>
    <row r="1694" spans="1:16" x14ac:dyDescent="0.25">
      <c r="A1694" s="31">
        <v>43556</v>
      </c>
      <c r="B1694" s="32" t="s">
        <v>83</v>
      </c>
      <c r="C1694" s="32" t="s">
        <v>86</v>
      </c>
      <c r="D1694" s="32" t="s">
        <v>77</v>
      </c>
      <c r="E1694" s="33">
        <v>5</v>
      </c>
      <c r="F1694" s="34">
        <v>2488.54</v>
      </c>
      <c r="G1694" s="34">
        <v>168.9</v>
      </c>
      <c r="H1694" s="34">
        <v>1277.1099999999999</v>
      </c>
      <c r="I1694" s="34">
        <v>118.25</v>
      </c>
      <c r="J1694" s="35">
        <f t="shared" si="182"/>
        <v>2319.64</v>
      </c>
      <c r="K1694" s="35">
        <f t="shared" si="183"/>
        <v>1042.53</v>
      </c>
      <c r="L1694" s="35">
        <f t="shared" si="184"/>
        <v>924.28</v>
      </c>
      <c r="M1694" s="36">
        <f t="shared" si="185"/>
        <v>0.44943611939783762</v>
      </c>
      <c r="N1694" s="37">
        <f t="shared" si="186"/>
        <v>2019</v>
      </c>
      <c r="O1694" s="38" t="str">
        <f t="shared" si="187"/>
        <v>Q2</v>
      </c>
      <c r="P1694" s="37">
        <f t="shared" si="188"/>
        <v>4</v>
      </c>
    </row>
    <row r="1695" spans="1:16" x14ac:dyDescent="0.25">
      <c r="A1695" s="31">
        <v>43556</v>
      </c>
      <c r="B1695" s="32" t="s">
        <v>83</v>
      </c>
      <c r="C1695" s="32" t="s">
        <v>75</v>
      </c>
      <c r="D1695" s="32" t="s">
        <v>76</v>
      </c>
      <c r="E1695" s="33">
        <v>39</v>
      </c>
      <c r="F1695" s="34">
        <v>22131.48</v>
      </c>
      <c r="G1695" s="34">
        <v>0</v>
      </c>
      <c r="H1695" s="34">
        <v>11912.35</v>
      </c>
      <c r="I1695" s="34">
        <v>0</v>
      </c>
      <c r="J1695" s="35">
        <f t="shared" si="182"/>
        <v>22131.48</v>
      </c>
      <c r="K1695" s="35">
        <f t="shared" si="183"/>
        <v>10219.129999999999</v>
      </c>
      <c r="L1695" s="35">
        <f t="shared" si="184"/>
        <v>10219.129999999999</v>
      </c>
      <c r="M1695" s="36">
        <f t="shared" si="185"/>
        <v>0.46174634502527617</v>
      </c>
      <c r="N1695" s="37">
        <f t="shared" si="186"/>
        <v>2019</v>
      </c>
      <c r="O1695" s="38" t="str">
        <f t="shared" si="187"/>
        <v>Q2</v>
      </c>
      <c r="P1695" s="37">
        <f t="shared" si="188"/>
        <v>4</v>
      </c>
    </row>
    <row r="1696" spans="1:16" x14ac:dyDescent="0.25">
      <c r="A1696" s="31">
        <v>43556</v>
      </c>
      <c r="B1696" s="32" t="s">
        <v>83</v>
      </c>
      <c r="C1696" s="32" t="s">
        <v>75</v>
      </c>
      <c r="D1696" s="32" t="s">
        <v>77</v>
      </c>
      <c r="E1696" s="33">
        <v>11</v>
      </c>
      <c r="F1696" s="34">
        <v>5920.49</v>
      </c>
      <c r="G1696" s="34">
        <v>473.64</v>
      </c>
      <c r="H1696" s="34">
        <v>3231.1</v>
      </c>
      <c r="I1696" s="34">
        <v>0</v>
      </c>
      <c r="J1696" s="35">
        <f t="shared" si="182"/>
        <v>5446.8499999999995</v>
      </c>
      <c r="K1696" s="35">
        <f t="shared" si="183"/>
        <v>2215.7499999999995</v>
      </c>
      <c r="L1696" s="35">
        <f t="shared" si="184"/>
        <v>2215.7499999999995</v>
      </c>
      <c r="M1696" s="36">
        <f t="shared" si="185"/>
        <v>0.40679475293059286</v>
      </c>
      <c r="N1696" s="37">
        <f t="shared" si="186"/>
        <v>2019</v>
      </c>
      <c r="O1696" s="38" t="str">
        <f t="shared" si="187"/>
        <v>Q2</v>
      </c>
      <c r="P1696" s="37">
        <f t="shared" si="188"/>
        <v>4</v>
      </c>
    </row>
    <row r="1697" spans="1:16" x14ac:dyDescent="0.25">
      <c r="A1697" s="31">
        <v>43556</v>
      </c>
      <c r="B1697" s="32" t="s">
        <v>83</v>
      </c>
      <c r="C1697" s="32" t="s">
        <v>78</v>
      </c>
      <c r="D1697" s="32" t="s">
        <v>76</v>
      </c>
      <c r="E1697" s="33">
        <v>699</v>
      </c>
      <c r="F1697" s="34">
        <v>392244.54</v>
      </c>
      <c r="G1697" s="34">
        <v>0</v>
      </c>
      <c r="H1697" s="34">
        <v>209652.76</v>
      </c>
      <c r="I1697" s="34">
        <v>0</v>
      </c>
      <c r="J1697" s="35">
        <f t="shared" si="182"/>
        <v>392244.54</v>
      </c>
      <c r="K1697" s="35">
        <f t="shared" si="183"/>
        <v>182591.77999999997</v>
      </c>
      <c r="L1697" s="35">
        <f t="shared" si="184"/>
        <v>182591.77999999997</v>
      </c>
      <c r="M1697" s="36">
        <f t="shared" si="185"/>
        <v>0.46550496279693271</v>
      </c>
      <c r="N1697" s="37">
        <f t="shared" si="186"/>
        <v>2019</v>
      </c>
      <c r="O1697" s="38" t="str">
        <f t="shared" si="187"/>
        <v>Q2</v>
      </c>
      <c r="P1697" s="37">
        <f t="shared" si="188"/>
        <v>4</v>
      </c>
    </row>
    <row r="1698" spans="1:16" x14ac:dyDescent="0.25">
      <c r="A1698" s="31">
        <v>43556</v>
      </c>
      <c r="B1698" s="32" t="s">
        <v>83</v>
      </c>
      <c r="C1698" s="32" t="s">
        <v>78</v>
      </c>
      <c r="D1698" s="32" t="s">
        <v>77</v>
      </c>
      <c r="E1698" s="33">
        <v>125</v>
      </c>
      <c r="F1698" s="34">
        <v>77494.63</v>
      </c>
      <c r="G1698" s="34">
        <v>5608.97</v>
      </c>
      <c r="H1698" s="34">
        <v>40816.519999999997</v>
      </c>
      <c r="I1698" s="34">
        <v>0</v>
      </c>
      <c r="J1698" s="35">
        <f t="shared" si="182"/>
        <v>71885.66</v>
      </c>
      <c r="K1698" s="35">
        <f t="shared" si="183"/>
        <v>31069.140000000007</v>
      </c>
      <c r="L1698" s="35">
        <f t="shared" si="184"/>
        <v>31069.140000000007</v>
      </c>
      <c r="M1698" s="36">
        <f t="shared" si="185"/>
        <v>0.43220219442932017</v>
      </c>
      <c r="N1698" s="37">
        <f t="shared" si="186"/>
        <v>2019</v>
      </c>
      <c r="O1698" s="38" t="str">
        <f t="shared" si="187"/>
        <v>Q2</v>
      </c>
      <c r="P1698" s="37">
        <f t="shared" si="188"/>
        <v>4</v>
      </c>
    </row>
    <row r="1699" spans="1:16" x14ac:dyDescent="0.25">
      <c r="A1699" s="31">
        <v>43556</v>
      </c>
      <c r="B1699" s="32" t="s">
        <v>83</v>
      </c>
      <c r="C1699" s="32" t="s">
        <v>79</v>
      </c>
      <c r="D1699" s="32" t="s">
        <v>76</v>
      </c>
      <c r="E1699" s="33">
        <v>47</v>
      </c>
      <c r="F1699" s="34">
        <v>27373.81</v>
      </c>
      <c r="G1699" s="34">
        <v>0</v>
      </c>
      <c r="H1699" s="34">
        <v>14356.79</v>
      </c>
      <c r="I1699" s="34">
        <v>0</v>
      </c>
      <c r="J1699" s="35">
        <f t="shared" si="182"/>
        <v>27373.81</v>
      </c>
      <c r="K1699" s="35">
        <f t="shared" si="183"/>
        <v>13017.02</v>
      </c>
      <c r="L1699" s="35">
        <f t="shared" si="184"/>
        <v>13017.02</v>
      </c>
      <c r="M1699" s="36">
        <f t="shared" si="185"/>
        <v>0.47552825127375398</v>
      </c>
      <c r="N1699" s="37">
        <f t="shared" si="186"/>
        <v>2019</v>
      </c>
      <c r="O1699" s="38" t="str">
        <f t="shared" si="187"/>
        <v>Q2</v>
      </c>
      <c r="P1699" s="37">
        <f t="shared" si="188"/>
        <v>4</v>
      </c>
    </row>
    <row r="1700" spans="1:16" x14ac:dyDescent="0.25">
      <c r="A1700" s="31">
        <v>43556</v>
      </c>
      <c r="B1700" s="32" t="s">
        <v>83</v>
      </c>
      <c r="C1700" s="32" t="s">
        <v>79</v>
      </c>
      <c r="D1700" s="32" t="s">
        <v>77</v>
      </c>
      <c r="E1700" s="33">
        <v>17</v>
      </c>
      <c r="F1700" s="34">
        <v>11167.09</v>
      </c>
      <c r="G1700" s="34">
        <v>870.14</v>
      </c>
      <c r="H1700" s="34">
        <v>5929.87</v>
      </c>
      <c r="I1700" s="34">
        <v>0</v>
      </c>
      <c r="J1700" s="35">
        <f t="shared" si="182"/>
        <v>10296.950000000001</v>
      </c>
      <c r="K1700" s="35">
        <f t="shared" si="183"/>
        <v>4367.0800000000008</v>
      </c>
      <c r="L1700" s="35">
        <f t="shared" si="184"/>
        <v>4367.0800000000008</v>
      </c>
      <c r="M1700" s="36">
        <f t="shared" si="185"/>
        <v>0.42411393665114433</v>
      </c>
      <c r="N1700" s="37">
        <f t="shared" si="186"/>
        <v>2019</v>
      </c>
      <c r="O1700" s="38" t="str">
        <f t="shared" si="187"/>
        <v>Q2</v>
      </c>
      <c r="P1700" s="37">
        <f t="shared" si="188"/>
        <v>4</v>
      </c>
    </row>
    <row r="1701" spans="1:16" x14ac:dyDescent="0.25">
      <c r="A1701" s="31">
        <v>43556</v>
      </c>
      <c r="B1701" s="32" t="s">
        <v>84</v>
      </c>
      <c r="C1701" s="32" t="s">
        <v>86</v>
      </c>
      <c r="D1701" s="32" t="s">
        <v>76</v>
      </c>
      <c r="E1701" s="33">
        <v>6</v>
      </c>
      <c r="F1701" s="34">
        <v>25133.64</v>
      </c>
      <c r="G1701" s="34">
        <v>0</v>
      </c>
      <c r="H1701" s="34">
        <v>20585.77</v>
      </c>
      <c r="I1701" s="34">
        <v>1254.98</v>
      </c>
      <c r="J1701" s="35">
        <f t="shared" si="182"/>
        <v>25133.64</v>
      </c>
      <c r="K1701" s="35">
        <f t="shared" si="183"/>
        <v>4547.869999999999</v>
      </c>
      <c r="L1701" s="35">
        <f t="shared" si="184"/>
        <v>3292.889999999999</v>
      </c>
      <c r="M1701" s="36">
        <f t="shared" si="185"/>
        <v>0.18094752690020224</v>
      </c>
      <c r="N1701" s="37">
        <f t="shared" si="186"/>
        <v>2019</v>
      </c>
      <c r="O1701" s="38" t="str">
        <f t="shared" si="187"/>
        <v>Q2</v>
      </c>
      <c r="P1701" s="37">
        <f t="shared" si="188"/>
        <v>4</v>
      </c>
    </row>
    <row r="1702" spans="1:16" x14ac:dyDescent="0.25">
      <c r="A1702" s="31">
        <v>43556</v>
      </c>
      <c r="B1702" s="32" t="s">
        <v>84</v>
      </c>
      <c r="C1702" s="32" t="s">
        <v>86</v>
      </c>
      <c r="D1702" s="32" t="s">
        <v>77</v>
      </c>
      <c r="E1702" s="33">
        <v>5</v>
      </c>
      <c r="F1702" s="34">
        <v>13249.18</v>
      </c>
      <c r="G1702" s="34">
        <v>1059.93</v>
      </c>
      <c r="H1702" s="34">
        <v>10766.84</v>
      </c>
      <c r="I1702" s="34">
        <v>609.46</v>
      </c>
      <c r="J1702" s="35">
        <f t="shared" si="182"/>
        <v>12189.25</v>
      </c>
      <c r="K1702" s="35">
        <f t="shared" si="183"/>
        <v>1422.4099999999999</v>
      </c>
      <c r="L1702" s="35">
        <f t="shared" si="184"/>
        <v>812.94999999999982</v>
      </c>
      <c r="M1702" s="36">
        <f t="shared" si="185"/>
        <v>0.11669380806858501</v>
      </c>
      <c r="N1702" s="37">
        <f t="shared" si="186"/>
        <v>2019</v>
      </c>
      <c r="O1702" s="38" t="str">
        <f t="shared" si="187"/>
        <v>Q2</v>
      </c>
      <c r="P1702" s="37">
        <f t="shared" si="188"/>
        <v>4</v>
      </c>
    </row>
    <row r="1703" spans="1:16" x14ac:dyDescent="0.25">
      <c r="A1703" s="31">
        <v>43556</v>
      </c>
      <c r="B1703" s="32" t="s">
        <v>84</v>
      </c>
      <c r="C1703" s="32" t="s">
        <v>75</v>
      </c>
      <c r="D1703" s="32" t="s">
        <v>76</v>
      </c>
      <c r="E1703" s="33">
        <v>15</v>
      </c>
      <c r="F1703" s="34">
        <v>63794.51</v>
      </c>
      <c r="G1703" s="34">
        <v>0</v>
      </c>
      <c r="H1703" s="34">
        <v>53784.3</v>
      </c>
      <c r="I1703" s="34">
        <v>0</v>
      </c>
      <c r="J1703" s="35">
        <f t="shared" si="182"/>
        <v>63794.51</v>
      </c>
      <c r="K1703" s="35">
        <f t="shared" si="183"/>
        <v>10010.209999999999</v>
      </c>
      <c r="L1703" s="35">
        <f t="shared" si="184"/>
        <v>10010.209999999999</v>
      </c>
      <c r="M1703" s="36">
        <f t="shared" si="185"/>
        <v>0.15691334567817825</v>
      </c>
      <c r="N1703" s="37">
        <f t="shared" si="186"/>
        <v>2019</v>
      </c>
      <c r="O1703" s="38" t="str">
        <f t="shared" si="187"/>
        <v>Q2</v>
      </c>
      <c r="P1703" s="37">
        <f t="shared" si="188"/>
        <v>4</v>
      </c>
    </row>
    <row r="1704" spans="1:16" x14ac:dyDescent="0.25">
      <c r="A1704" s="31">
        <v>43556</v>
      </c>
      <c r="B1704" s="32" t="s">
        <v>84</v>
      </c>
      <c r="C1704" s="32" t="s">
        <v>75</v>
      </c>
      <c r="D1704" s="32" t="s">
        <v>77</v>
      </c>
      <c r="E1704" s="33">
        <v>8</v>
      </c>
      <c r="F1704" s="34">
        <v>33440.79</v>
      </c>
      <c r="G1704" s="34">
        <v>2675.25</v>
      </c>
      <c r="H1704" s="34">
        <v>25473.35</v>
      </c>
      <c r="I1704" s="34">
        <v>0</v>
      </c>
      <c r="J1704" s="35">
        <f t="shared" si="182"/>
        <v>30765.54</v>
      </c>
      <c r="K1704" s="35">
        <f t="shared" si="183"/>
        <v>5292.1900000000023</v>
      </c>
      <c r="L1704" s="35">
        <f t="shared" si="184"/>
        <v>5292.1900000000023</v>
      </c>
      <c r="M1704" s="36">
        <f t="shared" si="185"/>
        <v>0.17201680841616959</v>
      </c>
      <c r="N1704" s="37">
        <f t="shared" si="186"/>
        <v>2019</v>
      </c>
      <c r="O1704" s="38" t="str">
        <f t="shared" si="187"/>
        <v>Q2</v>
      </c>
      <c r="P1704" s="37">
        <f t="shared" si="188"/>
        <v>4</v>
      </c>
    </row>
    <row r="1705" spans="1:16" x14ac:dyDescent="0.25">
      <c r="A1705" s="31">
        <v>43556</v>
      </c>
      <c r="B1705" s="32" t="s">
        <v>84</v>
      </c>
      <c r="C1705" s="32" t="s">
        <v>78</v>
      </c>
      <c r="D1705" s="32" t="s">
        <v>76</v>
      </c>
      <c r="E1705" s="33">
        <v>225</v>
      </c>
      <c r="F1705" s="34">
        <v>846170.11</v>
      </c>
      <c r="G1705" s="34">
        <v>0</v>
      </c>
      <c r="H1705" s="34">
        <v>704005.7</v>
      </c>
      <c r="I1705" s="34">
        <v>0</v>
      </c>
      <c r="J1705" s="35">
        <f t="shared" si="182"/>
        <v>846170.11</v>
      </c>
      <c r="K1705" s="35">
        <f t="shared" si="183"/>
        <v>142164.41000000003</v>
      </c>
      <c r="L1705" s="35">
        <f t="shared" si="184"/>
        <v>142164.41000000003</v>
      </c>
      <c r="M1705" s="36">
        <f t="shared" si="185"/>
        <v>0.1680092552548329</v>
      </c>
      <c r="N1705" s="37">
        <f t="shared" si="186"/>
        <v>2019</v>
      </c>
      <c r="O1705" s="38" t="str">
        <f t="shared" si="187"/>
        <v>Q2</v>
      </c>
      <c r="P1705" s="37">
        <f t="shared" si="188"/>
        <v>4</v>
      </c>
    </row>
    <row r="1706" spans="1:16" x14ac:dyDescent="0.25">
      <c r="A1706" s="31">
        <v>43556</v>
      </c>
      <c r="B1706" s="32" t="s">
        <v>84</v>
      </c>
      <c r="C1706" s="32" t="s">
        <v>78</v>
      </c>
      <c r="D1706" s="32" t="s">
        <v>77</v>
      </c>
      <c r="E1706" s="33">
        <v>51</v>
      </c>
      <c r="F1706" s="34">
        <v>194316.72</v>
      </c>
      <c r="G1706" s="34">
        <v>14520.48</v>
      </c>
      <c r="H1706" s="34">
        <v>164460.68</v>
      </c>
      <c r="I1706" s="34">
        <v>0</v>
      </c>
      <c r="J1706" s="35">
        <f t="shared" si="182"/>
        <v>179796.24</v>
      </c>
      <c r="K1706" s="35">
        <f t="shared" si="183"/>
        <v>15335.559999999998</v>
      </c>
      <c r="L1706" s="35">
        <f t="shared" si="184"/>
        <v>15335.559999999998</v>
      </c>
      <c r="M1706" s="36">
        <f t="shared" si="185"/>
        <v>8.5294108486362111E-2</v>
      </c>
      <c r="N1706" s="37">
        <f t="shared" si="186"/>
        <v>2019</v>
      </c>
      <c r="O1706" s="38" t="str">
        <f t="shared" si="187"/>
        <v>Q2</v>
      </c>
      <c r="P1706" s="37">
        <f t="shared" si="188"/>
        <v>4</v>
      </c>
    </row>
    <row r="1707" spans="1:16" x14ac:dyDescent="0.25">
      <c r="A1707" s="31">
        <v>43556</v>
      </c>
      <c r="B1707" s="32" t="s">
        <v>84</v>
      </c>
      <c r="C1707" s="32" t="s">
        <v>79</v>
      </c>
      <c r="D1707" s="32" t="s">
        <v>76</v>
      </c>
      <c r="E1707" s="33">
        <v>27</v>
      </c>
      <c r="F1707" s="34">
        <v>115016.9</v>
      </c>
      <c r="G1707" s="34">
        <v>0</v>
      </c>
      <c r="H1707" s="34">
        <v>95254.49</v>
      </c>
      <c r="I1707" s="34">
        <v>0</v>
      </c>
      <c r="J1707" s="35">
        <f t="shared" si="182"/>
        <v>115016.9</v>
      </c>
      <c r="K1707" s="35">
        <f t="shared" si="183"/>
        <v>19762.409999999989</v>
      </c>
      <c r="L1707" s="35">
        <f t="shared" si="184"/>
        <v>19762.409999999989</v>
      </c>
      <c r="M1707" s="36">
        <f t="shared" si="185"/>
        <v>0.17182179314518117</v>
      </c>
      <c r="N1707" s="37">
        <f t="shared" si="186"/>
        <v>2019</v>
      </c>
      <c r="O1707" s="38" t="str">
        <f t="shared" si="187"/>
        <v>Q2</v>
      </c>
      <c r="P1707" s="37">
        <f t="shared" si="188"/>
        <v>4</v>
      </c>
    </row>
    <row r="1708" spans="1:16" x14ac:dyDescent="0.25">
      <c r="A1708" s="31">
        <v>43556</v>
      </c>
      <c r="B1708" s="32" t="s">
        <v>84</v>
      </c>
      <c r="C1708" s="32" t="s">
        <v>79</v>
      </c>
      <c r="D1708" s="32" t="s">
        <v>77</v>
      </c>
      <c r="E1708" s="33">
        <v>6</v>
      </c>
      <c r="F1708" s="34">
        <v>28105.040000000001</v>
      </c>
      <c r="G1708" s="34">
        <v>2248.4</v>
      </c>
      <c r="H1708" s="34">
        <v>19596.63</v>
      </c>
      <c r="I1708" s="34">
        <v>0</v>
      </c>
      <c r="J1708" s="35">
        <f t="shared" si="182"/>
        <v>25856.639999999999</v>
      </c>
      <c r="K1708" s="35">
        <f t="shared" si="183"/>
        <v>6260.0099999999984</v>
      </c>
      <c r="L1708" s="35">
        <f t="shared" si="184"/>
        <v>6260.0099999999984</v>
      </c>
      <c r="M1708" s="36">
        <f t="shared" si="185"/>
        <v>0.24210454258557951</v>
      </c>
      <c r="N1708" s="37">
        <f t="shared" si="186"/>
        <v>2019</v>
      </c>
      <c r="O1708" s="38" t="str">
        <f t="shared" si="187"/>
        <v>Q2</v>
      </c>
      <c r="P1708" s="37">
        <f t="shared" si="188"/>
        <v>4</v>
      </c>
    </row>
    <row r="1709" spans="1:16" x14ac:dyDescent="0.25">
      <c r="A1709" s="31">
        <v>43556</v>
      </c>
      <c r="B1709" s="32" t="s">
        <v>85</v>
      </c>
      <c r="C1709" s="32" t="s">
        <v>86</v>
      </c>
      <c r="D1709" s="32" t="s">
        <v>76</v>
      </c>
      <c r="E1709" s="33">
        <v>8</v>
      </c>
      <c r="F1709" s="34">
        <v>11112.99</v>
      </c>
      <c r="G1709" s="34">
        <v>0</v>
      </c>
      <c r="H1709" s="34">
        <v>6090.29</v>
      </c>
      <c r="I1709" s="34">
        <v>555.65</v>
      </c>
      <c r="J1709" s="35">
        <f t="shared" si="182"/>
        <v>11112.99</v>
      </c>
      <c r="K1709" s="35">
        <f t="shared" si="183"/>
        <v>5022.7</v>
      </c>
      <c r="L1709" s="35">
        <f t="shared" si="184"/>
        <v>4467.05</v>
      </c>
      <c r="M1709" s="36">
        <f t="shared" si="185"/>
        <v>0.45196657245259825</v>
      </c>
      <c r="N1709" s="37">
        <f t="shared" si="186"/>
        <v>2019</v>
      </c>
      <c r="O1709" s="38" t="str">
        <f t="shared" si="187"/>
        <v>Q2</v>
      </c>
      <c r="P1709" s="37">
        <f t="shared" si="188"/>
        <v>4</v>
      </c>
    </row>
    <row r="1710" spans="1:16" x14ac:dyDescent="0.25">
      <c r="A1710" s="31">
        <v>43556</v>
      </c>
      <c r="B1710" s="32" t="s">
        <v>85</v>
      </c>
      <c r="C1710" s="32" t="s">
        <v>86</v>
      </c>
      <c r="D1710" s="32" t="s">
        <v>77</v>
      </c>
      <c r="E1710" s="33">
        <v>7</v>
      </c>
      <c r="F1710" s="34">
        <v>8429.18</v>
      </c>
      <c r="G1710" s="34">
        <v>615.15</v>
      </c>
      <c r="H1710" s="34">
        <v>4456.7700000000004</v>
      </c>
      <c r="I1710" s="34">
        <v>392.79</v>
      </c>
      <c r="J1710" s="35">
        <f t="shared" si="182"/>
        <v>7814.0300000000007</v>
      </c>
      <c r="K1710" s="35">
        <f t="shared" si="183"/>
        <v>3357.26</v>
      </c>
      <c r="L1710" s="35">
        <f t="shared" si="184"/>
        <v>2964.4700000000003</v>
      </c>
      <c r="M1710" s="36">
        <f t="shared" si="185"/>
        <v>0.42964513829611606</v>
      </c>
      <c r="N1710" s="37">
        <f t="shared" si="186"/>
        <v>2019</v>
      </c>
      <c r="O1710" s="38" t="str">
        <f t="shared" si="187"/>
        <v>Q2</v>
      </c>
      <c r="P1710" s="37">
        <f t="shared" si="188"/>
        <v>4</v>
      </c>
    </row>
    <row r="1711" spans="1:16" x14ac:dyDescent="0.25">
      <c r="A1711" s="31">
        <v>43556</v>
      </c>
      <c r="B1711" s="32" t="s">
        <v>85</v>
      </c>
      <c r="C1711" s="32" t="s">
        <v>75</v>
      </c>
      <c r="D1711" s="32" t="s">
        <v>76</v>
      </c>
      <c r="E1711" s="33">
        <v>27</v>
      </c>
      <c r="F1711" s="34">
        <v>38694.870000000003</v>
      </c>
      <c r="G1711" s="34">
        <v>0</v>
      </c>
      <c r="H1711" s="34">
        <v>20610.419999999998</v>
      </c>
      <c r="I1711" s="34">
        <v>0</v>
      </c>
      <c r="J1711" s="35">
        <f t="shared" si="182"/>
        <v>38694.870000000003</v>
      </c>
      <c r="K1711" s="35">
        <f t="shared" si="183"/>
        <v>18084.450000000004</v>
      </c>
      <c r="L1711" s="35">
        <f t="shared" si="184"/>
        <v>18084.450000000004</v>
      </c>
      <c r="M1711" s="36">
        <f t="shared" si="185"/>
        <v>0.46736040203778961</v>
      </c>
      <c r="N1711" s="37">
        <f t="shared" si="186"/>
        <v>2019</v>
      </c>
      <c r="O1711" s="38" t="str">
        <f t="shared" si="187"/>
        <v>Q2</v>
      </c>
      <c r="P1711" s="37">
        <f t="shared" si="188"/>
        <v>4</v>
      </c>
    </row>
    <row r="1712" spans="1:16" x14ac:dyDescent="0.25">
      <c r="A1712" s="31">
        <v>43556</v>
      </c>
      <c r="B1712" s="32" t="s">
        <v>85</v>
      </c>
      <c r="C1712" s="32" t="s">
        <v>75</v>
      </c>
      <c r="D1712" s="32" t="s">
        <v>77</v>
      </c>
      <c r="E1712" s="33">
        <v>4</v>
      </c>
      <c r="F1712" s="34">
        <v>4389.17</v>
      </c>
      <c r="G1712" s="34">
        <v>351.14</v>
      </c>
      <c r="H1712" s="34">
        <v>2337.9299999999998</v>
      </c>
      <c r="I1712" s="34">
        <v>0</v>
      </c>
      <c r="J1712" s="35">
        <f t="shared" si="182"/>
        <v>4038.03</v>
      </c>
      <c r="K1712" s="35">
        <f t="shared" si="183"/>
        <v>1700.1000000000004</v>
      </c>
      <c r="L1712" s="35">
        <f t="shared" si="184"/>
        <v>1700.1000000000004</v>
      </c>
      <c r="M1712" s="36">
        <f t="shared" si="185"/>
        <v>0.42102213207925654</v>
      </c>
      <c r="N1712" s="37">
        <f t="shared" si="186"/>
        <v>2019</v>
      </c>
      <c r="O1712" s="38" t="str">
        <f t="shared" si="187"/>
        <v>Q2</v>
      </c>
      <c r="P1712" s="37">
        <f t="shared" si="188"/>
        <v>4</v>
      </c>
    </row>
    <row r="1713" spans="1:16" x14ac:dyDescent="0.25">
      <c r="A1713" s="31">
        <v>43556</v>
      </c>
      <c r="B1713" s="32" t="s">
        <v>85</v>
      </c>
      <c r="C1713" s="32" t="s">
        <v>78</v>
      </c>
      <c r="D1713" s="32" t="s">
        <v>76</v>
      </c>
      <c r="E1713" s="33">
        <v>254</v>
      </c>
      <c r="F1713" s="34">
        <v>327145.24</v>
      </c>
      <c r="G1713" s="34">
        <v>0</v>
      </c>
      <c r="H1713" s="34">
        <v>177823.4</v>
      </c>
      <c r="I1713" s="34">
        <v>0</v>
      </c>
      <c r="J1713" s="35">
        <f t="shared" si="182"/>
        <v>327145.24</v>
      </c>
      <c r="K1713" s="35">
        <f t="shared" si="183"/>
        <v>149321.84</v>
      </c>
      <c r="L1713" s="35">
        <f t="shared" si="184"/>
        <v>149321.84</v>
      </c>
      <c r="M1713" s="36">
        <f t="shared" si="185"/>
        <v>0.45643898104707253</v>
      </c>
      <c r="N1713" s="37">
        <f t="shared" si="186"/>
        <v>2019</v>
      </c>
      <c r="O1713" s="38" t="str">
        <f t="shared" si="187"/>
        <v>Q2</v>
      </c>
      <c r="P1713" s="37">
        <f t="shared" si="188"/>
        <v>4</v>
      </c>
    </row>
    <row r="1714" spans="1:16" x14ac:dyDescent="0.25">
      <c r="A1714" s="31">
        <v>43556</v>
      </c>
      <c r="B1714" s="32" t="s">
        <v>85</v>
      </c>
      <c r="C1714" s="32" t="s">
        <v>78</v>
      </c>
      <c r="D1714" s="32" t="s">
        <v>77</v>
      </c>
      <c r="E1714" s="33">
        <v>48</v>
      </c>
      <c r="F1714" s="34">
        <v>61138.33</v>
      </c>
      <c r="G1714" s="34">
        <v>4691.63</v>
      </c>
      <c r="H1714" s="34">
        <v>34573.61</v>
      </c>
      <c r="I1714" s="34">
        <v>0</v>
      </c>
      <c r="J1714" s="35">
        <f t="shared" si="182"/>
        <v>56446.700000000004</v>
      </c>
      <c r="K1714" s="35">
        <f t="shared" si="183"/>
        <v>21873.090000000004</v>
      </c>
      <c r="L1714" s="35">
        <f t="shared" si="184"/>
        <v>21873.090000000004</v>
      </c>
      <c r="M1714" s="36">
        <f t="shared" si="185"/>
        <v>0.3874998892760782</v>
      </c>
      <c r="N1714" s="37">
        <f t="shared" si="186"/>
        <v>2019</v>
      </c>
      <c r="O1714" s="38" t="str">
        <f t="shared" si="187"/>
        <v>Q2</v>
      </c>
      <c r="P1714" s="37">
        <f t="shared" si="188"/>
        <v>4</v>
      </c>
    </row>
    <row r="1715" spans="1:16" x14ac:dyDescent="0.25">
      <c r="A1715" s="31">
        <v>43556</v>
      </c>
      <c r="B1715" s="32" t="s">
        <v>85</v>
      </c>
      <c r="C1715" s="32" t="s">
        <v>79</v>
      </c>
      <c r="D1715" s="32" t="s">
        <v>76</v>
      </c>
      <c r="E1715" s="33">
        <v>9</v>
      </c>
      <c r="F1715" s="34">
        <v>9636.86</v>
      </c>
      <c r="G1715" s="34">
        <v>0</v>
      </c>
      <c r="H1715" s="34">
        <v>4713.84</v>
      </c>
      <c r="I1715" s="34">
        <v>0</v>
      </c>
      <c r="J1715" s="35">
        <f t="shared" si="182"/>
        <v>9636.86</v>
      </c>
      <c r="K1715" s="35">
        <f t="shared" si="183"/>
        <v>4923.0200000000004</v>
      </c>
      <c r="L1715" s="35">
        <f t="shared" si="184"/>
        <v>4923.0200000000004</v>
      </c>
      <c r="M1715" s="36">
        <f t="shared" si="185"/>
        <v>0.51085312020720441</v>
      </c>
      <c r="N1715" s="37">
        <f t="shared" si="186"/>
        <v>2019</v>
      </c>
      <c r="O1715" s="38" t="str">
        <f t="shared" si="187"/>
        <v>Q2</v>
      </c>
      <c r="P1715" s="37">
        <f t="shared" si="188"/>
        <v>4</v>
      </c>
    </row>
    <row r="1716" spans="1:16" x14ac:dyDescent="0.25">
      <c r="A1716" s="31">
        <v>43556</v>
      </c>
      <c r="B1716" s="32" t="s">
        <v>85</v>
      </c>
      <c r="C1716" s="32" t="s">
        <v>79</v>
      </c>
      <c r="D1716" s="32" t="s">
        <v>77</v>
      </c>
      <c r="E1716" s="33">
        <v>8</v>
      </c>
      <c r="F1716" s="34">
        <v>14912.1</v>
      </c>
      <c r="G1716" s="34">
        <v>1179.3</v>
      </c>
      <c r="H1716" s="34">
        <v>8231.43</v>
      </c>
      <c r="I1716" s="34">
        <v>0</v>
      </c>
      <c r="J1716" s="35">
        <f t="shared" si="182"/>
        <v>13732.800000000001</v>
      </c>
      <c r="K1716" s="35">
        <f t="shared" si="183"/>
        <v>5501.3700000000008</v>
      </c>
      <c r="L1716" s="35">
        <f t="shared" si="184"/>
        <v>5501.3700000000008</v>
      </c>
      <c r="M1716" s="36">
        <f t="shared" si="185"/>
        <v>0.40060075148549462</v>
      </c>
      <c r="N1716" s="37">
        <f t="shared" si="186"/>
        <v>2019</v>
      </c>
      <c r="O1716" s="38" t="str">
        <f t="shared" si="187"/>
        <v>Q2</v>
      </c>
      <c r="P1716" s="37">
        <f t="shared" si="188"/>
        <v>4</v>
      </c>
    </row>
    <row r="1717" spans="1:16" x14ac:dyDescent="0.25">
      <c r="A1717" s="31">
        <v>43586</v>
      </c>
      <c r="B1717" s="32" t="s">
        <v>74</v>
      </c>
      <c r="C1717" s="32" t="s">
        <v>86</v>
      </c>
      <c r="D1717" s="32" t="s">
        <v>76</v>
      </c>
      <c r="E1717" s="33">
        <v>17</v>
      </c>
      <c r="F1717" s="34">
        <v>6805.53</v>
      </c>
      <c r="G1717" s="34">
        <v>0</v>
      </c>
      <c r="H1717" s="34">
        <v>4208.6400000000003</v>
      </c>
      <c r="I1717" s="34">
        <v>340.2</v>
      </c>
      <c r="J1717" s="35">
        <f t="shared" si="182"/>
        <v>6805.53</v>
      </c>
      <c r="K1717" s="35">
        <f t="shared" si="183"/>
        <v>2596.8899999999994</v>
      </c>
      <c r="L1717" s="35">
        <f t="shared" si="184"/>
        <v>2256.6899999999996</v>
      </c>
      <c r="M1717" s="36">
        <f t="shared" si="185"/>
        <v>0.3815852696263185</v>
      </c>
      <c r="N1717" s="37">
        <f t="shared" si="186"/>
        <v>2019</v>
      </c>
      <c r="O1717" s="38" t="str">
        <f t="shared" si="187"/>
        <v>Q2</v>
      </c>
      <c r="P1717" s="37">
        <f t="shared" si="188"/>
        <v>5</v>
      </c>
    </row>
    <row r="1718" spans="1:16" x14ac:dyDescent="0.25">
      <c r="A1718" s="31">
        <v>43586</v>
      </c>
      <c r="B1718" s="32" t="s">
        <v>74</v>
      </c>
      <c r="C1718" s="32" t="s">
        <v>86</v>
      </c>
      <c r="D1718" s="32" t="s">
        <v>77</v>
      </c>
      <c r="E1718" s="33">
        <v>9</v>
      </c>
      <c r="F1718" s="34">
        <v>2707.14</v>
      </c>
      <c r="G1718" s="34">
        <v>189.5</v>
      </c>
      <c r="H1718" s="34">
        <v>1504.71</v>
      </c>
      <c r="I1718" s="34">
        <v>125.87</v>
      </c>
      <c r="J1718" s="35">
        <f t="shared" si="182"/>
        <v>2517.64</v>
      </c>
      <c r="K1718" s="35">
        <f t="shared" si="183"/>
        <v>1012.9299999999998</v>
      </c>
      <c r="L1718" s="35">
        <f t="shared" si="184"/>
        <v>887.05999999999983</v>
      </c>
      <c r="M1718" s="36">
        <f t="shared" si="185"/>
        <v>0.4023331373826281</v>
      </c>
      <c r="N1718" s="37">
        <f t="shared" si="186"/>
        <v>2019</v>
      </c>
      <c r="O1718" s="38" t="str">
        <f t="shared" si="187"/>
        <v>Q2</v>
      </c>
      <c r="P1718" s="37">
        <f t="shared" si="188"/>
        <v>5</v>
      </c>
    </row>
    <row r="1719" spans="1:16" x14ac:dyDescent="0.25">
      <c r="A1719" s="31">
        <v>43586</v>
      </c>
      <c r="B1719" s="32" t="s">
        <v>74</v>
      </c>
      <c r="C1719" s="32" t="s">
        <v>75</v>
      </c>
      <c r="D1719" s="32" t="s">
        <v>76</v>
      </c>
      <c r="E1719" s="33">
        <v>23</v>
      </c>
      <c r="F1719" s="34">
        <v>9315.26</v>
      </c>
      <c r="G1719" s="34">
        <v>0</v>
      </c>
      <c r="H1719" s="34">
        <v>5371.08</v>
      </c>
      <c r="I1719" s="34">
        <v>0</v>
      </c>
      <c r="J1719" s="35">
        <f t="shared" si="182"/>
        <v>9315.26</v>
      </c>
      <c r="K1719" s="35">
        <f t="shared" si="183"/>
        <v>3944.1800000000003</v>
      </c>
      <c r="L1719" s="35">
        <f t="shared" si="184"/>
        <v>3944.1800000000003</v>
      </c>
      <c r="M1719" s="36">
        <f t="shared" si="185"/>
        <v>0.42341061870522134</v>
      </c>
      <c r="N1719" s="37">
        <f t="shared" si="186"/>
        <v>2019</v>
      </c>
      <c r="O1719" s="38" t="str">
        <f t="shared" si="187"/>
        <v>Q2</v>
      </c>
      <c r="P1719" s="37">
        <f t="shared" si="188"/>
        <v>5</v>
      </c>
    </row>
    <row r="1720" spans="1:16" x14ac:dyDescent="0.25">
      <c r="A1720" s="31">
        <v>43586</v>
      </c>
      <c r="B1720" s="32" t="s">
        <v>74</v>
      </c>
      <c r="C1720" s="32" t="s">
        <v>75</v>
      </c>
      <c r="D1720" s="32" t="s">
        <v>77</v>
      </c>
      <c r="E1720" s="33">
        <v>37</v>
      </c>
      <c r="F1720" s="34">
        <v>11867.46</v>
      </c>
      <c r="G1720" s="34">
        <v>814.23</v>
      </c>
      <c r="H1720" s="34">
        <v>7149.15</v>
      </c>
      <c r="I1720" s="34">
        <v>0</v>
      </c>
      <c r="J1720" s="35">
        <f t="shared" si="182"/>
        <v>11053.23</v>
      </c>
      <c r="K1720" s="35">
        <f t="shared" si="183"/>
        <v>3904.08</v>
      </c>
      <c r="L1720" s="35">
        <f t="shared" si="184"/>
        <v>3904.08</v>
      </c>
      <c r="M1720" s="36">
        <f t="shared" si="185"/>
        <v>0.35320716206936797</v>
      </c>
      <c r="N1720" s="37">
        <f t="shared" si="186"/>
        <v>2019</v>
      </c>
      <c r="O1720" s="38" t="str">
        <f t="shared" si="187"/>
        <v>Q2</v>
      </c>
      <c r="P1720" s="37">
        <f t="shared" si="188"/>
        <v>5</v>
      </c>
    </row>
    <row r="1721" spans="1:16" x14ac:dyDescent="0.25">
      <c r="A1721" s="31">
        <v>43586</v>
      </c>
      <c r="B1721" s="32" t="s">
        <v>74</v>
      </c>
      <c r="C1721" s="32" t="s">
        <v>78</v>
      </c>
      <c r="D1721" s="32" t="s">
        <v>76</v>
      </c>
      <c r="E1721" s="33">
        <v>689</v>
      </c>
      <c r="F1721" s="34">
        <v>274212.77</v>
      </c>
      <c r="G1721" s="34">
        <v>0</v>
      </c>
      <c r="H1721" s="34">
        <v>173005.45</v>
      </c>
      <c r="I1721" s="34">
        <v>0</v>
      </c>
      <c r="J1721" s="35">
        <f t="shared" si="182"/>
        <v>274212.77</v>
      </c>
      <c r="K1721" s="35">
        <f t="shared" si="183"/>
        <v>101207.32</v>
      </c>
      <c r="L1721" s="35">
        <f t="shared" si="184"/>
        <v>101207.32</v>
      </c>
      <c r="M1721" s="36">
        <f t="shared" si="185"/>
        <v>0.36908317581270922</v>
      </c>
      <c r="N1721" s="37">
        <f t="shared" si="186"/>
        <v>2019</v>
      </c>
      <c r="O1721" s="38" t="str">
        <f t="shared" si="187"/>
        <v>Q2</v>
      </c>
      <c r="P1721" s="37">
        <f t="shared" si="188"/>
        <v>5</v>
      </c>
    </row>
    <row r="1722" spans="1:16" x14ac:dyDescent="0.25">
      <c r="A1722" s="31">
        <v>43586</v>
      </c>
      <c r="B1722" s="32" t="s">
        <v>74</v>
      </c>
      <c r="C1722" s="32" t="s">
        <v>78</v>
      </c>
      <c r="D1722" s="32" t="s">
        <v>77</v>
      </c>
      <c r="E1722" s="33">
        <v>270</v>
      </c>
      <c r="F1722" s="34">
        <v>103902.85</v>
      </c>
      <c r="G1722" s="34">
        <v>7089.11</v>
      </c>
      <c r="H1722" s="34">
        <v>62782</v>
      </c>
      <c r="I1722" s="34">
        <v>0</v>
      </c>
      <c r="J1722" s="35">
        <f t="shared" si="182"/>
        <v>96813.74</v>
      </c>
      <c r="K1722" s="35">
        <f t="shared" si="183"/>
        <v>34031.740000000005</v>
      </c>
      <c r="L1722" s="35">
        <f t="shared" si="184"/>
        <v>34031.740000000005</v>
      </c>
      <c r="M1722" s="36">
        <f t="shared" si="185"/>
        <v>0.35151766681051683</v>
      </c>
      <c r="N1722" s="37">
        <f t="shared" si="186"/>
        <v>2019</v>
      </c>
      <c r="O1722" s="38" t="str">
        <f t="shared" si="187"/>
        <v>Q2</v>
      </c>
      <c r="P1722" s="37">
        <f t="shared" si="188"/>
        <v>5</v>
      </c>
    </row>
    <row r="1723" spans="1:16" x14ac:dyDescent="0.25">
      <c r="A1723" s="31">
        <v>43586</v>
      </c>
      <c r="B1723" s="32" t="s">
        <v>74</v>
      </c>
      <c r="C1723" s="32" t="s">
        <v>79</v>
      </c>
      <c r="D1723" s="32" t="s">
        <v>76</v>
      </c>
      <c r="E1723" s="33">
        <v>38</v>
      </c>
      <c r="F1723" s="34">
        <v>17161.84</v>
      </c>
      <c r="G1723" s="34">
        <v>0</v>
      </c>
      <c r="H1723" s="34">
        <v>10548.58</v>
      </c>
      <c r="I1723" s="34">
        <v>0</v>
      </c>
      <c r="J1723" s="35">
        <f t="shared" si="182"/>
        <v>17161.84</v>
      </c>
      <c r="K1723" s="35">
        <f t="shared" si="183"/>
        <v>6613.26</v>
      </c>
      <c r="L1723" s="35">
        <f t="shared" si="184"/>
        <v>6613.26</v>
      </c>
      <c r="M1723" s="36">
        <f t="shared" si="185"/>
        <v>0.38534679265160382</v>
      </c>
      <c r="N1723" s="37">
        <f t="shared" si="186"/>
        <v>2019</v>
      </c>
      <c r="O1723" s="38" t="str">
        <f t="shared" si="187"/>
        <v>Q2</v>
      </c>
      <c r="P1723" s="37">
        <f t="shared" si="188"/>
        <v>5</v>
      </c>
    </row>
    <row r="1724" spans="1:16" x14ac:dyDescent="0.25">
      <c r="A1724" s="31">
        <v>43586</v>
      </c>
      <c r="B1724" s="32" t="s">
        <v>74</v>
      </c>
      <c r="C1724" s="32" t="s">
        <v>79</v>
      </c>
      <c r="D1724" s="32" t="s">
        <v>77</v>
      </c>
      <c r="E1724" s="33">
        <v>42</v>
      </c>
      <c r="F1724" s="34">
        <v>17571.45</v>
      </c>
      <c r="G1724" s="34">
        <v>1219.68</v>
      </c>
      <c r="H1724" s="34">
        <v>9258.75</v>
      </c>
      <c r="I1724" s="34">
        <v>0</v>
      </c>
      <c r="J1724" s="35">
        <f t="shared" si="182"/>
        <v>16351.77</v>
      </c>
      <c r="K1724" s="35">
        <f t="shared" si="183"/>
        <v>7093.02</v>
      </c>
      <c r="L1724" s="35">
        <f t="shared" si="184"/>
        <v>7093.02</v>
      </c>
      <c r="M1724" s="36">
        <f t="shared" si="185"/>
        <v>0.43377689387754353</v>
      </c>
      <c r="N1724" s="37">
        <f t="shared" si="186"/>
        <v>2019</v>
      </c>
      <c r="O1724" s="38" t="str">
        <f t="shared" si="187"/>
        <v>Q2</v>
      </c>
      <c r="P1724" s="37">
        <f t="shared" si="188"/>
        <v>5</v>
      </c>
    </row>
    <row r="1725" spans="1:16" x14ac:dyDescent="0.25">
      <c r="A1725" s="31">
        <v>43586</v>
      </c>
      <c r="B1725" s="32" t="s">
        <v>80</v>
      </c>
      <c r="C1725" s="32" t="s">
        <v>86</v>
      </c>
      <c r="D1725" s="32" t="s">
        <v>76</v>
      </c>
      <c r="E1725" s="33">
        <v>5</v>
      </c>
      <c r="F1725" s="34">
        <v>26864.48</v>
      </c>
      <c r="G1725" s="34">
        <v>0</v>
      </c>
      <c r="H1725" s="34">
        <v>23112.6</v>
      </c>
      <c r="I1725" s="34">
        <v>1343.23</v>
      </c>
      <c r="J1725" s="35">
        <f t="shared" si="182"/>
        <v>26864.48</v>
      </c>
      <c r="K1725" s="35">
        <f t="shared" si="183"/>
        <v>3751.880000000001</v>
      </c>
      <c r="L1725" s="35">
        <f t="shared" si="184"/>
        <v>2408.650000000001</v>
      </c>
      <c r="M1725" s="36">
        <f t="shared" si="185"/>
        <v>0.13965950578607891</v>
      </c>
      <c r="N1725" s="37">
        <f t="shared" si="186"/>
        <v>2019</v>
      </c>
      <c r="O1725" s="38" t="str">
        <f t="shared" si="187"/>
        <v>Q2</v>
      </c>
      <c r="P1725" s="37">
        <f t="shared" si="188"/>
        <v>5</v>
      </c>
    </row>
    <row r="1726" spans="1:16" x14ac:dyDescent="0.25">
      <c r="A1726" s="31">
        <v>43586</v>
      </c>
      <c r="B1726" s="32" t="s">
        <v>80</v>
      </c>
      <c r="C1726" s="32" t="s">
        <v>86</v>
      </c>
      <c r="D1726" s="32" t="s">
        <v>77</v>
      </c>
      <c r="E1726" s="33">
        <v>1</v>
      </c>
      <c r="F1726" s="34">
        <v>10621.63</v>
      </c>
      <c r="G1726" s="34">
        <v>743.51</v>
      </c>
      <c r="H1726" s="34">
        <v>8831.36</v>
      </c>
      <c r="I1726" s="34">
        <v>493.91</v>
      </c>
      <c r="J1726" s="35">
        <f t="shared" si="182"/>
        <v>9878.119999999999</v>
      </c>
      <c r="K1726" s="35">
        <f t="shared" si="183"/>
        <v>1046.7599999999984</v>
      </c>
      <c r="L1726" s="35">
        <f t="shared" si="184"/>
        <v>552.84999999999832</v>
      </c>
      <c r="M1726" s="36">
        <f t="shared" si="185"/>
        <v>0.10596753228347079</v>
      </c>
      <c r="N1726" s="37">
        <f t="shared" si="186"/>
        <v>2019</v>
      </c>
      <c r="O1726" s="38" t="str">
        <f t="shared" si="187"/>
        <v>Q2</v>
      </c>
      <c r="P1726" s="37">
        <f t="shared" si="188"/>
        <v>5</v>
      </c>
    </row>
    <row r="1727" spans="1:16" x14ac:dyDescent="0.25">
      <c r="A1727" s="31">
        <v>43586</v>
      </c>
      <c r="B1727" s="32" t="s">
        <v>80</v>
      </c>
      <c r="C1727" s="32" t="s">
        <v>75</v>
      </c>
      <c r="D1727" s="32" t="s">
        <v>76</v>
      </c>
      <c r="E1727" s="33">
        <v>4</v>
      </c>
      <c r="F1727" s="34">
        <v>30091.61</v>
      </c>
      <c r="G1727" s="34">
        <v>0</v>
      </c>
      <c r="H1727" s="34">
        <v>26663.24</v>
      </c>
      <c r="I1727" s="34">
        <v>0</v>
      </c>
      <c r="J1727" s="35">
        <f t="shared" si="182"/>
        <v>30091.61</v>
      </c>
      <c r="K1727" s="35">
        <f t="shared" si="183"/>
        <v>3428.369999999999</v>
      </c>
      <c r="L1727" s="35">
        <f t="shared" si="184"/>
        <v>3428.369999999999</v>
      </c>
      <c r="M1727" s="36">
        <f t="shared" si="185"/>
        <v>0.11393109242077772</v>
      </c>
      <c r="N1727" s="37">
        <f t="shared" si="186"/>
        <v>2019</v>
      </c>
      <c r="O1727" s="38" t="str">
        <f t="shared" si="187"/>
        <v>Q2</v>
      </c>
      <c r="P1727" s="37">
        <f t="shared" si="188"/>
        <v>5</v>
      </c>
    </row>
    <row r="1728" spans="1:16" x14ac:dyDescent="0.25">
      <c r="A1728" s="31">
        <v>43586</v>
      </c>
      <c r="B1728" s="32" t="s">
        <v>80</v>
      </c>
      <c r="C1728" s="32" t="s">
        <v>75</v>
      </c>
      <c r="D1728" s="32" t="s">
        <v>77</v>
      </c>
      <c r="E1728" s="33">
        <v>3</v>
      </c>
      <c r="F1728" s="34">
        <v>15543.52</v>
      </c>
      <c r="G1728" s="34">
        <v>1088.05</v>
      </c>
      <c r="H1728" s="34">
        <v>12517.39</v>
      </c>
      <c r="I1728" s="34">
        <v>0</v>
      </c>
      <c r="J1728" s="35">
        <f t="shared" si="182"/>
        <v>14455.470000000001</v>
      </c>
      <c r="K1728" s="35">
        <f t="shared" si="183"/>
        <v>1938.0800000000017</v>
      </c>
      <c r="L1728" s="35">
        <f t="shared" si="184"/>
        <v>1938.0800000000017</v>
      </c>
      <c r="M1728" s="36">
        <f t="shared" si="185"/>
        <v>0.13407243071307964</v>
      </c>
      <c r="N1728" s="37">
        <f t="shared" si="186"/>
        <v>2019</v>
      </c>
      <c r="O1728" s="38" t="str">
        <f t="shared" si="187"/>
        <v>Q2</v>
      </c>
      <c r="P1728" s="37">
        <f t="shared" si="188"/>
        <v>5</v>
      </c>
    </row>
    <row r="1729" spans="1:16" x14ac:dyDescent="0.25">
      <c r="A1729" s="31">
        <v>43586</v>
      </c>
      <c r="B1729" s="32" t="s">
        <v>80</v>
      </c>
      <c r="C1729" s="32" t="s">
        <v>78</v>
      </c>
      <c r="D1729" s="32" t="s">
        <v>76</v>
      </c>
      <c r="E1729" s="33">
        <v>101</v>
      </c>
      <c r="F1729" s="34">
        <v>583960.41</v>
      </c>
      <c r="G1729" s="34">
        <v>0</v>
      </c>
      <c r="H1729" s="34">
        <v>509892.38</v>
      </c>
      <c r="I1729" s="34">
        <v>0</v>
      </c>
      <c r="J1729" s="35">
        <f t="shared" si="182"/>
        <v>583960.41</v>
      </c>
      <c r="K1729" s="35">
        <f t="shared" si="183"/>
        <v>74068.030000000028</v>
      </c>
      <c r="L1729" s="35">
        <f t="shared" si="184"/>
        <v>74068.030000000028</v>
      </c>
      <c r="M1729" s="36">
        <f t="shared" si="185"/>
        <v>0.12683741694064504</v>
      </c>
      <c r="N1729" s="37">
        <f t="shared" si="186"/>
        <v>2019</v>
      </c>
      <c r="O1729" s="38" t="str">
        <f t="shared" si="187"/>
        <v>Q2</v>
      </c>
      <c r="P1729" s="37">
        <f t="shared" si="188"/>
        <v>5</v>
      </c>
    </row>
    <row r="1730" spans="1:16" x14ac:dyDescent="0.25">
      <c r="A1730" s="31">
        <v>43586</v>
      </c>
      <c r="B1730" s="32" t="s">
        <v>80</v>
      </c>
      <c r="C1730" s="32" t="s">
        <v>78</v>
      </c>
      <c r="D1730" s="32" t="s">
        <v>77</v>
      </c>
      <c r="E1730" s="33">
        <v>54</v>
      </c>
      <c r="F1730" s="34">
        <v>263642.27</v>
      </c>
      <c r="G1730" s="34">
        <v>17955.09</v>
      </c>
      <c r="H1730" s="34">
        <v>228651.25</v>
      </c>
      <c r="I1730" s="34">
        <v>0</v>
      </c>
      <c r="J1730" s="35">
        <f t="shared" ref="J1730:J1793" si="189">F1730-G1730</f>
        <v>245687.18000000002</v>
      </c>
      <c r="K1730" s="35">
        <f t="shared" ref="K1730:K1793" si="190">J1730-H1730</f>
        <v>17035.930000000022</v>
      </c>
      <c r="L1730" s="35">
        <f t="shared" ref="L1730:L1793" si="191">K1730-I1730</f>
        <v>17035.930000000022</v>
      </c>
      <c r="M1730" s="36">
        <f t="shared" ref="M1730:M1793" si="192">IF(J1730=0,0,K1730/J1730)</f>
        <v>6.9339922416790406E-2</v>
      </c>
      <c r="N1730" s="37">
        <f t="shared" ref="N1730:N1793" si="193">YEAR(A1730)</f>
        <v>2019</v>
      </c>
      <c r="O1730" s="38" t="str">
        <f t="shared" ref="O1730:O1793" si="194">"Q"&amp;ROUNDUP(MONTH(A1730)/3,0)</f>
        <v>Q2</v>
      </c>
      <c r="P1730" s="37">
        <f t="shared" ref="P1730:P1793" si="195">MONTH(A1730)</f>
        <v>5</v>
      </c>
    </row>
    <row r="1731" spans="1:16" x14ac:dyDescent="0.25">
      <c r="A1731" s="31">
        <v>43586</v>
      </c>
      <c r="B1731" s="32" t="s">
        <v>80</v>
      </c>
      <c r="C1731" s="32" t="s">
        <v>79</v>
      </c>
      <c r="D1731" s="32" t="s">
        <v>76</v>
      </c>
      <c r="E1731" s="33">
        <v>11</v>
      </c>
      <c r="F1731" s="34">
        <v>47625.95</v>
      </c>
      <c r="G1731" s="34">
        <v>0</v>
      </c>
      <c r="H1731" s="34">
        <v>39270.76</v>
      </c>
      <c r="I1731" s="34">
        <v>0</v>
      </c>
      <c r="J1731" s="35">
        <f t="shared" si="189"/>
        <v>47625.95</v>
      </c>
      <c r="K1731" s="35">
        <f t="shared" si="190"/>
        <v>8355.1899999999951</v>
      </c>
      <c r="L1731" s="35">
        <f t="shared" si="191"/>
        <v>8355.1899999999951</v>
      </c>
      <c r="M1731" s="36">
        <f t="shared" si="192"/>
        <v>0.17543356090534667</v>
      </c>
      <c r="N1731" s="37">
        <f t="shared" si="193"/>
        <v>2019</v>
      </c>
      <c r="O1731" s="38" t="str">
        <f t="shared" si="194"/>
        <v>Q2</v>
      </c>
      <c r="P1731" s="37">
        <f t="shared" si="195"/>
        <v>5</v>
      </c>
    </row>
    <row r="1732" spans="1:16" x14ac:dyDescent="0.25">
      <c r="A1732" s="31">
        <v>43586</v>
      </c>
      <c r="B1732" s="32" t="s">
        <v>80</v>
      </c>
      <c r="C1732" s="32" t="s">
        <v>79</v>
      </c>
      <c r="D1732" s="32" t="s">
        <v>77</v>
      </c>
      <c r="E1732" s="33">
        <v>14</v>
      </c>
      <c r="F1732" s="34">
        <v>96236.69</v>
      </c>
      <c r="G1732" s="34">
        <v>6555.77</v>
      </c>
      <c r="H1732" s="34">
        <v>85280.12</v>
      </c>
      <c r="I1732" s="34">
        <v>0</v>
      </c>
      <c r="J1732" s="35">
        <f t="shared" si="189"/>
        <v>89680.92</v>
      </c>
      <c r="K1732" s="35">
        <f t="shared" si="190"/>
        <v>4400.8000000000029</v>
      </c>
      <c r="L1732" s="35">
        <f t="shared" si="191"/>
        <v>4400.8000000000029</v>
      </c>
      <c r="M1732" s="36">
        <f t="shared" si="192"/>
        <v>4.9071753501190696E-2</v>
      </c>
      <c r="N1732" s="37">
        <f t="shared" si="193"/>
        <v>2019</v>
      </c>
      <c r="O1732" s="38" t="str">
        <f t="shared" si="194"/>
        <v>Q2</v>
      </c>
      <c r="P1732" s="37">
        <f t="shared" si="195"/>
        <v>5</v>
      </c>
    </row>
    <row r="1733" spans="1:16" x14ac:dyDescent="0.25">
      <c r="A1733" s="31">
        <v>43586</v>
      </c>
      <c r="B1733" s="32" t="s">
        <v>81</v>
      </c>
      <c r="C1733" s="32" t="s">
        <v>86</v>
      </c>
      <c r="D1733" s="32" t="s">
        <v>76</v>
      </c>
      <c r="E1733" s="33">
        <v>17</v>
      </c>
      <c r="F1733" s="34">
        <v>12504.21</v>
      </c>
      <c r="G1733" s="34">
        <v>0</v>
      </c>
      <c r="H1733" s="34">
        <v>5538.14</v>
      </c>
      <c r="I1733" s="34">
        <v>625.22</v>
      </c>
      <c r="J1733" s="35">
        <f t="shared" si="189"/>
        <v>12504.21</v>
      </c>
      <c r="K1733" s="35">
        <f t="shared" si="190"/>
        <v>6966.0699999999988</v>
      </c>
      <c r="L1733" s="35">
        <f t="shared" si="191"/>
        <v>6340.8499999999985</v>
      </c>
      <c r="M1733" s="36">
        <f t="shared" si="192"/>
        <v>0.55709796940390466</v>
      </c>
      <c r="N1733" s="37">
        <f t="shared" si="193"/>
        <v>2019</v>
      </c>
      <c r="O1733" s="38" t="str">
        <f t="shared" si="194"/>
        <v>Q2</v>
      </c>
      <c r="P1733" s="37">
        <f t="shared" si="195"/>
        <v>5</v>
      </c>
    </row>
    <row r="1734" spans="1:16" x14ac:dyDescent="0.25">
      <c r="A1734" s="31">
        <v>43586</v>
      </c>
      <c r="B1734" s="32" t="s">
        <v>81</v>
      </c>
      <c r="C1734" s="32" t="s">
        <v>86</v>
      </c>
      <c r="D1734" s="32" t="s">
        <v>77</v>
      </c>
      <c r="E1734" s="33">
        <v>12</v>
      </c>
      <c r="F1734" s="34">
        <v>7903.87</v>
      </c>
      <c r="G1734" s="34">
        <v>533.36</v>
      </c>
      <c r="H1734" s="34">
        <v>3693.19</v>
      </c>
      <c r="I1734" s="34">
        <v>368.53</v>
      </c>
      <c r="J1734" s="35">
        <f t="shared" si="189"/>
        <v>7370.51</v>
      </c>
      <c r="K1734" s="35">
        <f t="shared" si="190"/>
        <v>3677.32</v>
      </c>
      <c r="L1734" s="35">
        <f t="shared" si="191"/>
        <v>3308.79</v>
      </c>
      <c r="M1734" s="36">
        <f t="shared" si="192"/>
        <v>0.4989234123554544</v>
      </c>
      <c r="N1734" s="37">
        <f t="shared" si="193"/>
        <v>2019</v>
      </c>
      <c r="O1734" s="38" t="str">
        <f t="shared" si="194"/>
        <v>Q2</v>
      </c>
      <c r="P1734" s="37">
        <f t="shared" si="195"/>
        <v>5</v>
      </c>
    </row>
    <row r="1735" spans="1:16" x14ac:dyDescent="0.25">
      <c r="A1735" s="31">
        <v>43586</v>
      </c>
      <c r="B1735" s="32" t="s">
        <v>81</v>
      </c>
      <c r="C1735" s="32" t="s">
        <v>75</v>
      </c>
      <c r="D1735" s="32" t="s">
        <v>76</v>
      </c>
      <c r="E1735" s="33">
        <v>18</v>
      </c>
      <c r="F1735" s="34">
        <v>13553.75</v>
      </c>
      <c r="G1735" s="34">
        <v>0</v>
      </c>
      <c r="H1735" s="34">
        <v>5942.87</v>
      </c>
      <c r="I1735" s="34">
        <v>0</v>
      </c>
      <c r="J1735" s="35">
        <f t="shared" si="189"/>
        <v>13553.75</v>
      </c>
      <c r="K1735" s="35">
        <f t="shared" si="190"/>
        <v>7610.88</v>
      </c>
      <c r="L1735" s="35">
        <f t="shared" si="191"/>
        <v>7610.88</v>
      </c>
      <c r="M1735" s="36">
        <f t="shared" si="192"/>
        <v>0.56153315503089551</v>
      </c>
      <c r="N1735" s="37">
        <f t="shared" si="193"/>
        <v>2019</v>
      </c>
      <c r="O1735" s="38" t="str">
        <f t="shared" si="194"/>
        <v>Q2</v>
      </c>
      <c r="P1735" s="37">
        <f t="shared" si="195"/>
        <v>5</v>
      </c>
    </row>
    <row r="1736" spans="1:16" x14ac:dyDescent="0.25">
      <c r="A1736" s="31">
        <v>43586</v>
      </c>
      <c r="B1736" s="32" t="s">
        <v>81</v>
      </c>
      <c r="C1736" s="32" t="s">
        <v>75</v>
      </c>
      <c r="D1736" s="32" t="s">
        <v>77</v>
      </c>
      <c r="E1736" s="33">
        <v>33</v>
      </c>
      <c r="F1736" s="34">
        <v>29975.919999999998</v>
      </c>
      <c r="G1736" s="34">
        <v>2098.29</v>
      </c>
      <c r="H1736" s="34">
        <v>12802.77</v>
      </c>
      <c r="I1736" s="34">
        <v>0</v>
      </c>
      <c r="J1736" s="35">
        <f t="shared" si="189"/>
        <v>27877.629999999997</v>
      </c>
      <c r="K1736" s="35">
        <f t="shared" si="190"/>
        <v>15074.859999999997</v>
      </c>
      <c r="L1736" s="35">
        <f t="shared" si="191"/>
        <v>15074.859999999997</v>
      </c>
      <c r="M1736" s="36">
        <f t="shared" si="192"/>
        <v>0.54075113271824038</v>
      </c>
      <c r="N1736" s="37">
        <f t="shared" si="193"/>
        <v>2019</v>
      </c>
      <c r="O1736" s="38" t="str">
        <f t="shared" si="194"/>
        <v>Q2</v>
      </c>
      <c r="P1736" s="37">
        <f t="shared" si="195"/>
        <v>5</v>
      </c>
    </row>
    <row r="1737" spans="1:16" x14ac:dyDescent="0.25">
      <c r="A1737" s="31">
        <v>43586</v>
      </c>
      <c r="B1737" s="32" t="s">
        <v>81</v>
      </c>
      <c r="C1737" s="32" t="s">
        <v>78</v>
      </c>
      <c r="D1737" s="32" t="s">
        <v>76</v>
      </c>
      <c r="E1737" s="33">
        <v>475</v>
      </c>
      <c r="F1737" s="34">
        <v>347954.09</v>
      </c>
      <c r="G1737" s="34">
        <v>0</v>
      </c>
      <c r="H1737" s="34">
        <v>156343.76999999999</v>
      </c>
      <c r="I1737" s="34">
        <v>0</v>
      </c>
      <c r="J1737" s="35">
        <f t="shared" si="189"/>
        <v>347954.09</v>
      </c>
      <c r="K1737" s="35">
        <f t="shared" si="190"/>
        <v>191610.32000000004</v>
      </c>
      <c r="L1737" s="35">
        <f t="shared" si="191"/>
        <v>191610.32000000004</v>
      </c>
      <c r="M1737" s="36">
        <f t="shared" si="192"/>
        <v>0.55067701603967356</v>
      </c>
      <c r="N1737" s="37">
        <f t="shared" si="193"/>
        <v>2019</v>
      </c>
      <c r="O1737" s="38" t="str">
        <f t="shared" si="194"/>
        <v>Q2</v>
      </c>
      <c r="P1737" s="37">
        <f t="shared" si="195"/>
        <v>5</v>
      </c>
    </row>
    <row r="1738" spans="1:16" x14ac:dyDescent="0.25">
      <c r="A1738" s="31">
        <v>43586</v>
      </c>
      <c r="B1738" s="32" t="s">
        <v>81</v>
      </c>
      <c r="C1738" s="32" t="s">
        <v>78</v>
      </c>
      <c r="D1738" s="32" t="s">
        <v>77</v>
      </c>
      <c r="E1738" s="33">
        <v>188</v>
      </c>
      <c r="F1738" s="34">
        <v>125468.73</v>
      </c>
      <c r="G1738" s="34">
        <v>8558.89</v>
      </c>
      <c r="H1738" s="34">
        <v>56080</v>
      </c>
      <c r="I1738" s="34">
        <v>0</v>
      </c>
      <c r="J1738" s="35">
        <f t="shared" si="189"/>
        <v>116909.84</v>
      </c>
      <c r="K1738" s="35">
        <f t="shared" si="190"/>
        <v>60829.84</v>
      </c>
      <c r="L1738" s="35">
        <f t="shared" si="191"/>
        <v>60829.84</v>
      </c>
      <c r="M1738" s="36">
        <f t="shared" si="192"/>
        <v>0.52031411556118801</v>
      </c>
      <c r="N1738" s="37">
        <f t="shared" si="193"/>
        <v>2019</v>
      </c>
      <c r="O1738" s="38" t="str">
        <f t="shared" si="194"/>
        <v>Q2</v>
      </c>
      <c r="P1738" s="37">
        <f t="shared" si="195"/>
        <v>5</v>
      </c>
    </row>
    <row r="1739" spans="1:16" x14ac:dyDescent="0.25">
      <c r="A1739" s="31">
        <v>43586</v>
      </c>
      <c r="B1739" s="32" t="s">
        <v>81</v>
      </c>
      <c r="C1739" s="32" t="s">
        <v>79</v>
      </c>
      <c r="D1739" s="32" t="s">
        <v>76</v>
      </c>
      <c r="E1739" s="33">
        <v>24</v>
      </c>
      <c r="F1739" s="34">
        <v>20731.759999999998</v>
      </c>
      <c r="G1739" s="34">
        <v>0</v>
      </c>
      <c r="H1739" s="34">
        <v>9732.5300000000007</v>
      </c>
      <c r="I1739" s="34">
        <v>0</v>
      </c>
      <c r="J1739" s="35">
        <f t="shared" si="189"/>
        <v>20731.759999999998</v>
      </c>
      <c r="K1739" s="35">
        <f t="shared" si="190"/>
        <v>10999.229999999998</v>
      </c>
      <c r="L1739" s="35">
        <f t="shared" si="191"/>
        <v>10999.229999999998</v>
      </c>
      <c r="M1739" s="36">
        <f t="shared" si="192"/>
        <v>0.53054974589711623</v>
      </c>
      <c r="N1739" s="37">
        <f t="shared" si="193"/>
        <v>2019</v>
      </c>
      <c r="O1739" s="38" t="str">
        <f t="shared" si="194"/>
        <v>Q2</v>
      </c>
      <c r="P1739" s="37">
        <f t="shared" si="195"/>
        <v>5</v>
      </c>
    </row>
    <row r="1740" spans="1:16" x14ac:dyDescent="0.25">
      <c r="A1740" s="31">
        <v>43586</v>
      </c>
      <c r="B1740" s="32" t="s">
        <v>81</v>
      </c>
      <c r="C1740" s="32" t="s">
        <v>79</v>
      </c>
      <c r="D1740" s="32" t="s">
        <v>77</v>
      </c>
      <c r="E1740" s="33">
        <v>11</v>
      </c>
      <c r="F1740" s="34">
        <v>8552.27</v>
      </c>
      <c r="G1740" s="34">
        <v>582.75</v>
      </c>
      <c r="H1740" s="34">
        <v>3888.65</v>
      </c>
      <c r="I1740" s="34">
        <v>0</v>
      </c>
      <c r="J1740" s="35">
        <f t="shared" si="189"/>
        <v>7969.52</v>
      </c>
      <c r="K1740" s="35">
        <f t="shared" si="190"/>
        <v>4080.8700000000003</v>
      </c>
      <c r="L1740" s="35">
        <f t="shared" si="191"/>
        <v>4080.8700000000003</v>
      </c>
      <c r="M1740" s="36">
        <f t="shared" si="192"/>
        <v>0.51205969744727409</v>
      </c>
      <c r="N1740" s="37">
        <f t="shared" si="193"/>
        <v>2019</v>
      </c>
      <c r="O1740" s="38" t="str">
        <f t="shared" si="194"/>
        <v>Q2</v>
      </c>
      <c r="P1740" s="37">
        <f t="shared" si="195"/>
        <v>5</v>
      </c>
    </row>
    <row r="1741" spans="1:16" x14ac:dyDescent="0.25">
      <c r="A1741" s="31">
        <v>43586</v>
      </c>
      <c r="B1741" s="32" t="s">
        <v>82</v>
      </c>
      <c r="C1741" s="32" t="s">
        <v>86</v>
      </c>
      <c r="D1741" s="32" t="s">
        <v>76</v>
      </c>
      <c r="E1741" s="33">
        <v>60</v>
      </c>
      <c r="F1741" s="34">
        <v>5450.35</v>
      </c>
      <c r="G1741" s="34">
        <v>0</v>
      </c>
      <c r="H1741" s="34">
        <v>4493.01</v>
      </c>
      <c r="I1741" s="34">
        <v>272.45999999999998</v>
      </c>
      <c r="J1741" s="35">
        <f t="shared" si="189"/>
        <v>5450.35</v>
      </c>
      <c r="K1741" s="35">
        <f t="shared" si="190"/>
        <v>957.34000000000015</v>
      </c>
      <c r="L1741" s="35">
        <f t="shared" si="191"/>
        <v>684.88000000000011</v>
      </c>
      <c r="M1741" s="36">
        <f t="shared" si="192"/>
        <v>0.17564743548579451</v>
      </c>
      <c r="N1741" s="37">
        <f t="shared" si="193"/>
        <v>2019</v>
      </c>
      <c r="O1741" s="38" t="str">
        <f t="shared" si="194"/>
        <v>Q2</v>
      </c>
      <c r="P1741" s="37">
        <f t="shared" si="195"/>
        <v>5</v>
      </c>
    </row>
    <row r="1742" spans="1:16" x14ac:dyDescent="0.25">
      <c r="A1742" s="31">
        <v>43586</v>
      </c>
      <c r="B1742" s="32" t="s">
        <v>82</v>
      </c>
      <c r="C1742" s="32" t="s">
        <v>86</v>
      </c>
      <c r="D1742" s="32" t="s">
        <v>77</v>
      </c>
      <c r="E1742" s="33">
        <v>21</v>
      </c>
      <c r="F1742" s="34">
        <v>3474.42</v>
      </c>
      <c r="G1742" s="34">
        <v>243.21</v>
      </c>
      <c r="H1742" s="34">
        <v>2598.34</v>
      </c>
      <c r="I1742" s="34">
        <v>161.56</v>
      </c>
      <c r="J1742" s="35">
        <f t="shared" si="189"/>
        <v>3231.21</v>
      </c>
      <c r="K1742" s="35">
        <f t="shared" si="190"/>
        <v>632.86999999999989</v>
      </c>
      <c r="L1742" s="35">
        <f t="shared" si="191"/>
        <v>471.30999999999989</v>
      </c>
      <c r="M1742" s="36">
        <f t="shared" si="192"/>
        <v>0.19586161221338133</v>
      </c>
      <c r="N1742" s="37">
        <f t="shared" si="193"/>
        <v>2019</v>
      </c>
      <c r="O1742" s="38" t="str">
        <f t="shared" si="194"/>
        <v>Q2</v>
      </c>
      <c r="P1742" s="37">
        <f t="shared" si="195"/>
        <v>5</v>
      </c>
    </row>
    <row r="1743" spans="1:16" x14ac:dyDescent="0.25">
      <c r="A1743" s="31">
        <v>43586</v>
      </c>
      <c r="B1743" s="32" t="s">
        <v>82</v>
      </c>
      <c r="C1743" s="32" t="s">
        <v>75</v>
      </c>
      <c r="D1743" s="32" t="s">
        <v>76</v>
      </c>
      <c r="E1743" s="33">
        <v>57</v>
      </c>
      <c r="F1743" s="34">
        <v>6611.39</v>
      </c>
      <c r="G1743" s="34">
        <v>0</v>
      </c>
      <c r="H1743" s="34">
        <v>5717.18</v>
      </c>
      <c r="I1743" s="34">
        <v>0</v>
      </c>
      <c r="J1743" s="35">
        <f t="shared" si="189"/>
        <v>6611.39</v>
      </c>
      <c r="K1743" s="35">
        <f t="shared" si="190"/>
        <v>894.21</v>
      </c>
      <c r="L1743" s="35">
        <f t="shared" si="191"/>
        <v>894.21</v>
      </c>
      <c r="M1743" s="36">
        <f t="shared" si="192"/>
        <v>0.13525294983354483</v>
      </c>
      <c r="N1743" s="37">
        <f t="shared" si="193"/>
        <v>2019</v>
      </c>
      <c r="O1743" s="38" t="str">
        <f t="shared" si="194"/>
        <v>Q2</v>
      </c>
      <c r="P1743" s="37">
        <f t="shared" si="195"/>
        <v>5</v>
      </c>
    </row>
    <row r="1744" spans="1:16" x14ac:dyDescent="0.25">
      <c r="A1744" s="31">
        <v>43586</v>
      </c>
      <c r="B1744" s="32" t="s">
        <v>82</v>
      </c>
      <c r="C1744" s="32" t="s">
        <v>75</v>
      </c>
      <c r="D1744" s="32" t="s">
        <v>77</v>
      </c>
      <c r="E1744" s="33">
        <v>52</v>
      </c>
      <c r="F1744" s="34">
        <v>4467.7</v>
      </c>
      <c r="G1744" s="34">
        <v>282.66000000000003</v>
      </c>
      <c r="H1744" s="34">
        <v>3883.81</v>
      </c>
      <c r="I1744" s="34">
        <v>0</v>
      </c>
      <c r="J1744" s="35">
        <f t="shared" si="189"/>
        <v>4185.04</v>
      </c>
      <c r="K1744" s="35">
        <f t="shared" si="190"/>
        <v>301.23</v>
      </c>
      <c r="L1744" s="35">
        <f t="shared" si="191"/>
        <v>301.23</v>
      </c>
      <c r="M1744" s="36">
        <f t="shared" si="192"/>
        <v>7.19778066637356E-2</v>
      </c>
      <c r="N1744" s="37">
        <f t="shared" si="193"/>
        <v>2019</v>
      </c>
      <c r="O1744" s="38" t="str">
        <f t="shared" si="194"/>
        <v>Q2</v>
      </c>
      <c r="P1744" s="37">
        <f t="shared" si="195"/>
        <v>5</v>
      </c>
    </row>
    <row r="1745" spans="1:16" x14ac:dyDescent="0.25">
      <c r="A1745" s="31">
        <v>43586</v>
      </c>
      <c r="B1745" s="32" t="s">
        <v>82</v>
      </c>
      <c r="C1745" s="32" t="s">
        <v>78</v>
      </c>
      <c r="D1745" s="32" t="s">
        <v>76</v>
      </c>
      <c r="E1745" s="33">
        <v>1981</v>
      </c>
      <c r="F1745" s="34">
        <v>201663.16</v>
      </c>
      <c r="G1745" s="34">
        <v>0</v>
      </c>
      <c r="H1745" s="34">
        <v>166367.81</v>
      </c>
      <c r="I1745" s="34">
        <v>0</v>
      </c>
      <c r="J1745" s="35">
        <f t="shared" si="189"/>
        <v>201663.16</v>
      </c>
      <c r="K1745" s="35">
        <f t="shared" si="190"/>
        <v>35295.350000000006</v>
      </c>
      <c r="L1745" s="35">
        <f t="shared" si="191"/>
        <v>35295.350000000006</v>
      </c>
      <c r="M1745" s="36">
        <f t="shared" si="192"/>
        <v>0.1750213078085259</v>
      </c>
      <c r="N1745" s="37">
        <f t="shared" si="193"/>
        <v>2019</v>
      </c>
      <c r="O1745" s="38" t="str">
        <f t="shared" si="194"/>
        <v>Q2</v>
      </c>
      <c r="P1745" s="37">
        <f t="shared" si="195"/>
        <v>5</v>
      </c>
    </row>
    <row r="1746" spans="1:16" x14ac:dyDescent="0.25">
      <c r="A1746" s="31">
        <v>43586</v>
      </c>
      <c r="B1746" s="32" t="s">
        <v>82</v>
      </c>
      <c r="C1746" s="32" t="s">
        <v>78</v>
      </c>
      <c r="D1746" s="32" t="s">
        <v>77</v>
      </c>
      <c r="E1746" s="33">
        <v>829</v>
      </c>
      <c r="F1746" s="34">
        <v>79838.070000000007</v>
      </c>
      <c r="G1746" s="34">
        <v>5409.13</v>
      </c>
      <c r="H1746" s="34">
        <v>65723.039999999994</v>
      </c>
      <c r="I1746" s="34">
        <v>0</v>
      </c>
      <c r="J1746" s="35">
        <f t="shared" si="189"/>
        <v>74428.94</v>
      </c>
      <c r="K1746" s="35">
        <f t="shared" si="190"/>
        <v>8705.9000000000087</v>
      </c>
      <c r="L1746" s="35">
        <f t="shared" si="191"/>
        <v>8705.9000000000087</v>
      </c>
      <c r="M1746" s="36">
        <f t="shared" si="192"/>
        <v>0.11696928640929198</v>
      </c>
      <c r="N1746" s="37">
        <f t="shared" si="193"/>
        <v>2019</v>
      </c>
      <c r="O1746" s="38" t="str">
        <f t="shared" si="194"/>
        <v>Q2</v>
      </c>
      <c r="P1746" s="37">
        <f t="shared" si="195"/>
        <v>5</v>
      </c>
    </row>
    <row r="1747" spans="1:16" x14ac:dyDescent="0.25">
      <c r="A1747" s="31">
        <v>43586</v>
      </c>
      <c r="B1747" s="32" t="s">
        <v>82</v>
      </c>
      <c r="C1747" s="32" t="s">
        <v>79</v>
      </c>
      <c r="D1747" s="32" t="s">
        <v>76</v>
      </c>
      <c r="E1747" s="33">
        <v>80</v>
      </c>
      <c r="F1747" s="34">
        <v>9323.77</v>
      </c>
      <c r="G1747" s="34">
        <v>0</v>
      </c>
      <c r="H1747" s="34">
        <v>7945.17</v>
      </c>
      <c r="I1747" s="34">
        <v>0</v>
      </c>
      <c r="J1747" s="35">
        <f t="shared" si="189"/>
        <v>9323.77</v>
      </c>
      <c r="K1747" s="35">
        <f t="shared" si="190"/>
        <v>1378.6000000000004</v>
      </c>
      <c r="L1747" s="35">
        <f t="shared" si="191"/>
        <v>1378.6000000000004</v>
      </c>
      <c r="M1747" s="36">
        <f t="shared" si="192"/>
        <v>0.14785864516177472</v>
      </c>
      <c r="N1747" s="37">
        <f t="shared" si="193"/>
        <v>2019</v>
      </c>
      <c r="O1747" s="38" t="str">
        <f t="shared" si="194"/>
        <v>Q2</v>
      </c>
      <c r="P1747" s="37">
        <f t="shared" si="195"/>
        <v>5</v>
      </c>
    </row>
    <row r="1748" spans="1:16" x14ac:dyDescent="0.25">
      <c r="A1748" s="31">
        <v>43586</v>
      </c>
      <c r="B1748" s="32" t="s">
        <v>82</v>
      </c>
      <c r="C1748" s="32" t="s">
        <v>79</v>
      </c>
      <c r="D1748" s="32" t="s">
        <v>77</v>
      </c>
      <c r="E1748" s="33">
        <v>44</v>
      </c>
      <c r="F1748" s="34">
        <v>4755.34</v>
      </c>
      <c r="G1748" s="34">
        <v>332.88</v>
      </c>
      <c r="H1748" s="34">
        <v>3949.11</v>
      </c>
      <c r="I1748" s="34">
        <v>0</v>
      </c>
      <c r="J1748" s="35">
        <f t="shared" si="189"/>
        <v>4422.46</v>
      </c>
      <c r="K1748" s="35">
        <f t="shared" si="190"/>
        <v>473.34999999999991</v>
      </c>
      <c r="L1748" s="35">
        <f t="shared" si="191"/>
        <v>473.34999999999991</v>
      </c>
      <c r="M1748" s="36">
        <f t="shared" si="192"/>
        <v>0.10703318967271606</v>
      </c>
      <c r="N1748" s="37">
        <f t="shared" si="193"/>
        <v>2019</v>
      </c>
      <c r="O1748" s="38" t="str">
        <f t="shared" si="194"/>
        <v>Q2</v>
      </c>
      <c r="P1748" s="37">
        <f t="shared" si="195"/>
        <v>5</v>
      </c>
    </row>
    <row r="1749" spans="1:16" x14ac:dyDescent="0.25">
      <c r="A1749" s="31">
        <v>43586</v>
      </c>
      <c r="B1749" s="32" t="s">
        <v>83</v>
      </c>
      <c r="C1749" s="32" t="s">
        <v>86</v>
      </c>
      <c r="D1749" s="32" t="s">
        <v>76</v>
      </c>
      <c r="E1749" s="33">
        <v>10</v>
      </c>
      <c r="F1749" s="34">
        <v>4556.83</v>
      </c>
      <c r="G1749" s="34">
        <v>0</v>
      </c>
      <c r="H1749" s="34">
        <v>2394.58</v>
      </c>
      <c r="I1749" s="34">
        <v>227.52</v>
      </c>
      <c r="J1749" s="35">
        <f t="shared" si="189"/>
        <v>4556.83</v>
      </c>
      <c r="K1749" s="35">
        <f t="shared" si="190"/>
        <v>2162.25</v>
      </c>
      <c r="L1749" s="35">
        <f t="shared" si="191"/>
        <v>1934.73</v>
      </c>
      <c r="M1749" s="36">
        <f t="shared" si="192"/>
        <v>0.47450749753666477</v>
      </c>
      <c r="N1749" s="37">
        <f t="shared" si="193"/>
        <v>2019</v>
      </c>
      <c r="O1749" s="38" t="str">
        <f t="shared" si="194"/>
        <v>Q2</v>
      </c>
      <c r="P1749" s="37">
        <f t="shared" si="195"/>
        <v>5</v>
      </c>
    </row>
    <row r="1750" spans="1:16" x14ac:dyDescent="0.25">
      <c r="A1750" s="31">
        <v>43586</v>
      </c>
      <c r="B1750" s="32" t="s">
        <v>83</v>
      </c>
      <c r="C1750" s="32" t="s">
        <v>86</v>
      </c>
      <c r="D1750" s="32" t="s">
        <v>77</v>
      </c>
      <c r="E1750" s="33">
        <v>9</v>
      </c>
      <c r="F1750" s="34">
        <v>4935.68</v>
      </c>
      <c r="G1750" s="34">
        <v>341.49</v>
      </c>
      <c r="H1750" s="34">
        <v>2620.0300000000002</v>
      </c>
      <c r="I1750" s="34">
        <v>230.17</v>
      </c>
      <c r="J1750" s="35">
        <f t="shared" si="189"/>
        <v>4594.1900000000005</v>
      </c>
      <c r="K1750" s="35">
        <f t="shared" si="190"/>
        <v>1974.1600000000003</v>
      </c>
      <c r="L1750" s="35">
        <f t="shared" si="191"/>
        <v>1743.9900000000002</v>
      </c>
      <c r="M1750" s="36">
        <f t="shared" si="192"/>
        <v>0.42970795722423322</v>
      </c>
      <c r="N1750" s="37">
        <f t="shared" si="193"/>
        <v>2019</v>
      </c>
      <c r="O1750" s="38" t="str">
        <f t="shared" si="194"/>
        <v>Q2</v>
      </c>
      <c r="P1750" s="37">
        <f t="shared" si="195"/>
        <v>5</v>
      </c>
    </row>
    <row r="1751" spans="1:16" x14ac:dyDescent="0.25">
      <c r="A1751" s="31">
        <v>43586</v>
      </c>
      <c r="B1751" s="32" t="s">
        <v>83</v>
      </c>
      <c r="C1751" s="32" t="s">
        <v>75</v>
      </c>
      <c r="D1751" s="32" t="s">
        <v>76</v>
      </c>
      <c r="E1751" s="33">
        <v>28</v>
      </c>
      <c r="F1751" s="34">
        <v>12660.19</v>
      </c>
      <c r="G1751" s="34">
        <v>0</v>
      </c>
      <c r="H1751" s="34">
        <v>6956.04</v>
      </c>
      <c r="I1751" s="34">
        <v>0</v>
      </c>
      <c r="J1751" s="35">
        <f t="shared" si="189"/>
        <v>12660.19</v>
      </c>
      <c r="K1751" s="35">
        <f t="shared" si="190"/>
        <v>5704.1500000000005</v>
      </c>
      <c r="L1751" s="35">
        <f t="shared" si="191"/>
        <v>5704.1500000000005</v>
      </c>
      <c r="M1751" s="36">
        <f t="shared" si="192"/>
        <v>0.45055800900302445</v>
      </c>
      <c r="N1751" s="37">
        <f t="shared" si="193"/>
        <v>2019</v>
      </c>
      <c r="O1751" s="38" t="str">
        <f t="shared" si="194"/>
        <v>Q2</v>
      </c>
      <c r="P1751" s="37">
        <f t="shared" si="195"/>
        <v>5</v>
      </c>
    </row>
    <row r="1752" spans="1:16" x14ac:dyDescent="0.25">
      <c r="A1752" s="31">
        <v>43586</v>
      </c>
      <c r="B1752" s="32" t="s">
        <v>83</v>
      </c>
      <c r="C1752" s="32" t="s">
        <v>75</v>
      </c>
      <c r="D1752" s="32" t="s">
        <v>77</v>
      </c>
      <c r="E1752" s="33">
        <v>18</v>
      </c>
      <c r="F1752" s="34">
        <v>11664.79</v>
      </c>
      <c r="G1752" s="34">
        <v>816.51</v>
      </c>
      <c r="H1752" s="34">
        <v>6216.88</v>
      </c>
      <c r="I1752" s="34">
        <v>0</v>
      </c>
      <c r="J1752" s="35">
        <f t="shared" si="189"/>
        <v>10848.28</v>
      </c>
      <c r="K1752" s="35">
        <f t="shared" si="190"/>
        <v>4631.4000000000005</v>
      </c>
      <c r="L1752" s="35">
        <f t="shared" si="191"/>
        <v>4631.4000000000005</v>
      </c>
      <c r="M1752" s="36">
        <f t="shared" si="192"/>
        <v>0.42692482126198811</v>
      </c>
      <c r="N1752" s="37">
        <f t="shared" si="193"/>
        <v>2019</v>
      </c>
      <c r="O1752" s="38" t="str">
        <f t="shared" si="194"/>
        <v>Q2</v>
      </c>
      <c r="P1752" s="37">
        <f t="shared" si="195"/>
        <v>5</v>
      </c>
    </row>
    <row r="1753" spans="1:16" x14ac:dyDescent="0.25">
      <c r="A1753" s="31">
        <v>43586</v>
      </c>
      <c r="B1753" s="32" t="s">
        <v>83</v>
      </c>
      <c r="C1753" s="32" t="s">
        <v>78</v>
      </c>
      <c r="D1753" s="32" t="s">
        <v>76</v>
      </c>
      <c r="E1753" s="33">
        <v>560</v>
      </c>
      <c r="F1753" s="34">
        <v>311961.14</v>
      </c>
      <c r="G1753" s="34">
        <v>0</v>
      </c>
      <c r="H1753" s="34">
        <v>165297.95000000001</v>
      </c>
      <c r="I1753" s="34">
        <v>0</v>
      </c>
      <c r="J1753" s="35">
        <f t="shared" si="189"/>
        <v>311961.14</v>
      </c>
      <c r="K1753" s="35">
        <f t="shared" si="190"/>
        <v>146663.19</v>
      </c>
      <c r="L1753" s="35">
        <f t="shared" si="191"/>
        <v>146663.19</v>
      </c>
      <c r="M1753" s="36">
        <f t="shared" si="192"/>
        <v>0.47013288257633623</v>
      </c>
      <c r="N1753" s="37">
        <f t="shared" si="193"/>
        <v>2019</v>
      </c>
      <c r="O1753" s="38" t="str">
        <f t="shared" si="194"/>
        <v>Q2</v>
      </c>
      <c r="P1753" s="37">
        <f t="shared" si="195"/>
        <v>5</v>
      </c>
    </row>
    <row r="1754" spans="1:16" x14ac:dyDescent="0.25">
      <c r="A1754" s="31">
        <v>43586</v>
      </c>
      <c r="B1754" s="32" t="s">
        <v>83</v>
      </c>
      <c r="C1754" s="32" t="s">
        <v>78</v>
      </c>
      <c r="D1754" s="32" t="s">
        <v>77</v>
      </c>
      <c r="E1754" s="33">
        <v>236</v>
      </c>
      <c r="F1754" s="34">
        <v>124048.81</v>
      </c>
      <c r="G1754" s="34">
        <v>8305.92</v>
      </c>
      <c r="H1754" s="34">
        <v>65906.509999999995</v>
      </c>
      <c r="I1754" s="34">
        <v>0</v>
      </c>
      <c r="J1754" s="35">
        <f t="shared" si="189"/>
        <v>115742.89</v>
      </c>
      <c r="K1754" s="35">
        <f t="shared" si="190"/>
        <v>49836.380000000005</v>
      </c>
      <c r="L1754" s="35">
        <f t="shared" si="191"/>
        <v>49836.380000000005</v>
      </c>
      <c r="M1754" s="36">
        <f t="shared" si="192"/>
        <v>0.4305783275326891</v>
      </c>
      <c r="N1754" s="37">
        <f t="shared" si="193"/>
        <v>2019</v>
      </c>
      <c r="O1754" s="38" t="str">
        <f t="shared" si="194"/>
        <v>Q2</v>
      </c>
      <c r="P1754" s="37">
        <f t="shared" si="195"/>
        <v>5</v>
      </c>
    </row>
    <row r="1755" spans="1:16" x14ac:dyDescent="0.25">
      <c r="A1755" s="31">
        <v>43586</v>
      </c>
      <c r="B1755" s="32" t="s">
        <v>83</v>
      </c>
      <c r="C1755" s="32" t="s">
        <v>79</v>
      </c>
      <c r="D1755" s="32" t="s">
        <v>76</v>
      </c>
      <c r="E1755" s="33">
        <v>30</v>
      </c>
      <c r="F1755" s="34">
        <v>15981.76</v>
      </c>
      <c r="G1755" s="34">
        <v>0</v>
      </c>
      <c r="H1755" s="34">
        <v>8778.91</v>
      </c>
      <c r="I1755" s="34">
        <v>0</v>
      </c>
      <c r="J1755" s="35">
        <f t="shared" si="189"/>
        <v>15981.76</v>
      </c>
      <c r="K1755" s="35">
        <f t="shared" si="190"/>
        <v>7202.85</v>
      </c>
      <c r="L1755" s="35">
        <f t="shared" si="191"/>
        <v>7202.85</v>
      </c>
      <c r="M1755" s="36">
        <f t="shared" si="192"/>
        <v>0.45069191378171114</v>
      </c>
      <c r="N1755" s="37">
        <f t="shared" si="193"/>
        <v>2019</v>
      </c>
      <c r="O1755" s="38" t="str">
        <f t="shared" si="194"/>
        <v>Q2</v>
      </c>
      <c r="P1755" s="37">
        <f t="shared" si="195"/>
        <v>5</v>
      </c>
    </row>
    <row r="1756" spans="1:16" x14ac:dyDescent="0.25">
      <c r="A1756" s="31">
        <v>43586</v>
      </c>
      <c r="B1756" s="32" t="s">
        <v>83</v>
      </c>
      <c r="C1756" s="32" t="s">
        <v>79</v>
      </c>
      <c r="D1756" s="32" t="s">
        <v>77</v>
      </c>
      <c r="E1756" s="33">
        <v>24</v>
      </c>
      <c r="F1756" s="34">
        <v>11342.19</v>
      </c>
      <c r="G1756" s="34">
        <v>774.04</v>
      </c>
      <c r="H1756" s="34">
        <v>5975.97</v>
      </c>
      <c r="I1756" s="34">
        <v>0</v>
      </c>
      <c r="J1756" s="35">
        <f t="shared" si="189"/>
        <v>10568.150000000001</v>
      </c>
      <c r="K1756" s="35">
        <f t="shared" si="190"/>
        <v>4592.1800000000012</v>
      </c>
      <c r="L1756" s="35">
        <f t="shared" si="191"/>
        <v>4592.1800000000012</v>
      </c>
      <c r="M1756" s="36">
        <f t="shared" si="192"/>
        <v>0.43453016847792664</v>
      </c>
      <c r="N1756" s="37">
        <f t="shared" si="193"/>
        <v>2019</v>
      </c>
      <c r="O1756" s="38" t="str">
        <f t="shared" si="194"/>
        <v>Q2</v>
      </c>
      <c r="P1756" s="37">
        <f t="shared" si="195"/>
        <v>5</v>
      </c>
    </row>
    <row r="1757" spans="1:16" x14ac:dyDescent="0.25">
      <c r="A1757" s="31">
        <v>43586</v>
      </c>
      <c r="B1757" s="32" t="s">
        <v>84</v>
      </c>
      <c r="C1757" s="32" t="s">
        <v>86</v>
      </c>
      <c r="D1757" s="32" t="s">
        <v>76</v>
      </c>
      <c r="E1757" s="33">
        <v>6</v>
      </c>
      <c r="F1757" s="34">
        <v>26407.09</v>
      </c>
      <c r="G1757" s="34">
        <v>0</v>
      </c>
      <c r="H1757" s="34">
        <v>20354.939999999999</v>
      </c>
      <c r="I1757" s="34">
        <v>1320.35</v>
      </c>
      <c r="J1757" s="35">
        <f t="shared" si="189"/>
        <v>26407.09</v>
      </c>
      <c r="K1757" s="35">
        <f t="shared" si="190"/>
        <v>6052.1500000000015</v>
      </c>
      <c r="L1757" s="35">
        <f t="shared" si="191"/>
        <v>4731.8000000000011</v>
      </c>
      <c r="M1757" s="36">
        <f t="shared" si="192"/>
        <v>0.22918655558033851</v>
      </c>
      <c r="N1757" s="37">
        <f t="shared" si="193"/>
        <v>2019</v>
      </c>
      <c r="O1757" s="38" t="str">
        <f t="shared" si="194"/>
        <v>Q2</v>
      </c>
      <c r="P1757" s="37">
        <f t="shared" si="195"/>
        <v>5</v>
      </c>
    </row>
    <row r="1758" spans="1:16" x14ac:dyDescent="0.25">
      <c r="A1758" s="31">
        <v>43586</v>
      </c>
      <c r="B1758" s="32" t="s">
        <v>84</v>
      </c>
      <c r="C1758" s="32" t="s">
        <v>86</v>
      </c>
      <c r="D1758" s="32" t="s">
        <v>77</v>
      </c>
      <c r="E1758" s="33">
        <v>4</v>
      </c>
      <c r="F1758" s="34">
        <v>21379.1</v>
      </c>
      <c r="G1758" s="34">
        <v>1496.55</v>
      </c>
      <c r="H1758" s="34">
        <v>17356.240000000002</v>
      </c>
      <c r="I1758" s="34">
        <v>994.14</v>
      </c>
      <c r="J1758" s="35">
        <f t="shared" si="189"/>
        <v>19882.55</v>
      </c>
      <c r="K1758" s="35">
        <f t="shared" si="190"/>
        <v>2526.3099999999977</v>
      </c>
      <c r="L1758" s="35">
        <f t="shared" si="191"/>
        <v>1532.1699999999978</v>
      </c>
      <c r="M1758" s="36">
        <f t="shared" si="192"/>
        <v>0.12706166965504917</v>
      </c>
      <c r="N1758" s="37">
        <f t="shared" si="193"/>
        <v>2019</v>
      </c>
      <c r="O1758" s="38" t="str">
        <f t="shared" si="194"/>
        <v>Q2</v>
      </c>
      <c r="P1758" s="37">
        <f t="shared" si="195"/>
        <v>5</v>
      </c>
    </row>
    <row r="1759" spans="1:16" x14ac:dyDescent="0.25">
      <c r="A1759" s="31">
        <v>43586</v>
      </c>
      <c r="B1759" s="32" t="s">
        <v>84</v>
      </c>
      <c r="C1759" s="32" t="s">
        <v>75</v>
      </c>
      <c r="D1759" s="32" t="s">
        <v>76</v>
      </c>
      <c r="E1759" s="33">
        <v>8</v>
      </c>
      <c r="F1759" s="34">
        <v>30946.95</v>
      </c>
      <c r="G1759" s="34">
        <v>0</v>
      </c>
      <c r="H1759" s="34">
        <v>27085.759999999998</v>
      </c>
      <c r="I1759" s="34">
        <v>0</v>
      </c>
      <c r="J1759" s="35">
        <f t="shared" si="189"/>
        <v>30946.95</v>
      </c>
      <c r="K1759" s="35">
        <f t="shared" si="190"/>
        <v>3861.1900000000023</v>
      </c>
      <c r="L1759" s="35">
        <f t="shared" si="191"/>
        <v>3861.1900000000023</v>
      </c>
      <c r="M1759" s="36">
        <f t="shared" si="192"/>
        <v>0.12476803045211247</v>
      </c>
      <c r="N1759" s="37">
        <f t="shared" si="193"/>
        <v>2019</v>
      </c>
      <c r="O1759" s="38" t="str">
        <f t="shared" si="194"/>
        <v>Q2</v>
      </c>
      <c r="P1759" s="37">
        <f t="shared" si="195"/>
        <v>5</v>
      </c>
    </row>
    <row r="1760" spans="1:16" x14ac:dyDescent="0.25">
      <c r="A1760" s="31">
        <v>43586</v>
      </c>
      <c r="B1760" s="32" t="s">
        <v>84</v>
      </c>
      <c r="C1760" s="32" t="s">
        <v>75</v>
      </c>
      <c r="D1760" s="32" t="s">
        <v>77</v>
      </c>
      <c r="E1760" s="33">
        <v>8</v>
      </c>
      <c r="F1760" s="34">
        <v>23380.54</v>
      </c>
      <c r="G1760" s="34">
        <v>1636.63</v>
      </c>
      <c r="H1760" s="34">
        <v>19108.28</v>
      </c>
      <c r="I1760" s="34">
        <v>0</v>
      </c>
      <c r="J1760" s="35">
        <f t="shared" si="189"/>
        <v>21743.91</v>
      </c>
      <c r="K1760" s="35">
        <f t="shared" si="190"/>
        <v>2635.630000000001</v>
      </c>
      <c r="L1760" s="35">
        <f t="shared" si="191"/>
        <v>2635.630000000001</v>
      </c>
      <c r="M1760" s="36">
        <f t="shared" si="192"/>
        <v>0.12121233025706973</v>
      </c>
      <c r="N1760" s="37">
        <f t="shared" si="193"/>
        <v>2019</v>
      </c>
      <c r="O1760" s="38" t="str">
        <f t="shared" si="194"/>
        <v>Q2</v>
      </c>
      <c r="P1760" s="37">
        <f t="shared" si="195"/>
        <v>5</v>
      </c>
    </row>
    <row r="1761" spans="1:16" x14ac:dyDescent="0.25">
      <c r="A1761" s="31">
        <v>43586</v>
      </c>
      <c r="B1761" s="32" t="s">
        <v>84</v>
      </c>
      <c r="C1761" s="32" t="s">
        <v>78</v>
      </c>
      <c r="D1761" s="32" t="s">
        <v>76</v>
      </c>
      <c r="E1761" s="33">
        <v>169</v>
      </c>
      <c r="F1761" s="34">
        <v>688523.33</v>
      </c>
      <c r="G1761" s="34">
        <v>0</v>
      </c>
      <c r="H1761" s="34">
        <v>568619.51</v>
      </c>
      <c r="I1761" s="34">
        <v>0</v>
      </c>
      <c r="J1761" s="35">
        <f t="shared" si="189"/>
        <v>688523.33</v>
      </c>
      <c r="K1761" s="35">
        <f t="shared" si="190"/>
        <v>119903.81999999995</v>
      </c>
      <c r="L1761" s="35">
        <f t="shared" si="191"/>
        <v>119903.81999999995</v>
      </c>
      <c r="M1761" s="36">
        <f t="shared" si="192"/>
        <v>0.17414634301498536</v>
      </c>
      <c r="N1761" s="37">
        <f t="shared" si="193"/>
        <v>2019</v>
      </c>
      <c r="O1761" s="38" t="str">
        <f t="shared" si="194"/>
        <v>Q2</v>
      </c>
      <c r="P1761" s="37">
        <f t="shared" si="195"/>
        <v>5</v>
      </c>
    </row>
    <row r="1762" spans="1:16" x14ac:dyDescent="0.25">
      <c r="A1762" s="31">
        <v>43586</v>
      </c>
      <c r="B1762" s="32" t="s">
        <v>84</v>
      </c>
      <c r="C1762" s="32" t="s">
        <v>78</v>
      </c>
      <c r="D1762" s="32" t="s">
        <v>77</v>
      </c>
      <c r="E1762" s="33">
        <v>79</v>
      </c>
      <c r="F1762" s="34">
        <v>265950.37</v>
      </c>
      <c r="G1762" s="34">
        <v>17712.46</v>
      </c>
      <c r="H1762" s="34">
        <v>218721.07</v>
      </c>
      <c r="I1762" s="34">
        <v>0</v>
      </c>
      <c r="J1762" s="35">
        <f t="shared" si="189"/>
        <v>248237.91</v>
      </c>
      <c r="K1762" s="35">
        <f t="shared" si="190"/>
        <v>29516.839999999997</v>
      </c>
      <c r="L1762" s="35">
        <f t="shared" si="191"/>
        <v>29516.839999999997</v>
      </c>
      <c r="M1762" s="36">
        <f t="shared" si="192"/>
        <v>0.11890544840632922</v>
      </c>
      <c r="N1762" s="37">
        <f t="shared" si="193"/>
        <v>2019</v>
      </c>
      <c r="O1762" s="38" t="str">
        <f t="shared" si="194"/>
        <v>Q2</v>
      </c>
      <c r="P1762" s="37">
        <f t="shared" si="195"/>
        <v>5</v>
      </c>
    </row>
    <row r="1763" spans="1:16" x14ac:dyDescent="0.25">
      <c r="A1763" s="31">
        <v>43586</v>
      </c>
      <c r="B1763" s="32" t="s">
        <v>84</v>
      </c>
      <c r="C1763" s="32" t="s">
        <v>79</v>
      </c>
      <c r="D1763" s="32" t="s">
        <v>76</v>
      </c>
      <c r="E1763" s="33">
        <v>17</v>
      </c>
      <c r="F1763" s="34">
        <v>71326.97</v>
      </c>
      <c r="G1763" s="34">
        <v>0</v>
      </c>
      <c r="H1763" s="34">
        <v>60666.02</v>
      </c>
      <c r="I1763" s="34">
        <v>0</v>
      </c>
      <c r="J1763" s="35">
        <f t="shared" si="189"/>
        <v>71326.97</v>
      </c>
      <c r="K1763" s="35">
        <f t="shared" si="190"/>
        <v>10660.950000000004</v>
      </c>
      <c r="L1763" s="35">
        <f t="shared" si="191"/>
        <v>10660.950000000004</v>
      </c>
      <c r="M1763" s="36">
        <f t="shared" si="192"/>
        <v>0.14946590329015805</v>
      </c>
      <c r="N1763" s="37">
        <f t="shared" si="193"/>
        <v>2019</v>
      </c>
      <c r="O1763" s="38" t="str">
        <f t="shared" si="194"/>
        <v>Q2</v>
      </c>
      <c r="P1763" s="37">
        <f t="shared" si="195"/>
        <v>5</v>
      </c>
    </row>
    <row r="1764" spans="1:16" x14ac:dyDescent="0.25">
      <c r="A1764" s="31">
        <v>43586</v>
      </c>
      <c r="B1764" s="32" t="s">
        <v>84</v>
      </c>
      <c r="C1764" s="32" t="s">
        <v>79</v>
      </c>
      <c r="D1764" s="32" t="s">
        <v>77</v>
      </c>
      <c r="E1764" s="33">
        <v>12</v>
      </c>
      <c r="F1764" s="34">
        <v>48187.34</v>
      </c>
      <c r="G1764" s="34">
        <v>3373.12</v>
      </c>
      <c r="H1764" s="34">
        <v>38151.54</v>
      </c>
      <c r="I1764" s="34">
        <v>0</v>
      </c>
      <c r="J1764" s="35">
        <f t="shared" si="189"/>
        <v>44814.219999999994</v>
      </c>
      <c r="K1764" s="35">
        <f t="shared" si="190"/>
        <v>6662.679999999993</v>
      </c>
      <c r="L1764" s="35">
        <f t="shared" si="191"/>
        <v>6662.679999999993</v>
      </c>
      <c r="M1764" s="36">
        <f t="shared" si="192"/>
        <v>0.1486733452015899</v>
      </c>
      <c r="N1764" s="37">
        <f t="shared" si="193"/>
        <v>2019</v>
      </c>
      <c r="O1764" s="38" t="str">
        <f t="shared" si="194"/>
        <v>Q2</v>
      </c>
      <c r="P1764" s="37">
        <f t="shared" si="195"/>
        <v>5</v>
      </c>
    </row>
    <row r="1765" spans="1:16" x14ac:dyDescent="0.25">
      <c r="A1765" s="31">
        <v>43586</v>
      </c>
      <c r="B1765" s="32" t="s">
        <v>85</v>
      </c>
      <c r="C1765" s="32" t="s">
        <v>86</v>
      </c>
      <c r="D1765" s="32" t="s">
        <v>76</v>
      </c>
      <c r="E1765" s="33">
        <v>6</v>
      </c>
      <c r="F1765" s="34">
        <v>7910.26</v>
      </c>
      <c r="G1765" s="34">
        <v>0</v>
      </c>
      <c r="H1765" s="34">
        <v>4826.5600000000004</v>
      </c>
      <c r="I1765" s="34">
        <v>395.52</v>
      </c>
      <c r="J1765" s="35">
        <f t="shared" si="189"/>
        <v>7910.26</v>
      </c>
      <c r="K1765" s="35">
        <f t="shared" si="190"/>
        <v>3083.7</v>
      </c>
      <c r="L1765" s="35">
        <f t="shared" si="191"/>
        <v>2688.18</v>
      </c>
      <c r="M1765" s="36">
        <f t="shared" si="192"/>
        <v>0.3898354794911924</v>
      </c>
      <c r="N1765" s="37">
        <f t="shared" si="193"/>
        <v>2019</v>
      </c>
      <c r="O1765" s="38" t="str">
        <f t="shared" si="194"/>
        <v>Q2</v>
      </c>
      <c r="P1765" s="37">
        <f t="shared" si="195"/>
        <v>5</v>
      </c>
    </row>
    <row r="1766" spans="1:16" x14ac:dyDescent="0.25">
      <c r="A1766" s="31">
        <v>43586</v>
      </c>
      <c r="B1766" s="32" t="s">
        <v>85</v>
      </c>
      <c r="C1766" s="32" t="s">
        <v>86</v>
      </c>
      <c r="D1766" s="32" t="s">
        <v>77</v>
      </c>
      <c r="E1766" s="33">
        <v>3</v>
      </c>
      <c r="F1766" s="34">
        <v>3435.12</v>
      </c>
      <c r="G1766" s="34">
        <v>240.45</v>
      </c>
      <c r="H1766" s="34">
        <v>2186.08</v>
      </c>
      <c r="I1766" s="34">
        <v>159.74</v>
      </c>
      <c r="J1766" s="35">
        <f t="shared" si="189"/>
        <v>3194.67</v>
      </c>
      <c r="K1766" s="35">
        <f t="shared" si="190"/>
        <v>1008.5900000000001</v>
      </c>
      <c r="L1766" s="35">
        <f t="shared" si="191"/>
        <v>848.85000000000014</v>
      </c>
      <c r="M1766" s="36">
        <f t="shared" si="192"/>
        <v>0.31571022985159658</v>
      </c>
      <c r="N1766" s="37">
        <f t="shared" si="193"/>
        <v>2019</v>
      </c>
      <c r="O1766" s="38" t="str">
        <f t="shared" si="194"/>
        <v>Q2</v>
      </c>
      <c r="P1766" s="37">
        <f t="shared" si="195"/>
        <v>5</v>
      </c>
    </row>
    <row r="1767" spans="1:16" x14ac:dyDescent="0.25">
      <c r="A1767" s="31">
        <v>43586</v>
      </c>
      <c r="B1767" s="32" t="s">
        <v>85</v>
      </c>
      <c r="C1767" s="32" t="s">
        <v>75</v>
      </c>
      <c r="D1767" s="32" t="s">
        <v>76</v>
      </c>
      <c r="E1767" s="33">
        <v>7</v>
      </c>
      <c r="F1767" s="34">
        <v>6572.07</v>
      </c>
      <c r="G1767" s="34">
        <v>0</v>
      </c>
      <c r="H1767" s="34">
        <v>3356.43</v>
      </c>
      <c r="I1767" s="34">
        <v>0</v>
      </c>
      <c r="J1767" s="35">
        <f t="shared" si="189"/>
        <v>6572.07</v>
      </c>
      <c r="K1767" s="35">
        <f t="shared" si="190"/>
        <v>3215.64</v>
      </c>
      <c r="L1767" s="35">
        <f t="shared" si="191"/>
        <v>3215.64</v>
      </c>
      <c r="M1767" s="36">
        <f t="shared" si="192"/>
        <v>0.48928876290118639</v>
      </c>
      <c r="N1767" s="37">
        <f t="shared" si="193"/>
        <v>2019</v>
      </c>
      <c r="O1767" s="38" t="str">
        <f t="shared" si="194"/>
        <v>Q2</v>
      </c>
      <c r="P1767" s="37">
        <f t="shared" si="195"/>
        <v>5</v>
      </c>
    </row>
    <row r="1768" spans="1:16" x14ac:dyDescent="0.25">
      <c r="A1768" s="31">
        <v>43586</v>
      </c>
      <c r="B1768" s="32" t="s">
        <v>85</v>
      </c>
      <c r="C1768" s="32" t="s">
        <v>75</v>
      </c>
      <c r="D1768" s="32" t="s">
        <v>77</v>
      </c>
      <c r="E1768" s="33">
        <v>16</v>
      </c>
      <c r="F1768" s="34">
        <v>20559.86</v>
      </c>
      <c r="G1768" s="34">
        <v>1439.2</v>
      </c>
      <c r="H1768" s="34">
        <v>11251.61</v>
      </c>
      <c r="I1768" s="34">
        <v>0</v>
      </c>
      <c r="J1768" s="35">
        <f t="shared" si="189"/>
        <v>19120.66</v>
      </c>
      <c r="K1768" s="35">
        <f t="shared" si="190"/>
        <v>7869.0499999999993</v>
      </c>
      <c r="L1768" s="35">
        <f t="shared" si="191"/>
        <v>7869.0499999999993</v>
      </c>
      <c r="M1768" s="36">
        <f t="shared" si="192"/>
        <v>0.41154698634879755</v>
      </c>
      <c r="N1768" s="37">
        <f t="shared" si="193"/>
        <v>2019</v>
      </c>
      <c r="O1768" s="38" t="str">
        <f t="shared" si="194"/>
        <v>Q2</v>
      </c>
      <c r="P1768" s="37">
        <f t="shared" si="195"/>
        <v>5</v>
      </c>
    </row>
    <row r="1769" spans="1:16" x14ac:dyDescent="0.25">
      <c r="A1769" s="31">
        <v>43586</v>
      </c>
      <c r="B1769" s="32" t="s">
        <v>85</v>
      </c>
      <c r="C1769" s="32" t="s">
        <v>78</v>
      </c>
      <c r="D1769" s="32" t="s">
        <v>76</v>
      </c>
      <c r="E1769" s="33">
        <v>196</v>
      </c>
      <c r="F1769" s="34">
        <v>252465.85</v>
      </c>
      <c r="G1769" s="34">
        <v>0</v>
      </c>
      <c r="H1769" s="34">
        <v>137185.26999999999</v>
      </c>
      <c r="I1769" s="34">
        <v>0</v>
      </c>
      <c r="J1769" s="35">
        <f t="shared" si="189"/>
        <v>252465.85</v>
      </c>
      <c r="K1769" s="35">
        <f t="shared" si="190"/>
        <v>115280.58000000002</v>
      </c>
      <c r="L1769" s="35">
        <f t="shared" si="191"/>
        <v>115280.58000000002</v>
      </c>
      <c r="M1769" s="36">
        <f t="shared" si="192"/>
        <v>0.45661850899834577</v>
      </c>
      <c r="N1769" s="37">
        <f t="shared" si="193"/>
        <v>2019</v>
      </c>
      <c r="O1769" s="38" t="str">
        <f t="shared" si="194"/>
        <v>Q2</v>
      </c>
      <c r="P1769" s="37">
        <f t="shared" si="195"/>
        <v>5</v>
      </c>
    </row>
    <row r="1770" spans="1:16" x14ac:dyDescent="0.25">
      <c r="A1770" s="31">
        <v>43586</v>
      </c>
      <c r="B1770" s="32" t="s">
        <v>85</v>
      </c>
      <c r="C1770" s="32" t="s">
        <v>78</v>
      </c>
      <c r="D1770" s="32" t="s">
        <v>77</v>
      </c>
      <c r="E1770" s="33">
        <v>104</v>
      </c>
      <c r="F1770" s="34">
        <v>126948.18</v>
      </c>
      <c r="G1770" s="34">
        <v>8737.7999999999993</v>
      </c>
      <c r="H1770" s="34">
        <v>68210.37</v>
      </c>
      <c r="I1770" s="34">
        <v>0</v>
      </c>
      <c r="J1770" s="35">
        <f t="shared" si="189"/>
        <v>118210.37999999999</v>
      </c>
      <c r="K1770" s="35">
        <f t="shared" si="190"/>
        <v>50000.009999999995</v>
      </c>
      <c r="L1770" s="35">
        <f t="shared" si="191"/>
        <v>50000.009999999995</v>
      </c>
      <c r="M1770" s="36">
        <f t="shared" si="192"/>
        <v>0.42297478444786318</v>
      </c>
      <c r="N1770" s="37">
        <f t="shared" si="193"/>
        <v>2019</v>
      </c>
      <c r="O1770" s="38" t="str">
        <f t="shared" si="194"/>
        <v>Q2</v>
      </c>
      <c r="P1770" s="37">
        <f t="shared" si="195"/>
        <v>5</v>
      </c>
    </row>
    <row r="1771" spans="1:16" x14ac:dyDescent="0.25">
      <c r="A1771" s="31">
        <v>43586</v>
      </c>
      <c r="B1771" s="32" t="s">
        <v>85</v>
      </c>
      <c r="C1771" s="32" t="s">
        <v>79</v>
      </c>
      <c r="D1771" s="32" t="s">
        <v>76</v>
      </c>
      <c r="E1771" s="33">
        <v>18</v>
      </c>
      <c r="F1771" s="34">
        <v>27285.82</v>
      </c>
      <c r="G1771" s="34">
        <v>0</v>
      </c>
      <c r="H1771" s="34">
        <v>15335.55</v>
      </c>
      <c r="I1771" s="34">
        <v>0</v>
      </c>
      <c r="J1771" s="35">
        <f t="shared" si="189"/>
        <v>27285.82</v>
      </c>
      <c r="K1771" s="35">
        <f t="shared" si="190"/>
        <v>11950.27</v>
      </c>
      <c r="L1771" s="35">
        <f t="shared" si="191"/>
        <v>11950.27</v>
      </c>
      <c r="M1771" s="36">
        <f t="shared" si="192"/>
        <v>0.43796631363836602</v>
      </c>
      <c r="N1771" s="37">
        <f t="shared" si="193"/>
        <v>2019</v>
      </c>
      <c r="O1771" s="38" t="str">
        <f t="shared" si="194"/>
        <v>Q2</v>
      </c>
      <c r="P1771" s="37">
        <f t="shared" si="195"/>
        <v>5</v>
      </c>
    </row>
    <row r="1772" spans="1:16" x14ac:dyDescent="0.25">
      <c r="A1772" s="31">
        <v>43586</v>
      </c>
      <c r="B1772" s="32" t="s">
        <v>85</v>
      </c>
      <c r="C1772" s="32" t="s">
        <v>79</v>
      </c>
      <c r="D1772" s="32" t="s">
        <v>77</v>
      </c>
      <c r="E1772" s="33">
        <v>17</v>
      </c>
      <c r="F1772" s="34">
        <v>22426.52</v>
      </c>
      <c r="G1772" s="34">
        <v>1569.87</v>
      </c>
      <c r="H1772" s="34">
        <v>12029.68</v>
      </c>
      <c r="I1772" s="34">
        <v>0</v>
      </c>
      <c r="J1772" s="35">
        <f t="shared" si="189"/>
        <v>20856.650000000001</v>
      </c>
      <c r="K1772" s="35">
        <f t="shared" si="190"/>
        <v>8826.9700000000012</v>
      </c>
      <c r="L1772" s="35">
        <f t="shared" si="191"/>
        <v>8826.9700000000012</v>
      </c>
      <c r="M1772" s="36">
        <f t="shared" si="192"/>
        <v>0.42322089117859296</v>
      </c>
      <c r="N1772" s="37">
        <f t="shared" si="193"/>
        <v>2019</v>
      </c>
      <c r="O1772" s="38" t="str">
        <f t="shared" si="194"/>
        <v>Q2</v>
      </c>
      <c r="P1772" s="37">
        <f t="shared" si="195"/>
        <v>5</v>
      </c>
    </row>
    <row r="1773" spans="1:16" x14ac:dyDescent="0.25">
      <c r="A1773" s="31">
        <v>43617</v>
      </c>
      <c r="B1773" s="32" t="s">
        <v>74</v>
      </c>
      <c r="C1773" s="32" t="s">
        <v>86</v>
      </c>
      <c r="D1773" s="32" t="s">
        <v>76</v>
      </c>
      <c r="E1773" s="33">
        <v>19</v>
      </c>
      <c r="F1773" s="34">
        <v>7854.01</v>
      </c>
      <c r="G1773" s="34">
        <v>0</v>
      </c>
      <c r="H1773" s="34">
        <v>4651.96</v>
      </c>
      <c r="I1773" s="34">
        <v>392.7</v>
      </c>
      <c r="J1773" s="35">
        <f t="shared" si="189"/>
        <v>7854.01</v>
      </c>
      <c r="K1773" s="35">
        <f t="shared" si="190"/>
        <v>3202.05</v>
      </c>
      <c r="L1773" s="35">
        <f t="shared" si="191"/>
        <v>2809.3500000000004</v>
      </c>
      <c r="M1773" s="36">
        <f t="shared" si="192"/>
        <v>0.40769619595595119</v>
      </c>
      <c r="N1773" s="37">
        <f t="shared" si="193"/>
        <v>2019</v>
      </c>
      <c r="O1773" s="38" t="str">
        <f t="shared" si="194"/>
        <v>Q2</v>
      </c>
      <c r="P1773" s="37">
        <f t="shared" si="195"/>
        <v>6</v>
      </c>
    </row>
    <row r="1774" spans="1:16" x14ac:dyDescent="0.25">
      <c r="A1774" s="31">
        <v>43617</v>
      </c>
      <c r="B1774" s="32" t="s">
        <v>74</v>
      </c>
      <c r="C1774" s="32" t="s">
        <v>86</v>
      </c>
      <c r="D1774" s="32" t="s">
        <v>77</v>
      </c>
      <c r="E1774" s="33">
        <v>12</v>
      </c>
      <c r="F1774" s="34">
        <v>4136.59</v>
      </c>
      <c r="G1774" s="34">
        <v>413.65</v>
      </c>
      <c r="H1774" s="34">
        <v>2688.96</v>
      </c>
      <c r="I1774" s="34">
        <v>186.15</v>
      </c>
      <c r="J1774" s="35">
        <f t="shared" si="189"/>
        <v>3722.94</v>
      </c>
      <c r="K1774" s="35">
        <f t="shared" si="190"/>
        <v>1033.98</v>
      </c>
      <c r="L1774" s="35">
        <f t="shared" si="191"/>
        <v>847.83</v>
      </c>
      <c r="M1774" s="36">
        <f t="shared" si="192"/>
        <v>0.27773211494141725</v>
      </c>
      <c r="N1774" s="37">
        <f t="shared" si="193"/>
        <v>2019</v>
      </c>
      <c r="O1774" s="38" t="str">
        <f t="shared" si="194"/>
        <v>Q2</v>
      </c>
      <c r="P1774" s="37">
        <f t="shared" si="195"/>
        <v>6</v>
      </c>
    </row>
    <row r="1775" spans="1:16" x14ac:dyDescent="0.25">
      <c r="A1775" s="31">
        <v>43617</v>
      </c>
      <c r="B1775" s="32" t="s">
        <v>74</v>
      </c>
      <c r="C1775" s="32" t="s">
        <v>75</v>
      </c>
      <c r="D1775" s="32" t="s">
        <v>76</v>
      </c>
      <c r="E1775" s="33">
        <v>20</v>
      </c>
      <c r="F1775" s="34">
        <v>8075.79</v>
      </c>
      <c r="G1775" s="34">
        <v>0</v>
      </c>
      <c r="H1775" s="34">
        <v>5341.19</v>
      </c>
      <c r="I1775" s="34">
        <v>0</v>
      </c>
      <c r="J1775" s="35">
        <f t="shared" si="189"/>
        <v>8075.79</v>
      </c>
      <c r="K1775" s="35">
        <f t="shared" si="190"/>
        <v>2734.6000000000004</v>
      </c>
      <c r="L1775" s="35">
        <f t="shared" si="191"/>
        <v>2734.6000000000004</v>
      </c>
      <c r="M1775" s="36">
        <f t="shared" si="192"/>
        <v>0.33861702694101758</v>
      </c>
      <c r="N1775" s="37">
        <f t="shared" si="193"/>
        <v>2019</v>
      </c>
      <c r="O1775" s="38" t="str">
        <f t="shared" si="194"/>
        <v>Q2</v>
      </c>
      <c r="P1775" s="37">
        <f t="shared" si="195"/>
        <v>6</v>
      </c>
    </row>
    <row r="1776" spans="1:16" x14ac:dyDescent="0.25">
      <c r="A1776" s="31">
        <v>43617</v>
      </c>
      <c r="B1776" s="32" t="s">
        <v>74</v>
      </c>
      <c r="C1776" s="32" t="s">
        <v>75</v>
      </c>
      <c r="D1776" s="32" t="s">
        <v>77</v>
      </c>
      <c r="E1776" s="33">
        <v>12</v>
      </c>
      <c r="F1776" s="34">
        <v>4125.97</v>
      </c>
      <c r="G1776" s="34">
        <v>404.69</v>
      </c>
      <c r="H1776" s="34">
        <v>2568.19</v>
      </c>
      <c r="I1776" s="34">
        <v>0</v>
      </c>
      <c r="J1776" s="35">
        <f t="shared" si="189"/>
        <v>3721.28</v>
      </c>
      <c r="K1776" s="35">
        <f t="shared" si="190"/>
        <v>1153.0900000000001</v>
      </c>
      <c r="L1776" s="35">
        <f t="shared" si="191"/>
        <v>1153.0900000000001</v>
      </c>
      <c r="M1776" s="36">
        <f t="shared" si="192"/>
        <v>0.30986381030183163</v>
      </c>
      <c r="N1776" s="37">
        <f t="shared" si="193"/>
        <v>2019</v>
      </c>
      <c r="O1776" s="38" t="str">
        <f t="shared" si="194"/>
        <v>Q2</v>
      </c>
      <c r="P1776" s="37">
        <f t="shared" si="195"/>
        <v>6</v>
      </c>
    </row>
    <row r="1777" spans="1:16" x14ac:dyDescent="0.25">
      <c r="A1777" s="31">
        <v>43617</v>
      </c>
      <c r="B1777" s="32" t="s">
        <v>74</v>
      </c>
      <c r="C1777" s="32" t="s">
        <v>78</v>
      </c>
      <c r="D1777" s="32" t="s">
        <v>76</v>
      </c>
      <c r="E1777" s="33">
        <v>766</v>
      </c>
      <c r="F1777" s="34">
        <v>301863.82</v>
      </c>
      <c r="G1777" s="34">
        <v>0</v>
      </c>
      <c r="H1777" s="34">
        <v>186155.65</v>
      </c>
      <c r="I1777" s="34">
        <v>0</v>
      </c>
      <c r="J1777" s="35">
        <f t="shared" si="189"/>
        <v>301863.82</v>
      </c>
      <c r="K1777" s="35">
        <f t="shared" si="190"/>
        <v>115708.17000000001</v>
      </c>
      <c r="L1777" s="35">
        <f t="shared" si="191"/>
        <v>115708.17000000001</v>
      </c>
      <c r="M1777" s="36">
        <f t="shared" si="192"/>
        <v>0.3833124817674407</v>
      </c>
      <c r="N1777" s="37">
        <f t="shared" si="193"/>
        <v>2019</v>
      </c>
      <c r="O1777" s="38" t="str">
        <f t="shared" si="194"/>
        <v>Q2</v>
      </c>
      <c r="P1777" s="37">
        <f t="shared" si="195"/>
        <v>6</v>
      </c>
    </row>
    <row r="1778" spans="1:16" x14ac:dyDescent="0.25">
      <c r="A1778" s="31">
        <v>43617</v>
      </c>
      <c r="B1778" s="32" t="s">
        <v>74</v>
      </c>
      <c r="C1778" s="32" t="s">
        <v>78</v>
      </c>
      <c r="D1778" s="32" t="s">
        <v>77</v>
      </c>
      <c r="E1778" s="33">
        <v>252</v>
      </c>
      <c r="F1778" s="34">
        <v>101412.17</v>
      </c>
      <c r="G1778" s="34">
        <v>9120.9500000000007</v>
      </c>
      <c r="H1778" s="34">
        <v>58895.839999999997</v>
      </c>
      <c r="I1778" s="34">
        <v>0</v>
      </c>
      <c r="J1778" s="35">
        <f t="shared" si="189"/>
        <v>92291.22</v>
      </c>
      <c r="K1778" s="35">
        <f t="shared" si="190"/>
        <v>33395.380000000005</v>
      </c>
      <c r="L1778" s="35">
        <f t="shared" si="191"/>
        <v>33395.380000000005</v>
      </c>
      <c r="M1778" s="36">
        <f t="shared" si="192"/>
        <v>0.36184785508307293</v>
      </c>
      <c r="N1778" s="37">
        <f t="shared" si="193"/>
        <v>2019</v>
      </c>
      <c r="O1778" s="38" t="str">
        <f t="shared" si="194"/>
        <v>Q2</v>
      </c>
      <c r="P1778" s="37">
        <f t="shared" si="195"/>
        <v>6</v>
      </c>
    </row>
    <row r="1779" spans="1:16" x14ac:dyDescent="0.25">
      <c r="A1779" s="31">
        <v>43617</v>
      </c>
      <c r="B1779" s="32" t="s">
        <v>74</v>
      </c>
      <c r="C1779" s="32" t="s">
        <v>79</v>
      </c>
      <c r="D1779" s="32" t="s">
        <v>76</v>
      </c>
      <c r="E1779" s="33">
        <v>42</v>
      </c>
      <c r="F1779" s="34">
        <v>16722.5</v>
      </c>
      <c r="G1779" s="34">
        <v>0</v>
      </c>
      <c r="H1779" s="34">
        <v>11586.87</v>
      </c>
      <c r="I1779" s="34">
        <v>0</v>
      </c>
      <c r="J1779" s="35">
        <f t="shared" si="189"/>
        <v>16722.5</v>
      </c>
      <c r="K1779" s="35">
        <f t="shared" si="190"/>
        <v>5135.6299999999992</v>
      </c>
      <c r="L1779" s="35">
        <f t="shared" si="191"/>
        <v>5135.6299999999992</v>
      </c>
      <c r="M1779" s="36">
        <f t="shared" si="192"/>
        <v>0.30710898490058303</v>
      </c>
      <c r="N1779" s="37">
        <f t="shared" si="193"/>
        <v>2019</v>
      </c>
      <c r="O1779" s="38" t="str">
        <f t="shared" si="194"/>
        <v>Q2</v>
      </c>
      <c r="P1779" s="37">
        <f t="shared" si="195"/>
        <v>6</v>
      </c>
    </row>
    <row r="1780" spans="1:16" x14ac:dyDescent="0.25">
      <c r="A1780" s="31">
        <v>43617</v>
      </c>
      <c r="B1780" s="32" t="s">
        <v>74</v>
      </c>
      <c r="C1780" s="32" t="s">
        <v>79</v>
      </c>
      <c r="D1780" s="32" t="s">
        <v>77</v>
      </c>
      <c r="E1780" s="33">
        <v>17</v>
      </c>
      <c r="F1780" s="34">
        <v>5638.23</v>
      </c>
      <c r="G1780" s="34">
        <v>527.32000000000005</v>
      </c>
      <c r="H1780" s="34">
        <v>3696.58</v>
      </c>
      <c r="I1780" s="34">
        <v>0</v>
      </c>
      <c r="J1780" s="35">
        <f t="shared" si="189"/>
        <v>5110.91</v>
      </c>
      <c r="K1780" s="35">
        <f t="shared" si="190"/>
        <v>1414.33</v>
      </c>
      <c r="L1780" s="35">
        <f t="shared" si="191"/>
        <v>1414.33</v>
      </c>
      <c r="M1780" s="36">
        <f t="shared" si="192"/>
        <v>0.27672762776100535</v>
      </c>
      <c r="N1780" s="37">
        <f t="shared" si="193"/>
        <v>2019</v>
      </c>
      <c r="O1780" s="38" t="str">
        <f t="shared" si="194"/>
        <v>Q2</v>
      </c>
      <c r="P1780" s="37">
        <f t="shared" si="195"/>
        <v>6</v>
      </c>
    </row>
    <row r="1781" spans="1:16" x14ac:dyDescent="0.25">
      <c r="A1781" s="31">
        <v>43617</v>
      </c>
      <c r="B1781" s="32" t="s">
        <v>80</v>
      </c>
      <c r="C1781" s="32" t="s">
        <v>86</v>
      </c>
      <c r="D1781" s="32" t="s">
        <v>76</v>
      </c>
      <c r="E1781" s="33">
        <v>5</v>
      </c>
      <c r="F1781" s="34">
        <v>24805.74</v>
      </c>
      <c r="G1781" s="34">
        <v>0</v>
      </c>
      <c r="H1781" s="34">
        <v>22003.21</v>
      </c>
      <c r="I1781" s="34">
        <v>1240.3</v>
      </c>
      <c r="J1781" s="35">
        <f t="shared" si="189"/>
        <v>24805.74</v>
      </c>
      <c r="K1781" s="35">
        <f t="shared" si="190"/>
        <v>2802.5300000000025</v>
      </c>
      <c r="L1781" s="35">
        <f t="shared" si="191"/>
        <v>1562.2300000000025</v>
      </c>
      <c r="M1781" s="36">
        <f t="shared" si="192"/>
        <v>0.11297909274224442</v>
      </c>
      <c r="N1781" s="37">
        <f t="shared" si="193"/>
        <v>2019</v>
      </c>
      <c r="O1781" s="38" t="str">
        <f t="shared" si="194"/>
        <v>Q2</v>
      </c>
      <c r="P1781" s="37">
        <f t="shared" si="195"/>
        <v>6</v>
      </c>
    </row>
    <row r="1782" spans="1:16" x14ac:dyDescent="0.25">
      <c r="A1782" s="31">
        <v>43617</v>
      </c>
      <c r="B1782" s="32" t="s">
        <v>80</v>
      </c>
      <c r="C1782" s="32" t="s">
        <v>86</v>
      </c>
      <c r="D1782" s="32" t="s">
        <v>77</v>
      </c>
      <c r="E1782" s="33">
        <v>2</v>
      </c>
      <c r="F1782" s="34">
        <v>11522.59</v>
      </c>
      <c r="G1782" s="34">
        <v>1152.26</v>
      </c>
      <c r="H1782" s="34">
        <v>10946.45</v>
      </c>
      <c r="I1782" s="34">
        <v>518.52</v>
      </c>
      <c r="J1782" s="35">
        <f t="shared" si="189"/>
        <v>10370.33</v>
      </c>
      <c r="K1782" s="35">
        <f t="shared" si="190"/>
        <v>-576.1200000000008</v>
      </c>
      <c r="L1782" s="35">
        <f t="shared" si="191"/>
        <v>-1094.6400000000008</v>
      </c>
      <c r="M1782" s="36">
        <f t="shared" si="192"/>
        <v>-5.5554644837724626E-2</v>
      </c>
      <c r="N1782" s="37">
        <f t="shared" si="193"/>
        <v>2019</v>
      </c>
      <c r="O1782" s="38" t="str">
        <f t="shared" si="194"/>
        <v>Q2</v>
      </c>
      <c r="P1782" s="37">
        <f t="shared" si="195"/>
        <v>6</v>
      </c>
    </row>
    <row r="1783" spans="1:16" x14ac:dyDescent="0.25">
      <c r="A1783" s="31">
        <v>43617</v>
      </c>
      <c r="B1783" s="32" t="s">
        <v>80</v>
      </c>
      <c r="C1783" s="32" t="s">
        <v>75</v>
      </c>
      <c r="D1783" s="32" t="s">
        <v>76</v>
      </c>
      <c r="E1783" s="33">
        <v>7</v>
      </c>
      <c r="F1783" s="34">
        <v>40445.81</v>
      </c>
      <c r="G1783" s="34">
        <v>0</v>
      </c>
      <c r="H1783" s="34">
        <v>33969.54</v>
      </c>
      <c r="I1783" s="34">
        <v>0</v>
      </c>
      <c r="J1783" s="35">
        <f t="shared" si="189"/>
        <v>40445.81</v>
      </c>
      <c r="K1783" s="35">
        <f t="shared" si="190"/>
        <v>6476.2699999999968</v>
      </c>
      <c r="L1783" s="35">
        <f t="shared" si="191"/>
        <v>6476.2699999999968</v>
      </c>
      <c r="M1783" s="36">
        <f t="shared" si="192"/>
        <v>0.16012214862305879</v>
      </c>
      <c r="N1783" s="37">
        <f t="shared" si="193"/>
        <v>2019</v>
      </c>
      <c r="O1783" s="38" t="str">
        <f t="shared" si="194"/>
        <v>Q2</v>
      </c>
      <c r="P1783" s="37">
        <f t="shared" si="195"/>
        <v>6</v>
      </c>
    </row>
    <row r="1784" spans="1:16" x14ac:dyDescent="0.25">
      <c r="A1784" s="31">
        <v>43617</v>
      </c>
      <c r="B1784" s="32" t="s">
        <v>80</v>
      </c>
      <c r="C1784" s="32" t="s">
        <v>75</v>
      </c>
      <c r="D1784" s="32" t="s">
        <v>77</v>
      </c>
      <c r="E1784" s="33">
        <v>7</v>
      </c>
      <c r="F1784" s="34">
        <v>30300.67</v>
      </c>
      <c r="G1784" s="34">
        <v>3030.07</v>
      </c>
      <c r="H1784" s="34">
        <v>26437.96</v>
      </c>
      <c r="I1784" s="34">
        <v>0</v>
      </c>
      <c r="J1784" s="35">
        <f t="shared" si="189"/>
        <v>27270.6</v>
      </c>
      <c r="K1784" s="35">
        <f t="shared" si="190"/>
        <v>832.63999999999942</v>
      </c>
      <c r="L1784" s="35">
        <f t="shared" si="191"/>
        <v>832.63999999999942</v>
      </c>
      <c r="M1784" s="36">
        <f t="shared" si="192"/>
        <v>3.0532514869493134E-2</v>
      </c>
      <c r="N1784" s="37">
        <f t="shared" si="193"/>
        <v>2019</v>
      </c>
      <c r="O1784" s="38" t="str">
        <f t="shared" si="194"/>
        <v>Q2</v>
      </c>
      <c r="P1784" s="37">
        <f t="shared" si="195"/>
        <v>6</v>
      </c>
    </row>
    <row r="1785" spans="1:16" x14ac:dyDescent="0.25">
      <c r="A1785" s="31">
        <v>43617</v>
      </c>
      <c r="B1785" s="32" t="s">
        <v>80</v>
      </c>
      <c r="C1785" s="32" t="s">
        <v>78</v>
      </c>
      <c r="D1785" s="32" t="s">
        <v>76</v>
      </c>
      <c r="E1785" s="33">
        <v>150</v>
      </c>
      <c r="F1785" s="34">
        <v>865340.77</v>
      </c>
      <c r="G1785" s="34">
        <v>0</v>
      </c>
      <c r="H1785" s="34">
        <v>756430.72</v>
      </c>
      <c r="I1785" s="34">
        <v>0</v>
      </c>
      <c r="J1785" s="35">
        <f t="shared" si="189"/>
        <v>865340.77</v>
      </c>
      <c r="K1785" s="35">
        <f t="shared" si="190"/>
        <v>108910.05000000005</v>
      </c>
      <c r="L1785" s="35">
        <f t="shared" si="191"/>
        <v>108910.05000000005</v>
      </c>
      <c r="M1785" s="36">
        <f t="shared" si="192"/>
        <v>0.12585799002628761</v>
      </c>
      <c r="N1785" s="37">
        <f t="shared" si="193"/>
        <v>2019</v>
      </c>
      <c r="O1785" s="38" t="str">
        <f t="shared" si="194"/>
        <v>Q2</v>
      </c>
      <c r="P1785" s="37">
        <f t="shared" si="195"/>
        <v>6</v>
      </c>
    </row>
    <row r="1786" spans="1:16" x14ac:dyDescent="0.25">
      <c r="A1786" s="31">
        <v>43617</v>
      </c>
      <c r="B1786" s="32" t="s">
        <v>80</v>
      </c>
      <c r="C1786" s="32" t="s">
        <v>78</v>
      </c>
      <c r="D1786" s="32" t="s">
        <v>77</v>
      </c>
      <c r="E1786" s="33">
        <v>48</v>
      </c>
      <c r="F1786" s="34">
        <v>253641.46</v>
      </c>
      <c r="G1786" s="34">
        <v>23888.9</v>
      </c>
      <c r="H1786" s="34">
        <v>216549.7</v>
      </c>
      <c r="I1786" s="34">
        <v>0</v>
      </c>
      <c r="J1786" s="35">
        <f t="shared" si="189"/>
        <v>229752.56</v>
      </c>
      <c r="K1786" s="35">
        <f t="shared" si="190"/>
        <v>13202.859999999986</v>
      </c>
      <c r="L1786" s="35">
        <f t="shared" si="191"/>
        <v>13202.859999999986</v>
      </c>
      <c r="M1786" s="36">
        <f t="shared" si="192"/>
        <v>5.7465562081223324E-2</v>
      </c>
      <c r="N1786" s="37">
        <f t="shared" si="193"/>
        <v>2019</v>
      </c>
      <c r="O1786" s="38" t="str">
        <f t="shared" si="194"/>
        <v>Q2</v>
      </c>
      <c r="P1786" s="37">
        <f t="shared" si="195"/>
        <v>6</v>
      </c>
    </row>
    <row r="1787" spans="1:16" x14ac:dyDescent="0.25">
      <c r="A1787" s="31">
        <v>43617</v>
      </c>
      <c r="B1787" s="32" t="s">
        <v>80</v>
      </c>
      <c r="C1787" s="32" t="s">
        <v>79</v>
      </c>
      <c r="D1787" s="32" t="s">
        <v>76</v>
      </c>
      <c r="E1787" s="33">
        <v>19</v>
      </c>
      <c r="F1787" s="34">
        <v>121137.94</v>
      </c>
      <c r="G1787" s="34">
        <v>0</v>
      </c>
      <c r="H1787" s="34">
        <v>106414.57</v>
      </c>
      <c r="I1787" s="34">
        <v>0</v>
      </c>
      <c r="J1787" s="35">
        <f t="shared" si="189"/>
        <v>121137.94</v>
      </c>
      <c r="K1787" s="35">
        <f t="shared" si="190"/>
        <v>14723.369999999995</v>
      </c>
      <c r="L1787" s="35">
        <f t="shared" si="191"/>
        <v>14723.369999999995</v>
      </c>
      <c r="M1787" s="36">
        <f t="shared" si="192"/>
        <v>0.12154218570994352</v>
      </c>
      <c r="N1787" s="37">
        <f t="shared" si="193"/>
        <v>2019</v>
      </c>
      <c r="O1787" s="38" t="str">
        <f t="shared" si="194"/>
        <v>Q2</v>
      </c>
      <c r="P1787" s="37">
        <f t="shared" si="195"/>
        <v>6</v>
      </c>
    </row>
    <row r="1788" spans="1:16" x14ac:dyDescent="0.25">
      <c r="A1788" s="31">
        <v>43617</v>
      </c>
      <c r="B1788" s="32" t="s">
        <v>80</v>
      </c>
      <c r="C1788" s="32" t="s">
        <v>79</v>
      </c>
      <c r="D1788" s="32" t="s">
        <v>77</v>
      </c>
      <c r="E1788" s="33">
        <v>3</v>
      </c>
      <c r="F1788" s="34">
        <v>13495.37</v>
      </c>
      <c r="G1788" s="34">
        <v>1349.54</v>
      </c>
      <c r="H1788" s="34">
        <v>11863.29</v>
      </c>
      <c r="I1788" s="34">
        <v>0</v>
      </c>
      <c r="J1788" s="35">
        <f t="shared" si="189"/>
        <v>12145.830000000002</v>
      </c>
      <c r="K1788" s="35">
        <f t="shared" si="190"/>
        <v>282.54000000000087</v>
      </c>
      <c r="L1788" s="35">
        <f t="shared" si="191"/>
        <v>282.54000000000087</v>
      </c>
      <c r="M1788" s="36">
        <f t="shared" si="192"/>
        <v>2.3262304840426781E-2</v>
      </c>
      <c r="N1788" s="37">
        <f t="shared" si="193"/>
        <v>2019</v>
      </c>
      <c r="O1788" s="38" t="str">
        <f t="shared" si="194"/>
        <v>Q2</v>
      </c>
      <c r="P1788" s="37">
        <f t="shared" si="195"/>
        <v>6</v>
      </c>
    </row>
    <row r="1789" spans="1:16" x14ac:dyDescent="0.25">
      <c r="A1789" s="31">
        <v>43617</v>
      </c>
      <c r="B1789" s="32" t="s">
        <v>81</v>
      </c>
      <c r="C1789" s="32" t="s">
        <v>86</v>
      </c>
      <c r="D1789" s="32" t="s">
        <v>76</v>
      </c>
      <c r="E1789" s="33">
        <v>12</v>
      </c>
      <c r="F1789" s="34">
        <v>7054.91</v>
      </c>
      <c r="G1789" s="34">
        <v>0</v>
      </c>
      <c r="H1789" s="34">
        <v>3232.36</v>
      </c>
      <c r="I1789" s="34">
        <v>352.75</v>
      </c>
      <c r="J1789" s="35">
        <f t="shared" si="189"/>
        <v>7054.91</v>
      </c>
      <c r="K1789" s="35">
        <f t="shared" si="190"/>
        <v>3822.5499999999997</v>
      </c>
      <c r="L1789" s="35">
        <f t="shared" si="191"/>
        <v>3469.7999999999997</v>
      </c>
      <c r="M1789" s="36">
        <f t="shared" si="192"/>
        <v>0.5418283153151493</v>
      </c>
      <c r="N1789" s="37">
        <f t="shared" si="193"/>
        <v>2019</v>
      </c>
      <c r="O1789" s="38" t="str">
        <f t="shared" si="194"/>
        <v>Q2</v>
      </c>
      <c r="P1789" s="37">
        <f t="shared" si="195"/>
        <v>6</v>
      </c>
    </row>
    <row r="1790" spans="1:16" x14ac:dyDescent="0.25">
      <c r="A1790" s="31">
        <v>43617</v>
      </c>
      <c r="B1790" s="32" t="s">
        <v>81</v>
      </c>
      <c r="C1790" s="32" t="s">
        <v>86</v>
      </c>
      <c r="D1790" s="32" t="s">
        <v>77</v>
      </c>
      <c r="E1790" s="33">
        <v>5</v>
      </c>
      <c r="F1790" s="34">
        <v>2499.14</v>
      </c>
      <c r="G1790" s="34">
        <v>249.92</v>
      </c>
      <c r="H1790" s="34">
        <v>1275.76</v>
      </c>
      <c r="I1790" s="34">
        <v>112.47</v>
      </c>
      <c r="J1790" s="35">
        <f t="shared" si="189"/>
        <v>2249.2199999999998</v>
      </c>
      <c r="K1790" s="35">
        <f t="shared" si="190"/>
        <v>973.45999999999981</v>
      </c>
      <c r="L1790" s="35">
        <f t="shared" si="191"/>
        <v>860.98999999999978</v>
      </c>
      <c r="M1790" s="36">
        <f t="shared" si="192"/>
        <v>0.43279892584985014</v>
      </c>
      <c r="N1790" s="37">
        <f t="shared" si="193"/>
        <v>2019</v>
      </c>
      <c r="O1790" s="38" t="str">
        <f t="shared" si="194"/>
        <v>Q2</v>
      </c>
      <c r="P1790" s="37">
        <f t="shared" si="195"/>
        <v>6</v>
      </c>
    </row>
    <row r="1791" spans="1:16" x14ac:dyDescent="0.25">
      <c r="A1791" s="31">
        <v>43617</v>
      </c>
      <c r="B1791" s="32" t="s">
        <v>81</v>
      </c>
      <c r="C1791" s="32" t="s">
        <v>75</v>
      </c>
      <c r="D1791" s="32" t="s">
        <v>76</v>
      </c>
      <c r="E1791" s="33">
        <v>24</v>
      </c>
      <c r="F1791" s="34">
        <v>17940.78</v>
      </c>
      <c r="G1791" s="34">
        <v>0</v>
      </c>
      <c r="H1791" s="34">
        <v>7943.1</v>
      </c>
      <c r="I1791" s="34">
        <v>0</v>
      </c>
      <c r="J1791" s="35">
        <f t="shared" si="189"/>
        <v>17940.78</v>
      </c>
      <c r="K1791" s="35">
        <f t="shared" si="190"/>
        <v>9997.6799999999985</v>
      </c>
      <c r="L1791" s="35">
        <f t="shared" si="191"/>
        <v>9997.6799999999985</v>
      </c>
      <c r="M1791" s="36">
        <f t="shared" si="192"/>
        <v>0.55726005223853137</v>
      </c>
      <c r="N1791" s="37">
        <f t="shared" si="193"/>
        <v>2019</v>
      </c>
      <c r="O1791" s="38" t="str">
        <f t="shared" si="194"/>
        <v>Q2</v>
      </c>
      <c r="P1791" s="37">
        <f t="shared" si="195"/>
        <v>6</v>
      </c>
    </row>
    <row r="1792" spans="1:16" x14ac:dyDescent="0.25">
      <c r="A1792" s="31">
        <v>43617</v>
      </c>
      <c r="B1792" s="32" t="s">
        <v>81</v>
      </c>
      <c r="C1792" s="32" t="s">
        <v>75</v>
      </c>
      <c r="D1792" s="32" t="s">
        <v>77</v>
      </c>
      <c r="E1792" s="33">
        <v>16</v>
      </c>
      <c r="F1792" s="34">
        <v>14075.85</v>
      </c>
      <c r="G1792" s="34">
        <v>1407.58</v>
      </c>
      <c r="H1792" s="34">
        <v>6410.67</v>
      </c>
      <c r="I1792" s="34">
        <v>0</v>
      </c>
      <c r="J1792" s="35">
        <f t="shared" si="189"/>
        <v>12668.27</v>
      </c>
      <c r="K1792" s="35">
        <f t="shared" si="190"/>
        <v>6257.6</v>
      </c>
      <c r="L1792" s="35">
        <f t="shared" si="191"/>
        <v>6257.6</v>
      </c>
      <c r="M1792" s="36">
        <f t="shared" si="192"/>
        <v>0.49395852788107614</v>
      </c>
      <c r="N1792" s="37">
        <f t="shared" si="193"/>
        <v>2019</v>
      </c>
      <c r="O1792" s="38" t="str">
        <f t="shared" si="194"/>
        <v>Q2</v>
      </c>
      <c r="P1792" s="37">
        <f t="shared" si="195"/>
        <v>6</v>
      </c>
    </row>
    <row r="1793" spans="1:16" x14ac:dyDescent="0.25">
      <c r="A1793" s="31">
        <v>43617</v>
      </c>
      <c r="B1793" s="32" t="s">
        <v>81</v>
      </c>
      <c r="C1793" s="32" t="s">
        <v>78</v>
      </c>
      <c r="D1793" s="32" t="s">
        <v>76</v>
      </c>
      <c r="E1793" s="33">
        <v>505</v>
      </c>
      <c r="F1793" s="34">
        <v>361219.16</v>
      </c>
      <c r="G1793" s="34">
        <v>0</v>
      </c>
      <c r="H1793" s="34">
        <v>163091.22</v>
      </c>
      <c r="I1793" s="34">
        <v>0</v>
      </c>
      <c r="J1793" s="35">
        <f t="shared" si="189"/>
        <v>361219.16</v>
      </c>
      <c r="K1793" s="35">
        <f t="shared" si="190"/>
        <v>198127.93999999997</v>
      </c>
      <c r="L1793" s="35">
        <f t="shared" si="191"/>
        <v>198127.93999999997</v>
      </c>
      <c r="M1793" s="36">
        <f t="shared" si="192"/>
        <v>0.54849787037874731</v>
      </c>
      <c r="N1793" s="37">
        <f t="shared" si="193"/>
        <v>2019</v>
      </c>
      <c r="O1793" s="38" t="str">
        <f t="shared" si="194"/>
        <v>Q2</v>
      </c>
      <c r="P1793" s="37">
        <f t="shared" si="195"/>
        <v>6</v>
      </c>
    </row>
    <row r="1794" spans="1:16" x14ac:dyDescent="0.25">
      <c r="A1794" s="31">
        <v>43617</v>
      </c>
      <c r="B1794" s="32" t="s">
        <v>81</v>
      </c>
      <c r="C1794" s="32" t="s">
        <v>78</v>
      </c>
      <c r="D1794" s="32" t="s">
        <v>77</v>
      </c>
      <c r="E1794" s="33">
        <v>167</v>
      </c>
      <c r="F1794" s="34">
        <v>110602.26</v>
      </c>
      <c r="G1794" s="34">
        <v>10421.44</v>
      </c>
      <c r="H1794" s="34">
        <v>51542.54</v>
      </c>
      <c r="I1794" s="34">
        <v>0</v>
      </c>
      <c r="J1794" s="35">
        <f t="shared" ref="J1794:J1857" si="196">F1794-G1794</f>
        <v>100180.81999999999</v>
      </c>
      <c r="K1794" s="35">
        <f t="shared" ref="K1794:K1857" si="197">J1794-H1794</f>
        <v>48638.279999999992</v>
      </c>
      <c r="L1794" s="35">
        <f t="shared" ref="L1794:L1857" si="198">K1794-I1794</f>
        <v>48638.279999999992</v>
      </c>
      <c r="M1794" s="36">
        <f t="shared" ref="M1794:M1857" si="199">IF(J1794=0,0,K1794/J1794)</f>
        <v>0.48550491002169871</v>
      </c>
      <c r="N1794" s="37">
        <f t="shared" ref="N1794:N1857" si="200">YEAR(A1794)</f>
        <v>2019</v>
      </c>
      <c r="O1794" s="38" t="str">
        <f t="shared" ref="O1794:O1857" si="201">"Q"&amp;ROUNDUP(MONTH(A1794)/3,0)</f>
        <v>Q2</v>
      </c>
      <c r="P1794" s="37">
        <f t="shared" ref="P1794:P1857" si="202">MONTH(A1794)</f>
        <v>6</v>
      </c>
    </row>
    <row r="1795" spans="1:16" x14ac:dyDescent="0.25">
      <c r="A1795" s="31">
        <v>43617</v>
      </c>
      <c r="B1795" s="32" t="s">
        <v>81</v>
      </c>
      <c r="C1795" s="32" t="s">
        <v>79</v>
      </c>
      <c r="D1795" s="32" t="s">
        <v>76</v>
      </c>
      <c r="E1795" s="33">
        <v>35</v>
      </c>
      <c r="F1795" s="34">
        <v>30069.33</v>
      </c>
      <c r="G1795" s="34">
        <v>0</v>
      </c>
      <c r="H1795" s="34">
        <v>13398.45</v>
      </c>
      <c r="I1795" s="34">
        <v>0</v>
      </c>
      <c r="J1795" s="35">
        <f t="shared" si="196"/>
        <v>30069.33</v>
      </c>
      <c r="K1795" s="35">
        <f t="shared" si="197"/>
        <v>16670.88</v>
      </c>
      <c r="L1795" s="35">
        <f t="shared" si="198"/>
        <v>16670.88</v>
      </c>
      <c r="M1795" s="36">
        <f t="shared" si="199"/>
        <v>0.55441474751848474</v>
      </c>
      <c r="N1795" s="37">
        <f t="shared" si="200"/>
        <v>2019</v>
      </c>
      <c r="O1795" s="38" t="str">
        <f t="shared" si="201"/>
        <v>Q2</v>
      </c>
      <c r="P1795" s="37">
        <f t="shared" si="202"/>
        <v>6</v>
      </c>
    </row>
    <row r="1796" spans="1:16" x14ac:dyDescent="0.25">
      <c r="A1796" s="31">
        <v>43617</v>
      </c>
      <c r="B1796" s="32" t="s">
        <v>81</v>
      </c>
      <c r="C1796" s="32" t="s">
        <v>79</v>
      </c>
      <c r="D1796" s="32" t="s">
        <v>77</v>
      </c>
      <c r="E1796" s="33">
        <v>9</v>
      </c>
      <c r="F1796" s="34">
        <v>11186.19</v>
      </c>
      <c r="G1796" s="34">
        <v>814.15</v>
      </c>
      <c r="H1796" s="34">
        <v>5192.45</v>
      </c>
      <c r="I1796" s="34">
        <v>0</v>
      </c>
      <c r="J1796" s="35">
        <f t="shared" si="196"/>
        <v>10372.040000000001</v>
      </c>
      <c r="K1796" s="35">
        <f t="shared" si="197"/>
        <v>5179.5900000000011</v>
      </c>
      <c r="L1796" s="35">
        <f t="shared" si="198"/>
        <v>5179.5900000000011</v>
      </c>
      <c r="M1796" s="36">
        <f t="shared" si="199"/>
        <v>0.49938006409539498</v>
      </c>
      <c r="N1796" s="37">
        <f t="shared" si="200"/>
        <v>2019</v>
      </c>
      <c r="O1796" s="38" t="str">
        <f t="shared" si="201"/>
        <v>Q2</v>
      </c>
      <c r="P1796" s="37">
        <f t="shared" si="202"/>
        <v>6</v>
      </c>
    </row>
    <row r="1797" spans="1:16" x14ac:dyDescent="0.25">
      <c r="A1797" s="31">
        <v>43617</v>
      </c>
      <c r="B1797" s="32" t="s">
        <v>82</v>
      </c>
      <c r="C1797" s="32" t="s">
        <v>86</v>
      </c>
      <c r="D1797" s="32" t="s">
        <v>76</v>
      </c>
      <c r="E1797" s="33">
        <v>17</v>
      </c>
      <c r="F1797" s="34">
        <v>1747.83</v>
      </c>
      <c r="G1797" s="34">
        <v>0</v>
      </c>
      <c r="H1797" s="34">
        <v>1493.73</v>
      </c>
      <c r="I1797" s="34">
        <v>87.4</v>
      </c>
      <c r="J1797" s="35">
        <f t="shared" si="196"/>
        <v>1747.83</v>
      </c>
      <c r="K1797" s="35">
        <f t="shared" si="197"/>
        <v>254.09999999999991</v>
      </c>
      <c r="L1797" s="35">
        <f t="shared" si="198"/>
        <v>166.6999999999999</v>
      </c>
      <c r="M1797" s="36">
        <f t="shared" si="199"/>
        <v>0.14538027153670546</v>
      </c>
      <c r="N1797" s="37">
        <f t="shared" si="200"/>
        <v>2019</v>
      </c>
      <c r="O1797" s="38" t="str">
        <f t="shared" si="201"/>
        <v>Q2</v>
      </c>
      <c r="P1797" s="37">
        <f t="shared" si="202"/>
        <v>6</v>
      </c>
    </row>
    <row r="1798" spans="1:16" x14ac:dyDescent="0.25">
      <c r="A1798" s="31">
        <v>43617</v>
      </c>
      <c r="B1798" s="32" t="s">
        <v>82</v>
      </c>
      <c r="C1798" s="32" t="s">
        <v>86</v>
      </c>
      <c r="D1798" s="32" t="s">
        <v>77</v>
      </c>
      <c r="E1798" s="33">
        <v>15</v>
      </c>
      <c r="F1798" s="34">
        <v>1915.47</v>
      </c>
      <c r="G1798" s="34">
        <v>191.55</v>
      </c>
      <c r="H1798" s="34">
        <v>1536.37</v>
      </c>
      <c r="I1798" s="34">
        <v>86.2</v>
      </c>
      <c r="J1798" s="35">
        <f t="shared" si="196"/>
        <v>1723.92</v>
      </c>
      <c r="K1798" s="35">
        <f t="shared" si="197"/>
        <v>187.55000000000018</v>
      </c>
      <c r="L1798" s="35">
        <f t="shared" si="198"/>
        <v>101.35000000000018</v>
      </c>
      <c r="M1798" s="36">
        <f t="shared" si="199"/>
        <v>0.10879275140377753</v>
      </c>
      <c r="N1798" s="37">
        <f t="shared" si="200"/>
        <v>2019</v>
      </c>
      <c r="O1798" s="38" t="str">
        <f t="shared" si="201"/>
        <v>Q2</v>
      </c>
      <c r="P1798" s="37">
        <f t="shared" si="202"/>
        <v>6</v>
      </c>
    </row>
    <row r="1799" spans="1:16" x14ac:dyDescent="0.25">
      <c r="A1799" s="31">
        <v>43617</v>
      </c>
      <c r="B1799" s="32" t="s">
        <v>82</v>
      </c>
      <c r="C1799" s="32" t="s">
        <v>75</v>
      </c>
      <c r="D1799" s="32" t="s">
        <v>76</v>
      </c>
      <c r="E1799" s="33">
        <v>59</v>
      </c>
      <c r="F1799" s="34">
        <v>6288.67</v>
      </c>
      <c r="G1799" s="34">
        <v>0</v>
      </c>
      <c r="H1799" s="34">
        <v>5131.63</v>
      </c>
      <c r="I1799" s="34">
        <v>0</v>
      </c>
      <c r="J1799" s="35">
        <f t="shared" si="196"/>
        <v>6288.67</v>
      </c>
      <c r="K1799" s="35">
        <f t="shared" si="197"/>
        <v>1157.04</v>
      </c>
      <c r="L1799" s="35">
        <f t="shared" si="198"/>
        <v>1157.04</v>
      </c>
      <c r="M1799" s="36">
        <f t="shared" si="199"/>
        <v>0.18398802926532953</v>
      </c>
      <c r="N1799" s="37">
        <f t="shared" si="200"/>
        <v>2019</v>
      </c>
      <c r="O1799" s="38" t="str">
        <f t="shared" si="201"/>
        <v>Q2</v>
      </c>
      <c r="P1799" s="37">
        <f t="shared" si="202"/>
        <v>6</v>
      </c>
    </row>
    <row r="1800" spans="1:16" x14ac:dyDescent="0.25">
      <c r="A1800" s="31">
        <v>43617</v>
      </c>
      <c r="B1800" s="32" t="s">
        <v>82</v>
      </c>
      <c r="C1800" s="32" t="s">
        <v>75</v>
      </c>
      <c r="D1800" s="32" t="s">
        <v>77</v>
      </c>
      <c r="E1800" s="33">
        <v>21</v>
      </c>
      <c r="F1800" s="34">
        <v>2165.9299999999998</v>
      </c>
      <c r="G1800" s="34">
        <v>210.11</v>
      </c>
      <c r="H1800" s="34">
        <v>1810.33</v>
      </c>
      <c r="I1800" s="34">
        <v>0</v>
      </c>
      <c r="J1800" s="35">
        <f t="shared" si="196"/>
        <v>1955.8199999999997</v>
      </c>
      <c r="K1800" s="35">
        <f t="shared" si="197"/>
        <v>145.48999999999978</v>
      </c>
      <c r="L1800" s="35">
        <f t="shared" si="198"/>
        <v>145.48999999999978</v>
      </c>
      <c r="M1800" s="36">
        <f t="shared" si="199"/>
        <v>7.4388236136249661E-2</v>
      </c>
      <c r="N1800" s="37">
        <f t="shared" si="200"/>
        <v>2019</v>
      </c>
      <c r="O1800" s="38" t="str">
        <f t="shared" si="201"/>
        <v>Q2</v>
      </c>
      <c r="P1800" s="37">
        <f t="shared" si="202"/>
        <v>6</v>
      </c>
    </row>
    <row r="1801" spans="1:16" x14ac:dyDescent="0.25">
      <c r="A1801" s="31">
        <v>43617</v>
      </c>
      <c r="B1801" s="32" t="s">
        <v>82</v>
      </c>
      <c r="C1801" s="32" t="s">
        <v>78</v>
      </c>
      <c r="D1801" s="32" t="s">
        <v>76</v>
      </c>
      <c r="E1801" s="33">
        <v>2320</v>
      </c>
      <c r="F1801" s="34">
        <v>236091.73</v>
      </c>
      <c r="G1801" s="34">
        <v>0</v>
      </c>
      <c r="H1801" s="34">
        <v>194243.71</v>
      </c>
      <c r="I1801" s="34">
        <v>0</v>
      </c>
      <c r="J1801" s="35">
        <f t="shared" si="196"/>
        <v>236091.73</v>
      </c>
      <c r="K1801" s="35">
        <f t="shared" si="197"/>
        <v>41848.020000000019</v>
      </c>
      <c r="L1801" s="35">
        <f t="shared" si="198"/>
        <v>41848.020000000019</v>
      </c>
      <c r="M1801" s="36">
        <f t="shared" si="199"/>
        <v>0.17725322271983021</v>
      </c>
      <c r="N1801" s="37">
        <f t="shared" si="200"/>
        <v>2019</v>
      </c>
      <c r="O1801" s="38" t="str">
        <f t="shared" si="201"/>
        <v>Q2</v>
      </c>
      <c r="P1801" s="37">
        <f t="shared" si="202"/>
        <v>6</v>
      </c>
    </row>
    <row r="1802" spans="1:16" x14ac:dyDescent="0.25">
      <c r="A1802" s="31">
        <v>43617</v>
      </c>
      <c r="B1802" s="32" t="s">
        <v>82</v>
      </c>
      <c r="C1802" s="32" t="s">
        <v>78</v>
      </c>
      <c r="D1802" s="32" t="s">
        <v>77</v>
      </c>
      <c r="E1802" s="33">
        <v>684</v>
      </c>
      <c r="F1802" s="34">
        <v>71568.240000000005</v>
      </c>
      <c r="G1802" s="34">
        <v>6527.74</v>
      </c>
      <c r="H1802" s="34">
        <v>59144.11</v>
      </c>
      <c r="I1802" s="34">
        <v>0</v>
      </c>
      <c r="J1802" s="35">
        <f t="shared" si="196"/>
        <v>65040.500000000007</v>
      </c>
      <c r="K1802" s="35">
        <f t="shared" si="197"/>
        <v>5896.3900000000067</v>
      </c>
      <c r="L1802" s="35">
        <f t="shared" si="198"/>
        <v>5896.3900000000067</v>
      </c>
      <c r="M1802" s="36">
        <f t="shared" si="199"/>
        <v>9.065720589478872E-2</v>
      </c>
      <c r="N1802" s="37">
        <f t="shared" si="200"/>
        <v>2019</v>
      </c>
      <c r="O1802" s="38" t="str">
        <f t="shared" si="201"/>
        <v>Q2</v>
      </c>
      <c r="P1802" s="37">
        <f t="shared" si="202"/>
        <v>6</v>
      </c>
    </row>
    <row r="1803" spans="1:16" x14ac:dyDescent="0.25">
      <c r="A1803" s="31">
        <v>43617</v>
      </c>
      <c r="B1803" s="32" t="s">
        <v>82</v>
      </c>
      <c r="C1803" s="32" t="s">
        <v>79</v>
      </c>
      <c r="D1803" s="32" t="s">
        <v>76</v>
      </c>
      <c r="E1803" s="33">
        <v>103</v>
      </c>
      <c r="F1803" s="34">
        <v>12943.59</v>
      </c>
      <c r="G1803" s="34">
        <v>0</v>
      </c>
      <c r="H1803" s="34">
        <v>10530.16</v>
      </c>
      <c r="I1803" s="34">
        <v>0</v>
      </c>
      <c r="J1803" s="35">
        <f t="shared" si="196"/>
        <v>12943.59</v>
      </c>
      <c r="K1803" s="35">
        <f t="shared" si="197"/>
        <v>2413.4300000000003</v>
      </c>
      <c r="L1803" s="35">
        <f t="shared" si="198"/>
        <v>2413.4300000000003</v>
      </c>
      <c r="M1803" s="36">
        <f t="shared" si="199"/>
        <v>0.18645754384989019</v>
      </c>
      <c r="N1803" s="37">
        <f t="shared" si="200"/>
        <v>2019</v>
      </c>
      <c r="O1803" s="38" t="str">
        <f t="shared" si="201"/>
        <v>Q2</v>
      </c>
      <c r="P1803" s="37">
        <f t="shared" si="202"/>
        <v>6</v>
      </c>
    </row>
    <row r="1804" spans="1:16" x14ac:dyDescent="0.25">
      <c r="A1804" s="31">
        <v>43617</v>
      </c>
      <c r="B1804" s="32" t="s">
        <v>82</v>
      </c>
      <c r="C1804" s="32" t="s">
        <v>79</v>
      </c>
      <c r="D1804" s="32" t="s">
        <v>77</v>
      </c>
      <c r="E1804" s="33">
        <v>35</v>
      </c>
      <c r="F1804" s="34">
        <v>4513.34</v>
      </c>
      <c r="G1804" s="34">
        <v>435.04</v>
      </c>
      <c r="H1804" s="34">
        <v>3717.29</v>
      </c>
      <c r="I1804" s="34">
        <v>0</v>
      </c>
      <c r="J1804" s="35">
        <f t="shared" si="196"/>
        <v>4078.3</v>
      </c>
      <c r="K1804" s="35">
        <f t="shared" si="197"/>
        <v>361.01000000000022</v>
      </c>
      <c r="L1804" s="35">
        <f t="shared" si="198"/>
        <v>361.01000000000022</v>
      </c>
      <c r="M1804" s="36">
        <f t="shared" si="199"/>
        <v>8.8519726356570183E-2</v>
      </c>
      <c r="N1804" s="37">
        <f t="shared" si="200"/>
        <v>2019</v>
      </c>
      <c r="O1804" s="38" t="str">
        <f t="shared" si="201"/>
        <v>Q2</v>
      </c>
      <c r="P1804" s="37">
        <f t="shared" si="202"/>
        <v>6</v>
      </c>
    </row>
    <row r="1805" spans="1:16" x14ac:dyDescent="0.25">
      <c r="A1805" s="31">
        <v>43617</v>
      </c>
      <c r="B1805" s="32" t="s">
        <v>83</v>
      </c>
      <c r="C1805" s="32" t="s">
        <v>86</v>
      </c>
      <c r="D1805" s="32" t="s">
        <v>76</v>
      </c>
      <c r="E1805" s="33">
        <v>16</v>
      </c>
      <c r="F1805" s="34">
        <v>9729.16</v>
      </c>
      <c r="G1805" s="34">
        <v>0</v>
      </c>
      <c r="H1805" s="34">
        <v>5310.15</v>
      </c>
      <c r="I1805" s="34">
        <v>486.46</v>
      </c>
      <c r="J1805" s="35">
        <f t="shared" si="196"/>
        <v>9729.16</v>
      </c>
      <c r="K1805" s="35">
        <f t="shared" si="197"/>
        <v>4419.01</v>
      </c>
      <c r="L1805" s="35">
        <f t="shared" si="198"/>
        <v>3932.55</v>
      </c>
      <c r="M1805" s="36">
        <f t="shared" si="199"/>
        <v>0.45420262386475302</v>
      </c>
      <c r="N1805" s="37">
        <f t="shared" si="200"/>
        <v>2019</v>
      </c>
      <c r="O1805" s="38" t="str">
        <f t="shared" si="201"/>
        <v>Q2</v>
      </c>
      <c r="P1805" s="37">
        <f t="shared" si="202"/>
        <v>6</v>
      </c>
    </row>
    <row r="1806" spans="1:16" x14ac:dyDescent="0.25">
      <c r="A1806" s="31">
        <v>43617</v>
      </c>
      <c r="B1806" s="32" t="s">
        <v>83</v>
      </c>
      <c r="C1806" s="32" t="s">
        <v>86</v>
      </c>
      <c r="D1806" s="32" t="s">
        <v>77</v>
      </c>
      <c r="E1806" s="33">
        <v>9</v>
      </c>
      <c r="F1806" s="34">
        <v>4139.76</v>
      </c>
      <c r="G1806" s="34">
        <v>402.36</v>
      </c>
      <c r="H1806" s="34">
        <v>2295.23</v>
      </c>
      <c r="I1806" s="34">
        <v>186.87</v>
      </c>
      <c r="J1806" s="35">
        <f t="shared" si="196"/>
        <v>3737.4</v>
      </c>
      <c r="K1806" s="35">
        <f t="shared" si="197"/>
        <v>1442.17</v>
      </c>
      <c r="L1806" s="35">
        <f t="shared" si="198"/>
        <v>1255.3000000000002</v>
      </c>
      <c r="M1806" s="36">
        <f t="shared" si="199"/>
        <v>0.38587520736340775</v>
      </c>
      <c r="N1806" s="37">
        <f t="shared" si="200"/>
        <v>2019</v>
      </c>
      <c r="O1806" s="38" t="str">
        <f t="shared" si="201"/>
        <v>Q2</v>
      </c>
      <c r="P1806" s="37">
        <f t="shared" si="202"/>
        <v>6</v>
      </c>
    </row>
    <row r="1807" spans="1:16" x14ac:dyDescent="0.25">
      <c r="A1807" s="31">
        <v>43617</v>
      </c>
      <c r="B1807" s="32" t="s">
        <v>83</v>
      </c>
      <c r="C1807" s="32" t="s">
        <v>75</v>
      </c>
      <c r="D1807" s="32" t="s">
        <v>76</v>
      </c>
      <c r="E1807" s="33">
        <v>36</v>
      </c>
      <c r="F1807" s="34">
        <v>21986.1</v>
      </c>
      <c r="G1807" s="34">
        <v>0</v>
      </c>
      <c r="H1807" s="34">
        <v>11691.87</v>
      </c>
      <c r="I1807" s="34">
        <v>0</v>
      </c>
      <c r="J1807" s="35">
        <f t="shared" si="196"/>
        <v>21986.1</v>
      </c>
      <c r="K1807" s="35">
        <f t="shared" si="197"/>
        <v>10294.229999999998</v>
      </c>
      <c r="L1807" s="35">
        <f t="shared" si="198"/>
        <v>10294.229999999998</v>
      </c>
      <c r="M1807" s="36">
        <f t="shared" si="199"/>
        <v>0.46821537243985967</v>
      </c>
      <c r="N1807" s="37">
        <f t="shared" si="200"/>
        <v>2019</v>
      </c>
      <c r="O1807" s="38" t="str">
        <f t="shared" si="201"/>
        <v>Q2</v>
      </c>
      <c r="P1807" s="37">
        <f t="shared" si="202"/>
        <v>6</v>
      </c>
    </row>
    <row r="1808" spans="1:16" x14ac:dyDescent="0.25">
      <c r="A1808" s="31">
        <v>43617</v>
      </c>
      <c r="B1808" s="32" t="s">
        <v>83</v>
      </c>
      <c r="C1808" s="32" t="s">
        <v>75</v>
      </c>
      <c r="D1808" s="32" t="s">
        <v>77</v>
      </c>
      <c r="E1808" s="33">
        <v>8</v>
      </c>
      <c r="F1808" s="34">
        <v>3589</v>
      </c>
      <c r="G1808" s="34">
        <v>358.9</v>
      </c>
      <c r="H1808" s="34">
        <v>1795.16</v>
      </c>
      <c r="I1808" s="34">
        <v>0</v>
      </c>
      <c r="J1808" s="35">
        <f t="shared" si="196"/>
        <v>3230.1</v>
      </c>
      <c r="K1808" s="35">
        <f t="shared" si="197"/>
        <v>1434.9399999999998</v>
      </c>
      <c r="L1808" s="35">
        <f t="shared" si="198"/>
        <v>1434.9399999999998</v>
      </c>
      <c r="M1808" s="36">
        <f t="shared" si="199"/>
        <v>0.44424011640506483</v>
      </c>
      <c r="N1808" s="37">
        <f t="shared" si="200"/>
        <v>2019</v>
      </c>
      <c r="O1808" s="38" t="str">
        <f t="shared" si="201"/>
        <v>Q2</v>
      </c>
      <c r="P1808" s="37">
        <f t="shared" si="202"/>
        <v>6</v>
      </c>
    </row>
    <row r="1809" spans="1:16" x14ac:dyDescent="0.25">
      <c r="A1809" s="31">
        <v>43617</v>
      </c>
      <c r="B1809" s="32" t="s">
        <v>83</v>
      </c>
      <c r="C1809" s="32" t="s">
        <v>78</v>
      </c>
      <c r="D1809" s="32" t="s">
        <v>76</v>
      </c>
      <c r="E1809" s="33">
        <v>630</v>
      </c>
      <c r="F1809" s="34">
        <v>382433.77</v>
      </c>
      <c r="G1809" s="34">
        <v>0</v>
      </c>
      <c r="H1809" s="34">
        <v>207850.58</v>
      </c>
      <c r="I1809" s="34">
        <v>0</v>
      </c>
      <c r="J1809" s="35">
        <f t="shared" si="196"/>
        <v>382433.77</v>
      </c>
      <c r="K1809" s="35">
        <f t="shared" si="197"/>
        <v>174583.19000000003</v>
      </c>
      <c r="L1809" s="35">
        <f t="shared" si="198"/>
        <v>174583.19000000003</v>
      </c>
      <c r="M1809" s="36">
        <f t="shared" si="199"/>
        <v>0.45650568463135466</v>
      </c>
      <c r="N1809" s="37">
        <f t="shared" si="200"/>
        <v>2019</v>
      </c>
      <c r="O1809" s="38" t="str">
        <f t="shared" si="201"/>
        <v>Q2</v>
      </c>
      <c r="P1809" s="37">
        <f t="shared" si="202"/>
        <v>6</v>
      </c>
    </row>
    <row r="1810" spans="1:16" x14ac:dyDescent="0.25">
      <c r="A1810" s="31">
        <v>43617</v>
      </c>
      <c r="B1810" s="32" t="s">
        <v>83</v>
      </c>
      <c r="C1810" s="32" t="s">
        <v>78</v>
      </c>
      <c r="D1810" s="32" t="s">
        <v>77</v>
      </c>
      <c r="E1810" s="33">
        <v>194</v>
      </c>
      <c r="F1810" s="34">
        <v>109913.51</v>
      </c>
      <c r="G1810" s="34">
        <v>10387.98</v>
      </c>
      <c r="H1810" s="34">
        <v>59721.13</v>
      </c>
      <c r="I1810" s="34">
        <v>0</v>
      </c>
      <c r="J1810" s="35">
        <f t="shared" si="196"/>
        <v>99525.53</v>
      </c>
      <c r="K1810" s="35">
        <f t="shared" si="197"/>
        <v>39804.400000000001</v>
      </c>
      <c r="L1810" s="35">
        <f t="shared" si="198"/>
        <v>39804.400000000001</v>
      </c>
      <c r="M1810" s="36">
        <f t="shared" si="199"/>
        <v>0.39994160292339065</v>
      </c>
      <c r="N1810" s="37">
        <f t="shared" si="200"/>
        <v>2019</v>
      </c>
      <c r="O1810" s="38" t="str">
        <f t="shared" si="201"/>
        <v>Q2</v>
      </c>
      <c r="P1810" s="37">
        <f t="shared" si="202"/>
        <v>6</v>
      </c>
    </row>
    <row r="1811" spans="1:16" x14ac:dyDescent="0.25">
      <c r="A1811" s="31">
        <v>43617</v>
      </c>
      <c r="B1811" s="32" t="s">
        <v>83</v>
      </c>
      <c r="C1811" s="32" t="s">
        <v>79</v>
      </c>
      <c r="D1811" s="32" t="s">
        <v>76</v>
      </c>
      <c r="E1811" s="33">
        <v>35</v>
      </c>
      <c r="F1811" s="34">
        <v>19856.259999999998</v>
      </c>
      <c r="G1811" s="34">
        <v>0</v>
      </c>
      <c r="H1811" s="34">
        <v>10237.81</v>
      </c>
      <c r="I1811" s="34">
        <v>0</v>
      </c>
      <c r="J1811" s="35">
        <f t="shared" si="196"/>
        <v>19856.259999999998</v>
      </c>
      <c r="K1811" s="35">
        <f t="shared" si="197"/>
        <v>9618.4499999999989</v>
      </c>
      <c r="L1811" s="35">
        <f t="shared" si="198"/>
        <v>9618.4499999999989</v>
      </c>
      <c r="M1811" s="36">
        <f t="shared" si="199"/>
        <v>0.48440391090769358</v>
      </c>
      <c r="N1811" s="37">
        <f t="shared" si="200"/>
        <v>2019</v>
      </c>
      <c r="O1811" s="38" t="str">
        <f t="shared" si="201"/>
        <v>Q2</v>
      </c>
      <c r="P1811" s="37">
        <f t="shared" si="202"/>
        <v>6</v>
      </c>
    </row>
    <row r="1812" spans="1:16" x14ac:dyDescent="0.25">
      <c r="A1812" s="31">
        <v>43617</v>
      </c>
      <c r="B1812" s="32" t="s">
        <v>83</v>
      </c>
      <c r="C1812" s="32" t="s">
        <v>79</v>
      </c>
      <c r="D1812" s="32" t="s">
        <v>77</v>
      </c>
      <c r="E1812" s="33">
        <v>24</v>
      </c>
      <c r="F1812" s="34">
        <v>19978.3</v>
      </c>
      <c r="G1812" s="34">
        <v>1825.08</v>
      </c>
      <c r="H1812" s="34">
        <v>10946.84</v>
      </c>
      <c r="I1812" s="34">
        <v>0</v>
      </c>
      <c r="J1812" s="35">
        <f t="shared" si="196"/>
        <v>18153.22</v>
      </c>
      <c r="K1812" s="35">
        <f t="shared" si="197"/>
        <v>7206.380000000001</v>
      </c>
      <c r="L1812" s="35">
        <f t="shared" si="198"/>
        <v>7206.380000000001</v>
      </c>
      <c r="M1812" s="36">
        <f t="shared" si="199"/>
        <v>0.39697530245322871</v>
      </c>
      <c r="N1812" s="37">
        <f t="shared" si="200"/>
        <v>2019</v>
      </c>
      <c r="O1812" s="38" t="str">
        <f t="shared" si="201"/>
        <v>Q2</v>
      </c>
      <c r="P1812" s="37">
        <f t="shared" si="202"/>
        <v>6</v>
      </c>
    </row>
    <row r="1813" spans="1:16" x14ac:dyDescent="0.25">
      <c r="A1813" s="31">
        <v>43617</v>
      </c>
      <c r="B1813" s="32" t="s">
        <v>84</v>
      </c>
      <c r="C1813" s="32" t="s">
        <v>86</v>
      </c>
      <c r="D1813" s="32" t="s">
        <v>76</v>
      </c>
      <c r="E1813" s="33">
        <v>6</v>
      </c>
      <c r="F1813" s="34">
        <v>25016.91</v>
      </c>
      <c r="G1813" s="34">
        <v>0</v>
      </c>
      <c r="H1813" s="34">
        <v>19903.48</v>
      </c>
      <c r="I1813" s="34">
        <v>1250.8399999999999</v>
      </c>
      <c r="J1813" s="35">
        <f t="shared" si="196"/>
        <v>25016.91</v>
      </c>
      <c r="K1813" s="35">
        <f t="shared" si="197"/>
        <v>5113.43</v>
      </c>
      <c r="L1813" s="35">
        <f t="shared" si="198"/>
        <v>3862.59</v>
      </c>
      <c r="M1813" s="36">
        <f t="shared" si="199"/>
        <v>0.20439894455390376</v>
      </c>
      <c r="N1813" s="37">
        <f t="shared" si="200"/>
        <v>2019</v>
      </c>
      <c r="O1813" s="38" t="str">
        <f t="shared" si="201"/>
        <v>Q2</v>
      </c>
      <c r="P1813" s="37">
        <f t="shared" si="202"/>
        <v>6</v>
      </c>
    </row>
    <row r="1814" spans="1:16" x14ac:dyDescent="0.25">
      <c r="A1814" s="31">
        <v>43617</v>
      </c>
      <c r="B1814" s="32" t="s">
        <v>84</v>
      </c>
      <c r="C1814" s="32" t="s">
        <v>86</v>
      </c>
      <c r="D1814" s="32" t="s">
        <v>77</v>
      </c>
      <c r="E1814" s="33">
        <v>1</v>
      </c>
      <c r="F1814" s="34">
        <v>434.03</v>
      </c>
      <c r="G1814" s="34">
        <v>43.4</v>
      </c>
      <c r="H1814" s="34">
        <v>337.19</v>
      </c>
      <c r="I1814" s="34">
        <v>19.53</v>
      </c>
      <c r="J1814" s="35">
        <f t="shared" si="196"/>
        <v>390.63</v>
      </c>
      <c r="K1814" s="35">
        <f t="shared" si="197"/>
        <v>53.44</v>
      </c>
      <c r="L1814" s="35">
        <f t="shared" si="198"/>
        <v>33.909999999999997</v>
      </c>
      <c r="M1814" s="36">
        <f t="shared" si="199"/>
        <v>0.13680464890049407</v>
      </c>
      <c r="N1814" s="37">
        <f t="shared" si="200"/>
        <v>2019</v>
      </c>
      <c r="O1814" s="38" t="str">
        <f t="shared" si="201"/>
        <v>Q2</v>
      </c>
      <c r="P1814" s="37">
        <f t="shared" si="202"/>
        <v>6</v>
      </c>
    </row>
    <row r="1815" spans="1:16" x14ac:dyDescent="0.25">
      <c r="A1815" s="31">
        <v>43617</v>
      </c>
      <c r="B1815" s="32" t="s">
        <v>84</v>
      </c>
      <c r="C1815" s="32" t="s">
        <v>75</v>
      </c>
      <c r="D1815" s="32" t="s">
        <v>76</v>
      </c>
      <c r="E1815" s="33">
        <v>12</v>
      </c>
      <c r="F1815" s="34">
        <v>35463.440000000002</v>
      </c>
      <c r="G1815" s="34">
        <v>0</v>
      </c>
      <c r="H1815" s="34">
        <v>30363.55</v>
      </c>
      <c r="I1815" s="34">
        <v>0</v>
      </c>
      <c r="J1815" s="35">
        <f t="shared" si="196"/>
        <v>35463.440000000002</v>
      </c>
      <c r="K1815" s="35">
        <f t="shared" si="197"/>
        <v>5099.8900000000031</v>
      </c>
      <c r="L1815" s="35">
        <f t="shared" si="198"/>
        <v>5099.8900000000031</v>
      </c>
      <c r="M1815" s="36">
        <f t="shared" si="199"/>
        <v>0.14380697416832666</v>
      </c>
      <c r="N1815" s="37">
        <f t="shared" si="200"/>
        <v>2019</v>
      </c>
      <c r="O1815" s="38" t="str">
        <f t="shared" si="201"/>
        <v>Q2</v>
      </c>
      <c r="P1815" s="37">
        <f t="shared" si="202"/>
        <v>6</v>
      </c>
    </row>
    <row r="1816" spans="1:16" x14ac:dyDescent="0.25">
      <c r="A1816" s="31">
        <v>43617</v>
      </c>
      <c r="B1816" s="32" t="s">
        <v>84</v>
      </c>
      <c r="C1816" s="32" t="s">
        <v>75</v>
      </c>
      <c r="D1816" s="32" t="s">
        <v>77</v>
      </c>
      <c r="E1816" s="33">
        <v>3</v>
      </c>
      <c r="F1816" s="34">
        <v>12497.85</v>
      </c>
      <c r="G1816" s="34">
        <v>1249.79</v>
      </c>
      <c r="H1816" s="34">
        <v>11873.09</v>
      </c>
      <c r="I1816" s="34">
        <v>0</v>
      </c>
      <c r="J1816" s="35">
        <f t="shared" si="196"/>
        <v>11248.060000000001</v>
      </c>
      <c r="K1816" s="35">
        <f t="shared" si="197"/>
        <v>-625.02999999999884</v>
      </c>
      <c r="L1816" s="35">
        <f t="shared" si="198"/>
        <v>-625.02999999999884</v>
      </c>
      <c r="M1816" s="36">
        <f t="shared" si="199"/>
        <v>-5.5567804581412153E-2</v>
      </c>
      <c r="N1816" s="37">
        <f t="shared" si="200"/>
        <v>2019</v>
      </c>
      <c r="O1816" s="38" t="str">
        <f t="shared" si="201"/>
        <v>Q2</v>
      </c>
      <c r="P1816" s="37">
        <f t="shared" si="202"/>
        <v>6</v>
      </c>
    </row>
    <row r="1817" spans="1:16" x14ac:dyDescent="0.25">
      <c r="A1817" s="31">
        <v>43617</v>
      </c>
      <c r="B1817" s="32" t="s">
        <v>84</v>
      </c>
      <c r="C1817" s="32" t="s">
        <v>78</v>
      </c>
      <c r="D1817" s="32" t="s">
        <v>76</v>
      </c>
      <c r="E1817" s="33">
        <v>205</v>
      </c>
      <c r="F1817" s="34">
        <v>801970.76</v>
      </c>
      <c r="G1817" s="34">
        <v>0</v>
      </c>
      <c r="H1817" s="34">
        <v>664250.03</v>
      </c>
      <c r="I1817" s="34">
        <v>0</v>
      </c>
      <c r="J1817" s="35">
        <f t="shared" si="196"/>
        <v>801970.76</v>
      </c>
      <c r="K1817" s="35">
        <f t="shared" si="197"/>
        <v>137720.72999999998</v>
      </c>
      <c r="L1817" s="35">
        <f t="shared" si="198"/>
        <v>137720.72999999998</v>
      </c>
      <c r="M1817" s="36">
        <f t="shared" si="199"/>
        <v>0.17172786947992963</v>
      </c>
      <c r="N1817" s="37">
        <f t="shared" si="200"/>
        <v>2019</v>
      </c>
      <c r="O1817" s="38" t="str">
        <f t="shared" si="201"/>
        <v>Q2</v>
      </c>
      <c r="P1817" s="37">
        <f t="shared" si="202"/>
        <v>6</v>
      </c>
    </row>
    <row r="1818" spans="1:16" x14ac:dyDescent="0.25">
      <c r="A1818" s="31">
        <v>43617</v>
      </c>
      <c r="B1818" s="32" t="s">
        <v>84</v>
      </c>
      <c r="C1818" s="32" t="s">
        <v>78</v>
      </c>
      <c r="D1818" s="32" t="s">
        <v>77</v>
      </c>
      <c r="E1818" s="33">
        <v>77</v>
      </c>
      <c r="F1818" s="34">
        <v>301057.26</v>
      </c>
      <c r="G1818" s="34">
        <v>28606.29</v>
      </c>
      <c r="H1818" s="34">
        <v>250647.26</v>
      </c>
      <c r="I1818" s="34">
        <v>0</v>
      </c>
      <c r="J1818" s="35">
        <f t="shared" si="196"/>
        <v>272450.97000000003</v>
      </c>
      <c r="K1818" s="35">
        <f t="shared" si="197"/>
        <v>21803.710000000021</v>
      </c>
      <c r="L1818" s="35">
        <f t="shared" si="198"/>
        <v>21803.710000000021</v>
      </c>
      <c r="M1818" s="36">
        <f t="shared" si="199"/>
        <v>8.0028013847776053E-2</v>
      </c>
      <c r="N1818" s="37">
        <f t="shared" si="200"/>
        <v>2019</v>
      </c>
      <c r="O1818" s="38" t="str">
        <f t="shared" si="201"/>
        <v>Q2</v>
      </c>
      <c r="P1818" s="37">
        <f t="shared" si="202"/>
        <v>6</v>
      </c>
    </row>
    <row r="1819" spans="1:16" x14ac:dyDescent="0.25">
      <c r="A1819" s="31">
        <v>43617</v>
      </c>
      <c r="B1819" s="32" t="s">
        <v>84</v>
      </c>
      <c r="C1819" s="32" t="s">
        <v>79</v>
      </c>
      <c r="D1819" s="32" t="s">
        <v>76</v>
      </c>
      <c r="E1819" s="33">
        <v>23</v>
      </c>
      <c r="F1819" s="34">
        <v>83312.25</v>
      </c>
      <c r="G1819" s="34">
        <v>0</v>
      </c>
      <c r="H1819" s="34">
        <v>67069.009999999995</v>
      </c>
      <c r="I1819" s="34">
        <v>0</v>
      </c>
      <c r="J1819" s="35">
        <f t="shared" si="196"/>
        <v>83312.25</v>
      </c>
      <c r="K1819" s="35">
        <f t="shared" si="197"/>
        <v>16243.240000000005</v>
      </c>
      <c r="L1819" s="35">
        <f t="shared" si="198"/>
        <v>16243.240000000005</v>
      </c>
      <c r="M1819" s="36">
        <f t="shared" si="199"/>
        <v>0.19496820695636002</v>
      </c>
      <c r="N1819" s="37">
        <f t="shared" si="200"/>
        <v>2019</v>
      </c>
      <c r="O1819" s="38" t="str">
        <f t="shared" si="201"/>
        <v>Q2</v>
      </c>
      <c r="P1819" s="37">
        <f t="shared" si="202"/>
        <v>6</v>
      </c>
    </row>
    <row r="1820" spans="1:16" x14ac:dyDescent="0.25">
      <c r="A1820" s="31">
        <v>43617</v>
      </c>
      <c r="B1820" s="32" t="s">
        <v>84</v>
      </c>
      <c r="C1820" s="32" t="s">
        <v>79</v>
      </c>
      <c r="D1820" s="32" t="s">
        <v>77</v>
      </c>
      <c r="E1820" s="33">
        <v>4</v>
      </c>
      <c r="F1820" s="34">
        <v>15468.16</v>
      </c>
      <c r="G1820" s="34">
        <v>1546.82</v>
      </c>
      <c r="H1820" s="34">
        <v>13682.68</v>
      </c>
      <c r="I1820" s="34">
        <v>0</v>
      </c>
      <c r="J1820" s="35">
        <f t="shared" si="196"/>
        <v>13921.34</v>
      </c>
      <c r="K1820" s="35">
        <f t="shared" si="197"/>
        <v>238.65999999999985</v>
      </c>
      <c r="L1820" s="35">
        <f t="shared" si="198"/>
        <v>238.65999999999985</v>
      </c>
      <c r="M1820" s="36">
        <f t="shared" si="199"/>
        <v>1.7143464637743196E-2</v>
      </c>
      <c r="N1820" s="37">
        <f t="shared" si="200"/>
        <v>2019</v>
      </c>
      <c r="O1820" s="38" t="str">
        <f t="shared" si="201"/>
        <v>Q2</v>
      </c>
      <c r="P1820" s="37">
        <f t="shared" si="202"/>
        <v>6</v>
      </c>
    </row>
    <row r="1821" spans="1:16" x14ac:dyDescent="0.25">
      <c r="A1821" s="31">
        <v>43617</v>
      </c>
      <c r="B1821" s="32" t="s">
        <v>85</v>
      </c>
      <c r="C1821" s="32" t="s">
        <v>86</v>
      </c>
      <c r="D1821" s="32" t="s">
        <v>76</v>
      </c>
      <c r="E1821" s="33">
        <v>3</v>
      </c>
      <c r="F1821" s="34">
        <v>5133.07</v>
      </c>
      <c r="G1821" s="34">
        <v>0</v>
      </c>
      <c r="H1821" s="34">
        <v>3375.27</v>
      </c>
      <c r="I1821" s="34">
        <v>256.66000000000003</v>
      </c>
      <c r="J1821" s="35">
        <f t="shared" si="196"/>
        <v>5133.07</v>
      </c>
      <c r="K1821" s="35">
        <f t="shared" si="197"/>
        <v>1757.7999999999997</v>
      </c>
      <c r="L1821" s="35">
        <f t="shared" si="198"/>
        <v>1501.1399999999996</v>
      </c>
      <c r="M1821" s="36">
        <f t="shared" si="199"/>
        <v>0.34244613847073968</v>
      </c>
      <c r="N1821" s="37">
        <f t="shared" si="200"/>
        <v>2019</v>
      </c>
      <c r="O1821" s="38" t="str">
        <f t="shared" si="201"/>
        <v>Q2</v>
      </c>
      <c r="P1821" s="37">
        <f t="shared" si="202"/>
        <v>6</v>
      </c>
    </row>
    <row r="1822" spans="1:16" x14ac:dyDescent="0.25">
      <c r="A1822" s="31">
        <v>43617</v>
      </c>
      <c r="B1822" s="32" t="s">
        <v>85</v>
      </c>
      <c r="C1822" s="32" t="s">
        <v>75</v>
      </c>
      <c r="D1822" s="32" t="s">
        <v>76</v>
      </c>
      <c r="E1822" s="33">
        <v>6</v>
      </c>
      <c r="F1822" s="34">
        <v>4938.8599999999997</v>
      </c>
      <c r="G1822" s="34">
        <v>0</v>
      </c>
      <c r="H1822" s="34">
        <v>3086.76</v>
      </c>
      <c r="I1822" s="34">
        <v>0</v>
      </c>
      <c r="J1822" s="35">
        <f t="shared" si="196"/>
        <v>4938.8599999999997</v>
      </c>
      <c r="K1822" s="35">
        <f t="shared" si="197"/>
        <v>1852.0999999999995</v>
      </c>
      <c r="L1822" s="35">
        <f t="shared" si="198"/>
        <v>1852.0999999999995</v>
      </c>
      <c r="M1822" s="36">
        <f t="shared" si="199"/>
        <v>0.37500556808656238</v>
      </c>
      <c r="N1822" s="37">
        <f t="shared" si="200"/>
        <v>2019</v>
      </c>
      <c r="O1822" s="38" t="str">
        <f t="shared" si="201"/>
        <v>Q2</v>
      </c>
      <c r="P1822" s="37">
        <f t="shared" si="202"/>
        <v>6</v>
      </c>
    </row>
    <row r="1823" spans="1:16" x14ac:dyDescent="0.25">
      <c r="A1823" s="31">
        <v>43617</v>
      </c>
      <c r="B1823" s="32" t="s">
        <v>85</v>
      </c>
      <c r="C1823" s="32" t="s">
        <v>75</v>
      </c>
      <c r="D1823" s="32" t="s">
        <v>77</v>
      </c>
      <c r="E1823" s="33">
        <v>8</v>
      </c>
      <c r="F1823" s="34">
        <v>11792.16</v>
      </c>
      <c r="G1823" s="34">
        <v>1179.21</v>
      </c>
      <c r="H1823" s="34">
        <v>5761.6</v>
      </c>
      <c r="I1823" s="34">
        <v>0</v>
      </c>
      <c r="J1823" s="35">
        <f t="shared" si="196"/>
        <v>10612.95</v>
      </c>
      <c r="K1823" s="35">
        <f t="shared" si="197"/>
        <v>4851.3500000000004</v>
      </c>
      <c r="L1823" s="35">
        <f t="shared" si="198"/>
        <v>4851.3500000000004</v>
      </c>
      <c r="M1823" s="36">
        <f t="shared" si="199"/>
        <v>0.45711607046108765</v>
      </c>
      <c r="N1823" s="37">
        <f t="shared" si="200"/>
        <v>2019</v>
      </c>
      <c r="O1823" s="38" t="str">
        <f t="shared" si="201"/>
        <v>Q2</v>
      </c>
      <c r="P1823" s="37">
        <f t="shared" si="202"/>
        <v>6</v>
      </c>
    </row>
    <row r="1824" spans="1:16" x14ac:dyDescent="0.25">
      <c r="A1824" s="31">
        <v>43617</v>
      </c>
      <c r="B1824" s="32" t="s">
        <v>85</v>
      </c>
      <c r="C1824" s="32" t="s">
        <v>78</v>
      </c>
      <c r="D1824" s="32" t="s">
        <v>76</v>
      </c>
      <c r="E1824" s="33">
        <v>233</v>
      </c>
      <c r="F1824" s="34">
        <v>288305.98</v>
      </c>
      <c r="G1824" s="34">
        <v>0</v>
      </c>
      <c r="H1824" s="34">
        <v>158483.01</v>
      </c>
      <c r="I1824" s="34">
        <v>0</v>
      </c>
      <c r="J1824" s="35">
        <f t="shared" si="196"/>
        <v>288305.98</v>
      </c>
      <c r="K1824" s="35">
        <f t="shared" si="197"/>
        <v>129822.96999999997</v>
      </c>
      <c r="L1824" s="35">
        <f t="shared" si="198"/>
        <v>129822.96999999997</v>
      </c>
      <c r="M1824" s="36">
        <f t="shared" si="199"/>
        <v>0.45029579337896486</v>
      </c>
      <c r="N1824" s="37">
        <f t="shared" si="200"/>
        <v>2019</v>
      </c>
      <c r="O1824" s="38" t="str">
        <f t="shared" si="201"/>
        <v>Q2</v>
      </c>
      <c r="P1824" s="37">
        <f t="shared" si="202"/>
        <v>6</v>
      </c>
    </row>
    <row r="1825" spans="1:16" x14ac:dyDescent="0.25">
      <c r="A1825" s="31">
        <v>43617</v>
      </c>
      <c r="B1825" s="32" t="s">
        <v>85</v>
      </c>
      <c r="C1825" s="32" t="s">
        <v>78</v>
      </c>
      <c r="D1825" s="32" t="s">
        <v>77</v>
      </c>
      <c r="E1825" s="33">
        <v>71</v>
      </c>
      <c r="F1825" s="34">
        <v>92430.2</v>
      </c>
      <c r="G1825" s="34">
        <v>8561.74</v>
      </c>
      <c r="H1825" s="34">
        <v>52652.29</v>
      </c>
      <c r="I1825" s="34">
        <v>0</v>
      </c>
      <c r="J1825" s="35">
        <f t="shared" si="196"/>
        <v>83868.459999999992</v>
      </c>
      <c r="K1825" s="35">
        <f t="shared" si="197"/>
        <v>31216.169999999991</v>
      </c>
      <c r="L1825" s="35">
        <f t="shared" si="198"/>
        <v>31216.169999999991</v>
      </c>
      <c r="M1825" s="36">
        <f t="shared" si="199"/>
        <v>0.37220392505120509</v>
      </c>
      <c r="N1825" s="37">
        <f t="shared" si="200"/>
        <v>2019</v>
      </c>
      <c r="O1825" s="38" t="str">
        <f t="shared" si="201"/>
        <v>Q2</v>
      </c>
      <c r="P1825" s="37">
        <f t="shared" si="202"/>
        <v>6</v>
      </c>
    </row>
    <row r="1826" spans="1:16" x14ac:dyDescent="0.25">
      <c r="A1826" s="31">
        <v>43617</v>
      </c>
      <c r="B1826" s="32" t="s">
        <v>85</v>
      </c>
      <c r="C1826" s="32" t="s">
        <v>79</v>
      </c>
      <c r="D1826" s="32" t="s">
        <v>76</v>
      </c>
      <c r="E1826" s="33">
        <v>19</v>
      </c>
      <c r="F1826" s="34">
        <v>20461.169999999998</v>
      </c>
      <c r="G1826" s="34">
        <v>0</v>
      </c>
      <c r="H1826" s="34">
        <v>12077.17</v>
      </c>
      <c r="I1826" s="34">
        <v>0</v>
      </c>
      <c r="J1826" s="35">
        <f t="shared" si="196"/>
        <v>20461.169999999998</v>
      </c>
      <c r="K1826" s="35">
        <f t="shared" si="197"/>
        <v>8383.9999999999982</v>
      </c>
      <c r="L1826" s="35">
        <f t="shared" si="198"/>
        <v>8383.9999999999982</v>
      </c>
      <c r="M1826" s="36">
        <f t="shared" si="199"/>
        <v>0.40975173951440697</v>
      </c>
      <c r="N1826" s="37">
        <f t="shared" si="200"/>
        <v>2019</v>
      </c>
      <c r="O1826" s="38" t="str">
        <f t="shared" si="201"/>
        <v>Q2</v>
      </c>
      <c r="P1826" s="37">
        <f t="shared" si="202"/>
        <v>6</v>
      </c>
    </row>
    <row r="1827" spans="1:16" x14ac:dyDescent="0.25">
      <c r="A1827" s="31">
        <v>43617</v>
      </c>
      <c r="B1827" s="32" t="s">
        <v>85</v>
      </c>
      <c r="C1827" s="32" t="s">
        <v>79</v>
      </c>
      <c r="D1827" s="32" t="s">
        <v>77</v>
      </c>
      <c r="E1827" s="33">
        <v>12</v>
      </c>
      <c r="F1827" s="34">
        <v>11904.64</v>
      </c>
      <c r="G1827" s="34">
        <v>1144.8900000000001</v>
      </c>
      <c r="H1827" s="34">
        <v>7180.15</v>
      </c>
      <c r="I1827" s="34">
        <v>0</v>
      </c>
      <c r="J1827" s="35">
        <f t="shared" si="196"/>
        <v>10759.75</v>
      </c>
      <c r="K1827" s="35">
        <f t="shared" si="197"/>
        <v>3579.6000000000004</v>
      </c>
      <c r="L1827" s="35">
        <f t="shared" si="198"/>
        <v>3579.6000000000004</v>
      </c>
      <c r="M1827" s="36">
        <f t="shared" si="199"/>
        <v>0.33268430957968359</v>
      </c>
      <c r="N1827" s="37">
        <f t="shared" si="200"/>
        <v>2019</v>
      </c>
      <c r="O1827" s="38" t="str">
        <f t="shared" si="201"/>
        <v>Q2</v>
      </c>
      <c r="P1827" s="37">
        <f t="shared" si="202"/>
        <v>6</v>
      </c>
    </row>
    <row r="1828" spans="1:16" x14ac:dyDescent="0.25">
      <c r="A1828" s="31">
        <v>43647</v>
      </c>
      <c r="B1828" s="32" t="s">
        <v>74</v>
      </c>
      <c r="C1828" s="32" t="s">
        <v>86</v>
      </c>
      <c r="D1828" s="32" t="s">
        <v>76</v>
      </c>
      <c r="E1828" s="33">
        <v>32</v>
      </c>
      <c r="F1828" s="34">
        <v>10889.03</v>
      </c>
      <c r="G1828" s="34">
        <v>0</v>
      </c>
      <c r="H1828" s="34">
        <v>6292.53</v>
      </c>
      <c r="I1828" s="34">
        <v>543.25</v>
      </c>
      <c r="J1828" s="35">
        <f t="shared" si="196"/>
        <v>10889.03</v>
      </c>
      <c r="K1828" s="35">
        <f t="shared" si="197"/>
        <v>4596.5000000000009</v>
      </c>
      <c r="L1828" s="35">
        <f t="shared" si="198"/>
        <v>4053.2500000000009</v>
      </c>
      <c r="M1828" s="36">
        <f t="shared" si="199"/>
        <v>0.4221220806628323</v>
      </c>
      <c r="N1828" s="37">
        <f t="shared" si="200"/>
        <v>2019</v>
      </c>
      <c r="O1828" s="38" t="str">
        <f t="shared" si="201"/>
        <v>Q3</v>
      </c>
      <c r="P1828" s="37">
        <f t="shared" si="202"/>
        <v>7</v>
      </c>
    </row>
    <row r="1829" spans="1:16" x14ac:dyDescent="0.25">
      <c r="A1829" s="31">
        <v>43647</v>
      </c>
      <c r="B1829" s="32" t="s">
        <v>74</v>
      </c>
      <c r="C1829" s="32" t="s">
        <v>86</v>
      </c>
      <c r="D1829" s="32" t="s">
        <v>77</v>
      </c>
      <c r="E1829" s="33">
        <v>12</v>
      </c>
      <c r="F1829" s="34">
        <v>3644.18</v>
      </c>
      <c r="G1829" s="34">
        <v>364.42</v>
      </c>
      <c r="H1829" s="34">
        <v>1995.13</v>
      </c>
      <c r="I1829" s="34">
        <v>163.99</v>
      </c>
      <c r="J1829" s="35">
        <f t="shared" si="196"/>
        <v>3279.7599999999998</v>
      </c>
      <c r="K1829" s="35">
        <f t="shared" si="197"/>
        <v>1284.6299999999997</v>
      </c>
      <c r="L1829" s="35">
        <f t="shared" si="198"/>
        <v>1120.6399999999996</v>
      </c>
      <c r="M1829" s="36">
        <f t="shared" si="199"/>
        <v>0.39168414762055753</v>
      </c>
      <c r="N1829" s="37">
        <f t="shared" si="200"/>
        <v>2019</v>
      </c>
      <c r="O1829" s="38" t="str">
        <f t="shared" si="201"/>
        <v>Q3</v>
      </c>
      <c r="P1829" s="37">
        <f t="shared" si="202"/>
        <v>7</v>
      </c>
    </row>
    <row r="1830" spans="1:16" x14ac:dyDescent="0.25">
      <c r="A1830" s="31">
        <v>43647</v>
      </c>
      <c r="B1830" s="32" t="s">
        <v>74</v>
      </c>
      <c r="C1830" s="32" t="s">
        <v>75</v>
      </c>
      <c r="D1830" s="32" t="s">
        <v>76</v>
      </c>
      <c r="E1830" s="33">
        <v>38</v>
      </c>
      <c r="F1830" s="34">
        <v>16560.16</v>
      </c>
      <c r="G1830" s="34">
        <v>0</v>
      </c>
      <c r="H1830" s="34">
        <v>9649.9</v>
      </c>
      <c r="I1830" s="34">
        <v>0</v>
      </c>
      <c r="J1830" s="35">
        <f t="shared" si="196"/>
        <v>16560.16</v>
      </c>
      <c r="K1830" s="35">
        <f t="shared" si="197"/>
        <v>6910.26</v>
      </c>
      <c r="L1830" s="35">
        <f t="shared" si="198"/>
        <v>6910.26</v>
      </c>
      <c r="M1830" s="36">
        <f t="shared" si="199"/>
        <v>0.41728220017197903</v>
      </c>
      <c r="N1830" s="37">
        <f t="shared" si="200"/>
        <v>2019</v>
      </c>
      <c r="O1830" s="38" t="str">
        <f t="shared" si="201"/>
        <v>Q3</v>
      </c>
      <c r="P1830" s="37">
        <f t="shared" si="202"/>
        <v>7</v>
      </c>
    </row>
    <row r="1831" spans="1:16" x14ac:dyDescent="0.25">
      <c r="A1831" s="31">
        <v>43647</v>
      </c>
      <c r="B1831" s="32" t="s">
        <v>74</v>
      </c>
      <c r="C1831" s="32" t="s">
        <v>75</v>
      </c>
      <c r="D1831" s="32" t="s">
        <v>77</v>
      </c>
      <c r="E1831" s="33">
        <v>25</v>
      </c>
      <c r="F1831" s="34">
        <v>9902.1299999999992</v>
      </c>
      <c r="G1831" s="34">
        <v>990.21</v>
      </c>
      <c r="H1831" s="34">
        <v>6017.23</v>
      </c>
      <c r="I1831" s="34">
        <v>0</v>
      </c>
      <c r="J1831" s="35">
        <f t="shared" si="196"/>
        <v>8911.9199999999983</v>
      </c>
      <c r="K1831" s="35">
        <f t="shared" si="197"/>
        <v>2894.6899999999987</v>
      </c>
      <c r="L1831" s="35">
        <f t="shared" si="198"/>
        <v>2894.6899999999987</v>
      </c>
      <c r="M1831" s="36">
        <f t="shared" si="199"/>
        <v>0.32481103959640562</v>
      </c>
      <c r="N1831" s="37">
        <f t="shared" si="200"/>
        <v>2019</v>
      </c>
      <c r="O1831" s="38" t="str">
        <f t="shared" si="201"/>
        <v>Q3</v>
      </c>
      <c r="P1831" s="37">
        <f t="shared" si="202"/>
        <v>7</v>
      </c>
    </row>
    <row r="1832" spans="1:16" x14ac:dyDescent="0.25">
      <c r="A1832" s="31">
        <v>43647</v>
      </c>
      <c r="B1832" s="32" t="s">
        <v>74</v>
      </c>
      <c r="C1832" s="32" t="s">
        <v>78</v>
      </c>
      <c r="D1832" s="32" t="s">
        <v>76</v>
      </c>
      <c r="E1832" s="33">
        <v>781</v>
      </c>
      <c r="F1832" s="34">
        <v>303050.27</v>
      </c>
      <c r="G1832" s="34">
        <v>0</v>
      </c>
      <c r="H1832" s="34">
        <v>181112.55</v>
      </c>
      <c r="I1832" s="34">
        <v>0</v>
      </c>
      <c r="J1832" s="35">
        <f t="shared" si="196"/>
        <v>303050.27</v>
      </c>
      <c r="K1832" s="35">
        <f t="shared" si="197"/>
        <v>121937.72000000003</v>
      </c>
      <c r="L1832" s="35">
        <f t="shared" si="198"/>
        <v>121937.72000000003</v>
      </c>
      <c r="M1832" s="36">
        <f t="shared" si="199"/>
        <v>0.40236796357251231</v>
      </c>
      <c r="N1832" s="37">
        <f t="shared" si="200"/>
        <v>2019</v>
      </c>
      <c r="O1832" s="38" t="str">
        <f t="shared" si="201"/>
        <v>Q3</v>
      </c>
      <c r="P1832" s="37">
        <f t="shared" si="202"/>
        <v>7</v>
      </c>
    </row>
    <row r="1833" spans="1:16" x14ac:dyDescent="0.25">
      <c r="A1833" s="31">
        <v>43647</v>
      </c>
      <c r="B1833" s="32" t="s">
        <v>74</v>
      </c>
      <c r="C1833" s="32" t="s">
        <v>78</v>
      </c>
      <c r="D1833" s="32" t="s">
        <v>77</v>
      </c>
      <c r="E1833" s="33">
        <v>195</v>
      </c>
      <c r="F1833" s="34">
        <v>82050.490000000005</v>
      </c>
      <c r="G1833" s="34">
        <v>7449.43</v>
      </c>
      <c r="H1833" s="34">
        <v>48627.519999999997</v>
      </c>
      <c r="I1833" s="34">
        <v>0</v>
      </c>
      <c r="J1833" s="35">
        <f t="shared" si="196"/>
        <v>74601.06</v>
      </c>
      <c r="K1833" s="35">
        <f t="shared" si="197"/>
        <v>25973.54</v>
      </c>
      <c r="L1833" s="35">
        <f t="shared" si="198"/>
        <v>25973.54</v>
      </c>
      <c r="M1833" s="36">
        <f t="shared" si="199"/>
        <v>0.34816583035147225</v>
      </c>
      <c r="N1833" s="37">
        <f t="shared" si="200"/>
        <v>2019</v>
      </c>
      <c r="O1833" s="38" t="str">
        <f t="shared" si="201"/>
        <v>Q3</v>
      </c>
      <c r="P1833" s="37">
        <f t="shared" si="202"/>
        <v>7</v>
      </c>
    </row>
    <row r="1834" spans="1:16" x14ac:dyDescent="0.25">
      <c r="A1834" s="31">
        <v>43647</v>
      </c>
      <c r="B1834" s="32" t="s">
        <v>74</v>
      </c>
      <c r="C1834" s="32" t="s">
        <v>79</v>
      </c>
      <c r="D1834" s="32" t="s">
        <v>76</v>
      </c>
      <c r="E1834" s="33">
        <v>54</v>
      </c>
      <c r="F1834" s="34">
        <v>20271.169999999998</v>
      </c>
      <c r="G1834" s="34">
        <v>0</v>
      </c>
      <c r="H1834" s="34">
        <v>13318.19</v>
      </c>
      <c r="I1834" s="34">
        <v>0</v>
      </c>
      <c r="J1834" s="35">
        <f t="shared" si="196"/>
        <v>20271.169999999998</v>
      </c>
      <c r="K1834" s="35">
        <f t="shared" si="197"/>
        <v>6952.9799999999977</v>
      </c>
      <c r="L1834" s="35">
        <f t="shared" si="198"/>
        <v>6952.9799999999977</v>
      </c>
      <c r="M1834" s="36">
        <f t="shared" si="199"/>
        <v>0.34299845544189106</v>
      </c>
      <c r="N1834" s="37">
        <f t="shared" si="200"/>
        <v>2019</v>
      </c>
      <c r="O1834" s="38" t="str">
        <f t="shared" si="201"/>
        <v>Q3</v>
      </c>
      <c r="P1834" s="37">
        <f t="shared" si="202"/>
        <v>7</v>
      </c>
    </row>
    <row r="1835" spans="1:16" x14ac:dyDescent="0.25">
      <c r="A1835" s="31">
        <v>43647</v>
      </c>
      <c r="B1835" s="32" t="s">
        <v>74</v>
      </c>
      <c r="C1835" s="32" t="s">
        <v>79</v>
      </c>
      <c r="D1835" s="32" t="s">
        <v>77</v>
      </c>
      <c r="E1835" s="33">
        <v>25</v>
      </c>
      <c r="F1835" s="34">
        <v>11476.99</v>
      </c>
      <c r="G1835" s="34">
        <v>1053.98</v>
      </c>
      <c r="H1835" s="34">
        <v>5891.8</v>
      </c>
      <c r="I1835" s="34">
        <v>0</v>
      </c>
      <c r="J1835" s="35">
        <f t="shared" si="196"/>
        <v>10423.01</v>
      </c>
      <c r="K1835" s="35">
        <f t="shared" si="197"/>
        <v>4531.21</v>
      </c>
      <c r="L1835" s="35">
        <f t="shared" si="198"/>
        <v>4531.21</v>
      </c>
      <c r="M1835" s="36">
        <f t="shared" si="199"/>
        <v>0.43473142595085296</v>
      </c>
      <c r="N1835" s="37">
        <f t="shared" si="200"/>
        <v>2019</v>
      </c>
      <c r="O1835" s="38" t="str">
        <f t="shared" si="201"/>
        <v>Q3</v>
      </c>
      <c r="P1835" s="37">
        <f t="shared" si="202"/>
        <v>7</v>
      </c>
    </row>
    <row r="1836" spans="1:16" x14ac:dyDescent="0.25">
      <c r="A1836" s="31">
        <v>43647</v>
      </c>
      <c r="B1836" s="32" t="s">
        <v>80</v>
      </c>
      <c r="C1836" s="32" t="s">
        <v>86</v>
      </c>
      <c r="D1836" s="32" t="s">
        <v>76</v>
      </c>
      <c r="E1836" s="33">
        <v>10</v>
      </c>
      <c r="F1836" s="34">
        <v>51574.71</v>
      </c>
      <c r="G1836" s="34">
        <v>0</v>
      </c>
      <c r="H1836" s="34">
        <v>45661.37</v>
      </c>
      <c r="I1836" s="34">
        <v>2578.73</v>
      </c>
      <c r="J1836" s="35">
        <f t="shared" si="196"/>
        <v>51574.71</v>
      </c>
      <c r="K1836" s="35">
        <f t="shared" si="197"/>
        <v>5913.3399999999965</v>
      </c>
      <c r="L1836" s="35">
        <f t="shared" si="198"/>
        <v>3334.6099999999965</v>
      </c>
      <c r="M1836" s="36">
        <f t="shared" si="199"/>
        <v>0.11465580708064081</v>
      </c>
      <c r="N1836" s="37">
        <f t="shared" si="200"/>
        <v>2019</v>
      </c>
      <c r="O1836" s="38" t="str">
        <f t="shared" si="201"/>
        <v>Q3</v>
      </c>
      <c r="P1836" s="37">
        <f t="shared" si="202"/>
        <v>7</v>
      </c>
    </row>
    <row r="1837" spans="1:16" x14ac:dyDescent="0.25">
      <c r="A1837" s="31">
        <v>43647</v>
      </c>
      <c r="B1837" s="32" t="s">
        <v>80</v>
      </c>
      <c r="C1837" s="32" t="s">
        <v>86</v>
      </c>
      <c r="D1837" s="32" t="s">
        <v>77</v>
      </c>
      <c r="E1837" s="33">
        <v>3</v>
      </c>
      <c r="F1837" s="34">
        <v>18249.59</v>
      </c>
      <c r="G1837" s="34">
        <v>1726.32</v>
      </c>
      <c r="H1837" s="34">
        <v>15696.09</v>
      </c>
      <c r="I1837" s="34">
        <v>827.36</v>
      </c>
      <c r="J1837" s="35">
        <f t="shared" si="196"/>
        <v>16523.27</v>
      </c>
      <c r="K1837" s="35">
        <f t="shared" si="197"/>
        <v>827.18000000000029</v>
      </c>
      <c r="L1837" s="35">
        <f t="shared" si="198"/>
        <v>-0.1799999999997226</v>
      </c>
      <c r="M1837" s="36">
        <f t="shared" si="199"/>
        <v>5.0061519299751216E-2</v>
      </c>
      <c r="N1837" s="37">
        <f t="shared" si="200"/>
        <v>2019</v>
      </c>
      <c r="O1837" s="38" t="str">
        <f t="shared" si="201"/>
        <v>Q3</v>
      </c>
      <c r="P1837" s="37">
        <f t="shared" si="202"/>
        <v>7</v>
      </c>
    </row>
    <row r="1838" spans="1:16" x14ac:dyDescent="0.25">
      <c r="A1838" s="31">
        <v>43647</v>
      </c>
      <c r="B1838" s="32" t="s">
        <v>80</v>
      </c>
      <c r="C1838" s="32" t="s">
        <v>75</v>
      </c>
      <c r="D1838" s="32" t="s">
        <v>76</v>
      </c>
      <c r="E1838" s="33">
        <v>15</v>
      </c>
      <c r="F1838" s="34">
        <v>63444.32</v>
      </c>
      <c r="G1838" s="34">
        <v>0</v>
      </c>
      <c r="H1838" s="34">
        <v>57004.81</v>
      </c>
      <c r="I1838" s="34">
        <v>0</v>
      </c>
      <c r="J1838" s="35">
        <f t="shared" si="196"/>
        <v>63444.32</v>
      </c>
      <c r="K1838" s="35">
        <f t="shared" si="197"/>
        <v>6439.510000000002</v>
      </c>
      <c r="L1838" s="35">
        <f t="shared" si="198"/>
        <v>6439.510000000002</v>
      </c>
      <c r="M1838" s="36">
        <f t="shared" si="199"/>
        <v>0.10149860539131009</v>
      </c>
      <c r="N1838" s="37">
        <f t="shared" si="200"/>
        <v>2019</v>
      </c>
      <c r="O1838" s="38" t="str">
        <f t="shared" si="201"/>
        <v>Q3</v>
      </c>
      <c r="P1838" s="37">
        <f t="shared" si="202"/>
        <v>7</v>
      </c>
    </row>
    <row r="1839" spans="1:16" x14ac:dyDescent="0.25">
      <c r="A1839" s="31">
        <v>43647</v>
      </c>
      <c r="B1839" s="32" t="s">
        <v>80</v>
      </c>
      <c r="C1839" s="32" t="s">
        <v>75</v>
      </c>
      <c r="D1839" s="32" t="s">
        <v>77</v>
      </c>
      <c r="E1839" s="33">
        <v>11</v>
      </c>
      <c r="F1839" s="34">
        <v>66239.53</v>
      </c>
      <c r="G1839" s="34">
        <v>6011.75</v>
      </c>
      <c r="H1839" s="34">
        <v>55610.99</v>
      </c>
      <c r="I1839" s="34">
        <v>0</v>
      </c>
      <c r="J1839" s="35">
        <f t="shared" si="196"/>
        <v>60227.78</v>
      </c>
      <c r="K1839" s="35">
        <f t="shared" si="197"/>
        <v>4616.7900000000009</v>
      </c>
      <c r="L1839" s="35">
        <f t="shared" si="198"/>
        <v>4616.7900000000009</v>
      </c>
      <c r="M1839" s="36">
        <f t="shared" si="199"/>
        <v>7.6655490207342872E-2</v>
      </c>
      <c r="N1839" s="37">
        <f t="shared" si="200"/>
        <v>2019</v>
      </c>
      <c r="O1839" s="38" t="str">
        <f t="shared" si="201"/>
        <v>Q3</v>
      </c>
      <c r="P1839" s="37">
        <f t="shared" si="202"/>
        <v>7</v>
      </c>
    </row>
    <row r="1840" spans="1:16" x14ac:dyDescent="0.25">
      <c r="A1840" s="31">
        <v>43647</v>
      </c>
      <c r="B1840" s="32" t="s">
        <v>80</v>
      </c>
      <c r="C1840" s="32" t="s">
        <v>78</v>
      </c>
      <c r="D1840" s="32" t="s">
        <v>76</v>
      </c>
      <c r="E1840" s="33">
        <v>147</v>
      </c>
      <c r="F1840" s="34">
        <v>791876.52</v>
      </c>
      <c r="G1840" s="34">
        <v>0</v>
      </c>
      <c r="H1840" s="34">
        <v>693409.92</v>
      </c>
      <c r="I1840" s="34">
        <v>0</v>
      </c>
      <c r="J1840" s="35">
        <f t="shared" si="196"/>
        <v>791876.52</v>
      </c>
      <c r="K1840" s="35">
        <f t="shared" si="197"/>
        <v>98466.599999999977</v>
      </c>
      <c r="L1840" s="35">
        <f t="shared" si="198"/>
        <v>98466.599999999977</v>
      </c>
      <c r="M1840" s="36">
        <f t="shared" si="199"/>
        <v>0.12434590180802428</v>
      </c>
      <c r="N1840" s="37">
        <f t="shared" si="200"/>
        <v>2019</v>
      </c>
      <c r="O1840" s="38" t="str">
        <f t="shared" si="201"/>
        <v>Q3</v>
      </c>
      <c r="P1840" s="37">
        <f t="shared" si="202"/>
        <v>7</v>
      </c>
    </row>
    <row r="1841" spans="1:16" x14ac:dyDescent="0.25">
      <c r="A1841" s="31">
        <v>43647</v>
      </c>
      <c r="B1841" s="32" t="s">
        <v>80</v>
      </c>
      <c r="C1841" s="32" t="s">
        <v>78</v>
      </c>
      <c r="D1841" s="32" t="s">
        <v>77</v>
      </c>
      <c r="E1841" s="33">
        <v>35</v>
      </c>
      <c r="F1841" s="34">
        <v>199013.64</v>
      </c>
      <c r="G1841" s="34">
        <v>17754.36</v>
      </c>
      <c r="H1841" s="34">
        <v>173476.4</v>
      </c>
      <c r="I1841" s="34">
        <v>0</v>
      </c>
      <c r="J1841" s="35">
        <f t="shared" si="196"/>
        <v>181259.28000000003</v>
      </c>
      <c r="K1841" s="35">
        <f t="shared" si="197"/>
        <v>7782.8800000000338</v>
      </c>
      <c r="L1841" s="35">
        <f t="shared" si="198"/>
        <v>7782.8800000000338</v>
      </c>
      <c r="M1841" s="36">
        <f t="shared" si="199"/>
        <v>4.2937829169353604E-2</v>
      </c>
      <c r="N1841" s="37">
        <f t="shared" si="200"/>
        <v>2019</v>
      </c>
      <c r="O1841" s="38" t="str">
        <f t="shared" si="201"/>
        <v>Q3</v>
      </c>
      <c r="P1841" s="37">
        <f t="shared" si="202"/>
        <v>7</v>
      </c>
    </row>
    <row r="1842" spans="1:16" x14ac:dyDescent="0.25">
      <c r="A1842" s="31">
        <v>43647</v>
      </c>
      <c r="B1842" s="32" t="s">
        <v>80</v>
      </c>
      <c r="C1842" s="32" t="s">
        <v>79</v>
      </c>
      <c r="D1842" s="32" t="s">
        <v>76</v>
      </c>
      <c r="E1842" s="33">
        <v>27</v>
      </c>
      <c r="F1842" s="34">
        <v>142618.91</v>
      </c>
      <c r="G1842" s="34">
        <v>0</v>
      </c>
      <c r="H1842" s="34">
        <v>128812.11</v>
      </c>
      <c r="I1842" s="34">
        <v>0</v>
      </c>
      <c r="J1842" s="35">
        <f t="shared" si="196"/>
        <v>142618.91</v>
      </c>
      <c r="K1842" s="35">
        <f t="shared" si="197"/>
        <v>13806.800000000003</v>
      </c>
      <c r="L1842" s="35">
        <f t="shared" si="198"/>
        <v>13806.800000000003</v>
      </c>
      <c r="M1842" s="36">
        <f t="shared" si="199"/>
        <v>9.6809041662147058E-2</v>
      </c>
      <c r="N1842" s="37">
        <f t="shared" si="200"/>
        <v>2019</v>
      </c>
      <c r="O1842" s="38" t="str">
        <f t="shared" si="201"/>
        <v>Q3</v>
      </c>
      <c r="P1842" s="37">
        <f t="shared" si="202"/>
        <v>7</v>
      </c>
    </row>
    <row r="1843" spans="1:16" x14ac:dyDescent="0.25">
      <c r="A1843" s="31">
        <v>43647</v>
      </c>
      <c r="B1843" s="32" t="s">
        <v>80</v>
      </c>
      <c r="C1843" s="32" t="s">
        <v>79</v>
      </c>
      <c r="D1843" s="32" t="s">
        <v>77</v>
      </c>
      <c r="E1843" s="33">
        <v>6</v>
      </c>
      <c r="F1843" s="34">
        <v>28455.22</v>
      </c>
      <c r="G1843" s="34">
        <v>2676.32</v>
      </c>
      <c r="H1843" s="34">
        <v>25386.33</v>
      </c>
      <c r="I1843" s="34">
        <v>0</v>
      </c>
      <c r="J1843" s="35">
        <f t="shared" si="196"/>
        <v>25778.9</v>
      </c>
      <c r="K1843" s="35">
        <f t="shared" si="197"/>
        <v>392.56999999999971</v>
      </c>
      <c r="L1843" s="35">
        <f t="shared" si="198"/>
        <v>392.56999999999971</v>
      </c>
      <c r="M1843" s="36">
        <f t="shared" si="199"/>
        <v>1.5228345662537954E-2</v>
      </c>
      <c r="N1843" s="37">
        <f t="shared" si="200"/>
        <v>2019</v>
      </c>
      <c r="O1843" s="38" t="str">
        <f t="shared" si="201"/>
        <v>Q3</v>
      </c>
      <c r="P1843" s="37">
        <f t="shared" si="202"/>
        <v>7</v>
      </c>
    </row>
    <row r="1844" spans="1:16" x14ac:dyDescent="0.25">
      <c r="A1844" s="31">
        <v>43647</v>
      </c>
      <c r="B1844" s="32" t="s">
        <v>81</v>
      </c>
      <c r="C1844" s="32" t="s">
        <v>86</v>
      </c>
      <c r="D1844" s="32" t="s">
        <v>76</v>
      </c>
      <c r="E1844" s="33">
        <v>21</v>
      </c>
      <c r="F1844" s="34">
        <v>9454.27</v>
      </c>
      <c r="G1844" s="34">
        <v>0</v>
      </c>
      <c r="H1844" s="34">
        <v>4313.13</v>
      </c>
      <c r="I1844" s="34">
        <v>472.19</v>
      </c>
      <c r="J1844" s="35">
        <f t="shared" si="196"/>
        <v>9454.27</v>
      </c>
      <c r="K1844" s="35">
        <f t="shared" si="197"/>
        <v>5141.1400000000003</v>
      </c>
      <c r="L1844" s="35">
        <f t="shared" si="198"/>
        <v>4668.9500000000007</v>
      </c>
      <c r="M1844" s="36">
        <f t="shared" si="199"/>
        <v>0.54379026619717863</v>
      </c>
      <c r="N1844" s="37">
        <f t="shared" si="200"/>
        <v>2019</v>
      </c>
      <c r="O1844" s="38" t="str">
        <f t="shared" si="201"/>
        <v>Q3</v>
      </c>
      <c r="P1844" s="37">
        <f t="shared" si="202"/>
        <v>7</v>
      </c>
    </row>
    <row r="1845" spans="1:16" x14ac:dyDescent="0.25">
      <c r="A1845" s="31">
        <v>43647</v>
      </c>
      <c r="B1845" s="32" t="s">
        <v>81</v>
      </c>
      <c r="C1845" s="32" t="s">
        <v>86</v>
      </c>
      <c r="D1845" s="32" t="s">
        <v>77</v>
      </c>
      <c r="E1845" s="33">
        <v>11</v>
      </c>
      <c r="F1845" s="34">
        <v>7830.65</v>
      </c>
      <c r="G1845" s="34">
        <v>783.06</v>
      </c>
      <c r="H1845" s="34">
        <v>3432.28</v>
      </c>
      <c r="I1845" s="34">
        <v>352.38</v>
      </c>
      <c r="J1845" s="35">
        <f t="shared" si="196"/>
        <v>7047.59</v>
      </c>
      <c r="K1845" s="35">
        <f t="shared" si="197"/>
        <v>3615.31</v>
      </c>
      <c r="L1845" s="35">
        <f t="shared" si="198"/>
        <v>3262.93</v>
      </c>
      <c r="M1845" s="36">
        <f t="shared" si="199"/>
        <v>0.51298529000693849</v>
      </c>
      <c r="N1845" s="37">
        <f t="shared" si="200"/>
        <v>2019</v>
      </c>
      <c r="O1845" s="38" t="str">
        <f t="shared" si="201"/>
        <v>Q3</v>
      </c>
      <c r="P1845" s="37">
        <f t="shared" si="202"/>
        <v>7</v>
      </c>
    </row>
    <row r="1846" spans="1:16" x14ac:dyDescent="0.25">
      <c r="A1846" s="31">
        <v>43647</v>
      </c>
      <c r="B1846" s="32" t="s">
        <v>81</v>
      </c>
      <c r="C1846" s="32" t="s">
        <v>75</v>
      </c>
      <c r="D1846" s="32" t="s">
        <v>76</v>
      </c>
      <c r="E1846" s="33">
        <v>26</v>
      </c>
      <c r="F1846" s="34">
        <v>17938.669999999998</v>
      </c>
      <c r="G1846" s="34">
        <v>0</v>
      </c>
      <c r="H1846" s="34">
        <v>8302.94</v>
      </c>
      <c r="I1846" s="34">
        <v>0</v>
      </c>
      <c r="J1846" s="35">
        <f t="shared" si="196"/>
        <v>17938.669999999998</v>
      </c>
      <c r="K1846" s="35">
        <f t="shared" si="197"/>
        <v>9635.7299999999977</v>
      </c>
      <c r="L1846" s="35">
        <f t="shared" si="198"/>
        <v>9635.7299999999977</v>
      </c>
      <c r="M1846" s="36">
        <f t="shared" si="199"/>
        <v>0.53714851769947258</v>
      </c>
      <c r="N1846" s="37">
        <f t="shared" si="200"/>
        <v>2019</v>
      </c>
      <c r="O1846" s="38" t="str">
        <f t="shared" si="201"/>
        <v>Q3</v>
      </c>
      <c r="P1846" s="37">
        <f t="shared" si="202"/>
        <v>7</v>
      </c>
    </row>
    <row r="1847" spans="1:16" x14ac:dyDescent="0.25">
      <c r="A1847" s="31">
        <v>43647</v>
      </c>
      <c r="B1847" s="32" t="s">
        <v>81</v>
      </c>
      <c r="C1847" s="32" t="s">
        <v>75</v>
      </c>
      <c r="D1847" s="32" t="s">
        <v>77</v>
      </c>
      <c r="E1847" s="33">
        <v>7</v>
      </c>
      <c r="F1847" s="34">
        <v>5457.79</v>
      </c>
      <c r="G1847" s="34">
        <v>545.78</v>
      </c>
      <c r="H1847" s="34">
        <v>2377.77</v>
      </c>
      <c r="I1847" s="34">
        <v>0</v>
      </c>
      <c r="J1847" s="35">
        <f t="shared" si="196"/>
        <v>4912.01</v>
      </c>
      <c r="K1847" s="35">
        <f t="shared" si="197"/>
        <v>2534.2400000000002</v>
      </c>
      <c r="L1847" s="35">
        <f t="shared" si="198"/>
        <v>2534.2400000000002</v>
      </c>
      <c r="M1847" s="36">
        <f t="shared" si="199"/>
        <v>0.51592728842164415</v>
      </c>
      <c r="N1847" s="37">
        <f t="shared" si="200"/>
        <v>2019</v>
      </c>
      <c r="O1847" s="38" t="str">
        <f t="shared" si="201"/>
        <v>Q3</v>
      </c>
      <c r="P1847" s="37">
        <f t="shared" si="202"/>
        <v>7</v>
      </c>
    </row>
    <row r="1848" spans="1:16" x14ac:dyDescent="0.25">
      <c r="A1848" s="31">
        <v>43647</v>
      </c>
      <c r="B1848" s="32" t="s">
        <v>81</v>
      </c>
      <c r="C1848" s="32" t="s">
        <v>78</v>
      </c>
      <c r="D1848" s="32" t="s">
        <v>76</v>
      </c>
      <c r="E1848" s="33">
        <v>548</v>
      </c>
      <c r="F1848" s="34">
        <v>396511.81</v>
      </c>
      <c r="G1848" s="34">
        <v>0</v>
      </c>
      <c r="H1848" s="34">
        <v>177537.3</v>
      </c>
      <c r="I1848" s="34">
        <v>0</v>
      </c>
      <c r="J1848" s="35">
        <f t="shared" si="196"/>
        <v>396511.81</v>
      </c>
      <c r="K1848" s="35">
        <f t="shared" si="197"/>
        <v>218974.51</v>
      </c>
      <c r="L1848" s="35">
        <f t="shared" si="198"/>
        <v>218974.51</v>
      </c>
      <c r="M1848" s="36">
        <f t="shared" si="199"/>
        <v>0.55225217629709444</v>
      </c>
      <c r="N1848" s="37">
        <f t="shared" si="200"/>
        <v>2019</v>
      </c>
      <c r="O1848" s="38" t="str">
        <f t="shared" si="201"/>
        <v>Q3</v>
      </c>
      <c r="P1848" s="37">
        <f t="shared" si="202"/>
        <v>7</v>
      </c>
    </row>
    <row r="1849" spans="1:16" x14ac:dyDescent="0.25">
      <c r="A1849" s="31">
        <v>43647</v>
      </c>
      <c r="B1849" s="32" t="s">
        <v>81</v>
      </c>
      <c r="C1849" s="32" t="s">
        <v>78</v>
      </c>
      <c r="D1849" s="32" t="s">
        <v>77</v>
      </c>
      <c r="E1849" s="33">
        <v>143</v>
      </c>
      <c r="F1849" s="34">
        <v>100769.1</v>
      </c>
      <c r="G1849" s="34">
        <v>9364.7000000000007</v>
      </c>
      <c r="H1849" s="34">
        <v>45572.13</v>
      </c>
      <c r="I1849" s="34">
        <v>0</v>
      </c>
      <c r="J1849" s="35">
        <f t="shared" si="196"/>
        <v>91404.400000000009</v>
      </c>
      <c r="K1849" s="35">
        <f t="shared" si="197"/>
        <v>45832.270000000011</v>
      </c>
      <c r="L1849" s="35">
        <f t="shared" si="198"/>
        <v>45832.270000000011</v>
      </c>
      <c r="M1849" s="36">
        <f t="shared" si="199"/>
        <v>0.50142301683507584</v>
      </c>
      <c r="N1849" s="37">
        <f t="shared" si="200"/>
        <v>2019</v>
      </c>
      <c r="O1849" s="38" t="str">
        <f t="shared" si="201"/>
        <v>Q3</v>
      </c>
      <c r="P1849" s="37">
        <f t="shared" si="202"/>
        <v>7</v>
      </c>
    </row>
    <row r="1850" spans="1:16" x14ac:dyDescent="0.25">
      <c r="A1850" s="31">
        <v>43647</v>
      </c>
      <c r="B1850" s="32" t="s">
        <v>81</v>
      </c>
      <c r="C1850" s="32" t="s">
        <v>79</v>
      </c>
      <c r="D1850" s="32" t="s">
        <v>76</v>
      </c>
      <c r="E1850" s="33">
        <v>32</v>
      </c>
      <c r="F1850" s="34">
        <v>23259.56</v>
      </c>
      <c r="G1850" s="34">
        <v>0</v>
      </c>
      <c r="H1850" s="34">
        <v>10024.620000000001</v>
      </c>
      <c r="I1850" s="34">
        <v>0</v>
      </c>
      <c r="J1850" s="35">
        <f t="shared" si="196"/>
        <v>23259.56</v>
      </c>
      <c r="K1850" s="35">
        <f t="shared" si="197"/>
        <v>13234.94</v>
      </c>
      <c r="L1850" s="35">
        <f t="shared" si="198"/>
        <v>13234.94</v>
      </c>
      <c r="M1850" s="36">
        <f t="shared" si="199"/>
        <v>0.56901076374617576</v>
      </c>
      <c r="N1850" s="37">
        <f t="shared" si="200"/>
        <v>2019</v>
      </c>
      <c r="O1850" s="38" t="str">
        <f t="shared" si="201"/>
        <v>Q3</v>
      </c>
      <c r="P1850" s="37">
        <f t="shared" si="202"/>
        <v>7</v>
      </c>
    </row>
    <row r="1851" spans="1:16" x14ac:dyDescent="0.25">
      <c r="A1851" s="31">
        <v>43647</v>
      </c>
      <c r="B1851" s="32" t="s">
        <v>81</v>
      </c>
      <c r="C1851" s="32" t="s">
        <v>79</v>
      </c>
      <c r="D1851" s="32" t="s">
        <v>77</v>
      </c>
      <c r="E1851" s="33">
        <v>26</v>
      </c>
      <c r="F1851" s="34">
        <v>19116.61</v>
      </c>
      <c r="G1851" s="34">
        <v>1853.92</v>
      </c>
      <c r="H1851" s="34">
        <v>8647.5300000000007</v>
      </c>
      <c r="I1851" s="34">
        <v>0</v>
      </c>
      <c r="J1851" s="35">
        <f t="shared" si="196"/>
        <v>17262.690000000002</v>
      </c>
      <c r="K1851" s="35">
        <f t="shared" si="197"/>
        <v>8615.1600000000017</v>
      </c>
      <c r="L1851" s="35">
        <f t="shared" si="198"/>
        <v>8615.1600000000017</v>
      </c>
      <c r="M1851" s="36">
        <f t="shared" si="199"/>
        <v>0.49906242885668461</v>
      </c>
      <c r="N1851" s="37">
        <f t="shared" si="200"/>
        <v>2019</v>
      </c>
      <c r="O1851" s="38" t="str">
        <f t="shared" si="201"/>
        <v>Q3</v>
      </c>
      <c r="P1851" s="37">
        <f t="shared" si="202"/>
        <v>7</v>
      </c>
    </row>
    <row r="1852" spans="1:16" x14ac:dyDescent="0.25">
      <c r="A1852" s="31">
        <v>43647</v>
      </c>
      <c r="B1852" s="32" t="s">
        <v>82</v>
      </c>
      <c r="C1852" s="32" t="s">
        <v>86</v>
      </c>
      <c r="D1852" s="32" t="s">
        <v>76</v>
      </c>
      <c r="E1852" s="33">
        <v>58</v>
      </c>
      <c r="F1852" s="34">
        <v>4859.3100000000004</v>
      </c>
      <c r="G1852" s="34">
        <v>0</v>
      </c>
      <c r="H1852" s="34">
        <v>4151.93</v>
      </c>
      <c r="I1852" s="34">
        <v>242.75</v>
      </c>
      <c r="J1852" s="35">
        <f t="shared" si="196"/>
        <v>4859.3100000000004</v>
      </c>
      <c r="K1852" s="35">
        <f t="shared" si="197"/>
        <v>707.38000000000011</v>
      </c>
      <c r="L1852" s="35">
        <f t="shared" si="198"/>
        <v>464.63000000000011</v>
      </c>
      <c r="M1852" s="36">
        <f t="shared" si="199"/>
        <v>0.14557210797417741</v>
      </c>
      <c r="N1852" s="37">
        <f t="shared" si="200"/>
        <v>2019</v>
      </c>
      <c r="O1852" s="38" t="str">
        <f t="shared" si="201"/>
        <v>Q3</v>
      </c>
      <c r="P1852" s="37">
        <f t="shared" si="202"/>
        <v>7</v>
      </c>
    </row>
    <row r="1853" spans="1:16" x14ac:dyDescent="0.25">
      <c r="A1853" s="31">
        <v>43647</v>
      </c>
      <c r="B1853" s="32" t="s">
        <v>82</v>
      </c>
      <c r="C1853" s="32" t="s">
        <v>86</v>
      </c>
      <c r="D1853" s="32" t="s">
        <v>77</v>
      </c>
      <c r="E1853" s="33">
        <v>3</v>
      </c>
      <c r="F1853" s="34">
        <v>516.80999999999995</v>
      </c>
      <c r="G1853" s="34">
        <v>48.83</v>
      </c>
      <c r="H1853" s="34">
        <v>403.41</v>
      </c>
      <c r="I1853" s="34">
        <v>23.39</v>
      </c>
      <c r="J1853" s="35">
        <f t="shared" si="196"/>
        <v>467.97999999999996</v>
      </c>
      <c r="K1853" s="35">
        <f t="shared" si="197"/>
        <v>64.569999999999936</v>
      </c>
      <c r="L1853" s="35">
        <f t="shared" si="198"/>
        <v>41.179999999999936</v>
      </c>
      <c r="M1853" s="36">
        <f t="shared" si="199"/>
        <v>0.13797598187956739</v>
      </c>
      <c r="N1853" s="37">
        <f t="shared" si="200"/>
        <v>2019</v>
      </c>
      <c r="O1853" s="38" t="str">
        <f t="shared" si="201"/>
        <v>Q3</v>
      </c>
      <c r="P1853" s="37">
        <f t="shared" si="202"/>
        <v>7</v>
      </c>
    </row>
    <row r="1854" spans="1:16" x14ac:dyDescent="0.25">
      <c r="A1854" s="31">
        <v>43647</v>
      </c>
      <c r="B1854" s="32" t="s">
        <v>82</v>
      </c>
      <c r="C1854" s="32" t="s">
        <v>75</v>
      </c>
      <c r="D1854" s="32" t="s">
        <v>76</v>
      </c>
      <c r="E1854" s="33">
        <v>93</v>
      </c>
      <c r="F1854" s="34">
        <v>7739.4</v>
      </c>
      <c r="G1854" s="34">
        <v>0</v>
      </c>
      <c r="H1854" s="34">
        <v>6317.43</v>
      </c>
      <c r="I1854" s="34">
        <v>0</v>
      </c>
      <c r="J1854" s="35">
        <f t="shared" si="196"/>
        <v>7739.4</v>
      </c>
      <c r="K1854" s="35">
        <f t="shared" si="197"/>
        <v>1421.9699999999993</v>
      </c>
      <c r="L1854" s="35">
        <f t="shared" si="198"/>
        <v>1421.9699999999993</v>
      </c>
      <c r="M1854" s="36">
        <f t="shared" si="199"/>
        <v>0.18373129699976734</v>
      </c>
      <c r="N1854" s="37">
        <f t="shared" si="200"/>
        <v>2019</v>
      </c>
      <c r="O1854" s="38" t="str">
        <f t="shared" si="201"/>
        <v>Q3</v>
      </c>
      <c r="P1854" s="37">
        <f t="shared" si="202"/>
        <v>7</v>
      </c>
    </row>
    <row r="1855" spans="1:16" x14ac:dyDescent="0.25">
      <c r="A1855" s="31">
        <v>43647</v>
      </c>
      <c r="B1855" s="32" t="s">
        <v>82</v>
      </c>
      <c r="C1855" s="32" t="s">
        <v>75</v>
      </c>
      <c r="D1855" s="32" t="s">
        <v>77</v>
      </c>
      <c r="E1855" s="33">
        <v>44</v>
      </c>
      <c r="F1855" s="34">
        <v>4442.25</v>
      </c>
      <c r="G1855" s="34">
        <v>429.46</v>
      </c>
      <c r="H1855" s="34">
        <v>3608.79</v>
      </c>
      <c r="I1855" s="34">
        <v>0</v>
      </c>
      <c r="J1855" s="35">
        <f t="shared" si="196"/>
        <v>4012.79</v>
      </c>
      <c r="K1855" s="35">
        <f t="shared" si="197"/>
        <v>404</v>
      </c>
      <c r="L1855" s="35">
        <f t="shared" si="198"/>
        <v>404</v>
      </c>
      <c r="M1855" s="36">
        <f t="shared" si="199"/>
        <v>0.1006780818333379</v>
      </c>
      <c r="N1855" s="37">
        <f t="shared" si="200"/>
        <v>2019</v>
      </c>
      <c r="O1855" s="38" t="str">
        <f t="shared" si="201"/>
        <v>Q3</v>
      </c>
      <c r="P1855" s="37">
        <f t="shared" si="202"/>
        <v>7</v>
      </c>
    </row>
    <row r="1856" spans="1:16" x14ac:dyDescent="0.25">
      <c r="A1856" s="31">
        <v>43647</v>
      </c>
      <c r="B1856" s="32" t="s">
        <v>82</v>
      </c>
      <c r="C1856" s="32" t="s">
        <v>78</v>
      </c>
      <c r="D1856" s="32" t="s">
        <v>76</v>
      </c>
      <c r="E1856" s="33">
        <v>2454</v>
      </c>
      <c r="F1856" s="34">
        <v>252487.05</v>
      </c>
      <c r="G1856" s="34">
        <v>0</v>
      </c>
      <c r="H1856" s="34">
        <v>209147.82</v>
      </c>
      <c r="I1856" s="34">
        <v>0</v>
      </c>
      <c r="J1856" s="35">
        <f t="shared" si="196"/>
        <v>252487.05</v>
      </c>
      <c r="K1856" s="35">
        <f t="shared" si="197"/>
        <v>43339.229999999981</v>
      </c>
      <c r="L1856" s="35">
        <f t="shared" si="198"/>
        <v>43339.229999999981</v>
      </c>
      <c r="M1856" s="36">
        <f t="shared" si="199"/>
        <v>0.17164931825216376</v>
      </c>
      <c r="N1856" s="37">
        <f t="shared" si="200"/>
        <v>2019</v>
      </c>
      <c r="O1856" s="38" t="str">
        <f t="shared" si="201"/>
        <v>Q3</v>
      </c>
      <c r="P1856" s="37">
        <f t="shared" si="202"/>
        <v>7</v>
      </c>
    </row>
    <row r="1857" spans="1:16" x14ac:dyDescent="0.25">
      <c r="A1857" s="31">
        <v>43647</v>
      </c>
      <c r="B1857" s="32" t="s">
        <v>82</v>
      </c>
      <c r="C1857" s="32" t="s">
        <v>78</v>
      </c>
      <c r="D1857" s="32" t="s">
        <v>77</v>
      </c>
      <c r="E1857" s="33">
        <v>702</v>
      </c>
      <c r="F1857" s="34">
        <v>74100.91</v>
      </c>
      <c r="G1857" s="34">
        <v>6899.71</v>
      </c>
      <c r="H1857" s="34">
        <v>60498.080000000002</v>
      </c>
      <c r="I1857" s="34">
        <v>0</v>
      </c>
      <c r="J1857" s="35">
        <f t="shared" si="196"/>
        <v>67201.2</v>
      </c>
      <c r="K1857" s="35">
        <f t="shared" si="197"/>
        <v>6703.1199999999953</v>
      </c>
      <c r="L1857" s="35">
        <f t="shared" si="198"/>
        <v>6703.1199999999953</v>
      </c>
      <c r="M1857" s="36">
        <f t="shared" si="199"/>
        <v>9.9747028326875056E-2</v>
      </c>
      <c r="N1857" s="37">
        <f t="shared" si="200"/>
        <v>2019</v>
      </c>
      <c r="O1857" s="38" t="str">
        <f t="shared" si="201"/>
        <v>Q3</v>
      </c>
      <c r="P1857" s="37">
        <f t="shared" si="202"/>
        <v>7</v>
      </c>
    </row>
    <row r="1858" spans="1:16" x14ac:dyDescent="0.25">
      <c r="A1858" s="31">
        <v>43647</v>
      </c>
      <c r="B1858" s="32" t="s">
        <v>82</v>
      </c>
      <c r="C1858" s="32" t="s">
        <v>79</v>
      </c>
      <c r="D1858" s="32" t="s">
        <v>76</v>
      </c>
      <c r="E1858" s="33">
        <v>107</v>
      </c>
      <c r="F1858" s="34">
        <v>9180.4599999999991</v>
      </c>
      <c r="G1858" s="34">
        <v>0</v>
      </c>
      <c r="H1858" s="34">
        <v>7426.33</v>
      </c>
      <c r="I1858" s="34">
        <v>0</v>
      </c>
      <c r="J1858" s="35">
        <f t="shared" ref="J1858:J1921" si="203">F1858-G1858</f>
        <v>9180.4599999999991</v>
      </c>
      <c r="K1858" s="35">
        <f t="shared" ref="K1858:K1921" si="204">J1858-H1858</f>
        <v>1754.1299999999992</v>
      </c>
      <c r="L1858" s="35">
        <f t="shared" ref="L1858:L1921" si="205">K1858-I1858</f>
        <v>1754.1299999999992</v>
      </c>
      <c r="M1858" s="36">
        <f t="shared" ref="M1858:M1921" si="206">IF(J1858=0,0,K1858/J1858)</f>
        <v>0.19107212492620188</v>
      </c>
      <c r="N1858" s="37">
        <f t="shared" ref="N1858:N1921" si="207">YEAR(A1858)</f>
        <v>2019</v>
      </c>
      <c r="O1858" s="38" t="str">
        <f t="shared" ref="O1858:O1921" si="208">"Q"&amp;ROUNDUP(MONTH(A1858)/3,0)</f>
        <v>Q3</v>
      </c>
      <c r="P1858" s="37">
        <f t="shared" ref="P1858:P1921" si="209">MONTH(A1858)</f>
        <v>7</v>
      </c>
    </row>
    <row r="1859" spans="1:16" x14ac:dyDescent="0.25">
      <c r="A1859" s="31">
        <v>43647</v>
      </c>
      <c r="B1859" s="32" t="s">
        <v>82</v>
      </c>
      <c r="C1859" s="32" t="s">
        <v>79</v>
      </c>
      <c r="D1859" s="32" t="s">
        <v>77</v>
      </c>
      <c r="E1859" s="33">
        <v>41</v>
      </c>
      <c r="F1859" s="34">
        <v>4387.04</v>
      </c>
      <c r="G1859" s="34">
        <v>375.44</v>
      </c>
      <c r="H1859" s="34">
        <v>3615.15</v>
      </c>
      <c r="I1859" s="34">
        <v>0</v>
      </c>
      <c r="J1859" s="35">
        <f t="shared" si="203"/>
        <v>4011.6</v>
      </c>
      <c r="K1859" s="35">
        <f t="shared" si="204"/>
        <v>396.44999999999982</v>
      </c>
      <c r="L1859" s="35">
        <f t="shared" si="205"/>
        <v>396.44999999999982</v>
      </c>
      <c r="M1859" s="36">
        <f t="shared" si="206"/>
        <v>9.882590487585996E-2</v>
      </c>
      <c r="N1859" s="37">
        <f t="shared" si="207"/>
        <v>2019</v>
      </c>
      <c r="O1859" s="38" t="str">
        <f t="shared" si="208"/>
        <v>Q3</v>
      </c>
      <c r="P1859" s="37">
        <f t="shared" si="209"/>
        <v>7</v>
      </c>
    </row>
    <row r="1860" spans="1:16" x14ac:dyDescent="0.25">
      <c r="A1860" s="31">
        <v>43647</v>
      </c>
      <c r="B1860" s="32" t="s">
        <v>83</v>
      </c>
      <c r="C1860" s="32" t="s">
        <v>86</v>
      </c>
      <c r="D1860" s="32" t="s">
        <v>76</v>
      </c>
      <c r="E1860" s="33">
        <v>33</v>
      </c>
      <c r="F1860" s="34">
        <v>19225.91</v>
      </c>
      <c r="G1860" s="34">
        <v>0</v>
      </c>
      <c r="H1860" s="34">
        <v>10358.51</v>
      </c>
      <c r="I1860" s="34">
        <v>960.39</v>
      </c>
      <c r="J1860" s="35">
        <f t="shared" si="203"/>
        <v>19225.91</v>
      </c>
      <c r="K1860" s="35">
        <f t="shared" si="204"/>
        <v>8867.4</v>
      </c>
      <c r="L1860" s="35">
        <f t="shared" si="205"/>
        <v>7907.0099999999993</v>
      </c>
      <c r="M1860" s="36">
        <f t="shared" si="206"/>
        <v>0.46122134140854709</v>
      </c>
      <c r="N1860" s="37">
        <f t="shared" si="207"/>
        <v>2019</v>
      </c>
      <c r="O1860" s="38" t="str">
        <f t="shared" si="208"/>
        <v>Q3</v>
      </c>
      <c r="P1860" s="37">
        <f t="shared" si="209"/>
        <v>7</v>
      </c>
    </row>
    <row r="1861" spans="1:16" x14ac:dyDescent="0.25">
      <c r="A1861" s="31">
        <v>43647</v>
      </c>
      <c r="B1861" s="32" t="s">
        <v>83</v>
      </c>
      <c r="C1861" s="32" t="s">
        <v>86</v>
      </c>
      <c r="D1861" s="32" t="s">
        <v>77</v>
      </c>
      <c r="E1861" s="33">
        <v>8</v>
      </c>
      <c r="F1861" s="34">
        <v>4109.01</v>
      </c>
      <c r="G1861" s="34">
        <v>379.17</v>
      </c>
      <c r="H1861" s="34">
        <v>2213.58</v>
      </c>
      <c r="I1861" s="34">
        <v>186.49</v>
      </c>
      <c r="J1861" s="35">
        <f t="shared" si="203"/>
        <v>3729.84</v>
      </c>
      <c r="K1861" s="35">
        <f t="shared" si="204"/>
        <v>1516.2600000000002</v>
      </c>
      <c r="L1861" s="35">
        <f t="shared" si="205"/>
        <v>1329.7700000000002</v>
      </c>
      <c r="M1861" s="36">
        <f t="shared" si="206"/>
        <v>0.40652145936554923</v>
      </c>
      <c r="N1861" s="37">
        <f t="shared" si="207"/>
        <v>2019</v>
      </c>
      <c r="O1861" s="38" t="str">
        <f t="shared" si="208"/>
        <v>Q3</v>
      </c>
      <c r="P1861" s="37">
        <f t="shared" si="209"/>
        <v>7</v>
      </c>
    </row>
    <row r="1862" spans="1:16" x14ac:dyDescent="0.25">
      <c r="A1862" s="31">
        <v>43647</v>
      </c>
      <c r="B1862" s="32" t="s">
        <v>83</v>
      </c>
      <c r="C1862" s="32" t="s">
        <v>75</v>
      </c>
      <c r="D1862" s="32" t="s">
        <v>76</v>
      </c>
      <c r="E1862" s="33">
        <v>41</v>
      </c>
      <c r="F1862" s="34">
        <v>22687.54</v>
      </c>
      <c r="G1862" s="34">
        <v>0</v>
      </c>
      <c r="H1862" s="34">
        <v>11925.97</v>
      </c>
      <c r="I1862" s="34">
        <v>0</v>
      </c>
      <c r="J1862" s="35">
        <f t="shared" si="203"/>
        <v>22687.54</v>
      </c>
      <c r="K1862" s="35">
        <f t="shared" si="204"/>
        <v>10761.570000000002</v>
      </c>
      <c r="L1862" s="35">
        <f t="shared" si="205"/>
        <v>10761.570000000002</v>
      </c>
      <c r="M1862" s="36">
        <f t="shared" si="206"/>
        <v>0.47433833725472224</v>
      </c>
      <c r="N1862" s="37">
        <f t="shared" si="207"/>
        <v>2019</v>
      </c>
      <c r="O1862" s="38" t="str">
        <f t="shared" si="208"/>
        <v>Q3</v>
      </c>
      <c r="P1862" s="37">
        <f t="shared" si="209"/>
        <v>7</v>
      </c>
    </row>
    <row r="1863" spans="1:16" x14ac:dyDescent="0.25">
      <c r="A1863" s="31">
        <v>43647</v>
      </c>
      <c r="B1863" s="32" t="s">
        <v>83</v>
      </c>
      <c r="C1863" s="32" t="s">
        <v>75</v>
      </c>
      <c r="D1863" s="32" t="s">
        <v>77</v>
      </c>
      <c r="E1863" s="33">
        <v>12</v>
      </c>
      <c r="F1863" s="34">
        <v>6082.85</v>
      </c>
      <c r="G1863" s="34">
        <v>486.47</v>
      </c>
      <c r="H1863" s="34">
        <v>3160.58</v>
      </c>
      <c r="I1863" s="34">
        <v>0</v>
      </c>
      <c r="J1863" s="35">
        <f t="shared" si="203"/>
        <v>5596.38</v>
      </c>
      <c r="K1863" s="35">
        <f t="shared" si="204"/>
        <v>2435.8000000000002</v>
      </c>
      <c r="L1863" s="35">
        <f t="shared" si="205"/>
        <v>2435.8000000000002</v>
      </c>
      <c r="M1863" s="36">
        <f t="shared" si="206"/>
        <v>0.43524564093217405</v>
      </c>
      <c r="N1863" s="37">
        <f t="shared" si="207"/>
        <v>2019</v>
      </c>
      <c r="O1863" s="38" t="str">
        <f t="shared" si="208"/>
        <v>Q3</v>
      </c>
      <c r="P1863" s="37">
        <f t="shared" si="209"/>
        <v>7</v>
      </c>
    </row>
    <row r="1864" spans="1:16" x14ac:dyDescent="0.25">
      <c r="A1864" s="31">
        <v>43647</v>
      </c>
      <c r="B1864" s="32" t="s">
        <v>83</v>
      </c>
      <c r="C1864" s="32" t="s">
        <v>78</v>
      </c>
      <c r="D1864" s="32" t="s">
        <v>76</v>
      </c>
      <c r="E1864" s="33">
        <v>690</v>
      </c>
      <c r="F1864" s="34">
        <v>396993.47</v>
      </c>
      <c r="G1864" s="34">
        <v>0</v>
      </c>
      <c r="H1864" s="34">
        <v>212379.9</v>
      </c>
      <c r="I1864" s="34">
        <v>0</v>
      </c>
      <c r="J1864" s="35">
        <f t="shared" si="203"/>
        <v>396993.47</v>
      </c>
      <c r="K1864" s="35">
        <f t="shared" si="204"/>
        <v>184613.56999999998</v>
      </c>
      <c r="L1864" s="35">
        <f t="shared" si="205"/>
        <v>184613.56999999998</v>
      </c>
      <c r="M1864" s="36">
        <f t="shared" si="206"/>
        <v>0.4650292358713104</v>
      </c>
      <c r="N1864" s="37">
        <f t="shared" si="207"/>
        <v>2019</v>
      </c>
      <c r="O1864" s="38" t="str">
        <f t="shared" si="208"/>
        <v>Q3</v>
      </c>
      <c r="P1864" s="37">
        <f t="shared" si="209"/>
        <v>7</v>
      </c>
    </row>
    <row r="1865" spans="1:16" x14ac:dyDescent="0.25">
      <c r="A1865" s="31">
        <v>43647</v>
      </c>
      <c r="B1865" s="32" t="s">
        <v>83</v>
      </c>
      <c r="C1865" s="32" t="s">
        <v>78</v>
      </c>
      <c r="D1865" s="32" t="s">
        <v>77</v>
      </c>
      <c r="E1865" s="33">
        <v>169</v>
      </c>
      <c r="F1865" s="34">
        <v>95637.16</v>
      </c>
      <c r="G1865" s="34">
        <v>8928.56</v>
      </c>
      <c r="H1865" s="34">
        <v>51177.919999999998</v>
      </c>
      <c r="I1865" s="34">
        <v>0</v>
      </c>
      <c r="J1865" s="35">
        <f t="shared" si="203"/>
        <v>86708.6</v>
      </c>
      <c r="K1865" s="35">
        <f t="shared" si="204"/>
        <v>35530.680000000008</v>
      </c>
      <c r="L1865" s="35">
        <f t="shared" si="205"/>
        <v>35530.680000000008</v>
      </c>
      <c r="M1865" s="36">
        <f t="shared" si="206"/>
        <v>0.4097711184357723</v>
      </c>
      <c r="N1865" s="37">
        <f t="shared" si="207"/>
        <v>2019</v>
      </c>
      <c r="O1865" s="38" t="str">
        <f t="shared" si="208"/>
        <v>Q3</v>
      </c>
      <c r="P1865" s="37">
        <f t="shared" si="209"/>
        <v>7</v>
      </c>
    </row>
    <row r="1866" spans="1:16" x14ac:dyDescent="0.25">
      <c r="A1866" s="31">
        <v>43647</v>
      </c>
      <c r="B1866" s="32" t="s">
        <v>83</v>
      </c>
      <c r="C1866" s="32" t="s">
        <v>79</v>
      </c>
      <c r="D1866" s="32" t="s">
        <v>76</v>
      </c>
      <c r="E1866" s="33">
        <v>53</v>
      </c>
      <c r="F1866" s="34">
        <v>28165.5</v>
      </c>
      <c r="G1866" s="34">
        <v>0</v>
      </c>
      <c r="H1866" s="34">
        <v>15144.66</v>
      </c>
      <c r="I1866" s="34">
        <v>0</v>
      </c>
      <c r="J1866" s="35">
        <f t="shared" si="203"/>
        <v>28165.5</v>
      </c>
      <c r="K1866" s="35">
        <f t="shared" si="204"/>
        <v>13020.84</v>
      </c>
      <c r="L1866" s="35">
        <f t="shared" si="205"/>
        <v>13020.84</v>
      </c>
      <c r="M1866" s="36">
        <f t="shared" si="206"/>
        <v>0.46229749161207861</v>
      </c>
      <c r="N1866" s="37">
        <f t="shared" si="207"/>
        <v>2019</v>
      </c>
      <c r="O1866" s="38" t="str">
        <f t="shared" si="208"/>
        <v>Q3</v>
      </c>
      <c r="P1866" s="37">
        <f t="shared" si="209"/>
        <v>7</v>
      </c>
    </row>
    <row r="1867" spans="1:16" x14ac:dyDescent="0.25">
      <c r="A1867" s="31">
        <v>43647</v>
      </c>
      <c r="B1867" s="32" t="s">
        <v>83</v>
      </c>
      <c r="C1867" s="32" t="s">
        <v>79</v>
      </c>
      <c r="D1867" s="32" t="s">
        <v>77</v>
      </c>
      <c r="E1867" s="33">
        <v>19</v>
      </c>
      <c r="F1867" s="34">
        <v>8681.74</v>
      </c>
      <c r="G1867" s="34">
        <v>798.36</v>
      </c>
      <c r="H1867" s="34">
        <v>4684.91</v>
      </c>
      <c r="I1867" s="34">
        <v>0</v>
      </c>
      <c r="J1867" s="35">
        <f t="shared" si="203"/>
        <v>7883.38</v>
      </c>
      <c r="K1867" s="35">
        <f t="shared" si="204"/>
        <v>3198.4700000000003</v>
      </c>
      <c r="L1867" s="35">
        <f t="shared" si="205"/>
        <v>3198.4700000000003</v>
      </c>
      <c r="M1867" s="36">
        <f t="shared" si="206"/>
        <v>0.40572317965136784</v>
      </c>
      <c r="N1867" s="37">
        <f t="shared" si="207"/>
        <v>2019</v>
      </c>
      <c r="O1867" s="38" t="str">
        <f t="shared" si="208"/>
        <v>Q3</v>
      </c>
      <c r="P1867" s="37">
        <f t="shared" si="209"/>
        <v>7</v>
      </c>
    </row>
    <row r="1868" spans="1:16" x14ac:dyDescent="0.25">
      <c r="A1868" s="31">
        <v>43647</v>
      </c>
      <c r="B1868" s="32" t="s">
        <v>84</v>
      </c>
      <c r="C1868" s="32" t="s">
        <v>86</v>
      </c>
      <c r="D1868" s="32" t="s">
        <v>76</v>
      </c>
      <c r="E1868" s="33">
        <v>10</v>
      </c>
      <c r="F1868" s="34">
        <v>26084.49</v>
      </c>
      <c r="G1868" s="34">
        <v>0</v>
      </c>
      <c r="H1868" s="34">
        <v>20602.02</v>
      </c>
      <c r="I1868" s="34">
        <v>1304.22</v>
      </c>
      <c r="J1868" s="35">
        <f t="shared" si="203"/>
        <v>26084.49</v>
      </c>
      <c r="K1868" s="35">
        <f t="shared" si="204"/>
        <v>5482.4700000000012</v>
      </c>
      <c r="L1868" s="35">
        <f t="shared" si="205"/>
        <v>4178.2500000000009</v>
      </c>
      <c r="M1868" s="36">
        <f t="shared" si="206"/>
        <v>0.21018122263460012</v>
      </c>
      <c r="N1868" s="37">
        <f t="shared" si="207"/>
        <v>2019</v>
      </c>
      <c r="O1868" s="38" t="str">
        <f t="shared" si="208"/>
        <v>Q3</v>
      </c>
      <c r="P1868" s="37">
        <f t="shared" si="209"/>
        <v>7</v>
      </c>
    </row>
    <row r="1869" spans="1:16" x14ac:dyDescent="0.25">
      <c r="A1869" s="31">
        <v>43647</v>
      </c>
      <c r="B1869" s="32" t="s">
        <v>84</v>
      </c>
      <c r="C1869" s="32" t="s">
        <v>86</v>
      </c>
      <c r="D1869" s="32" t="s">
        <v>77</v>
      </c>
      <c r="E1869" s="33">
        <v>7</v>
      </c>
      <c r="F1869" s="34">
        <v>36858.94</v>
      </c>
      <c r="G1869" s="34">
        <v>3430.26</v>
      </c>
      <c r="H1869" s="34">
        <v>31450.82</v>
      </c>
      <c r="I1869" s="34">
        <v>1673.1</v>
      </c>
      <c r="J1869" s="35">
        <f t="shared" si="203"/>
        <v>33428.68</v>
      </c>
      <c r="K1869" s="35">
        <f t="shared" si="204"/>
        <v>1977.8600000000006</v>
      </c>
      <c r="L1869" s="35">
        <f t="shared" si="205"/>
        <v>304.76000000000067</v>
      </c>
      <c r="M1869" s="36">
        <f t="shared" si="206"/>
        <v>5.9166559971856519E-2</v>
      </c>
      <c r="N1869" s="37">
        <f t="shared" si="207"/>
        <v>2019</v>
      </c>
      <c r="O1869" s="38" t="str">
        <f t="shared" si="208"/>
        <v>Q3</v>
      </c>
      <c r="P1869" s="37">
        <f t="shared" si="209"/>
        <v>7</v>
      </c>
    </row>
    <row r="1870" spans="1:16" x14ac:dyDescent="0.25">
      <c r="A1870" s="31">
        <v>43647</v>
      </c>
      <c r="B1870" s="32" t="s">
        <v>84</v>
      </c>
      <c r="C1870" s="32" t="s">
        <v>75</v>
      </c>
      <c r="D1870" s="32" t="s">
        <v>76</v>
      </c>
      <c r="E1870" s="33">
        <v>21</v>
      </c>
      <c r="F1870" s="34">
        <v>88238.399999999994</v>
      </c>
      <c r="G1870" s="34">
        <v>0</v>
      </c>
      <c r="H1870" s="34">
        <v>72775.100000000006</v>
      </c>
      <c r="I1870" s="34">
        <v>0</v>
      </c>
      <c r="J1870" s="35">
        <f t="shared" si="203"/>
        <v>88238.399999999994</v>
      </c>
      <c r="K1870" s="35">
        <f t="shared" si="204"/>
        <v>15463.299999999988</v>
      </c>
      <c r="L1870" s="35">
        <f t="shared" si="205"/>
        <v>15463.299999999988</v>
      </c>
      <c r="M1870" s="36">
        <f t="shared" si="206"/>
        <v>0.17524456472465491</v>
      </c>
      <c r="N1870" s="37">
        <f t="shared" si="207"/>
        <v>2019</v>
      </c>
      <c r="O1870" s="38" t="str">
        <f t="shared" si="208"/>
        <v>Q3</v>
      </c>
      <c r="P1870" s="37">
        <f t="shared" si="209"/>
        <v>7</v>
      </c>
    </row>
    <row r="1871" spans="1:16" x14ac:dyDescent="0.25">
      <c r="A1871" s="31">
        <v>43647</v>
      </c>
      <c r="B1871" s="32" t="s">
        <v>84</v>
      </c>
      <c r="C1871" s="32" t="s">
        <v>75</v>
      </c>
      <c r="D1871" s="32" t="s">
        <v>77</v>
      </c>
      <c r="E1871" s="33">
        <v>7</v>
      </c>
      <c r="F1871" s="34">
        <v>32391.25</v>
      </c>
      <c r="G1871" s="34">
        <v>3239.13</v>
      </c>
      <c r="H1871" s="34">
        <v>27044.14</v>
      </c>
      <c r="I1871" s="34">
        <v>0</v>
      </c>
      <c r="J1871" s="35">
        <f t="shared" si="203"/>
        <v>29152.12</v>
      </c>
      <c r="K1871" s="35">
        <f t="shared" si="204"/>
        <v>2107.9799999999996</v>
      </c>
      <c r="L1871" s="35">
        <f t="shared" si="205"/>
        <v>2107.9799999999996</v>
      </c>
      <c r="M1871" s="36">
        <f t="shared" si="206"/>
        <v>7.2309663928386669E-2</v>
      </c>
      <c r="N1871" s="37">
        <f t="shared" si="207"/>
        <v>2019</v>
      </c>
      <c r="O1871" s="38" t="str">
        <f t="shared" si="208"/>
        <v>Q3</v>
      </c>
      <c r="P1871" s="37">
        <f t="shared" si="209"/>
        <v>7</v>
      </c>
    </row>
    <row r="1872" spans="1:16" x14ac:dyDescent="0.25">
      <c r="A1872" s="31">
        <v>43647</v>
      </c>
      <c r="B1872" s="32" t="s">
        <v>84</v>
      </c>
      <c r="C1872" s="32" t="s">
        <v>78</v>
      </c>
      <c r="D1872" s="32" t="s">
        <v>76</v>
      </c>
      <c r="E1872" s="33">
        <v>230</v>
      </c>
      <c r="F1872" s="34">
        <v>874116.96</v>
      </c>
      <c r="G1872" s="34">
        <v>0</v>
      </c>
      <c r="H1872" s="34">
        <v>713545.21</v>
      </c>
      <c r="I1872" s="34">
        <v>0</v>
      </c>
      <c r="J1872" s="35">
        <f t="shared" si="203"/>
        <v>874116.96</v>
      </c>
      <c r="K1872" s="35">
        <f t="shared" si="204"/>
        <v>160571.75</v>
      </c>
      <c r="L1872" s="35">
        <f t="shared" si="205"/>
        <v>160571.75</v>
      </c>
      <c r="M1872" s="36">
        <f t="shared" si="206"/>
        <v>0.18369595528726501</v>
      </c>
      <c r="N1872" s="37">
        <f t="shared" si="207"/>
        <v>2019</v>
      </c>
      <c r="O1872" s="38" t="str">
        <f t="shared" si="208"/>
        <v>Q3</v>
      </c>
      <c r="P1872" s="37">
        <f t="shared" si="209"/>
        <v>7</v>
      </c>
    </row>
    <row r="1873" spans="1:16" x14ac:dyDescent="0.25">
      <c r="A1873" s="31">
        <v>43647</v>
      </c>
      <c r="B1873" s="32" t="s">
        <v>84</v>
      </c>
      <c r="C1873" s="32" t="s">
        <v>78</v>
      </c>
      <c r="D1873" s="32" t="s">
        <v>77</v>
      </c>
      <c r="E1873" s="33">
        <v>57</v>
      </c>
      <c r="F1873" s="34">
        <v>214409.65</v>
      </c>
      <c r="G1873" s="34">
        <v>19846.439999999999</v>
      </c>
      <c r="H1873" s="34">
        <v>181729.31</v>
      </c>
      <c r="I1873" s="34">
        <v>0</v>
      </c>
      <c r="J1873" s="35">
        <f t="shared" si="203"/>
        <v>194563.21</v>
      </c>
      <c r="K1873" s="35">
        <f t="shared" si="204"/>
        <v>12833.899999999994</v>
      </c>
      <c r="L1873" s="35">
        <f t="shared" si="205"/>
        <v>12833.899999999994</v>
      </c>
      <c r="M1873" s="36">
        <f t="shared" si="206"/>
        <v>6.596262469148198E-2</v>
      </c>
      <c r="N1873" s="37">
        <f t="shared" si="207"/>
        <v>2019</v>
      </c>
      <c r="O1873" s="38" t="str">
        <f t="shared" si="208"/>
        <v>Q3</v>
      </c>
      <c r="P1873" s="37">
        <f t="shared" si="209"/>
        <v>7</v>
      </c>
    </row>
    <row r="1874" spans="1:16" x14ac:dyDescent="0.25">
      <c r="A1874" s="31">
        <v>43647</v>
      </c>
      <c r="B1874" s="32" t="s">
        <v>84</v>
      </c>
      <c r="C1874" s="32" t="s">
        <v>79</v>
      </c>
      <c r="D1874" s="32" t="s">
        <v>76</v>
      </c>
      <c r="E1874" s="33">
        <v>22</v>
      </c>
      <c r="F1874" s="34">
        <v>88141.82</v>
      </c>
      <c r="G1874" s="34">
        <v>0</v>
      </c>
      <c r="H1874" s="34">
        <v>73507.48</v>
      </c>
      <c r="I1874" s="34">
        <v>0</v>
      </c>
      <c r="J1874" s="35">
        <f t="shared" si="203"/>
        <v>88141.82</v>
      </c>
      <c r="K1874" s="35">
        <f t="shared" si="204"/>
        <v>14634.340000000011</v>
      </c>
      <c r="L1874" s="35">
        <f t="shared" si="205"/>
        <v>14634.340000000011</v>
      </c>
      <c r="M1874" s="36">
        <f t="shared" si="206"/>
        <v>0.16603174293428488</v>
      </c>
      <c r="N1874" s="37">
        <f t="shared" si="207"/>
        <v>2019</v>
      </c>
      <c r="O1874" s="38" t="str">
        <f t="shared" si="208"/>
        <v>Q3</v>
      </c>
      <c r="P1874" s="37">
        <f t="shared" si="209"/>
        <v>7</v>
      </c>
    </row>
    <row r="1875" spans="1:16" x14ac:dyDescent="0.25">
      <c r="A1875" s="31">
        <v>43647</v>
      </c>
      <c r="B1875" s="32" t="s">
        <v>84</v>
      </c>
      <c r="C1875" s="32" t="s">
        <v>79</v>
      </c>
      <c r="D1875" s="32" t="s">
        <v>77</v>
      </c>
      <c r="E1875" s="33">
        <v>4</v>
      </c>
      <c r="F1875" s="34">
        <v>10066.61</v>
      </c>
      <c r="G1875" s="34">
        <v>1006.67</v>
      </c>
      <c r="H1875" s="34">
        <v>8772.11</v>
      </c>
      <c r="I1875" s="34">
        <v>0</v>
      </c>
      <c r="J1875" s="35">
        <f t="shared" si="203"/>
        <v>9059.94</v>
      </c>
      <c r="K1875" s="35">
        <f t="shared" si="204"/>
        <v>287.82999999999993</v>
      </c>
      <c r="L1875" s="35">
        <f t="shared" si="205"/>
        <v>287.82999999999993</v>
      </c>
      <c r="M1875" s="36">
        <f t="shared" si="206"/>
        <v>3.1769526067501538E-2</v>
      </c>
      <c r="N1875" s="37">
        <f t="shared" si="207"/>
        <v>2019</v>
      </c>
      <c r="O1875" s="38" t="str">
        <f t="shared" si="208"/>
        <v>Q3</v>
      </c>
      <c r="P1875" s="37">
        <f t="shared" si="209"/>
        <v>7</v>
      </c>
    </row>
    <row r="1876" spans="1:16" x14ac:dyDescent="0.25">
      <c r="A1876" s="31">
        <v>43647</v>
      </c>
      <c r="B1876" s="32" t="s">
        <v>85</v>
      </c>
      <c r="C1876" s="32" t="s">
        <v>86</v>
      </c>
      <c r="D1876" s="32" t="s">
        <v>76</v>
      </c>
      <c r="E1876" s="33">
        <v>8</v>
      </c>
      <c r="F1876" s="34">
        <v>7515.47</v>
      </c>
      <c r="G1876" s="34">
        <v>0</v>
      </c>
      <c r="H1876" s="34">
        <v>4210.91</v>
      </c>
      <c r="I1876" s="34">
        <v>375.77</v>
      </c>
      <c r="J1876" s="35">
        <f t="shared" si="203"/>
        <v>7515.47</v>
      </c>
      <c r="K1876" s="35">
        <f t="shared" si="204"/>
        <v>3304.5600000000004</v>
      </c>
      <c r="L1876" s="35">
        <f t="shared" si="205"/>
        <v>2928.7900000000004</v>
      </c>
      <c r="M1876" s="36">
        <f t="shared" si="206"/>
        <v>0.43970104331465631</v>
      </c>
      <c r="N1876" s="37">
        <f t="shared" si="207"/>
        <v>2019</v>
      </c>
      <c r="O1876" s="38" t="str">
        <f t="shared" si="208"/>
        <v>Q3</v>
      </c>
      <c r="P1876" s="37">
        <f t="shared" si="209"/>
        <v>7</v>
      </c>
    </row>
    <row r="1877" spans="1:16" x14ac:dyDescent="0.25">
      <c r="A1877" s="31">
        <v>43647</v>
      </c>
      <c r="B1877" s="32" t="s">
        <v>85</v>
      </c>
      <c r="C1877" s="32" t="s">
        <v>86</v>
      </c>
      <c r="D1877" s="32" t="s">
        <v>77</v>
      </c>
      <c r="E1877" s="33">
        <v>1</v>
      </c>
      <c r="F1877" s="34">
        <v>2015.23</v>
      </c>
      <c r="G1877" s="34">
        <v>201.52</v>
      </c>
      <c r="H1877" s="34">
        <v>1161.6099999999999</v>
      </c>
      <c r="I1877" s="34">
        <v>90.69</v>
      </c>
      <c r="J1877" s="35">
        <f t="shared" si="203"/>
        <v>1813.71</v>
      </c>
      <c r="K1877" s="35">
        <f t="shared" si="204"/>
        <v>652.10000000000014</v>
      </c>
      <c r="L1877" s="35">
        <f t="shared" si="205"/>
        <v>561.41000000000008</v>
      </c>
      <c r="M1877" s="36">
        <f t="shared" si="206"/>
        <v>0.35953928687607178</v>
      </c>
      <c r="N1877" s="37">
        <f t="shared" si="207"/>
        <v>2019</v>
      </c>
      <c r="O1877" s="38" t="str">
        <f t="shared" si="208"/>
        <v>Q3</v>
      </c>
      <c r="P1877" s="37">
        <f t="shared" si="209"/>
        <v>7</v>
      </c>
    </row>
    <row r="1878" spans="1:16" x14ac:dyDescent="0.25">
      <c r="A1878" s="31">
        <v>43647</v>
      </c>
      <c r="B1878" s="32" t="s">
        <v>85</v>
      </c>
      <c r="C1878" s="32" t="s">
        <v>75</v>
      </c>
      <c r="D1878" s="32" t="s">
        <v>76</v>
      </c>
      <c r="E1878" s="33">
        <v>21</v>
      </c>
      <c r="F1878" s="34">
        <v>24502.240000000002</v>
      </c>
      <c r="G1878" s="34">
        <v>0</v>
      </c>
      <c r="H1878" s="34">
        <v>14009.72</v>
      </c>
      <c r="I1878" s="34">
        <v>0</v>
      </c>
      <c r="J1878" s="35">
        <f t="shared" si="203"/>
        <v>24502.240000000002</v>
      </c>
      <c r="K1878" s="35">
        <f t="shared" si="204"/>
        <v>10492.520000000002</v>
      </c>
      <c r="L1878" s="35">
        <f t="shared" si="205"/>
        <v>10492.520000000002</v>
      </c>
      <c r="M1878" s="36">
        <f t="shared" si="206"/>
        <v>0.42822697026884077</v>
      </c>
      <c r="N1878" s="37">
        <f t="shared" si="207"/>
        <v>2019</v>
      </c>
      <c r="O1878" s="38" t="str">
        <f t="shared" si="208"/>
        <v>Q3</v>
      </c>
      <c r="P1878" s="37">
        <f t="shared" si="209"/>
        <v>7</v>
      </c>
    </row>
    <row r="1879" spans="1:16" x14ac:dyDescent="0.25">
      <c r="A1879" s="31">
        <v>43647</v>
      </c>
      <c r="B1879" s="32" t="s">
        <v>85</v>
      </c>
      <c r="C1879" s="32" t="s">
        <v>75</v>
      </c>
      <c r="D1879" s="32" t="s">
        <v>77</v>
      </c>
      <c r="E1879" s="33">
        <v>12</v>
      </c>
      <c r="F1879" s="34">
        <v>15979.68</v>
      </c>
      <c r="G1879" s="34">
        <v>1597.96</v>
      </c>
      <c r="H1879" s="34">
        <v>8753.0499999999993</v>
      </c>
      <c r="I1879" s="34">
        <v>0</v>
      </c>
      <c r="J1879" s="35">
        <f t="shared" si="203"/>
        <v>14381.720000000001</v>
      </c>
      <c r="K1879" s="35">
        <f t="shared" si="204"/>
        <v>5628.6700000000019</v>
      </c>
      <c r="L1879" s="35">
        <f t="shared" si="205"/>
        <v>5628.6700000000019</v>
      </c>
      <c r="M1879" s="36">
        <f t="shared" si="206"/>
        <v>0.39137669207855535</v>
      </c>
      <c r="N1879" s="37">
        <f t="shared" si="207"/>
        <v>2019</v>
      </c>
      <c r="O1879" s="38" t="str">
        <f t="shared" si="208"/>
        <v>Q3</v>
      </c>
      <c r="P1879" s="37">
        <f t="shared" si="209"/>
        <v>7</v>
      </c>
    </row>
    <row r="1880" spans="1:16" x14ac:dyDescent="0.25">
      <c r="A1880" s="31">
        <v>43647</v>
      </c>
      <c r="B1880" s="32" t="s">
        <v>85</v>
      </c>
      <c r="C1880" s="32" t="s">
        <v>78</v>
      </c>
      <c r="D1880" s="32" t="s">
        <v>76</v>
      </c>
      <c r="E1880" s="33">
        <v>300</v>
      </c>
      <c r="F1880" s="34">
        <v>358020.04</v>
      </c>
      <c r="G1880" s="34">
        <v>0</v>
      </c>
      <c r="H1880" s="34">
        <v>198099.1</v>
      </c>
      <c r="I1880" s="34">
        <v>0</v>
      </c>
      <c r="J1880" s="35">
        <f t="shared" si="203"/>
        <v>358020.04</v>
      </c>
      <c r="K1880" s="35">
        <f t="shared" si="204"/>
        <v>159920.93999999997</v>
      </c>
      <c r="L1880" s="35">
        <f t="shared" si="205"/>
        <v>159920.93999999997</v>
      </c>
      <c r="M1880" s="36">
        <f t="shared" si="206"/>
        <v>0.44668153212876011</v>
      </c>
      <c r="N1880" s="37">
        <f t="shared" si="207"/>
        <v>2019</v>
      </c>
      <c r="O1880" s="38" t="str">
        <f t="shared" si="208"/>
        <v>Q3</v>
      </c>
      <c r="P1880" s="37">
        <f t="shared" si="209"/>
        <v>7</v>
      </c>
    </row>
    <row r="1881" spans="1:16" x14ac:dyDescent="0.25">
      <c r="A1881" s="31">
        <v>43647</v>
      </c>
      <c r="B1881" s="32" t="s">
        <v>85</v>
      </c>
      <c r="C1881" s="32" t="s">
        <v>78</v>
      </c>
      <c r="D1881" s="32" t="s">
        <v>77</v>
      </c>
      <c r="E1881" s="33">
        <v>60</v>
      </c>
      <c r="F1881" s="34">
        <v>82636.34</v>
      </c>
      <c r="G1881" s="34">
        <v>7596.15</v>
      </c>
      <c r="H1881" s="34">
        <v>47101.72</v>
      </c>
      <c r="I1881" s="34">
        <v>0</v>
      </c>
      <c r="J1881" s="35">
        <f t="shared" si="203"/>
        <v>75040.19</v>
      </c>
      <c r="K1881" s="35">
        <f t="shared" si="204"/>
        <v>27938.47</v>
      </c>
      <c r="L1881" s="35">
        <f t="shared" si="205"/>
        <v>27938.47</v>
      </c>
      <c r="M1881" s="36">
        <f t="shared" si="206"/>
        <v>0.3723134229804056</v>
      </c>
      <c r="N1881" s="37">
        <f t="shared" si="207"/>
        <v>2019</v>
      </c>
      <c r="O1881" s="38" t="str">
        <f t="shared" si="208"/>
        <v>Q3</v>
      </c>
      <c r="P1881" s="37">
        <f t="shared" si="209"/>
        <v>7</v>
      </c>
    </row>
    <row r="1882" spans="1:16" x14ac:dyDescent="0.25">
      <c r="A1882" s="31">
        <v>43647</v>
      </c>
      <c r="B1882" s="32" t="s">
        <v>85</v>
      </c>
      <c r="C1882" s="32" t="s">
        <v>79</v>
      </c>
      <c r="D1882" s="32" t="s">
        <v>76</v>
      </c>
      <c r="E1882" s="33">
        <v>20</v>
      </c>
      <c r="F1882" s="34">
        <v>22444.560000000001</v>
      </c>
      <c r="G1882" s="34">
        <v>0</v>
      </c>
      <c r="H1882" s="34">
        <v>13105.65</v>
      </c>
      <c r="I1882" s="34">
        <v>0</v>
      </c>
      <c r="J1882" s="35">
        <f t="shared" si="203"/>
        <v>22444.560000000001</v>
      </c>
      <c r="K1882" s="35">
        <f t="shared" si="204"/>
        <v>9338.9100000000017</v>
      </c>
      <c r="L1882" s="35">
        <f t="shared" si="205"/>
        <v>9338.9100000000017</v>
      </c>
      <c r="M1882" s="36">
        <f t="shared" si="206"/>
        <v>0.41608790727018047</v>
      </c>
      <c r="N1882" s="37">
        <f t="shared" si="207"/>
        <v>2019</v>
      </c>
      <c r="O1882" s="38" t="str">
        <f t="shared" si="208"/>
        <v>Q3</v>
      </c>
      <c r="P1882" s="37">
        <f t="shared" si="209"/>
        <v>7</v>
      </c>
    </row>
    <row r="1883" spans="1:16" x14ac:dyDescent="0.25">
      <c r="A1883" s="31">
        <v>43647</v>
      </c>
      <c r="B1883" s="32" t="s">
        <v>85</v>
      </c>
      <c r="C1883" s="32" t="s">
        <v>79</v>
      </c>
      <c r="D1883" s="32" t="s">
        <v>77</v>
      </c>
      <c r="E1883" s="33">
        <v>3</v>
      </c>
      <c r="F1883" s="34">
        <v>3965.74</v>
      </c>
      <c r="G1883" s="34">
        <v>396.57</v>
      </c>
      <c r="H1883" s="34">
        <v>2030.02</v>
      </c>
      <c r="I1883" s="34">
        <v>0</v>
      </c>
      <c r="J1883" s="35">
        <f t="shared" si="203"/>
        <v>3569.1699999999996</v>
      </c>
      <c r="K1883" s="35">
        <f t="shared" si="204"/>
        <v>1539.1499999999996</v>
      </c>
      <c r="L1883" s="35">
        <f t="shared" si="205"/>
        <v>1539.1499999999996</v>
      </c>
      <c r="M1883" s="36">
        <f t="shared" si="206"/>
        <v>0.43123471283239517</v>
      </c>
      <c r="N1883" s="37">
        <f t="shared" si="207"/>
        <v>2019</v>
      </c>
      <c r="O1883" s="38" t="str">
        <f t="shared" si="208"/>
        <v>Q3</v>
      </c>
      <c r="P1883" s="37">
        <f t="shared" si="209"/>
        <v>7</v>
      </c>
    </row>
    <row r="1884" spans="1:16" x14ac:dyDescent="0.25">
      <c r="A1884" s="31">
        <v>43678</v>
      </c>
      <c r="B1884" s="32" t="s">
        <v>74</v>
      </c>
      <c r="C1884" s="32" t="s">
        <v>86</v>
      </c>
      <c r="D1884" s="32" t="s">
        <v>76</v>
      </c>
      <c r="E1884" s="33">
        <v>28</v>
      </c>
      <c r="F1884" s="34">
        <v>12559.4</v>
      </c>
      <c r="G1884" s="34">
        <v>0</v>
      </c>
      <c r="H1884" s="34">
        <v>7245.38</v>
      </c>
      <c r="I1884" s="34">
        <v>627.80999999999995</v>
      </c>
      <c r="J1884" s="35">
        <f t="shared" si="203"/>
        <v>12559.4</v>
      </c>
      <c r="K1884" s="35">
        <f t="shared" si="204"/>
        <v>5314.0199999999995</v>
      </c>
      <c r="L1884" s="35">
        <f t="shared" si="205"/>
        <v>4686.2099999999991</v>
      </c>
      <c r="M1884" s="36">
        <f t="shared" si="206"/>
        <v>0.42311097663901137</v>
      </c>
      <c r="N1884" s="37">
        <f t="shared" si="207"/>
        <v>2019</v>
      </c>
      <c r="O1884" s="38" t="str">
        <f t="shared" si="208"/>
        <v>Q3</v>
      </c>
      <c r="P1884" s="37">
        <f t="shared" si="209"/>
        <v>8</v>
      </c>
    </row>
    <row r="1885" spans="1:16" x14ac:dyDescent="0.25">
      <c r="A1885" s="31">
        <v>43678</v>
      </c>
      <c r="B1885" s="32" t="s">
        <v>74</v>
      </c>
      <c r="C1885" s="32" t="s">
        <v>75</v>
      </c>
      <c r="D1885" s="32" t="s">
        <v>76</v>
      </c>
      <c r="E1885" s="33">
        <v>66</v>
      </c>
      <c r="F1885" s="34">
        <v>27775.99</v>
      </c>
      <c r="G1885" s="34">
        <v>0</v>
      </c>
      <c r="H1885" s="34">
        <v>16418.2</v>
      </c>
      <c r="I1885" s="34">
        <v>0</v>
      </c>
      <c r="J1885" s="35">
        <f t="shared" si="203"/>
        <v>27775.99</v>
      </c>
      <c r="K1885" s="35">
        <f t="shared" si="204"/>
        <v>11357.79</v>
      </c>
      <c r="L1885" s="35">
        <f t="shared" si="205"/>
        <v>11357.79</v>
      </c>
      <c r="M1885" s="36">
        <f t="shared" si="206"/>
        <v>0.40890675723889591</v>
      </c>
      <c r="N1885" s="37">
        <f t="shared" si="207"/>
        <v>2019</v>
      </c>
      <c r="O1885" s="38" t="str">
        <f t="shared" si="208"/>
        <v>Q3</v>
      </c>
      <c r="P1885" s="37">
        <f t="shared" si="209"/>
        <v>8</v>
      </c>
    </row>
    <row r="1886" spans="1:16" x14ac:dyDescent="0.25">
      <c r="A1886" s="31">
        <v>43678</v>
      </c>
      <c r="B1886" s="32" t="s">
        <v>74</v>
      </c>
      <c r="C1886" s="32" t="s">
        <v>75</v>
      </c>
      <c r="D1886" s="32" t="s">
        <v>77</v>
      </c>
      <c r="E1886" s="33">
        <v>2</v>
      </c>
      <c r="F1886" s="34">
        <v>889.3</v>
      </c>
      <c r="G1886" s="34">
        <v>44.46</v>
      </c>
      <c r="H1886" s="34">
        <v>805.75</v>
      </c>
      <c r="I1886" s="34">
        <v>0</v>
      </c>
      <c r="J1886" s="35">
        <f t="shared" si="203"/>
        <v>844.83999999999992</v>
      </c>
      <c r="K1886" s="35">
        <f t="shared" si="204"/>
        <v>39.089999999999918</v>
      </c>
      <c r="L1886" s="35">
        <f t="shared" si="205"/>
        <v>39.089999999999918</v>
      </c>
      <c r="M1886" s="36">
        <f t="shared" si="206"/>
        <v>4.6269116045641684E-2</v>
      </c>
      <c r="N1886" s="37">
        <f t="shared" si="207"/>
        <v>2019</v>
      </c>
      <c r="O1886" s="38" t="str">
        <f t="shared" si="208"/>
        <v>Q3</v>
      </c>
      <c r="P1886" s="37">
        <f t="shared" si="209"/>
        <v>8</v>
      </c>
    </row>
    <row r="1887" spans="1:16" x14ac:dyDescent="0.25">
      <c r="A1887" s="31">
        <v>43678</v>
      </c>
      <c r="B1887" s="32" t="s">
        <v>74</v>
      </c>
      <c r="C1887" s="32" t="s">
        <v>78</v>
      </c>
      <c r="D1887" s="32" t="s">
        <v>76</v>
      </c>
      <c r="E1887" s="33">
        <v>719</v>
      </c>
      <c r="F1887" s="34">
        <v>285840.42</v>
      </c>
      <c r="G1887" s="34">
        <v>0</v>
      </c>
      <c r="H1887" s="34">
        <v>171772.3</v>
      </c>
      <c r="I1887" s="34">
        <v>0</v>
      </c>
      <c r="J1887" s="35">
        <f t="shared" si="203"/>
        <v>285840.42</v>
      </c>
      <c r="K1887" s="35">
        <f t="shared" si="204"/>
        <v>114068.12</v>
      </c>
      <c r="L1887" s="35">
        <f t="shared" si="205"/>
        <v>114068.12</v>
      </c>
      <c r="M1887" s="36">
        <f t="shared" si="206"/>
        <v>0.39906224599026269</v>
      </c>
      <c r="N1887" s="37">
        <f t="shared" si="207"/>
        <v>2019</v>
      </c>
      <c r="O1887" s="38" t="str">
        <f t="shared" si="208"/>
        <v>Q3</v>
      </c>
      <c r="P1887" s="37">
        <f t="shared" si="209"/>
        <v>8</v>
      </c>
    </row>
    <row r="1888" spans="1:16" x14ac:dyDescent="0.25">
      <c r="A1888" s="31">
        <v>43678</v>
      </c>
      <c r="B1888" s="32" t="s">
        <v>74</v>
      </c>
      <c r="C1888" s="32" t="s">
        <v>78</v>
      </c>
      <c r="D1888" s="32" t="s">
        <v>77</v>
      </c>
      <c r="E1888" s="33">
        <v>368</v>
      </c>
      <c r="F1888" s="34">
        <v>145461.82</v>
      </c>
      <c r="G1888" s="34">
        <v>33337.72</v>
      </c>
      <c r="H1888" s="34">
        <v>86411.47</v>
      </c>
      <c r="I1888" s="34">
        <v>0</v>
      </c>
      <c r="J1888" s="35">
        <f t="shared" si="203"/>
        <v>112124.1</v>
      </c>
      <c r="K1888" s="35">
        <f t="shared" si="204"/>
        <v>25712.630000000005</v>
      </c>
      <c r="L1888" s="35">
        <f t="shared" si="205"/>
        <v>25712.630000000005</v>
      </c>
      <c r="M1888" s="36">
        <f t="shared" si="206"/>
        <v>0.22932295554657744</v>
      </c>
      <c r="N1888" s="37">
        <f t="shared" si="207"/>
        <v>2019</v>
      </c>
      <c r="O1888" s="38" t="str">
        <f t="shared" si="208"/>
        <v>Q3</v>
      </c>
      <c r="P1888" s="37">
        <f t="shared" si="209"/>
        <v>8</v>
      </c>
    </row>
    <row r="1889" spans="1:16" x14ac:dyDescent="0.25">
      <c r="A1889" s="31">
        <v>43678</v>
      </c>
      <c r="B1889" s="32" t="s">
        <v>74</v>
      </c>
      <c r="C1889" s="32" t="s">
        <v>79</v>
      </c>
      <c r="D1889" s="32" t="s">
        <v>76</v>
      </c>
      <c r="E1889" s="33">
        <v>86</v>
      </c>
      <c r="F1889" s="34">
        <v>30252.91</v>
      </c>
      <c r="G1889" s="34">
        <v>0</v>
      </c>
      <c r="H1889" s="34">
        <v>17878.48</v>
      </c>
      <c r="I1889" s="34">
        <v>0</v>
      </c>
      <c r="J1889" s="35">
        <f t="shared" si="203"/>
        <v>30252.91</v>
      </c>
      <c r="K1889" s="35">
        <f t="shared" si="204"/>
        <v>12374.43</v>
      </c>
      <c r="L1889" s="35">
        <f t="shared" si="205"/>
        <v>12374.43</v>
      </c>
      <c r="M1889" s="36">
        <f t="shared" si="206"/>
        <v>0.40903271784433298</v>
      </c>
      <c r="N1889" s="37">
        <f t="shared" si="207"/>
        <v>2019</v>
      </c>
      <c r="O1889" s="38" t="str">
        <f t="shared" si="208"/>
        <v>Q3</v>
      </c>
      <c r="P1889" s="37">
        <f t="shared" si="209"/>
        <v>8</v>
      </c>
    </row>
    <row r="1890" spans="1:16" x14ac:dyDescent="0.25">
      <c r="A1890" s="31">
        <v>43678</v>
      </c>
      <c r="B1890" s="32" t="s">
        <v>74</v>
      </c>
      <c r="C1890" s="32" t="s">
        <v>79</v>
      </c>
      <c r="D1890" s="32" t="s">
        <v>77</v>
      </c>
      <c r="E1890" s="33">
        <v>4</v>
      </c>
      <c r="F1890" s="34">
        <v>2478.98</v>
      </c>
      <c r="G1890" s="34">
        <v>123.95</v>
      </c>
      <c r="H1890" s="34">
        <v>1561.99</v>
      </c>
      <c r="I1890" s="34">
        <v>0</v>
      </c>
      <c r="J1890" s="35">
        <f t="shared" si="203"/>
        <v>2355.0300000000002</v>
      </c>
      <c r="K1890" s="35">
        <f t="shared" si="204"/>
        <v>793.04000000000019</v>
      </c>
      <c r="L1890" s="35">
        <f t="shared" si="205"/>
        <v>793.04000000000019</v>
      </c>
      <c r="M1890" s="36">
        <f t="shared" si="206"/>
        <v>0.3367430563517238</v>
      </c>
      <c r="N1890" s="37">
        <f t="shared" si="207"/>
        <v>2019</v>
      </c>
      <c r="O1890" s="38" t="str">
        <f t="shared" si="208"/>
        <v>Q3</v>
      </c>
      <c r="P1890" s="37">
        <f t="shared" si="209"/>
        <v>8</v>
      </c>
    </row>
    <row r="1891" spans="1:16" x14ac:dyDescent="0.25">
      <c r="A1891" s="31">
        <v>43678</v>
      </c>
      <c r="B1891" s="32" t="s">
        <v>80</v>
      </c>
      <c r="C1891" s="32" t="s">
        <v>86</v>
      </c>
      <c r="D1891" s="32" t="s">
        <v>76</v>
      </c>
      <c r="E1891" s="33">
        <v>6</v>
      </c>
      <c r="F1891" s="34">
        <v>33336.78</v>
      </c>
      <c r="G1891" s="34">
        <v>0</v>
      </c>
      <c r="H1891" s="34">
        <v>30313.63</v>
      </c>
      <c r="I1891" s="34">
        <v>1666.84</v>
      </c>
      <c r="J1891" s="35">
        <f t="shared" si="203"/>
        <v>33336.78</v>
      </c>
      <c r="K1891" s="35">
        <f t="shared" si="204"/>
        <v>3023.1499999999978</v>
      </c>
      <c r="L1891" s="35">
        <f t="shared" si="205"/>
        <v>1356.3099999999979</v>
      </c>
      <c r="M1891" s="36">
        <f t="shared" si="206"/>
        <v>9.0685123158265379E-2</v>
      </c>
      <c r="N1891" s="37">
        <f t="shared" si="207"/>
        <v>2019</v>
      </c>
      <c r="O1891" s="38" t="str">
        <f t="shared" si="208"/>
        <v>Q3</v>
      </c>
      <c r="P1891" s="37">
        <f t="shared" si="209"/>
        <v>8</v>
      </c>
    </row>
    <row r="1892" spans="1:16" x14ac:dyDescent="0.25">
      <c r="A1892" s="31">
        <v>43678</v>
      </c>
      <c r="B1892" s="32" t="s">
        <v>80</v>
      </c>
      <c r="C1892" s="32" t="s">
        <v>75</v>
      </c>
      <c r="D1892" s="32" t="s">
        <v>76</v>
      </c>
      <c r="E1892" s="33">
        <v>20</v>
      </c>
      <c r="F1892" s="34">
        <v>106460.4</v>
      </c>
      <c r="G1892" s="34">
        <v>0</v>
      </c>
      <c r="H1892" s="34">
        <v>92300.63</v>
      </c>
      <c r="I1892" s="34">
        <v>0</v>
      </c>
      <c r="J1892" s="35">
        <f t="shared" si="203"/>
        <v>106460.4</v>
      </c>
      <c r="K1892" s="35">
        <f t="shared" si="204"/>
        <v>14159.76999999999</v>
      </c>
      <c r="L1892" s="35">
        <f t="shared" si="205"/>
        <v>14159.76999999999</v>
      </c>
      <c r="M1892" s="36">
        <f t="shared" si="206"/>
        <v>0.13300504225045173</v>
      </c>
      <c r="N1892" s="37">
        <f t="shared" si="207"/>
        <v>2019</v>
      </c>
      <c r="O1892" s="38" t="str">
        <f t="shared" si="208"/>
        <v>Q3</v>
      </c>
      <c r="P1892" s="37">
        <f t="shared" si="209"/>
        <v>8</v>
      </c>
    </row>
    <row r="1893" spans="1:16" x14ac:dyDescent="0.25">
      <c r="A1893" s="31">
        <v>43678</v>
      </c>
      <c r="B1893" s="32" t="s">
        <v>80</v>
      </c>
      <c r="C1893" s="32" t="s">
        <v>75</v>
      </c>
      <c r="D1893" s="32" t="s">
        <v>77</v>
      </c>
      <c r="E1893" s="33">
        <v>1</v>
      </c>
      <c r="F1893" s="34">
        <v>3649.49</v>
      </c>
      <c r="G1893" s="34">
        <v>182.47</v>
      </c>
      <c r="H1893" s="34">
        <v>3220.98</v>
      </c>
      <c r="I1893" s="34">
        <v>0</v>
      </c>
      <c r="J1893" s="35">
        <f t="shared" si="203"/>
        <v>3467.02</v>
      </c>
      <c r="K1893" s="35">
        <f t="shared" si="204"/>
        <v>246.03999999999996</v>
      </c>
      <c r="L1893" s="35">
        <f t="shared" si="205"/>
        <v>246.03999999999996</v>
      </c>
      <c r="M1893" s="36">
        <f t="shared" si="206"/>
        <v>7.0965843865913661E-2</v>
      </c>
      <c r="N1893" s="37">
        <f t="shared" si="207"/>
        <v>2019</v>
      </c>
      <c r="O1893" s="38" t="str">
        <f t="shared" si="208"/>
        <v>Q3</v>
      </c>
      <c r="P1893" s="37">
        <f t="shared" si="209"/>
        <v>8</v>
      </c>
    </row>
    <row r="1894" spans="1:16" x14ac:dyDescent="0.25">
      <c r="A1894" s="31">
        <v>43678</v>
      </c>
      <c r="B1894" s="32" t="s">
        <v>80</v>
      </c>
      <c r="C1894" s="32" t="s">
        <v>78</v>
      </c>
      <c r="D1894" s="32" t="s">
        <v>76</v>
      </c>
      <c r="E1894" s="33">
        <v>131</v>
      </c>
      <c r="F1894" s="34">
        <v>737050.25</v>
      </c>
      <c r="G1894" s="34">
        <v>0</v>
      </c>
      <c r="H1894" s="34">
        <v>641676.62</v>
      </c>
      <c r="I1894" s="34">
        <v>0</v>
      </c>
      <c r="J1894" s="35">
        <f t="shared" si="203"/>
        <v>737050.25</v>
      </c>
      <c r="K1894" s="35">
        <f t="shared" si="204"/>
        <v>95373.63</v>
      </c>
      <c r="L1894" s="35">
        <f t="shared" si="205"/>
        <v>95373.63</v>
      </c>
      <c r="M1894" s="36">
        <f t="shared" si="206"/>
        <v>0.12939908778268511</v>
      </c>
      <c r="N1894" s="37">
        <f t="shared" si="207"/>
        <v>2019</v>
      </c>
      <c r="O1894" s="38" t="str">
        <f t="shared" si="208"/>
        <v>Q3</v>
      </c>
      <c r="P1894" s="37">
        <f t="shared" si="209"/>
        <v>8</v>
      </c>
    </row>
    <row r="1895" spans="1:16" x14ac:dyDescent="0.25">
      <c r="A1895" s="31">
        <v>43678</v>
      </c>
      <c r="B1895" s="32" t="s">
        <v>80</v>
      </c>
      <c r="C1895" s="32" t="s">
        <v>78</v>
      </c>
      <c r="D1895" s="32" t="s">
        <v>77</v>
      </c>
      <c r="E1895" s="33">
        <v>52</v>
      </c>
      <c r="F1895" s="34">
        <v>321267.98</v>
      </c>
      <c r="G1895" s="34">
        <v>74608.62</v>
      </c>
      <c r="H1895" s="34">
        <v>276766.46000000002</v>
      </c>
      <c r="I1895" s="34">
        <v>0</v>
      </c>
      <c r="J1895" s="35">
        <f t="shared" si="203"/>
        <v>246659.36</v>
      </c>
      <c r="K1895" s="35">
        <f t="shared" si="204"/>
        <v>-30107.100000000035</v>
      </c>
      <c r="L1895" s="35">
        <f t="shared" si="205"/>
        <v>-30107.100000000035</v>
      </c>
      <c r="M1895" s="36">
        <f t="shared" si="206"/>
        <v>-0.1220594264089554</v>
      </c>
      <c r="N1895" s="37">
        <f t="shared" si="207"/>
        <v>2019</v>
      </c>
      <c r="O1895" s="38" t="str">
        <f t="shared" si="208"/>
        <v>Q3</v>
      </c>
      <c r="P1895" s="37">
        <f t="shared" si="209"/>
        <v>8</v>
      </c>
    </row>
    <row r="1896" spans="1:16" x14ac:dyDescent="0.25">
      <c r="A1896" s="31">
        <v>43678</v>
      </c>
      <c r="B1896" s="32" t="s">
        <v>80</v>
      </c>
      <c r="C1896" s="32" t="s">
        <v>79</v>
      </c>
      <c r="D1896" s="32" t="s">
        <v>76</v>
      </c>
      <c r="E1896" s="33">
        <v>21</v>
      </c>
      <c r="F1896" s="34">
        <v>131047.49</v>
      </c>
      <c r="G1896" s="34">
        <v>0</v>
      </c>
      <c r="H1896" s="34">
        <v>114402.45</v>
      </c>
      <c r="I1896" s="34">
        <v>0</v>
      </c>
      <c r="J1896" s="35">
        <f t="shared" si="203"/>
        <v>131047.49</v>
      </c>
      <c r="K1896" s="35">
        <f t="shared" si="204"/>
        <v>16645.040000000008</v>
      </c>
      <c r="L1896" s="35">
        <f t="shared" si="205"/>
        <v>16645.040000000008</v>
      </c>
      <c r="M1896" s="36">
        <f t="shared" si="206"/>
        <v>0.12701532856524003</v>
      </c>
      <c r="N1896" s="37">
        <f t="shared" si="207"/>
        <v>2019</v>
      </c>
      <c r="O1896" s="38" t="str">
        <f t="shared" si="208"/>
        <v>Q3</v>
      </c>
      <c r="P1896" s="37">
        <f t="shared" si="209"/>
        <v>8</v>
      </c>
    </row>
    <row r="1897" spans="1:16" x14ac:dyDescent="0.25">
      <c r="A1897" s="31">
        <v>43678</v>
      </c>
      <c r="B1897" s="32" t="s">
        <v>81</v>
      </c>
      <c r="C1897" s="32" t="s">
        <v>86</v>
      </c>
      <c r="D1897" s="32" t="s">
        <v>76</v>
      </c>
      <c r="E1897" s="33">
        <v>44</v>
      </c>
      <c r="F1897" s="34">
        <v>29858.13</v>
      </c>
      <c r="G1897" s="34">
        <v>0</v>
      </c>
      <c r="H1897" s="34">
        <v>13087.38</v>
      </c>
      <c r="I1897" s="34">
        <v>1492.93</v>
      </c>
      <c r="J1897" s="35">
        <f t="shared" si="203"/>
        <v>29858.13</v>
      </c>
      <c r="K1897" s="35">
        <f t="shared" si="204"/>
        <v>16770.75</v>
      </c>
      <c r="L1897" s="35">
        <f t="shared" si="205"/>
        <v>15277.82</v>
      </c>
      <c r="M1897" s="36">
        <f t="shared" si="206"/>
        <v>0.5616811903491612</v>
      </c>
      <c r="N1897" s="37">
        <f t="shared" si="207"/>
        <v>2019</v>
      </c>
      <c r="O1897" s="38" t="str">
        <f t="shared" si="208"/>
        <v>Q3</v>
      </c>
      <c r="P1897" s="37">
        <f t="shared" si="209"/>
        <v>8</v>
      </c>
    </row>
    <row r="1898" spans="1:16" x14ac:dyDescent="0.25">
      <c r="A1898" s="31">
        <v>43678</v>
      </c>
      <c r="B1898" s="32" t="s">
        <v>81</v>
      </c>
      <c r="C1898" s="32" t="s">
        <v>75</v>
      </c>
      <c r="D1898" s="32" t="s">
        <v>76</v>
      </c>
      <c r="E1898" s="33">
        <v>35</v>
      </c>
      <c r="F1898" s="34">
        <v>24253.9</v>
      </c>
      <c r="G1898" s="34">
        <v>0</v>
      </c>
      <c r="H1898" s="34">
        <v>10728.24</v>
      </c>
      <c r="I1898" s="34">
        <v>0</v>
      </c>
      <c r="J1898" s="35">
        <f t="shared" si="203"/>
        <v>24253.9</v>
      </c>
      <c r="K1898" s="35">
        <f t="shared" si="204"/>
        <v>13525.660000000002</v>
      </c>
      <c r="L1898" s="35">
        <f t="shared" si="205"/>
        <v>13525.660000000002</v>
      </c>
      <c r="M1898" s="36">
        <f t="shared" si="206"/>
        <v>0.55766948820602047</v>
      </c>
      <c r="N1898" s="37">
        <f t="shared" si="207"/>
        <v>2019</v>
      </c>
      <c r="O1898" s="38" t="str">
        <f t="shared" si="208"/>
        <v>Q3</v>
      </c>
      <c r="P1898" s="37">
        <f t="shared" si="209"/>
        <v>8</v>
      </c>
    </row>
    <row r="1899" spans="1:16" x14ac:dyDescent="0.25">
      <c r="A1899" s="31">
        <v>43678</v>
      </c>
      <c r="B1899" s="32" t="s">
        <v>81</v>
      </c>
      <c r="C1899" s="32" t="s">
        <v>75</v>
      </c>
      <c r="D1899" s="32" t="s">
        <v>77</v>
      </c>
      <c r="E1899" s="33">
        <v>2</v>
      </c>
      <c r="F1899" s="34">
        <v>1663.98</v>
      </c>
      <c r="G1899" s="34">
        <v>83.2</v>
      </c>
      <c r="H1899" s="34">
        <v>786.73</v>
      </c>
      <c r="I1899" s="34">
        <v>0</v>
      </c>
      <c r="J1899" s="35">
        <f t="shared" si="203"/>
        <v>1580.78</v>
      </c>
      <c r="K1899" s="35">
        <f t="shared" si="204"/>
        <v>794.05</v>
      </c>
      <c r="L1899" s="35">
        <f t="shared" si="205"/>
        <v>794.05</v>
      </c>
      <c r="M1899" s="36">
        <f t="shared" si="206"/>
        <v>0.50231531269373342</v>
      </c>
      <c r="N1899" s="37">
        <f t="shared" si="207"/>
        <v>2019</v>
      </c>
      <c r="O1899" s="38" t="str">
        <f t="shared" si="208"/>
        <v>Q3</v>
      </c>
      <c r="P1899" s="37">
        <f t="shared" si="209"/>
        <v>8</v>
      </c>
    </row>
    <row r="1900" spans="1:16" x14ac:dyDescent="0.25">
      <c r="A1900" s="31">
        <v>43678</v>
      </c>
      <c r="B1900" s="32" t="s">
        <v>81</v>
      </c>
      <c r="C1900" s="32" t="s">
        <v>78</v>
      </c>
      <c r="D1900" s="32" t="s">
        <v>76</v>
      </c>
      <c r="E1900" s="33">
        <v>467</v>
      </c>
      <c r="F1900" s="34">
        <v>323713.94</v>
      </c>
      <c r="G1900" s="34">
        <v>0</v>
      </c>
      <c r="H1900" s="34">
        <v>149145.78</v>
      </c>
      <c r="I1900" s="34">
        <v>0</v>
      </c>
      <c r="J1900" s="35">
        <f t="shared" si="203"/>
        <v>323713.94</v>
      </c>
      <c r="K1900" s="35">
        <f t="shared" si="204"/>
        <v>174568.16</v>
      </c>
      <c r="L1900" s="35">
        <f t="shared" si="205"/>
        <v>174568.16</v>
      </c>
      <c r="M1900" s="36">
        <f t="shared" si="206"/>
        <v>0.53926673655141322</v>
      </c>
      <c r="N1900" s="37">
        <f t="shared" si="207"/>
        <v>2019</v>
      </c>
      <c r="O1900" s="38" t="str">
        <f t="shared" si="208"/>
        <v>Q3</v>
      </c>
      <c r="P1900" s="37">
        <f t="shared" si="209"/>
        <v>8</v>
      </c>
    </row>
    <row r="1901" spans="1:16" x14ac:dyDescent="0.25">
      <c r="A1901" s="31">
        <v>43678</v>
      </c>
      <c r="B1901" s="32" t="s">
        <v>81</v>
      </c>
      <c r="C1901" s="32" t="s">
        <v>78</v>
      </c>
      <c r="D1901" s="32" t="s">
        <v>77</v>
      </c>
      <c r="E1901" s="33">
        <v>255</v>
      </c>
      <c r="F1901" s="34">
        <v>196137.73</v>
      </c>
      <c r="G1901" s="34">
        <v>45420.14</v>
      </c>
      <c r="H1901" s="34">
        <v>88816.16</v>
      </c>
      <c r="I1901" s="34">
        <v>0</v>
      </c>
      <c r="J1901" s="35">
        <f t="shared" si="203"/>
        <v>150717.59000000003</v>
      </c>
      <c r="K1901" s="35">
        <f t="shared" si="204"/>
        <v>61901.430000000022</v>
      </c>
      <c r="L1901" s="35">
        <f t="shared" si="205"/>
        <v>61901.430000000022</v>
      </c>
      <c r="M1901" s="36">
        <f t="shared" si="206"/>
        <v>0.4107113841191331</v>
      </c>
      <c r="N1901" s="37">
        <f t="shared" si="207"/>
        <v>2019</v>
      </c>
      <c r="O1901" s="38" t="str">
        <f t="shared" si="208"/>
        <v>Q3</v>
      </c>
      <c r="P1901" s="37">
        <f t="shared" si="209"/>
        <v>8</v>
      </c>
    </row>
    <row r="1902" spans="1:16" x14ac:dyDescent="0.25">
      <c r="A1902" s="31">
        <v>43678</v>
      </c>
      <c r="B1902" s="32" t="s">
        <v>81</v>
      </c>
      <c r="C1902" s="32" t="s">
        <v>79</v>
      </c>
      <c r="D1902" s="32" t="s">
        <v>76</v>
      </c>
      <c r="E1902" s="33">
        <v>48</v>
      </c>
      <c r="F1902" s="34">
        <v>35955.86</v>
      </c>
      <c r="G1902" s="34">
        <v>0</v>
      </c>
      <c r="H1902" s="34">
        <v>16240.42</v>
      </c>
      <c r="I1902" s="34">
        <v>0</v>
      </c>
      <c r="J1902" s="35">
        <f t="shared" si="203"/>
        <v>35955.86</v>
      </c>
      <c r="K1902" s="35">
        <f t="shared" si="204"/>
        <v>19715.440000000002</v>
      </c>
      <c r="L1902" s="35">
        <f t="shared" si="205"/>
        <v>19715.440000000002</v>
      </c>
      <c r="M1902" s="36">
        <f t="shared" si="206"/>
        <v>0.54832341654461891</v>
      </c>
      <c r="N1902" s="37">
        <f t="shared" si="207"/>
        <v>2019</v>
      </c>
      <c r="O1902" s="38" t="str">
        <f t="shared" si="208"/>
        <v>Q3</v>
      </c>
      <c r="P1902" s="37">
        <f t="shared" si="209"/>
        <v>8</v>
      </c>
    </row>
    <row r="1903" spans="1:16" x14ac:dyDescent="0.25">
      <c r="A1903" s="31">
        <v>43678</v>
      </c>
      <c r="B1903" s="32" t="s">
        <v>82</v>
      </c>
      <c r="C1903" s="32" t="s">
        <v>86</v>
      </c>
      <c r="D1903" s="32" t="s">
        <v>76</v>
      </c>
      <c r="E1903" s="33">
        <v>70</v>
      </c>
      <c r="F1903" s="34">
        <v>7354.23</v>
      </c>
      <c r="G1903" s="34">
        <v>0</v>
      </c>
      <c r="H1903" s="34">
        <v>5927.17</v>
      </c>
      <c r="I1903" s="34">
        <v>367.26</v>
      </c>
      <c r="J1903" s="35">
        <f t="shared" si="203"/>
        <v>7354.23</v>
      </c>
      <c r="K1903" s="35">
        <f t="shared" si="204"/>
        <v>1427.0599999999995</v>
      </c>
      <c r="L1903" s="35">
        <f t="shared" si="205"/>
        <v>1059.7999999999995</v>
      </c>
      <c r="M1903" s="36">
        <f t="shared" si="206"/>
        <v>0.19404614759125013</v>
      </c>
      <c r="N1903" s="37">
        <f t="shared" si="207"/>
        <v>2019</v>
      </c>
      <c r="O1903" s="38" t="str">
        <f t="shared" si="208"/>
        <v>Q3</v>
      </c>
      <c r="P1903" s="37">
        <f t="shared" si="209"/>
        <v>8</v>
      </c>
    </row>
    <row r="1904" spans="1:16" x14ac:dyDescent="0.25">
      <c r="A1904" s="31">
        <v>43678</v>
      </c>
      <c r="B1904" s="32" t="s">
        <v>82</v>
      </c>
      <c r="C1904" s="32" t="s">
        <v>86</v>
      </c>
      <c r="D1904" s="32" t="s">
        <v>77</v>
      </c>
      <c r="E1904" s="33">
        <v>1</v>
      </c>
      <c r="F1904" s="34">
        <v>70.040000000000006</v>
      </c>
      <c r="G1904" s="34">
        <v>3.5</v>
      </c>
      <c r="H1904" s="34">
        <v>59.54</v>
      </c>
      <c r="I1904" s="34">
        <v>3.48</v>
      </c>
      <c r="J1904" s="35">
        <f t="shared" si="203"/>
        <v>66.540000000000006</v>
      </c>
      <c r="K1904" s="35">
        <f t="shared" si="204"/>
        <v>7.0000000000000071</v>
      </c>
      <c r="L1904" s="35">
        <f t="shared" si="205"/>
        <v>3.5200000000000071</v>
      </c>
      <c r="M1904" s="36">
        <f t="shared" si="206"/>
        <v>0.10519987977156607</v>
      </c>
      <c r="N1904" s="37">
        <f t="shared" si="207"/>
        <v>2019</v>
      </c>
      <c r="O1904" s="38" t="str">
        <f t="shared" si="208"/>
        <v>Q3</v>
      </c>
      <c r="P1904" s="37">
        <f t="shared" si="209"/>
        <v>8</v>
      </c>
    </row>
    <row r="1905" spans="1:16" x14ac:dyDescent="0.25">
      <c r="A1905" s="31">
        <v>43678</v>
      </c>
      <c r="B1905" s="32" t="s">
        <v>82</v>
      </c>
      <c r="C1905" s="32" t="s">
        <v>75</v>
      </c>
      <c r="D1905" s="32" t="s">
        <v>76</v>
      </c>
      <c r="E1905" s="33">
        <v>151</v>
      </c>
      <c r="F1905" s="34">
        <v>13186.57</v>
      </c>
      <c r="G1905" s="34">
        <v>0</v>
      </c>
      <c r="H1905" s="34">
        <v>10820.13</v>
      </c>
      <c r="I1905" s="34">
        <v>0</v>
      </c>
      <c r="J1905" s="35">
        <f t="shared" si="203"/>
        <v>13186.57</v>
      </c>
      <c r="K1905" s="35">
        <f t="shared" si="204"/>
        <v>2366.4400000000005</v>
      </c>
      <c r="L1905" s="35">
        <f t="shared" si="205"/>
        <v>2366.4400000000005</v>
      </c>
      <c r="M1905" s="36">
        <f t="shared" si="206"/>
        <v>0.17945834284427267</v>
      </c>
      <c r="N1905" s="37">
        <f t="shared" si="207"/>
        <v>2019</v>
      </c>
      <c r="O1905" s="38" t="str">
        <f t="shared" si="208"/>
        <v>Q3</v>
      </c>
      <c r="P1905" s="37">
        <f t="shared" si="209"/>
        <v>8</v>
      </c>
    </row>
    <row r="1906" spans="1:16" x14ac:dyDescent="0.25">
      <c r="A1906" s="31">
        <v>43678</v>
      </c>
      <c r="B1906" s="32" t="s">
        <v>82</v>
      </c>
      <c r="C1906" s="32" t="s">
        <v>78</v>
      </c>
      <c r="D1906" s="32" t="s">
        <v>76</v>
      </c>
      <c r="E1906" s="33">
        <v>2050</v>
      </c>
      <c r="F1906" s="34">
        <v>217207.92</v>
      </c>
      <c r="G1906" s="34">
        <v>0</v>
      </c>
      <c r="H1906" s="34">
        <v>181162.89</v>
      </c>
      <c r="I1906" s="34">
        <v>0</v>
      </c>
      <c r="J1906" s="35">
        <f t="shared" si="203"/>
        <v>217207.92</v>
      </c>
      <c r="K1906" s="35">
        <f t="shared" si="204"/>
        <v>36045.03</v>
      </c>
      <c r="L1906" s="35">
        <f t="shared" si="205"/>
        <v>36045.03</v>
      </c>
      <c r="M1906" s="36">
        <f t="shared" si="206"/>
        <v>0.16594712568491976</v>
      </c>
      <c r="N1906" s="37">
        <f t="shared" si="207"/>
        <v>2019</v>
      </c>
      <c r="O1906" s="38" t="str">
        <f t="shared" si="208"/>
        <v>Q3</v>
      </c>
      <c r="P1906" s="37">
        <f t="shared" si="209"/>
        <v>8</v>
      </c>
    </row>
    <row r="1907" spans="1:16" x14ac:dyDescent="0.25">
      <c r="A1907" s="31">
        <v>43678</v>
      </c>
      <c r="B1907" s="32" t="s">
        <v>82</v>
      </c>
      <c r="C1907" s="32" t="s">
        <v>78</v>
      </c>
      <c r="D1907" s="32" t="s">
        <v>77</v>
      </c>
      <c r="E1907" s="33">
        <v>1048</v>
      </c>
      <c r="F1907" s="34">
        <v>108612.79</v>
      </c>
      <c r="G1907" s="34">
        <v>25257.27</v>
      </c>
      <c r="H1907" s="34">
        <v>90110.82</v>
      </c>
      <c r="I1907" s="34">
        <v>0</v>
      </c>
      <c r="J1907" s="35">
        <f t="shared" si="203"/>
        <v>83355.51999999999</v>
      </c>
      <c r="K1907" s="35">
        <f t="shared" si="204"/>
        <v>-6755.3000000000175</v>
      </c>
      <c r="L1907" s="35">
        <f t="shared" si="205"/>
        <v>-6755.3000000000175</v>
      </c>
      <c r="M1907" s="36">
        <f t="shared" si="206"/>
        <v>-8.1042023371697733E-2</v>
      </c>
      <c r="N1907" s="37">
        <f t="shared" si="207"/>
        <v>2019</v>
      </c>
      <c r="O1907" s="38" t="str">
        <f t="shared" si="208"/>
        <v>Q3</v>
      </c>
      <c r="P1907" s="37">
        <f t="shared" si="209"/>
        <v>8</v>
      </c>
    </row>
    <row r="1908" spans="1:16" x14ac:dyDescent="0.25">
      <c r="A1908" s="31">
        <v>43678</v>
      </c>
      <c r="B1908" s="32" t="s">
        <v>82</v>
      </c>
      <c r="C1908" s="32" t="s">
        <v>79</v>
      </c>
      <c r="D1908" s="32" t="s">
        <v>76</v>
      </c>
      <c r="E1908" s="33">
        <v>175</v>
      </c>
      <c r="F1908" s="34">
        <v>15913.93</v>
      </c>
      <c r="G1908" s="34">
        <v>0</v>
      </c>
      <c r="H1908" s="34">
        <v>13614.21</v>
      </c>
      <c r="I1908" s="34">
        <v>0</v>
      </c>
      <c r="J1908" s="35">
        <f t="shared" si="203"/>
        <v>15913.93</v>
      </c>
      <c r="K1908" s="35">
        <f t="shared" si="204"/>
        <v>2299.7200000000012</v>
      </c>
      <c r="L1908" s="35">
        <f t="shared" si="205"/>
        <v>2299.7200000000012</v>
      </c>
      <c r="M1908" s="36">
        <f t="shared" si="206"/>
        <v>0.1445098727969773</v>
      </c>
      <c r="N1908" s="37">
        <f t="shared" si="207"/>
        <v>2019</v>
      </c>
      <c r="O1908" s="38" t="str">
        <f t="shared" si="208"/>
        <v>Q3</v>
      </c>
      <c r="P1908" s="37">
        <f t="shared" si="209"/>
        <v>8</v>
      </c>
    </row>
    <row r="1909" spans="1:16" x14ac:dyDescent="0.25">
      <c r="A1909" s="31">
        <v>43678</v>
      </c>
      <c r="B1909" s="32" t="s">
        <v>82</v>
      </c>
      <c r="C1909" s="32" t="s">
        <v>79</v>
      </c>
      <c r="D1909" s="32" t="s">
        <v>77</v>
      </c>
      <c r="E1909" s="33">
        <v>6</v>
      </c>
      <c r="F1909" s="34">
        <v>609.14</v>
      </c>
      <c r="G1909" s="34">
        <v>30.45</v>
      </c>
      <c r="H1909" s="34">
        <v>485.58</v>
      </c>
      <c r="I1909" s="34">
        <v>0</v>
      </c>
      <c r="J1909" s="35">
        <f t="shared" si="203"/>
        <v>578.68999999999994</v>
      </c>
      <c r="K1909" s="35">
        <f t="shared" si="204"/>
        <v>93.109999999999957</v>
      </c>
      <c r="L1909" s="35">
        <f t="shared" si="205"/>
        <v>93.109999999999957</v>
      </c>
      <c r="M1909" s="36">
        <f t="shared" si="206"/>
        <v>0.16089789006203661</v>
      </c>
      <c r="N1909" s="37">
        <f t="shared" si="207"/>
        <v>2019</v>
      </c>
      <c r="O1909" s="38" t="str">
        <f t="shared" si="208"/>
        <v>Q3</v>
      </c>
      <c r="P1909" s="37">
        <f t="shared" si="209"/>
        <v>8</v>
      </c>
    </row>
    <row r="1910" spans="1:16" x14ac:dyDescent="0.25">
      <c r="A1910" s="31">
        <v>43678</v>
      </c>
      <c r="B1910" s="32" t="s">
        <v>83</v>
      </c>
      <c r="C1910" s="32" t="s">
        <v>86</v>
      </c>
      <c r="D1910" s="32" t="s">
        <v>76</v>
      </c>
      <c r="E1910" s="33">
        <v>28</v>
      </c>
      <c r="F1910" s="34">
        <v>16656.71</v>
      </c>
      <c r="G1910" s="34">
        <v>0</v>
      </c>
      <c r="H1910" s="34">
        <v>8992.0499999999993</v>
      </c>
      <c r="I1910" s="34">
        <v>832.83</v>
      </c>
      <c r="J1910" s="35">
        <f t="shared" si="203"/>
        <v>16656.71</v>
      </c>
      <c r="K1910" s="35">
        <f t="shared" si="204"/>
        <v>7664.66</v>
      </c>
      <c r="L1910" s="35">
        <f t="shared" si="205"/>
        <v>6831.83</v>
      </c>
      <c r="M1910" s="36">
        <f t="shared" si="206"/>
        <v>0.46015449629608729</v>
      </c>
      <c r="N1910" s="37">
        <f t="shared" si="207"/>
        <v>2019</v>
      </c>
      <c r="O1910" s="38" t="str">
        <f t="shared" si="208"/>
        <v>Q3</v>
      </c>
      <c r="P1910" s="37">
        <f t="shared" si="209"/>
        <v>8</v>
      </c>
    </row>
    <row r="1911" spans="1:16" x14ac:dyDescent="0.25">
      <c r="A1911" s="31">
        <v>43678</v>
      </c>
      <c r="B1911" s="32" t="s">
        <v>83</v>
      </c>
      <c r="C1911" s="32" t="s">
        <v>86</v>
      </c>
      <c r="D1911" s="32" t="s">
        <v>77</v>
      </c>
      <c r="E1911" s="33">
        <v>2</v>
      </c>
      <c r="F1911" s="34">
        <v>740.72</v>
      </c>
      <c r="G1911" s="34">
        <v>37.04</v>
      </c>
      <c r="H1911" s="34">
        <v>357.39</v>
      </c>
      <c r="I1911" s="34">
        <v>35.630000000000003</v>
      </c>
      <c r="J1911" s="35">
        <f t="shared" si="203"/>
        <v>703.68000000000006</v>
      </c>
      <c r="K1911" s="35">
        <f t="shared" si="204"/>
        <v>346.29000000000008</v>
      </c>
      <c r="L1911" s="35">
        <f t="shared" si="205"/>
        <v>310.66000000000008</v>
      </c>
      <c r="M1911" s="36">
        <f t="shared" si="206"/>
        <v>0.49211289222373811</v>
      </c>
      <c r="N1911" s="37">
        <f t="shared" si="207"/>
        <v>2019</v>
      </c>
      <c r="O1911" s="38" t="str">
        <f t="shared" si="208"/>
        <v>Q3</v>
      </c>
      <c r="P1911" s="37">
        <f t="shared" si="209"/>
        <v>8</v>
      </c>
    </row>
    <row r="1912" spans="1:16" x14ac:dyDescent="0.25">
      <c r="A1912" s="31">
        <v>43678</v>
      </c>
      <c r="B1912" s="32" t="s">
        <v>83</v>
      </c>
      <c r="C1912" s="32" t="s">
        <v>75</v>
      </c>
      <c r="D1912" s="32" t="s">
        <v>76</v>
      </c>
      <c r="E1912" s="33">
        <v>44</v>
      </c>
      <c r="F1912" s="34">
        <v>30080.97</v>
      </c>
      <c r="G1912" s="34">
        <v>0</v>
      </c>
      <c r="H1912" s="34">
        <v>16118</v>
      </c>
      <c r="I1912" s="34">
        <v>0</v>
      </c>
      <c r="J1912" s="35">
        <f t="shared" si="203"/>
        <v>30080.97</v>
      </c>
      <c r="K1912" s="35">
        <f t="shared" si="204"/>
        <v>13962.970000000001</v>
      </c>
      <c r="L1912" s="35">
        <f t="shared" si="205"/>
        <v>13962.970000000001</v>
      </c>
      <c r="M1912" s="36">
        <f t="shared" si="206"/>
        <v>0.46417951282821002</v>
      </c>
      <c r="N1912" s="37">
        <f t="shared" si="207"/>
        <v>2019</v>
      </c>
      <c r="O1912" s="38" t="str">
        <f t="shared" si="208"/>
        <v>Q3</v>
      </c>
      <c r="P1912" s="37">
        <f t="shared" si="209"/>
        <v>8</v>
      </c>
    </row>
    <row r="1913" spans="1:16" x14ac:dyDescent="0.25">
      <c r="A1913" s="31">
        <v>43678</v>
      </c>
      <c r="B1913" s="32" t="s">
        <v>83</v>
      </c>
      <c r="C1913" s="32" t="s">
        <v>75</v>
      </c>
      <c r="D1913" s="32" t="s">
        <v>77</v>
      </c>
      <c r="E1913" s="33">
        <v>2</v>
      </c>
      <c r="F1913" s="34">
        <v>677.05</v>
      </c>
      <c r="G1913" s="34">
        <v>33.86</v>
      </c>
      <c r="H1913" s="34">
        <v>340.48</v>
      </c>
      <c r="I1913" s="34">
        <v>0</v>
      </c>
      <c r="J1913" s="35">
        <f t="shared" si="203"/>
        <v>643.18999999999994</v>
      </c>
      <c r="K1913" s="35">
        <f t="shared" si="204"/>
        <v>302.70999999999992</v>
      </c>
      <c r="L1913" s="35">
        <f t="shared" si="205"/>
        <v>302.70999999999992</v>
      </c>
      <c r="M1913" s="36">
        <f t="shared" si="206"/>
        <v>0.47063853604689121</v>
      </c>
      <c r="N1913" s="37">
        <f t="shared" si="207"/>
        <v>2019</v>
      </c>
      <c r="O1913" s="38" t="str">
        <f t="shared" si="208"/>
        <v>Q3</v>
      </c>
      <c r="P1913" s="37">
        <f t="shared" si="209"/>
        <v>8</v>
      </c>
    </row>
    <row r="1914" spans="1:16" x14ac:dyDescent="0.25">
      <c r="A1914" s="31">
        <v>43678</v>
      </c>
      <c r="B1914" s="32" t="s">
        <v>83</v>
      </c>
      <c r="C1914" s="32" t="s">
        <v>78</v>
      </c>
      <c r="D1914" s="32" t="s">
        <v>76</v>
      </c>
      <c r="E1914" s="33">
        <v>525</v>
      </c>
      <c r="F1914" s="34">
        <v>287148.95</v>
      </c>
      <c r="G1914" s="34">
        <v>0</v>
      </c>
      <c r="H1914" s="34">
        <v>153284.04</v>
      </c>
      <c r="I1914" s="34">
        <v>0</v>
      </c>
      <c r="J1914" s="35">
        <f t="shared" si="203"/>
        <v>287148.95</v>
      </c>
      <c r="K1914" s="35">
        <f t="shared" si="204"/>
        <v>133864.91</v>
      </c>
      <c r="L1914" s="35">
        <f t="shared" si="205"/>
        <v>133864.91</v>
      </c>
      <c r="M1914" s="36">
        <f t="shared" si="206"/>
        <v>0.46618631201681215</v>
      </c>
      <c r="N1914" s="37">
        <f t="shared" si="207"/>
        <v>2019</v>
      </c>
      <c r="O1914" s="38" t="str">
        <f t="shared" si="208"/>
        <v>Q3</v>
      </c>
      <c r="P1914" s="37">
        <f t="shared" si="209"/>
        <v>8</v>
      </c>
    </row>
    <row r="1915" spans="1:16" x14ac:dyDescent="0.25">
      <c r="A1915" s="31">
        <v>43678</v>
      </c>
      <c r="B1915" s="32" t="s">
        <v>83</v>
      </c>
      <c r="C1915" s="32" t="s">
        <v>78</v>
      </c>
      <c r="D1915" s="32" t="s">
        <v>77</v>
      </c>
      <c r="E1915" s="33">
        <v>256</v>
      </c>
      <c r="F1915" s="34">
        <v>154019.39000000001</v>
      </c>
      <c r="G1915" s="34">
        <v>34840.11</v>
      </c>
      <c r="H1915" s="34">
        <v>83601.88</v>
      </c>
      <c r="I1915" s="34">
        <v>0</v>
      </c>
      <c r="J1915" s="35">
        <f t="shared" si="203"/>
        <v>119179.28000000001</v>
      </c>
      <c r="K1915" s="35">
        <f t="shared" si="204"/>
        <v>35577.400000000009</v>
      </c>
      <c r="L1915" s="35">
        <f t="shared" si="205"/>
        <v>35577.400000000009</v>
      </c>
      <c r="M1915" s="36">
        <f t="shared" si="206"/>
        <v>0.29852001119657717</v>
      </c>
      <c r="N1915" s="37">
        <f t="shared" si="207"/>
        <v>2019</v>
      </c>
      <c r="O1915" s="38" t="str">
        <f t="shared" si="208"/>
        <v>Q3</v>
      </c>
      <c r="P1915" s="37">
        <f t="shared" si="209"/>
        <v>8</v>
      </c>
    </row>
    <row r="1916" spans="1:16" x14ac:dyDescent="0.25">
      <c r="A1916" s="31">
        <v>43678</v>
      </c>
      <c r="B1916" s="32" t="s">
        <v>83</v>
      </c>
      <c r="C1916" s="32" t="s">
        <v>79</v>
      </c>
      <c r="D1916" s="32" t="s">
        <v>76</v>
      </c>
      <c r="E1916" s="33">
        <v>54</v>
      </c>
      <c r="F1916" s="34">
        <v>29781.74</v>
      </c>
      <c r="G1916" s="34">
        <v>0</v>
      </c>
      <c r="H1916" s="34">
        <v>16012.09</v>
      </c>
      <c r="I1916" s="34">
        <v>0</v>
      </c>
      <c r="J1916" s="35">
        <f t="shared" si="203"/>
        <v>29781.74</v>
      </c>
      <c r="K1916" s="35">
        <f t="shared" si="204"/>
        <v>13769.650000000001</v>
      </c>
      <c r="L1916" s="35">
        <f t="shared" si="205"/>
        <v>13769.650000000001</v>
      </c>
      <c r="M1916" s="36">
        <f t="shared" si="206"/>
        <v>0.46235209897071161</v>
      </c>
      <c r="N1916" s="37">
        <f t="shared" si="207"/>
        <v>2019</v>
      </c>
      <c r="O1916" s="38" t="str">
        <f t="shared" si="208"/>
        <v>Q3</v>
      </c>
      <c r="P1916" s="37">
        <f t="shared" si="209"/>
        <v>8</v>
      </c>
    </row>
    <row r="1917" spans="1:16" x14ac:dyDescent="0.25">
      <c r="A1917" s="31">
        <v>43678</v>
      </c>
      <c r="B1917" s="32" t="s">
        <v>83</v>
      </c>
      <c r="C1917" s="32" t="s">
        <v>79</v>
      </c>
      <c r="D1917" s="32" t="s">
        <v>77</v>
      </c>
      <c r="E1917" s="33">
        <v>2</v>
      </c>
      <c r="F1917" s="34">
        <v>679.17</v>
      </c>
      <c r="G1917" s="34">
        <v>33.96</v>
      </c>
      <c r="H1917" s="34">
        <v>327.95</v>
      </c>
      <c r="I1917" s="34">
        <v>0</v>
      </c>
      <c r="J1917" s="35">
        <f t="shared" si="203"/>
        <v>645.20999999999992</v>
      </c>
      <c r="K1917" s="35">
        <f t="shared" si="204"/>
        <v>317.25999999999993</v>
      </c>
      <c r="L1917" s="35">
        <f t="shared" si="205"/>
        <v>317.25999999999993</v>
      </c>
      <c r="M1917" s="36">
        <f t="shared" si="206"/>
        <v>0.49171587545140338</v>
      </c>
      <c r="N1917" s="37">
        <f t="shared" si="207"/>
        <v>2019</v>
      </c>
      <c r="O1917" s="38" t="str">
        <f t="shared" si="208"/>
        <v>Q3</v>
      </c>
      <c r="P1917" s="37">
        <f t="shared" si="209"/>
        <v>8</v>
      </c>
    </row>
    <row r="1918" spans="1:16" x14ac:dyDescent="0.25">
      <c r="A1918" s="31">
        <v>43678</v>
      </c>
      <c r="B1918" s="32" t="s">
        <v>84</v>
      </c>
      <c r="C1918" s="32" t="s">
        <v>86</v>
      </c>
      <c r="D1918" s="32" t="s">
        <v>76</v>
      </c>
      <c r="E1918" s="33">
        <v>18</v>
      </c>
      <c r="F1918" s="34">
        <v>69797.77</v>
      </c>
      <c r="G1918" s="34">
        <v>0</v>
      </c>
      <c r="H1918" s="34">
        <v>57728.92</v>
      </c>
      <c r="I1918" s="34">
        <v>3489.89</v>
      </c>
      <c r="J1918" s="35">
        <f t="shared" si="203"/>
        <v>69797.77</v>
      </c>
      <c r="K1918" s="35">
        <f t="shared" si="204"/>
        <v>12068.850000000006</v>
      </c>
      <c r="L1918" s="35">
        <f t="shared" si="205"/>
        <v>8578.9600000000064</v>
      </c>
      <c r="M1918" s="36">
        <f t="shared" si="206"/>
        <v>0.1729116847142825</v>
      </c>
      <c r="N1918" s="37">
        <f t="shared" si="207"/>
        <v>2019</v>
      </c>
      <c r="O1918" s="38" t="str">
        <f t="shared" si="208"/>
        <v>Q3</v>
      </c>
      <c r="P1918" s="37">
        <f t="shared" si="209"/>
        <v>8</v>
      </c>
    </row>
    <row r="1919" spans="1:16" x14ac:dyDescent="0.25">
      <c r="A1919" s="31">
        <v>43678</v>
      </c>
      <c r="B1919" s="32" t="s">
        <v>84</v>
      </c>
      <c r="C1919" s="32" t="s">
        <v>75</v>
      </c>
      <c r="D1919" s="32" t="s">
        <v>76</v>
      </c>
      <c r="E1919" s="33">
        <v>19</v>
      </c>
      <c r="F1919" s="34">
        <v>79336.98</v>
      </c>
      <c r="G1919" s="34">
        <v>0</v>
      </c>
      <c r="H1919" s="34">
        <v>62850.67</v>
      </c>
      <c r="I1919" s="34">
        <v>0</v>
      </c>
      <c r="J1919" s="35">
        <f t="shared" si="203"/>
        <v>79336.98</v>
      </c>
      <c r="K1919" s="35">
        <f t="shared" si="204"/>
        <v>16486.309999999998</v>
      </c>
      <c r="L1919" s="35">
        <f t="shared" si="205"/>
        <v>16486.309999999998</v>
      </c>
      <c r="M1919" s="36">
        <f t="shared" si="206"/>
        <v>0.20780107838740519</v>
      </c>
      <c r="N1919" s="37">
        <f t="shared" si="207"/>
        <v>2019</v>
      </c>
      <c r="O1919" s="38" t="str">
        <f t="shared" si="208"/>
        <v>Q3</v>
      </c>
      <c r="P1919" s="37">
        <f t="shared" si="209"/>
        <v>8</v>
      </c>
    </row>
    <row r="1920" spans="1:16" x14ac:dyDescent="0.25">
      <c r="A1920" s="31">
        <v>43678</v>
      </c>
      <c r="B1920" s="32" t="s">
        <v>84</v>
      </c>
      <c r="C1920" s="32" t="s">
        <v>75</v>
      </c>
      <c r="D1920" s="32" t="s">
        <v>77</v>
      </c>
      <c r="E1920" s="33">
        <v>3</v>
      </c>
      <c r="F1920" s="34">
        <v>5748.57</v>
      </c>
      <c r="G1920" s="34">
        <v>287.43</v>
      </c>
      <c r="H1920" s="34">
        <v>4414.24</v>
      </c>
      <c r="I1920" s="34">
        <v>0</v>
      </c>
      <c r="J1920" s="35">
        <f t="shared" si="203"/>
        <v>5461.1399999999994</v>
      </c>
      <c r="K1920" s="35">
        <f t="shared" si="204"/>
        <v>1046.8999999999996</v>
      </c>
      <c r="L1920" s="35">
        <f t="shared" si="205"/>
        <v>1046.8999999999996</v>
      </c>
      <c r="M1920" s="36">
        <f t="shared" si="206"/>
        <v>0.19169990148577032</v>
      </c>
      <c r="N1920" s="37">
        <f t="shared" si="207"/>
        <v>2019</v>
      </c>
      <c r="O1920" s="38" t="str">
        <f t="shared" si="208"/>
        <v>Q3</v>
      </c>
      <c r="P1920" s="37">
        <f t="shared" si="209"/>
        <v>8</v>
      </c>
    </row>
    <row r="1921" spans="1:16" x14ac:dyDescent="0.25">
      <c r="A1921" s="31">
        <v>43678</v>
      </c>
      <c r="B1921" s="32" t="s">
        <v>84</v>
      </c>
      <c r="C1921" s="32" t="s">
        <v>78</v>
      </c>
      <c r="D1921" s="32" t="s">
        <v>76</v>
      </c>
      <c r="E1921" s="33">
        <v>177</v>
      </c>
      <c r="F1921" s="34">
        <v>640155.63</v>
      </c>
      <c r="G1921" s="34">
        <v>0</v>
      </c>
      <c r="H1921" s="34">
        <v>534280.21</v>
      </c>
      <c r="I1921" s="34">
        <v>0</v>
      </c>
      <c r="J1921" s="35">
        <f t="shared" si="203"/>
        <v>640155.63</v>
      </c>
      <c r="K1921" s="35">
        <f t="shared" si="204"/>
        <v>105875.42000000004</v>
      </c>
      <c r="L1921" s="35">
        <f t="shared" si="205"/>
        <v>105875.42000000004</v>
      </c>
      <c r="M1921" s="36">
        <f t="shared" si="206"/>
        <v>0.16539012552307014</v>
      </c>
      <c r="N1921" s="37">
        <f t="shared" si="207"/>
        <v>2019</v>
      </c>
      <c r="O1921" s="38" t="str">
        <f t="shared" si="208"/>
        <v>Q3</v>
      </c>
      <c r="P1921" s="37">
        <f t="shared" si="209"/>
        <v>8</v>
      </c>
    </row>
    <row r="1922" spans="1:16" x14ac:dyDescent="0.25">
      <c r="A1922" s="31">
        <v>43678</v>
      </c>
      <c r="B1922" s="32" t="s">
        <v>84</v>
      </c>
      <c r="C1922" s="32" t="s">
        <v>78</v>
      </c>
      <c r="D1922" s="32" t="s">
        <v>77</v>
      </c>
      <c r="E1922" s="33">
        <v>86</v>
      </c>
      <c r="F1922" s="34">
        <v>374684.98</v>
      </c>
      <c r="G1922" s="34">
        <v>87725.99</v>
      </c>
      <c r="H1922" s="34">
        <v>316789.74</v>
      </c>
      <c r="I1922" s="34">
        <v>0</v>
      </c>
      <c r="J1922" s="35">
        <f t="shared" ref="J1922:J1985" si="210">F1922-G1922</f>
        <v>286958.99</v>
      </c>
      <c r="K1922" s="35">
        <f t="shared" ref="K1922:K1985" si="211">J1922-H1922</f>
        <v>-29830.75</v>
      </c>
      <c r="L1922" s="35">
        <f t="shared" ref="L1922:L1985" si="212">K1922-I1922</f>
        <v>-29830.75</v>
      </c>
      <c r="M1922" s="36">
        <f t="shared" ref="M1922:M1985" si="213">IF(J1922=0,0,K1922/J1922)</f>
        <v>-0.10395474977103872</v>
      </c>
      <c r="N1922" s="37">
        <f t="shared" ref="N1922:N1985" si="214">YEAR(A1922)</f>
        <v>2019</v>
      </c>
      <c r="O1922" s="38" t="str">
        <f t="shared" ref="O1922:O1985" si="215">"Q"&amp;ROUNDUP(MONTH(A1922)/3,0)</f>
        <v>Q3</v>
      </c>
      <c r="P1922" s="37">
        <f t="shared" ref="P1922:P1985" si="216">MONTH(A1922)</f>
        <v>8</v>
      </c>
    </row>
    <row r="1923" spans="1:16" x14ac:dyDescent="0.25">
      <c r="A1923" s="31">
        <v>43678</v>
      </c>
      <c r="B1923" s="32" t="s">
        <v>84</v>
      </c>
      <c r="C1923" s="32" t="s">
        <v>79</v>
      </c>
      <c r="D1923" s="32" t="s">
        <v>76</v>
      </c>
      <c r="E1923" s="33">
        <v>23</v>
      </c>
      <c r="F1923" s="34">
        <v>92502.32</v>
      </c>
      <c r="G1923" s="34">
        <v>0</v>
      </c>
      <c r="H1923" s="34">
        <v>73919.320000000007</v>
      </c>
      <c r="I1923" s="34">
        <v>0</v>
      </c>
      <c r="J1923" s="35">
        <f t="shared" si="210"/>
        <v>92502.32</v>
      </c>
      <c r="K1923" s="35">
        <f t="shared" si="211"/>
        <v>18583</v>
      </c>
      <c r="L1923" s="35">
        <f t="shared" si="212"/>
        <v>18583</v>
      </c>
      <c r="M1923" s="36">
        <f t="shared" si="213"/>
        <v>0.20089225870226821</v>
      </c>
      <c r="N1923" s="37">
        <f t="shared" si="214"/>
        <v>2019</v>
      </c>
      <c r="O1923" s="38" t="str">
        <f t="shared" si="215"/>
        <v>Q3</v>
      </c>
      <c r="P1923" s="37">
        <f t="shared" si="216"/>
        <v>8</v>
      </c>
    </row>
    <row r="1924" spans="1:16" x14ac:dyDescent="0.25">
      <c r="A1924" s="31">
        <v>43678</v>
      </c>
      <c r="B1924" s="32" t="s">
        <v>84</v>
      </c>
      <c r="C1924" s="32" t="s">
        <v>79</v>
      </c>
      <c r="D1924" s="32" t="s">
        <v>77</v>
      </c>
      <c r="E1924" s="33">
        <v>3</v>
      </c>
      <c r="F1924" s="34">
        <v>11839.89</v>
      </c>
      <c r="G1924" s="34">
        <v>591.99</v>
      </c>
      <c r="H1924" s="34">
        <v>8723.4500000000007</v>
      </c>
      <c r="I1924" s="34">
        <v>0</v>
      </c>
      <c r="J1924" s="35">
        <f t="shared" si="210"/>
        <v>11247.9</v>
      </c>
      <c r="K1924" s="35">
        <f t="shared" si="211"/>
        <v>2524.4499999999989</v>
      </c>
      <c r="L1924" s="35">
        <f t="shared" si="212"/>
        <v>2524.4499999999989</v>
      </c>
      <c r="M1924" s="36">
        <f t="shared" si="213"/>
        <v>0.22443745054632411</v>
      </c>
      <c r="N1924" s="37">
        <f t="shared" si="214"/>
        <v>2019</v>
      </c>
      <c r="O1924" s="38" t="str">
        <f t="shared" si="215"/>
        <v>Q3</v>
      </c>
      <c r="P1924" s="37">
        <f t="shared" si="216"/>
        <v>8</v>
      </c>
    </row>
    <row r="1925" spans="1:16" x14ac:dyDescent="0.25">
      <c r="A1925" s="31">
        <v>43678</v>
      </c>
      <c r="B1925" s="32" t="s">
        <v>85</v>
      </c>
      <c r="C1925" s="32" t="s">
        <v>86</v>
      </c>
      <c r="D1925" s="32" t="s">
        <v>76</v>
      </c>
      <c r="E1925" s="33">
        <v>9</v>
      </c>
      <c r="F1925" s="34">
        <v>9923.36</v>
      </c>
      <c r="G1925" s="34">
        <v>0</v>
      </c>
      <c r="H1925" s="34">
        <v>5799.86</v>
      </c>
      <c r="I1925" s="34">
        <v>496.17</v>
      </c>
      <c r="J1925" s="35">
        <f t="shared" si="210"/>
        <v>9923.36</v>
      </c>
      <c r="K1925" s="35">
        <f t="shared" si="211"/>
        <v>4123.5000000000009</v>
      </c>
      <c r="L1925" s="35">
        <f t="shared" si="212"/>
        <v>3627.3300000000008</v>
      </c>
      <c r="M1925" s="36">
        <f t="shared" si="213"/>
        <v>0.41553465761596886</v>
      </c>
      <c r="N1925" s="37">
        <f t="shared" si="214"/>
        <v>2019</v>
      </c>
      <c r="O1925" s="38" t="str">
        <f t="shared" si="215"/>
        <v>Q3</v>
      </c>
      <c r="P1925" s="37">
        <f t="shared" si="216"/>
        <v>8</v>
      </c>
    </row>
    <row r="1926" spans="1:16" x14ac:dyDescent="0.25">
      <c r="A1926" s="31">
        <v>43678</v>
      </c>
      <c r="B1926" s="32" t="s">
        <v>85</v>
      </c>
      <c r="C1926" s="32" t="s">
        <v>75</v>
      </c>
      <c r="D1926" s="32" t="s">
        <v>76</v>
      </c>
      <c r="E1926" s="33">
        <v>17</v>
      </c>
      <c r="F1926" s="34">
        <v>17003.740000000002</v>
      </c>
      <c r="G1926" s="34">
        <v>0</v>
      </c>
      <c r="H1926" s="34">
        <v>9966.59</v>
      </c>
      <c r="I1926" s="34">
        <v>0</v>
      </c>
      <c r="J1926" s="35">
        <f t="shared" si="210"/>
        <v>17003.740000000002</v>
      </c>
      <c r="K1926" s="35">
        <f t="shared" si="211"/>
        <v>7037.1500000000015</v>
      </c>
      <c r="L1926" s="35">
        <f t="shared" si="212"/>
        <v>7037.1500000000015</v>
      </c>
      <c r="M1926" s="36">
        <f t="shared" si="213"/>
        <v>0.4138589510307733</v>
      </c>
      <c r="N1926" s="37">
        <f t="shared" si="214"/>
        <v>2019</v>
      </c>
      <c r="O1926" s="38" t="str">
        <f t="shared" si="215"/>
        <v>Q3</v>
      </c>
      <c r="P1926" s="37">
        <f t="shared" si="216"/>
        <v>8</v>
      </c>
    </row>
    <row r="1927" spans="1:16" x14ac:dyDescent="0.25">
      <c r="A1927" s="31">
        <v>43678</v>
      </c>
      <c r="B1927" s="32" t="s">
        <v>85</v>
      </c>
      <c r="C1927" s="32" t="s">
        <v>75</v>
      </c>
      <c r="D1927" s="32" t="s">
        <v>77</v>
      </c>
      <c r="E1927" s="33">
        <v>1</v>
      </c>
      <c r="F1927" s="34">
        <v>1537.69</v>
      </c>
      <c r="G1927" s="34">
        <v>76.88</v>
      </c>
      <c r="H1927" s="34">
        <v>965.41</v>
      </c>
      <c r="I1927" s="34">
        <v>0</v>
      </c>
      <c r="J1927" s="35">
        <f t="shared" si="210"/>
        <v>1460.81</v>
      </c>
      <c r="K1927" s="35">
        <f t="shared" si="211"/>
        <v>495.4</v>
      </c>
      <c r="L1927" s="35">
        <f t="shared" si="212"/>
        <v>495.4</v>
      </c>
      <c r="M1927" s="36">
        <f t="shared" si="213"/>
        <v>0.33912692273464723</v>
      </c>
      <c r="N1927" s="37">
        <f t="shared" si="214"/>
        <v>2019</v>
      </c>
      <c r="O1927" s="38" t="str">
        <f t="shared" si="215"/>
        <v>Q3</v>
      </c>
      <c r="P1927" s="37">
        <f t="shared" si="216"/>
        <v>8</v>
      </c>
    </row>
    <row r="1928" spans="1:16" x14ac:dyDescent="0.25">
      <c r="A1928" s="31">
        <v>43678</v>
      </c>
      <c r="B1928" s="32" t="s">
        <v>85</v>
      </c>
      <c r="C1928" s="32" t="s">
        <v>78</v>
      </c>
      <c r="D1928" s="32" t="s">
        <v>76</v>
      </c>
      <c r="E1928" s="33">
        <v>224</v>
      </c>
      <c r="F1928" s="34">
        <v>269648.84999999998</v>
      </c>
      <c r="G1928" s="34">
        <v>0</v>
      </c>
      <c r="H1928" s="34">
        <v>146671.97</v>
      </c>
      <c r="I1928" s="34">
        <v>0</v>
      </c>
      <c r="J1928" s="35">
        <f t="shared" si="210"/>
        <v>269648.84999999998</v>
      </c>
      <c r="K1928" s="35">
        <f t="shared" si="211"/>
        <v>122976.87999999998</v>
      </c>
      <c r="L1928" s="35">
        <f t="shared" si="212"/>
        <v>122976.87999999998</v>
      </c>
      <c r="M1928" s="36">
        <f t="shared" si="213"/>
        <v>0.45606306127394941</v>
      </c>
      <c r="N1928" s="37">
        <f t="shared" si="214"/>
        <v>2019</v>
      </c>
      <c r="O1928" s="38" t="str">
        <f t="shared" si="215"/>
        <v>Q3</v>
      </c>
      <c r="P1928" s="37">
        <f t="shared" si="216"/>
        <v>8</v>
      </c>
    </row>
    <row r="1929" spans="1:16" x14ac:dyDescent="0.25">
      <c r="A1929" s="31">
        <v>43678</v>
      </c>
      <c r="B1929" s="32" t="s">
        <v>85</v>
      </c>
      <c r="C1929" s="32" t="s">
        <v>78</v>
      </c>
      <c r="D1929" s="32" t="s">
        <v>77</v>
      </c>
      <c r="E1929" s="33">
        <v>104</v>
      </c>
      <c r="F1929" s="34">
        <v>133326.04999999999</v>
      </c>
      <c r="G1929" s="34">
        <v>28930.67</v>
      </c>
      <c r="H1929" s="34">
        <v>74435.39</v>
      </c>
      <c r="I1929" s="34">
        <v>0</v>
      </c>
      <c r="J1929" s="35">
        <f t="shared" si="210"/>
        <v>104395.37999999999</v>
      </c>
      <c r="K1929" s="35">
        <f t="shared" si="211"/>
        <v>29959.989999999991</v>
      </c>
      <c r="L1929" s="35">
        <f t="shared" si="212"/>
        <v>29959.989999999991</v>
      </c>
      <c r="M1929" s="36">
        <f t="shared" si="213"/>
        <v>0.28698578423681192</v>
      </c>
      <c r="N1929" s="37">
        <f t="shared" si="214"/>
        <v>2019</v>
      </c>
      <c r="O1929" s="38" t="str">
        <f t="shared" si="215"/>
        <v>Q3</v>
      </c>
      <c r="P1929" s="37">
        <f t="shared" si="216"/>
        <v>8</v>
      </c>
    </row>
    <row r="1930" spans="1:16" x14ac:dyDescent="0.25">
      <c r="A1930" s="31">
        <v>43678</v>
      </c>
      <c r="B1930" s="32" t="s">
        <v>85</v>
      </c>
      <c r="C1930" s="32" t="s">
        <v>79</v>
      </c>
      <c r="D1930" s="32" t="s">
        <v>76</v>
      </c>
      <c r="E1930" s="33">
        <v>17</v>
      </c>
      <c r="F1930" s="34">
        <v>23116.31</v>
      </c>
      <c r="G1930" s="34">
        <v>0</v>
      </c>
      <c r="H1930" s="34">
        <v>12132.57</v>
      </c>
      <c r="I1930" s="34">
        <v>0</v>
      </c>
      <c r="J1930" s="35">
        <f t="shared" si="210"/>
        <v>23116.31</v>
      </c>
      <c r="K1930" s="35">
        <f t="shared" si="211"/>
        <v>10983.740000000002</v>
      </c>
      <c r="L1930" s="35">
        <f t="shared" si="212"/>
        <v>10983.740000000002</v>
      </c>
      <c r="M1930" s="36">
        <f t="shared" si="213"/>
        <v>0.47515109461674465</v>
      </c>
      <c r="N1930" s="37">
        <f t="shared" si="214"/>
        <v>2019</v>
      </c>
      <c r="O1930" s="38" t="str">
        <f t="shared" si="215"/>
        <v>Q3</v>
      </c>
      <c r="P1930" s="37">
        <f t="shared" si="216"/>
        <v>8</v>
      </c>
    </row>
    <row r="1931" spans="1:16" x14ac:dyDescent="0.25">
      <c r="A1931" s="31">
        <v>43709</v>
      </c>
      <c r="B1931" s="32" t="s">
        <v>74</v>
      </c>
      <c r="C1931" s="32" t="s">
        <v>86</v>
      </c>
      <c r="D1931" s="32" t="s">
        <v>76</v>
      </c>
      <c r="E1931" s="33">
        <v>49</v>
      </c>
      <c r="F1931" s="34">
        <v>21830.13</v>
      </c>
      <c r="G1931" s="34">
        <v>0</v>
      </c>
      <c r="H1931" s="34">
        <v>13549.75</v>
      </c>
      <c r="I1931" s="34">
        <v>1091.22</v>
      </c>
      <c r="J1931" s="35">
        <f t="shared" si="210"/>
        <v>21830.13</v>
      </c>
      <c r="K1931" s="35">
        <f t="shared" si="211"/>
        <v>8280.380000000001</v>
      </c>
      <c r="L1931" s="35">
        <f t="shared" si="212"/>
        <v>7189.1600000000008</v>
      </c>
      <c r="M1931" s="36">
        <f t="shared" si="213"/>
        <v>0.37930969719374097</v>
      </c>
      <c r="N1931" s="37">
        <f t="shared" si="214"/>
        <v>2019</v>
      </c>
      <c r="O1931" s="38" t="str">
        <f t="shared" si="215"/>
        <v>Q3</v>
      </c>
      <c r="P1931" s="37">
        <f t="shared" si="216"/>
        <v>9</v>
      </c>
    </row>
    <row r="1932" spans="1:16" x14ac:dyDescent="0.25">
      <c r="A1932" s="31">
        <v>43709</v>
      </c>
      <c r="B1932" s="32" t="s">
        <v>74</v>
      </c>
      <c r="C1932" s="32" t="s">
        <v>86</v>
      </c>
      <c r="D1932" s="32" t="s">
        <v>77</v>
      </c>
      <c r="E1932" s="33">
        <v>10</v>
      </c>
      <c r="F1932" s="34">
        <v>4743.59</v>
      </c>
      <c r="G1932" s="34">
        <v>351.36</v>
      </c>
      <c r="H1932" s="34">
        <v>2281.25</v>
      </c>
      <c r="I1932" s="34">
        <v>223.44</v>
      </c>
      <c r="J1932" s="35">
        <f t="shared" si="210"/>
        <v>4392.2300000000005</v>
      </c>
      <c r="K1932" s="35">
        <f t="shared" si="211"/>
        <v>2110.9800000000005</v>
      </c>
      <c r="L1932" s="35">
        <f t="shared" si="212"/>
        <v>1887.5400000000004</v>
      </c>
      <c r="M1932" s="36">
        <f t="shared" si="213"/>
        <v>0.48061690758453002</v>
      </c>
      <c r="N1932" s="37">
        <f t="shared" si="214"/>
        <v>2019</v>
      </c>
      <c r="O1932" s="38" t="str">
        <f t="shared" si="215"/>
        <v>Q3</v>
      </c>
      <c r="P1932" s="37">
        <f t="shared" si="216"/>
        <v>9</v>
      </c>
    </row>
    <row r="1933" spans="1:16" x14ac:dyDescent="0.25">
      <c r="A1933" s="31">
        <v>43709</v>
      </c>
      <c r="B1933" s="32" t="s">
        <v>74</v>
      </c>
      <c r="C1933" s="32" t="s">
        <v>75</v>
      </c>
      <c r="D1933" s="32" t="s">
        <v>76</v>
      </c>
      <c r="E1933" s="33">
        <v>37</v>
      </c>
      <c r="F1933" s="34">
        <v>15539.26</v>
      </c>
      <c r="G1933" s="34">
        <v>0</v>
      </c>
      <c r="H1933" s="34">
        <v>9298.91</v>
      </c>
      <c r="I1933" s="34">
        <v>0</v>
      </c>
      <c r="J1933" s="35">
        <f t="shared" si="210"/>
        <v>15539.26</v>
      </c>
      <c r="K1933" s="35">
        <f t="shared" si="211"/>
        <v>6240.35</v>
      </c>
      <c r="L1933" s="35">
        <f t="shared" si="212"/>
        <v>6240.35</v>
      </c>
      <c r="M1933" s="36">
        <f t="shared" si="213"/>
        <v>0.4015860472120294</v>
      </c>
      <c r="N1933" s="37">
        <f t="shared" si="214"/>
        <v>2019</v>
      </c>
      <c r="O1933" s="38" t="str">
        <f t="shared" si="215"/>
        <v>Q3</v>
      </c>
      <c r="P1933" s="37">
        <f t="shared" si="216"/>
        <v>9</v>
      </c>
    </row>
    <row r="1934" spans="1:16" x14ac:dyDescent="0.25">
      <c r="A1934" s="31">
        <v>43709</v>
      </c>
      <c r="B1934" s="32" t="s">
        <v>74</v>
      </c>
      <c r="C1934" s="32" t="s">
        <v>75</v>
      </c>
      <c r="D1934" s="32" t="s">
        <v>77</v>
      </c>
      <c r="E1934" s="33">
        <v>17</v>
      </c>
      <c r="F1934" s="34">
        <v>6476.54</v>
      </c>
      <c r="G1934" s="34">
        <v>903.87</v>
      </c>
      <c r="H1934" s="34">
        <v>3916.32</v>
      </c>
      <c r="I1934" s="34">
        <v>0</v>
      </c>
      <c r="J1934" s="35">
        <f t="shared" si="210"/>
        <v>5572.67</v>
      </c>
      <c r="K1934" s="35">
        <f t="shared" si="211"/>
        <v>1656.35</v>
      </c>
      <c r="L1934" s="35">
        <f t="shared" si="212"/>
        <v>1656.35</v>
      </c>
      <c r="M1934" s="36">
        <f t="shared" si="213"/>
        <v>0.29722736139050038</v>
      </c>
      <c r="N1934" s="37">
        <f t="shared" si="214"/>
        <v>2019</v>
      </c>
      <c r="O1934" s="38" t="str">
        <f t="shared" si="215"/>
        <v>Q3</v>
      </c>
      <c r="P1934" s="37">
        <f t="shared" si="216"/>
        <v>9</v>
      </c>
    </row>
    <row r="1935" spans="1:16" x14ac:dyDescent="0.25">
      <c r="A1935" s="31">
        <v>43709</v>
      </c>
      <c r="B1935" s="32" t="s">
        <v>74</v>
      </c>
      <c r="C1935" s="32" t="s">
        <v>78</v>
      </c>
      <c r="D1935" s="32" t="s">
        <v>76</v>
      </c>
      <c r="E1935" s="33">
        <v>926</v>
      </c>
      <c r="F1935" s="34">
        <v>363714.21</v>
      </c>
      <c r="G1935" s="34">
        <v>0</v>
      </c>
      <c r="H1935" s="34">
        <v>218288.23</v>
      </c>
      <c r="I1935" s="34">
        <v>0</v>
      </c>
      <c r="J1935" s="35">
        <f t="shared" si="210"/>
        <v>363714.21</v>
      </c>
      <c r="K1935" s="35">
        <f t="shared" si="211"/>
        <v>145425.98000000001</v>
      </c>
      <c r="L1935" s="35">
        <f t="shared" si="212"/>
        <v>145425.98000000001</v>
      </c>
      <c r="M1935" s="36">
        <f t="shared" si="213"/>
        <v>0.39983584914100551</v>
      </c>
      <c r="N1935" s="37">
        <f t="shared" si="214"/>
        <v>2019</v>
      </c>
      <c r="O1935" s="38" t="str">
        <f t="shared" si="215"/>
        <v>Q3</v>
      </c>
      <c r="P1935" s="37">
        <f t="shared" si="216"/>
        <v>9</v>
      </c>
    </row>
    <row r="1936" spans="1:16" x14ac:dyDescent="0.25">
      <c r="A1936" s="31">
        <v>43709</v>
      </c>
      <c r="B1936" s="32" t="s">
        <v>74</v>
      </c>
      <c r="C1936" s="32" t="s">
        <v>78</v>
      </c>
      <c r="D1936" s="32" t="s">
        <v>77</v>
      </c>
      <c r="E1936" s="33">
        <v>43</v>
      </c>
      <c r="F1936" s="34">
        <v>16744.79</v>
      </c>
      <c r="G1936" s="34">
        <v>837.24</v>
      </c>
      <c r="H1936" s="34">
        <v>8861.08</v>
      </c>
      <c r="I1936" s="34">
        <v>0</v>
      </c>
      <c r="J1936" s="35">
        <f t="shared" si="210"/>
        <v>15907.550000000001</v>
      </c>
      <c r="K1936" s="35">
        <f t="shared" si="211"/>
        <v>7046.4700000000012</v>
      </c>
      <c r="L1936" s="35">
        <f t="shared" si="212"/>
        <v>7046.4700000000012</v>
      </c>
      <c r="M1936" s="36">
        <f t="shared" si="213"/>
        <v>0.44296387564395528</v>
      </c>
      <c r="N1936" s="37">
        <f t="shared" si="214"/>
        <v>2019</v>
      </c>
      <c r="O1936" s="38" t="str">
        <f t="shared" si="215"/>
        <v>Q3</v>
      </c>
      <c r="P1936" s="37">
        <f t="shared" si="216"/>
        <v>9</v>
      </c>
    </row>
    <row r="1937" spans="1:16" x14ac:dyDescent="0.25">
      <c r="A1937" s="31">
        <v>43709</v>
      </c>
      <c r="B1937" s="32" t="s">
        <v>74</v>
      </c>
      <c r="C1937" s="32" t="s">
        <v>79</v>
      </c>
      <c r="D1937" s="32" t="s">
        <v>76</v>
      </c>
      <c r="E1937" s="33">
        <v>71</v>
      </c>
      <c r="F1937" s="34">
        <v>27447.07</v>
      </c>
      <c r="G1937" s="34">
        <v>0</v>
      </c>
      <c r="H1937" s="34">
        <v>16774.28</v>
      </c>
      <c r="I1937" s="34">
        <v>0</v>
      </c>
      <c r="J1937" s="35">
        <f t="shared" si="210"/>
        <v>27447.07</v>
      </c>
      <c r="K1937" s="35">
        <f t="shared" si="211"/>
        <v>10672.79</v>
      </c>
      <c r="L1937" s="35">
        <f t="shared" si="212"/>
        <v>10672.79</v>
      </c>
      <c r="M1937" s="36">
        <f t="shared" si="213"/>
        <v>0.38884988452319325</v>
      </c>
      <c r="N1937" s="37">
        <f t="shared" si="214"/>
        <v>2019</v>
      </c>
      <c r="O1937" s="38" t="str">
        <f t="shared" si="215"/>
        <v>Q3</v>
      </c>
      <c r="P1937" s="37">
        <f t="shared" si="216"/>
        <v>9</v>
      </c>
    </row>
    <row r="1938" spans="1:16" x14ac:dyDescent="0.25">
      <c r="A1938" s="31">
        <v>43709</v>
      </c>
      <c r="B1938" s="32" t="s">
        <v>74</v>
      </c>
      <c r="C1938" s="32" t="s">
        <v>79</v>
      </c>
      <c r="D1938" s="32" t="s">
        <v>77</v>
      </c>
      <c r="E1938" s="33">
        <v>21</v>
      </c>
      <c r="F1938" s="34">
        <v>7427.42</v>
      </c>
      <c r="G1938" s="34">
        <v>1014.56</v>
      </c>
      <c r="H1938" s="34">
        <v>4923.66</v>
      </c>
      <c r="I1938" s="34">
        <v>0</v>
      </c>
      <c r="J1938" s="35">
        <f t="shared" si="210"/>
        <v>6412.8600000000006</v>
      </c>
      <c r="K1938" s="35">
        <f t="shared" si="211"/>
        <v>1489.2000000000007</v>
      </c>
      <c r="L1938" s="35">
        <f t="shared" si="212"/>
        <v>1489.2000000000007</v>
      </c>
      <c r="M1938" s="36">
        <f t="shared" si="213"/>
        <v>0.23222088116690534</v>
      </c>
      <c r="N1938" s="37">
        <f t="shared" si="214"/>
        <v>2019</v>
      </c>
      <c r="O1938" s="38" t="str">
        <f t="shared" si="215"/>
        <v>Q3</v>
      </c>
      <c r="P1938" s="37">
        <f t="shared" si="216"/>
        <v>9</v>
      </c>
    </row>
    <row r="1939" spans="1:16" x14ac:dyDescent="0.25">
      <c r="A1939" s="31">
        <v>43709</v>
      </c>
      <c r="B1939" s="32" t="s">
        <v>80</v>
      </c>
      <c r="C1939" s="32" t="s">
        <v>86</v>
      </c>
      <c r="D1939" s="32" t="s">
        <v>76</v>
      </c>
      <c r="E1939" s="33">
        <v>15</v>
      </c>
      <c r="F1939" s="34">
        <v>72676.83</v>
      </c>
      <c r="G1939" s="34">
        <v>0</v>
      </c>
      <c r="H1939" s="34">
        <v>63025.03</v>
      </c>
      <c r="I1939" s="34">
        <v>3631.8</v>
      </c>
      <c r="J1939" s="35">
        <f t="shared" si="210"/>
        <v>72676.83</v>
      </c>
      <c r="K1939" s="35">
        <f t="shared" si="211"/>
        <v>9651.8000000000029</v>
      </c>
      <c r="L1939" s="35">
        <f t="shared" si="212"/>
        <v>6020.0000000000027</v>
      </c>
      <c r="M1939" s="36">
        <f t="shared" si="213"/>
        <v>0.13280436144504379</v>
      </c>
      <c r="N1939" s="37">
        <f t="shared" si="214"/>
        <v>2019</v>
      </c>
      <c r="O1939" s="38" t="str">
        <f t="shared" si="215"/>
        <v>Q3</v>
      </c>
      <c r="P1939" s="37">
        <f t="shared" si="216"/>
        <v>9</v>
      </c>
    </row>
    <row r="1940" spans="1:16" x14ac:dyDescent="0.25">
      <c r="A1940" s="31">
        <v>43709</v>
      </c>
      <c r="B1940" s="32" t="s">
        <v>80</v>
      </c>
      <c r="C1940" s="32" t="s">
        <v>86</v>
      </c>
      <c r="D1940" s="32" t="s">
        <v>77</v>
      </c>
      <c r="E1940" s="33">
        <v>2</v>
      </c>
      <c r="F1940" s="34">
        <v>7107.97</v>
      </c>
      <c r="G1940" s="34">
        <v>1066.2</v>
      </c>
      <c r="H1940" s="34">
        <v>6529.3</v>
      </c>
      <c r="I1940" s="34">
        <v>302.08999999999997</v>
      </c>
      <c r="J1940" s="35">
        <f t="shared" si="210"/>
        <v>6041.77</v>
      </c>
      <c r="K1940" s="35">
        <f t="shared" si="211"/>
        <v>-487.52999999999975</v>
      </c>
      <c r="L1940" s="35">
        <f t="shared" si="212"/>
        <v>-789.61999999999966</v>
      </c>
      <c r="M1940" s="36">
        <f t="shared" si="213"/>
        <v>-8.0693240556989052E-2</v>
      </c>
      <c r="N1940" s="37">
        <f t="shared" si="214"/>
        <v>2019</v>
      </c>
      <c r="O1940" s="38" t="str">
        <f t="shared" si="215"/>
        <v>Q3</v>
      </c>
      <c r="P1940" s="37">
        <f t="shared" si="216"/>
        <v>9</v>
      </c>
    </row>
    <row r="1941" spans="1:16" x14ac:dyDescent="0.25">
      <c r="A1941" s="31">
        <v>43709</v>
      </c>
      <c r="B1941" s="32" t="s">
        <v>80</v>
      </c>
      <c r="C1941" s="32" t="s">
        <v>75</v>
      </c>
      <c r="D1941" s="32" t="s">
        <v>76</v>
      </c>
      <c r="E1941" s="33">
        <v>10</v>
      </c>
      <c r="F1941" s="34">
        <v>58122.36</v>
      </c>
      <c r="G1941" s="34">
        <v>0</v>
      </c>
      <c r="H1941" s="34">
        <v>52181.33</v>
      </c>
      <c r="I1941" s="34">
        <v>0</v>
      </c>
      <c r="J1941" s="35">
        <f t="shared" si="210"/>
        <v>58122.36</v>
      </c>
      <c r="K1941" s="35">
        <f t="shared" si="211"/>
        <v>5941.0299999999988</v>
      </c>
      <c r="L1941" s="35">
        <f t="shared" si="212"/>
        <v>5941.0299999999988</v>
      </c>
      <c r="M1941" s="36">
        <f t="shared" si="213"/>
        <v>0.10221591139795423</v>
      </c>
      <c r="N1941" s="37">
        <f t="shared" si="214"/>
        <v>2019</v>
      </c>
      <c r="O1941" s="38" t="str">
        <f t="shared" si="215"/>
        <v>Q3</v>
      </c>
      <c r="P1941" s="37">
        <f t="shared" si="216"/>
        <v>9</v>
      </c>
    </row>
    <row r="1942" spans="1:16" x14ac:dyDescent="0.25">
      <c r="A1942" s="31">
        <v>43709</v>
      </c>
      <c r="B1942" s="32" t="s">
        <v>80</v>
      </c>
      <c r="C1942" s="32" t="s">
        <v>75</v>
      </c>
      <c r="D1942" s="32" t="s">
        <v>77</v>
      </c>
      <c r="E1942" s="33">
        <v>2</v>
      </c>
      <c r="F1942" s="34">
        <v>3945.58</v>
      </c>
      <c r="G1942" s="34">
        <v>394.56</v>
      </c>
      <c r="H1942" s="34">
        <v>3557.57</v>
      </c>
      <c r="I1942" s="34">
        <v>0</v>
      </c>
      <c r="J1942" s="35">
        <f t="shared" si="210"/>
        <v>3551.02</v>
      </c>
      <c r="K1942" s="35">
        <f t="shared" si="211"/>
        <v>-6.5500000000001819</v>
      </c>
      <c r="L1942" s="35">
        <f t="shared" si="212"/>
        <v>-6.5500000000001819</v>
      </c>
      <c r="M1942" s="36">
        <f t="shared" si="213"/>
        <v>-1.8445404419012515E-3</v>
      </c>
      <c r="N1942" s="37">
        <f t="shared" si="214"/>
        <v>2019</v>
      </c>
      <c r="O1942" s="38" t="str">
        <f t="shared" si="215"/>
        <v>Q3</v>
      </c>
      <c r="P1942" s="37">
        <f t="shared" si="216"/>
        <v>9</v>
      </c>
    </row>
    <row r="1943" spans="1:16" x14ac:dyDescent="0.25">
      <c r="A1943" s="31">
        <v>43709</v>
      </c>
      <c r="B1943" s="32" t="s">
        <v>80</v>
      </c>
      <c r="C1943" s="32" t="s">
        <v>78</v>
      </c>
      <c r="D1943" s="32" t="s">
        <v>76</v>
      </c>
      <c r="E1943" s="33">
        <v>161</v>
      </c>
      <c r="F1943" s="34">
        <v>1021963.39</v>
      </c>
      <c r="G1943" s="34">
        <v>0</v>
      </c>
      <c r="H1943" s="34">
        <v>883749.99</v>
      </c>
      <c r="I1943" s="34">
        <v>0</v>
      </c>
      <c r="J1943" s="35">
        <f t="shared" si="210"/>
        <v>1021963.39</v>
      </c>
      <c r="K1943" s="35">
        <f t="shared" si="211"/>
        <v>138213.40000000002</v>
      </c>
      <c r="L1943" s="35">
        <f t="shared" si="212"/>
        <v>138213.40000000002</v>
      </c>
      <c r="M1943" s="36">
        <f t="shared" si="213"/>
        <v>0.13524300513348136</v>
      </c>
      <c r="N1943" s="37">
        <f t="shared" si="214"/>
        <v>2019</v>
      </c>
      <c r="O1943" s="38" t="str">
        <f t="shared" si="215"/>
        <v>Q3</v>
      </c>
      <c r="P1943" s="37">
        <f t="shared" si="216"/>
        <v>9</v>
      </c>
    </row>
    <row r="1944" spans="1:16" x14ac:dyDescent="0.25">
      <c r="A1944" s="31">
        <v>43709</v>
      </c>
      <c r="B1944" s="32" t="s">
        <v>80</v>
      </c>
      <c r="C1944" s="32" t="s">
        <v>78</v>
      </c>
      <c r="D1944" s="32" t="s">
        <v>77</v>
      </c>
      <c r="E1944" s="33">
        <v>6</v>
      </c>
      <c r="F1944" s="34">
        <v>27404.63</v>
      </c>
      <c r="G1944" s="34">
        <v>1370.24</v>
      </c>
      <c r="H1944" s="34">
        <v>24035.87</v>
      </c>
      <c r="I1944" s="34">
        <v>0</v>
      </c>
      <c r="J1944" s="35">
        <f t="shared" si="210"/>
        <v>26034.39</v>
      </c>
      <c r="K1944" s="35">
        <f t="shared" si="211"/>
        <v>1998.5200000000004</v>
      </c>
      <c r="L1944" s="35">
        <f t="shared" si="212"/>
        <v>1998.5200000000004</v>
      </c>
      <c r="M1944" s="36">
        <f t="shared" si="213"/>
        <v>7.6764617876585561E-2</v>
      </c>
      <c r="N1944" s="37">
        <f t="shared" si="214"/>
        <v>2019</v>
      </c>
      <c r="O1944" s="38" t="str">
        <f t="shared" si="215"/>
        <v>Q3</v>
      </c>
      <c r="P1944" s="37">
        <f t="shared" si="216"/>
        <v>9</v>
      </c>
    </row>
    <row r="1945" spans="1:16" x14ac:dyDescent="0.25">
      <c r="A1945" s="31">
        <v>43709</v>
      </c>
      <c r="B1945" s="32" t="s">
        <v>80</v>
      </c>
      <c r="C1945" s="32" t="s">
        <v>79</v>
      </c>
      <c r="D1945" s="32" t="s">
        <v>76</v>
      </c>
      <c r="E1945" s="33">
        <v>27</v>
      </c>
      <c r="F1945" s="34">
        <v>156786.03</v>
      </c>
      <c r="G1945" s="34">
        <v>0</v>
      </c>
      <c r="H1945" s="34">
        <v>134975.74</v>
      </c>
      <c r="I1945" s="34">
        <v>0</v>
      </c>
      <c r="J1945" s="35">
        <f t="shared" si="210"/>
        <v>156786.03</v>
      </c>
      <c r="K1945" s="35">
        <f t="shared" si="211"/>
        <v>21810.290000000008</v>
      </c>
      <c r="L1945" s="35">
        <f t="shared" si="212"/>
        <v>21810.290000000008</v>
      </c>
      <c r="M1945" s="36">
        <f t="shared" si="213"/>
        <v>0.13910863104321225</v>
      </c>
      <c r="N1945" s="37">
        <f t="shared" si="214"/>
        <v>2019</v>
      </c>
      <c r="O1945" s="38" t="str">
        <f t="shared" si="215"/>
        <v>Q3</v>
      </c>
      <c r="P1945" s="37">
        <f t="shared" si="216"/>
        <v>9</v>
      </c>
    </row>
    <row r="1946" spans="1:16" x14ac:dyDescent="0.25">
      <c r="A1946" s="31">
        <v>43709</v>
      </c>
      <c r="B1946" s="32" t="s">
        <v>80</v>
      </c>
      <c r="C1946" s="32" t="s">
        <v>79</v>
      </c>
      <c r="D1946" s="32" t="s">
        <v>77</v>
      </c>
      <c r="E1946" s="33">
        <v>3</v>
      </c>
      <c r="F1946" s="34">
        <v>6066.93</v>
      </c>
      <c r="G1946" s="34">
        <v>910.04</v>
      </c>
      <c r="H1946" s="34">
        <v>5430.87</v>
      </c>
      <c r="I1946" s="34">
        <v>0</v>
      </c>
      <c r="J1946" s="35">
        <f t="shared" si="210"/>
        <v>5156.8900000000003</v>
      </c>
      <c r="K1946" s="35">
        <f t="shared" si="211"/>
        <v>-273.97999999999956</v>
      </c>
      <c r="L1946" s="35">
        <f t="shared" si="212"/>
        <v>-273.97999999999956</v>
      </c>
      <c r="M1946" s="36">
        <f t="shared" si="213"/>
        <v>-5.3128920725475925E-2</v>
      </c>
      <c r="N1946" s="37">
        <f t="shared" si="214"/>
        <v>2019</v>
      </c>
      <c r="O1946" s="38" t="str">
        <f t="shared" si="215"/>
        <v>Q3</v>
      </c>
      <c r="P1946" s="37">
        <f t="shared" si="216"/>
        <v>9</v>
      </c>
    </row>
    <row r="1947" spans="1:16" x14ac:dyDescent="0.25">
      <c r="A1947" s="31">
        <v>43709</v>
      </c>
      <c r="B1947" s="32" t="s">
        <v>81</v>
      </c>
      <c r="C1947" s="32" t="s">
        <v>86</v>
      </c>
      <c r="D1947" s="32" t="s">
        <v>76</v>
      </c>
      <c r="E1947" s="33">
        <v>34</v>
      </c>
      <c r="F1947" s="34">
        <v>25931.67</v>
      </c>
      <c r="G1947" s="34">
        <v>0</v>
      </c>
      <c r="H1947" s="34">
        <v>11247.84</v>
      </c>
      <c r="I1947" s="34">
        <v>1296.46</v>
      </c>
      <c r="J1947" s="35">
        <f t="shared" si="210"/>
        <v>25931.67</v>
      </c>
      <c r="K1947" s="35">
        <f t="shared" si="211"/>
        <v>14683.829999999998</v>
      </c>
      <c r="L1947" s="35">
        <f t="shared" si="212"/>
        <v>13387.369999999999</v>
      </c>
      <c r="M1947" s="36">
        <f t="shared" si="213"/>
        <v>0.56625084308106644</v>
      </c>
      <c r="N1947" s="37">
        <f t="shared" si="214"/>
        <v>2019</v>
      </c>
      <c r="O1947" s="38" t="str">
        <f t="shared" si="215"/>
        <v>Q3</v>
      </c>
      <c r="P1947" s="37">
        <f t="shared" si="216"/>
        <v>9</v>
      </c>
    </row>
    <row r="1948" spans="1:16" x14ac:dyDescent="0.25">
      <c r="A1948" s="31">
        <v>43709</v>
      </c>
      <c r="B1948" s="32" t="s">
        <v>81</v>
      </c>
      <c r="C1948" s="32" t="s">
        <v>86</v>
      </c>
      <c r="D1948" s="32" t="s">
        <v>77</v>
      </c>
      <c r="E1948" s="33">
        <v>3</v>
      </c>
      <c r="F1948" s="34">
        <v>1790.26</v>
      </c>
      <c r="G1948" s="34">
        <v>218.78</v>
      </c>
      <c r="H1948" s="34">
        <v>751.71</v>
      </c>
      <c r="I1948" s="34">
        <v>78.88</v>
      </c>
      <c r="J1948" s="35">
        <f t="shared" si="210"/>
        <v>1571.48</v>
      </c>
      <c r="K1948" s="35">
        <f t="shared" si="211"/>
        <v>819.77</v>
      </c>
      <c r="L1948" s="35">
        <f t="shared" si="212"/>
        <v>740.89</v>
      </c>
      <c r="M1948" s="36">
        <f t="shared" si="213"/>
        <v>0.52165474584468141</v>
      </c>
      <c r="N1948" s="37">
        <f t="shared" si="214"/>
        <v>2019</v>
      </c>
      <c r="O1948" s="38" t="str">
        <f t="shared" si="215"/>
        <v>Q3</v>
      </c>
      <c r="P1948" s="37">
        <f t="shared" si="216"/>
        <v>9</v>
      </c>
    </row>
    <row r="1949" spans="1:16" x14ac:dyDescent="0.25">
      <c r="A1949" s="31">
        <v>43709</v>
      </c>
      <c r="B1949" s="32" t="s">
        <v>81</v>
      </c>
      <c r="C1949" s="32" t="s">
        <v>75</v>
      </c>
      <c r="D1949" s="32" t="s">
        <v>76</v>
      </c>
      <c r="E1949" s="33">
        <v>28</v>
      </c>
      <c r="F1949" s="34">
        <v>19114.490000000002</v>
      </c>
      <c r="G1949" s="34">
        <v>0</v>
      </c>
      <c r="H1949" s="34">
        <v>8453.5499999999993</v>
      </c>
      <c r="I1949" s="34">
        <v>0</v>
      </c>
      <c r="J1949" s="35">
        <f t="shared" si="210"/>
        <v>19114.490000000002</v>
      </c>
      <c r="K1949" s="35">
        <f t="shared" si="211"/>
        <v>10660.940000000002</v>
      </c>
      <c r="L1949" s="35">
        <f t="shared" si="212"/>
        <v>10660.940000000002</v>
      </c>
      <c r="M1949" s="36">
        <f t="shared" si="213"/>
        <v>0.55774127376665561</v>
      </c>
      <c r="N1949" s="37">
        <f t="shared" si="214"/>
        <v>2019</v>
      </c>
      <c r="O1949" s="38" t="str">
        <f t="shared" si="215"/>
        <v>Q3</v>
      </c>
      <c r="P1949" s="37">
        <f t="shared" si="216"/>
        <v>9</v>
      </c>
    </row>
    <row r="1950" spans="1:16" x14ac:dyDescent="0.25">
      <c r="A1950" s="31">
        <v>43709</v>
      </c>
      <c r="B1950" s="32" t="s">
        <v>81</v>
      </c>
      <c r="C1950" s="32" t="s">
        <v>75</v>
      </c>
      <c r="D1950" s="32" t="s">
        <v>77</v>
      </c>
      <c r="E1950" s="33">
        <v>10</v>
      </c>
      <c r="F1950" s="34">
        <v>5061.95</v>
      </c>
      <c r="G1950" s="34">
        <v>536.65</v>
      </c>
      <c r="H1950" s="34">
        <v>2482.1999999999998</v>
      </c>
      <c r="I1950" s="34">
        <v>0</v>
      </c>
      <c r="J1950" s="35">
        <f t="shared" si="210"/>
        <v>4525.3</v>
      </c>
      <c r="K1950" s="35">
        <f t="shared" si="211"/>
        <v>2043.1000000000004</v>
      </c>
      <c r="L1950" s="35">
        <f t="shared" si="212"/>
        <v>2043.1000000000004</v>
      </c>
      <c r="M1950" s="36">
        <f t="shared" si="213"/>
        <v>0.45148387952179975</v>
      </c>
      <c r="N1950" s="37">
        <f t="shared" si="214"/>
        <v>2019</v>
      </c>
      <c r="O1950" s="38" t="str">
        <f t="shared" si="215"/>
        <v>Q3</v>
      </c>
      <c r="P1950" s="37">
        <f t="shared" si="216"/>
        <v>9</v>
      </c>
    </row>
    <row r="1951" spans="1:16" x14ac:dyDescent="0.25">
      <c r="A1951" s="31">
        <v>43709</v>
      </c>
      <c r="B1951" s="32" t="s">
        <v>81</v>
      </c>
      <c r="C1951" s="32" t="s">
        <v>78</v>
      </c>
      <c r="D1951" s="32" t="s">
        <v>76</v>
      </c>
      <c r="E1951" s="33">
        <v>623</v>
      </c>
      <c r="F1951" s="34">
        <v>455361.08</v>
      </c>
      <c r="G1951" s="34">
        <v>0</v>
      </c>
      <c r="H1951" s="34">
        <v>206366.43</v>
      </c>
      <c r="I1951" s="34">
        <v>0</v>
      </c>
      <c r="J1951" s="35">
        <f t="shared" si="210"/>
        <v>455361.08</v>
      </c>
      <c r="K1951" s="35">
        <f t="shared" si="211"/>
        <v>248994.65000000002</v>
      </c>
      <c r="L1951" s="35">
        <f t="shared" si="212"/>
        <v>248994.65000000002</v>
      </c>
      <c r="M1951" s="36">
        <f t="shared" si="213"/>
        <v>0.54680705254827666</v>
      </c>
      <c r="N1951" s="37">
        <f t="shared" si="214"/>
        <v>2019</v>
      </c>
      <c r="O1951" s="38" t="str">
        <f t="shared" si="215"/>
        <v>Q3</v>
      </c>
      <c r="P1951" s="37">
        <f t="shared" si="216"/>
        <v>9</v>
      </c>
    </row>
    <row r="1952" spans="1:16" x14ac:dyDescent="0.25">
      <c r="A1952" s="31">
        <v>43709</v>
      </c>
      <c r="B1952" s="32" t="s">
        <v>81</v>
      </c>
      <c r="C1952" s="32" t="s">
        <v>78</v>
      </c>
      <c r="D1952" s="32" t="s">
        <v>77</v>
      </c>
      <c r="E1952" s="33">
        <v>14</v>
      </c>
      <c r="F1952" s="34">
        <v>12316.38</v>
      </c>
      <c r="G1952" s="34">
        <v>615.82000000000005</v>
      </c>
      <c r="H1952" s="34">
        <v>5865.11</v>
      </c>
      <c r="I1952" s="34">
        <v>0</v>
      </c>
      <c r="J1952" s="35">
        <f t="shared" si="210"/>
        <v>11700.56</v>
      </c>
      <c r="K1952" s="35">
        <f t="shared" si="211"/>
        <v>5835.45</v>
      </c>
      <c r="L1952" s="35">
        <f t="shared" si="212"/>
        <v>5835.45</v>
      </c>
      <c r="M1952" s="36">
        <f t="shared" si="213"/>
        <v>0.49873253929726441</v>
      </c>
      <c r="N1952" s="37">
        <f t="shared" si="214"/>
        <v>2019</v>
      </c>
      <c r="O1952" s="38" t="str">
        <f t="shared" si="215"/>
        <v>Q3</v>
      </c>
      <c r="P1952" s="37">
        <f t="shared" si="216"/>
        <v>9</v>
      </c>
    </row>
    <row r="1953" spans="1:16" x14ac:dyDescent="0.25">
      <c r="A1953" s="31">
        <v>43709</v>
      </c>
      <c r="B1953" s="32" t="s">
        <v>81</v>
      </c>
      <c r="C1953" s="32" t="s">
        <v>79</v>
      </c>
      <c r="D1953" s="32" t="s">
        <v>76</v>
      </c>
      <c r="E1953" s="33">
        <v>54</v>
      </c>
      <c r="F1953" s="34">
        <v>40703.69</v>
      </c>
      <c r="G1953" s="34">
        <v>0</v>
      </c>
      <c r="H1953" s="34">
        <v>18601.53</v>
      </c>
      <c r="I1953" s="34">
        <v>0</v>
      </c>
      <c r="J1953" s="35">
        <f t="shared" si="210"/>
        <v>40703.69</v>
      </c>
      <c r="K1953" s="35">
        <f t="shared" si="211"/>
        <v>22102.160000000003</v>
      </c>
      <c r="L1953" s="35">
        <f t="shared" si="212"/>
        <v>22102.160000000003</v>
      </c>
      <c r="M1953" s="36">
        <f t="shared" si="213"/>
        <v>0.54300138390401465</v>
      </c>
      <c r="N1953" s="37">
        <f t="shared" si="214"/>
        <v>2019</v>
      </c>
      <c r="O1953" s="38" t="str">
        <f t="shared" si="215"/>
        <v>Q3</v>
      </c>
      <c r="P1953" s="37">
        <f t="shared" si="216"/>
        <v>9</v>
      </c>
    </row>
    <row r="1954" spans="1:16" x14ac:dyDescent="0.25">
      <c r="A1954" s="31">
        <v>43709</v>
      </c>
      <c r="B1954" s="32" t="s">
        <v>81</v>
      </c>
      <c r="C1954" s="32" t="s">
        <v>79</v>
      </c>
      <c r="D1954" s="32" t="s">
        <v>77</v>
      </c>
      <c r="E1954" s="33">
        <v>7</v>
      </c>
      <c r="F1954" s="34">
        <v>3536.99</v>
      </c>
      <c r="G1954" s="34">
        <v>502.02</v>
      </c>
      <c r="H1954" s="34">
        <v>1501.5</v>
      </c>
      <c r="I1954" s="34">
        <v>0</v>
      </c>
      <c r="J1954" s="35">
        <f t="shared" si="210"/>
        <v>3034.97</v>
      </c>
      <c r="K1954" s="35">
        <f t="shared" si="211"/>
        <v>1533.4699999999998</v>
      </c>
      <c r="L1954" s="35">
        <f t="shared" si="212"/>
        <v>1533.4699999999998</v>
      </c>
      <c r="M1954" s="36">
        <f t="shared" si="213"/>
        <v>0.50526693838818837</v>
      </c>
      <c r="N1954" s="37">
        <f t="shared" si="214"/>
        <v>2019</v>
      </c>
      <c r="O1954" s="38" t="str">
        <f t="shared" si="215"/>
        <v>Q3</v>
      </c>
      <c r="P1954" s="37">
        <f t="shared" si="216"/>
        <v>9</v>
      </c>
    </row>
    <row r="1955" spans="1:16" x14ac:dyDescent="0.25">
      <c r="A1955" s="31">
        <v>43709</v>
      </c>
      <c r="B1955" s="32" t="s">
        <v>82</v>
      </c>
      <c r="C1955" s="32" t="s">
        <v>86</v>
      </c>
      <c r="D1955" s="32" t="s">
        <v>76</v>
      </c>
      <c r="E1955" s="33">
        <v>84</v>
      </c>
      <c r="F1955" s="34">
        <v>9238.98</v>
      </c>
      <c r="G1955" s="34">
        <v>0</v>
      </c>
      <c r="H1955" s="34">
        <v>7668.4</v>
      </c>
      <c r="I1955" s="34">
        <v>461.95</v>
      </c>
      <c r="J1955" s="35">
        <f t="shared" si="210"/>
        <v>9238.98</v>
      </c>
      <c r="K1955" s="35">
        <f t="shared" si="211"/>
        <v>1570.58</v>
      </c>
      <c r="L1955" s="35">
        <f t="shared" si="212"/>
        <v>1108.6299999999999</v>
      </c>
      <c r="M1955" s="36">
        <f t="shared" si="213"/>
        <v>0.16999495615316843</v>
      </c>
      <c r="N1955" s="37">
        <f t="shared" si="214"/>
        <v>2019</v>
      </c>
      <c r="O1955" s="38" t="str">
        <f t="shared" si="215"/>
        <v>Q3</v>
      </c>
      <c r="P1955" s="37">
        <f t="shared" si="216"/>
        <v>9</v>
      </c>
    </row>
    <row r="1956" spans="1:16" x14ac:dyDescent="0.25">
      <c r="A1956" s="31">
        <v>43709</v>
      </c>
      <c r="B1956" s="32" t="s">
        <v>82</v>
      </c>
      <c r="C1956" s="32" t="s">
        <v>86</v>
      </c>
      <c r="D1956" s="32" t="s">
        <v>77</v>
      </c>
      <c r="E1956" s="33">
        <v>11</v>
      </c>
      <c r="F1956" s="34">
        <v>1149.3</v>
      </c>
      <c r="G1956" s="34">
        <v>172.4</v>
      </c>
      <c r="H1956" s="34">
        <v>1029.54</v>
      </c>
      <c r="I1956" s="34">
        <v>48.85</v>
      </c>
      <c r="J1956" s="35">
        <f t="shared" si="210"/>
        <v>976.9</v>
      </c>
      <c r="K1956" s="35">
        <f t="shared" si="211"/>
        <v>-52.639999999999986</v>
      </c>
      <c r="L1956" s="35">
        <f t="shared" si="212"/>
        <v>-101.48999999999998</v>
      </c>
      <c r="M1956" s="36">
        <f t="shared" si="213"/>
        <v>-5.3884737434742543E-2</v>
      </c>
      <c r="N1956" s="37">
        <f t="shared" si="214"/>
        <v>2019</v>
      </c>
      <c r="O1956" s="38" t="str">
        <f t="shared" si="215"/>
        <v>Q3</v>
      </c>
      <c r="P1956" s="37">
        <f t="shared" si="216"/>
        <v>9</v>
      </c>
    </row>
    <row r="1957" spans="1:16" x14ac:dyDescent="0.25">
      <c r="A1957" s="31">
        <v>43709</v>
      </c>
      <c r="B1957" s="32" t="s">
        <v>82</v>
      </c>
      <c r="C1957" s="32" t="s">
        <v>75</v>
      </c>
      <c r="D1957" s="32" t="s">
        <v>76</v>
      </c>
      <c r="E1957" s="33">
        <v>72</v>
      </c>
      <c r="F1957" s="34">
        <v>8778.2999999999993</v>
      </c>
      <c r="G1957" s="34">
        <v>0</v>
      </c>
      <c r="H1957" s="34">
        <v>7185.3</v>
      </c>
      <c r="I1957" s="34">
        <v>0</v>
      </c>
      <c r="J1957" s="35">
        <f t="shared" si="210"/>
        <v>8778.2999999999993</v>
      </c>
      <c r="K1957" s="35">
        <f t="shared" si="211"/>
        <v>1592.9999999999991</v>
      </c>
      <c r="L1957" s="35">
        <f t="shared" si="212"/>
        <v>1592.9999999999991</v>
      </c>
      <c r="M1957" s="36">
        <f t="shared" si="213"/>
        <v>0.18147021632890187</v>
      </c>
      <c r="N1957" s="37">
        <f t="shared" si="214"/>
        <v>2019</v>
      </c>
      <c r="O1957" s="38" t="str">
        <f t="shared" si="215"/>
        <v>Q3</v>
      </c>
      <c r="P1957" s="37">
        <f t="shared" si="216"/>
        <v>9</v>
      </c>
    </row>
    <row r="1958" spans="1:16" x14ac:dyDescent="0.25">
      <c r="A1958" s="31">
        <v>43709</v>
      </c>
      <c r="B1958" s="32" t="s">
        <v>82</v>
      </c>
      <c r="C1958" s="32" t="s">
        <v>75</v>
      </c>
      <c r="D1958" s="32" t="s">
        <v>77</v>
      </c>
      <c r="E1958" s="33">
        <v>19</v>
      </c>
      <c r="F1958" s="34">
        <v>1748.84</v>
      </c>
      <c r="G1958" s="34">
        <v>232.81</v>
      </c>
      <c r="H1958" s="34">
        <v>1453.17</v>
      </c>
      <c r="I1958" s="34">
        <v>0</v>
      </c>
      <c r="J1958" s="35">
        <f t="shared" si="210"/>
        <v>1516.03</v>
      </c>
      <c r="K1958" s="35">
        <f t="shared" si="211"/>
        <v>62.8599999999999</v>
      </c>
      <c r="L1958" s="35">
        <f t="shared" si="212"/>
        <v>62.8599999999999</v>
      </c>
      <c r="M1958" s="36">
        <f t="shared" si="213"/>
        <v>4.1463559428243438E-2</v>
      </c>
      <c r="N1958" s="37">
        <f t="shared" si="214"/>
        <v>2019</v>
      </c>
      <c r="O1958" s="38" t="str">
        <f t="shared" si="215"/>
        <v>Q3</v>
      </c>
      <c r="P1958" s="37">
        <f t="shared" si="216"/>
        <v>9</v>
      </c>
    </row>
    <row r="1959" spans="1:16" x14ac:dyDescent="0.25">
      <c r="A1959" s="31">
        <v>43709</v>
      </c>
      <c r="B1959" s="32" t="s">
        <v>82</v>
      </c>
      <c r="C1959" s="32" t="s">
        <v>78</v>
      </c>
      <c r="D1959" s="32" t="s">
        <v>76</v>
      </c>
      <c r="E1959" s="33">
        <v>2661</v>
      </c>
      <c r="F1959" s="34">
        <v>273398.53999999998</v>
      </c>
      <c r="G1959" s="34">
        <v>0</v>
      </c>
      <c r="H1959" s="34">
        <v>225107.71</v>
      </c>
      <c r="I1959" s="34">
        <v>0</v>
      </c>
      <c r="J1959" s="35">
        <f t="shared" si="210"/>
        <v>273398.53999999998</v>
      </c>
      <c r="K1959" s="35">
        <f t="shared" si="211"/>
        <v>48290.829999999987</v>
      </c>
      <c r="L1959" s="35">
        <f t="shared" si="212"/>
        <v>48290.829999999987</v>
      </c>
      <c r="M1959" s="36">
        <f t="shared" si="213"/>
        <v>0.17663163087849698</v>
      </c>
      <c r="N1959" s="37">
        <f t="shared" si="214"/>
        <v>2019</v>
      </c>
      <c r="O1959" s="38" t="str">
        <f t="shared" si="215"/>
        <v>Q3</v>
      </c>
      <c r="P1959" s="37">
        <f t="shared" si="216"/>
        <v>9</v>
      </c>
    </row>
    <row r="1960" spans="1:16" x14ac:dyDescent="0.25">
      <c r="A1960" s="31">
        <v>43709</v>
      </c>
      <c r="B1960" s="32" t="s">
        <v>82</v>
      </c>
      <c r="C1960" s="32" t="s">
        <v>78</v>
      </c>
      <c r="D1960" s="32" t="s">
        <v>77</v>
      </c>
      <c r="E1960" s="33">
        <v>140</v>
      </c>
      <c r="F1960" s="34">
        <v>13843.62</v>
      </c>
      <c r="G1960" s="34">
        <v>692.21</v>
      </c>
      <c r="H1960" s="34">
        <v>11234.43</v>
      </c>
      <c r="I1960" s="34">
        <v>0</v>
      </c>
      <c r="J1960" s="35">
        <f t="shared" si="210"/>
        <v>13151.41</v>
      </c>
      <c r="K1960" s="35">
        <f t="shared" si="211"/>
        <v>1916.9799999999996</v>
      </c>
      <c r="L1960" s="35">
        <f t="shared" si="212"/>
        <v>1916.9799999999996</v>
      </c>
      <c r="M1960" s="36">
        <f t="shared" si="213"/>
        <v>0.14576231750055693</v>
      </c>
      <c r="N1960" s="37">
        <f t="shared" si="214"/>
        <v>2019</v>
      </c>
      <c r="O1960" s="38" t="str">
        <f t="shared" si="215"/>
        <v>Q3</v>
      </c>
      <c r="P1960" s="37">
        <f t="shared" si="216"/>
        <v>9</v>
      </c>
    </row>
    <row r="1961" spans="1:16" x14ac:dyDescent="0.25">
      <c r="A1961" s="31">
        <v>43709</v>
      </c>
      <c r="B1961" s="32" t="s">
        <v>82</v>
      </c>
      <c r="C1961" s="32" t="s">
        <v>79</v>
      </c>
      <c r="D1961" s="32" t="s">
        <v>76</v>
      </c>
      <c r="E1961" s="33">
        <v>120</v>
      </c>
      <c r="F1961" s="34">
        <v>9856.42</v>
      </c>
      <c r="G1961" s="34">
        <v>0</v>
      </c>
      <c r="H1961" s="34">
        <v>7841.33</v>
      </c>
      <c r="I1961" s="34">
        <v>0</v>
      </c>
      <c r="J1961" s="35">
        <f t="shared" si="210"/>
        <v>9856.42</v>
      </c>
      <c r="K1961" s="35">
        <f t="shared" si="211"/>
        <v>2015.0900000000001</v>
      </c>
      <c r="L1961" s="35">
        <f t="shared" si="212"/>
        <v>2015.0900000000001</v>
      </c>
      <c r="M1961" s="36">
        <f t="shared" si="213"/>
        <v>0.20444441288013296</v>
      </c>
      <c r="N1961" s="37">
        <f t="shared" si="214"/>
        <v>2019</v>
      </c>
      <c r="O1961" s="38" t="str">
        <f t="shared" si="215"/>
        <v>Q3</v>
      </c>
      <c r="P1961" s="37">
        <f t="shared" si="216"/>
        <v>9</v>
      </c>
    </row>
    <row r="1962" spans="1:16" x14ac:dyDescent="0.25">
      <c r="A1962" s="31">
        <v>43709</v>
      </c>
      <c r="B1962" s="32" t="s">
        <v>82</v>
      </c>
      <c r="C1962" s="32" t="s">
        <v>79</v>
      </c>
      <c r="D1962" s="32" t="s">
        <v>77</v>
      </c>
      <c r="E1962" s="33">
        <v>39</v>
      </c>
      <c r="F1962" s="34">
        <v>4377.49</v>
      </c>
      <c r="G1962" s="34">
        <v>528.44000000000005</v>
      </c>
      <c r="H1962" s="34">
        <v>3721.2</v>
      </c>
      <c r="I1962" s="34">
        <v>0</v>
      </c>
      <c r="J1962" s="35">
        <f t="shared" si="210"/>
        <v>3849.0499999999997</v>
      </c>
      <c r="K1962" s="35">
        <f t="shared" si="211"/>
        <v>127.84999999999991</v>
      </c>
      <c r="L1962" s="35">
        <f t="shared" si="212"/>
        <v>127.84999999999991</v>
      </c>
      <c r="M1962" s="36">
        <f t="shared" si="213"/>
        <v>3.3215988360764323E-2</v>
      </c>
      <c r="N1962" s="37">
        <f t="shared" si="214"/>
        <v>2019</v>
      </c>
      <c r="O1962" s="38" t="str">
        <f t="shared" si="215"/>
        <v>Q3</v>
      </c>
      <c r="P1962" s="37">
        <f t="shared" si="216"/>
        <v>9</v>
      </c>
    </row>
    <row r="1963" spans="1:16" x14ac:dyDescent="0.25">
      <c r="A1963" s="31">
        <v>43709</v>
      </c>
      <c r="B1963" s="32" t="s">
        <v>83</v>
      </c>
      <c r="C1963" s="32" t="s">
        <v>86</v>
      </c>
      <c r="D1963" s="32" t="s">
        <v>76</v>
      </c>
      <c r="E1963" s="33">
        <v>37</v>
      </c>
      <c r="F1963" s="34">
        <v>19607.97</v>
      </c>
      <c r="G1963" s="34">
        <v>0</v>
      </c>
      <c r="H1963" s="34">
        <v>9910.41</v>
      </c>
      <c r="I1963" s="34">
        <v>978.72</v>
      </c>
      <c r="J1963" s="35">
        <f t="shared" si="210"/>
        <v>19607.97</v>
      </c>
      <c r="K1963" s="35">
        <f t="shared" si="211"/>
        <v>9697.5600000000013</v>
      </c>
      <c r="L1963" s="35">
        <f t="shared" si="212"/>
        <v>8718.840000000002</v>
      </c>
      <c r="M1963" s="36">
        <f t="shared" si="213"/>
        <v>0.49457236011683009</v>
      </c>
      <c r="N1963" s="37">
        <f t="shared" si="214"/>
        <v>2019</v>
      </c>
      <c r="O1963" s="38" t="str">
        <f t="shared" si="215"/>
        <v>Q3</v>
      </c>
      <c r="P1963" s="37">
        <f t="shared" si="216"/>
        <v>9</v>
      </c>
    </row>
    <row r="1964" spans="1:16" x14ac:dyDescent="0.25">
      <c r="A1964" s="31">
        <v>43709</v>
      </c>
      <c r="B1964" s="32" t="s">
        <v>83</v>
      </c>
      <c r="C1964" s="32" t="s">
        <v>86</v>
      </c>
      <c r="D1964" s="32" t="s">
        <v>77</v>
      </c>
      <c r="E1964" s="33">
        <v>9</v>
      </c>
      <c r="F1964" s="34">
        <v>3057.34</v>
      </c>
      <c r="G1964" s="34">
        <v>458.61</v>
      </c>
      <c r="H1964" s="34">
        <v>1631.18</v>
      </c>
      <c r="I1964" s="34">
        <v>129.94</v>
      </c>
      <c r="J1964" s="35">
        <f t="shared" si="210"/>
        <v>2598.73</v>
      </c>
      <c r="K1964" s="35">
        <f t="shared" si="211"/>
        <v>967.55</v>
      </c>
      <c r="L1964" s="35">
        <f t="shared" si="212"/>
        <v>837.6099999999999</v>
      </c>
      <c r="M1964" s="36">
        <f t="shared" si="213"/>
        <v>0.37231647766408976</v>
      </c>
      <c r="N1964" s="37">
        <f t="shared" si="214"/>
        <v>2019</v>
      </c>
      <c r="O1964" s="38" t="str">
        <f t="shared" si="215"/>
        <v>Q3</v>
      </c>
      <c r="P1964" s="37">
        <f t="shared" si="216"/>
        <v>9</v>
      </c>
    </row>
    <row r="1965" spans="1:16" x14ac:dyDescent="0.25">
      <c r="A1965" s="31">
        <v>43709</v>
      </c>
      <c r="B1965" s="32" t="s">
        <v>83</v>
      </c>
      <c r="C1965" s="32" t="s">
        <v>75</v>
      </c>
      <c r="D1965" s="32" t="s">
        <v>76</v>
      </c>
      <c r="E1965" s="33">
        <v>30</v>
      </c>
      <c r="F1965" s="34">
        <v>25713.09</v>
      </c>
      <c r="G1965" s="34">
        <v>0</v>
      </c>
      <c r="H1965" s="34">
        <v>14342.89</v>
      </c>
      <c r="I1965" s="34">
        <v>0</v>
      </c>
      <c r="J1965" s="35">
        <f t="shared" si="210"/>
        <v>25713.09</v>
      </c>
      <c r="K1965" s="35">
        <f t="shared" si="211"/>
        <v>11370.2</v>
      </c>
      <c r="L1965" s="35">
        <f t="shared" si="212"/>
        <v>11370.2</v>
      </c>
      <c r="M1965" s="36">
        <f t="shared" si="213"/>
        <v>0.4421950065122473</v>
      </c>
      <c r="N1965" s="37">
        <f t="shared" si="214"/>
        <v>2019</v>
      </c>
      <c r="O1965" s="38" t="str">
        <f t="shared" si="215"/>
        <v>Q3</v>
      </c>
      <c r="P1965" s="37">
        <f t="shared" si="216"/>
        <v>9</v>
      </c>
    </row>
    <row r="1966" spans="1:16" x14ac:dyDescent="0.25">
      <c r="A1966" s="31">
        <v>43709</v>
      </c>
      <c r="B1966" s="32" t="s">
        <v>83</v>
      </c>
      <c r="C1966" s="32" t="s">
        <v>75</v>
      </c>
      <c r="D1966" s="32" t="s">
        <v>77</v>
      </c>
      <c r="E1966" s="33">
        <v>19</v>
      </c>
      <c r="F1966" s="34">
        <v>13902.89</v>
      </c>
      <c r="G1966" s="34">
        <v>1518.53</v>
      </c>
      <c r="H1966" s="34">
        <v>7610.47</v>
      </c>
      <c r="I1966" s="34">
        <v>0</v>
      </c>
      <c r="J1966" s="35">
        <f t="shared" si="210"/>
        <v>12384.359999999999</v>
      </c>
      <c r="K1966" s="35">
        <f t="shared" si="211"/>
        <v>4773.8899999999985</v>
      </c>
      <c r="L1966" s="35">
        <f t="shared" si="212"/>
        <v>4773.8899999999985</v>
      </c>
      <c r="M1966" s="36">
        <f t="shared" si="213"/>
        <v>0.3854773278554563</v>
      </c>
      <c r="N1966" s="37">
        <f t="shared" si="214"/>
        <v>2019</v>
      </c>
      <c r="O1966" s="38" t="str">
        <f t="shared" si="215"/>
        <v>Q3</v>
      </c>
      <c r="P1966" s="37">
        <f t="shared" si="216"/>
        <v>9</v>
      </c>
    </row>
    <row r="1967" spans="1:16" x14ac:dyDescent="0.25">
      <c r="A1967" s="31">
        <v>43709</v>
      </c>
      <c r="B1967" s="32" t="s">
        <v>83</v>
      </c>
      <c r="C1967" s="32" t="s">
        <v>78</v>
      </c>
      <c r="D1967" s="32" t="s">
        <v>76</v>
      </c>
      <c r="E1967" s="33">
        <v>809</v>
      </c>
      <c r="F1967" s="34">
        <v>475095.19</v>
      </c>
      <c r="G1967" s="34">
        <v>0</v>
      </c>
      <c r="H1967" s="34">
        <v>256653.62</v>
      </c>
      <c r="I1967" s="34">
        <v>0</v>
      </c>
      <c r="J1967" s="35">
        <f t="shared" si="210"/>
        <v>475095.19</v>
      </c>
      <c r="K1967" s="35">
        <f t="shared" si="211"/>
        <v>218441.57</v>
      </c>
      <c r="L1967" s="35">
        <f t="shared" si="212"/>
        <v>218441.57</v>
      </c>
      <c r="M1967" s="36">
        <f t="shared" si="213"/>
        <v>0.45978484859002677</v>
      </c>
      <c r="N1967" s="37">
        <f t="shared" si="214"/>
        <v>2019</v>
      </c>
      <c r="O1967" s="38" t="str">
        <f t="shared" si="215"/>
        <v>Q3</v>
      </c>
      <c r="P1967" s="37">
        <f t="shared" si="216"/>
        <v>9</v>
      </c>
    </row>
    <row r="1968" spans="1:16" x14ac:dyDescent="0.25">
      <c r="A1968" s="31">
        <v>43709</v>
      </c>
      <c r="B1968" s="32" t="s">
        <v>83</v>
      </c>
      <c r="C1968" s="32" t="s">
        <v>78</v>
      </c>
      <c r="D1968" s="32" t="s">
        <v>77</v>
      </c>
      <c r="E1968" s="33">
        <v>27</v>
      </c>
      <c r="F1968" s="34">
        <v>14870.67</v>
      </c>
      <c r="G1968" s="34">
        <v>743.57</v>
      </c>
      <c r="H1968" s="34">
        <v>8117.87</v>
      </c>
      <c r="I1968" s="34">
        <v>0</v>
      </c>
      <c r="J1968" s="35">
        <f t="shared" si="210"/>
        <v>14127.1</v>
      </c>
      <c r="K1968" s="35">
        <f t="shared" si="211"/>
        <v>6009.2300000000005</v>
      </c>
      <c r="L1968" s="35">
        <f t="shared" si="212"/>
        <v>6009.2300000000005</v>
      </c>
      <c r="M1968" s="36">
        <f t="shared" si="213"/>
        <v>0.4253689716927041</v>
      </c>
      <c r="N1968" s="37">
        <f t="shared" si="214"/>
        <v>2019</v>
      </c>
      <c r="O1968" s="38" t="str">
        <f t="shared" si="215"/>
        <v>Q3</v>
      </c>
      <c r="P1968" s="37">
        <f t="shared" si="216"/>
        <v>9</v>
      </c>
    </row>
    <row r="1969" spans="1:16" x14ac:dyDescent="0.25">
      <c r="A1969" s="31">
        <v>43709</v>
      </c>
      <c r="B1969" s="32" t="s">
        <v>83</v>
      </c>
      <c r="C1969" s="32" t="s">
        <v>79</v>
      </c>
      <c r="D1969" s="32" t="s">
        <v>76</v>
      </c>
      <c r="E1969" s="33">
        <v>48</v>
      </c>
      <c r="F1969" s="34">
        <v>32080.33</v>
      </c>
      <c r="G1969" s="34">
        <v>0</v>
      </c>
      <c r="H1969" s="34">
        <v>17253.61</v>
      </c>
      <c r="I1969" s="34">
        <v>0</v>
      </c>
      <c r="J1969" s="35">
        <f t="shared" si="210"/>
        <v>32080.33</v>
      </c>
      <c r="K1969" s="35">
        <f t="shared" si="211"/>
        <v>14826.720000000001</v>
      </c>
      <c r="L1969" s="35">
        <f t="shared" si="212"/>
        <v>14826.720000000001</v>
      </c>
      <c r="M1969" s="36">
        <f t="shared" si="213"/>
        <v>0.46217479683033186</v>
      </c>
      <c r="N1969" s="37">
        <f t="shared" si="214"/>
        <v>2019</v>
      </c>
      <c r="O1969" s="38" t="str">
        <f t="shared" si="215"/>
        <v>Q3</v>
      </c>
      <c r="P1969" s="37">
        <f t="shared" si="216"/>
        <v>9</v>
      </c>
    </row>
    <row r="1970" spans="1:16" x14ac:dyDescent="0.25">
      <c r="A1970" s="31">
        <v>43709</v>
      </c>
      <c r="B1970" s="32" t="s">
        <v>83</v>
      </c>
      <c r="C1970" s="32" t="s">
        <v>79</v>
      </c>
      <c r="D1970" s="32" t="s">
        <v>77</v>
      </c>
      <c r="E1970" s="33">
        <v>16</v>
      </c>
      <c r="F1970" s="34">
        <v>9007.51</v>
      </c>
      <c r="G1970" s="34">
        <v>1051.32</v>
      </c>
      <c r="H1970" s="34">
        <v>4575.87</v>
      </c>
      <c r="I1970" s="34">
        <v>0</v>
      </c>
      <c r="J1970" s="35">
        <f t="shared" si="210"/>
        <v>7956.1900000000005</v>
      </c>
      <c r="K1970" s="35">
        <f t="shared" si="211"/>
        <v>3380.3200000000006</v>
      </c>
      <c r="L1970" s="35">
        <f t="shared" si="212"/>
        <v>3380.3200000000006</v>
      </c>
      <c r="M1970" s="36">
        <f t="shared" si="213"/>
        <v>0.42486667613518536</v>
      </c>
      <c r="N1970" s="37">
        <f t="shared" si="214"/>
        <v>2019</v>
      </c>
      <c r="O1970" s="38" t="str">
        <f t="shared" si="215"/>
        <v>Q3</v>
      </c>
      <c r="P1970" s="37">
        <f t="shared" si="216"/>
        <v>9</v>
      </c>
    </row>
    <row r="1971" spans="1:16" x14ac:dyDescent="0.25">
      <c r="A1971" s="31">
        <v>43709</v>
      </c>
      <c r="B1971" s="32" t="s">
        <v>84</v>
      </c>
      <c r="C1971" s="32" t="s">
        <v>86</v>
      </c>
      <c r="D1971" s="32" t="s">
        <v>76</v>
      </c>
      <c r="E1971" s="33">
        <v>14</v>
      </c>
      <c r="F1971" s="34">
        <v>59434</v>
      </c>
      <c r="G1971" s="34">
        <v>0</v>
      </c>
      <c r="H1971" s="34">
        <v>50121.41</v>
      </c>
      <c r="I1971" s="34">
        <v>2971.7</v>
      </c>
      <c r="J1971" s="35">
        <f t="shared" si="210"/>
        <v>59434</v>
      </c>
      <c r="K1971" s="35">
        <f t="shared" si="211"/>
        <v>9312.5899999999965</v>
      </c>
      <c r="L1971" s="35">
        <f t="shared" si="212"/>
        <v>6340.8899999999967</v>
      </c>
      <c r="M1971" s="36">
        <f t="shared" si="213"/>
        <v>0.15668792273782678</v>
      </c>
      <c r="N1971" s="37">
        <f t="shared" si="214"/>
        <v>2019</v>
      </c>
      <c r="O1971" s="38" t="str">
        <f t="shared" si="215"/>
        <v>Q3</v>
      </c>
      <c r="P1971" s="37">
        <f t="shared" si="216"/>
        <v>9</v>
      </c>
    </row>
    <row r="1972" spans="1:16" x14ac:dyDescent="0.25">
      <c r="A1972" s="31">
        <v>43709</v>
      </c>
      <c r="B1972" s="32" t="s">
        <v>84</v>
      </c>
      <c r="C1972" s="32" t="s">
        <v>86</v>
      </c>
      <c r="D1972" s="32" t="s">
        <v>77</v>
      </c>
      <c r="E1972" s="33">
        <v>2</v>
      </c>
      <c r="F1972" s="34">
        <v>11989.53</v>
      </c>
      <c r="G1972" s="34">
        <v>1798.43</v>
      </c>
      <c r="H1972" s="34">
        <v>11328.56</v>
      </c>
      <c r="I1972" s="34">
        <v>509.56</v>
      </c>
      <c r="J1972" s="35">
        <f t="shared" si="210"/>
        <v>10191.1</v>
      </c>
      <c r="K1972" s="35">
        <f t="shared" si="211"/>
        <v>-1137.4599999999991</v>
      </c>
      <c r="L1972" s="35">
        <f t="shared" si="212"/>
        <v>-1647.0199999999991</v>
      </c>
      <c r="M1972" s="36">
        <f t="shared" si="213"/>
        <v>-0.11161307415293728</v>
      </c>
      <c r="N1972" s="37">
        <f t="shared" si="214"/>
        <v>2019</v>
      </c>
      <c r="O1972" s="38" t="str">
        <f t="shared" si="215"/>
        <v>Q3</v>
      </c>
      <c r="P1972" s="37">
        <f t="shared" si="216"/>
        <v>9</v>
      </c>
    </row>
    <row r="1973" spans="1:16" x14ac:dyDescent="0.25">
      <c r="A1973" s="31">
        <v>43709</v>
      </c>
      <c r="B1973" s="32" t="s">
        <v>84</v>
      </c>
      <c r="C1973" s="32" t="s">
        <v>75</v>
      </c>
      <c r="D1973" s="32" t="s">
        <v>76</v>
      </c>
      <c r="E1973" s="33">
        <v>24</v>
      </c>
      <c r="F1973" s="34">
        <v>96162.41</v>
      </c>
      <c r="G1973" s="34">
        <v>0</v>
      </c>
      <c r="H1973" s="34">
        <v>81640.92</v>
      </c>
      <c r="I1973" s="34">
        <v>0</v>
      </c>
      <c r="J1973" s="35">
        <f t="shared" si="210"/>
        <v>96162.41</v>
      </c>
      <c r="K1973" s="35">
        <f t="shared" si="211"/>
        <v>14521.490000000005</v>
      </c>
      <c r="L1973" s="35">
        <f t="shared" si="212"/>
        <v>14521.490000000005</v>
      </c>
      <c r="M1973" s="36">
        <f t="shared" si="213"/>
        <v>0.15101004644122382</v>
      </c>
      <c r="N1973" s="37">
        <f t="shared" si="214"/>
        <v>2019</v>
      </c>
      <c r="O1973" s="38" t="str">
        <f t="shared" si="215"/>
        <v>Q3</v>
      </c>
      <c r="P1973" s="37">
        <f t="shared" si="216"/>
        <v>9</v>
      </c>
    </row>
    <row r="1974" spans="1:16" x14ac:dyDescent="0.25">
      <c r="A1974" s="31">
        <v>43709</v>
      </c>
      <c r="B1974" s="32" t="s">
        <v>84</v>
      </c>
      <c r="C1974" s="32" t="s">
        <v>75</v>
      </c>
      <c r="D1974" s="32" t="s">
        <v>77</v>
      </c>
      <c r="E1974" s="33">
        <v>2</v>
      </c>
      <c r="F1974" s="34">
        <v>6641.04</v>
      </c>
      <c r="G1974" s="34">
        <v>996.16</v>
      </c>
      <c r="H1974" s="34">
        <v>5196.1400000000003</v>
      </c>
      <c r="I1974" s="34">
        <v>0</v>
      </c>
      <c r="J1974" s="35">
        <f t="shared" si="210"/>
        <v>5644.88</v>
      </c>
      <c r="K1974" s="35">
        <f t="shared" si="211"/>
        <v>448.73999999999978</v>
      </c>
      <c r="L1974" s="35">
        <f t="shared" si="212"/>
        <v>448.73999999999978</v>
      </c>
      <c r="M1974" s="36">
        <f t="shared" si="213"/>
        <v>7.9495046838905306E-2</v>
      </c>
      <c r="N1974" s="37">
        <f t="shared" si="214"/>
        <v>2019</v>
      </c>
      <c r="O1974" s="38" t="str">
        <f t="shared" si="215"/>
        <v>Q3</v>
      </c>
      <c r="P1974" s="37">
        <f t="shared" si="216"/>
        <v>9</v>
      </c>
    </row>
    <row r="1975" spans="1:16" x14ac:dyDescent="0.25">
      <c r="A1975" s="31">
        <v>43709</v>
      </c>
      <c r="B1975" s="32" t="s">
        <v>84</v>
      </c>
      <c r="C1975" s="32" t="s">
        <v>78</v>
      </c>
      <c r="D1975" s="32" t="s">
        <v>76</v>
      </c>
      <c r="E1975" s="33">
        <v>243</v>
      </c>
      <c r="F1975" s="34">
        <v>910905.89</v>
      </c>
      <c r="G1975" s="34">
        <v>0</v>
      </c>
      <c r="H1975" s="34">
        <v>760119.05</v>
      </c>
      <c r="I1975" s="34">
        <v>0</v>
      </c>
      <c r="J1975" s="35">
        <f t="shared" si="210"/>
        <v>910905.89</v>
      </c>
      <c r="K1975" s="35">
        <f t="shared" si="211"/>
        <v>150786.83999999997</v>
      </c>
      <c r="L1975" s="35">
        <f t="shared" si="212"/>
        <v>150786.83999999997</v>
      </c>
      <c r="M1975" s="36">
        <f t="shared" si="213"/>
        <v>0.16553503677531381</v>
      </c>
      <c r="N1975" s="37">
        <f t="shared" si="214"/>
        <v>2019</v>
      </c>
      <c r="O1975" s="38" t="str">
        <f t="shared" si="215"/>
        <v>Q3</v>
      </c>
      <c r="P1975" s="37">
        <f t="shared" si="216"/>
        <v>9</v>
      </c>
    </row>
    <row r="1976" spans="1:16" x14ac:dyDescent="0.25">
      <c r="A1976" s="31">
        <v>43709</v>
      </c>
      <c r="B1976" s="32" t="s">
        <v>84</v>
      </c>
      <c r="C1976" s="32" t="s">
        <v>78</v>
      </c>
      <c r="D1976" s="32" t="s">
        <v>77</v>
      </c>
      <c r="E1976" s="33">
        <v>9</v>
      </c>
      <c r="F1976" s="34">
        <v>18795.060000000001</v>
      </c>
      <c r="G1976" s="34">
        <v>939.76</v>
      </c>
      <c r="H1976" s="34">
        <v>14193.94</v>
      </c>
      <c r="I1976" s="34">
        <v>0</v>
      </c>
      <c r="J1976" s="35">
        <f t="shared" si="210"/>
        <v>17855.300000000003</v>
      </c>
      <c r="K1976" s="35">
        <f t="shared" si="211"/>
        <v>3661.3600000000024</v>
      </c>
      <c r="L1976" s="35">
        <f t="shared" si="212"/>
        <v>3661.3600000000024</v>
      </c>
      <c r="M1976" s="36">
        <f t="shared" si="213"/>
        <v>0.20505732191562179</v>
      </c>
      <c r="N1976" s="37">
        <f t="shared" si="214"/>
        <v>2019</v>
      </c>
      <c r="O1976" s="38" t="str">
        <f t="shared" si="215"/>
        <v>Q3</v>
      </c>
      <c r="P1976" s="37">
        <f t="shared" si="216"/>
        <v>9</v>
      </c>
    </row>
    <row r="1977" spans="1:16" x14ac:dyDescent="0.25">
      <c r="A1977" s="31">
        <v>43709</v>
      </c>
      <c r="B1977" s="32" t="s">
        <v>84</v>
      </c>
      <c r="C1977" s="32" t="s">
        <v>79</v>
      </c>
      <c r="D1977" s="32" t="s">
        <v>76</v>
      </c>
      <c r="E1977" s="33">
        <v>23</v>
      </c>
      <c r="F1977" s="34">
        <v>86633.83</v>
      </c>
      <c r="G1977" s="34">
        <v>0</v>
      </c>
      <c r="H1977" s="34">
        <v>72436.240000000005</v>
      </c>
      <c r="I1977" s="34">
        <v>0</v>
      </c>
      <c r="J1977" s="35">
        <f t="shared" si="210"/>
        <v>86633.83</v>
      </c>
      <c r="K1977" s="35">
        <f t="shared" si="211"/>
        <v>14197.589999999997</v>
      </c>
      <c r="L1977" s="35">
        <f t="shared" si="212"/>
        <v>14197.589999999997</v>
      </c>
      <c r="M1977" s="36">
        <f t="shared" si="213"/>
        <v>0.1638804379305405</v>
      </c>
      <c r="N1977" s="37">
        <f t="shared" si="214"/>
        <v>2019</v>
      </c>
      <c r="O1977" s="38" t="str">
        <f t="shared" si="215"/>
        <v>Q3</v>
      </c>
      <c r="P1977" s="37">
        <f t="shared" si="216"/>
        <v>9</v>
      </c>
    </row>
    <row r="1978" spans="1:16" x14ac:dyDescent="0.25">
      <c r="A1978" s="31">
        <v>43709</v>
      </c>
      <c r="B1978" s="32" t="s">
        <v>84</v>
      </c>
      <c r="C1978" s="32" t="s">
        <v>79</v>
      </c>
      <c r="D1978" s="32" t="s">
        <v>77</v>
      </c>
      <c r="E1978" s="33">
        <v>5</v>
      </c>
      <c r="F1978" s="34">
        <v>19191.96</v>
      </c>
      <c r="G1978" s="34">
        <v>2339.8000000000002</v>
      </c>
      <c r="H1978" s="34">
        <v>15731.36</v>
      </c>
      <c r="I1978" s="34">
        <v>0</v>
      </c>
      <c r="J1978" s="35">
        <f t="shared" si="210"/>
        <v>16852.16</v>
      </c>
      <c r="K1978" s="35">
        <f t="shared" si="211"/>
        <v>1120.7999999999993</v>
      </c>
      <c r="L1978" s="35">
        <f t="shared" si="212"/>
        <v>1120.7999999999993</v>
      </c>
      <c r="M1978" s="36">
        <f t="shared" si="213"/>
        <v>6.6507794846476606E-2</v>
      </c>
      <c r="N1978" s="37">
        <f t="shared" si="214"/>
        <v>2019</v>
      </c>
      <c r="O1978" s="38" t="str">
        <f t="shared" si="215"/>
        <v>Q3</v>
      </c>
      <c r="P1978" s="37">
        <f t="shared" si="216"/>
        <v>9</v>
      </c>
    </row>
    <row r="1979" spans="1:16" x14ac:dyDescent="0.25">
      <c r="A1979" s="31">
        <v>43709</v>
      </c>
      <c r="B1979" s="32" t="s">
        <v>85</v>
      </c>
      <c r="C1979" s="32" t="s">
        <v>86</v>
      </c>
      <c r="D1979" s="32" t="s">
        <v>76</v>
      </c>
      <c r="E1979" s="33">
        <v>14</v>
      </c>
      <c r="F1979" s="34">
        <v>14746.57</v>
      </c>
      <c r="G1979" s="34">
        <v>0</v>
      </c>
      <c r="H1979" s="34">
        <v>7653.23</v>
      </c>
      <c r="I1979" s="34">
        <v>737.33</v>
      </c>
      <c r="J1979" s="35">
        <f t="shared" si="210"/>
        <v>14746.57</v>
      </c>
      <c r="K1979" s="35">
        <f t="shared" si="211"/>
        <v>7093.34</v>
      </c>
      <c r="L1979" s="35">
        <f t="shared" si="212"/>
        <v>6356.01</v>
      </c>
      <c r="M1979" s="36">
        <f t="shared" si="213"/>
        <v>0.48101626344295656</v>
      </c>
      <c r="N1979" s="37">
        <f t="shared" si="214"/>
        <v>2019</v>
      </c>
      <c r="O1979" s="38" t="str">
        <f t="shared" si="215"/>
        <v>Q3</v>
      </c>
      <c r="P1979" s="37">
        <f t="shared" si="216"/>
        <v>9</v>
      </c>
    </row>
    <row r="1980" spans="1:16" x14ac:dyDescent="0.25">
      <c r="A1980" s="31">
        <v>43709</v>
      </c>
      <c r="B1980" s="32" t="s">
        <v>85</v>
      </c>
      <c r="C1980" s="32" t="s">
        <v>86</v>
      </c>
      <c r="D1980" s="32" t="s">
        <v>77</v>
      </c>
      <c r="E1980" s="33">
        <v>1</v>
      </c>
      <c r="F1980" s="34">
        <v>1972.79</v>
      </c>
      <c r="G1980" s="34">
        <v>295.92</v>
      </c>
      <c r="H1980" s="34">
        <v>843.3</v>
      </c>
      <c r="I1980" s="34">
        <v>83.84</v>
      </c>
      <c r="J1980" s="35">
        <f t="shared" si="210"/>
        <v>1676.87</v>
      </c>
      <c r="K1980" s="35">
        <f t="shared" si="211"/>
        <v>833.56999999999994</v>
      </c>
      <c r="L1980" s="35">
        <f t="shared" si="212"/>
        <v>749.7299999999999</v>
      </c>
      <c r="M1980" s="36">
        <f t="shared" si="213"/>
        <v>0.49709876138281439</v>
      </c>
      <c r="N1980" s="37">
        <f t="shared" si="214"/>
        <v>2019</v>
      </c>
      <c r="O1980" s="38" t="str">
        <f t="shared" si="215"/>
        <v>Q3</v>
      </c>
      <c r="P1980" s="37">
        <f t="shared" si="216"/>
        <v>9</v>
      </c>
    </row>
    <row r="1981" spans="1:16" x14ac:dyDescent="0.25">
      <c r="A1981" s="31">
        <v>43709</v>
      </c>
      <c r="B1981" s="32" t="s">
        <v>85</v>
      </c>
      <c r="C1981" s="32" t="s">
        <v>75</v>
      </c>
      <c r="D1981" s="32" t="s">
        <v>76</v>
      </c>
      <c r="E1981" s="33">
        <v>11</v>
      </c>
      <c r="F1981" s="34">
        <v>16606.86</v>
      </c>
      <c r="G1981" s="34">
        <v>0</v>
      </c>
      <c r="H1981" s="34">
        <v>9588.01</v>
      </c>
      <c r="I1981" s="34">
        <v>0</v>
      </c>
      <c r="J1981" s="35">
        <f t="shared" si="210"/>
        <v>16606.86</v>
      </c>
      <c r="K1981" s="35">
        <f t="shared" si="211"/>
        <v>7018.85</v>
      </c>
      <c r="L1981" s="35">
        <f t="shared" si="212"/>
        <v>7018.85</v>
      </c>
      <c r="M1981" s="36">
        <f t="shared" si="213"/>
        <v>0.42264762875101014</v>
      </c>
      <c r="N1981" s="37">
        <f t="shared" si="214"/>
        <v>2019</v>
      </c>
      <c r="O1981" s="38" t="str">
        <f t="shared" si="215"/>
        <v>Q3</v>
      </c>
      <c r="P1981" s="37">
        <f t="shared" si="216"/>
        <v>9</v>
      </c>
    </row>
    <row r="1982" spans="1:16" x14ac:dyDescent="0.25">
      <c r="A1982" s="31">
        <v>43709</v>
      </c>
      <c r="B1982" s="32" t="s">
        <v>85</v>
      </c>
      <c r="C1982" s="32" t="s">
        <v>75</v>
      </c>
      <c r="D1982" s="32" t="s">
        <v>77</v>
      </c>
      <c r="E1982" s="33">
        <v>3</v>
      </c>
      <c r="F1982" s="34">
        <v>8062</v>
      </c>
      <c r="G1982" s="34">
        <v>1209.3</v>
      </c>
      <c r="H1982" s="34">
        <v>4556.84</v>
      </c>
      <c r="I1982" s="34">
        <v>0</v>
      </c>
      <c r="J1982" s="35">
        <f t="shared" si="210"/>
        <v>6852.7</v>
      </c>
      <c r="K1982" s="35">
        <f t="shared" si="211"/>
        <v>2295.8599999999997</v>
      </c>
      <c r="L1982" s="35">
        <f t="shared" si="212"/>
        <v>2295.8599999999997</v>
      </c>
      <c r="M1982" s="36">
        <f t="shared" si="213"/>
        <v>0.33502998817984148</v>
      </c>
      <c r="N1982" s="37">
        <f t="shared" si="214"/>
        <v>2019</v>
      </c>
      <c r="O1982" s="38" t="str">
        <f t="shared" si="215"/>
        <v>Q3</v>
      </c>
      <c r="P1982" s="37">
        <f t="shared" si="216"/>
        <v>9</v>
      </c>
    </row>
    <row r="1983" spans="1:16" x14ac:dyDescent="0.25">
      <c r="A1983" s="31">
        <v>43709</v>
      </c>
      <c r="B1983" s="32" t="s">
        <v>85</v>
      </c>
      <c r="C1983" s="32" t="s">
        <v>78</v>
      </c>
      <c r="D1983" s="32" t="s">
        <v>76</v>
      </c>
      <c r="E1983" s="33">
        <v>317</v>
      </c>
      <c r="F1983" s="34">
        <v>374429.59</v>
      </c>
      <c r="G1983" s="34">
        <v>0</v>
      </c>
      <c r="H1983" s="34">
        <v>209087.42</v>
      </c>
      <c r="I1983" s="34">
        <v>0</v>
      </c>
      <c r="J1983" s="35">
        <f t="shared" si="210"/>
        <v>374429.59</v>
      </c>
      <c r="K1983" s="35">
        <f t="shared" si="211"/>
        <v>165342.17000000001</v>
      </c>
      <c r="L1983" s="35">
        <f t="shared" si="212"/>
        <v>165342.17000000001</v>
      </c>
      <c r="M1983" s="36">
        <f t="shared" si="213"/>
        <v>0.4415841440309245</v>
      </c>
      <c r="N1983" s="37">
        <f t="shared" si="214"/>
        <v>2019</v>
      </c>
      <c r="O1983" s="38" t="str">
        <f t="shared" si="215"/>
        <v>Q3</v>
      </c>
      <c r="P1983" s="37">
        <f t="shared" si="216"/>
        <v>9</v>
      </c>
    </row>
    <row r="1984" spans="1:16" x14ac:dyDescent="0.25">
      <c r="A1984" s="31">
        <v>43709</v>
      </c>
      <c r="B1984" s="32" t="s">
        <v>85</v>
      </c>
      <c r="C1984" s="32" t="s">
        <v>78</v>
      </c>
      <c r="D1984" s="32" t="s">
        <v>77</v>
      </c>
      <c r="E1984" s="33">
        <v>14</v>
      </c>
      <c r="F1984" s="34">
        <v>16646.099999999999</v>
      </c>
      <c r="G1984" s="34">
        <v>832.29</v>
      </c>
      <c r="H1984" s="34">
        <v>9238.33</v>
      </c>
      <c r="I1984" s="34">
        <v>0</v>
      </c>
      <c r="J1984" s="35">
        <f t="shared" si="210"/>
        <v>15813.809999999998</v>
      </c>
      <c r="K1984" s="35">
        <f t="shared" si="211"/>
        <v>6575.4799999999977</v>
      </c>
      <c r="L1984" s="35">
        <f t="shared" si="212"/>
        <v>6575.4799999999977</v>
      </c>
      <c r="M1984" s="36">
        <f t="shared" si="213"/>
        <v>0.41580618459435131</v>
      </c>
      <c r="N1984" s="37">
        <f t="shared" si="214"/>
        <v>2019</v>
      </c>
      <c r="O1984" s="38" t="str">
        <f t="shared" si="215"/>
        <v>Q3</v>
      </c>
      <c r="P1984" s="37">
        <f t="shared" si="216"/>
        <v>9</v>
      </c>
    </row>
    <row r="1985" spans="1:16" x14ac:dyDescent="0.25">
      <c r="A1985" s="31">
        <v>43709</v>
      </c>
      <c r="B1985" s="32" t="s">
        <v>85</v>
      </c>
      <c r="C1985" s="32" t="s">
        <v>79</v>
      </c>
      <c r="D1985" s="32" t="s">
        <v>76</v>
      </c>
      <c r="E1985" s="33">
        <v>25</v>
      </c>
      <c r="F1985" s="34">
        <v>37041.49</v>
      </c>
      <c r="G1985" s="34">
        <v>0</v>
      </c>
      <c r="H1985" s="34">
        <v>20808.919999999998</v>
      </c>
      <c r="I1985" s="34">
        <v>0</v>
      </c>
      <c r="J1985" s="35">
        <f t="shared" si="210"/>
        <v>37041.49</v>
      </c>
      <c r="K1985" s="35">
        <f t="shared" si="211"/>
        <v>16232.57</v>
      </c>
      <c r="L1985" s="35">
        <f t="shared" si="212"/>
        <v>16232.57</v>
      </c>
      <c r="M1985" s="36">
        <f t="shared" si="213"/>
        <v>0.43822670200361813</v>
      </c>
      <c r="N1985" s="37">
        <f t="shared" si="214"/>
        <v>2019</v>
      </c>
      <c r="O1985" s="38" t="str">
        <f t="shared" si="215"/>
        <v>Q3</v>
      </c>
      <c r="P1985" s="37">
        <f t="shared" si="216"/>
        <v>9</v>
      </c>
    </row>
    <row r="1986" spans="1:16" x14ac:dyDescent="0.25">
      <c r="A1986" s="31">
        <v>43709</v>
      </c>
      <c r="B1986" s="32" t="s">
        <v>85</v>
      </c>
      <c r="C1986" s="32" t="s">
        <v>79</v>
      </c>
      <c r="D1986" s="32" t="s">
        <v>77</v>
      </c>
      <c r="E1986" s="33">
        <v>7</v>
      </c>
      <c r="F1986" s="34">
        <v>6412.9</v>
      </c>
      <c r="G1986" s="34">
        <v>792.35</v>
      </c>
      <c r="H1986" s="34">
        <v>3379.67</v>
      </c>
      <c r="I1986" s="34">
        <v>0</v>
      </c>
      <c r="J1986" s="35">
        <f t="shared" ref="J1986:J2049" si="217">F1986-G1986</f>
        <v>5620.5499999999993</v>
      </c>
      <c r="K1986" s="35">
        <f t="shared" ref="K1986:K2049" si="218">J1986-H1986</f>
        <v>2240.8799999999992</v>
      </c>
      <c r="L1986" s="35">
        <f t="shared" ref="L1986:L2049" si="219">K1986-I1986</f>
        <v>2240.8799999999992</v>
      </c>
      <c r="M1986" s="36">
        <f t="shared" ref="M1986:M2049" si="220">IF(J1986=0,0,K1986/J1986)</f>
        <v>0.3986940779816921</v>
      </c>
      <c r="N1986" s="37">
        <f t="shared" ref="N1986:N2049" si="221">YEAR(A1986)</f>
        <v>2019</v>
      </c>
      <c r="O1986" s="38" t="str">
        <f t="shared" ref="O1986:O2049" si="222">"Q"&amp;ROUNDUP(MONTH(A1986)/3,0)</f>
        <v>Q3</v>
      </c>
      <c r="P1986" s="37">
        <f t="shared" ref="P1986:P2049" si="223">MONTH(A1986)</f>
        <v>9</v>
      </c>
    </row>
    <row r="1987" spans="1:16" x14ac:dyDescent="0.25">
      <c r="A1987" s="31">
        <v>43739</v>
      </c>
      <c r="B1987" s="32" t="s">
        <v>74</v>
      </c>
      <c r="C1987" s="32" t="s">
        <v>86</v>
      </c>
      <c r="D1987" s="32" t="s">
        <v>76</v>
      </c>
      <c r="E1987" s="33">
        <v>25</v>
      </c>
      <c r="F1987" s="34">
        <v>9428.83</v>
      </c>
      <c r="G1987" s="34">
        <v>0</v>
      </c>
      <c r="H1987" s="34">
        <v>5566.52</v>
      </c>
      <c r="I1987" s="34">
        <v>471.45</v>
      </c>
      <c r="J1987" s="35">
        <f t="shared" si="217"/>
        <v>9428.83</v>
      </c>
      <c r="K1987" s="35">
        <f t="shared" si="218"/>
        <v>3862.3099999999995</v>
      </c>
      <c r="L1987" s="35">
        <f t="shared" si="219"/>
        <v>3390.8599999999997</v>
      </c>
      <c r="M1987" s="36">
        <f t="shared" si="220"/>
        <v>0.40962770566443552</v>
      </c>
      <c r="N1987" s="37">
        <f t="shared" si="221"/>
        <v>2019</v>
      </c>
      <c r="O1987" s="38" t="str">
        <f t="shared" si="222"/>
        <v>Q4</v>
      </c>
      <c r="P1987" s="37">
        <f t="shared" si="223"/>
        <v>10</v>
      </c>
    </row>
    <row r="1988" spans="1:16" x14ac:dyDescent="0.25">
      <c r="A1988" s="31">
        <v>43739</v>
      </c>
      <c r="B1988" s="32" t="s">
        <v>74</v>
      </c>
      <c r="C1988" s="32" t="s">
        <v>86</v>
      </c>
      <c r="D1988" s="32" t="s">
        <v>77</v>
      </c>
      <c r="E1988" s="33">
        <v>1</v>
      </c>
      <c r="F1988" s="34">
        <v>423.42</v>
      </c>
      <c r="G1988" s="34">
        <v>21.17</v>
      </c>
      <c r="H1988" s="34">
        <v>391.99</v>
      </c>
      <c r="I1988" s="34">
        <v>20.61</v>
      </c>
      <c r="J1988" s="35">
        <f t="shared" si="217"/>
        <v>402.25</v>
      </c>
      <c r="K1988" s="35">
        <f t="shared" si="218"/>
        <v>10.259999999999991</v>
      </c>
      <c r="L1988" s="35">
        <f t="shared" si="219"/>
        <v>-10.350000000000009</v>
      </c>
      <c r="M1988" s="36">
        <f t="shared" si="220"/>
        <v>2.5506525792417627E-2</v>
      </c>
      <c r="N1988" s="37">
        <f t="shared" si="221"/>
        <v>2019</v>
      </c>
      <c r="O1988" s="38" t="str">
        <f t="shared" si="222"/>
        <v>Q4</v>
      </c>
      <c r="P1988" s="37">
        <f t="shared" si="223"/>
        <v>10</v>
      </c>
    </row>
    <row r="1989" spans="1:16" x14ac:dyDescent="0.25">
      <c r="A1989" s="31">
        <v>43739</v>
      </c>
      <c r="B1989" s="32" t="s">
        <v>74</v>
      </c>
      <c r="C1989" s="32" t="s">
        <v>75</v>
      </c>
      <c r="D1989" s="32" t="s">
        <v>76</v>
      </c>
      <c r="E1989" s="33">
        <v>74</v>
      </c>
      <c r="F1989" s="34">
        <v>27109.62</v>
      </c>
      <c r="G1989" s="34">
        <v>0</v>
      </c>
      <c r="H1989" s="34">
        <v>15630.3</v>
      </c>
      <c r="I1989" s="34">
        <v>0</v>
      </c>
      <c r="J1989" s="35">
        <f t="shared" si="217"/>
        <v>27109.62</v>
      </c>
      <c r="K1989" s="35">
        <f t="shared" si="218"/>
        <v>11479.32</v>
      </c>
      <c r="L1989" s="35">
        <f t="shared" si="219"/>
        <v>11479.32</v>
      </c>
      <c r="M1989" s="36">
        <f t="shared" si="220"/>
        <v>0.42344083022926915</v>
      </c>
      <c r="N1989" s="37">
        <f t="shared" si="221"/>
        <v>2019</v>
      </c>
      <c r="O1989" s="38" t="str">
        <f t="shared" si="222"/>
        <v>Q4</v>
      </c>
      <c r="P1989" s="37">
        <f t="shared" si="223"/>
        <v>10</v>
      </c>
    </row>
    <row r="1990" spans="1:16" x14ac:dyDescent="0.25">
      <c r="A1990" s="31">
        <v>43739</v>
      </c>
      <c r="B1990" s="32" t="s">
        <v>74</v>
      </c>
      <c r="C1990" s="32" t="s">
        <v>75</v>
      </c>
      <c r="D1990" s="32" t="s">
        <v>77</v>
      </c>
      <c r="E1990" s="33">
        <v>3</v>
      </c>
      <c r="F1990" s="34">
        <v>1227.83</v>
      </c>
      <c r="G1990" s="34">
        <v>61.39</v>
      </c>
      <c r="H1990" s="34">
        <v>975.6</v>
      </c>
      <c r="I1990" s="34">
        <v>0</v>
      </c>
      <c r="J1990" s="35">
        <f t="shared" si="217"/>
        <v>1166.4399999999998</v>
      </c>
      <c r="K1990" s="35">
        <f t="shared" si="218"/>
        <v>190.8399999999998</v>
      </c>
      <c r="L1990" s="35">
        <f t="shared" si="219"/>
        <v>190.8399999999998</v>
      </c>
      <c r="M1990" s="36">
        <f t="shared" si="220"/>
        <v>0.16360892973491978</v>
      </c>
      <c r="N1990" s="37">
        <f t="shared" si="221"/>
        <v>2019</v>
      </c>
      <c r="O1990" s="38" t="str">
        <f t="shared" si="222"/>
        <v>Q4</v>
      </c>
      <c r="P1990" s="37">
        <f t="shared" si="223"/>
        <v>10</v>
      </c>
    </row>
    <row r="1991" spans="1:16" x14ac:dyDescent="0.25">
      <c r="A1991" s="31">
        <v>43739</v>
      </c>
      <c r="B1991" s="32" t="s">
        <v>74</v>
      </c>
      <c r="C1991" s="32" t="s">
        <v>78</v>
      </c>
      <c r="D1991" s="32" t="s">
        <v>76</v>
      </c>
      <c r="E1991" s="33">
        <v>931</v>
      </c>
      <c r="F1991" s="34">
        <v>378541.36</v>
      </c>
      <c r="G1991" s="34">
        <v>0</v>
      </c>
      <c r="H1991" s="34">
        <v>226482.75</v>
      </c>
      <c r="I1991" s="34">
        <v>0</v>
      </c>
      <c r="J1991" s="35">
        <f t="shared" si="217"/>
        <v>378541.36</v>
      </c>
      <c r="K1991" s="35">
        <f t="shared" si="218"/>
        <v>152058.60999999999</v>
      </c>
      <c r="L1991" s="35">
        <f t="shared" si="219"/>
        <v>152058.60999999999</v>
      </c>
      <c r="M1991" s="36">
        <f t="shared" si="220"/>
        <v>0.40169615811598497</v>
      </c>
      <c r="N1991" s="37">
        <f t="shared" si="221"/>
        <v>2019</v>
      </c>
      <c r="O1991" s="38" t="str">
        <f t="shared" si="222"/>
        <v>Q4</v>
      </c>
      <c r="P1991" s="37">
        <f t="shared" si="223"/>
        <v>10</v>
      </c>
    </row>
    <row r="1992" spans="1:16" x14ac:dyDescent="0.25">
      <c r="A1992" s="31">
        <v>43739</v>
      </c>
      <c r="B1992" s="32" t="s">
        <v>74</v>
      </c>
      <c r="C1992" s="32" t="s">
        <v>78</v>
      </c>
      <c r="D1992" s="32" t="s">
        <v>77</v>
      </c>
      <c r="E1992" s="33">
        <v>47</v>
      </c>
      <c r="F1992" s="34">
        <v>17712.61</v>
      </c>
      <c r="G1992" s="34">
        <v>885.61</v>
      </c>
      <c r="H1992" s="34">
        <v>11685.88</v>
      </c>
      <c r="I1992" s="34">
        <v>0</v>
      </c>
      <c r="J1992" s="35">
        <f t="shared" si="217"/>
        <v>16827</v>
      </c>
      <c r="K1992" s="35">
        <f t="shared" si="218"/>
        <v>5141.1200000000008</v>
      </c>
      <c r="L1992" s="35">
        <f t="shared" si="219"/>
        <v>5141.1200000000008</v>
      </c>
      <c r="M1992" s="36">
        <f t="shared" si="220"/>
        <v>0.30552802044333516</v>
      </c>
      <c r="N1992" s="37">
        <f t="shared" si="221"/>
        <v>2019</v>
      </c>
      <c r="O1992" s="38" t="str">
        <f t="shared" si="222"/>
        <v>Q4</v>
      </c>
      <c r="P1992" s="37">
        <f t="shared" si="223"/>
        <v>10</v>
      </c>
    </row>
    <row r="1993" spans="1:16" x14ac:dyDescent="0.25">
      <c r="A1993" s="31">
        <v>43739</v>
      </c>
      <c r="B1993" s="32" t="s">
        <v>74</v>
      </c>
      <c r="C1993" s="32" t="s">
        <v>79</v>
      </c>
      <c r="D1993" s="32" t="s">
        <v>76</v>
      </c>
      <c r="E1993" s="33">
        <v>74</v>
      </c>
      <c r="F1993" s="34">
        <v>27033.17</v>
      </c>
      <c r="G1993" s="34">
        <v>0</v>
      </c>
      <c r="H1993" s="34">
        <v>16179.08</v>
      </c>
      <c r="I1993" s="34">
        <v>0</v>
      </c>
      <c r="J1993" s="35">
        <f t="shared" si="217"/>
        <v>27033.17</v>
      </c>
      <c r="K1993" s="35">
        <f t="shared" si="218"/>
        <v>10854.089999999998</v>
      </c>
      <c r="L1993" s="35">
        <f t="shared" si="219"/>
        <v>10854.089999999998</v>
      </c>
      <c r="M1993" s="36">
        <f t="shared" si="220"/>
        <v>0.40151007077601331</v>
      </c>
      <c r="N1993" s="37">
        <f t="shared" si="221"/>
        <v>2019</v>
      </c>
      <c r="O1993" s="38" t="str">
        <f t="shared" si="222"/>
        <v>Q4</v>
      </c>
      <c r="P1993" s="37">
        <f t="shared" si="223"/>
        <v>10</v>
      </c>
    </row>
    <row r="1994" spans="1:16" x14ac:dyDescent="0.25">
      <c r="A1994" s="31">
        <v>43739</v>
      </c>
      <c r="B1994" s="32" t="s">
        <v>74</v>
      </c>
      <c r="C1994" s="32" t="s">
        <v>79</v>
      </c>
      <c r="D1994" s="32" t="s">
        <v>77</v>
      </c>
      <c r="E1994" s="33">
        <v>2</v>
      </c>
      <c r="F1994" s="34">
        <v>708.88</v>
      </c>
      <c r="G1994" s="34">
        <v>35.44</v>
      </c>
      <c r="H1994" s="34">
        <v>533.27</v>
      </c>
      <c r="I1994" s="34">
        <v>0</v>
      </c>
      <c r="J1994" s="35">
        <f t="shared" si="217"/>
        <v>673.44</v>
      </c>
      <c r="K1994" s="35">
        <f t="shared" si="218"/>
        <v>140.17000000000007</v>
      </c>
      <c r="L1994" s="35">
        <f t="shared" si="219"/>
        <v>140.17000000000007</v>
      </c>
      <c r="M1994" s="36">
        <f t="shared" si="220"/>
        <v>0.20814029460679506</v>
      </c>
      <c r="N1994" s="37">
        <f t="shared" si="221"/>
        <v>2019</v>
      </c>
      <c r="O1994" s="38" t="str">
        <f t="shared" si="222"/>
        <v>Q4</v>
      </c>
      <c r="P1994" s="37">
        <f t="shared" si="223"/>
        <v>10</v>
      </c>
    </row>
    <row r="1995" spans="1:16" x14ac:dyDescent="0.25">
      <c r="A1995" s="31">
        <v>43739</v>
      </c>
      <c r="B1995" s="32" t="s">
        <v>80</v>
      </c>
      <c r="C1995" s="32" t="s">
        <v>86</v>
      </c>
      <c r="D1995" s="32" t="s">
        <v>76</v>
      </c>
      <c r="E1995" s="33">
        <v>5</v>
      </c>
      <c r="F1995" s="34">
        <v>24784.51</v>
      </c>
      <c r="G1995" s="34">
        <v>0</v>
      </c>
      <c r="H1995" s="34">
        <v>20648.39</v>
      </c>
      <c r="I1995" s="34">
        <v>1238.54</v>
      </c>
      <c r="J1995" s="35">
        <f t="shared" si="217"/>
        <v>24784.51</v>
      </c>
      <c r="K1995" s="35">
        <f t="shared" si="218"/>
        <v>4136.119999999999</v>
      </c>
      <c r="L1995" s="35">
        <f t="shared" si="219"/>
        <v>2897.579999999999</v>
      </c>
      <c r="M1995" s="36">
        <f t="shared" si="220"/>
        <v>0.16688326700830475</v>
      </c>
      <c r="N1995" s="37">
        <f t="shared" si="221"/>
        <v>2019</v>
      </c>
      <c r="O1995" s="38" t="str">
        <f t="shared" si="222"/>
        <v>Q4</v>
      </c>
      <c r="P1995" s="37">
        <f t="shared" si="223"/>
        <v>10</v>
      </c>
    </row>
    <row r="1996" spans="1:16" x14ac:dyDescent="0.25">
      <c r="A1996" s="31">
        <v>43739</v>
      </c>
      <c r="B1996" s="32" t="s">
        <v>80</v>
      </c>
      <c r="C1996" s="32" t="s">
        <v>75</v>
      </c>
      <c r="D1996" s="32" t="s">
        <v>76</v>
      </c>
      <c r="E1996" s="33">
        <v>16</v>
      </c>
      <c r="F1996" s="34">
        <v>106761.77</v>
      </c>
      <c r="G1996" s="34">
        <v>0</v>
      </c>
      <c r="H1996" s="34">
        <v>94031.54</v>
      </c>
      <c r="I1996" s="34">
        <v>0</v>
      </c>
      <c r="J1996" s="35">
        <f t="shared" si="217"/>
        <v>106761.77</v>
      </c>
      <c r="K1996" s="35">
        <f t="shared" si="218"/>
        <v>12730.23000000001</v>
      </c>
      <c r="L1996" s="35">
        <f t="shared" si="219"/>
        <v>12730.23000000001</v>
      </c>
      <c r="M1996" s="36">
        <f t="shared" si="220"/>
        <v>0.11923959297415179</v>
      </c>
      <c r="N1996" s="37">
        <f t="shared" si="221"/>
        <v>2019</v>
      </c>
      <c r="O1996" s="38" t="str">
        <f t="shared" si="222"/>
        <v>Q4</v>
      </c>
      <c r="P1996" s="37">
        <f t="shared" si="223"/>
        <v>10</v>
      </c>
    </row>
    <row r="1997" spans="1:16" x14ac:dyDescent="0.25">
      <c r="A1997" s="31">
        <v>43739</v>
      </c>
      <c r="B1997" s="32" t="s">
        <v>80</v>
      </c>
      <c r="C1997" s="32" t="s">
        <v>78</v>
      </c>
      <c r="D1997" s="32" t="s">
        <v>76</v>
      </c>
      <c r="E1997" s="33">
        <v>153</v>
      </c>
      <c r="F1997" s="34">
        <v>878517.79</v>
      </c>
      <c r="G1997" s="34">
        <v>0</v>
      </c>
      <c r="H1997" s="34">
        <v>759480.95</v>
      </c>
      <c r="I1997" s="34">
        <v>0</v>
      </c>
      <c r="J1997" s="35">
        <f t="shared" si="217"/>
        <v>878517.79</v>
      </c>
      <c r="K1997" s="35">
        <f t="shared" si="218"/>
        <v>119036.84000000008</v>
      </c>
      <c r="L1997" s="35">
        <f t="shared" si="219"/>
        <v>119036.84000000008</v>
      </c>
      <c r="M1997" s="36">
        <f t="shared" si="220"/>
        <v>0.1354973585680036</v>
      </c>
      <c r="N1997" s="37">
        <f t="shared" si="221"/>
        <v>2019</v>
      </c>
      <c r="O1997" s="38" t="str">
        <f t="shared" si="222"/>
        <v>Q4</v>
      </c>
      <c r="P1997" s="37">
        <f t="shared" si="223"/>
        <v>10</v>
      </c>
    </row>
    <row r="1998" spans="1:16" x14ac:dyDescent="0.25">
      <c r="A1998" s="31">
        <v>43739</v>
      </c>
      <c r="B1998" s="32" t="s">
        <v>80</v>
      </c>
      <c r="C1998" s="32" t="s">
        <v>78</v>
      </c>
      <c r="D1998" s="32" t="s">
        <v>77</v>
      </c>
      <c r="E1998" s="33">
        <v>7</v>
      </c>
      <c r="F1998" s="34">
        <v>57807.19</v>
      </c>
      <c r="G1998" s="34">
        <v>2890.37</v>
      </c>
      <c r="H1998" s="34">
        <v>51849.46</v>
      </c>
      <c r="I1998" s="34">
        <v>0</v>
      </c>
      <c r="J1998" s="35">
        <f t="shared" si="217"/>
        <v>54916.82</v>
      </c>
      <c r="K1998" s="35">
        <f t="shared" si="218"/>
        <v>3067.3600000000006</v>
      </c>
      <c r="L1998" s="35">
        <f t="shared" si="219"/>
        <v>3067.3600000000006</v>
      </c>
      <c r="M1998" s="36">
        <f t="shared" si="220"/>
        <v>5.5854654366367183E-2</v>
      </c>
      <c r="N1998" s="37">
        <f t="shared" si="221"/>
        <v>2019</v>
      </c>
      <c r="O1998" s="38" t="str">
        <f t="shared" si="222"/>
        <v>Q4</v>
      </c>
      <c r="P1998" s="37">
        <f t="shared" si="223"/>
        <v>10</v>
      </c>
    </row>
    <row r="1999" spans="1:16" x14ac:dyDescent="0.25">
      <c r="A1999" s="31">
        <v>43739</v>
      </c>
      <c r="B1999" s="32" t="s">
        <v>80</v>
      </c>
      <c r="C1999" s="32" t="s">
        <v>79</v>
      </c>
      <c r="D1999" s="32" t="s">
        <v>76</v>
      </c>
      <c r="E1999" s="33">
        <v>30</v>
      </c>
      <c r="F1999" s="34">
        <v>185711.4</v>
      </c>
      <c r="G1999" s="34">
        <v>0</v>
      </c>
      <c r="H1999" s="34">
        <v>160086.07999999999</v>
      </c>
      <c r="I1999" s="34">
        <v>0</v>
      </c>
      <c r="J1999" s="35">
        <f t="shared" si="217"/>
        <v>185711.4</v>
      </c>
      <c r="K1999" s="35">
        <f t="shared" si="218"/>
        <v>25625.320000000007</v>
      </c>
      <c r="L1999" s="35">
        <f t="shared" si="219"/>
        <v>25625.320000000007</v>
      </c>
      <c r="M1999" s="36">
        <f t="shared" si="220"/>
        <v>0.13798463637665759</v>
      </c>
      <c r="N1999" s="37">
        <f t="shared" si="221"/>
        <v>2019</v>
      </c>
      <c r="O1999" s="38" t="str">
        <f t="shared" si="222"/>
        <v>Q4</v>
      </c>
      <c r="P1999" s="37">
        <f t="shared" si="223"/>
        <v>10</v>
      </c>
    </row>
    <row r="2000" spans="1:16" x14ac:dyDescent="0.25">
      <c r="A2000" s="31">
        <v>43739</v>
      </c>
      <c r="B2000" s="32" t="s">
        <v>81</v>
      </c>
      <c r="C2000" s="32" t="s">
        <v>86</v>
      </c>
      <c r="D2000" s="32" t="s">
        <v>76</v>
      </c>
      <c r="E2000" s="33">
        <v>16</v>
      </c>
      <c r="F2000" s="34">
        <v>8005.75</v>
      </c>
      <c r="G2000" s="34">
        <v>0</v>
      </c>
      <c r="H2000" s="34">
        <v>3805.28</v>
      </c>
      <c r="I2000" s="34">
        <v>400.22</v>
      </c>
      <c r="J2000" s="35">
        <f t="shared" si="217"/>
        <v>8005.75</v>
      </c>
      <c r="K2000" s="35">
        <f t="shared" si="218"/>
        <v>4200.4699999999993</v>
      </c>
      <c r="L2000" s="35">
        <f t="shared" si="219"/>
        <v>3800.2499999999991</v>
      </c>
      <c r="M2000" s="36">
        <f t="shared" si="220"/>
        <v>0.52468163507478993</v>
      </c>
      <c r="N2000" s="37">
        <f t="shared" si="221"/>
        <v>2019</v>
      </c>
      <c r="O2000" s="38" t="str">
        <f t="shared" si="222"/>
        <v>Q4</v>
      </c>
      <c r="P2000" s="37">
        <f t="shared" si="223"/>
        <v>10</v>
      </c>
    </row>
    <row r="2001" spans="1:16" x14ac:dyDescent="0.25">
      <c r="A2001" s="31">
        <v>43739</v>
      </c>
      <c r="B2001" s="32" t="s">
        <v>81</v>
      </c>
      <c r="C2001" s="32" t="s">
        <v>86</v>
      </c>
      <c r="D2001" s="32" t="s">
        <v>77</v>
      </c>
      <c r="E2001" s="33">
        <v>2</v>
      </c>
      <c r="F2001" s="34">
        <v>910.52</v>
      </c>
      <c r="G2001" s="34">
        <v>45.53</v>
      </c>
      <c r="H2001" s="34">
        <v>467.64</v>
      </c>
      <c r="I2001" s="34">
        <v>44.44</v>
      </c>
      <c r="J2001" s="35">
        <f t="shared" si="217"/>
        <v>864.99</v>
      </c>
      <c r="K2001" s="35">
        <f t="shared" si="218"/>
        <v>397.35</v>
      </c>
      <c r="L2001" s="35">
        <f t="shared" si="219"/>
        <v>352.91</v>
      </c>
      <c r="M2001" s="36">
        <f t="shared" si="220"/>
        <v>0.45936947247945065</v>
      </c>
      <c r="N2001" s="37">
        <f t="shared" si="221"/>
        <v>2019</v>
      </c>
      <c r="O2001" s="38" t="str">
        <f t="shared" si="222"/>
        <v>Q4</v>
      </c>
      <c r="P2001" s="37">
        <f t="shared" si="223"/>
        <v>10</v>
      </c>
    </row>
    <row r="2002" spans="1:16" x14ac:dyDescent="0.25">
      <c r="A2002" s="31">
        <v>43739</v>
      </c>
      <c r="B2002" s="32" t="s">
        <v>81</v>
      </c>
      <c r="C2002" s="32" t="s">
        <v>75</v>
      </c>
      <c r="D2002" s="32" t="s">
        <v>76</v>
      </c>
      <c r="E2002" s="33">
        <v>37</v>
      </c>
      <c r="F2002" s="34">
        <v>25981.53</v>
      </c>
      <c r="G2002" s="34">
        <v>0</v>
      </c>
      <c r="H2002" s="34">
        <v>11546.79</v>
      </c>
      <c r="I2002" s="34">
        <v>0</v>
      </c>
      <c r="J2002" s="35">
        <f t="shared" si="217"/>
        <v>25981.53</v>
      </c>
      <c r="K2002" s="35">
        <f t="shared" si="218"/>
        <v>14434.739999999998</v>
      </c>
      <c r="L2002" s="35">
        <f t="shared" si="219"/>
        <v>14434.739999999998</v>
      </c>
      <c r="M2002" s="36">
        <f t="shared" si="220"/>
        <v>0.5555769810322948</v>
      </c>
      <c r="N2002" s="37">
        <f t="shared" si="221"/>
        <v>2019</v>
      </c>
      <c r="O2002" s="38" t="str">
        <f t="shared" si="222"/>
        <v>Q4</v>
      </c>
      <c r="P2002" s="37">
        <f t="shared" si="223"/>
        <v>10</v>
      </c>
    </row>
    <row r="2003" spans="1:16" x14ac:dyDescent="0.25">
      <c r="A2003" s="31">
        <v>43739</v>
      </c>
      <c r="B2003" s="32" t="s">
        <v>81</v>
      </c>
      <c r="C2003" s="32" t="s">
        <v>75</v>
      </c>
      <c r="D2003" s="32" t="s">
        <v>77</v>
      </c>
      <c r="E2003" s="33">
        <v>2</v>
      </c>
      <c r="F2003" s="34">
        <v>857.45</v>
      </c>
      <c r="G2003" s="34">
        <v>42.88</v>
      </c>
      <c r="H2003" s="34">
        <v>340.56</v>
      </c>
      <c r="I2003" s="34">
        <v>0</v>
      </c>
      <c r="J2003" s="35">
        <f t="shared" si="217"/>
        <v>814.57</v>
      </c>
      <c r="K2003" s="35">
        <f t="shared" si="218"/>
        <v>474.01000000000005</v>
      </c>
      <c r="L2003" s="35">
        <f t="shared" si="219"/>
        <v>474.01000000000005</v>
      </c>
      <c r="M2003" s="36">
        <f t="shared" si="220"/>
        <v>0.58191438427636666</v>
      </c>
      <c r="N2003" s="37">
        <f t="shared" si="221"/>
        <v>2019</v>
      </c>
      <c r="O2003" s="38" t="str">
        <f t="shared" si="222"/>
        <v>Q4</v>
      </c>
      <c r="P2003" s="37">
        <f t="shared" si="223"/>
        <v>10</v>
      </c>
    </row>
    <row r="2004" spans="1:16" x14ac:dyDescent="0.25">
      <c r="A2004" s="31">
        <v>43739</v>
      </c>
      <c r="B2004" s="32" t="s">
        <v>81</v>
      </c>
      <c r="C2004" s="32" t="s">
        <v>78</v>
      </c>
      <c r="D2004" s="32" t="s">
        <v>76</v>
      </c>
      <c r="E2004" s="33">
        <v>665</v>
      </c>
      <c r="F2004" s="34">
        <v>461673.1</v>
      </c>
      <c r="G2004" s="34">
        <v>0</v>
      </c>
      <c r="H2004" s="34">
        <v>208655.55</v>
      </c>
      <c r="I2004" s="34">
        <v>0</v>
      </c>
      <c r="J2004" s="35">
        <f t="shared" si="217"/>
        <v>461673.1</v>
      </c>
      <c r="K2004" s="35">
        <f t="shared" si="218"/>
        <v>253017.55</v>
      </c>
      <c r="L2004" s="35">
        <f t="shared" si="219"/>
        <v>253017.55</v>
      </c>
      <c r="M2004" s="36">
        <f t="shared" si="220"/>
        <v>0.54804481785921688</v>
      </c>
      <c r="N2004" s="37">
        <f t="shared" si="221"/>
        <v>2019</v>
      </c>
      <c r="O2004" s="38" t="str">
        <f t="shared" si="222"/>
        <v>Q4</v>
      </c>
      <c r="P2004" s="37">
        <f t="shared" si="223"/>
        <v>10</v>
      </c>
    </row>
    <row r="2005" spans="1:16" x14ac:dyDescent="0.25">
      <c r="A2005" s="31">
        <v>43739</v>
      </c>
      <c r="B2005" s="32" t="s">
        <v>81</v>
      </c>
      <c r="C2005" s="32" t="s">
        <v>78</v>
      </c>
      <c r="D2005" s="32" t="s">
        <v>77</v>
      </c>
      <c r="E2005" s="33">
        <v>23</v>
      </c>
      <c r="F2005" s="34">
        <v>18610.419999999998</v>
      </c>
      <c r="G2005" s="34">
        <v>930.51</v>
      </c>
      <c r="H2005" s="34">
        <v>8360.59</v>
      </c>
      <c r="I2005" s="34">
        <v>0</v>
      </c>
      <c r="J2005" s="35">
        <f t="shared" si="217"/>
        <v>17679.91</v>
      </c>
      <c r="K2005" s="35">
        <f t="shared" si="218"/>
        <v>9319.32</v>
      </c>
      <c r="L2005" s="35">
        <f t="shared" si="219"/>
        <v>9319.32</v>
      </c>
      <c r="M2005" s="36">
        <f t="shared" si="220"/>
        <v>0.52711354299880486</v>
      </c>
      <c r="N2005" s="37">
        <f t="shared" si="221"/>
        <v>2019</v>
      </c>
      <c r="O2005" s="38" t="str">
        <f t="shared" si="222"/>
        <v>Q4</v>
      </c>
      <c r="P2005" s="37">
        <f t="shared" si="223"/>
        <v>10</v>
      </c>
    </row>
    <row r="2006" spans="1:16" x14ac:dyDescent="0.25">
      <c r="A2006" s="31">
        <v>43739</v>
      </c>
      <c r="B2006" s="32" t="s">
        <v>81</v>
      </c>
      <c r="C2006" s="32" t="s">
        <v>79</v>
      </c>
      <c r="D2006" s="32" t="s">
        <v>76</v>
      </c>
      <c r="E2006" s="33">
        <v>48</v>
      </c>
      <c r="F2006" s="34">
        <v>35764.83</v>
      </c>
      <c r="G2006" s="34">
        <v>0</v>
      </c>
      <c r="H2006" s="34">
        <v>16106.47</v>
      </c>
      <c r="I2006" s="34">
        <v>0</v>
      </c>
      <c r="J2006" s="35">
        <f t="shared" si="217"/>
        <v>35764.83</v>
      </c>
      <c r="K2006" s="35">
        <f t="shared" si="218"/>
        <v>19658.36</v>
      </c>
      <c r="L2006" s="35">
        <f t="shared" si="219"/>
        <v>19658.36</v>
      </c>
      <c r="M2006" s="36">
        <f t="shared" si="220"/>
        <v>0.54965618458133314</v>
      </c>
      <c r="N2006" s="37">
        <f t="shared" si="221"/>
        <v>2019</v>
      </c>
      <c r="O2006" s="38" t="str">
        <f t="shared" si="222"/>
        <v>Q4</v>
      </c>
      <c r="P2006" s="37">
        <f t="shared" si="223"/>
        <v>10</v>
      </c>
    </row>
    <row r="2007" spans="1:16" x14ac:dyDescent="0.25">
      <c r="A2007" s="31">
        <v>43739</v>
      </c>
      <c r="B2007" s="32" t="s">
        <v>81</v>
      </c>
      <c r="C2007" s="32" t="s">
        <v>79</v>
      </c>
      <c r="D2007" s="32" t="s">
        <v>77</v>
      </c>
      <c r="E2007" s="33">
        <v>2</v>
      </c>
      <c r="F2007" s="34">
        <v>570.91999999999996</v>
      </c>
      <c r="G2007" s="34">
        <v>28.54</v>
      </c>
      <c r="H2007" s="34">
        <v>226.29</v>
      </c>
      <c r="I2007" s="34">
        <v>0</v>
      </c>
      <c r="J2007" s="35">
        <f t="shared" si="217"/>
        <v>542.38</v>
      </c>
      <c r="K2007" s="35">
        <f t="shared" si="218"/>
        <v>316.09000000000003</v>
      </c>
      <c r="L2007" s="35">
        <f t="shared" si="219"/>
        <v>316.09000000000003</v>
      </c>
      <c r="M2007" s="36">
        <f t="shared" si="220"/>
        <v>0.58278328846933891</v>
      </c>
      <c r="N2007" s="37">
        <f t="shared" si="221"/>
        <v>2019</v>
      </c>
      <c r="O2007" s="38" t="str">
        <f t="shared" si="222"/>
        <v>Q4</v>
      </c>
      <c r="P2007" s="37">
        <f t="shared" si="223"/>
        <v>10</v>
      </c>
    </row>
    <row r="2008" spans="1:16" x14ac:dyDescent="0.25">
      <c r="A2008" s="31">
        <v>43739</v>
      </c>
      <c r="B2008" s="32" t="s">
        <v>82</v>
      </c>
      <c r="C2008" s="32" t="s">
        <v>86</v>
      </c>
      <c r="D2008" s="32" t="s">
        <v>76</v>
      </c>
      <c r="E2008" s="33">
        <v>49</v>
      </c>
      <c r="F2008" s="34">
        <v>4692.66</v>
      </c>
      <c r="G2008" s="34">
        <v>0</v>
      </c>
      <c r="H2008" s="34">
        <v>3939.13</v>
      </c>
      <c r="I2008" s="34">
        <v>234.62</v>
      </c>
      <c r="J2008" s="35">
        <f t="shared" si="217"/>
        <v>4692.66</v>
      </c>
      <c r="K2008" s="35">
        <f t="shared" si="218"/>
        <v>753.52999999999975</v>
      </c>
      <c r="L2008" s="35">
        <f t="shared" si="219"/>
        <v>518.90999999999974</v>
      </c>
      <c r="M2008" s="36">
        <f t="shared" si="220"/>
        <v>0.16057630427092517</v>
      </c>
      <c r="N2008" s="37">
        <f t="shared" si="221"/>
        <v>2019</v>
      </c>
      <c r="O2008" s="38" t="str">
        <f t="shared" si="222"/>
        <v>Q4</v>
      </c>
      <c r="P2008" s="37">
        <f t="shared" si="223"/>
        <v>10</v>
      </c>
    </row>
    <row r="2009" spans="1:16" x14ac:dyDescent="0.25">
      <c r="A2009" s="31">
        <v>43739</v>
      </c>
      <c r="B2009" s="32" t="s">
        <v>82</v>
      </c>
      <c r="C2009" s="32" t="s">
        <v>86</v>
      </c>
      <c r="D2009" s="32" t="s">
        <v>77</v>
      </c>
      <c r="E2009" s="33">
        <v>4</v>
      </c>
      <c r="F2009" s="34">
        <v>590.04</v>
      </c>
      <c r="G2009" s="34">
        <v>29.5</v>
      </c>
      <c r="H2009" s="34">
        <v>573.55999999999995</v>
      </c>
      <c r="I2009" s="34">
        <v>29.42</v>
      </c>
      <c r="J2009" s="35">
        <f t="shared" si="217"/>
        <v>560.54</v>
      </c>
      <c r="K2009" s="35">
        <f t="shared" si="218"/>
        <v>-13.019999999999982</v>
      </c>
      <c r="L2009" s="35">
        <f t="shared" si="219"/>
        <v>-42.439999999999984</v>
      </c>
      <c r="M2009" s="36">
        <f t="shared" si="220"/>
        <v>-2.3227601955257398E-2</v>
      </c>
      <c r="N2009" s="37">
        <f t="shared" si="221"/>
        <v>2019</v>
      </c>
      <c r="O2009" s="38" t="str">
        <f t="shared" si="222"/>
        <v>Q4</v>
      </c>
      <c r="P2009" s="37">
        <f t="shared" si="223"/>
        <v>10</v>
      </c>
    </row>
    <row r="2010" spans="1:16" x14ac:dyDescent="0.25">
      <c r="A2010" s="31">
        <v>43739</v>
      </c>
      <c r="B2010" s="32" t="s">
        <v>82</v>
      </c>
      <c r="C2010" s="32" t="s">
        <v>75</v>
      </c>
      <c r="D2010" s="32" t="s">
        <v>76</v>
      </c>
      <c r="E2010" s="33">
        <v>69</v>
      </c>
      <c r="F2010" s="34">
        <v>5723.1</v>
      </c>
      <c r="G2010" s="34">
        <v>0</v>
      </c>
      <c r="H2010" s="34">
        <v>4764.6099999999997</v>
      </c>
      <c r="I2010" s="34">
        <v>0</v>
      </c>
      <c r="J2010" s="35">
        <f t="shared" si="217"/>
        <v>5723.1</v>
      </c>
      <c r="K2010" s="35">
        <f t="shared" si="218"/>
        <v>958.49000000000069</v>
      </c>
      <c r="L2010" s="35">
        <f t="shared" si="219"/>
        <v>958.49000000000069</v>
      </c>
      <c r="M2010" s="36">
        <f t="shared" si="220"/>
        <v>0.16747741608568795</v>
      </c>
      <c r="N2010" s="37">
        <f t="shared" si="221"/>
        <v>2019</v>
      </c>
      <c r="O2010" s="38" t="str">
        <f t="shared" si="222"/>
        <v>Q4</v>
      </c>
      <c r="P2010" s="37">
        <f t="shared" si="223"/>
        <v>10</v>
      </c>
    </row>
    <row r="2011" spans="1:16" x14ac:dyDescent="0.25">
      <c r="A2011" s="31">
        <v>43739</v>
      </c>
      <c r="B2011" s="32" t="s">
        <v>82</v>
      </c>
      <c r="C2011" s="32" t="s">
        <v>75</v>
      </c>
      <c r="D2011" s="32" t="s">
        <v>77</v>
      </c>
      <c r="E2011" s="33">
        <v>6</v>
      </c>
      <c r="F2011" s="34">
        <v>416</v>
      </c>
      <c r="G2011" s="34">
        <v>20.8</v>
      </c>
      <c r="H2011" s="34">
        <v>364.68</v>
      </c>
      <c r="I2011" s="34">
        <v>0</v>
      </c>
      <c r="J2011" s="35">
        <f t="shared" si="217"/>
        <v>395.2</v>
      </c>
      <c r="K2011" s="35">
        <f t="shared" si="218"/>
        <v>30.519999999999982</v>
      </c>
      <c r="L2011" s="35">
        <f t="shared" si="219"/>
        <v>30.519999999999982</v>
      </c>
      <c r="M2011" s="36">
        <f t="shared" si="220"/>
        <v>7.7226720647773237E-2</v>
      </c>
      <c r="N2011" s="37">
        <f t="shared" si="221"/>
        <v>2019</v>
      </c>
      <c r="O2011" s="38" t="str">
        <f t="shared" si="222"/>
        <v>Q4</v>
      </c>
      <c r="P2011" s="37">
        <f t="shared" si="223"/>
        <v>10</v>
      </c>
    </row>
    <row r="2012" spans="1:16" x14ac:dyDescent="0.25">
      <c r="A2012" s="31">
        <v>43739</v>
      </c>
      <c r="B2012" s="32" t="s">
        <v>82</v>
      </c>
      <c r="C2012" s="32" t="s">
        <v>78</v>
      </c>
      <c r="D2012" s="32" t="s">
        <v>76</v>
      </c>
      <c r="E2012" s="33">
        <v>2968</v>
      </c>
      <c r="F2012" s="34">
        <v>296770.78999999998</v>
      </c>
      <c r="G2012" s="34">
        <v>0</v>
      </c>
      <c r="H2012" s="34">
        <v>244827.76</v>
      </c>
      <c r="I2012" s="34">
        <v>0</v>
      </c>
      <c r="J2012" s="35">
        <f t="shared" si="217"/>
        <v>296770.78999999998</v>
      </c>
      <c r="K2012" s="35">
        <f t="shared" si="218"/>
        <v>51943.02999999997</v>
      </c>
      <c r="L2012" s="35">
        <f t="shared" si="219"/>
        <v>51943.02999999997</v>
      </c>
      <c r="M2012" s="36">
        <f t="shared" si="220"/>
        <v>0.17502743447224026</v>
      </c>
      <c r="N2012" s="37">
        <f t="shared" si="221"/>
        <v>2019</v>
      </c>
      <c r="O2012" s="38" t="str">
        <f t="shared" si="222"/>
        <v>Q4</v>
      </c>
      <c r="P2012" s="37">
        <f t="shared" si="223"/>
        <v>10</v>
      </c>
    </row>
    <row r="2013" spans="1:16" x14ac:dyDescent="0.25">
      <c r="A2013" s="31">
        <v>43739</v>
      </c>
      <c r="B2013" s="32" t="s">
        <v>82</v>
      </c>
      <c r="C2013" s="32" t="s">
        <v>78</v>
      </c>
      <c r="D2013" s="32" t="s">
        <v>77</v>
      </c>
      <c r="E2013" s="33">
        <v>135</v>
      </c>
      <c r="F2013" s="34">
        <v>13602.51</v>
      </c>
      <c r="G2013" s="34">
        <v>680.19</v>
      </c>
      <c r="H2013" s="34">
        <v>11047.93</v>
      </c>
      <c r="I2013" s="34">
        <v>0</v>
      </c>
      <c r="J2013" s="35">
        <f t="shared" si="217"/>
        <v>12922.32</v>
      </c>
      <c r="K2013" s="35">
        <f t="shared" si="218"/>
        <v>1874.3899999999994</v>
      </c>
      <c r="L2013" s="35">
        <f t="shared" si="219"/>
        <v>1874.3899999999994</v>
      </c>
      <c r="M2013" s="36">
        <f t="shared" si="220"/>
        <v>0.1450505791529694</v>
      </c>
      <c r="N2013" s="37">
        <f t="shared" si="221"/>
        <v>2019</v>
      </c>
      <c r="O2013" s="38" t="str">
        <f t="shared" si="222"/>
        <v>Q4</v>
      </c>
      <c r="P2013" s="37">
        <f t="shared" si="223"/>
        <v>10</v>
      </c>
    </row>
    <row r="2014" spans="1:16" x14ac:dyDescent="0.25">
      <c r="A2014" s="31">
        <v>43739</v>
      </c>
      <c r="B2014" s="32" t="s">
        <v>82</v>
      </c>
      <c r="C2014" s="32" t="s">
        <v>79</v>
      </c>
      <c r="D2014" s="32" t="s">
        <v>76</v>
      </c>
      <c r="E2014" s="33">
        <v>115</v>
      </c>
      <c r="F2014" s="34">
        <v>11904.58</v>
      </c>
      <c r="G2014" s="34">
        <v>0</v>
      </c>
      <c r="H2014" s="34">
        <v>9873.7800000000007</v>
      </c>
      <c r="I2014" s="34">
        <v>0</v>
      </c>
      <c r="J2014" s="35">
        <f t="shared" si="217"/>
        <v>11904.58</v>
      </c>
      <c r="K2014" s="35">
        <f t="shared" si="218"/>
        <v>2030.7999999999993</v>
      </c>
      <c r="L2014" s="35">
        <f t="shared" si="219"/>
        <v>2030.7999999999993</v>
      </c>
      <c r="M2014" s="36">
        <f t="shared" si="220"/>
        <v>0.17058980661224499</v>
      </c>
      <c r="N2014" s="37">
        <f t="shared" si="221"/>
        <v>2019</v>
      </c>
      <c r="O2014" s="38" t="str">
        <f t="shared" si="222"/>
        <v>Q4</v>
      </c>
      <c r="P2014" s="37">
        <f t="shared" si="223"/>
        <v>10</v>
      </c>
    </row>
    <row r="2015" spans="1:16" x14ac:dyDescent="0.25">
      <c r="A2015" s="31">
        <v>43739</v>
      </c>
      <c r="B2015" s="32" t="s">
        <v>82</v>
      </c>
      <c r="C2015" s="32" t="s">
        <v>79</v>
      </c>
      <c r="D2015" s="32" t="s">
        <v>77</v>
      </c>
      <c r="E2015" s="33">
        <v>3</v>
      </c>
      <c r="F2015" s="34">
        <v>124.17</v>
      </c>
      <c r="G2015" s="34">
        <v>6.21</v>
      </c>
      <c r="H2015" s="34">
        <v>94.68</v>
      </c>
      <c r="I2015" s="34">
        <v>0</v>
      </c>
      <c r="J2015" s="35">
        <f t="shared" si="217"/>
        <v>117.96000000000001</v>
      </c>
      <c r="K2015" s="35">
        <f t="shared" si="218"/>
        <v>23.28</v>
      </c>
      <c r="L2015" s="35">
        <f t="shared" si="219"/>
        <v>23.28</v>
      </c>
      <c r="M2015" s="36">
        <f t="shared" si="220"/>
        <v>0.19735503560528991</v>
      </c>
      <c r="N2015" s="37">
        <f t="shared" si="221"/>
        <v>2019</v>
      </c>
      <c r="O2015" s="38" t="str">
        <f t="shared" si="222"/>
        <v>Q4</v>
      </c>
      <c r="P2015" s="37">
        <f t="shared" si="223"/>
        <v>10</v>
      </c>
    </row>
    <row r="2016" spans="1:16" x14ac:dyDescent="0.25">
      <c r="A2016" s="31">
        <v>43739</v>
      </c>
      <c r="B2016" s="32" t="s">
        <v>83</v>
      </c>
      <c r="C2016" s="32" t="s">
        <v>86</v>
      </c>
      <c r="D2016" s="32" t="s">
        <v>76</v>
      </c>
      <c r="E2016" s="33">
        <v>15</v>
      </c>
      <c r="F2016" s="34">
        <v>7911.32</v>
      </c>
      <c r="G2016" s="34">
        <v>0</v>
      </c>
      <c r="H2016" s="34">
        <v>4129.96</v>
      </c>
      <c r="I2016" s="34">
        <v>393.9</v>
      </c>
      <c r="J2016" s="35">
        <f t="shared" si="217"/>
        <v>7911.32</v>
      </c>
      <c r="K2016" s="35">
        <f t="shared" si="218"/>
        <v>3781.3599999999997</v>
      </c>
      <c r="L2016" s="35">
        <f t="shared" si="219"/>
        <v>3387.4599999999996</v>
      </c>
      <c r="M2016" s="36">
        <f t="shared" si="220"/>
        <v>0.47796827836568356</v>
      </c>
      <c r="N2016" s="37">
        <f t="shared" si="221"/>
        <v>2019</v>
      </c>
      <c r="O2016" s="38" t="str">
        <f t="shared" si="222"/>
        <v>Q4</v>
      </c>
      <c r="P2016" s="37">
        <f t="shared" si="223"/>
        <v>10</v>
      </c>
    </row>
    <row r="2017" spans="1:16" x14ac:dyDescent="0.25">
      <c r="A2017" s="31">
        <v>43739</v>
      </c>
      <c r="B2017" s="32" t="s">
        <v>83</v>
      </c>
      <c r="C2017" s="32" t="s">
        <v>86</v>
      </c>
      <c r="D2017" s="32" t="s">
        <v>77</v>
      </c>
      <c r="E2017" s="33">
        <v>1</v>
      </c>
      <c r="F2017" s="34">
        <v>147.51</v>
      </c>
      <c r="G2017" s="34">
        <v>7.38</v>
      </c>
      <c r="H2017" s="34">
        <v>89.16</v>
      </c>
      <c r="I2017" s="34">
        <v>7.01</v>
      </c>
      <c r="J2017" s="35">
        <f t="shared" si="217"/>
        <v>140.13</v>
      </c>
      <c r="K2017" s="35">
        <f t="shared" si="218"/>
        <v>50.97</v>
      </c>
      <c r="L2017" s="35">
        <f t="shared" si="219"/>
        <v>43.96</v>
      </c>
      <c r="M2017" s="36">
        <f t="shared" si="220"/>
        <v>0.36373367587240418</v>
      </c>
      <c r="N2017" s="37">
        <f t="shared" si="221"/>
        <v>2019</v>
      </c>
      <c r="O2017" s="38" t="str">
        <f t="shared" si="222"/>
        <v>Q4</v>
      </c>
      <c r="P2017" s="37">
        <f t="shared" si="223"/>
        <v>10</v>
      </c>
    </row>
    <row r="2018" spans="1:16" x14ac:dyDescent="0.25">
      <c r="A2018" s="31">
        <v>43739</v>
      </c>
      <c r="B2018" s="32" t="s">
        <v>83</v>
      </c>
      <c r="C2018" s="32" t="s">
        <v>75</v>
      </c>
      <c r="D2018" s="32" t="s">
        <v>76</v>
      </c>
      <c r="E2018" s="33">
        <v>51</v>
      </c>
      <c r="F2018" s="34">
        <v>27626.43</v>
      </c>
      <c r="G2018" s="34">
        <v>0</v>
      </c>
      <c r="H2018" s="34">
        <v>14883.23</v>
      </c>
      <c r="I2018" s="34">
        <v>0</v>
      </c>
      <c r="J2018" s="35">
        <f t="shared" si="217"/>
        <v>27626.43</v>
      </c>
      <c r="K2018" s="35">
        <f t="shared" si="218"/>
        <v>12743.2</v>
      </c>
      <c r="L2018" s="35">
        <f t="shared" si="219"/>
        <v>12743.2</v>
      </c>
      <c r="M2018" s="36">
        <f t="shared" si="220"/>
        <v>0.46126843026768211</v>
      </c>
      <c r="N2018" s="37">
        <f t="shared" si="221"/>
        <v>2019</v>
      </c>
      <c r="O2018" s="38" t="str">
        <f t="shared" si="222"/>
        <v>Q4</v>
      </c>
      <c r="P2018" s="37">
        <f t="shared" si="223"/>
        <v>10</v>
      </c>
    </row>
    <row r="2019" spans="1:16" x14ac:dyDescent="0.25">
      <c r="A2019" s="31">
        <v>43739</v>
      </c>
      <c r="B2019" s="32" t="s">
        <v>83</v>
      </c>
      <c r="C2019" s="32" t="s">
        <v>75</v>
      </c>
      <c r="D2019" s="32" t="s">
        <v>77</v>
      </c>
      <c r="E2019" s="33">
        <v>1</v>
      </c>
      <c r="F2019" s="34">
        <v>582.6</v>
      </c>
      <c r="G2019" s="34">
        <v>29.13</v>
      </c>
      <c r="H2019" s="34">
        <v>266.45999999999998</v>
      </c>
      <c r="I2019" s="34">
        <v>0</v>
      </c>
      <c r="J2019" s="35">
        <f t="shared" si="217"/>
        <v>553.47</v>
      </c>
      <c r="K2019" s="35">
        <f t="shared" si="218"/>
        <v>287.01000000000005</v>
      </c>
      <c r="L2019" s="35">
        <f t="shared" si="219"/>
        <v>287.01000000000005</v>
      </c>
      <c r="M2019" s="36">
        <f t="shared" si="220"/>
        <v>0.51856469185321707</v>
      </c>
      <c r="N2019" s="37">
        <f t="shared" si="221"/>
        <v>2019</v>
      </c>
      <c r="O2019" s="38" t="str">
        <f t="shared" si="222"/>
        <v>Q4</v>
      </c>
      <c r="P2019" s="37">
        <f t="shared" si="223"/>
        <v>10</v>
      </c>
    </row>
    <row r="2020" spans="1:16" x14ac:dyDescent="0.25">
      <c r="A2020" s="31">
        <v>43739</v>
      </c>
      <c r="B2020" s="32" t="s">
        <v>83</v>
      </c>
      <c r="C2020" s="32" t="s">
        <v>78</v>
      </c>
      <c r="D2020" s="32" t="s">
        <v>76</v>
      </c>
      <c r="E2020" s="33">
        <v>785</v>
      </c>
      <c r="F2020" s="34">
        <v>445245.44</v>
      </c>
      <c r="G2020" s="34">
        <v>0</v>
      </c>
      <c r="H2020" s="34">
        <v>237976.58</v>
      </c>
      <c r="I2020" s="34">
        <v>0</v>
      </c>
      <c r="J2020" s="35">
        <f t="shared" si="217"/>
        <v>445245.44</v>
      </c>
      <c r="K2020" s="35">
        <f t="shared" si="218"/>
        <v>207268.86000000002</v>
      </c>
      <c r="L2020" s="35">
        <f t="shared" si="219"/>
        <v>207268.86000000002</v>
      </c>
      <c r="M2020" s="36">
        <f t="shared" si="220"/>
        <v>0.46551596350992391</v>
      </c>
      <c r="N2020" s="37">
        <f t="shared" si="221"/>
        <v>2019</v>
      </c>
      <c r="O2020" s="38" t="str">
        <f t="shared" si="222"/>
        <v>Q4</v>
      </c>
      <c r="P2020" s="37">
        <f t="shared" si="223"/>
        <v>10</v>
      </c>
    </row>
    <row r="2021" spans="1:16" x14ac:dyDescent="0.25">
      <c r="A2021" s="31">
        <v>43739</v>
      </c>
      <c r="B2021" s="32" t="s">
        <v>83</v>
      </c>
      <c r="C2021" s="32" t="s">
        <v>78</v>
      </c>
      <c r="D2021" s="32" t="s">
        <v>77</v>
      </c>
      <c r="E2021" s="33">
        <v>30</v>
      </c>
      <c r="F2021" s="34">
        <v>21415.17</v>
      </c>
      <c r="G2021" s="34">
        <v>1070.8</v>
      </c>
      <c r="H2021" s="34">
        <v>11761.02</v>
      </c>
      <c r="I2021" s="34">
        <v>0</v>
      </c>
      <c r="J2021" s="35">
        <f t="shared" si="217"/>
        <v>20344.37</v>
      </c>
      <c r="K2021" s="35">
        <f t="shared" si="218"/>
        <v>8583.3499999999985</v>
      </c>
      <c r="L2021" s="35">
        <f t="shared" si="219"/>
        <v>8583.3499999999985</v>
      </c>
      <c r="M2021" s="36">
        <f t="shared" si="220"/>
        <v>0.42190296381750819</v>
      </c>
      <c r="N2021" s="37">
        <f t="shared" si="221"/>
        <v>2019</v>
      </c>
      <c r="O2021" s="38" t="str">
        <f t="shared" si="222"/>
        <v>Q4</v>
      </c>
      <c r="P2021" s="37">
        <f t="shared" si="223"/>
        <v>10</v>
      </c>
    </row>
    <row r="2022" spans="1:16" x14ac:dyDescent="0.25">
      <c r="A2022" s="31">
        <v>43739</v>
      </c>
      <c r="B2022" s="32" t="s">
        <v>83</v>
      </c>
      <c r="C2022" s="32" t="s">
        <v>79</v>
      </c>
      <c r="D2022" s="32" t="s">
        <v>76</v>
      </c>
      <c r="E2022" s="33">
        <v>57</v>
      </c>
      <c r="F2022" s="34">
        <v>32709.64</v>
      </c>
      <c r="G2022" s="34">
        <v>0</v>
      </c>
      <c r="H2022" s="34">
        <v>17742.57</v>
      </c>
      <c r="I2022" s="34">
        <v>0</v>
      </c>
      <c r="J2022" s="35">
        <f t="shared" si="217"/>
        <v>32709.64</v>
      </c>
      <c r="K2022" s="35">
        <f t="shared" si="218"/>
        <v>14967.07</v>
      </c>
      <c r="L2022" s="35">
        <f t="shared" si="219"/>
        <v>14967.07</v>
      </c>
      <c r="M2022" s="36">
        <f t="shared" si="220"/>
        <v>0.45757366941366523</v>
      </c>
      <c r="N2022" s="37">
        <f t="shared" si="221"/>
        <v>2019</v>
      </c>
      <c r="O2022" s="38" t="str">
        <f t="shared" si="222"/>
        <v>Q4</v>
      </c>
      <c r="P2022" s="37">
        <f t="shared" si="223"/>
        <v>10</v>
      </c>
    </row>
    <row r="2023" spans="1:16" x14ac:dyDescent="0.25">
      <c r="A2023" s="31">
        <v>43739</v>
      </c>
      <c r="B2023" s="32" t="s">
        <v>83</v>
      </c>
      <c r="C2023" s="32" t="s">
        <v>79</v>
      </c>
      <c r="D2023" s="32" t="s">
        <v>77</v>
      </c>
      <c r="E2023" s="33">
        <v>4</v>
      </c>
      <c r="F2023" s="34">
        <v>1810.42</v>
      </c>
      <c r="G2023" s="34">
        <v>90.53</v>
      </c>
      <c r="H2023" s="34">
        <v>950.8</v>
      </c>
      <c r="I2023" s="34">
        <v>0</v>
      </c>
      <c r="J2023" s="35">
        <f t="shared" si="217"/>
        <v>1719.89</v>
      </c>
      <c r="K2023" s="35">
        <f t="shared" si="218"/>
        <v>769.09000000000015</v>
      </c>
      <c r="L2023" s="35">
        <f t="shared" si="219"/>
        <v>769.09000000000015</v>
      </c>
      <c r="M2023" s="36">
        <f t="shared" si="220"/>
        <v>0.44717394717104009</v>
      </c>
      <c r="N2023" s="37">
        <f t="shared" si="221"/>
        <v>2019</v>
      </c>
      <c r="O2023" s="38" t="str">
        <f t="shared" si="222"/>
        <v>Q4</v>
      </c>
      <c r="P2023" s="37">
        <f t="shared" si="223"/>
        <v>10</v>
      </c>
    </row>
    <row r="2024" spans="1:16" x14ac:dyDescent="0.25">
      <c r="A2024" s="31">
        <v>43739</v>
      </c>
      <c r="B2024" s="32" t="s">
        <v>84</v>
      </c>
      <c r="C2024" s="32" t="s">
        <v>86</v>
      </c>
      <c r="D2024" s="32" t="s">
        <v>76</v>
      </c>
      <c r="E2024" s="33">
        <v>4</v>
      </c>
      <c r="F2024" s="34">
        <v>14513.08</v>
      </c>
      <c r="G2024" s="34">
        <v>0</v>
      </c>
      <c r="H2024" s="34">
        <v>12174.64</v>
      </c>
      <c r="I2024" s="34">
        <v>725</v>
      </c>
      <c r="J2024" s="35">
        <f t="shared" si="217"/>
        <v>14513.08</v>
      </c>
      <c r="K2024" s="35">
        <f t="shared" si="218"/>
        <v>2338.4400000000005</v>
      </c>
      <c r="L2024" s="35">
        <f t="shared" si="219"/>
        <v>1613.4400000000005</v>
      </c>
      <c r="M2024" s="36">
        <f t="shared" si="220"/>
        <v>0.16112637703368277</v>
      </c>
      <c r="N2024" s="37">
        <f t="shared" si="221"/>
        <v>2019</v>
      </c>
      <c r="O2024" s="38" t="str">
        <f t="shared" si="222"/>
        <v>Q4</v>
      </c>
      <c r="P2024" s="37">
        <f t="shared" si="223"/>
        <v>10</v>
      </c>
    </row>
    <row r="2025" spans="1:16" x14ac:dyDescent="0.25">
      <c r="A2025" s="31">
        <v>43739</v>
      </c>
      <c r="B2025" s="32" t="s">
        <v>84</v>
      </c>
      <c r="C2025" s="32" t="s">
        <v>75</v>
      </c>
      <c r="D2025" s="32" t="s">
        <v>76</v>
      </c>
      <c r="E2025" s="33">
        <v>29</v>
      </c>
      <c r="F2025" s="34">
        <v>100465.62</v>
      </c>
      <c r="G2025" s="34">
        <v>0</v>
      </c>
      <c r="H2025" s="34">
        <v>87090.34</v>
      </c>
      <c r="I2025" s="34">
        <v>0</v>
      </c>
      <c r="J2025" s="35">
        <f t="shared" si="217"/>
        <v>100465.62</v>
      </c>
      <c r="K2025" s="35">
        <f t="shared" si="218"/>
        <v>13375.279999999999</v>
      </c>
      <c r="L2025" s="35">
        <f t="shared" si="219"/>
        <v>13375.279999999999</v>
      </c>
      <c r="M2025" s="36">
        <f t="shared" si="220"/>
        <v>0.13313290656047311</v>
      </c>
      <c r="N2025" s="37">
        <f t="shared" si="221"/>
        <v>2019</v>
      </c>
      <c r="O2025" s="38" t="str">
        <f t="shared" si="222"/>
        <v>Q4</v>
      </c>
      <c r="P2025" s="37">
        <f t="shared" si="223"/>
        <v>10</v>
      </c>
    </row>
    <row r="2026" spans="1:16" x14ac:dyDescent="0.25">
      <c r="A2026" s="31">
        <v>43739</v>
      </c>
      <c r="B2026" s="32" t="s">
        <v>84</v>
      </c>
      <c r="C2026" s="32" t="s">
        <v>75</v>
      </c>
      <c r="D2026" s="32" t="s">
        <v>77</v>
      </c>
      <c r="E2026" s="33">
        <v>1</v>
      </c>
      <c r="F2026" s="34">
        <v>2025.85</v>
      </c>
      <c r="G2026" s="34">
        <v>101.29</v>
      </c>
      <c r="H2026" s="34">
        <v>1328.14</v>
      </c>
      <c r="I2026" s="34">
        <v>0</v>
      </c>
      <c r="J2026" s="35">
        <f t="shared" si="217"/>
        <v>1924.56</v>
      </c>
      <c r="K2026" s="35">
        <f t="shared" si="218"/>
        <v>596.41999999999985</v>
      </c>
      <c r="L2026" s="35">
        <f t="shared" si="219"/>
        <v>596.41999999999985</v>
      </c>
      <c r="M2026" s="36">
        <f t="shared" si="220"/>
        <v>0.30989940557841783</v>
      </c>
      <c r="N2026" s="37">
        <f t="shared" si="221"/>
        <v>2019</v>
      </c>
      <c r="O2026" s="38" t="str">
        <f t="shared" si="222"/>
        <v>Q4</v>
      </c>
      <c r="P2026" s="37">
        <f t="shared" si="223"/>
        <v>10</v>
      </c>
    </row>
    <row r="2027" spans="1:16" x14ac:dyDescent="0.25">
      <c r="A2027" s="31">
        <v>43739</v>
      </c>
      <c r="B2027" s="32" t="s">
        <v>84</v>
      </c>
      <c r="C2027" s="32" t="s">
        <v>78</v>
      </c>
      <c r="D2027" s="32" t="s">
        <v>76</v>
      </c>
      <c r="E2027" s="33">
        <v>256</v>
      </c>
      <c r="F2027" s="34">
        <v>1039245.2</v>
      </c>
      <c r="G2027" s="34">
        <v>0</v>
      </c>
      <c r="H2027" s="34">
        <v>869919.48</v>
      </c>
      <c r="I2027" s="34">
        <v>0</v>
      </c>
      <c r="J2027" s="35">
        <f t="shared" si="217"/>
        <v>1039245.2</v>
      </c>
      <c r="K2027" s="35">
        <f t="shared" si="218"/>
        <v>169325.71999999997</v>
      </c>
      <c r="L2027" s="35">
        <f t="shared" si="219"/>
        <v>169325.71999999997</v>
      </c>
      <c r="M2027" s="36">
        <f t="shared" si="220"/>
        <v>0.16293144293569986</v>
      </c>
      <c r="N2027" s="37">
        <f t="shared" si="221"/>
        <v>2019</v>
      </c>
      <c r="O2027" s="38" t="str">
        <f t="shared" si="222"/>
        <v>Q4</v>
      </c>
      <c r="P2027" s="37">
        <f t="shared" si="223"/>
        <v>10</v>
      </c>
    </row>
    <row r="2028" spans="1:16" x14ac:dyDescent="0.25">
      <c r="A2028" s="31">
        <v>43739</v>
      </c>
      <c r="B2028" s="32" t="s">
        <v>84</v>
      </c>
      <c r="C2028" s="32" t="s">
        <v>78</v>
      </c>
      <c r="D2028" s="32" t="s">
        <v>77</v>
      </c>
      <c r="E2028" s="33">
        <v>6</v>
      </c>
      <c r="F2028" s="34">
        <v>21737.79</v>
      </c>
      <c r="G2028" s="34">
        <v>1086.8800000000001</v>
      </c>
      <c r="H2028" s="34">
        <v>18321.37</v>
      </c>
      <c r="I2028" s="34">
        <v>0</v>
      </c>
      <c r="J2028" s="35">
        <f t="shared" si="217"/>
        <v>20650.91</v>
      </c>
      <c r="K2028" s="35">
        <f t="shared" si="218"/>
        <v>2329.5400000000009</v>
      </c>
      <c r="L2028" s="35">
        <f t="shared" si="219"/>
        <v>2329.5400000000009</v>
      </c>
      <c r="M2028" s="36">
        <f t="shared" si="220"/>
        <v>0.11280568265514695</v>
      </c>
      <c r="N2028" s="37">
        <f t="shared" si="221"/>
        <v>2019</v>
      </c>
      <c r="O2028" s="38" t="str">
        <f t="shared" si="222"/>
        <v>Q4</v>
      </c>
      <c r="P2028" s="37">
        <f t="shared" si="223"/>
        <v>10</v>
      </c>
    </row>
    <row r="2029" spans="1:16" x14ac:dyDescent="0.25">
      <c r="A2029" s="31">
        <v>43739</v>
      </c>
      <c r="B2029" s="32" t="s">
        <v>84</v>
      </c>
      <c r="C2029" s="32" t="s">
        <v>79</v>
      </c>
      <c r="D2029" s="32" t="s">
        <v>76</v>
      </c>
      <c r="E2029" s="33">
        <v>24</v>
      </c>
      <c r="F2029" s="34">
        <v>93732.26</v>
      </c>
      <c r="G2029" s="34">
        <v>0</v>
      </c>
      <c r="H2029" s="34">
        <v>79672.11</v>
      </c>
      <c r="I2029" s="34">
        <v>0</v>
      </c>
      <c r="J2029" s="35">
        <f t="shared" si="217"/>
        <v>93732.26</v>
      </c>
      <c r="K2029" s="35">
        <f t="shared" si="218"/>
        <v>14060.149999999994</v>
      </c>
      <c r="L2029" s="35">
        <f t="shared" si="219"/>
        <v>14060.149999999994</v>
      </c>
      <c r="M2029" s="36">
        <f t="shared" si="220"/>
        <v>0.15000331796118002</v>
      </c>
      <c r="N2029" s="37">
        <f t="shared" si="221"/>
        <v>2019</v>
      </c>
      <c r="O2029" s="38" t="str">
        <f t="shared" si="222"/>
        <v>Q4</v>
      </c>
      <c r="P2029" s="37">
        <f t="shared" si="223"/>
        <v>10</v>
      </c>
    </row>
    <row r="2030" spans="1:16" x14ac:dyDescent="0.25">
      <c r="A2030" s="31">
        <v>43739</v>
      </c>
      <c r="B2030" s="32" t="s">
        <v>84</v>
      </c>
      <c r="C2030" s="32" t="s">
        <v>79</v>
      </c>
      <c r="D2030" s="32" t="s">
        <v>77</v>
      </c>
      <c r="E2030" s="33">
        <v>1</v>
      </c>
      <c r="F2030" s="34">
        <v>529.54</v>
      </c>
      <c r="G2030" s="34">
        <v>26.48</v>
      </c>
      <c r="H2030" s="34">
        <v>330.32</v>
      </c>
      <c r="I2030" s="34">
        <v>0</v>
      </c>
      <c r="J2030" s="35">
        <f t="shared" si="217"/>
        <v>503.05999999999995</v>
      </c>
      <c r="K2030" s="35">
        <f t="shared" si="218"/>
        <v>172.73999999999995</v>
      </c>
      <c r="L2030" s="35">
        <f t="shared" si="219"/>
        <v>172.73999999999995</v>
      </c>
      <c r="M2030" s="36">
        <f t="shared" si="220"/>
        <v>0.34337852343656816</v>
      </c>
      <c r="N2030" s="37">
        <f t="shared" si="221"/>
        <v>2019</v>
      </c>
      <c r="O2030" s="38" t="str">
        <f t="shared" si="222"/>
        <v>Q4</v>
      </c>
      <c r="P2030" s="37">
        <f t="shared" si="223"/>
        <v>10</v>
      </c>
    </row>
    <row r="2031" spans="1:16" x14ac:dyDescent="0.25">
      <c r="A2031" s="31">
        <v>43739</v>
      </c>
      <c r="B2031" s="32" t="s">
        <v>85</v>
      </c>
      <c r="C2031" s="32" t="s">
        <v>86</v>
      </c>
      <c r="D2031" s="32" t="s">
        <v>76</v>
      </c>
      <c r="E2031" s="33">
        <v>5</v>
      </c>
      <c r="F2031" s="34">
        <v>3878.72</v>
      </c>
      <c r="G2031" s="34">
        <v>0</v>
      </c>
      <c r="H2031" s="34">
        <v>2511.7600000000002</v>
      </c>
      <c r="I2031" s="34">
        <v>193.93</v>
      </c>
      <c r="J2031" s="35">
        <f t="shared" si="217"/>
        <v>3878.72</v>
      </c>
      <c r="K2031" s="35">
        <f t="shared" si="218"/>
        <v>1366.9599999999996</v>
      </c>
      <c r="L2031" s="35">
        <f t="shared" si="219"/>
        <v>1173.0299999999995</v>
      </c>
      <c r="M2031" s="36">
        <f t="shared" si="220"/>
        <v>0.35242554244699276</v>
      </c>
      <c r="N2031" s="37">
        <f t="shared" si="221"/>
        <v>2019</v>
      </c>
      <c r="O2031" s="38" t="str">
        <f t="shared" si="222"/>
        <v>Q4</v>
      </c>
      <c r="P2031" s="37">
        <f t="shared" si="223"/>
        <v>10</v>
      </c>
    </row>
    <row r="2032" spans="1:16" x14ac:dyDescent="0.25">
      <c r="A2032" s="31">
        <v>43739</v>
      </c>
      <c r="B2032" s="32" t="s">
        <v>85</v>
      </c>
      <c r="C2032" s="32" t="s">
        <v>75</v>
      </c>
      <c r="D2032" s="32" t="s">
        <v>76</v>
      </c>
      <c r="E2032" s="33">
        <v>18</v>
      </c>
      <c r="F2032" s="34">
        <v>24187.09</v>
      </c>
      <c r="G2032" s="34">
        <v>0</v>
      </c>
      <c r="H2032" s="34">
        <v>13559.85</v>
      </c>
      <c r="I2032" s="34">
        <v>0</v>
      </c>
      <c r="J2032" s="35">
        <f t="shared" si="217"/>
        <v>24187.09</v>
      </c>
      <c r="K2032" s="35">
        <f t="shared" si="218"/>
        <v>10627.24</v>
      </c>
      <c r="L2032" s="35">
        <f t="shared" si="219"/>
        <v>10627.24</v>
      </c>
      <c r="M2032" s="36">
        <f t="shared" si="220"/>
        <v>0.43937654343701538</v>
      </c>
      <c r="N2032" s="37">
        <f t="shared" si="221"/>
        <v>2019</v>
      </c>
      <c r="O2032" s="38" t="str">
        <f t="shared" si="222"/>
        <v>Q4</v>
      </c>
      <c r="P2032" s="37">
        <f t="shared" si="223"/>
        <v>10</v>
      </c>
    </row>
    <row r="2033" spans="1:16" x14ac:dyDescent="0.25">
      <c r="A2033" s="31">
        <v>43739</v>
      </c>
      <c r="B2033" s="32" t="s">
        <v>85</v>
      </c>
      <c r="C2033" s="32" t="s">
        <v>75</v>
      </c>
      <c r="D2033" s="32" t="s">
        <v>77</v>
      </c>
      <c r="E2033" s="33">
        <v>3</v>
      </c>
      <c r="F2033" s="34">
        <v>2522.5</v>
      </c>
      <c r="G2033" s="34">
        <v>126.13</v>
      </c>
      <c r="H2033" s="34">
        <v>1421.69</v>
      </c>
      <c r="I2033" s="34">
        <v>0</v>
      </c>
      <c r="J2033" s="35">
        <f t="shared" si="217"/>
        <v>2396.37</v>
      </c>
      <c r="K2033" s="35">
        <f t="shared" si="218"/>
        <v>974.67999999999984</v>
      </c>
      <c r="L2033" s="35">
        <f t="shared" si="219"/>
        <v>974.67999999999984</v>
      </c>
      <c r="M2033" s="36">
        <f t="shared" si="220"/>
        <v>0.40673184858765543</v>
      </c>
      <c r="N2033" s="37">
        <f t="shared" si="221"/>
        <v>2019</v>
      </c>
      <c r="O2033" s="38" t="str">
        <f t="shared" si="222"/>
        <v>Q4</v>
      </c>
      <c r="P2033" s="37">
        <f t="shared" si="223"/>
        <v>10</v>
      </c>
    </row>
    <row r="2034" spans="1:16" x14ac:dyDescent="0.25">
      <c r="A2034" s="31">
        <v>43739</v>
      </c>
      <c r="B2034" s="32" t="s">
        <v>85</v>
      </c>
      <c r="C2034" s="32" t="s">
        <v>78</v>
      </c>
      <c r="D2034" s="32" t="s">
        <v>76</v>
      </c>
      <c r="E2034" s="33">
        <v>289</v>
      </c>
      <c r="F2034" s="34">
        <v>378162.96</v>
      </c>
      <c r="G2034" s="34">
        <v>0</v>
      </c>
      <c r="H2034" s="34">
        <v>206127.13</v>
      </c>
      <c r="I2034" s="34">
        <v>0</v>
      </c>
      <c r="J2034" s="35">
        <f t="shared" si="217"/>
        <v>378162.96</v>
      </c>
      <c r="K2034" s="35">
        <f t="shared" si="218"/>
        <v>172035.83000000002</v>
      </c>
      <c r="L2034" s="35">
        <f t="shared" si="219"/>
        <v>172035.83000000002</v>
      </c>
      <c r="M2034" s="36">
        <f t="shared" si="220"/>
        <v>0.45492512011223946</v>
      </c>
      <c r="N2034" s="37">
        <f t="shared" si="221"/>
        <v>2019</v>
      </c>
      <c r="O2034" s="38" t="str">
        <f t="shared" si="222"/>
        <v>Q4</v>
      </c>
      <c r="P2034" s="37">
        <f t="shared" si="223"/>
        <v>10</v>
      </c>
    </row>
    <row r="2035" spans="1:16" x14ac:dyDescent="0.25">
      <c r="A2035" s="31">
        <v>43739</v>
      </c>
      <c r="B2035" s="32" t="s">
        <v>85</v>
      </c>
      <c r="C2035" s="32" t="s">
        <v>78</v>
      </c>
      <c r="D2035" s="32" t="s">
        <v>77</v>
      </c>
      <c r="E2035" s="33">
        <v>7</v>
      </c>
      <c r="F2035" s="34">
        <v>9140.19</v>
      </c>
      <c r="G2035" s="34">
        <v>457</v>
      </c>
      <c r="H2035" s="34">
        <v>4763.2700000000004</v>
      </c>
      <c r="I2035" s="34">
        <v>0</v>
      </c>
      <c r="J2035" s="35">
        <f t="shared" si="217"/>
        <v>8683.19</v>
      </c>
      <c r="K2035" s="35">
        <f t="shared" si="218"/>
        <v>3919.92</v>
      </c>
      <c r="L2035" s="35">
        <f t="shared" si="219"/>
        <v>3919.92</v>
      </c>
      <c r="M2035" s="36">
        <f t="shared" si="220"/>
        <v>0.45143777805161467</v>
      </c>
      <c r="N2035" s="37">
        <f t="shared" si="221"/>
        <v>2019</v>
      </c>
      <c r="O2035" s="38" t="str">
        <f t="shared" si="222"/>
        <v>Q4</v>
      </c>
      <c r="P2035" s="37">
        <f t="shared" si="223"/>
        <v>10</v>
      </c>
    </row>
    <row r="2036" spans="1:16" x14ac:dyDescent="0.25">
      <c r="A2036" s="31">
        <v>43739</v>
      </c>
      <c r="B2036" s="32" t="s">
        <v>85</v>
      </c>
      <c r="C2036" s="32" t="s">
        <v>79</v>
      </c>
      <c r="D2036" s="32" t="s">
        <v>76</v>
      </c>
      <c r="E2036" s="33">
        <v>30</v>
      </c>
      <c r="F2036" s="34">
        <v>40389.629999999997</v>
      </c>
      <c r="G2036" s="34">
        <v>0</v>
      </c>
      <c r="H2036" s="34">
        <v>21268.86</v>
      </c>
      <c r="I2036" s="34">
        <v>0</v>
      </c>
      <c r="J2036" s="35">
        <f t="shared" si="217"/>
        <v>40389.629999999997</v>
      </c>
      <c r="K2036" s="35">
        <f t="shared" si="218"/>
        <v>19120.769999999997</v>
      </c>
      <c r="L2036" s="35">
        <f t="shared" si="219"/>
        <v>19120.769999999997</v>
      </c>
      <c r="M2036" s="36">
        <f t="shared" si="220"/>
        <v>0.47340790197879995</v>
      </c>
      <c r="N2036" s="37">
        <f t="shared" si="221"/>
        <v>2019</v>
      </c>
      <c r="O2036" s="38" t="str">
        <f t="shared" si="222"/>
        <v>Q4</v>
      </c>
      <c r="P2036" s="37">
        <f t="shared" si="223"/>
        <v>10</v>
      </c>
    </row>
    <row r="2037" spans="1:16" x14ac:dyDescent="0.25">
      <c r="A2037" s="31">
        <v>43739</v>
      </c>
      <c r="B2037" s="32" t="s">
        <v>85</v>
      </c>
      <c r="C2037" s="32" t="s">
        <v>79</v>
      </c>
      <c r="D2037" s="32" t="s">
        <v>77</v>
      </c>
      <c r="E2037" s="33">
        <v>5</v>
      </c>
      <c r="F2037" s="34">
        <v>1809.36</v>
      </c>
      <c r="G2037" s="34">
        <v>90.47</v>
      </c>
      <c r="H2037" s="34">
        <v>1149.6199999999999</v>
      </c>
      <c r="I2037" s="34">
        <v>0</v>
      </c>
      <c r="J2037" s="35">
        <f t="shared" si="217"/>
        <v>1718.8899999999999</v>
      </c>
      <c r="K2037" s="35">
        <f t="shared" si="218"/>
        <v>569.27</v>
      </c>
      <c r="L2037" s="35">
        <f t="shared" si="219"/>
        <v>569.27</v>
      </c>
      <c r="M2037" s="36">
        <f t="shared" si="220"/>
        <v>0.33118465986770534</v>
      </c>
      <c r="N2037" s="37">
        <f t="shared" si="221"/>
        <v>2019</v>
      </c>
      <c r="O2037" s="38" t="str">
        <f t="shared" si="222"/>
        <v>Q4</v>
      </c>
      <c r="P2037" s="37">
        <f t="shared" si="223"/>
        <v>10</v>
      </c>
    </row>
    <row r="2038" spans="1:16" x14ac:dyDescent="0.25">
      <c r="A2038" s="31">
        <v>43770</v>
      </c>
      <c r="B2038" s="32" t="s">
        <v>74</v>
      </c>
      <c r="C2038" s="32" t="s">
        <v>86</v>
      </c>
      <c r="D2038" s="32" t="s">
        <v>76</v>
      </c>
      <c r="E2038" s="33">
        <v>23</v>
      </c>
      <c r="F2038" s="34">
        <v>9282.39</v>
      </c>
      <c r="G2038" s="34">
        <v>0</v>
      </c>
      <c r="H2038" s="34">
        <v>5304.18</v>
      </c>
      <c r="I2038" s="34">
        <v>462.55</v>
      </c>
      <c r="J2038" s="35">
        <f t="shared" si="217"/>
        <v>9282.39</v>
      </c>
      <c r="K2038" s="35">
        <f t="shared" si="218"/>
        <v>3978.2099999999991</v>
      </c>
      <c r="L2038" s="35">
        <f t="shared" si="219"/>
        <v>3515.6599999999989</v>
      </c>
      <c r="M2038" s="36">
        <f t="shared" si="220"/>
        <v>0.4285760456089433</v>
      </c>
      <c r="N2038" s="37">
        <f t="shared" si="221"/>
        <v>2019</v>
      </c>
      <c r="O2038" s="38" t="str">
        <f t="shared" si="222"/>
        <v>Q4</v>
      </c>
      <c r="P2038" s="37">
        <f t="shared" si="223"/>
        <v>11</v>
      </c>
    </row>
    <row r="2039" spans="1:16" x14ac:dyDescent="0.25">
      <c r="A2039" s="31">
        <v>43770</v>
      </c>
      <c r="B2039" s="32" t="s">
        <v>74</v>
      </c>
      <c r="C2039" s="32" t="s">
        <v>86</v>
      </c>
      <c r="D2039" s="32" t="s">
        <v>77</v>
      </c>
      <c r="E2039" s="33">
        <v>18</v>
      </c>
      <c r="F2039" s="34">
        <v>6942.4</v>
      </c>
      <c r="G2039" s="34">
        <v>720.99</v>
      </c>
      <c r="H2039" s="34">
        <v>4685.7299999999996</v>
      </c>
      <c r="I2039" s="34">
        <v>311.39</v>
      </c>
      <c r="J2039" s="35">
        <f t="shared" si="217"/>
        <v>6221.41</v>
      </c>
      <c r="K2039" s="35">
        <f t="shared" si="218"/>
        <v>1535.6800000000003</v>
      </c>
      <c r="L2039" s="35">
        <f t="shared" si="219"/>
        <v>1224.2900000000004</v>
      </c>
      <c r="M2039" s="36">
        <f t="shared" si="220"/>
        <v>0.24683793545193136</v>
      </c>
      <c r="N2039" s="37">
        <f t="shared" si="221"/>
        <v>2019</v>
      </c>
      <c r="O2039" s="38" t="str">
        <f t="shared" si="222"/>
        <v>Q4</v>
      </c>
      <c r="P2039" s="37">
        <f t="shared" si="223"/>
        <v>11</v>
      </c>
    </row>
    <row r="2040" spans="1:16" x14ac:dyDescent="0.25">
      <c r="A2040" s="31">
        <v>43770</v>
      </c>
      <c r="B2040" s="32" t="s">
        <v>74</v>
      </c>
      <c r="C2040" s="32" t="s">
        <v>75</v>
      </c>
      <c r="D2040" s="32" t="s">
        <v>76</v>
      </c>
      <c r="E2040" s="33">
        <v>61</v>
      </c>
      <c r="F2040" s="34">
        <v>24329.279999999999</v>
      </c>
      <c r="G2040" s="34">
        <v>0</v>
      </c>
      <c r="H2040" s="34">
        <v>15903.5</v>
      </c>
      <c r="I2040" s="34">
        <v>0</v>
      </c>
      <c r="J2040" s="35">
        <f t="shared" si="217"/>
        <v>24329.279999999999</v>
      </c>
      <c r="K2040" s="35">
        <f t="shared" si="218"/>
        <v>8425.7799999999988</v>
      </c>
      <c r="L2040" s="35">
        <f t="shared" si="219"/>
        <v>8425.7799999999988</v>
      </c>
      <c r="M2040" s="36">
        <f t="shared" si="220"/>
        <v>0.34632262031593203</v>
      </c>
      <c r="N2040" s="37">
        <f t="shared" si="221"/>
        <v>2019</v>
      </c>
      <c r="O2040" s="38" t="str">
        <f t="shared" si="222"/>
        <v>Q4</v>
      </c>
      <c r="P2040" s="37">
        <f t="shared" si="223"/>
        <v>11</v>
      </c>
    </row>
    <row r="2041" spans="1:16" x14ac:dyDescent="0.25">
      <c r="A2041" s="31">
        <v>43770</v>
      </c>
      <c r="B2041" s="32" t="s">
        <v>74</v>
      </c>
      <c r="C2041" s="32" t="s">
        <v>75</v>
      </c>
      <c r="D2041" s="32" t="s">
        <v>77</v>
      </c>
      <c r="E2041" s="33">
        <v>25</v>
      </c>
      <c r="F2041" s="34">
        <v>8883.3700000000008</v>
      </c>
      <c r="G2041" s="34">
        <v>1092.4000000000001</v>
      </c>
      <c r="H2041" s="34">
        <v>5355.58</v>
      </c>
      <c r="I2041" s="34">
        <v>0</v>
      </c>
      <c r="J2041" s="35">
        <f t="shared" si="217"/>
        <v>7790.9700000000012</v>
      </c>
      <c r="K2041" s="35">
        <f t="shared" si="218"/>
        <v>2435.3900000000012</v>
      </c>
      <c r="L2041" s="35">
        <f t="shared" si="219"/>
        <v>2435.3900000000012</v>
      </c>
      <c r="M2041" s="36">
        <f t="shared" si="220"/>
        <v>0.31259137180607816</v>
      </c>
      <c r="N2041" s="37">
        <f t="shared" si="221"/>
        <v>2019</v>
      </c>
      <c r="O2041" s="38" t="str">
        <f t="shared" si="222"/>
        <v>Q4</v>
      </c>
      <c r="P2041" s="37">
        <f t="shared" si="223"/>
        <v>11</v>
      </c>
    </row>
    <row r="2042" spans="1:16" x14ac:dyDescent="0.25">
      <c r="A2042" s="31">
        <v>43770</v>
      </c>
      <c r="B2042" s="32" t="s">
        <v>74</v>
      </c>
      <c r="C2042" s="32" t="s">
        <v>78</v>
      </c>
      <c r="D2042" s="32" t="s">
        <v>76</v>
      </c>
      <c r="E2042" s="33">
        <v>1076</v>
      </c>
      <c r="F2042" s="34">
        <v>436979.88</v>
      </c>
      <c r="G2042" s="34">
        <v>0</v>
      </c>
      <c r="H2042" s="34">
        <v>262840.68</v>
      </c>
      <c r="I2042" s="34">
        <v>0</v>
      </c>
      <c r="J2042" s="35">
        <f t="shared" si="217"/>
        <v>436979.88</v>
      </c>
      <c r="K2042" s="35">
        <f t="shared" si="218"/>
        <v>174139.2</v>
      </c>
      <c r="L2042" s="35">
        <f t="shared" si="219"/>
        <v>174139.2</v>
      </c>
      <c r="M2042" s="36">
        <f t="shared" si="220"/>
        <v>0.39850621955409027</v>
      </c>
      <c r="N2042" s="37">
        <f t="shared" si="221"/>
        <v>2019</v>
      </c>
      <c r="O2042" s="38" t="str">
        <f t="shared" si="222"/>
        <v>Q4</v>
      </c>
      <c r="P2042" s="37">
        <f t="shared" si="223"/>
        <v>11</v>
      </c>
    </row>
    <row r="2043" spans="1:16" x14ac:dyDescent="0.25">
      <c r="A2043" s="31">
        <v>43770</v>
      </c>
      <c r="B2043" s="32" t="s">
        <v>74</v>
      </c>
      <c r="C2043" s="32" t="s">
        <v>78</v>
      </c>
      <c r="D2043" s="32" t="s">
        <v>77</v>
      </c>
      <c r="E2043" s="33">
        <v>120</v>
      </c>
      <c r="F2043" s="34">
        <v>51185.26</v>
      </c>
      <c r="G2043" s="34">
        <v>4813.72</v>
      </c>
      <c r="H2043" s="34">
        <v>30048.26</v>
      </c>
      <c r="I2043" s="34">
        <v>0</v>
      </c>
      <c r="J2043" s="35">
        <f t="shared" si="217"/>
        <v>46371.54</v>
      </c>
      <c r="K2043" s="35">
        <f t="shared" si="218"/>
        <v>16323.280000000002</v>
      </c>
      <c r="L2043" s="35">
        <f t="shared" si="219"/>
        <v>16323.280000000002</v>
      </c>
      <c r="M2043" s="36">
        <f t="shared" si="220"/>
        <v>0.35201073762053198</v>
      </c>
      <c r="N2043" s="37">
        <f t="shared" si="221"/>
        <v>2019</v>
      </c>
      <c r="O2043" s="38" t="str">
        <f t="shared" si="222"/>
        <v>Q4</v>
      </c>
      <c r="P2043" s="37">
        <f t="shared" si="223"/>
        <v>11</v>
      </c>
    </row>
    <row r="2044" spans="1:16" x14ac:dyDescent="0.25">
      <c r="A2044" s="31">
        <v>43770</v>
      </c>
      <c r="B2044" s="32" t="s">
        <v>74</v>
      </c>
      <c r="C2044" s="32" t="s">
        <v>79</v>
      </c>
      <c r="D2044" s="32" t="s">
        <v>76</v>
      </c>
      <c r="E2044" s="33">
        <v>80</v>
      </c>
      <c r="F2044" s="34">
        <v>31981.599999999999</v>
      </c>
      <c r="G2044" s="34">
        <v>0</v>
      </c>
      <c r="H2044" s="34">
        <v>19243.11</v>
      </c>
      <c r="I2044" s="34">
        <v>0</v>
      </c>
      <c r="J2044" s="35">
        <f t="shared" si="217"/>
        <v>31981.599999999999</v>
      </c>
      <c r="K2044" s="35">
        <f t="shared" si="218"/>
        <v>12738.489999999998</v>
      </c>
      <c r="L2044" s="35">
        <f t="shared" si="219"/>
        <v>12738.489999999998</v>
      </c>
      <c r="M2044" s="36">
        <f t="shared" si="220"/>
        <v>0.39830683893238605</v>
      </c>
      <c r="N2044" s="37">
        <f t="shared" si="221"/>
        <v>2019</v>
      </c>
      <c r="O2044" s="38" t="str">
        <f t="shared" si="222"/>
        <v>Q4</v>
      </c>
      <c r="P2044" s="37">
        <f t="shared" si="223"/>
        <v>11</v>
      </c>
    </row>
    <row r="2045" spans="1:16" x14ac:dyDescent="0.25">
      <c r="A2045" s="31">
        <v>43770</v>
      </c>
      <c r="B2045" s="32" t="s">
        <v>74</v>
      </c>
      <c r="C2045" s="32" t="s">
        <v>79</v>
      </c>
      <c r="D2045" s="32" t="s">
        <v>77</v>
      </c>
      <c r="E2045" s="33">
        <v>27</v>
      </c>
      <c r="F2045" s="34">
        <v>9501.01</v>
      </c>
      <c r="G2045" s="34">
        <v>1020.83</v>
      </c>
      <c r="H2045" s="34">
        <v>6416.63</v>
      </c>
      <c r="I2045" s="34">
        <v>0</v>
      </c>
      <c r="J2045" s="35">
        <f t="shared" si="217"/>
        <v>8480.18</v>
      </c>
      <c r="K2045" s="35">
        <f t="shared" si="218"/>
        <v>2063.5500000000002</v>
      </c>
      <c r="L2045" s="35">
        <f t="shared" si="219"/>
        <v>2063.5500000000002</v>
      </c>
      <c r="M2045" s="36">
        <f t="shared" si="220"/>
        <v>0.24333799518406452</v>
      </c>
      <c r="N2045" s="37">
        <f t="shared" si="221"/>
        <v>2019</v>
      </c>
      <c r="O2045" s="38" t="str">
        <f t="shared" si="222"/>
        <v>Q4</v>
      </c>
      <c r="P2045" s="37">
        <f t="shared" si="223"/>
        <v>11</v>
      </c>
    </row>
    <row r="2046" spans="1:16" x14ac:dyDescent="0.25">
      <c r="A2046" s="31">
        <v>43770</v>
      </c>
      <c r="B2046" s="32" t="s">
        <v>80</v>
      </c>
      <c r="C2046" s="32" t="s">
        <v>86</v>
      </c>
      <c r="D2046" s="32" t="s">
        <v>76</v>
      </c>
      <c r="E2046" s="33">
        <v>8</v>
      </c>
      <c r="F2046" s="34">
        <v>29195.94</v>
      </c>
      <c r="G2046" s="34">
        <v>0</v>
      </c>
      <c r="H2046" s="34">
        <v>25729.29</v>
      </c>
      <c r="I2046" s="34">
        <v>1459.8</v>
      </c>
      <c r="J2046" s="35">
        <f t="shared" si="217"/>
        <v>29195.94</v>
      </c>
      <c r="K2046" s="35">
        <f t="shared" si="218"/>
        <v>3466.6499999999978</v>
      </c>
      <c r="L2046" s="35">
        <f t="shared" si="219"/>
        <v>2006.8499999999979</v>
      </c>
      <c r="M2046" s="36">
        <f t="shared" si="220"/>
        <v>0.1187373997891487</v>
      </c>
      <c r="N2046" s="37">
        <f t="shared" si="221"/>
        <v>2019</v>
      </c>
      <c r="O2046" s="38" t="str">
        <f t="shared" si="222"/>
        <v>Q4</v>
      </c>
      <c r="P2046" s="37">
        <f t="shared" si="223"/>
        <v>11</v>
      </c>
    </row>
    <row r="2047" spans="1:16" x14ac:dyDescent="0.25">
      <c r="A2047" s="31">
        <v>43770</v>
      </c>
      <c r="B2047" s="32" t="s">
        <v>80</v>
      </c>
      <c r="C2047" s="32" t="s">
        <v>86</v>
      </c>
      <c r="D2047" s="32" t="s">
        <v>77</v>
      </c>
      <c r="E2047" s="33">
        <v>7</v>
      </c>
      <c r="F2047" s="34">
        <v>84050.86</v>
      </c>
      <c r="G2047" s="34">
        <v>10349.450000000001</v>
      </c>
      <c r="H2047" s="34">
        <v>73216.91</v>
      </c>
      <c r="I2047" s="34">
        <v>3686.54</v>
      </c>
      <c r="J2047" s="35">
        <f t="shared" si="217"/>
        <v>73701.41</v>
      </c>
      <c r="K2047" s="35">
        <f t="shared" si="218"/>
        <v>484.5</v>
      </c>
      <c r="L2047" s="35">
        <f t="shared" si="219"/>
        <v>-3202.04</v>
      </c>
      <c r="M2047" s="36">
        <f t="shared" si="220"/>
        <v>6.5738226717779206E-3</v>
      </c>
      <c r="N2047" s="37">
        <f t="shared" si="221"/>
        <v>2019</v>
      </c>
      <c r="O2047" s="38" t="str">
        <f t="shared" si="222"/>
        <v>Q4</v>
      </c>
      <c r="P2047" s="37">
        <f t="shared" si="223"/>
        <v>11</v>
      </c>
    </row>
    <row r="2048" spans="1:16" x14ac:dyDescent="0.25">
      <c r="A2048" s="31">
        <v>43770</v>
      </c>
      <c r="B2048" s="32" t="s">
        <v>80</v>
      </c>
      <c r="C2048" s="32" t="s">
        <v>75</v>
      </c>
      <c r="D2048" s="32" t="s">
        <v>76</v>
      </c>
      <c r="E2048" s="33">
        <v>24</v>
      </c>
      <c r="F2048" s="34">
        <v>108143.46</v>
      </c>
      <c r="G2048" s="34">
        <v>0</v>
      </c>
      <c r="H2048" s="34">
        <v>96094.5</v>
      </c>
      <c r="I2048" s="34">
        <v>0</v>
      </c>
      <c r="J2048" s="35">
        <f t="shared" si="217"/>
        <v>108143.46</v>
      </c>
      <c r="K2048" s="35">
        <f t="shared" si="218"/>
        <v>12048.960000000006</v>
      </c>
      <c r="L2048" s="35">
        <f t="shared" si="219"/>
        <v>12048.960000000006</v>
      </c>
      <c r="M2048" s="36">
        <f t="shared" si="220"/>
        <v>0.11141644626498917</v>
      </c>
      <c r="N2048" s="37">
        <f t="shared" si="221"/>
        <v>2019</v>
      </c>
      <c r="O2048" s="38" t="str">
        <f t="shared" si="222"/>
        <v>Q4</v>
      </c>
      <c r="P2048" s="37">
        <f t="shared" si="223"/>
        <v>11</v>
      </c>
    </row>
    <row r="2049" spans="1:16" x14ac:dyDescent="0.25">
      <c r="A2049" s="31">
        <v>43770</v>
      </c>
      <c r="B2049" s="32" t="s">
        <v>80</v>
      </c>
      <c r="C2049" s="32" t="s">
        <v>75</v>
      </c>
      <c r="D2049" s="32" t="s">
        <v>77</v>
      </c>
      <c r="E2049" s="33">
        <v>4</v>
      </c>
      <c r="F2049" s="34">
        <v>21389.72</v>
      </c>
      <c r="G2049" s="34">
        <v>2859.44</v>
      </c>
      <c r="H2049" s="34">
        <v>18270.28</v>
      </c>
      <c r="I2049" s="34">
        <v>0</v>
      </c>
      <c r="J2049" s="35">
        <f t="shared" si="217"/>
        <v>18530.280000000002</v>
      </c>
      <c r="K2049" s="35">
        <f t="shared" si="218"/>
        <v>260.00000000000364</v>
      </c>
      <c r="L2049" s="35">
        <f t="shared" si="219"/>
        <v>260.00000000000364</v>
      </c>
      <c r="M2049" s="36">
        <f t="shared" si="220"/>
        <v>1.4031088575024424E-2</v>
      </c>
      <c r="N2049" s="37">
        <f t="shared" si="221"/>
        <v>2019</v>
      </c>
      <c r="O2049" s="38" t="str">
        <f t="shared" si="222"/>
        <v>Q4</v>
      </c>
      <c r="P2049" s="37">
        <f t="shared" si="223"/>
        <v>11</v>
      </c>
    </row>
    <row r="2050" spans="1:16" x14ac:dyDescent="0.25">
      <c r="A2050" s="31">
        <v>43770</v>
      </c>
      <c r="B2050" s="32" t="s">
        <v>80</v>
      </c>
      <c r="C2050" s="32" t="s">
        <v>78</v>
      </c>
      <c r="D2050" s="32" t="s">
        <v>76</v>
      </c>
      <c r="E2050" s="33">
        <v>187</v>
      </c>
      <c r="F2050" s="34">
        <v>1077150.43</v>
      </c>
      <c r="G2050" s="34">
        <v>0</v>
      </c>
      <c r="H2050" s="34">
        <v>943588.44</v>
      </c>
      <c r="I2050" s="34">
        <v>0</v>
      </c>
      <c r="J2050" s="35">
        <f t="shared" ref="J2050:J2113" si="224">F2050-G2050</f>
        <v>1077150.43</v>
      </c>
      <c r="K2050" s="35">
        <f t="shared" ref="K2050:K2113" si="225">J2050-H2050</f>
        <v>133561.99</v>
      </c>
      <c r="L2050" s="35">
        <f t="shared" ref="L2050:L2113" si="226">K2050-I2050</f>
        <v>133561.99</v>
      </c>
      <c r="M2050" s="36">
        <f t="shared" ref="M2050:M2113" si="227">IF(J2050=0,0,K2050/J2050)</f>
        <v>0.12399567068826217</v>
      </c>
      <c r="N2050" s="37">
        <f t="shared" ref="N2050:N2113" si="228">YEAR(A2050)</f>
        <v>2019</v>
      </c>
      <c r="O2050" s="38" t="str">
        <f t="shared" ref="O2050:O2113" si="229">"Q"&amp;ROUNDUP(MONTH(A2050)/3,0)</f>
        <v>Q4</v>
      </c>
      <c r="P2050" s="37">
        <f t="shared" ref="P2050:P2113" si="230">MONTH(A2050)</f>
        <v>11</v>
      </c>
    </row>
    <row r="2051" spans="1:16" x14ac:dyDescent="0.25">
      <c r="A2051" s="31">
        <v>43770</v>
      </c>
      <c r="B2051" s="32" t="s">
        <v>80</v>
      </c>
      <c r="C2051" s="32" t="s">
        <v>78</v>
      </c>
      <c r="D2051" s="32" t="s">
        <v>77</v>
      </c>
      <c r="E2051" s="33">
        <v>22</v>
      </c>
      <c r="F2051" s="34">
        <v>140501.79999999999</v>
      </c>
      <c r="G2051" s="34">
        <v>12067.36</v>
      </c>
      <c r="H2051" s="34">
        <v>120488.86</v>
      </c>
      <c r="I2051" s="34">
        <v>0</v>
      </c>
      <c r="J2051" s="35">
        <f t="shared" si="224"/>
        <v>128434.43999999999</v>
      </c>
      <c r="K2051" s="35">
        <f t="shared" si="225"/>
        <v>7945.5799999999872</v>
      </c>
      <c r="L2051" s="35">
        <f t="shared" si="226"/>
        <v>7945.5799999999872</v>
      </c>
      <c r="M2051" s="36">
        <f t="shared" si="227"/>
        <v>6.1864870512924636E-2</v>
      </c>
      <c r="N2051" s="37">
        <f t="shared" si="228"/>
        <v>2019</v>
      </c>
      <c r="O2051" s="38" t="str">
        <f t="shared" si="229"/>
        <v>Q4</v>
      </c>
      <c r="P2051" s="37">
        <f t="shared" si="230"/>
        <v>11</v>
      </c>
    </row>
    <row r="2052" spans="1:16" x14ac:dyDescent="0.25">
      <c r="A2052" s="31">
        <v>43770</v>
      </c>
      <c r="B2052" s="32" t="s">
        <v>80</v>
      </c>
      <c r="C2052" s="32" t="s">
        <v>79</v>
      </c>
      <c r="D2052" s="32" t="s">
        <v>76</v>
      </c>
      <c r="E2052" s="33">
        <v>15</v>
      </c>
      <c r="F2052" s="34">
        <v>75106.98</v>
      </c>
      <c r="G2052" s="34">
        <v>0</v>
      </c>
      <c r="H2052" s="34">
        <v>64835.31</v>
      </c>
      <c r="I2052" s="34">
        <v>0</v>
      </c>
      <c r="J2052" s="35">
        <f t="shared" si="224"/>
        <v>75106.98</v>
      </c>
      <c r="K2052" s="35">
        <f t="shared" si="225"/>
        <v>10271.669999999998</v>
      </c>
      <c r="L2052" s="35">
        <f t="shared" si="226"/>
        <v>10271.669999999998</v>
      </c>
      <c r="M2052" s="36">
        <f t="shared" si="227"/>
        <v>0.13676052478744319</v>
      </c>
      <c r="N2052" s="37">
        <f t="shared" si="228"/>
        <v>2019</v>
      </c>
      <c r="O2052" s="38" t="str">
        <f t="shared" si="229"/>
        <v>Q4</v>
      </c>
      <c r="P2052" s="37">
        <f t="shared" si="230"/>
        <v>11</v>
      </c>
    </row>
    <row r="2053" spans="1:16" x14ac:dyDescent="0.25">
      <c r="A2053" s="31">
        <v>43770</v>
      </c>
      <c r="B2053" s="32" t="s">
        <v>80</v>
      </c>
      <c r="C2053" s="32" t="s">
        <v>79</v>
      </c>
      <c r="D2053" s="32" t="s">
        <v>77</v>
      </c>
      <c r="E2053" s="33">
        <v>15</v>
      </c>
      <c r="F2053" s="34">
        <v>87109.26</v>
      </c>
      <c r="G2053" s="34">
        <v>10027.85</v>
      </c>
      <c r="H2053" s="34">
        <v>76269.259999999995</v>
      </c>
      <c r="I2053" s="34">
        <v>0</v>
      </c>
      <c r="J2053" s="35">
        <f t="shared" si="224"/>
        <v>77081.409999999989</v>
      </c>
      <c r="K2053" s="35">
        <f t="shared" si="225"/>
        <v>812.14999999999418</v>
      </c>
      <c r="L2053" s="35">
        <f t="shared" si="226"/>
        <v>812.14999999999418</v>
      </c>
      <c r="M2053" s="36">
        <f t="shared" si="227"/>
        <v>1.0536262893997325E-2</v>
      </c>
      <c r="N2053" s="37">
        <f t="shared" si="228"/>
        <v>2019</v>
      </c>
      <c r="O2053" s="38" t="str">
        <f t="shared" si="229"/>
        <v>Q4</v>
      </c>
      <c r="P2053" s="37">
        <f t="shared" si="230"/>
        <v>11</v>
      </c>
    </row>
    <row r="2054" spans="1:16" x14ac:dyDescent="0.25">
      <c r="A2054" s="31">
        <v>43770</v>
      </c>
      <c r="B2054" s="32" t="s">
        <v>81</v>
      </c>
      <c r="C2054" s="32" t="s">
        <v>86</v>
      </c>
      <c r="D2054" s="32" t="s">
        <v>76</v>
      </c>
      <c r="E2054" s="33">
        <v>24</v>
      </c>
      <c r="F2054" s="34">
        <v>17717.919999999998</v>
      </c>
      <c r="G2054" s="34">
        <v>0</v>
      </c>
      <c r="H2054" s="34">
        <v>8201.7199999999993</v>
      </c>
      <c r="I2054" s="34">
        <v>884.5</v>
      </c>
      <c r="J2054" s="35">
        <f t="shared" si="224"/>
        <v>17717.919999999998</v>
      </c>
      <c r="K2054" s="35">
        <f t="shared" si="225"/>
        <v>9516.1999999999989</v>
      </c>
      <c r="L2054" s="35">
        <f t="shared" si="226"/>
        <v>8631.6999999999989</v>
      </c>
      <c r="M2054" s="36">
        <f t="shared" si="227"/>
        <v>0.53709464767873427</v>
      </c>
      <c r="N2054" s="37">
        <f t="shared" si="228"/>
        <v>2019</v>
      </c>
      <c r="O2054" s="38" t="str">
        <f t="shared" si="229"/>
        <v>Q4</v>
      </c>
      <c r="P2054" s="37">
        <f t="shared" si="230"/>
        <v>11</v>
      </c>
    </row>
    <row r="2055" spans="1:16" x14ac:dyDescent="0.25">
      <c r="A2055" s="31">
        <v>43770</v>
      </c>
      <c r="B2055" s="32" t="s">
        <v>81</v>
      </c>
      <c r="C2055" s="32" t="s">
        <v>86</v>
      </c>
      <c r="D2055" s="32" t="s">
        <v>77</v>
      </c>
      <c r="E2055" s="33">
        <v>14</v>
      </c>
      <c r="F2055" s="34">
        <v>13844.54</v>
      </c>
      <c r="G2055" s="34">
        <v>1665.53</v>
      </c>
      <c r="H2055" s="34">
        <v>6361.47</v>
      </c>
      <c r="I2055" s="34">
        <v>609.15</v>
      </c>
      <c r="J2055" s="35">
        <f t="shared" si="224"/>
        <v>12179.01</v>
      </c>
      <c r="K2055" s="35">
        <f t="shared" si="225"/>
        <v>5817.54</v>
      </c>
      <c r="L2055" s="35">
        <f t="shared" si="226"/>
        <v>5208.3900000000003</v>
      </c>
      <c r="M2055" s="36">
        <f t="shared" si="227"/>
        <v>0.47766936721457653</v>
      </c>
      <c r="N2055" s="37">
        <f t="shared" si="228"/>
        <v>2019</v>
      </c>
      <c r="O2055" s="38" t="str">
        <f t="shared" si="229"/>
        <v>Q4</v>
      </c>
      <c r="P2055" s="37">
        <f t="shared" si="230"/>
        <v>11</v>
      </c>
    </row>
    <row r="2056" spans="1:16" x14ac:dyDescent="0.25">
      <c r="A2056" s="31">
        <v>43770</v>
      </c>
      <c r="B2056" s="32" t="s">
        <v>81</v>
      </c>
      <c r="C2056" s="32" t="s">
        <v>75</v>
      </c>
      <c r="D2056" s="32" t="s">
        <v>76</v>
      </c>
      <c r="E2056" s="33">
        <v>25</v>
      </c>
      <c r="F2056" s="34">
        <v>16761.75</v>
      </c>
      <c r="G2056" s="34">
        <v>0</v>
      </c>
      <c r="H2056" s="34">
        <v>7655.93</v>
      </c>
      <c r="I2056" s="34">
        <v>0</v>
      </c>
      <c r="J2056" s="35">
        <f t="shared" si="224"/>
        <v>16761.75</v>
      </c>
      <c r="K2056" s="35">
        <f t="shared" si="225"/>
        <v>9105.82</v>
      </c>
      <c r="L2056" s="35">
        <f t="shared" si="226"/>
        <v>9105.82</v>
      </c>
      <c r="M2056" s="36">
        <f t="shared" si="227"/>
        <v>0.54324995898399631</v>
      </c>
      <c r="N2056" s="37">
        <f t="shared" si="228"/>
        <v>2019</v>
      </c>
      <c r="O2056" s="38" t="str">
        <f t="shared" si="229"/>
        <v>Q4</v>
      </c>
      <c r="P2056" s="37">
        <f t="shared" si="230"/>
        <v>11</v>
      </c>
    </row>
    <row r="2057" spans="1:16" x14ac:dyDescent="0.25">
      <c r="A2057" s="31">
        <v>43770</v>
      </c>
      <c r="B2057" s="32" t="s">
        <v>81</v>
      </c>
      <c r="C2057" s="32" t="s">
        <v>75</v>
      </c>
      <c r="D2057" s="32" t="s">
        <v>77</v>
      </c>
      <c r="E2057" s="33">
        <v>7</v>
      </c>
      <c r="F2057" s="34">
        <v>8078.97</v>
      </c>
      <c r="G2057" s="34">
        <v>935.73</v>
      </c>
      <c r="H2057" s="34">
        <v>3638.03</v>
      </c>
      <c r="I2057" s="34">
        <v>0</v>
      </c>
      <c r="J2057" s="35">
        <f t="shared" si="224"/>
        <v>7143.24</v>
      </c>
      <c r="K2057" s="35">
        <f t="shared" si="225"/>
        <v>3505.2099999999996</v>
      </c>
      <c r="L2057" s="35">
        <f t="shared" si="226"/>
        <v>3505.2099999999996</v>
      </c>
      <c r="M2057" s="36">
        <f t="shared" si="227"/>
        <v>0.49070309831393033</v>
      </c>
      <c r="N2057" s="37">
        <f t="shared" si="228"/>
        <v>2019</v>
      </c>
      <c r="O2057" s="38" t="str">
        <f t="shared" si="229"/>
        <v>Q4</v>
      </c>
      <c r="P2057" s="37">
        <f t="shared" si="230"/>
        <v>11</v>
      </c>
    </row>
    <row r="2058" spans="1:16" x14ac:dyDescent="0.25">
      <c r="A2058" s="31">
        <v>43770</v>
      </c>
      <c r="B2058" s="32" t="s">
        <v>81</v>
      </c>
      <c r="C2058" s="32" t="s">
        <v>78</v>
      </c>
      <c r="D2058" s="32" t="s">
        <v>76</v>
      </c>
      <c r="E2058" s="33">
        <v>772</v>
      </c>
      <c r="F2058" s="34">
        <v>556983.19999999995</v>
      </c>
      <c r="G2058" s="34">
        <v>0</v>
      </c>
      <c r="H2058" s="34">
        <v>251667.98</v>
      </c>
      <c r="I2058" s="34">
        <v>0</v>
      </c>
      <c r="J2058" s="35">
        <f t="shared" si="224"/>
        <v>556983.19999999995</v>
      </c>
      <c r="K2058" s="35">
        <f t="shared" si="225"/>
        <v>305315.21999999997</v>
      </c>
      <c r="L2058" s="35">
        <f t="shared" si="226"/>
        <v>305315.21999999997</v>
      </c>
      <c r="M2058" s="36">
        <f t="shared" si="227"/>
        <v>0.54815875954606885</v>
      </c>
      <c r="N2058" s="37">
        <f t="shared" si="228"/>
        <v>2019</v>
      </c>
      <c r="O2058" s="38" t="str">
        <f t="shared" si="229"/>
        <v>Q4</v>
      </c>
      <c r="P2058" s="37">
        <f t="shared" si="230"/>
        <v>11</v>
      </c>
    </row>
    <row r="2059" spans="1:16" x14ac:dyDescent="0.25">
      <c r="A2059" s="31">
        <v>43770</v>
      </c>
      <c r="B2059" s="32" t="s">
        <v>81</v>
      </c>
      <c r="C2059" s="32" t="s">
        <v>78</v>
      </c>
      <c r="D2059" s="32" t="s">
        <v>77</v>
      </c>
      <c r="E2059" s="33">
        <v>75</v>
      </c>
      <c r="F2059" s="34">
        <v>60281.9</v>
      </c>
      <c r="G2059" s="34">
        <v>5856.4</v>
      </c>
      <c r="H2059" s="34">
        <v>26942.38</v>
      </c>
      <c r="I2059" s="34">
        <v>0</v>
      </c>
      <c r="J2059" s="35">
        <f t="shared" si="224"/>
        <v>54425.5</v>
      </c>
      <c r="K2059" s="35">
        <f t="shared" si="225"/>
        <v>27483.119999999999</v>
      </c>
      <c r="L2059" s="35">
        <f t="shared" si="226"/>
        <v>27483.119999999999</v>
      </c>
      <c r="M2059" s="36">
        <f t="shared" si="227"/>
        <v>0.50496770815150982</v>
      </c>
      <c r="N2059" s="37">
        <f t="shared" si="228"/>
        <v>2019</v>
      </c>
      <c r="O2059" s="38" t="str">
        <f t="shared" si="229"/>
        <v>Q4</v>
      </c>
      <c r="P2059" s="37">
        <f t="shared" si="230"/>
        <v>11</v>
      </c>
    </row>
    <row r="2060" spans="1:16" x14ac:dyDescent="0.25">
      <c r="A2060" s="31">
        <v>43770</v>
      </c>
      <c r="B2060" s="32" t="s">
        <v>81</v>
      </c>
      <c r="C2060" s="32" t="s">
        <v>79</v>
      </c>
      <c r="D2060" s="32" t="s">
        <v>76</v>
      </c>
      <c r="E2060" s="33">
        <v>50</v>
      </c>
      <c r="F2060" s="34">
        <v>33364.39</v>
      </c>
      <c r="G2060" s="34">
        <v>0</v>
      </c>
      <c r="H2060" s="34">
        <v>14928.45</v>
      </c>
      <c r="I2060" s="34">
        <v>0</v>
      </c>
      <c r="J2060" s="35">
        <f t="shared" si="224"/>
        <v>33364.39</v>
      </c>
      <c r="K2060" s="35">
        <f t="shared" si="225"/>
        <v>18435.939999999999</v>
      </c>
      <c r="L2060" s="35">
        <f t="shared" si="226"/>
        <v>18435.939999999999</v>
      </c>
      <c r="M2060" s="36">
        <f t="shared" si="227"/>
        <v>0.55256337670192679</v>
      </c>
      <c r="N2060" s="37">
        <f t="shared" si="228"/>
        <v>2019</v>
      </c>
      <c r="O2060" s="38" t="str">
        <f t="shared" si="229"/>
        <v>Q4</v>
      </c>
      <c r="P2060" s="37">
        <f t="shared" si="230"/>
        <v>11</v>
      </c>
    </row>
    <row r="2061" spans="1:16" x14ac:dyDescent="0.25">
      <c r="A2061" s="31">
        <v>43770</v>
      </c>
      <c r="B2061" s="32" t="s">
        <v>81</v>
      </c>
      <c r="C2061" s="32" t="s">
        <v>79</v>
      </c>
      <c r="D2061" s="32" t="s">
        <v>77</v>
      </c>
      <c r="E2061" s="33">
        <v>19</v>
      </c>
      <c r="F2061" s="34">
        <v>13669.42</v>
      </c>
      <c r="G2061" s="34">
        <v>1554.32</v>
      </c>
      <c r="H2061" s="34">
        <v>6482.75</v>
      </c>
      <c r="I2061" s="34">
        <v>0</v>
      </c>
      <c r="J2061" s="35">
        <f t="shared" si="224"/>
        <v>12115.1</v>
      </c>
      <c r="K2061" s="35">
        <f t="shared" si="225"/>
        <v>5632.35</v>
      </c>
      <c r="L2061" s="35">
        <f t="shared" si="226"/>
        <v>5632.35</v>
      </c>
      <c r="M2061" s="36">
        <f t="shared" si="227"/>
        <v>0.46490330249028072</v>
      </c>
      <c r="N2061" s="37">
        <f t="shared" si="228"/>
        <v>2019</v>
      </c>
      <c r="O2061" s="38" t="str">
        <f t="shared" si="229"/>
        <v>Q4</v>
      </c>
      <c r="P2061" s="37">
        <f t="shared" si="230"/>
        <v>11</v>
      </c>
    </row>
    <row r="2062" spans="1:16" x14ac:dyDescent="0.25">
      <c r="A2062" s="31">
        <v>43770</v>
      </c>
      <c r="B2062" s="32" t="s">
        <v>82</v>
      </c>
      <c r="C2062" s="32" t="s">
        <v>86</v>
      </c>
      <c r="D2062" s="32" t="s">
        <v>76</v>
      </c>
      <c r="E2062" s="33">
        <v>61</v>
      </c>
      <c r="F2062" s="34">
        <v>7309.65</v>
      </c>
      <c r="G2062" s="34">
        <v>0</v>
      </c>
      <c r="H2062" s="34">
        <v>6070.51</v>
      </c>
      <c r="I2062" s="34">
        <v>365.3</v>
      </c>
      <c r="J2062" s="35">
        <f t="shared" si="224"/>
        <v>7309.65</v>
      </c>
      <c r="K2062" s="35">
        <f t="shared" si="225"/>
        <v>1239.1399999999994</v>
      </c>
      <c r="L2062" s="35">
        <f t="shared" si="226"/>
        <v>873.83999999999946</v>
      </c>
      <c r="M2062" s="36">
        <f t="shared" si="227"/>
        <v>0.1695211125019665</v>
      </c>
      <c r="N2062" s="37">
        <f t="shared" si="228"/>
        <v>2019</v>
      </c>
      <c r="O2062" s="38" t="str">
        <f t="shared" si="229"/>
        <v>Q4</v>
      </c>
      <c r="P2062" s="37">
        <f t="shared" si="230"/>
        <v>11</v>
      </c>
    </row>
    <row r="2063" spans="1:16" x14ac:dyDescent="0.25">
      <c r="A2063" s="31">
        <v>43770</v>
      </c>
      <c r="B2063" s="32" t="s">
        <v>82</v>
      </c>
      <c r="C2063" s="32" t="s">
        <v>86</v>
      </c>
      <c r="D2063" s="32" t="s">
        <v>77</v>
      </c>
      <c r="E2063" s="33">
        <v>48</v>
      </c>
      <c r="F2063" s="34">
        <v>5632.86</v>
      </c>
      <c r="G2063" s="34">
        <v>690.12</v>
      </c>
      <c r="H2063" s="34">
        <v>4678.87</v>
      </c>
      <c r="I2063" s="34">
        <v>248.25</v>
      </c>
      <c r="J2063" s="35">
        <f t="shared" si="224"/>
        <v>4942.74</v>
      </c>
      <c r="K2063" s="35">
        <f t="shared" si="225"/>
        <v>263.86999999999989</v>
      </c>
      <c r="L2063" s="35">
        <f t="shared" si="226"/>
        <v>15.619999999999891</v>
      </c>
      <c r="M2063" s="36">
        <f t="shared" si="227"/>
        <v>5.338536924863535E-2</v>
      </c>
      <c r="N2063" s="37">
        <f t="shared" si="228"/>
        <v>2019</v>
      </c>
      <c r="O2063" s="38" t="str">
        <f t="shared" si="229"/>
        <v>Q4</v>
      </c>
      <c r="P2063" s="37">
        <f t="shared" si="230"/>
        <v>11</v>
      </c>
    </row>
    <row r="2064" spans="1:16" x14ac:dyDescent="0.25">
      <c r="A2064" s="31">
        <v>43770</v>
      </c>
      <c r="B2064" s="32" t="s">
        <v>82</v>
      </c>
      <c r="C2064" s="32" t="s">
        <v>75</v>
      </c>
      <c r="D2064" s="32" t="s">
        <v>76</v>
      </c>
      <c r="E2064" s="33">
        <v>93</v>
      </c>
      <c r="F2064" s="34">
        <v>8429.14</v>
      </c>
      <c r="G2064" s="34">
        <v>0</v>
      </c>
      <c r="H2064" s="34">
        <v>7035.09</v>
      </c>
      <c r="I2064" s="34">
        <v>0</v>
      </c>
      <c r="J2064" s="35">
        <f t="shared" si="224"/>
        <v>8429.14</v>
      </c>
      <c r="K2064" s="35">
        <f t="shared" si="225"/>
        <v>1394.0499999999993</v>
      </c>
      <c r="L2064" s="35">
        <f t="shared" si="226"/>
        <v>1394.0499999999993</v>
      </c>
      <c r="M2064" s="36">
        <f t="shared" si="227"/>
        <v>0.16538460625876417</v>
      </c>
      <c r="N2064" s="37">
        <f t="shared" si="228"/>
        <v>2019</v>
      </c>
      <c r="O2064" s="38" t="str">
        <f t="shared" si="229"/>
        <v>Q4</v>
      </c>
      <c r="P2064" s="37">
        <f t="shared" si="230"/>
        <v>11</v>
      </c>
    </row>
    <row r="2065" spans="1:16" x14ac:dyDescent="0.25">
      <c r="A2065" s="31">
        <v>43770</v>
      </c>
      <c r="B2065" s="32" t="s">
        <v>82</v>
      </c>
      <c r="C2065" s="32" t="s">
        <v>75</v>
      </c>
      <c r="D2065" s="32" t="s">
        <v>77</v>
      </c>
      <c r="E2065" s="33">
        <v>43</v>
      </c>
      <c r="F2065" s="34">
        <v>4008.24</v>
      </c>
      <c r="G2065" s="34">
        <v>476.71</v>
      </c>
      <c r="H2065" s="34">
        <v>3172.26</v>
      </c>
      <c r="I2065" s="34">
        <v>0</v>
      </c>
      <c r="J2065" s="35">
        <f t="shared" si="224"/>
        <v>3531.5299999999997</v>
      </c>
      <c r="K2065" s="35">
        <f t="shared" si="225"/>
        <v>359.26999999999953</v>
      </c>
      <c r="L2065" s="35">
        <f t="shared" si="226"/>
        <v>359.26999999999953</v>
      </c>
      <c r="M2065" s="36">
        <f t="shared" si="227"/>
        <v>0.10173211044504778</v>
      </c>
      <c r="N2065" s="37">
        <f t="shared" si="228"/>
        <v>2019</v>
      </c>
      <c r="O2065" s="38" t="str">
        <f t="shared" si="229"/>
        <v>Q4</v>
      </c>
      <c r="P2065" s="37">
        <f t="shared" si="230"/>
        <v>11</v>
      </c>
    </row>
    <row r="2066" spans="1:16" x14ac:dyDescent="0.25">
      <c r="A2066" s="31">
        <v>43770</v>
      </c>
      <c r="B2066" s="32" t="s">
        <v>82</v>
      </c>
      <c r="C2066" s="32" t="s">
        <v>78</v>
      </c>
      <c r="D2066" s="32" t="s">
        <v>76</v>
      </c>
      <c r="E2066" s="33">
        <v>2975</v>
      </c>
      <c r="F2066" s="34">
        <v>313846.74</v>
      </c>
      <c r="G2066" s="34">
        <v>0</v>
      </c>
      <c r="H2066" s="34">
        <v>258269.23</v>
      </c>
      <c r="I2066" s="34">
        <v>0</v>
      </c>
      <c r="J2066" s="35">
        <f t="shared" si="224"/>
        <v>313846.74</v>
      </c>
      <c r="K2066" s="35">
        <f t="shared" si="225"/>
        <v>55577.50999999998</v>
      </c>
      <c r="L2066" s="35">
        <f t="shared" si="226"/>
        <v>55577.50999999998</v>
      </c>
      <c r="M2066" s="36">
        <f t="shared" si="227"/>
        <v>0.17708487269933082</v>
      </c>
      <c r="N2066" s="37">
        <f t="shared" si="228"/>
        <v>2019</v>
      </c>
      <c r="O2066" s="38" t="str">
        <f t="shared" si="229"/>
        <v>Q4</v>
      </c>
      <c r="P2066" s="37">
        <f t="shared" si="230"/>
        <v>11</v>
      </c>
    </row>
    <row r="2067" spans="1:16" x14ac:dyDescent="0.25">
      <c r="A2067" s="31">
        <v>43770</v>
      </c>
      <c r="B2067" s="32" t="s">
        <v>82</v>
      </c>
      <c r="C2067" s="32" t="s">
        <v>78</v>
      </c>
      <c r="D2067" s="32" t="s">
        <v>77</v>
      </c>
      <c r="E2067" s="33">
        <v>345</v>
      </c>
      <c r="F2067" s="34">
        <v>35117.589999999997</v>
      </c>
      <c r="G2067" s="34">
        <v>3228.42</v>
      </c>
      <c r="H2067" s="34">
        <v>28644.45</v>
      </c>
      <c r="I2067" s="34">
        <v>0</v>
      </c>
      <c r="J2067" s="35">
        <f t="shared" si="224"/>
        <v>31889.17</v>
      </c>
      <c r="K2067" s="35">
        <f t="shared" si="225"/>
        <v>3244.7199999999975</v>
      </c>
      <c r="L2067" s="35">
        <f t="shared" si="226"/>
        <v>3244.7199999999975</v>
      </c>
      <c r="M2067" s="36">
        <f t="shared" si="227"/>
        <v>0.10174990443464028</v>
      </c>
      <c r="N2067" s="37">
        <f t="shared" si="228"/>
        <v>2019</v>
      </c>
      <c r="O2067" s="38" t="str">
        <f t="shared" si="229"/>
        <v>Q4</v>
      </c>
      <c r="P2067" s="37">
        <f t="shared" si="230"/>
        <v>11</v>
      </c>
    </row>
    <row r="2068" spans="1:16" x14ac:dyDescent="0.25">
      <c r="A2068" s="31">
        <v>43770</v>
      </c>
      <c r="B2068" s="32" t="s">
        <v>82</v>
      </c>
      <c r="C2068" s="32" t="s">
        <v>79</v>
      </c>
      <c r="D2068" s="32" t="s">
        <v>76</v>
      </c>
      <c r="E2068" s="33">
        <v>169</v>
      </c>
      <c r="F2068" s="34">
        <v>18430.09</v>
      </c>
      <c r="G2068" s="34">
        <v>0</v>
      </c>
      <c r="H2068" s="34">
        <v>15312.04</v>
      </c>
      <c r="I2068" s="34">
        <v>0</v>
      </c>
      <c r="J2068" s="35">
        <f t="shared" si="224"/>
        <v>18430.09</v>
      </c>
      <c r="K2068" s="35">
        <f t="shared" si="225"/>
        <v>3118.0499999999993</v>
      </c>
      <c r="L2068" s="35">
        <f t="shared" si="226"/>
        <v>3118.0499999999993</v>
      </c>
      <c r="M2068" s="36">
        <f t="shared" si="227"/>
        <v>0.16918257045950397</v>
      </c>
      <c r="N2068" s="37">
        <f t="shared" si="228"/>
        <v>2019</v>
      </c>
      <c r="O2068" s="38" t="str">
        <f t="shared" si="229"/>
        <v>Q4</v>
      </c>
      <c r="P2068" s="37">
        <f t="shared" si="230"/>
        <v>11</v>
      </c>
    </row>
    <row r="2069" spans="1:16" x14ac:dyDescent="0.25">
      <c r="A2069" s="31">
        <v>43770</v>
      </c>
      <c r="B2069" s="32" t="s">
        <v>82</v>
      </c>
      <c r="C2069" s="32" t="s">
        <v>79</v>
      </c>
      <c r="D2069" s="32" t="s">
        <v>77</v>
      </c>
      <c r="E2069" s="33">
        <v>63</v>
      </c>
      <c r="F2069" s="34">
        <v>5798.45</v>
      </c>
      <c r="G2069" s="34">
        <v>722.67</v>
      </c>
      <c r="H2069" s="34">
        <v>4731.33</v>
      </c>
      <c r="I2069" s="34">
        <v>0</v>
      </c>
      <c r="J2069" s="35">
        <f t="shared" si="224"/>
        <v>5075.78</v>
      </c>
      <c r="K2069" s="35">
        <f t="shared" si="225"/>
        <v>344.44999999999982</v>
      </c>
      <c r="L2069" s="35">
        <f t="shared" si="226"/>
        <v>344.44999999999982</v>
      </c>
      <c r="M2069" s="36">
        <f t="shared" si="227"/>
        <v>6.7861491238784946E-2</v>
      </c>
      <c r="N2069" s="37">
        <f t="shared" si="228"/>
        <v>2019</v>
      </c>
      <c r="O2069" s="38" t="str">
        <f t="shared" si="229"/>
        <v>Q4</v>
      </c>
      <c r="P2069" s="37">
        <f t="shared" si="230"/>
        <v>11</v>
      </c>
    </row>
    <row r="2070" spans="1:16" x14ac:dyDescent="0.25">
      <c r="A2070" s="31">
        <v>43770</v>
      </c>
      <c r="B2070" s="32" t="s">
        <v>83</v>
      </c>
      <c r="C2070" s="32" t="s">
        <v>86</v>
      </c>
      <c r="D2070" s="32" t="s">
        <v>76</v>
      </c>
      <c r="E2070" s="33">
        <v>34</v>
      </c>
      <c r="F2070" s="34">
        <v>19400.97</v>
      </c>
      <c r="G2070" s="34">
        <v>0</v>
      </c>
      <c r="H2070" s="34">
        <v>10412.67</v>
      </c>
      <c r="I2070" s="34">
        <v>968.85</v>
      </c>
      <c r="J2070" s="35">
        <f t="shared" si="224"/>
        <v>19400.97</v>
      </c>
      <c r="K2070" s="35">
        <f t="shared" si="225"/>
        <v>8988.3000000000011</v>
      </c>
      <c r="L2070" s="35">
        <f t="shared" si="226"/>
        <v>8019.4500000000007</v>
      </c>
      <c r="M2070" s="36">
        <f t="shared" si="227"/>
        <v>0.46329126842626944</v>
      </c>
      <c r="N2070" s="37">
        <f t="shared" si="228"/>
        <v>2019</v>
      </c>
      <c r="O2070" s="38" t="str">
        <f t="shared" si="229"/>
        <v>Q4</v>
      </c>
      <c r="P2070" s="37">
        <f t="shared" si="230"/>
        <v>11</v>
      </c>
    </row>
    <row r="2071" spans="1:16" x14ac:dyDescent="0.25">
      <c r="A2071" s="31">
        <v>43770</v>
      </c>
      <c r="B2071" s="32" t="s">
        <v>83</v>
      </c>
      <c r="C2071" s="32" t="s">
        <v>86</v>
      </c>
      <c r="D2071" s="32" t="s">
        <v>77</v>
      </c>
      <c r="E2071" s="33">
        <v>10</v>
      </c>
      <c r="F2071" s="34">
        <v>4945.2299999999996</v>
      </c>
      <c r="G2071" s="34">
        <v>578.54</v>
      </c>
      <c r="H2071" s="34">
        <v>2425.67</v>
      </c>
      <c r="I2071" s="34">
        <v>219.67</v>
      </c>
      <c r="J2071" s="35">
        <f t="shared" si="224"/>
        <v>4366.6899999999996</v>
      </c>
      <c r="K2071" s="35">
        <f t="shared" si="225"/>
        <v>1941.0199999999995</v>
      </c>
      <c r="L2071" s="35">
        <f t="shared" si="226"/>
        <v>1721.3499999999995</v>
      </c>
      <c r="M2071" s="36">
        <f t="shared" si="227"/>
        <v>0.44450602172354797</v>
      </c>
      <c r="N2071" s="37">
        <f t="shared" si="228"/>
        <v>2019</v>
      </c>
      <c r="O2071" s="38" t="str">
        <f t="shared" si="229"/>
        <v>Q4</v>
      </c>
      <c r="P2071" s="37">
        <f t="shared" si="230"/>
        <v>11</v>
      </c>
    </row>
    <row r="2072" spans="1:16" x14ac:dyDescent="0.25">
      <c r="A2072" s="31">
        <v>43770</v>
      </c>
      <c r="B2072" s="32" t="s">
        <v>83</v>
      </c>
      <c r="C2072" s="32" t="s">
        <v>75</v>
      </c>
      <c r="D2072" s="32" t="s">
        <v>76</v>
      </c>
      <c r="E2072" s="33">
        <v>49</v>
      </c>
      <c r="F2072" s="34">
        <v>26662.799999999999</v>
      </c>
      <c r="G2072" s="34">
        <v>0</v>
      </c>
      <c r="H2072" s="34">
        <v>14298.12</v>
      </c>
      <c r="I2072" s="34">
        <v>0</v>
      </c>
      <c r="J2072" s="35">
        <f t="shared" si="224"/>
        <v>26662.799999999999</v>
      </c>
      <c r="K2072" s="35">
        <f t="shared" si="225"/>
        <v>12364.679999999998</v>
      </c>
      <c r="L2072" s="35">
        <f t="shared" si="226"/>
        <v>12364.679999999998</v>
      </c>
      <c r="M2072" s="36">
        <f t="shared" si="227"/>
        <v>0.46374274269769111</v>
      </c>
      <c r="N2072" s="37">
        <f t="shared" si="228"/>
        <v>2019</v>
      </c>
      <c r="O2072" s="38" t="str">
        <f t="shared" si="229"/>
        <v>Q4</v>
      </c>
      <c r="P2072" s="37">
        <f t="shared" si="230"/>
        <v>11</v>
      </c>
    </row>
    <row r="2073" spans="1:16" x14ac:dyDescent="0.25">
      <c r="A2073" s="31">
        <v>43770</v>
      </c>
      <c r="B2073" s="32" t="s">
        <v>83</v>
      </c>
      <c r="C2073" s="32" t="s">
        <v>75</v>
      </c>
      <c r="D2073" s="32" t="s">
        <v>77</v>
      </c>
      <c r="E2073" s="33">
        <v>17</v>
      </c>
      <c r="F2073" s="34">
        <v>8471.6299999999992</v>
      </c>
      <c r="G2073" s="34">
        <v>1058.1500000000001</v>
      </c>
      <c r="H2073" s="34">
        <v>4626.4399999999996</v>
      </c>
      <c r="I2073" s="34">
        <v>0</v>
      </c>
      <c r="J2073" s="35">
        <f t="shared" si="224"/>
        <v>7413.48</v>
      </c>
      <c r="K2073" s="35">
        <f t="shared" si="225"/>
        <v>2787.04</v>
      </c>
      <c r="L2073" s="35">
        <f t="shared" si="226"/>
        <v>2787.04</v>
      </c>
      <c r="M2073" s="36">
        <f t="shared" si="227"/>
        <v>0.37594220258232303</v>
      </c>
      <c r="N2073" s="37">
        <f t="shared" si="228"/>
        <v>2019</v>
      </c>
      <c r="O2073" s="38" t="str">
        <f t="shared" si="229"/>
        <v>Q4</v>
      </c>
      <c r="P2073" s="37">
        <f t="shared" si="230"/>
        <v>11</v>
      </c>
    </row>
    <row r="2074" spans="1:16" x14ac:dyDescent="0.25">
      <c r="A2074" s="31">
        <v>43770</v>
      </c>
      <c r="B2074" s="32" t="s">
        <v>83</v>
      </c>
      <c r="C2074" s="32" t="s">
        <v>78</v>
      </c>
      <c r="D2074" s="32" t="s">
        <v>76</v>
      </c>
      <c r="E2074" s="33">
        <v>833</v>
      </c>
      <c r="F2074" s="34">
        <v>481101.74</v>
      </c>
      <c r="G2074" s="34">
        <v>0</v>
      </c>
      <c r="H2074" s="34">
        <v>261695.89</v>
      </c>
      <c r="I2074" s="34">
        <v>0</v>
      </c>
      <c r="J2074" s="35">
        <f t="shared" si="224"/>
        <v>481101.74</v>
      </c>
      <c r="K2074" s="35">
        <f t="shared" si="225"/>
        <v>219405.84999999998</v>
      </c>
      <c r="L2074" s="35">
        <f t="shared" si="226"/>
        <v>219405.84999999998</v>
      </c>
      <c r="M2074" s="36">
        <f t="shared" si="227"/>
        <v>0.45604875592426664</v>
      </c>
      <c r="N2074" s="37">
        <f t="shared" si="228"/>
        <v>2019</v>
      </c>
      <c r="O2074" s="38" t="str">
        <f t="shared" si="229"/>
        <v>Q4</v>
      </c>
      <c r="P2074" s="37">
        <f t="shared" si="230"/>
        <v>11</v>
      </c>
    </row>
    <row r="2075" spans="1:16" x14ac:dyDescent="0.25">
      <c r="A2075" s="31">
        <v>43770</v>
      </c>
      <c r="B2075" s="32" t="s">
        <v>83</v>
      </c>
      <c r="C2075" s="32" t="s">
        <v>78</v>
      </c>
      <c r="D2075" s="32" t="s">
        <v>77</v>
      </c>
      <c r="E2075" s="33">
        <v>96</v>
      </c>
      <c r="F2075" s="34">
        <v>50154.75</v>
      </c>
      <c r="G2075" s="34">
        <v>4937.53</v>
      </c>
      <c r="H2075" s="34">
        <v>26059.759999999998</v>
      </c>
      <c r="I2075" s="34">
        <v>0</v>
      </c>
      <c r="J2075" s="35">
        <f t="shared" si="224"/>
        <v>45217.22</v>
      </c>
      <c r="K2075" s="35">
        <f t="shared" si="225"/>
        <v>19157.460000000003</v>
      </c>
      <c r="L2075" s="35">
        <f t="shared" si="226"/>
        <v>19157.460000000003</v>
      </c>
      <c r="M2075" s="36">
        <f t="shared" si="227"/>
        <v>0.42367620123483934</v>
      </c>
      <c r="N2075" s="37">
        <f t="shared" si="228"/>
        <v>2019</v>
      </c>
      <c r="O2075" s="38" t="str">
        <f t="shared" si="229"/>
        <v>Q4</v>
      </c>
      <c r="P2075" s="37">
        <f t="shared" si="230"/>
        <v>11</v>
      </c>
    </row>
    <row r="2076" spans="1:16" x14ac:dyDescent="0.25">
      <c r="A2076" s="31">
        <v>43770</v>
      </c>
      <c r="B2076" s="32" t="s">
        <v>83</v>
      </c>
      <c r="C2076" s="32" t="s">
        <v>79</v>
      </c>
      <c r="D2076" s="32" t="s">
        <v>76</v>
      </c>
      <c r="E2076" s="33">
        <v>75</v>
      </c>
      <c r="F2076" s="34">
        <v>40715.360000000001</v>
      </c>
      <c r="G2076" s="34">
        <v>0</v>
      </c>
      <c r="H2076" s="34">
        <v>22329.5</v>
      </c>
      <c r="I2076" s="34">
        <v>0</v>
      </c>
      <c r="J2076" s="35">
        <f t="shared" si="224"/>
        <v>40715.360000000001</v>
      </c>
      <c r="K2076" s="35">
        <f t="shared" si="225"/>
        <v>18385.86</v>
      </c>
      <c r="L2076" s="35">
        <f t="shared" si="226"/>
        <v>18385.86</v>
      </c>
      <c r="M2076" s="36">
        <f t="shared" si="227"/>
        <v>0.45157061118948721</v>
      </c>
      <c r="N2076" s="37">
        <f t="shared" si="228"/>
        <v>2019</v>
      </c>
      <c r="O2076" s="38" t="str">
        <f t="shared" si="229"/>
        <v>Q4</v>
      </c>
      <c r="P2076" s="37">
        <f t="shared" si="230"/>
        <v>11</v>
      </c>
    </row>
    <row r="2077" spans="1:16" x14ac:dyDescent="0.25">
      <c r="A2077" s="31">
        <v>43770</v>
      </c>
      <c r="B2077" s="32" t="s">
        <v>83</v>
      </c>
      <c r="C2077" s="32" t="s">
        <v>79</v>
      </c>
      <c r="D2077" s="32" t="s">
        <v>77</v>
      </c>
      <c r="E2077" s="33">
        <v>22</v>
      </c>
      <c r="F2077" s="34">
        <v>15803.51</v>
      </c>
      <c r="G2077" s="34">
        <v>1873.49</v>
      </c>
      <c r="H2077" s="34">
        <v>8738.17</v>
      </c>
      <c r="I2077" s="34">
        <v>0</v>
      </c>
      <c r="J2077" s="35">
        <f t="shared" si="224"/>
        <v>13930.02</v>
      </c>
      <c r="K2077" s="35">
        <f t="shared" si="225"/>
        <v>5191.8500000000004</v>
      </c>
      <c r="L2077" s="35">
        <f t="shared" si="226"/>
        <v>5191.8500000000004</v>
      </c>
      <c r="M2077" s="36">
        <f t="shared" si="227"/>
        <v>0.37270944334609712</v>
      </c>
      <c r="N2077" s="37">
        <f t="shared" si="228"/>
        <v>2019</v>
      </c>
      <c r="O2077" s="38" t="str">
        <f t="shared" si="229"/>
        <v>Q4</v>
      </c>
      <c r="P2077" s="37">
        <f t="shared" si="230"/>
        <v>11</v>
      </c>
    </row>
    <row r="2078" spans="1:16" x14ac:dyDescent="0.25">
      <c r="A2078" s="31">
        <v>43770</v>
      </c>
      <c r="B2078" s="32" t="s">
        <v>84</v>
      </c>
      <c r="C2078" s="32" t="s">
        <v>86</v>
      </c>
      <c r="D2078" s="32" t="s">
        <v>76</v>
      </c>
      <c r="E2078" s="33">
        <v>6</v>
      </c>
      <c r="F2078" s="34">
        <v>23478.17</v>
      </c>
      <c r="G2078" s="34">
        <v>0</v>
      </c>
      <c r="H2078" s="34">
        <v>21235.24</v>
      </c>
      <c r="I2078" s="34">
        <v>1187.01</v>
      </c>
      <c r="J2078" s="35">
        <f t="shared" si="224"/>
        <v>23478.17</v>
      </c>
      <c r="K2078" s="35">
        <f t="shared" si="225"/>
        <v>2242.9299999999967</v>
      </c>
      <c r="L2078" s="35">
        <f t="shared" si="226"/>
        <v>1055.9199999999967</v>
      </c>
      <c r="M2078" s="36">
        <f t="shared" si="227"/>
        <v>9.553257345014525E-2</v>
      </c>
      <c r="N2078" s="37">
        <f t="shared" si="228"/>
        <v>2019</v>
      </c>
      <c r="O2078" s="38" t="str">
        <f t="shared" si="229"/>
        <v>Q4</v>
      </c>
      <c r="P2078" s="37">
        <f t="shared" si="230"/>
        <v>11</v>
      </c>
    </row>
    <row r="2079" spans="1:16" x14ac:dyDescent="0.25">
      <c r="A2079" s="31">
        <v>43770</v>
      </c>
      <c r="B2079" s="32" t="s">
        <v>84</v>
      </c>
      <c r="C2079" s="32" t="s">
        <v>86</v>
      </c>
      <c r="D2079" s="32" t="s">
        <v>77</v>
      </c>
      <c r="E2079" s="33">
        <v>6</v>
      </c>
      <c r="F2079" s="34">
        <v>29495.22</v>
      </c>
      <c r="G2079" s="34">
        <v>3842.07</v>
      </c>
      <c r="H2079" s="34">
        <v>26620.27</v>
      </c>
      <c r="I2079" s="34">
        <v>1283.01</v>
      </c>
      <c r="J2079" s="35">
        <f t="shared" si="224"/>
        <v>25653.15</v>
      </c>
      <c r="K2079" s="35">
        <f t="shared" si="225"/>
        <v>-967.11999999999898</v>
      </c>
      <c r="L2079" s="35">
        <f t="shared" si="226"/>
        <v>-2250.1299999999992</v>
      </c>
      <c r="M2079" s="36">
        <f t="shared" si="227"/>
        <v>-3.7699853624213749E-2</v>
      </c>
      <c r="N2079" s="37">
        <f t="shared" si="228"/>
        <v>2019</v>
      </c>
      <c r="O2079" s="38" t="str">
        <f t="shared" si="229"/>
        <v>Q4</v>
      </c>
      <c r="P2079" s="37">
        <f t="shared" si="230"/>
        <v>11</v>
      </c>
    </row>
    <row r="2080" spans="1:16" x14ac:dyDescent="0.25">
      <c r="A2080" s="31">
        <v>43770</v>
      </c>
      <c r="B2080" s="32" t="s">
        <v>84</v>
      </c>
      <c r="C2080" s="32" t="s">
        <v>75</v>
      </c>
      <c r="D2080" s="32" t="s">
        <v>76</v>
      </c>
      <c r="E2080" s="33">
        <v>25</v>
      </c>
      <c r="F2080" s="34">
        <v>119306.3</v>
      </c>
      <c r="G2080" s="34">
        <v>0</v>
      </c>
      <c r="H2080" s="34">
        <v>99733.34</v>
      </c>
      <c r="I2080" s="34">
        <v>0</v>
      </c>
      <c r="J2080" s="35">
        <f t="shared" si="224"/>
        <v>119306.3</v>
      </c>
      <c r="K2080" s="35">
        <f t="shared" si="225"/>
        <v>19572.960000000006</v>
      </c>
      <c r="L2080" s="35">
        <f t="shared" si="226"/>
        <v>19572.960000000006</v>
      </c>
      <c r="M2080" s="36">
        <f t="shared" si="227"/>
        <v>0.16405638260510977</v>
      </c>
      <c r="N2080" s="37">
        <f t="shared" si="228"/>
        <v>2019</v>
      </c>
      <c r="O2080" s="38" t="str">
        <f t="shared" si="229"/>
        <v>Q4</v>
      </c>
      <c r="P2080" s="37">
        <f t="shared" si="230"/>
        <v>11</v>
      </c>
    </row>
    <row r="2081" spans="1:16" x14ac:dyDescent="0.25">
      <c r="A2081" s="31">
        <v>43770</v>
      </c>
      <c r="B2081" s="32" t="s">
        <v>84</v>
      </c>
      <c r="C2081" s="32" t="s">
        <v>75</v>
      </c>
      <c r="D2081" s="32" t="s">
        <v>77</v>
      </c>
      <c r="E2081" s="33">
        <v>7</v>
      </c>
      <c r="F2081" s="34">
        <v>43268.639999999999</v>
      </c>
      <c r="G2081" s="34">
        <v>5265.86</v>
      </c>
      <c r="H2081" s="34">
        <v>35578.720000000001</v>
      </c>
      <c r="I2081" s="34">
        <v>0</v>
      </c>
      <c r="J2081" s="35">
        <f t="shared" si="224"/>
        <v>38002.78</v>
      </c>
      <c r="K2081" s="35">
        <f t="shared" si="225"/>
        <v>2424.0599999999977</v>
      </c>
      <c r="L2081" s="35">
        <f t="shared" si="226"/>
        <v>2424.0599999999977</v>
      </c>
      <c r="M2081" s="36">
        <f t="shared" si="227"/>
        <v>6.3786386153854999E-2</v>
      </c>
      <c r="N2081" s="37">
        <f t="shared" si="228"/>
        <v>2019</v>
      </c>
      <c r="O2081" s="38" t="str">
        <f t="shared" si="229"/>
        <v>Q4</v>
      </c>
      <c r="P2081" s="37">
        <f t="shared" si="230"/>
        <v>11</v>
      </c>
    </row>
    <row r="2082" spans="1:16" x14ac:dyDescent="0.25">
      <c r="A2082" s="31">
        <v>43770</v>
      </c>
      <c r="B2082" s="32" t="s">
        <v>84</v>
      </c>
      <c r="C2082" s="32" t="s">
        <v>78</v>
      </c>
      <c r="D2082" s="32" t="s">
        <v>76</v>
      </c>
      <c r="E2082" s="33">
        <v>262</v>
      </c>
      <c r="F2082" s="34">
        <v>966811.37</v>
      </c>
      <c r="G2082" s="34">
        <v>0</v>
      </c>
      <c r="H2082" s="34">
        <v>809719.99</v>
      </c>
      <c r="I2082" s="34">
        <v>0</v>
      </c>
      <c r="J2082" s="35">
        <f t="shared" si="224"/>
        <v>966811.37</v>
      </c>
      <c r="K2082" s="35">
        <f t="shared" si="225"/>
        <v>157091.38</v>
      </c>
      <c r="L2082" s="35">
        <f t="shared" si="226"/>
        <v>157091.38</v>
      </c>
      <c r="M2082" s="36">
        <f t="shared" si="227"/>
        <v>0.16248400140350025</v>
      </c>
      <c r="N2082" s="37">
        <f t="shared" si="228"/>
        <v>2019</v>
      </c>
      <c r="O2082" s="38" t="str">
        <f t="shared" si="229"/>
        <v>Q4</v>
      </c>
      <c r="P2082" s="37">
        <f t="shared" si="230"/>
        <v>11</v>
      </c>
    </row>
    <row r="2083" spans="1:16" x14ac:dyDescent="0.25">
      <c r="A2083" s="31">
        <v>43770</v>
      </c>
      <c r="B2083" s="32" t="s">
        <v>84</v>
      </c>
      <c r="C2083" s="32" t="s">
        <v>78</v>
      </c>
      <c r="D2083" s="32" t="s">
        <v>77</v>
      </c>
      <c r="E2083" s="33">
        <v>32</v>
      </c>
      <c r="F2083" s="34">
        <v>139674.09</v>
      </c>
      <c r="G2083" s="34">
        <v>14120.05</v>
      </c>
      <c r="H2083" s="34">
        <v>117528.45</v>
      </c>
      <c r="I2083" s="34">
        <v>0</v>
      </c>
      <c r="J2083" s="35">
        <f t="shared" si="224"/>
        <v>125554.04</v>
      </c>
      <c r="K2083" s="35">
        <f t="shared" si="225"/>
        <v>8025.5899999999965</v>
      </c>
      <c r="L2083" s="35">
        <f t="shared" si="226"/>
        <v>8025.5899999999965</v>
      </c>
      <c r="M2083" s="36">
        <f t="shared" si="227"/>
        <v>6.3921399900791695E-2</v>
      </c>
      <c r="N2083" s="37">
        <f t="shared" si="228"/>
        <v>2019</v>
      </c>
      <c r="O2083" s="38" t="str">
        <f t="shared" si="229"/>
        <v>Q4</v>
      </c>
      <c r="P2083" s="37">
        <f t="shared" si="230"/>
        <v>11</v>
      </c>
    </row>
    <row r="2084" spans="1:16" x14ac:dyDescent="0.25">
      <c r="A2084" s="31">
        <v>43770</v>
      </c>
      <c r="B2084" s="32" t="s">
        <v>84</v>
      </c>
      <c r="C2084" s="32" t="s">
        <v>79</v>
      </c>
      <c r="D2084" s="32" t="s">
        <v>76</v>
      </c>
      <c r="E2084" s="33">
        <v>33</v>
      </c>
      <c r="F2084" s="34">
        <v>119265.98</v>
      </c>
      <c r="G2084" s="34">
        <v>0</v>
      </c>
      <c r="H2084" s="34">
        <v>100601.27</v>
      </c>
      <c r="I2084" s="34">
        <v>0</v>
      </c>
      <c r="J2084" s="35">
        <f t="shared" si="224"/>
        <v>119265.98</v>
      </c>
      <c r="K2084" s="35">
        <f t="shared" si="225"/>
        <v>18664.709999999992</v>
      </c>
      <c r="L2084" s="35">
        <f t="shared" si="226"/>
        <v>18664.709999999992</v>
      </c>
      <c r="M2084" s="36">
        <f t="shared" si="227"/>
        <v>0.15649651308780588</v>
      </c>
      <c r="N2084" s="37">
        <f t="shared" si="228"/>
        <v>2019</v>
      </c>
      <c r="O2084" s="38" t="str">
        <f t="shared" si="229"/>
        <v>Q4</v>
      </c>
      <c r="P2084" s="37">
        <f t="shared" si="230"/>
        <v>11</v>
      </c>
    </row>
    <row r="2085" spans="1:16" x14ac:dyDescent="0.25">
      <c r="A2085" s="31">
        <v>43770</v>
      </c>
      <c r="B2085" s="32" t="s">
        <v>84</v>
      </c>
      <c r="C2085" s="32" t="s">
        <v>79</v>
      </c>
      <c r="D2085" s="32" t="s">
        <v>77</v>
      </c>
      <c r="E2085" s="33">
        <v>10</v>
      </c>
      <c r="F2085" s="34">
        <v>40856.51</v>
      </c>
      <c r="G2085" s="34">
        <v>5248.7</v>
      </c>
      <c r="H2085" s="34">
        <v>32298.76</v>
      </c>
      <c r="I2085" s="34">
        <v>0</v>
      </c>
      <c r="J2085" s="35">
        <f t="shared" si="224"/>
        <v>35607.810000000005</v>
      </c>
      <c r="K2085" s="35">
        <f t="shared" si="225"/>
        <v>3309.0500000000065</v>
      </c>
      <c r="L2085" s="35">
        <f t="shared" si="226"/>
        <v>3309.0500000000065</v>
      </c>
      <c r="M2085" s="36">
        <f t="shared" si="227"/>
        <v>9.293045542536893E-2</v>
      </c>
      <c r="N2085" s="37">
        <f t="shared" si="228"/>
        <v>2019</v>
      </c>
      <c r="O2085" s="38" t="str">
        <f t="shared" si="229"/>
        <v>Q4</v>
      </c>
      <c r="P2085" s="37">
        <f t="shared" si="230"/>
        <v>11</v>
      </c>
    </row>
    <row r="2086" spans="1:16" x14ac:dyDescent="0.25">
      <c r="A2086" s="31">
        <v>43770</v>
      </c>
      <c r="B2086" s="32" t="s">
        <v>85</v>
      </c>
      <c r="C2086" s="32" t="s">
        <v>86</v>
      </c>
      <c r="D2086" s="32" t="s">
        <v>76</v>
      </c>
      <c r="E2086" s="33">
        <v>5</v>
      </c>
      <c r="F2086" s="34">
        <v>5385.62</v>
      </c>
      <c r="G2086" s="34">
        <v>0</v>
      </c>
      <c r="H2086" s="34">
        <v>3378.95</v>
      </c>
      <c r="I2086" s="34">
        <v>269.27999999999997</v>
      </c>
      <c r="J2086" s="35">
        <f t="shared" si="224"/>
        <v>5385.62</v>
      </c>
      <c r="K2086" s="35">
        <f t="shared" si="225"/>
        <v>2006.67</v>
      </c>
      <c r="L2086" s="35">
        <f t="shared" si="226"/>
        <v>1737.39</v>
      </c>
      <c r="M2086" s="36">
        <f t="shared" si="227"/>
        <v>0.37259776961612595</v>
      </c>
      <c r="N2086" s="37">
        <f t="shared" si="228"/>
        <v>2019</v>
      </c>
      <c r="O2086" s="38" t="str">
        <f t="shared" si="229"/>
        <v>Q4</v>
      </c>
      <c r="P2086" s="37">
        <f t="shared" si="230"/>
        <v>11</v>
      </c>
    </row>
    <row r="2087" spans="1:16" x14ac:dyDescent="0.25">
      <c r="A2087" s="31">
        <v>43770</v>
      </c>
      <c r="B2087" s="32" t="s">
        <v>85</v>
      </c>
      <c r="C2087" s="32" t="s">
        <v>86</v>
      </c>
      <c r="D2087" s="32" t="s">
        <v>77</v>
      </c>
      <c r="E2087" s="33">
        <v>4</v>
      </c>
      <c r="F2087" s="34">
        <v>6554.03</v>
      </c>
      <c r="G2087" s="34">
        <v>891.35</v>
      </c>
      <c r="H2087" s="34">
        <v>2874.28</v>
      </c>
      <c r="I2087" s="34">
        <v>283.13</v>
      </c>
      <c r="J2087" s="35">
        <f t="shared" si="224"/>
        <v>5662.6799999999994</v>
      </c>
      <c r="K2087" s="35">
        <f t="shared" si="225"/>
        <v>2788.3999999999992</v>
      </c>
      <c r="L2087" s="35">
        <f t="shared" si="226"/>
        <v>2505.2699999999991</v>
      </c>
      <c r="M2087" s="36">
        <f t="shared" si="227"/>
        <v>0.49241701809037408</v>
      </c>
      <c r="N2087" s="37">
        <f t="shared" si="228"/>
        <v>2019</v>
      </c>
      <c r="O2087" s="38" t="str">
        <f t="shared" si="229"/>
        <v>Q4</v>
      </c>
      <c r="P2087" s="37">
        <f t="shared" si="230"/>
        <v>11</v>
      </c>
    </row>
    <row r="2088" spans="1:16" x14ac:dyDescent="0.25">
      <c r="A2088" s="31">
        <v>43770</v>
      </c>
      <c r="B2088" s="32" t="s">
        <v>85</v>
      </c>
      <c r="C2088" s="32" t="s">
        <v>75</v>
      </c>
      <c r="D2088" s="32" t="s">
        <v>76</v>
      </c>
      <c r="E2088" s="33">
        <v>11</v>
      </c>
      <c r="F2088" s="34">
        <v>15970.14</v>
      </c>
      <c r="G2088" s="34">
        <v>0</v>
      </c>
      <c r="H2088" s="34">
        <v>8172.35</v>
      </c>
      <c r="I2088" s="34">
        <v>0</v>
      </c>
      <c r="J2088" s="35">
        <f t="shared" si="224"/>
        <v>15970.14</v>
      </c>
      <c r="K2088" s="35">
        <f t="shared" si="225"/>
        <v>7797.7899999999991</v>
      </c>
      <c r="L2088" s="35">
        <f t="shared" si="226"/>
        <v>7797.7899999999991</v>
      </c>
      <c r="M2088" s="36">
        <f t="shared" si="227"/>
        <v>0.48827311470030943</v>
      </c>
      <c r="N2088" s="37">
        <f t="shared" si="228"/>
        <v>2019</v>
      </c>
      <c r="O2088" s="38" t="str">
        <f t="shared" si="229"/>
        <v>Q4</v>
      </c>
      <c r="P2088" s="37">
        <f t="shared" si="230"/>
        <v>11</v>
      </c>
    </row>
    <row r="2089" spans="1:16" x14ac:dyDescent="0.25">
      <c r="A2089" s="31">
        <v>43770</v>
      </c>
      <c r="B2089" s="32" t="s">
        <v>85</v>
      </c>
      <c r="C2089" s="32" t="s">
        <v>75</v>
      </c>
      <c r="D2089" s="32" t="s">
        <v>77</v>
      </c>
      <c r="E2089" s="33">
        <v>2</v>
      </c>
      <c r="F2089" s="34">
        <v>4932.5</v>
      </c>
      <c r="G2089" s="34">
        <v>670.82</v>
      </c>
      <c r="H2089" s="34">
        <v>3061.43</v>
      </c>
      <c r="I2089" s="34">
        <v>0</v>
      </c>
      <c r="J2089" s="35">
        <f t="shared" si="224"/>
        <v>4261.68</v>
      </c>
      <c r="K2089" s="35">
        <f t="shared" si="225"/>
        <v>1200.2500000000005</v>
      </c>
      <c r="L2089" s="35">
        <f t="shared" si="226"/>
        <v>1200.2500000000005</v>
      </c>
      <c r="M2089" s="36">
        <f t="shared" si="227"/>
        <v>0.28163775787952178</v>
      </c>
      <c r="N2089" s="37">
        <f t="shared" si="228"/>
        <v>2019</v>
      </c>
      <c r="O2089" s="38" t="str">
        <f t="shared" si="229"/>
        <v>Q4</v>
      </c>
      <c r="P2089" s="37">
        <f t="shared" si="230"/>
        <v>11</v>
      </c>
    </row>
    <row r="2090" spans="1:16" x14ac:dyDescent="0.25">
      <c r="A2090" s="31">
        <v>43770</v>
      </c>
      <c r="B2090" s="32" t="s">
        <v>85</v>
      </c>
      <c r="C2090" s="32" t="s">
        <v>78</v>
      </c>
      <c r="D2090" s="32" t="s">
        <v>76</v>
      </c>
      <c r="E2090" s="33">
        <v>320</v>
      </c>
      <c r="F2090" s="34">
        <v>418360.41</v>
      </c>
      <c r="G2090" s="34">
        <v>0</v>
      </c>
      <c r="H2090" s="34">
        <v>227265.69</v>
      </c>
      <c r="I2090" s="34">
        <v>0</v>
      </c>
      <c r="J2090" s="35">
        <f t="shared" si="224"/>
        <v>418360.41</v>
      </c>
      <c r="K2090" s="35">
        <f t="shared" si="225"/>
        <v>191094.71999999997</v>
      </c>
      <c r="L2090" s="35">
        <f t="shared" si="226"/>
        <v>191094.71999999997</v>
      </c>
      <c r="M2090" s="36">
        <f t="shared" si="227"/>
        <v>0.45677056296985652</v>
      </c>
      <c r="N2090" s="37">
        <f t="shared" si="228"/>
        <v>2019</v>
      </c>
      <c r="O2090" s="38" t="str">
        <f t="shared" si="229"/>
        <v>Q4</v>
      </c>
      <c r="P2090" s="37">
        <f t="shared" si="230"/>
        <v>11</v>
      </c>
    </row>
    <row r="2091" spans="1:16" x14ac:dyDescent="0.25">
      <c r="A2091" s="31">
        <v>43770</v>
      </c>
      <c r="B2091" s="32" t="s">
        <v>85</v>
      </c>
      <c r="C2091" s="32" t="s">
        <v>78</v>
      </c>
      <c r="D2091" s="32" t="s">
        <v>77</v>
      </c>
      <c r="E2091" s="33">
        <v>30</v>
      </c>
      <c r="F2091" s="34">
        <v>29841.19</v>
      </c>
      <c r="G2091" s="34">
        <v>3049.65</v>
      </c>
      <c r="H2091" s="34">
        <v>16666.47</v>
      </c>
      <c r="I2091" s="34">
        <v>0</v>
      </c>
      <c r="J2091" s="35">
        <f t="shared" si="224"/>
        <v>26791.539999999997</v>
      </c>
      <c r="K2091" s="35">
        <f t="shared" si="225"/>
        <v>10125.069999999996</v>
      </c>
      <c r="L2091" s="35">
        <f t="shared" si="226"/>
        <v>10125.069999999996</v>
      </c>
      <c r="M2091" s="36">
        <f t="shared" si="227"/>
        <v>0.37792041816185246</v>
      </c>
      <c r="N2091" s="37">
        <f t="shared" si="228"/>
        <v>2019</v>
      </c>
      <c r="O2091" s="38" t="str">
        <f t="shared" si="229"/>
        <v>Q4</v>
      </c>
      <c r="P2091" s="37">
        <f t="shared" si="230"/>
        <v>11</v>
      </c>
    </row>
    <row r="2092" spans="1:16" x14ac:dyDescent="0.25">
      <c r="A2092" s="31">
        <v>43770</v>
      </c>
      <c r="B2092" s="32" t="s">
        <v>85</v>
      </c>
      <c r="C2092" s="32" t="s">
        <v>79</v>
      </c>
      <c r="D2092" s="32" t="s">
        <v>76</v>
      </c>
      <c r="E2092" s="33">
        <v>24</v>
      </c>
      <c r="F2092" s="34">
        <v>31227.13</v>
      </c>
      <c r="G2092" s="34">
        <v>0</v>
      </c>
      <c r="H2092" s="34">
        <v>17622.62</v>
      </c>
      <c r="I2092" s="34">
        <v>0</v>
      </c>
      <c r="J2092" s="35">
        <f t="shared" si="224"/>
        <v>31227.13</v>
      </c>
      <c r="K2092" s="35">
        <f t="shared" si="225"/>
        <v>13604.510000000002</v>
      </c>
      <c r="L2092" s="35">
        <f t="shared" si="226"/>
        <v>13604.510000000002</v>
      </c>
      <c r="M2092" s="36">
        <f t="shared" si="227"/>
        <v>0.43566315572388503</v>
      </c>
      <c r="N2092" s="37">
        <f t="shared" si="228"/>
        <v>2019</v>
      </c>
      <c r="O2092" s="38" t="str">
        <f t="shared" si="229"/>
        <v>Q4</v>
      </c>
      <c r="P2092" s="37">
        <f t="shared" si="230"/>
        <v>11</v>
      </c>
    </row>
    <row r="2093" spans="1:16" x14ac:dyDescent="0.25">
      <c r="A2093" s="31">
        <v>43770</v>
      </c>
      <c r="B2093" s="32" t="s">
        <v>85</v>
      </c>
      <c r="C2093" s="32" t="s">
        <v>79</v>
      </c>
      <c r="D2093" s="32" t="s">
        <v>77</v>
      </c>
      <c r="E2093" s="33">
        <v>7</v>
      </c>
      <c r="F2093" s="34">
        <v>11411.18</v>
      </c>
      <c r="G2093" s="34">
        <v>1507.64</v>
      </c>
      <c r="H2093" s="34">
        <v>6539.46</v>
      </c>
      <c r="I2093" s="34">
        <v>0</v>
      </c>
      <c r="J2093" s="35">
        <f t="shared" si="224"/>
        <v>9903.5400000000009</v>
      </c>
      <c r="K2093" s="35">
        <f t="shared" si="225"/>
        <v>3364.0800000000008</v>
      </c>
      <c r="L2093" s="35">
        <f t="shared" si="226"/>
        <v>3364.0800000000008</v>
      </c>
      <c r="M2093" s="36">
        <f t="shared" si="227"/>
        <v>0.33968459762872677</v>
      </c>
      <c r="N2093" s="37">
        <f t="shared" si="228"/>
        <v>2019</v>
      </c>
      <c r="O2093" s="38" t="str">
        <f t="shared" si="229"/>
        <v>Q4</v>
      </c>
      <c r="P2093" s="37">
        <f t="shared" si="230"/>
        <v>11</v>
      </c>
    </row>
    <row r="2094" spans="1:16" x14ac:dyDescent="0.25">
      <c r="A2094" s="31">
        <v>43800</v>
      </c>
      <c r="B2094" s="32" t="s">
        <v>74</v>
      </c>
      <c r="C2094" s="32" t="s">
        <v>86</v>
      </c>
      <c r="D2094" s="32" t="s">
        <v>76</v>
      </c>
      <c r="E2094" s="33">
        <v>49</v>
      </c>
      <c r="F2094" s="34">
        <v>22668.49</v>
      </c>
      <c r="G2094" s="34">
        <v>0</v>
      </c>
      <c r="H2094" s="34">
        <v>15245.38</v>
      </c>
      <c r="I2094" s="34">
        <v>1132.07</v>
      </c>
      <c r="J2094" s="35">
        <f t="shared" si="224"/>
        <v>22668.49</v>
      </c>
      <c r="K2094" s="35">
        <f t="shared" si="225"/>
        <v>7423.1100000000024</v>
      </c>
      <c r="L2094" s="35">
        <f t="shared" si="226"/>
        <v>6291.0400000000027</v>
      </c>
      <c r="M2094" s="36">
        <f t="shared" si="227"/>
        <v>0.32746380548505888</v>
      </c>
      <c r="N2094" s="37">
        <f t="shared" si="228"/>
        <v>2019</v>
      </c>
      <c r="O2094" s="38" t="str">
        <f t="shared" si="229"/>
        <v>Q4</v>
      </c>
      <c r="P2094" s="37">
        <f t="shared" si="230"/>
        <v>12</v>
      </c>
    </row>
    <row r="2095" spans="1:16" x14ac:dyDescent="0.25">
      <c r="A2095" s="31">
        <v>43800</v>
      </c>
      <c r="B2095" s="32" t="s">
        <v>74</v>
      </c>
      <c r="C2095" s="32" t="s">
        <v>86</v>
      </c>
      <c r="D2095" s="32" t="s">
        <v>77</v>
      </c>
      <c r="E2095" s="33">
        <v>23</v>
      </c>
      <c r="F2095" s="34">
        <v>6926.49</v>
      </c>
      <c r="G2095" s="34">
        <v>872.14</v>
      </c>
      <c r="H2095" s="34">
        <v>4159.91</v>
      </c>
      <c r="I2095" s="34">
        <v>302.72000000000003</v>
      </c>
      <c r="J2095" s="35">
        <f t="shared" si="224"/>
        <v>6054.3499999999995</v>
      </c>
      <c r="K2095" s="35">
        <f t="shared" si="225"/>
        <v>1894.4399999999996</v>
      </c>
      <c r="L2095" s="35">
        <f t="shared" si="226"/>
        <v>1591.7199999999996</v>
      </c>
      <c r="M2095" s="36">
        <f t="shared" si="227"/>
        <v>0.31290559680229912</v>
      </c>
      <c r="N2095" s="37">
        <f t="shared" si="228"/>
        <v>2019</v>
      </c>
      <c r="O2095" s="38" t="str">
        <f t="shared" si="229"/>
        <v>Q4</v>
      </c>
      <c r="P2095" s="37">
        <f t="shared" si="230"/>
        <v>12</v>
      </c>
    </row>
    <row r="2096" spans="1:16" x14ac:dyDescent="0.25">
      <c r="A2096" s="31">
        <v>43800</v>
      </c>
      <c r="B2096" s="32" t="s">
        <v>74</v>
      </c>
      <c r="C2096" s="32" t="s">
        <v>75</v>
      </c>
      <c r="D2096" s="32" t="s">
        <v>76</v>
      </c>
      <c r="E2096" s="33">
        <v>60</v>
      </c>
      <c r="F2096" s="34">
        <v>28266.32</v>
      </c>
      <c r="G2096" s="34">
        <v>0</v>
      </c>
      <c r="H2096" s="34">
        <v>16490.25</v>
      </c>
      <c r="I2096" s="34">
        <v>0</v>
      </c>
      <c r="J2096" s="35">
        <f t="shared" si="224"/>
        <v>28266.32</v>
      </c>
      <c r="K2096" s="35">
        <f t="shared" si="225"/>
        <v>11776.07</v>
      </c>
      <c r="L2096" s="35">
        <f t="shared" si="226"/>
        <v>11776.07</v>
      </c>
      <c r="M2096" s="36">
        <f t="shared" si="227"/>
        <v>0.4166113593845962</v>
      </c>
      <c r="N2096" s="37">
        <f t="shared" si="228"/>
        <v>2019</v>
      </c>
      <c r="O2096" s="38" t="str">
        <f t="shared" si="229"/>
        <v>Q4</v>
      </c>
      <c r="P2096" s="37">
        <f t="shared" si="230"/>
        <v>12</v>
      </c>
    </row>
    <row r="2097" spans="1:16" x14ac:dyDescent="0.25">
      <c r="A2097" s="31">
        <v>43800</v>
      </c>
      <c r="B2097" s="32" t="s">
        <v>74</v>
      </c>
      <c r="C2097" s="32" t="s">
        <v>75</v>
      </c>
      <c r="D2097" s="32" t="s">
        <v>77</v>
      </c>
      <c r="E2097" s="33">
        <v>52</v>
      </c>
      <c r="F2097" s="34">
        <v>19334.169999999998</v>
      </c>
      <c r="G2097" s="34">
        <v>2229.88</v>
      </c>
      <c r="H2097" s="34">
        <v>11870.45</v>
      </c>
      <c r="I2097" s="34">
        <v>0</v>
      </c>
      <c r="J2097" s="35">
        <f t="shared" si="224"/>
        <v>17104.289999999997</v>
      </c>
      <c r="K2097" s="35">
        <f t="shared" si="225"/>
        <v>5233.8399999999965</v>
      </c>
      <c r="L2097" s="35">
        <f t="shared" si="226"/>
        <v>5233.8399999999965</v>
      </c>
      <c r="M2097" s="36">
        <f t="shared" si="227"/>
        <v>0.3059957472657443</v>
      </c>
      <c r="N2097" s="37">
        <f t="shared" si="228"/>
        <v>2019</v>
      </c>
      <c r="O2097" s="38" t="str">
        <f t="shared" si="229"/>
        <v>Q4</v>
      </c>
      <c r="P2097" s="37">
        <f t="shared" si="230"/>
        <v>12</v>
      </c>
    </row>
    <row r="2098" spans="1:16" x14ac:dyDescent="0.25">
      <c r="A2098" s="31">
        <v>43800</v>
      </c>
      <c r="B2098" s="32" t="s">
        <v>74</v>
      </c>
      <c r="C2098" s="32" t="s">
        <v>78</v>
      </c>
      <c r="D2098" s="32" t="s">
        <v>76</v>
      </c>
      <c r="E2098" s="33">
        <v>1305</v>
      </c>
      <c r="F2098" s="34">
        <v>527731.31999999995</v>
      </c>
      <c r="G2098" s="34">
        <v>0</v>
      </c>
      <c r="H2098" s="34">
        <v>314657.83</v>
      </c>
      <c r="I2098" s="34">
        <v>0</v>
      </c>
      <c r="J2098" s="35">
        <f t="shared" si="224"/>
        <v>527731.31999999995</v>
      </c>
      <c r="K2098" s="35">
        <f t="shared" si="225"/>
        <v>213073.48999999993</v>
      </c>
      <c r="L2098" s="35">
        <f t="shared" si="226"/>
        <v>213073.48999999993</v>
      </c>
      <c r="M2098" s="36">
        <f t="shared" si="227"/>
        <v>0.40375373210746701</v>
      </c>
      <c r="N2098" s="37">
        <f t="shared" si="228"/>
        <v>2019</v>
      </c>
      <c r="O2098" s="38" t="str">
        <f t="shared" si="229"/>
        <v>Q4</v>
      </c>
      <c r="P2098" s="37">
        <f t="shared" si="230"/>
        <v>12</v>
      </c>
    </row>
    <row r="2099" spans="1:16" x14ac:dyDescent="0.25">
      <c r="A2099" s="31">
        <v>43800</v>
      </c>
      <c r="B2099" s="32" t="s">
        <v>74</v>
      </c>
      <c r="C2099" s="32" t="s">
        <v>78</v>
      </c>
      <c r="D2099" s="32" t="s">
        <v>77</v>
      </c>
      <c r="E2099" s="33">
        <v>349</v>
      </c>
      <c r="F2099" s="34">
        <v>150618.26999999999</v>
      </c>
      <c r="G2099" s="34">
        <v>16499.25</v>
      </c>
      <c r="H2099" s="34">
        <v>85352.25</v>
      </c>
      <c r="I2099" s="34">
        <v>0</v>
      </c>
      <c r="J2099" s="35">
        <f t="shared" si="224"/>
        <v>134119.01999999999</v>
      </c>
      <c r="K2099" s="35">
        <f t="shared" si="225"/>
        <v>48766.76999999999</v>
      </c>
      <c r="L2099" s="35">
        <f t="shared" si="226"/>
        <v>48766.76999999999</v>
      </c>
      <c r="M2099" s="36">
        <f t="shared" si="227"/>
        <v>0.36360815937963159</v>
      </c>
      <c r="N2099" s="37">
        <f t="shared" si="228"/>
        <v>2019</v>
      </c>
      <c r="O2099" s="38" t="str">
        <f t="shared" si="229"/>
        <v>Q4</v>
      </c>
      <c r="P2099" s="37">
        <f t="shared" si="230"/>
        <v>12</v>
      </c>
    </row>
    <row r="2100" spans="1:16" x14ac:dyDescent="0.25">
      <c r="A2100" s="31">
        <v>43800</v>
      </c>
      <c r="B2100" s="32" t="s">
        <v>74</v>
      </c>
      <c r="C2100" s="32" t="s">
        <v>79</v>
      </c>
      <c r="D2100" s="32" t="s">
        <v>76</v>
      </c>
      <c r="E2100" s="33">
        <v>79</v>
      </c>
      <c r="F2100" s="34">
        <v>30351.599999999999</v>
      </c>
      <c r="G2100" s="34">
        <v>0</v>
      </c>
      <c r="H2100" s="34">
        <v>17928.830000000002</v>
      </c>
      <c r="I2100" s="34">
        <v>0</v>
      </c>
      <c r="J2100" s="35">
        <f t="shared" si="224"/>
        <v>30351.599999999999</v>
      </c>
      <c r="K2100" s="35">
        <f t="shared" si="225"/>
        <v>12422.769999999997</v>
      </c>
      <c r="L2100" s="35">
        <f t="shared" si="226"/>
        <v>12422.769999999997</v>
      </c>
      <c r="M2100" s="36">
        <f t="shared" si="227"/>
        <v>0.40929539134674936</v>
      </c>
      <c r="N2100" s="37">
        <f t="shared" si="228"/>
        <v>2019</v>
      </c>
      <c r="O2100" s="38" t="str">
        <f t="shared" si="229"/>
        <v>Q4</v>
      </c>
      <c r="P2100" s="37">
        <f t="shared" si="230"/>
        <v>12</v>
      </c>
    </row>
    <row r="2101" spans="1:16" x14ac:dyDescent="0.25">
      <c r="A2101" s="31">
        <v>43800</v>
      </c>
      <c r="B2101" s="32" t="s">
        <v>74</v>
      </c>
      <c r="C2101" s="32" t="s">
        <v>79</v>
      </c>
      <c r="D2101" s="32" t="s">
        <v>77</v>
      </c>
      <c r="E2101" s="33">
        <v>71</v>
      </c>
      <c r="F2101" s="34">
        <v>27123.49</v>
      </c>
      <c r="G2101" s="34">
        <v>3284.65</v>
      </c>
      <c r="H2101" s="34">
        <v>16639.25</v>
      </c>
      <c r="I2101" s="34">
        <v>0</v>
      </c>
      <c r="J2101" s="35">
        <f t="shared" si="224"/>
        <v>23838.84</v>
      </c>
      <c r="K2101" s="35">
        <f t="shared" si="225"/>
        <v>7199.59</v>
      </c>
      <c r="L2101" s="35">
        <f t="shared" si="226"/>
        <v>7199.59</v>
      </c>
      <c r="M2101" s="36">
        <f t="shared" si="227"/>
        <v>0.30201091999442925</v>
      </c>
      <c r="N2101" s="37">
        <f t="shared" si="228"/>
        <v>2019</v>
      </c>
      <c r="O2101" s="38" t="str">
        <f t="shared" si="229"/>
        <v>Q4</v>
      </c>
      <c r="P2101" s="37">
        <f t="shared" si="230"/>
        <v>12</v>
      </c>
    </row>
    <row r="2102" spans="1:16" x14ac:dyDescent="0.25">
      <c r="A2102" s="31">
        <v>43800</v>
      </c>
      <c r="B2102" s="32" t="s">
        <v>80</v>
      </c>
      <c r="C2102" s="32" t="s">
        <v>86</v>
      </c>
      <c r="D2102" s="32" t="s">
        <v>76</v>
      </c>
      <c r="E2102" s="33">
        <v>12</v>
      </c>
      <c r="F2102" s="34">
        <v>70536.37</v>
      </c>
      <c r="G2102" s="34">
        <v>0</v>
      </c>
      <c r="H2102" s="34">
        <v>61577.24</v>
      </c>
      <c r="I2102" s="34">
        <v>3526.83</v>
      </c>
      <c r="J2102" s="35">
        <f t="shared" si="224"/>
        <v>70536.37</v>
      </c>
      <c r="K2102" s="35">
        <f t="shared" si="225"/>
        <v>8959.1299999999974</v>
      </c>
      <c r="L2102" s="35">
        <f t="shared" si="226"/>
        <v>5432.2999999999975</v>
      </c>
      <c r="M2102" s="36">
        <f t="shared" si="227"/>
        <v>0.127014333173085</v>
      </c>
      <c r="N2102" s="37">
        <f t="shared" si="228"/>
        <v>2019</v>
      </c>
      <c r="O2102" s="38" t="str">
        <f t="shared" si="229"/>
        <v>Q4</v>
      </c>
      <c r="P2102" s="37">
        <f t="shared" si="230"/>
        <v>12</v>
      </c>
    </row>
    <row r="2103" spans="1:16" x14ac:dyDescent="0.25">
      <c r="A2103" s="31">
        <v>43800</v>
      </c>
      <c r="B2103" s="32" t="s">
        <v>80</v>
      </c>
      <c r="C2103" s="32" t="s">
        <v>86</v>
      </c>
      <c r="D2103" s="32" t="s">
        <v>77</v>
      </c>
      <c r="E2103" s="33">
        <v>10</v>
      </c>
      <c r="F2103" s="34">
        <v>49993.5</v>
      </c>
      <c r="G2103" s="34">
        <v>5541.81</v>
      </c>
      <c r="H2103" s="34">
        <v>45474.49</v>
      </c>
      <c r="I2103" s="34">
        <v>2223.9299999999998</v>
      </c>
      <c r="J2103" s="35">
        <f t="shared" si="224"/>
        <v>44451.69</v>
      </c>
      <c r="K2103" s="35">
        <f t="shared" si="225"/>
        <v>-1022.7999999999956</v>
      </c>
      <c r="L2103" s="35">
        <f t="shared" si="226"/>
        <v>-3246.7299999999955</v>
      </c>
      <c r="M2103" s="36">
        <f t="shared" si="227"/>
        <v>-2.3009248917195173E-2</v>
      </c>
      <c r="N2103" s="37">
        <f t="shared" si="228"/>
        <v>2019</v>
      </c>
      <c r="O2103" s="38" t="str">
        <f t="shared" si="229"/>
        <v>Q4</v>
      </c>
      <c r="P2103" s="37">
        <f t="shared" si="230"/>
        <v>12</v>
      </c>
    </row>
    <row r="2104" spans="1:16" x14ac:dyDescent="0.25">
      <c r="A2104" s="31">
        <v>43800</v>
      </c>
      <c r="B2104" s="32" t="s">
        <v>80</v>
      </c>
      <c r="C2104" s="32" t="s">
        <v>75</v>
      </c>
      <c r="D2104" s="32" t="s">
        <v>76</v>
      </c>
      <c r="E2104" s="33">
        <v>17</v>
      </c>
      <c r="F2104" s="34">
        <v>94450.69</v>
      </c>
      <c r="G2104" s="34">
        <v>0</v>
      </c>
      <c r="H2104" s="34">
        <v>82980.41</v>
      </c>
      <c r="I2104" s="34">
        <v>0</v>
      </c>
      <c r="J2104" s="35">
        <f t="shared" si="224"/>
        <v>94450.69</v>
      </c>
      <c r="K2104" s="35">
        <f t="shared" si="225"/>
        <v>11470.279999999999</v>
      </c>
      <c r="L2104" s="35">
        <f t="shared" si="226"/>
        <v>11470.279999999999</v>
      </c>
      <c r="M2104" s="36">
        <f t="shared" si="227"/>
        <v>0.1214419926418748</v>
      </c>
      <c r="N2104" s="37">
        <f t="shared" si="228"/>
        <v>2019</v>
      </c>
      <c r="O2104" s="38" t="str">
        <f t="shared" si="229"/>
        <v>Q4</v>
      </c>
      <c r="P2104" s="37">
        <f t="shared" si="230"/>
        <v>12</v>
      </c>
    </row>
    <row r="2105" spans="1:16" x14ac:dyDescent="0.25">
      <c r="A2105" s="31">
        <v>43800</v>
      </c>
      <c r="B2105" s="32" t="s">
        <v>80</v>
      </c>
      <c r="C2105" s="32" t="s">
        <v>75</v>
      </c>
      <c r="D2105" s="32" t="s">
        <v>77</v>
      </c>
      <c r="E2105" s="33">
        <v>17</v>
      </c>
      <c r="F2105" s="34">
        <v>77184.850000000006</v>
      </c>
      <c r="G2105" s="34">
        <v>9516.35</v>
      </c>
      <c r="H2105" s="34">
        <v>65550.95</v>
      </c>
      <c r="I2105" s="34">
        <v>0</v>
      </c>
      <c r="J2105" s="35">
        <f t="shared" si="224"/>
        <v>67668.5</v>
      </c>
      <c r="K2105" s="35">
        <f t="shared" si="225"/>
        <v>2117.5500000000029</v>
      </c>
      <c r="L2105" s="35">
        <f t="shared" si="226"/>
        <v>2117.5500000000029</v>
      </c>
      <c r="M2105" s="36">
        <f t="shared" si="227"/>
        <v>3.1292994524778926E-2</v>
      </c>
      <c r="N2105" s="37">
        <f t="shared" si="228"/>
        <v>2019</v>
      </c>
      <c r="O2105" s="38" t="str">
        <f t="shared" si="229"/>
        <v>Q4</v>
      </c>
      <c r="P2105" s="37">
        <f t="shared" si="230"/>
        <v>12</v>
      </c>
    </row>
    <row r="2106" spans="1:16" x14ac:dyDescent="0.25">
      <c r="A2106" s="31">
        <v>43800</v>
      </c>
      <c r="B2106" s="32" t="s">
        <v>80</v>
      </c>
      <c r="C2106" s="32" t="s">
        <v>78</v>
      </c>
      <c r="D2106" s="32" t="s">
        <v>76</v>
      </c>
      <c r="E2106" s="33">
        <v>224</v>
      </c>
      <c r="F2106" s="34">
        <v>1345862.16</v>
      </c>
      <c r="G2106" s="34">
        <v>0</v>
      </c>
      <c r="H2106" s="34">
        <v>1171397.43</v>
      </c>
      <c r="I2106" s="34">
        <v>0</v>
      </c>
      <c r="J2106" s="35">
        <f t="shared" si="224"/>
        <v>1345862.16</v>
      </c>
      <c r="K2106" s="35">
        <f t="shared" si="225"/>
        <v>174464.72999999998</v>
      </c>
      <c r="L2106" s="35">
        <f t="shared" si="226"/>
        <v>174464.72999999998</v>
      </c>
      <c r="M2106" s="36">
        <f t="shared" si="227"/>
        <v>0.12963045933322026</v>
      </c>
      <c r="N2106" s="37">
        <f t="shared" si="228"/>
        <v>2019</v>
      </c>
      <c r="O2106" s="38" t="str">
        <f t="shared" si="229"/>
        <v>Q4</v>
      </c>
      <c r="P2106" s="37">
        <f t="shared" si="230"/>
        <v>12</v>
      </c>
    </row>
    <row r="2107" spans="1:16" x14ac:dyDescent="0.25">
      <c r="A2107" s="31">
        <v>43800</v>
      </c>
      <c r="B2107" s="32" t="s">
        <v>80</v>
      </c>
      <c r="C2107" s="32" t="s">
        <v>78</v>
      </c>
      <c r="D2107" s="32" t="s">
        <v>77</v>
      </c>
      <c r="E2107" s="33">
        <v>50</v>
      </c>
      <c r="F2107" s="34">
        <v>303887.5</v>
      </c>
      <c r="G2107" s="34">
        <v>32001.16</v>
      </c>
      <c r="H2107" s="34">
        <v>261229.32</v>
      </c>
      <c r="I2107" s="34">
        <v>0</v>
      </c>
      <c r="J2107" s="35">
        <f t="shared" si="224"/>
        <v>271886.34000000003</v>
      </c>
      <c r="K2107" s="35">
        <f t="shared" si="225"/>
        <v>10657.020000000019</v>
      </c>
      <c r="L2107" s="35">
        <f t="shared" si="226"/>
        <v>10657.020000000019</v>
      </c>
      <c r="M2107" s="36">
        <f t="shared" si="227"/>
        <v>3.9196599579074176E-2</v>
      </c>
      <c r="N2107" s="37">
        <f t="shared" si="228"/>
        <v>2019</v>
      </c>
      <c r="O2107" s="38" t="str">
        <f t="shared" si="229"/>
        <v>Q4</v>
      </c>
      <c r="P2107" s="37">
        <f t="shared" si="230"/>
        <v>12</v>
      </c>
    </row>
    <row r="2108" spans="1:16" x14ac:dyDescent="0.25">
      <c r="A2108" s="31">
        <v>43800</v>
      </c>
      <c r="B2108" s="32" t="s">
        <v>80</v>
      </c>
      <c r="C2108" s="32" t="s">
        <v>79</v>
      </c>
      <c r="D2108" s="32" t="s">
        <v>76</v>
      </c>
      <c r="E2108" s="33">
        <v>28</v>
      </c>
      <c r="F2108" s="34">
        <v>164797.1</v>
      </c>
      <c r="G2108" s="34">
        <v>0</v>
      </c>
      <c r="H2108" s="34">
        <v>140370.19</v>
      </c>
      <c r="I2108" s="34">
        <v>0</v>
      </c>
      <c r="J2108" s="35">
        <f t="shared" si="224"/>
        <v>164797.1</v>
      </c>
      <c r="K2108" s="35">
        <f t="shared" si="225"/>
        <v>24426.910000000003</v>
      </c>
      <c r="L2108" s="35">
        <f t="shared" si="226"/>
        <v>24426.910000000003</v>
      </c>
      <c r="M2108" s="36">
        <f t="shared" si="227"/>
        <v>0.14822414957544763</v>
      </c>
      <c r="N2108" s="37">
        <f t="shared" si="228"/>
        <v>2019</v>
      </c>
      <c r="O2108" s="38" t="str">
        <f t="shared" si="229"/>
        <v>Q4</v>
      </c>
      <c r="P2108" s="37">
        <f t="shared" si="230"/>
        <v>12</v>
      </c>
    </row>
    <row r="2109" spans="1:16" x14ac:dyDescent="0.25">
      <c r="A2109" s="31">
        <v>43800</v>
      </c>
      <c r="B2109" s="32" t="s">
        <v>80</v>
      </c>
      <c r="C2109" s="32" t="s">
        <v>79</v>
      </c>
      <c r="D2109" s="32" t="s">
        <v>77</v>
      </c>
      <c r="E2109" s="33">
        <v>24</v>
      </c>
      <c r="F2109" s="34">
        <v>165056.04</v>
      </c>
      <c r="G2109" s="34">
        <v>19710.53</v>
      </c>
      <c r="H2109" s="34">
        <v>139108.37</v>
      </c>
      <c r="I2109" s="34">
        <v>0</v>
      </c>
      <c r="J2109" s="35">
        <f t="shared" si="224"/>
        <v>145345.51</v>
      </c>
      <c r="K2109" s="35">
        <f t="shared" si="225"/>
        <v>6237.140000000014</v>
      </c>
      <c r="L2109" s="35">
        <f t="shared" si="226"/>
        <v>6237.140000000014</v>
      </c>
      <c r="M2109" s="36">
        <f t="shared" si="227"/>
        <v>4.2912505518746424E-2</v>
      </c>
      <c r="N2109" s="37">
        <f t="shared" si="228"/>
        <v>2019</v>
      </c>
      <c r="O2109" s="38" t="str">
        <f t="shared" si="229"/>
        <v>Q4</v>
      </c>
      <c r="P2109" s="37">
        <f t="shared" si="230"/>
        <v>12</v>
      </c>
    </row>
    <row r="2110" spans="1:16" x14ac:dyDescent="0.25">
      <c r="A2110" s="31">
        <v>43800</v>
      </c>
      <c r="B2110" s="32" t="s">
        <v>81</v>
      </c>
      <c r="C2110" s="32" t="s">
        <v>86</v>
      </c>
      <c r="D2110" s="32" t="s">
        <v>76</v>
      </c>
      <c r="E2110" s="33">
        <v>23</v>
      </c>
      <c r="F2110" s="34">
        <v>17655.36</v>
      </c>
      <c r="G2110" s="34">
        <v>0</v>
      </c>
      <c r="H2110" s="34">
        <v>8164.97</v>
      </c>
      <c r="I2110" s="34">
        <v>882.69</v>
      </c>
      <c r="J2110" s="35">
        <f t="shared" si="224"/>
        <v>17655.36</v>
      </c>
      <c r="K2110" s="35">
        <f t="shared" si="225"/>
        <v>9490.39</v>
      </c>
      <c r="L2110" s="35">
        <f t="shared" si="226"/>
        <v>8607.6999999999989</v>
      </c>
      <c r="M2110" s="36">
        <f t="shared" si="227"/>
        <v>0.53753590977470855</v>
      </c>
      <c r="N2110" s="37">
        <f t="shared" si="228"/>
        <v>2019</v>
      </c>
      <c r="O2110" s="38" t="str">
        <f t="shared" si="229"/>
        <v>Q4</v>
      </c>
      <c r="P2110" s="37">
        <f t="shared" si="230"/>
        <v>12</v>
      </c>
    </row>
    <row r="2111" spans="1:16" x14ac:dyDescent="0.25">
      <c r="A2111" s="31">
        <v>43800</v>
      </c>
      <c r="B2111" s="32" t="s">
        <v>81</v>
      </c>
      <c r="C2111" s="32" t="s">
        <v>86</v>
      </c>
      <c r="D2111" s="32" t="s">
        <v>77</v>
      </c>
      <c r="E2111" s="33">
        <v>15</v>
      </c>
      <c r="F2111" s="34">
        <v>8930.06</v>
      </c>
      <c r="G2111" s="34">
        <v>1054.47</v>
      </c>
      <c r="H2111" s="34">
        <v>3910.83</v>
      </c>
      <c r="I2111" s="34">
        <v>395.23</v>
      </c>
      <c r="J2111" s="35">
        <f t="shared" si="224"/>
        <v>7875.5899999999992</v>
      </c>
      <c r="K2111" s="35">
        <f t="shared" si="225"/>
        <v>3964.7599999999993</v>
      </c>
      <c r="L2111" s="35">
        <f t="shared" si="226"/>
        <v>3569.5299999999993</v>
      </c>
      <c r="M2111" s="36">
        <f t="shared" si="227"/>
        <v>0.50342387046557779</v>
      </c>
      <c r="N2111" s="37">
        <f t="shared" si="228"/>
        <v>2019</v>
      </c>
      <c r="O2111" s="38" t="str">
        <f t="shared" si="229"/>
        <v>Q4</v>
      </c>
      <c r="P2111" s="37">
        <f t="shared" si="230"/>
        <v>12</v>
      </c>
    </row>
    <row r="2112" spans="1:16" x14ac:dyDescent="0.25">
      <c r="A2112" s="31">
        <v>43800</v>
      </c>
      <c r="B2112" s="32" t="s">
        <v>81</v>
      </c>
      <c r="C2112" s="32" t="s">
        <v>75</v>
      </c>
      <c r="D2112" s="32" t="s">
        <v>76</v>
      </c>
      <c r="E2112" s="33">
        <v>44</v>
      </c>
      <c r="F2112" s="34">
        <v>32925.03</v>
      </c>
      <c r="G2112" s="34">
        <v>0</v>
      </c>
      <c r="H2112" s="34">
        <v>14899.59</v>
      </c>
      <c r="I2112" s="34">
        <v>0</v>
      </c>
      <c r="J2112" s="35">
        <f t="shared" si="224"/>
        <v>32925.03</v>
      </c>
      <c r="K2112" s="35">
        <f t="shared" si="225"/>
        <v>18025.439999999999</v>
      </c>
      <c r="L2112" s="35">
        <f t="shared" si="226"/>
        <v>18025.439999999999</v>
      </c>
      <c r="M2112" s="36">
        <f t="shared" si="227"/>
        <v>0.54746920503944874</v>
      </c>
      <c r="N2112" s="37">
        <f t="shared" si="228"/>
        <v>2019</v>
      </c>
      <c r="O2112" s="38" t="str">
        <f t="shared" si="229"/>
        <v>Q4</v>
      </c>
      <c r="P2112" s="37">
        <f t="shared" si="230"/>
        <v>12</v>
      </c>
    </row>
    <row r="2113" spans="1:16" x14ac:dyDescent="0.25">
      <c r="A2113" s="31">
        <v>43800</v>
      </c>
      <c r="B2113" s="32" t="s">
        <v>81</v>
      </c>
      <c r="C2113" s="32" t="s">
        <v>75</v>
      </c>
      <c r="D2113" s="32" t="s">
        <v>77</v>
      </c>
      <c r="E2113" s="33">
        <v>27</v>
      </c>
      <c r="F2113" s="34">
        <v>17470.61</v>
      </c>
      <c r="G2113" s="34">
        <v>2168.66</v>
      </c>
      <c r="H2113" s="34">
        <v>7619.68</v>
      </c>
      <c r="I2113" s="34">
        <v>0</v>
      </c>
      <c r="J2113" s="35">
        <f t="shared" si="224"/>
        <v>15301.95</v>
      </c>
      <c r="K2113" s="35">
        <f t="shared" si="225"/>
        <v>7682.27</v>
      </c>
      <c r="L2113" s="35">
        <f t="shared" si="226"/>
        <v>7682.27</v>
      </c>
      <c r="M2113" s="36">
        <f t="shared" si="227"/>
        <v>0.50204516417842171</v>
      </c>
      <c r="N2113" s="37">
        <f t="shared" si="228"/>
        <v>2019</v>
      </c>
      <c r="O2113" s="38" t="str">
        <f t="shared" si="229"/>
        <v>Q4</v>
      </c>
      <c r="P2113" s="37">
        <f t="shared" si="230"/>
        <v>12</v>
      </c>
    </row>
    <row r="2114" spans="1:16" x14ac:dyDescent="0.25">
      <c r="A2114" s="31">
        <v>43800</v>
      </c>
      <c r="B2114" s="32" t="s">
        <v>81</v>
      </c>
      <c r="C2114" s="32" t="s">
        <v>78</v>
      </c>
      <c r="D2114" s="32" t="s">
        <v>76</v>
      </c>
      <c r="E2114" s="33">
        <v>767</v>
      </c>
      <c r="F2114" s="34">
        <v>552457.61</v>
      </c>
      <c r="G2114" s="34">
        <v>0</v>
      </c>
      <c r="H2114" s="34">
        <v>248076.88</v>
      </c>
      <c r="I2114" s="34">
        <v>0</v>
      </c>
      <c r="J2114" s="35">
        <f t="shared" ref="J2114:J2177" si="231">F2114-G2114</f>
        <v>552457.61</v>
      </c>
      <c r="K2114" s="35">
        <f t="shared" ref="K2114:K2177" si="232">J2114-H2114</f>
        <v>304380.73</v>
      </c>
      <c r="L2114" s="35">
        <f t="shared" ref="L2114:L2177" si="233">K2114-I2114</f>
        <v>304380.73</v>
      </c>
      <c r="M2114" s="36">
        <f t="shared" ref="M2114:M2177" si="234">IF(J2114=0,0,K2114/J2114)</f>
        <v>0.55095762007876037</v>
      </c>
      <c r="N2114" s="37">
        <f t="shared" ref="N2114:N2177" si="235">YEAR(A2114)</f>
        <v>2019</v>
      </c>
      <c r="O2114" s="38" t="str">
        <f t="shared" ref="O2114:O2177" si="236">"Q"&amp;ROUNDUP(MONTH(A2114)/3,0)</f>
        <v>Q4</v>
      </c>
      <c r="P2114" s="37">
        <f t="shared" ref="P2114:P2177" si="237">MONTH(A2114)</f>
        <v>12</v>
      </c>
    </row>
    <row r="2115" spans="1:16" x14ac:dyDescent="0.25">
      <c r="A2115" s="31">
        <v>43800</v>
      </c>
      <c r="B2115" s="32" t="s">
        <v>81</v>
      </c>
      <c r="C2115" s="32" t="s">
        <v>78</v>
      </c>
      <c r="D2115" s="32" t="s">
        <v>77</v>
      </c>
      <c r="E2115" s="33">
        <v>253</v>
      </c>
      <c r="F2115" s="34">
        <v>190398.71</v>
      </c>
      <c r="G2115" s="34">
        <v>20701.400000000001</v>
      </c>
      <c r="H2115" s="34">
        <v>85117.57</v>
      </c>
      <c r="I2115" s="34">
        <v>0</v>
      </c>
      <c r="J2115" s="35">
        <f t="shared" si="231"/>
        <v>169697.31</v>
      </c>
      <c r="K2115" s="35">
        <f t="shared" si="232"/>
        <v>84579.739999999991</v>
      </c>
      <c r="L2115" s="35">
        <f t="shared" si="233"/>
        <v>84579.739999999991</v>
      </c>
      <c r="M2115" s="36">
        <f t="shared" si="234"/>
        <v>0.49841532549926687</v>
      </c>
      <c r="N2115" s="37">
        <f t="shared" si="235"/>
        <v>2019</v>
      </c>
      <c r="O2115" s="38" t="str">
        <f t="shared" si="236"/>
        <v>Q4</v>
      </c>
      <c r="P2115" s="37">
        <f t="shared" si="237"/>
        <v>12</v>
      </c>
    </row>
    <row r="2116" spans="1:16" x14ac:dyDescent="0.25">
      <c r="A2116" s="31">
        <v>43800</v>
      </c>
      <c r="B2116" s="32" t="s">
        <v>81</v>
      </c>
      <c r="C2116" s="32" t="s">
        <v>79</v>
      </c>
      <c r="D2116" s="32" t="s">
        <v>76</v>
      </c>
      <c r="E2116" s="33">
        <v>58</v>
      </c>
      <c r="F2116" s="34">
        <v>35478.33</v>
      </c>
      <c r="G2116" s="34">
        <v>0</v>
      </c>
      <c r="H2116" s="34">
        <v>16519.810000000001</v>
      </c>
      <c r="I2116" s="34">
        <v>0</v>
      </c>
      <c r="J2116" s="35">
        <f t="shared" si="231"/>
        <v>35478.33</v>
      </c>
      <c r="K2116" s="35">
        <f t="shared" si="232"/>
        <v>18958.52</v>
      </c>
      <c r="L2116" s="35">
        <f t="shared" si="233"/>
        <v>18958.52</v>
      </c>
      <c r="M2116" s="36">
        <f t="shared" si="234"/>
        <v>0.53436900778587937</v>
      </c>
      <c r="N2116" s="37">
        <f t="shared" si="235"/>
        <v>2019</v>
      </c>
      <c r="O2116" s="38" t="str">
        <f t="shared" si="236"/>
        <v>Q4</v>
      </c>
      <c r="P2116" s="37">
        <f t="shared" si="237"/>
        <v>12</v>
      </c>
    </row>
    <row r="2117" spans="1:16" x14ac:dyDescent="0.25">
      <c r="A2117" s="31">
        <v>43800</v>
      </c>
      <c r="B2117" s="32" t="s">
        <v>81</v>
      </c>
      <c r="C2117" s="32" t="s">
        <v>79</v>
      </c>
      <c r="D2117" s="32" t="s">
        <v>77</v>
      </c>
      <c r="E2117" s="33">
        <v>38</v>
      </c>
      <c r="F2117" s="34">
        <v>38248.06</v>
      </c>
      <c r="G2117" s="34">
        <v>4732.7700000000004</v>
      </c>
      <c r="H2117" s="34">
        <v>16986.64</v>
      </c>
      <c r="I2117" s="34">
        <v>0</v>
      </c>
      <c r="J2117" s="35">
        <f t="shared" si="231"/>
        <v>33515.289999999994</v>
      </c>
      <c r="K2117" s="35">
        <f t="shared" si="232"/>
        <v>16528.649999999994</v>
      </c>
      <c r="L2117" s="35">
        <f t="shared" si="233"/>
        <v>16528.649999999994</v>
      </c>
      <c r="M2117" s="36">
        <f t="shared" si="234"/>
        <v>0.49316744685783703</v>
      </c>
      <c r="N2117" s="37">
        <f t="shared" si="235"/>
        <v>2019</v>
      </c>
      <c r="O2117" s="38" t="str">
        <f t="shared" si="236"/>
        <v>Q4</v>
      </c>
      <c r="P2117" s="37">
        <f t="shared" si="237"/>
        <v>12</v>
      </c>
    </row>
    <row r="2118" spans="1:16" x14ac:dyDescent="0.25">
      <c r="A2118" s="31">
        <v>43800</v>
      </c>
      <c r="B2118" s="32" t="s">
        <v>82</v>
      </c>
      <c r="C2118" s="32" t="s">
        <v>86</v>
      </c>
      <c r="D2118" s="32" t="s">
        <v>76</v>
      </c>
      <c r="E2118" s="33">
        <v>51</v>
      </c>
      <c r="F2118" s="34">
        <v>3398.01</v>
      </c>
      <c r="G2118" s="34">
        <v>0</v>
      </c>
      <c r="H2118" s="34">
        <v>2857.3</v>
      </c>
      <c r="I2118" s="34">
        <v>169.59</v>
      </c>
      <c r="J2118" s="35">
        <f t="shared" si="231"/>
        <v>3398.01</v>
      </c>
      <c r="K2118" s="35">
        <f t="shared" si="232"/>
        <v>540.71</v>
      </c>
      <c r="L2118" s="35">
        <f t="shared" si="233"/>
        <v>371.12</v>
      </c>
      <c r="M2118" s="36">
        <f t="shared" si="234"/>
        <v>0.15912548815336036</v>
      </c>
      <c r="N2118" s="37">
        <f t="shared" si="235"/>
        <v>2019</v>
      </c>
      <c r="O2118" s="38" t="str">
        <f t="shared" si="236"/>
        <v>Q4</v>
      </c>
      <c r="P2118" s="37">
        <f t="shared" si="237"/>
        <v>12</v>
      </c>
    </row>
    <row r="2119" spans="1:16" x14ac:dyDescent="0.25">
      <c r="A2119" s="31">
        <v>43800</v>
      </c>
      <c r="B2119" s="32" t="s">
        <v>82</v>
      </c>
      <c r="C2119" s="32" t="s">
        <v>86</v>
      </c>
      <c r="D2119" s="32" t="s">
        <v>77</v>
      </c>
      <c r="E2119" s="33">
        <v>13</v>
      </c>
      <c r="F2119" s="34">
        <v>1746.74</v>
      </c>
      <c r="G2119" s="34">
        <v>216.32</v>
      </c>
      <c r="H2119" s="34">
        <v>1473.37</v>
      </c>
      <c r="I2119" s="34">
        <v>76.52</v>
      </c>
      <c r="J2119" s="35">
        <f t="shared" si="231"/>
        <v>1530.42</v>
      </c>
      <c r="K2119" s="35">
        <f t="shared" si="232"/>
        <v>57.050000000000182</v>
      </c>
      <c r="L2119" s="35">
        <f t="shared" si="233"/>
        <v>-19.469999999999814</v>
      </c>
      <c r="M2119" s="36">
        <f t="shared" si="234"/>
        <v>3.7277348701663715E-2</v>
      </c>
      <c r="N2119" s="37">
        <f t="shared" si="235"/>
        <v>2019</v>
      </c>
      <c r="O2119" s="38" t="str">
        <f t="shared" si="236"/>
        <v>Q4</v>
      </c>
      <c r="P2119" s="37">
        <f t="shared" si="237"/>
        <v>12</v>
      </c>
    </row>
    <row r="2120" spans="1:16" x14ac:dyDescent="0.25">
      <c r="A2120" s="31">
        <v>43800</v>
      </c>
      <c r="B2120" s="32" t="s">
        <v>82</v>
      </c>
      <c r="C2120" s="32" t="s">
        <v>75</v>
      </c>
      <c r="D2120" s="32" t="s">
        <v>76</v>
      </c>
      <c r="E2120" s="33">
        <v>135</v>
      </c>
      <c r="F2120" s="34">
        <v>13638.68</v>
      </c>
      <c r="G2120" s="34">
        <v>0</v>
      </c>
      <c r="H2120" s="34">
        <v>11509.6</v>
      </c>
      <c r="I2120" s="34">
        <v>0</v>
      </c>
      <c r="J2120" s="35">
        <f t="shared" si="231"/>
        <v>13638.68</v>
      </c>
      <c r="K2120" s="35">
        <f t="shared" si="232"/>
        <v>2129.08</v>
      </c>
      <c r="L2120" s="35">
        <f t="shared" si="233"/>
        <v>2129.08</v>
      </c>
      <c r="M2120" s="36">
        <f t="shared" si="234"/>
        <v>0.1561060161247276</v>
      </c>
      <c r="N2120" s="37">
        <f t="shared" si="235"/>
        <v>2019</v>
      </c>
      <c r="O2120" s="38" t="str">
        <f t="shared" si="236"/>
        <v>Q4</v>
      </c>
      <c r="P2120" s="37">
        <f t="shared" si="237"/>
        <v>12</v>
      </c>
    </row>
    <row r="2121" spans="1:16" x14ac:dyDescent="0.25">
      <c r="A2121" s="31">
        <v>43800</v>
      </c>
      <c r="B2121" s="32" t="s">
        <v>82</v>
      </c>
      <c r="C2121" s="32" t="s">
        <v>75</v>
      </c>
      <c r="D2121" s="32" t="s">
        <v>77</v>
      </c>
      <c r="E2121" s="33">
        <v>73</v>
      </c>
      <c r="F2121" s="34">
        <v>9580.65</v>
      </c>
      <c r="G2121" s="34">
        <v>1183.6600000000001</v>
      </c>
      <c r="H2121" s="34">
        <v>7679.34</v>
      </c>
      <c r="I2121" s="34">
        <v>0</v>
      </c>
      <c r="J2121" s="35">
        <f t="shared" si="231"/>
        <v>8396.99</v>
      </c>
      <c r="K2121" s="35">
        <f t="shared" si="232"/>
        <v>717.64999999999964</v>
      </c>
      <c r="L2121" s="35">
        <f t="shared" si="233"/>
        <v>717.64999999999964</v>
      </c>
      <c r="M2121" s="36">
        <f t="shared" si="234"/>
        <v>8.5465148821184694E-2</v>
      </c>
      <c r="N2121" s="37">
        <f t="shared" si="235"/>
        <v>2019</v>
      </c>
      <c r="O2121" s="38" t="str">
        <f t="shared" si="236"/>
        <v>Q4</v>
      </c>
      <c r="P2121" s="37">
        <f t="shared" si="237"/>
        <v>12</v>
      </c>
    </row>
    <row r="2122" spans="1:16" x14ac:dyDescent="0.25">
      <c r="A2122" s="31">
        <v>43800</v>
      </c>
      <c r="B2122" s="32" t="s">
        <v>82</v>
      </c>
      <c r="C2122" s="32" t="s">
        <v>78</v>
      </c>
      <c r="D2122" s="32" t="s">
        <v>76</v>
      </c>
      <c r="E2122" s="33">
        <v>3436</v>
      </c>
      <c r="F2122" s="34">
        <v>351461.33</v>
      </c>
      <c r="G2122" s="34">
        <v>0</v>
      </c>
      <c r="H2122" s="34">
        <v>290707.84999999998</v>
      </c>
      <c r="I2122" s="34">
        <v>0</v>
      </c>
      <c r="J2122" s="35">
        <f t="shared" si="231"/>
        <v>351461.33</v>
      </c>
      <c r="K2122" s="35">
        <f t="shared" si="232"/>
        <v>60753.48000000004</v>
      </c>
      <c r="L2122" s="35">
        <f t="shared" si="233"/>
        <v>60753.48000000004</v>
      </c>
      <c r="M2122" s="36">
        <f t="shared" si="234"/>
        <v>0.17285964290865238</v>
      </c>
      <c r="N2122" s="37">
        <f t="shared" si="235"/>
        <v>2019</v>
      </c>
      <c r="O2122" s="38" t="str">
        <f t="shared" si="236"/>
        <v>Q4</v>
      </c>
      <c r="P2122" s="37">
        <f t="shared" si="237"/>
        <v>12</v>
      </c>
    </row>
    <row r="2123" spans="1:16" x14ac:dyDescent="0.25">
      <c r="A2123" s="31">
        <v>43800</v>
      </c>
      <c r="B2123" s="32" t="s">
        <v>82</v>
      </c>
      <c r="C2123" s="32" t="s">
        <v>78</v>
      </c>
      <c r="D2123" s="32" t="s">
        <v>77</v>
      </c>
      <c r="E2123" s="33">
        <v>1075</v>
      </c>
      <c r="F2123" s="34">
        <v>107213.3</v>
      </c>
      <c r="G2123" s="34">
        <v>11712.28</v>
      </c>
      <c r="H2123" s="34">
        <v>88481.82</v>
      </c>
      <c r="I2123" s="34">
        <v>0</v>
      </c>
      <c r="J2123" s="35">
        <f t="shared" si="231"/>
        <v>95501.02</v>
      </c>
      <c r="K2123" s="35">
        <f t="shared" si="232"/>
        <v>7019.1999999999971</v>
      </c>
      <c r="L2123" s="35">
        <f t="shared" si="233"/>
        <v>7019.1999999999971</v>
      </c>
      <c r="M2123" s="36">
        <f t="shared" si="234"/>
        <v>7.3498691427588914E-2</v>
      </c>
      <c r="N2123" s="37">
        <f t="shared" si="235"/>
        <v>2019</v>
      </c>
      <c r="O2123" s="38" t="str">
        <f t="shared" si="236"/>
        <v>Q4</v>
      </c>
      <c r="P2123" s="37">
        <f t="shared" si="237"/>
        <v>12</v>
      </c>
    </row>
    <row r="2124" spans="1:16" x14ac:dyDescent="0.25">
      <c r="A2124" s="31">
        <v>43800</v>
      </c>
      <c r="B2124" s="32" t="s">
        <v>82</v>
      </c>
      <c r="C2124" s="32" t="s">
        <v>79</v>
      </c>
      <c r="D2124" s="32" t="s">
        <v>76</v>
      </c>
      <c r="E2124" s="33">
        <v>152</v>
      </c>
      <c r="F2124" s="34">
        <v>16321.46</v>
      </c>
      <c r="G2124" s="34">
        <v>0</v>
      </c>
      <c r="H2124" s="34">
        <v>13192.77</v>
      </c>
      <c r="I2124" s="34">
        <v>0</v>
      </c>
      <c r="J2124" s="35">
        <f t="shared" si="231"/>
        <v>16321.46</v>
      </c>
      <c r="K2124" s="35">
        <f t="shared" si="232"/>
        <v>3128.6899999999987</v>
      </c>
      <c r="L2124" s="35">
        <f t="shared" si="233"/>
        <v>3128.6899999999987</v>
      </c>
      <c r="M2124" s="36">
        <f t="shared" si="234"/>
        <v>0.19169179717990908</v>
      </c>
      <c r="N2124" s="37">
        <f t="shared" si="235"/>
        <v>2019</v>
      </c>
      <c r="O2124" s="38" t="str">
        <f t="shared" si="236"/>
        <v>Q4</v>
      </c>
      <c r="P2124" s="37">
        <f t="shared" si="237"/>
        <v>12</v>
      </c>
    </row>
    <row r="2125" spans="1:16" x14ac:dyDescent="0.25">
      <c r="A2125" s="31">
        <v>43800</v>
      </c>
      <c r="B2125" s="32" t="s">
        <v>82</v>
      </c>
      <c r="C2125" s="32" t="s">
        <v>79</v>
      </c>
      <c r="D2125" s="32" t="s">
        <v>77</v>
      </c>
      <c r="E2125" s="33">
        <v>126</v>
      </c>
      <c r="F2125" s="34">
        <v>14663.8</v>
      </c>
      <c r="G2125" s="34">
        <v>1757.57</v>
      </c>
      <c r="H2125" s="34">
        <v>11790.83</v>
      </c>
      <c r="I2125" s="34">
        <v>0</v>
      </c>
      <c r="J2125" s="35">
        <f t="shared" si="231"/>
        <v>12906.23</v>
      </c>
      <c r="K2125" s="35">
        <f t="shared" si="232"/>
        <v>1115.3999999999996</v>
      </c>
      <c r="L2125" s="35">
        <f t="shared" si="233"/>
        <v>1115.3999999999996</v>
      </c>
      <c r="M2125" s="36">
        <f t="shared" si="234"/>
        <v>8.6423378476906093E-2</v>
      </c>
      <c r="N2125" s="37">
        <f t="shared" si="235"/>
        <v>2019</v>
      </c>
      <c r="O2125" s="38" t="str">
        <f t="shared" si="236"/>
        <v>Q4</v>
      </c>
      <c r="P2125" s="37">
        <f t="shared" si="237"/>
        <v>12</v>
      </c>
    </row>
    <row r="2126" spans="1:16" x14ac:dyDescent="0.25">
      <c r="A2126" s="31">
        <v>43800</v>
      </c>
      <c r="B2126" s="32" t="s">
        <v>83</v>
      </c>
      <c r="C2126" s="32" t="s">
        <v>86</v>
      </c>
      <c r="D2126" s="32" t="s">
        <v>76</v>
      </c>
      <c r="E2126" s="33">
        <v>33</v>
      </c>
      <c r="F2126" s="34">
        <v>17825.12</v>
      </c>
      <c r="G2126" s="34">
        <v>0</v>
      </c>
      <c r="H2126" s="34">
        <v>9637.07</v>
      </c>
      <c r="I2126" s="34">
        <v>891.26</v>
      </c>
      <c r="J2126" s="35">
        <f t="shared" si="231"/>
        <v>17825.12</v>
      </c>
      <c r="K2126" s="35">
        <f t="shared" si="232"/>
        <v>8188.0499999999993</v>
      </c>
      <c r="L2126" s="35">
        <f t="shared" si="233"/>
        <v>7296.7899999999991</v>
      </c>
      <c r="M2126" s="36">
        <f t="shared" si="234"/>
        <v>0.45935455132980868</v>
      </c>
      <c r="N2126" s="37">
        <f t="shared" si="235"/>
        <v>2019</v>
      </c>
      <c r="O2126" s="38" t="str">
        <f t="shared" si="236"/>
        <v>Q4</v>
      </c>
      <c r="P2126" s="37">
        <f t="shared" si="237"/>
        <v>12</v>
      </c>
    </row>
    <row r="2127" spans="1:16" x14ac:dyDescent="0.25">
      <c r="A2127" s="31">
        <v>43800</v>
      </c>
      <c r="B2127" s="32" t="s">
        <v>83</v>
      </c>
      <c r="C2127" s="32" t="s">
        <v>86</v>
      </c>
      <c r="D2127" s="32" t="s">
        <v>77</v>
      </c>
      <c r="E2127" s="33">
        <v>21</v>
      </c>
      <c r="F2127" s="34">
        <v>14643.58</v>
      </c>
      <c r="G2127" s="34">
        <v>1826.23</v>
      </c>
      <c r="H2127" s="34">
        <v>7888.07</v>
      </c>
      <c r="I2127" s="34">
        <v>640.86</v>
      </c>
      <c r="J2127" s="35">
        <f t="shared" si="231"/>
        <v>12817.35</v>
      </c>
      <c r="K2127" s="35">
        <f t="shared" si="232"/>
        <v>4929.2800000000007</v>
      </c>
      <c r="L2127" s="35">
        <f t="shared" si="233"/>
        <v>4288.420000000001</v>
      </c>
      <c r="M2127" s="36">
        <f t="shared" si="234"/>
        <v>0.38457871556913092</v>
      </c>
      <c r="N2127" s="37">
        <f t="shared" si="235"/>
        <v>2019</v>
      </c>
      <c r="O2127" s="38" t="str">
        <f t="shared" si="236"/>
        <v>Q4</v>
      </c>
      <c r="P2127" s="37">
        <f t="shared" si="237"/>
        <v>12</v>
      </c>
    </row>
    <row r="2128" spans="1:16" x14ac:dyDescent="0.25">
      <c r="A2128" s="31">
        <v>43800</v>
      </c>
      <c r="B2128" s="32" t="s">
        <v>83</v>
      </c>
      <c r="C2128" s="32" t="s">
        <v>75</v>
      </c>
      <c r="D2128" s="32" t="s">
        <v>76</v>
      </c>
      <c r="E2128" s="33">
        <v>57</v>
      </c>
      <c r="F2128" s="34">
        <v>33110.769999999997</v>
      </c>
      <c r="G2128" s="34">
        <v>0</v>
      </c>
      <c r="H2128" s="34">
        <v>17998.580000000002</v>
      </c>
      <c r="I2128" s="34">
        <v>0</v>
      </c>
      <c r="J2128" s="35">
        <f t="shared" si="231"/>
        <v>33110.769999999997</v>
      </c>
      <c r="K2128" s="35">
        <f t="shared" si="232"/>
        <v>15112.189999999995</v>
      </c>
      <c r="L2128" s="35">
        <f t="shared" si="233"/>
        <v>15112.189999999995</v>
      </c>
      <c r="M2128" s="36">
        <f t="shared" si="234"/>
        <v>0.45641312479292978</v>
      </c>
      <c r="N2128" s="37">
        <f t="shared" si="235"/>
        <v>2019</v>
      </c>
      <c r="O2128" s="38" t="str">
        <f t="shared" si="236"/>
        <v>Q4</v>
      </c>
      <c r="P2128" s="37">
        <f t="shared" si="237"/>
        <v>12</v>
      </c>
    </row>
    <row r="2129" spans="1:16" x14ac:dyDescent="0.25">
      <c r="A2129" s="31">
        <v>43800</v>
      </c>
      <c r="B2129" s="32" t="s">
        <v>83</v>
      </c>
      <c r="C2129" s="32" t="s">
        <v>75</v>
      </c>
      <c r="D2129" s="32" t="s">
        <v>77</v>
      </c>
      <c r="E2129" s="33">
        <v>45</v>
      </c>
      <c r="F2129" s="34">
        <v>22333.119999999999</v>
      </c>
      <c r="G2129" s="34">
        <v>2745.36</v>
      </c>
      <c r="H2129" s="34">
        <v>11803.5</v>
      </c>
      <c r="I2129" s="34">
        <v>0</v>
      </c>
      <c r="J2129" s="35">
        <f t="shared" si="231"/>
        <v>19587.759999999998</v>
      </c>
      <c r="K2129" s="35">
        <f t="shared" si="232"/>
        <v>7784.2599999999984</v>
      </c>
      <c r="L2129" s="35">
        <f t="shared" si="233"/>
        <v>7784.2599999999984</v>
      </c>
      <c r="M2129" s="36">
        <f t="shared" si="234"/>
        <v>0.3974042973775459</v>
      </c>
      <c r="N2129" s="37">
        <f t="shared" si="235"/>
        <v>2019</v>
      </c>
      <c r="O2129" s="38" t="str">
        <f t="shared" si="236"/>
        <v>Q4</v>
      </c>
      <c r="P2129" s="37">
        <f t="shared" si="237"/>
        <v>12</v>
      </c>
    </row>
    <row r="2130" spans="1:16" x14ac:dyDescent="0.25">
      <c r="A2130" s="31">
        <v>43800</v>
      </c>
      <c r="B2130" s="32" t="s">
        <v>83</v>
      </c>
      <c r="C2130" s="32" t="s">
        <v>78</v>
      </c>
      <c r="D2130" s="32" t="s">
        <v>76</v>
      </c>
      <c r="E2130" s="33">
        <v>908</v>
      </c>
      <c r="F2130" s="34">
        <v>517398.09</v>
      </c>
      <c r="G2130" s="34">
        <v>0</v>
      </c>
      <c r="H2130" s="34">
        <v>277526.78999999998</v>
      </c>
      <c r="I2130" s="34">
        <v>0</v>
      </c>
      <c r="J2130" s="35">
        <f t="shared" si="231"/>
        <v>517398.09</v>
      </c>
      <c r="K2130" s="35">
        <f t="shared" si="232"/>
        <v>239871.30000000005</v>
      </c>
      <c r="L2130" s="35">
        <f t="shared" si="233"/>
        <v>239871.30000000005</v>
      </c>
      <c r="M2130" s="36">
        <f t="shared" si="234"/>
        <v>0.46361071800632281</v>
      </c>
      <c r="N2130" s="37">
        <f t="shared" si="235"/>
        <v>2019</v>
      </c>
      <c r="O2130" s="38" t="str">
        <f t="shared" si="236"/>
        <v>Q4</v>
      </c>
      <c r="P2130" s="37">
        <f t="shared" si="237"/>
        <v>12</v>
      </c>
    </row>
    <row r="2131" spans="1:16" x14ac:dyDescent="0.25">
      <c r="A2131" s="31">
        <v>43800</v>
      </c>
      <c r="B2131" s="32" t="s">
        <v>83</v>
      </c>
      <c r="C2131" s="32" t="s">
        <v>78</v>
      </c>
      <c r="D2131" s="32" t="s">
        <v>77</v>
      </c>
      <c r="E2131" s="33">
        <v>278</v>
      </c>
      <c r="F2131" s="34">
        <v>168207.65</v>
      </c>
      <c r="G2131" s="34">
        <v>18258.810000000001</v>
      </c>
      <c r="H2131" s="34">
        <v>90585.2</v>
      </c>
      <c r="I2131" s="34">
        <v>0</v>
      </c>
      <c r="J2131" s="35">
        <f t="shared" si="231"/>
        <v>149948.84</v>
      </c>
      <c r="K2131" s="35">
        <f t="shared" si="232"/>
        <v>59363.64</v>
      </c>
      <c r="L2131" s="35">
        <f t="shared" si="233"/>
        <v>59363.64</v>
      </c>
      <c r="M2131" s="36">
        <f t="shared" si="234"/>
        <v>0.39589262577823209</v>
      </c>
      <c r="N2131" s="37">
        <f t="shared" si="235"/>
        <v>2019</v>
      </c>
      <c r="O2131" s="38" t="str">
        <f t="shared" si="236"/>
        <v>Q4</v>
      </c>
      <c r="P2131" s="37">
        <f t="shared" si="237"/>
        <v>12</v>
      </c>
    </row>
    <row r="2132" spans="1:16" x14ac:dyDescent="0.25">
      <c r="A2132" s="31">
        <v>43800</v>
      </c>
      <c r="B2132" s="32" t="s">
        <v>83</v>
      </c>
      <c r="C2132" s="32" t="s">
        <v>79</v>
      </c>
      <c r="D2132" s="32" t="s">
        <v>76</v>
      </c>
      <c r="E2132" s="33">
        <v>53</v>
      </c>
      <c r="F2132" s="34">
        <v>38677.86</v>
      </c>
      <c r="G2132" s="34">
        <v>0</v>
      </c>
      <c r="H2132" s="34">
        <v>21515.51</v>
      </c>
      <c r="I2132" s="34">
        <v>0</v>
      </c>
      <c r="J2132" s="35">
        <f t="shared" si="231"/>
        <v>38677.86</v>
      </c>
      <c r="K2132" s="35">
        <f t="shared" si="232"/>
        <v>17162.350000000002</v>
      </c>
      <c r="L2132" s="35">
        <f t="shared" si="233"/>
        <v>17162.350000000002</v>
      </c>
      <c r="M2132" s="36">
        <f t="shared" si="234"/>
        <v>0.44372542844924723</v>
      </c>
      <c r="N2132" s="37">
        <f t="shared" si="235"/>
        <v>2019</v>
      </c>
      <c r="O2132" s="38" t="str">
        <f t="shared" si="236"/>
        <v>Q4</v>
      </c>
      <c r="P2132" s="37">
        <f t="shared" si="237"/>
        <v>12</v>
      </c>
    </row>
    <row r="2133" spans="1:16" x14ac:dyDescent="0.25">
      <c r="A2133" s="31">
        <v>43800</v>
      </c>
      <c r="B2133" s="32" t="s">
        <v>83</v>
      </c>
      <c r="C2133" s="32" t="s">
        <v>79</v>
      </c>
      <c r="D2133" s="32" t="s">
        <v>77</v>
      </c>
      <c r="E2133" s="33">
        <v>45</v>
      </c>
      <c r="F2133" s="34">
        <v>25924.21</v>
      </c>
      <c r="G2133" s="34">
        <v>3216.66</v>
      </c>
      <c r="H2133" s="34">
        <v>13816.57</v>
      </c>
      <c r="I2133" s="34">
        <v>0</v>
      </c>
      <c r="J2133" s="35">
        <f t="shared" si="231"/>
        <v>22707.55</v>
      </c>
      <c r="K2133" s="35">
        <f t="shared" si="232"/>
        <v>8890.98</v>
      </c>
      <c r="L2133" s="35">
        <f t="shared" si="233"/>
        <v>8890.98</v>
      </c>
      <c r="M2133" s="36">
        <f t="shared" si="234"/>
        <v>0.39154290092942656</v>
      </c>
      <c r="N2133" s="37">
        <f t="shared" si="235"/>
        <v>2019</v>
      </c>
      <c r="O2133" s="38" t="str">
        <f t="shared" si="236"/>
        <v>Q4</v>
      </c>
      <c r="P2133" s="37">
        <f t="shared" si="237"/>
        <v>12</v>
      </c>
    </row>
    <row r="2134" spans="1:16" x14ac:dyDescent="0.25">
      <c r="A2134" s="31">
        <v>43800</v>
      </c>
      <c r="B2134" s="32" t="s">
        <v>84</v>
      </c>
      <c r="C2134" s="32" t="s">
        <v>86</v>
      </c>
      <c r="D2134" s="32" t="s">
        <v>76</v>
      </c>
      <c r="E2134" s="33">
        <v>11</v>
      </c>
      <c r="F2134" s="34">
        <v>37120</v>
      </c>
      <c r="G2134" s="34">
        <v>0</v>
      </c>
      <c r="H2134" s="34">
        <v>31668.94</v>
      </c>
      <c r="I2134" s="34">
        <v>1854.93</v>
      </c>
      <c r="J2134" s="35">
        <f t="shared" si="231"/>
        <v>37120</v>
      </c>
      <c r="K2134" s="35">
        <f t="shared" si="232"/>
        <v>5451.0600000000013</v>
      </c>
      <c r="L2134" s="35">
        <f t="shared" si="233"/>
        <v>3596.130000000001</v>
      </c>
      <c r="M2134" s="36">
        <f t="shared" si="234"/>
        <v>0.14684967672413796</v>
      </c>
      <c r="N2134" s="37">
        <f t="shared" si="235"/>
        <v>2019</v>
      </c>
      <c r="O2134" s="38" t="str">
        <f t="shared" si="236"/>
        <v>Q4</v>
      </c>
      <c r="P2134" s="37">
        <f t="shared" si="237"/>
        <v>12</v>
      </c>
    </row>
    <row r="2135" spans="1:16" x14ac:dyDescent="0.25">
      <c r="A2135" s="31">
        <v>43800</v>
      </c>
      <c r="B2135" s="32" t="s">
        <v>84</v>
      </c>
      <c r="C2135" s="32" t="s">
        <v>86</v>
      </c>
      <c r="D2135" s="32" t="s">
        <v>77</v>
      </c>
      <c r="E2135" s="33">
        <v>11</v>
      </c>
      <c r="F2135" s="34">
        <v>28343.81</v>
      </c>
      <c r="G2135" s="34">
        <v>3675.29</v>
      </c>
      <c r="H2135" s="34">
        <v>22420.639999999999</v>
      </c>
      <c r="I2135" s="34">
        <v>1233.42</v>
      </c>
      <c r="J2135" s="35">
        <f t="shared" si="231"/>
        <v>24668.52</v>
      </c>
      <c r="K2135" s="35">
        <f t="shared" si="232"/>
        <v>2247.880000000001</v>
      </c>
      <c r="L2135" s="35">
        <f t="shared" si="233"/>
        <v>1014.4600000000009</v>
      </c>
      <c r="M2135" s="36">
        <f t="shared" si="234"/>
        <v>9.1123423699516676E-2</v>
      </c>
      <c r="N2135" s="37">
        <f t="shared" si="235"/>
        <v>2019</v>
      </c>
      <c r="O2135" s="38" t="str">
        <f t="shared" si="236"/>
        <v>Q4</v>
      </c>
      <c r="P2135" s="37">
        <f t="shared" si="237"/>
        <v>12</v>
      </c>
    </row>
    <row r="2136" spans="1:16" x14ac:dyDescent="0.25">
      <c r="A2136" s="31">
        <v>43800</v>
      </c>
      <c r="B2136" s="32" t="s">
        <v>84</v>
      </c>
      <c r="C2136" s="32" t="s">
        <v>75</v>
      </c>
      <c r="D2136" s="32" t="s">
        <v>76</v>
      </c>
      <c r="E2136" s="33">
        <v>21</v>
      </c>
      <c r="F2136" s="34">
        <v>73540.639999999999</v>
      </c>
      <c r="G2136" s="34">
        <v>0</v>
      </c>
      <c r="H2136" s="34">
        <v>62653.3</v>
      </c>
      <c r="I2136" s="34">
        <v>0</v>
      </c>
      <c r="J2136" s="35">
        <f t="shared" si="231"/>
        <v>73540.639999999999</v>
      </c>
      <c r="K2136" s="35">
        <f t="shared" si="232"/>
        <v>10887.339999999997</v>
      </c>
      <c r="L2136" s="35">
        <f t="shared" si="233"/>
        <v>10887.339999999997</v>
      </c>
      <c r="M2136" s="36">
        <f t="shared" si="234"/>
        <v>0.14804521690319797</v>
      </c>
      <c r="N2136" s="37">
        <f t="shared" si="235"/>
        <v>2019</v>
      </c>
      <c r="O2136" s="38" t="str">
        <f t="shared" si="236"/>
        <v>Q4</v>
      </c>
      <c r="P2136" s="37">
        <f t="shared" si="237"/>
        <v>12</v>
      </c>
    </row>
    <row r="2137" spans="1:16" x14ac:dyDescent="0.25">
      <c r="A2137" s="31">
        <v>43800</v>
      </c>
      <c r="B2137" s="32" t="s">
        <v>84</v>
      </c>
      <c r="C2137" s="32" t="s">
        <v>75</v>
      </c>
      <c r="D2137" s="32" t="s">
        <v>77</v>
      </c>
      <c r="E2137" s="33">
        <v>20</v>
      </c>
      <c r="F2137" s="34">
        <v>79144.86</v>
      </c>
      <c r="G2137" s="34">
        <v>9789.16</v>
      </c>
      <c r="H2137" s="34">
        <v>63936.76</v>
      </c>
      <c r="I2137" s="34">
        <v>0</v>
      </c>
      <c r="J2137" s="35">
        <f t="shared" si="231"/>
        <v>69355.7</v>
      </c>
      <c r="K2137" s="35">
        <f t="shared" si="232"/>
        <v>5418.9399999999951</v>
      </c>
      <c r="L2137" s="35">
        <f t="shared" si="233"/>
        <v>5418.9399999999951</v>
      </c>
      <c r="M2137" s="36">
        <f t="shared" si="234"/>
        <v>7.8132583190711008E-2</v>
      </c>
      <c r="N2137" s="37">
        <f t="shared" si="235"/>
        <v>2019</v>
      </c>
      <c r="O2137" s="38" t="str">
        <f t="shared" si="236"/>
        <v>Q4</v>
      </c>
      <c r="P2137" s="37">
        <f t="shared" si="237"/>
        <v>12</v>
      </c>
    </row>
    <row r="2138" spans="1:16" x14ac:dyDescent="0.25">
      <c r="A2138" s="31">
        <v>43800</v>
      </c>
      <c r="B2138" s="32" t="s">
        <v>84</v>
      </c>
      <c r="C2138" s="32" t="s">
        <v>78</v>
      </c>
      <c r="D2138" s="32" t="s">
        <v>76</v>
      </c>
      <c r="E2138" s="33">
        <v>319</v>
      </c>
      <c r="F2138" s="34">
        <v>1272007.3999999999</v>
      </c>
      <c r="G2138" s="34">
        <v>0</v>
      </c>
      <c r="H2138" s="34">
        <v>1038620.94</v>
      </c>
      <c r="I2138" s="34">
        <v>0</v>
      </c>
      <c r="J2138" s="35">
        <f t="shared" si="231"/>
        <v>1272007.3999999999</v>
      </c>
      <c r="K2138" s="35">
        <f t="shared" si="232"/>
        <v>233386.45999999996</v>
      </c>
      <c r="L2138" s="35">
        <f t="shared" si="233"/>
        <v>233386.45999999996</v>
      </c>
      <c r="M2138" s="36">
        <f t="shared" si="234"/>
        <v>0.18347885397522057</v>
      </c>
      <c r="N2138" s="37">
        <f t="shared" si="235"/>
        <v>2019</v>
      </c>
      <c r="O2138" s="38" t="str">
        <f t="shared" si="236"/>
        <v>Q4</v>
      </c>
      <c r="P2138" s="37">
        <f t="shared" si="237"/>
        <v>12</v>
      </c>
    </row>
    <row r="2139" spans="1:16" x14ac:dyDescent="0.25">
      <c r="A2139" s="31">
        <v>43800</v>
      </c>
      <c r="B2139" s="32" t="s">
        <v>84</v>
      </c>
      <c r="C2139" s="32" t="s">
        <v>78</v>
      </c>
      <c r="D2139" s="32" t="s">
        <v>77</v>
      </c>
      <c r="E2139" s="33">
        <v>81</v>
      </c>
      <c r="F2139" s="34">
        <v>312206.33</v>
      </c>
      <c r="G2139" s="34">
        <v>33390.550000000003</v>
      </c>
      <c r="H2139" s="34">
        <v>264608.93</v>
      </c>
      <c r="I2139" s="34">
        <v>0</v>
      </c>
      <c r="J2139" s="35">
        <f t="shared" si="231"/>
        <v>278815.78000000003</v>
      </c>
      <c r="K2139" s="35">
        <f t="shared" si="232"/>
        <v>14206.850000000035</v>
      </c>
      <c r="L2139" s="35">
        <f t="shared" si="233"/>
        <v>14206.850000000035</v>
      </c>
      <c r="M2139" s="36">
        <f t="shared" si="234"/>
        <v>5.0954253737001666E-2</v>
      </c>
      <c r="N2139" s="37">
        <f t="shared" si="235"/>
        <v>2019</v>
      </c>
      <c r="O2139" s="38" t="str">
        <f t="shared" si="236"/>
        <v>Q4</v>
      </c>
      <c r="P2139" s="37">
        <f t="shared" si="237"/>
        <v>12</v>
      </c>
    </row>
    <row r="2140" spans="1:16" x14ac:dyDescent="0.25">
      <c r="A2140" s="31">
        <v>43800</v>
      </c>
      <c r="B2140" s="32" t="s">
        <v>84</v>
      </c>
      <c r="C2140" s="32" t="s">
        <v>79</v>
      </c>
      <c r="D2140" s="32" t="s">
        <v>76</v>
      </c>
      <c r="E2140" s="33">
        <v>32</v>
      </c>
      <c r="F2140" s="34">
        <v>122100.5</v>
      </c>
      <c r="G2140" s="34">
        <v>0</v>
      </c>
      <c r="H2140" s="34">
        <v>106651.25</v>
      </c>
      <c r="I2140" s="34">
        <v>0</v>
      </c>
      <c r="J2140" s="35">
        <f t="shared" si="231"/>
        <v>122100.5</v>
      </c>
      <c r="K2140" s="35">
        <f t="shared" si="232"/>
        <v>15449.25</v>
      </c>
      <c r="L2140" s="35">
        <f t="shared" si="233"/>
        <v>15449.25</v>
      </c>
      <c r="M2140" s="36">
        <f t="shared" si="234"/>
        <v>0.12652896589285056</v>
      </c>
      <c r="N2140" s="37">
        <f t="shared" si="235"/>
        <v>2019</v>
      </c>
      <c r="O2140" s="38" t="str">
        <f t="shared" si="236"/>
        <v>Q4</v>
      </c>
      <c r="P2140" s="37">
        <f t="shared" si="237"/>
        <v>12</v>
      </c>
    </row>
    <row r="2141" spans="1:16" x14ac:dyDescent="0.25">
      <c r="A2141" s="31">
        <v>43800</v>
      </c>
      <c r="B2141" s="32" t="s">
        <v>84</v>
      </c>
      <c r="C2141" s="32" t="s">
        <v>79</v>
      </c>
      <c r="D2141" s="32" t="s">
        <v>77</v>
      </c>
      <c r="E2141" s="33">
        <v>31</v>
      </c>
      <c r="F2141" s="34">
        <v>117432.23</v>
      </c>
      <c r="G2141" s="34">
        <v>14215.76</v>
      </c>
      <c r="H2141" s="34">
        <v>100328.13</v>
      </c>
      <c r="I2141" s="34">
        <v>0</v>
      </c>
      <c r="J2141" s="35">
        <f t="shared" si="231"/>
        <v>103216.47</v>
      </c>
      <c r="K2141" s="35">
        <f t="shared" si="232"/>
        <v>2888.3399999999965</v>
      </c>
      <c r="L2141" s="35">
        <f t="shared" si="233"/>
        <v>2888.3399999999965</v>
      </c>
      <c r="M2141" s="36">
        <f t="shared" si="234"/>
        <v>2.79833247542761E-2</v>
      </c>
      <c r="N2141" s="37">
        <f t="shared" si="235"/>
        <v>2019</v>
      </c>
      <c r="O2141" s="38" t="str">
        <f t="shared" si="236"/>
        <v>Q4</v>
      </c>
      <c r="P2141" s="37">
        <f t="shared" si="237"/>
        <v>12</v>
      </c>
    </row>
    <row r="2142" spans="1:16" x14ac:dyDescent="0.25">
      <c r="A2142" s="31">
        <v>43800</v>
      </c>
      <c r="B2142" s="32" t="s">
        <v>85</v>
      </c>
      <c r="C2142" s="32" t="s">
        <v>86</v>
      </c>
      <c r="D2142" s="32" t="s">
        <v>76</v>
      </c>
      <c r="E2142" s="33">
        <v>13</v>
      </c>
      <c r="F2142" s="34">
        <v>16880.66</v>
      </c>
      <c r="G2142" s="34">
        <v>0</v>
      </c>
      <c r="H2142" s="34">
        <v>9442.06</v>
      </c>
      <c r="I2142" s="34">
        <v>844.03</v>
      </c>
      <c r="J2142" s="35">
        <f t="shared" si="231"/>
        <v>16880.66</v>
      </c>
      <c r="K2142" s="35">
        <f t="shared" si="232"/>
        <v>7438.6</v>
      </c>
      <c r="L2142" s="35">
        <f t="shared" si="233"/>
        <v>6594.5700000000006</v>
      </c>
      <c r="M2142" s="36">
        <f t="shared" si="234"/>
        <v>0.440658125926356</v>
      </c>
      <c r="N2142" s="37">
        <f t="shared" si="235"/>
        <v>2019</v>
      </c>
      <c r="O2142" s="38" t="str">
        <f t="shared" si="236"/>
        <v>Q4</v>
      </c>
      <c r="P2142" s="37">
        <f t="shared" si="237"/>
        <v>12</v>
      </c>
    </row>
    <row r="2143" spans="1:16" x14ac:dyDescent="0.25">
      <c r="A2143" s="31">
        <v>43800</v>
      </c>
      <c r="B2143" s="32" t="s">
        <v>85</v>
      </c>
      <c r="C2143" s="32" t="s">
        <v>86</v>
      </c>
      <c r="D2143" s="32" t="s">
        <v>77</v>
      </c>
      <c r="E2143" s="33">
        <v>12</v>
      </c>
      <c r="F2143" s="34">
        <v>13931.56</v>
      </c>
      <c r="G2143" s="34">
        <v>1709.42</v>
      </c>
      <c r="H2143" s="34">
        <v>8278.39</v>
      </c>
      <c r="I2143" s="34">
        <v>611.1</v>
      </c>
      <c r="J2143" s="35">
        <f t="shared" si="231"/>
        <v>12222.14</v>
      </c>
      <c r="K2143" s="35">
        <f t="shared" si="232"/>
        <v>3943.75</v>
      </c>
      <c r="L2143" s="35">
        <f t="shared" si="233"/>
        <v>3332.65</v>
      </c>
      <c r="M2143" s="36">
        <f t="shared" si="234"/>
        <v>0.32267262525220625</v>
      </c>
      <c r="N2143" s="37">
        <f t="shared" si="235"/>
        <v>2019</v>
      </c>
      <c r="O2143" s="38" t="str">
        <f t="shared" si="236"/>
        <v>Q4</v>
      </c>
      <c r="P2143" s="37">
        <f t="shared" si="237"/>
        <v>12</v>
      </c>
    </row>
    <row r="2144" spans="1:16" x14ac:dyDescent="0.25">
      <c r="A2144" s="31">
        <v>43800</v>
      </c>
      <c r="B2144" s="32" t="s">
        <v>85</v>
      </c>
      <c r="C2144" s="32" t="s">
        <v>75</v>
      </c>
      <c r="D2144" s="32" t="s">
        <v>76</v>
      </c>
      <c r="E2144" s="33">
        <v>19</v>
      </c>
      <c r="F2144" s="34">
        <v>14889.82</v>
      </c>
      <c r="G2144" s="34">
        <v>0</v>
      </c>
      <c r="H2144" s="34">
        <v>8157.45</v>
      </c>
      <c r="I2144" s="34">
        <v>0</v>
      </c>
      <c r="J2144" s="35">
        <f t="shared" si="231"/>
        <v>14889.82</v>
      </c>
      <c r="K2144" s="35">
        <f t="shared" si="232"/>
        <v>6732.37</v>
      </c>
      <c r="L2144" s="35">
        <f t="shared" si="233"/>
        <v>6732.37</v>
      </c>
      <c r="M2144" s="36">
        <f t="shared" si="234"/>
        <v>0.45214582849221818</v>
      </c>
      <c r="N2144" s="37">
        <f t="shared" si="235"/>
        <v>2019</v>
      </c>
      <c r="O2144" s="38" t="str">
        <f t="shared" si="236"/>
        <v>Q4</v>
      </c>
      <c r="P2144" s="37">
        <f t="shared" si="237"/>
        <v>12</v>
      </c>
    </row>
    <row r="2145" spans="1:16" x14ac:dyDescent="0.25">
      <c r="A2145" s="31">
        <v>43800</v>
      </c>
      <c r="B2145" s="32" t="s">
        <v>85</v>
      </c>
      <c r="C2145" s="32" t="s">
        <v>75</v>
      </c>
      <c r="D2145" s="32" t="s">
        <v>77</v>
      </c>
      <c r="E2145" s="33">
        <v>12</v>
      </c>
      <c r="F2145" s="34">
        <v>14409.08</v>
      </c>
      <c r="G2145" s="34">
        <v>1764.07</v>
      </c>
      <c r="H2145" s="34">
        <v>8090.76</v>
      </c>
      <c r="I2145" s="34">
        <v>0</v>
      </c>
      <c r="J2145" s="35">
        <f t="shared" si="231"/>
        <v>12645.01</v>
      </c>
      <c r="K2145" s="35">
        <f t="shared" si="232"/>
        <v>4554.25</v>
      </c>
      <c r="L2145" s="35">
        <f t="shared" si="233"/>
        <v>4554.25</v>
      </c>
      <c r="M2145" s="36">
        <f t="shared" si="234"/>
        <v>0.36016183458929646</v>
      </c>
      <c r="N2145" s="37">
        <f t="shared" si="235"/>
        <v>2019</v>
      </c>
      <c r="O2145" s="38" t="str">
        <f t="shared" si="236"/>
        <v>Q4</v>
      </c>
      <c r="P2145" s="37">
        <f t="shared" si="237"/>
        <v>12</v>
      </c>
    </row>
    <row r="2146" spans="1:16" x14ac:dyDescent="0.25">
      <c r="A2146" s="31">
        <v>43800</v>
      </c>
      <c r="B2146" s="32" t="s">
        <v>85</v>
      </c>
      <c r="C2146" s="32" t="s">
        <v>78</v>
      </c>
      <c r="D2146" s="32" t="s">
        <v>76</v>
      </c>
      <c r="E2146" s="33">
        <v>378</v>
      </c>
      <c r="F2146" s="34">
        <v>486195.01</v>
      </c>
      <c r="G2146" s="34">
        <v>0</v>
      </c>
      <c r="H2146" s="34">
        <v>262997.90000000002</v>
      </c>
      <c r="I2146" s="34">
        <v>0</v>
      </c>
      <c r="J2146" s="35">
        <f t="shared" si="231"/>
        <v>486195.01</v>
      </c>
      <c r="K2146" s="35">
        <f t="shared" si="232"/>
        <v>223197.11</v>
      </c>
      <c r="L2146" s="35">
        <f t="shared" si="233"/>
        <v>223197.11</v>
      </c>
      <c r="M2146" s="36">
        <f t="shared" si="234"/>
        <v>0.45906910891578256</v>
      </c>
      <c r="N2146" s="37">
        <f t="shared" si="235"/>
        <v>2019</v>
      </c>
      <c r="O2146" s="38" t="str">
        <f t="shared" si="236"/>
        <v>Q4</v>
      </c>
      <c r="P2146" s="37">
        <f t="shared" si="237"/>
        <v>12</v>
      </c>
    </row>
    <row r="2147" spans="1:16" x14ac:dyDescent="0.25">
      <c r="A2147" s="31">
        <v>43800</v>
      </c>
      <c r="B2147" s="32" t="s">
        <v>85</v>
      </c>
      <c r="C2147" s="32" t="s">
        <v>78</v>
      </c>
      <c r="D2147" s="32" t="s">
        <v>77</v>
      </c>
      <c r="E2147" s="33">
        <v>108</v>
      </c>
      <c r="F2147" s="34">
        <v>119727.75</v>
      </c>
      <c r="G2147" s="34">
        <v>13770.76</v>
      </c>
      <c r="H2147" s="34">
        <v>65576.570000000007</v>
      </c>
      <c r="I2147" s="34">
        <v>0</v>
      </c>
      <c r="J2147" s="35">
        <f t="shared" si="231"/>
        <v>105956.99</v>
      </c>
      <c r="K2147" s="35">
        <f t="shared" si="232"/>
        <v>40380.42</v>
      </c>
      <c r="L2147" s="35">
        <f t="shared" si="233"/>
        <v>40380.42</v>
      </c>
      <c r="M2147" s="36">
        <f t="shared" si="234"/>
        <v>0.381101992421642</v>
      </c>
      <c r="N2147" s="37">
        <f t="shared" si="235"/>
        <v>2019</v>
      </c>
      <c r="O2147" s="38" t="str">
        <f t="shared" si="236"/>
        <v>Q4</v>
      </c>
      <c r="P2147" s="37">
        <f t="shared" si="237"/>
        <v>12</v>
      </c>
    </row>
    <row r="2148" spans="1:16" x14ac:dyDescent="0.25">
      <c r="A2148" s="31">
        <v>43800</v>
      </c>
      <c r="B2148" s="32" t="s">
        <v>85</v>
      </c>
      <c r="C2148" s="32" t="s">
        <v>79</v>
      </c>
      <c r="D2148" s="32" t="s">
        <v>76</v>
      </c>
      <c r="E2148" s="33">
        <v>24</v>
      </c>
      <c r="F2148" s="34">
        <v>24477.87</v>
      </c>
      <c r="G2148" s="34">
        <v>0</v>
      </c>
      <c r="H2148" s="34">
        <v>13318.73</v>
      </c>
      <c r="I2148" s="34">
        <v>0</v>
      </c>
      <c r="J2148" s="35">
        <f t="shared" si="231"/>
        <v>24477.87</v>
      </c>
      <c r="K2148" s="35">
        <f t="shared" si="232"/>
        <v>11159.14</v>
      </c>
      <c r="L2148" s="35">
        <f t="shared" si="233"/>
        <v>11159.14</v>
      </c>
      <c r="M2148" s="36">
        <f t="shared" si="234"/>
        <v>0.45588688885103157</v>
      </c>
      <c r="N2148" s="37">
        <f t="shared" si="235"/>
        <v>2019</v>
      </c>
      <c r="O2148" s="38" t="str">
        <f t="shared" si="236"/>
        <v>Q4</v>
      </c>
      <c r="P2148" s="37">
        <f t="shared" si="237"/>
        <v>12</v>
      </c>
    </row>
    <row r="2149" spans="1:16" x14ac:dyDescent="0.25">
      <c r="A2149" s="31">
        <v>43800</v>
      </c>
      <c r="B2149" s="32" t="s">
        <v>85</v>
      </c>
      <c r="C2149" s="32" t="s">
        <v>79</v>
      </c>
      <c r="D2149" s="32" t="s">
        <v>77</v>
      </c>
      <c r="E2149" s="33">
        <v>22</v>
      </c>
      <c r="F2149" s="34">
        <v>18834.37</v>
      </c>
      <c r="G2149" s="34">
        <v>2260.98</v>
      </c>
      <c r="H2149" s="34">
        <v>11123.51</v>
      </c>
      <c r="I2149" s="34">
        <v>0</v>
      </c>
      <c r="J2149" s="35">
        <f t="shared" si="231"/>
        <v>16573.39</v>
      </c>
      <c r="K2149" s="35">
        <f t="shared" si="232"/>
        <v>5449.8799999999992</v>
      </c>
      <c r="L2149" s="35">
        <f t="shared" si="233"/>
        <v>5449.8799999999992</v>
      </c>
      <c r="M2149" s="36">
        <f t="shared" si="234"/>
        <v>0.32883314759382354</v>
      </c>
      <c r="N2149" s="37">
        <f t="shared" si="235"/>
        <v>2019</v>
      </c>
      <c r="O2149" s="38" t="str">
        <f t="shared" si="236"/>
        <v>Q4</v>
      </c>
      <c r="P2149" s="37">
        <f t="shared" si="237"/>
        <v>12</v>
      </c>
    </row>
    <row r="2150" spans="1:16" x14ac:dyDescent="0.25">
      <c r="A2150" s="31">
        <v>43831</v>
      </c>
      <c r="B2150" s="32" t="s">
        <v>74</v>
      </c>
      <c r="C2150" s="32" t="s">
        <v>86</v>
      </c>
      <c r="D2150" s="32" t="s">
        <v>76</v>
      </c>
      <c r="E2150" s="33">
        <v>59</v>
      </c>
      <c r="F2150" s="34">
        <v>24305.98</v>
      </c>
      <c r="G2150" s="34">
        <v>0</v>
      </c>
      <c r="H2150" s="34">
        <v>13739.51</v>
      </c>
      <c r="I2150" s="34">
        <v>1336.3</v>
      </c>
      <c r="J2150" s="35">
        <f t="shared" si="231"/>
        <v>24305.98</v>
      </c>
      <c r="K2150" s="35">
        <f t="shared" si="232"/>
        <v>10566.47</v>
      </c>
      <c r="L2150" s="35">
        <f t="shared" si="233"/>
        <v>9230.17</v>
      </c>
      <c r="M2150" s="36">
        <f t="shared" si="234"/>
        <v>0.43472717413574763</v>
      </c>
      <c r="N2150" s="37">
        <f t="shared" si="235"/>
        <v>2020</v>
      </c>
      <c r="O2150" s="38" t="str">
        <f t="shared" si="236"/>
        <v>Q1</v>
      </c>
      <c r="P2150" s="37">
        <f t="shared" si="237"/>
        <v>1</v>
      </c>
    </row>
    <row r="2151" spans="1:16" x14ac:dyDescent="0.25">
      <c r="A2151" s="31">
        <v>43831</v>
      </c>
      <c r="B2151" s="32" t="s">
        <v>74</v>
      </c>
      <c r="C2151" s="32" t="s">
        <v>86</v>
      </c>
      <c r="D2151" s="32" t="s">
        <v>77</v>
      </c>
      <c r="E2151" s="33">
        <v>9</v>
      </c>
      <c r="F2151" s="34">
        <v>3475.68</v>
      </c>
      <c r="G2151" s="34">
        <v>284.89</v>
      </c>
      <c r="H2151" s="34">
        <v>1927.4</v>
      </c>
      <c r="I2151" s="34">
        <v>178.14</v>
      </c>
      <c r="J2151" s="35">
        <f t="shared" si="231"/>
        <v>3190.79</v>
      </c>
      <c r="K2151" s="35">
        <f t="shared" si="232"/>
        <v>1263.3899999999999</v>
      </c>
      <c r="L2151" s="35">
        <f t="shared" si="233"/>
        <v>1085.25</v>
      </c>
      <c r="M2151" s="36">
        <f t="shared" si="234"/>
        <v>0.39594896561666543</v>
      </c>
      <c r="N2151" s="37">
        <f t="shared" si="235"/>
        <v>2020</v>
      </c>
      <c r="O2151" s="38" t="str">
        <f t="shared" si="236"/>
        <v>Q1</v>
      </c>
      <c r="P2151" s="37">
        <f t="shared" si="237"/>
        <v>1</v>
      </c>
    </row>
    <row r="2152" spans="1:16" x14ac:dyDescent="0.25">
      <c r="A2152" s="31">
        <v>43831</v>
      </c>
      <c r="B2152" s="32" t="s">
        <v>74</v>
      </c>
      <c r="C2152" s="32" t="s">
        <v>75</v>
      </c>
      <c r="D2152" s="32" t="s">
        <v>76</v>
      </c>
      <c r="E2152" s="33">
        <v>110</v>
      </c>
      <c r="F2152" s="34">
        <v>40435.370000000003</v>
      </c>
      <c r="G2152" s="34">
        <v>0</v>
      </c>
      <c r="H2152" s="34">
        <v>25094.34</v>
      </c>
      <c r="I2152" s="34">
        <v>0</v>
      </c>
      <c r="J2152" s="35">
        <f t="shared" si="231"/>
        <v>40435.370000000003</v>
      </c>
      <c r="K2152" s="35">
        <f t="shared" si="232"/>
        <v>15341.030000000002</v>
      </c>
      <c r="L2152" s="35">
        <f t="shared" si="233"/>
        <v>15341.030000000002</v>
      </c>
      <c r="M2152" s="36">
        <f t="shared" si="234"/>
        <v>0.37939630575904221</v>
      </c>
      <c r="N2152" s="37">
        <f t="shared" si="235"/>
        <v>2020</v>
      </c>
      <c r="O2152" s="38" t="str">
        <f t="shared" si="236"/>
        <v>Q1</v>
      </c>
      <c r="P2152" s="37">
        <f t="shared" si="237"/>
        <v>1</v>
      </c>
    </row>
    <row r="2153" spans="1:16" x14ac:dyDescent="0.25">
      <c r="A2153" s="31">
        <v>43831</v>
      </c>
      <c r="B2153" s="32" t="s">
        <v>74</v>
      </c>
      <c r="C2153" s="32" t="s">
        <v>75</v>
      </c>
      <c r="D2153" s="32" t="s">
        <v>77</v>
      </c>
      <c r="E2153" s="33">
        <v>27</v>
      </c>
      <c r="F2153" s="34">
        <v>11065.69</v>
      </c>
      <c r="G2153" s="34">
        <v>1045.6400000000001</v>
      </c>
      <c r="H2153" s="34">
        <v>6651.2</v>
      </c>
      <c r="I2153" s="34">
        <v>0</v>
      </c>
      <c r="J2153" s="35">
        <f t="shared" si="231"/>
        <v>10020.050000000001</v>
      </c>
      <c r="K2153" s="35">
        <f t="shared" si="232"/>
        <v>3368.8500000000013</v>
      </c>
      <c r="L2153" s="35">
        <f t="shared" si="233"/>
        <v>3368.8500000000013</v>
      </c>
      <c r="M2153" s="36">
        <f t="shared" si="234"/>
        <v>0.33621089715121188</v>
      </c>
      <c r="N2153" s="37">
        <f t="shared" si="235"/>
        <v>2020</v>
      </c>
      <c r="O2153" s="38" t="str">
        <f t="shared" si="236"/>
        <v>Q1</v>
      </c>
      <c r="P2153" s="37">
        <f t="shared" si="237"/>
        <v>1</v>
      </c>
    </row>
    <row r="2154" spans="1:16" x14ac:dyDescent="0.25">
      <c r="A2154" s="31">
        <v>43831</v>
      </c>
      <c r="B2154" s="32" t="s">
        <v>74</v>
      </c>
      <c r="C2154" s="32" t="s">
        <v>78</v>
      </c>
      <c r="D2154" s="32" t="s">
        <v>76</v>
      </c>
      <c r="E2154" s="33">
        <v>806</v>
      </c>
      <c r="F2154" s="34">
        <v>336971.79</v>
      </c>
      <c r="G2154" s="34">
        <v>0</v>
      </c>
      <c r="H2154" s="34">
        <v>206403.61</v>
      </c>
      <c r="I2154" s="34">
        <v>0</v>
      </c>
      <c r="J2154" s="35">
        <f t="shared" si="231"/>
        <v>336971.79</v>
      </c>
      <c r="K2154" s="35">
        <f t="shared" si="232"/>
        <v>130568.18</v>
      </c>
      <c r="L2154" s="35">
        <f t="shared" si="233"/>
        <v>130568.18</v>
      </c>
      <c r="M2154" s="36">
        <f t="shared" si="234"/>
        <v>0.38747510585381645</v>
      </c>
      <c r="N2154" s="37">
        <f t="shared" si="235"/>
        <v>2020</v>
      </c>
      <c r="O2154" s="38" t="str">
        <f t="shared" si="236"/>
        <v>Q1</v>
      </c>
      <c r="P2154" s="37">
        <f t="shared" si="237"/>
        <v>1</v>
      </c>
    </row>
    <row r="2155" spans="1:16" x14ac:dyDescent="0.25">
      <c r="A2155" s="31">
        <v>43831</v>
      </c>
      <c r="B2155" s="32" t="s">
        <v>74</v>
      </c>
      <c r="C2155" s="32" t="s">
        <v>78</v>
      </c>
      <c r="D2155" s="32" t="s">
        <v>77</v>
      </c>
      <c r="E2155" s="33">
        <v>68</v>
      </c>
      <c r="F2155" s="34">
        <v>26619.16</v>
      </c>
      <c r="G2155" s="34">
        <v>2310.56</v>
      </c>
      <c r="H2155" s="34">
        <v>16667.38</v>
      </c>
      <c r="I2155" s="34">
        <v>0</v>
      </c>
      <c r="J2155" s="35">
        <f t="shared" si="231"/>
        <v>24308.6</v>
      </c>
      <c r="K2155" s="35">
        <f t="shared" si="232"/>
        <v>7641.2199999999975</v>
      </c>
      <c r="L2155" s="35">
        <f t="shared" si="233"/>
        <v>7641.2199999999975</v>
      </c>
      <c r="M2155" s="36">
        <f t="shared" si="234"/>
        <v>0.31434224924512305</v>
      </c>
      <c r="N2155" s="37">
        <f t="shared" si="235"/>
        <v>2020</v>
      </c>
      <c r="O2155" s="38" t="str">
        <f t="shared" si="236"/>
        <v>Q1</v>
      </c>
      <c r="P2155" s="37">
        <f t="shared" si="237"/>
        <v>1</v>
      </c>
    </row>
    <row r="2156" spans="1:16" x14ac:dyDescent="0.25">
      <c r="A2156" s="31">
        <v>43831</v>
      </c>
      <c r="B2156" s="32" t="s">
        <v>74</v>
      </c>
      <c r="C2156" s="32" t="s">
        <v>79</v>
      </c>
      <c r="D2156" s="32" t="s">
        <v>76</v>
      </c>
      <c r="E2156" s="33">
        <v>122</v>
      </c>
      <c r="F2156" s="34">
        <v>53527.29</v>
      </c>
      <c r="G2156" s="34">
        <v>0</v>
      </c>
      <c r="H2156" s="34">
        <v>30227.74</v>
      </c>
      <c r="I2156" s="34">
        <v>0</v>
      </c>
      <c r="J2156" s="35">
        <f t="shared" si="231"/>
        <v>53527.29</v>
      </c>
      <c r="K2156" s="35">
        <f t="shared" si="232"/>
        <v>23299.55</v>
      </c>
      <c r="L2156" s="35">
        <f t="shared" si="233"/>
        <v>23299.55</v>
      </c>
      <c r="M2156" s="36">
        <f t="shared" si="234"/>
        <v>0.435283572174119</v>
      </c>
      <c r="N2156" s="37">
        <f t="shared" si="235"/>
        <v>2020</v>
      </c>
      <c r="O2156" s="38" t="str">
        <f t="shared" si="236"/>
        <v>Q1</v>
      </c>
      <c r="P2156" s="37">
        <f t="shared" si="237"/>
        <v>1</v>
      </c>
    </row>
    <row r="2157" spans="1:16" x14ac:dyDescent="0.25">
      <c r="A2157" s="31">
        <v>43831</v>
      </c>
      <c r="B2157" s="32" t="s">
        <v>74</v>
      </c>
      <c r="C2157" s="32" t="s">
        <v>79</v>
      </c>
      <c r="D2157" s="32" t="s">
        <v>77</v>
      </c>
      <c r="E2157" s="33">
        <v>12</v>
      </c>
      <c r="F2157" s="34">
        <v>3559.04</v>
      </c>
      <c r="G2157" s="34">
        <v>296.06</v>
      </c>
      <c r="H2157" s="34">
        <v>2130.39</v>
      </c>
      <c r="I2157" s="34">
        <v>0</v>
      </c>
      <c r="J2157" s="35">
        <f t="shared" si="231"/>
        <v>3262.98</v>
      </c>
      <c r="K2157" s="35">
        <f t="shared" si="232"/>
        <v>1132.5900000000001</v>
      </c>
      <c r="L2157" s="35">
        <f t="shared" si="233"/>
        <v>1132.5900000000001</v>
      </c>
      <c r="M2157" s="36">
        <f t="shared" si="234"/>
        <v>0.34710295496754506</v>
      </c>
      <c r="N2157" s="37">
        <f t="shared" si="235"/>
        <v>2020</v>
      </c>
      <c r="O2157" s="38" t="str">
        <f t="shared" si="236"/>
        <v>Q1</v>
      </c>
      <c r="P2157" s="37">
        <f t="shared" si="237"/>
        <v>1</v>
      </c>
    </row>
    <row r="2158" spans="1:16" x14ac:dyDescent="0.25">
      <c r="A2158" s="31">
        <v>43831</v>
      </c>
      <c r="B2158" s="32" t="s">
        <v>80</v>
      </c>
      <c r="C2158" s="32" t="s">
        <v>86</v>
      </c>
      <c r="D2158" s="32" t="s">
        <v>76</v>
      </c>
      <c r="E2158" s="33">
        <v>17</v>
      </c>
      <c r="F2158" s="34">
        <v>112251.45</v>
      </c>
      <c r="G2158" s="34">
        <v>0</v>
      </c>
      <c r="H2158" s="34">
        <v>96987.96</v>
      </c>
      <c r="I2158" s="34">
        <v>6171.95</v>
      </c>
      <c r="J2158" s="35">
        <f t="shared" si="231"/>
        <v>112251.45</v>
      </c>
      <c r="K2158" s="35">
        <f t="shared" si="232"/>
        <v>15263.489999999991</v>
      </c>
      <c r="L2158" s="35">
        <f t="shared" si="233"/>
        <v>9091.53999999999</v>
      </c>
      <c r="M2158" s="36">
        <f t="shared" si="234"/>
        <v>0.13597588271688241</v>
      </c>
      <c r="N2158" s="37">
        <f t="shared" si="235"/>
        <v>2020</v>
      </c>
      <c r="O2158" s="38" t="str">
        <f t="shared" si="236"/>
        <v>Q1</v>
      </c>
      <c r="P2158" s="37">
        <f t="shared" si="237"/>
        <v>1</v>
      </c>
    </row>
    <row r="2159" spans="1:16" x14ac:dyDescent="0.25">
      <c r="A2159" s="31">
        <v>43831</v>
      </c>
      <c r="B2159" s="32" t="s">
        <v>80</v>
      </c>
      <c r="C2159" s="32" t="s">
        <v>86</v>
      </c>
      <c r="D2159" s="32" t="s">
        <v>77</v>
      </c>
      <c r="E2159" s="33">
        <v>1</v>
      </c>
      <c r="F2159" s="34">
        <v>9221.24</v>
      </c>
      <c r="G2159" s="34">
        <v>461.06</v>
      </c>
      <c r="H2159" s="34">
        <v>8391.75</v>
      </c>
      <c r="I2159" s="34">
        <v>483.67</v>
      </c>
      <c r="J2159" s="35">
        <f t="shared" si="231"/>
        <v>8760.18</v>
      </c>
      <c r="K2159" s="35">
        <f t="shared" si="232"/>
        <v>368.43000000000029</v>
      </c>
      <c r="L2159" s="35">
        <f t="shared" si="233"/>
        <v>-115.23999999999972</v>
      </c>
      <c r="M2159" s="36">
        <f t="shared" si="234"/>
        <v>4.2057354985856485E-2</v>
      </c>
      <c r="N2159" s="37">
        <f t="shared" si="235"/>
        <v>2020</v>
      </c>
      <c r="O2159" s="38" t="str">
        <f t="shared" si="236"/>
        <v>Q1</v>
      </c>
      <c r="P2159" s="37">
        <f t="shared" si="237"/>
        <v>1</v>
      </c>
    </row>
    <row r="2160" spans="1:16" x14ac:dyDescent="0.25">
      <c r="A2160" s="31">
        <v>43831</v>
      </c>
      <c r="B2160" s="32" t="s">
        <v>80</v>
      </c>
      <c r="C2160" s="32" t="s">
        <v>75</v>
      </c>
      <c r="D2160" s="32" t="s">
        <v>76</v>
      </c>
      <c r="E2160" s="33">
        <v>26</v>
      </c>
      <c r="F2160" s="34">
        <v>165205.12</v>
      </c>
      <c r="G2160" s="34">
        <v>0</v>
      </c>
      <c r="H2160" s="34">
        <v>143270.75</v>
      </c>
      <c r="I2160" s="34">
        <v>0</v>
      </c>
      <c r="J2160" s="35">
        <f t="shared" si="231"/>
        <v>165205.12</v>
      </c>
      <c r="K2160" s="35">
        <f t="shared" si="232"/>
        <v>21934.369999999995</v>
      </c>
      <c r="L2160" s="35">
        <f t="shared" si="233"/>
        <v>21934.369999999995</v>
      </c>
      <c r="M2160" s="36">
        <f t="shared" si="234"/>
        <v>0.13277052188213051</v>
      </c>
      <c r="N2160" s="37">
        <f t="shared" si="235"/>
        <v>2020</v>
      </c>
      <c r="O2160" s="38" t="str">
        <f t="shared" si="236"/>
        <v>Q1</v>
      </c>
      <c r="P2160" s="37">
        <f t="shared" si="237"/>
        <v>1</v>
      </c>
    </row>
    <row r="2161" spans="1:16" x14ac:dyDescent="0.25">
      <c r="A2161" s="31">
        <v>43831</v>
      </c>
      <c r="B2161" s="32" t="s">
        <v>80</v>
      </c>
      <c r="C2161" s="32" t="s">
        <v>75</v>
      </c>
      <c r="D2161" s="32" t="s">
        <v>77</v>
      </c>
      <c r="E2161" s="33">
        <v>7</v>
      </c>
      <c r="F2161" s="34">
        <v>26273.88</v>
      </c>
      <c r="G2161" s="34">
        <v>2428.86</v>
      </c>
      <c r="H2161" s="34">
        <v>23605.19</v>
      </c>
      <c r="I2161" s="34">
        <v>0</v>
      </c>
      <c r="J2161" s="35">
        <f t="shared" si="231"/>
        <v>23845.02</v>
      </c>
      <c r="K2161" s="35">
        <f t="shared" si="232"/>
        <v>239.83000000000175</v>
      </c>
      <c r="L2161" s="35">
        <f t="shared" si="233"/>
        <v>239.83000000000175</v>
      </c>
      <c r="M2161" s="36">
        <f t="shared" si="234"/>
        <v>1.0057865332048442E-2</v>
      </c>
      <c r="N2161" s="37">
        <f t="shared" si="235"/>
        <v>2020</v>
      </c>
      <c r="O2161" s="38" t="str">
        <f t="shared" si="236"/>
        <v>Q1</v>
      </c>
      <c r="P2161" s="37">
        <f t="shared" si="237"/>
        <v>1</v>
      </c>
    </row>
    <row r="2162" spans="1:16" x14ac:dyDescent="0.25">
      <c r="A2162" s="31">
        <v>43831</v>
      </c>
      <c r="B2162" s="32" t="s">
        <v>80</v>
      </c>
      <c r="C2162" s="32" t="s">
        <v>78</v>
      </c>
      <c r="D2162" s="32" t="s">
        <v>76</v>
      </c>
      <c r="E2162" s="33">
        <v>141</v>
      </c>
      <c r="F2162" s="34">
        <v>773288.36</v>
      </c>
      <c r="G2162" s="34">
        <v>0</v>
      </c>
      <c r="H2162" s="34">
        <v>681964.47</v>
      </c>
      <c r="I2162" s="34">
        <v>0</v>
      </c>
      <c r="J2162" s="35">
        <f t="shared" si="231"/>
        <v>773288.36</v>
      </c>
      <c r="K2162" s="35">
        <f t="shared" si="232"/>
        <v>91323.890000000014</v>
      </c>
      <c r="L2162" s="35">
        <f t="shared" si="233"/>
        <v>91323.890000000014</v>
      </c>
      <c r="M2162" s="36">
        <f t="shared" si="234"/>
        <v>0.11809810508462848</v>
      </c>
      <c r="N2162" s="37">
        <f t="shared" si="235"/>
        <v>2020</v>
      </c>
      <c r="O2162" s="38" t="str">
        <f t="shared" si="236"/>
        <v>Q1</v>
      </c>
      <c r="P2162" s="37">
        <f t="shared" si="237"/>
        <v>1</v>
      </c>
    </row>
    <row r="2163" spans="1:16" x14ac:dyDescent="0.25">
      <c r="A2163" s="31">
        <v>43831</v>
      </c>
      <c r="B2163" s="32" t="s">
        <v>80</v>
      </c>
      <c r="C2163" s="32" t="s">
        <v>78</v>
      </c>
      <c r="D2163" s="32" t="s">
        <v>77</v>
      </c>
      <c r="E2163" s="33">
        <v>15</v>
      </c>
      <c r="F2163" s="34">
        <v>101699.9</v>
      </c>
      <c r="G2163" s="34">
        <v>8036.29</v>
      </c>
      <c r="H2163" s="34">
        <v>86712.15</v>
      </c>
      <c r="I2163" s="34">
        <v>0</v>
      </c>
      <c r="J2163" s="35">
        <f t="shared" si="231"/>
        <v>93663.61</v>
      </c>
      <c r="K2163" s="35">
        <f t="shared" si="232"/>
        <v>6951.4600000000064</v>
      </c>
      <c r="L2163" s="35">
        <f t="shared" si="233"/>
        <v>6951.4600000000064</v>
      </c>
      <c r="M2163" s="36">
        <f t="shared" si="234"/>
        <v>7.4217297411449404E-2</v>
      </c>
      <c r="N2163" s="37">
        <f t="shared" si="235"/>
        <v>2020</v>
      </c>
      <c r="O2163" s="38" t="str">
        <f t="shared" si="236"/>
        <v>Q1</v>
      </c>
      <c r="P2163" s="37">
        <f t="shared" si="237"/>
        <v>1</v>
      </c>
    </row>
    <row r="2164" spans="1:16" x14ac:dyDescent="0.25">
      <c r="A2164" s="31">
        <v>43831</v>
      </c>
      <c r="B2164" s="32" t="s">
        <v>80</v>
      </c>
      <c r="C2164" s="32" t="s">
        <v>79</v>
      </c>
      <c r="D2164" s="32" t="s">
        <v>76</v>
      </c>
      <c r="E2164" s="33">
        <v>23</v>
      </c>
      <c r="F2164" s="34">
        <v>142271.62</v>
      </c>
      <c r="G2164" s="34">
        <v>0</v>
      </c>
      <c r="H2164" s="34">
        <v>122531.56</v>
      </c>
      <c r="I2164" s="34">
        <v>0</v>
      </c>
      <c r="J2164" s="35">
        <f t="shared" si="231"/>
        <v>142271.62</v>
      </c>
      <c r="K2164" s="35">
        <f t="shared" si="232"/>
        <v>19740.059999999998</v>
      </c>
      <c r="L2164" s="35">
        <f t="shared" si="233"/>
        <v>19740.059999999998</v>
      </c>
      <c r="M2164" s="36">
        <f t="shared" si="234"/>
        <v>0.13874910540837307</v>
      </c>
      <c r="N2164" s="37">
        <f t="shared" si="235"/>
        <v>2020</v>
      </c>
      <c r="O2164" s="38" t="str">
        <f t="shared" si="236"/>
        <v>Q1</v>
      </c>
      <c r="P2164" s="37">
        <f t="shared" si="237"/>
        <v>1</v>
      </c>
    </row>
    <row r="2165" spans="1:16" x14ac:dyDescent="0.25">
      <c r="A2165" s="31">
        <v>43831</v>
      </c>
      <c r="B2165" s="32" t="s">
        <v>80</v>
      </c>
      <c r="C2165" s="32" t="s">
        <v>79</v>
      </c>
      <c r="D2165" s="32" t="s">
        <v>77</v>
      </c>
      <c r="E2165" s="33">
        <v>5</v>
      </c>
      <c r="F2165" s="34">
        <v>20679.87</v>
      </c>
      <c r="G2165" s="34">
        <v>1727.13</v>
      </c>
      <c r="H2165" s="34">
        <v>17937.080000000002</v>
      </c>
      <c r="I2165" s="34">
        <v>0</v>
      </c>
      <c r="J2165" s="35">
        <f t="shared" si="231"/>
        <v>18952.739999999998</v>
      </c>
      <c r="K2165" s="35">
        <f t="shared" si="232"/>
        <v>1015.6599999999962</v>
      </c>
      <c r="L2165" s="35">
        <f t="shared" si="233"/>
        <v>1015.6599999999962</v>
      </c>
      <c r="M2165" s="36">
        <f t="shared" si="234"/>
        <v>5.3589085272102946E-2</v>
      </c>
      <c r="N2165" s="37">
        <f t="shared" si="235"/>
        <v>2020</v>
      </c>
      <c r="O2165" s="38" t="str">
        <f t="shared" si="236"/>
        <v>Q1</v>
      </c>
      <c r="P2165" s="37">
        <f t="shared" si="237"/>
        <v>1</v>
      </c>
    </row>
    <row r="2166" spans="1:16" x14ac:dyDescent="0.25">
      <c r="A2166" s="31">
        <v>43831</v>
      </c>
      <c r="B2166" s="32" t="s">
        <v>81</v>
      </c>
      <c r="C2166" s="32" t="s">
        <v>86</v>
      </c>
      <c r="D2166" s="32" t="s">
        <v>76</v>
      </c>
      <c r="E2166" s="33">
        <v>49</v>
      </c>
      <c r="F2166" s="34">
        <v>33134.25</v>
      </c>
      <c r="G2166" s="34">
        <v>0</v>
      </c>
      <c r="H2166" s="34">
        <v>15147.6</v>
      </c>
      <c r="I2166" s="34">
        <v>1869.54</v>
      </c>
      <c r="J2166" s="35">
        <f t="shared" si="231"/>
        <v>33134.25</v>
      </c>
      <c r="K2166" s="35">
        <f t="shared" si="232"/>
        <v>17986.650000000001</v>
      </c>
      <c r="L2166" s="35">
        <f t="shared" si="233"/>
        <v>16117.11</v>
      </c>
      <c r="M2166" s="36">
        <f t="shared" si="234"/>
        <v>0.542841621584916</v>
      </c>
      <c r="N2166" s="37">
        <f t="shared" si="235"/>
        <v>2020</v>
      </c>
      <c r="O2166" s="38" t="str">
        <f t="shared" si="236"/>
        <v>Q1</v>
      </c>
      <c r="P2166" s="37">
        <f t="shared" si="237"/>
        <v>1</v>
      </c>
    </row>
    <row r="2167" spans="1:16" x14ac:dyDescent="0.25">
      <c r="A2167" s="31">
        <v>43831</v>
      </c>
      <c r="B2167" s="32" t="s">
        <v>81</v>
      </c>
      <c r="C2167" s="32" t="s">
        <v>86</v>
      </c>
      <c r="D2167" s="32" t="s">
        <v>77</v>
      </c>
      <c r="E2167" s="33">
        <v>8</v>
      </c>
      <c r="F2167" s="34">
        <v>6247.8</v>
      </c>
      <c r="G2167" s="34">
        <v>572.92999999999995</v>
      </c>
      <c r="H2167" s="34">
        <v>2916.53</v>
      </c>
      <c r="I2167" s="34">
        <v>314</v>
      </c>
      <c r="J2167" s="35">
        <f t="shared" si="231"/>
        <v>5674.87</v>
      </c>
      <c r="K2167" s="35">
        <f t="shared" si="232"/>
        <v>2758.3399999999997</v>
      </c>
      <c r="L2167" s="35">
        <f t="shared" si="233"/>
        <v>2444.3399999999997</v>
      </c>
      <c r="M2167" s="36">
        <f t="shared" si="234"/>
        <v>0.48606223578689906</v>
      </c>
      <c r="N2167" s="37">
        <f t="shared" si="235"/>
        <v>2020</v>
      </c>
      <c r="O2167" s="38" t="str">
        <f t="shared" si="236"/>
        <v>Q1</v>
      </c>
      <c r="P2167" s="37">
        <f t="shared" si="237"/>
        <v>1</v>
      </c>
    </row>
    <row r="2168" spans="1:16" x14ac:dyDescent="0.25">
      <c r="A2168" s="31">
        <v>43831</v>
      </c>
      <c r="B2168" s="32" t="s">
        <v>81</v>
      </c>
      <c r="C2168" s="32" t="s">
        <v>75</v>
      </c>
      <c r="D2168" s="32" t="s">
        <v>76</v>
      </c>
      <c r="E2168" s="33">
        <v>60</v>
      </c>
      <c r="F2168" s="34">
        <v>42420.45</v>
      </c>
      <c r="G2168" s="34">
        <v>0</v>
      </c>
      <c r="H2168" s="34">
        <v>19658.259999999998</v>
      </c>
      <c r="I2168" s="34">
        <v>0</v>
      </c>
      <c r="J2168" s="35">
        <f t="shared" si="231"/>
        <v>42420.45</v>
      </c>
      <c r="K2168" s="35">
        <f t="shared" si="232"/>
        <v>22762.19</v>
      </c>
      <c r="L2168" s="35">
        <f t="shared" si="233"/>
        <v>22762.19</v>
      </c>
      <c r="M2168" s="36">
        <f t="shared" si="234"/>
        <v>0.53658530260758663</v>
      </c>
      <c r="N2168" s="37">
        <f t="shared" si="235"/>
        <v>2020</v>
      </c>
      <c r="O2168" s="38" t="str">
        <f t="shared" si="236"/>
        <v>Q1</v>
      </c>
      <c r="P2168" s="37">
        <f t="shared" si="237"/>
        <v>1</v>
      </c>
    </row>
    <row r="2169" spans="1:16" x14ac:dyDescent="0.25">
      <c r="A2169" s="31">
        <v>43831</v>
      </c>
      <c r="B2169" s="32" t="s">
        <v>81</v>
      </c>
      <c r="C2169" s="32" t="s">
        <v>75</v>
      </c>
      <c r="D2169" s="32" t="s">
        <v>77</v>
      </c>
      <c r="E2169" s="33">
        <v>20</v>
      </c>
      <c r="F2169" s="34">
        <v>17329.7</v>
      </c>
      <c r="G2169" s="34">
        <v>1617.37</v>
      </c>
      <c r="H2169" s="34">
        <v>7733.26</v>
      </c>
      <c r="I2169" s="34">
        <v>0</v>
      </c>
      <c r="J2169" s="35">
        <f t="shared" si="231"/>
        <v>15712.330000000002</v>
      </c>
      <c r="K2169" s="35">
        <f t="shared" si="232"/>
        <v>7979.0700000000015</v>
      </c>
      <c r="L2169" s="35">
        <f t="shared" si="233"/>
        <v>7979.0700000000015</v>
      </c>
      <c r="M2169" s="36">
        <f t="shared" si="234"/>
        <v>0.50782220078117002</v>
      </c>
      <c r="N2169" s="37">
        <f t="shared" si="235"/>
        <v>2020</v>
      </c>
      <c r="O2169" s="38" t="str">
        <f t="shared" si="236"/>
        <v>Q1</v>
      </c>
      <c r="P2169" s="37">
        <f t="shared" si="237"/>
        <v>1</v>
      </c>
    </row>
    <row r="2170" spans="1:16" x14ac:dyDescent="0.25">
      <c r="A2170" s="31">
        <v>43831</v>
      </c>
      <c r="B2170" s="32" t="s">
        <v>81</v>
      </c>
      <c r="C2170" s="32" t="s">
        <v>78</v>
      </c>
      <c r="D2170" s="32" t="s">
        <v>76</v>
      </c>
      <c r="E2170" s="33">
        <v>527</v>
      </c>
      <c r="F2170" s="34">
        <v>379784.73</v>
      </c>
      <c r="G2170" s="34">
        <v>0</v>
      </c>
      <c r="H2170" s="34">
        <v>170543.98</v>
      </c>
      <c r="I2170" s="34">
        <v>0</v>
      </c>
      <c r="J2170" s="35">
        <f t="shared" si="231"/>
        <v>379784.73</v>
      </c>
      <c r="K2170" s="35">
        <f t="shared" si="232"/>
        <v>209240.74999999997</v>
      </c>
      <c r="L2170" s="35">
        <f t="shared" si="233"/>
        <v>209240.74999999997</v>
      </c>
      <c r="M2170" s="36">
        <f t="shared" si="234"/>
        <v>0.55094566334986661</v>
      </c>
      <c r="N2170" s="37">
        <f t="shared" si="235"/>
        <v>2020</v>
      </c>
      <c r="O2170" s="38" t="str">
        <f t="shared" si="236"/>
        <v>Q1</v>
      </c>
      <c r="P2170" s="37">
        <f t="shared" si="237"/>
        <v>1</v>
      </c>
    </row>
    <row r="2171" spans="1:16" x14ac:dyDescent="0.25">
      <c r="A2171" s="31">
        <v>43831</v>
      </c>
      <c r="B2171" s="32" t="s">
        <v>81</v>
      </c>
      <c r="C2171" s="32" t="s">
        <v>78</v>
      </c>
      <c r="D2171" s="32" t="s">
        <v>77</v>
      </c>
      <c r="E2171" s="33">
        <v>56</v>
      </c>
      <c r="F2171" s="34">
        <v>43160.86</v>
      </c>
      <c r="G2171" s="34">
        <v>3646.07</v>
      </c>
      <c r="H2171" s="34">
        <v>19464.099999999999</v>
      </c>
      <c r="I2171" s="34">
        <v>0</v>
      </c>
      <c r="J2171" s="35">
        <f t="shared" si="231"/>
        <v>39514.79</v>
      </c>
      <c r="K2171" s="35">
        <f t="shared" si="232"/>
        <v>20050.690000000002</v>
      </c>
      <c r="L2171" s="35">
        <f t="shared" si="233"/>
        <v>20050.690000000002</v>
      </c>
      <c r="M2171" s="36">
        <f t="shared" si="234"/>
        <v>0.50742241069736171</v>
      </c>
      <c r="N2171" s="37">
        <f t="shared" si="235"/>
        <v>2020</v>
      </c>
      <c r="O2171" s="38" t="str">
        <f t="shared" si="236"/>
        <v>Q1</v>
      </c>
      <c r="P2171" s="37">
        <f t="shared" si="237"/>
        <v>1</v>
      </c>
    </row>
    <row r="2172" spans="1:16" x14ac:dyDescent="0.25">
      <c r="A2172" s="31">
        <v>43831</v>
      </c>
      <c r="B2172" s="32" t="s">
        <v>81</v>
      </c>
      <c r="C2172" s="32" t="s">
        <v>79</v>
      </c>
      <c r="D2172" s="32" t="s">
        <v>76</v>
      </c>
      <c r="E2172" s="33">
        <v>58</v>
      </c>
      <c r="F2172" s="34">
        <v>48354.38</v>
      </c>
      <c r="G2172" s="34">
        <v>0</v>
      </c>
      <c r="H2172" s="34">
        <v>22399.06</v>
      </c>
      <c r="I2172" s="34">
        <v>0</v>
      </c>
      <c r="J2172" s="35">
        <f t="shared" si="231"/>
        <v>48354.38</v>
      </c>
      <c r="K2172" s="35">
        <f t="shared" si="232"/>
        <v>25955.319999999996</v>
      </c>
      <c r="L2172" s="35">
        <f t="shared" si="233"/>
        <v>25955.319999999996</v>
      </c>
      <c r="M2172" s="36">
        <f t="shared" si="234"/>
        <v>0.53677288386284749</v>
      </c>
      <c r="N2172" s="37">
        <f t="shared" si="235"/>
        <v>2020</v>
      </c>
      <c r="O2172" s="38" t="str">
        <f t="shared" si="236"/>
        <v>Q1</v>
      </c>
      <c r="P2172" s="37">
        <f t="shared" si="237"/>
        <v>1</v>
      </c>
    </row>
    <row r="2173" spans="1:16" x14ac:dyDescent="0.25">
      <c r="A2173" s="31">
        <v>43831</v>
      </c>
      <c r="B2173" s="32" t="s">
        <v>81</v>
      </c>
      <c r="C2173" s="32" t="s">
        <v>79</v>
      </c>
      <c r="D2173" s="32" t="s">
        <v>77</v>
      </c>
      <c r="E2173" s="33">
        <v>11</v>
      </c>
      <c r="F2173" s="34">
        <v>7694.99</v>
      </c>
      <c r="G2173" s="34">
        <v>769.5</v>
      </c>
      <c r="H2173" s="34">
        <v>3834.75</v>
      </c>
      <c r="I2173" s="34">
        <v>0</v>
      </c>
      <c r="J2173" s="35">
        <f t="shared" si="231"/>
        <v>6925.49</v>
      </c>
      <c r="K2173" s="35">
        <f t="shared" si="232"/>
        <v>3090.74</v>
      </c>
      <c r="L2173" s="35">
        <f t="shared" si="233"/>
        <v>3090.74</v>
      </c>
      <c r="M2173" s="36">
        <f t="shared" si="234"/>
        <v>0.44628466722210269</v>
      </c>
      <c r="N2173" s="37">
        <f t="shared" si="235"/>
        <v>2020</v>
      </c>
      <c r="O2173" s="38" t="str">
        <f t="shared" si="236"/>
        <v>Q1</v>
      </c>
      <c r="P2173" s="37">
        <f t="shared" si="237"/>
        <v>1</v>
      </c>
    </row>
    <row r="2174" spans="1:16" x14ac:dyDescent="0.25">
      <c r="A2174" s="31">
        <v>43831</v>
      </c>
      <c r="B2174" s="32" t="s">
        <v>82</v>
      </c>
      <c r="C2174" s="32" t="s">
        <v>86</v>
      </c>
      <c r="D2174" s="32" t="s">
        <v>76</v>
      </c>
      <c r="E2174" s="33">
        <v>96</v>
      </c>
      <c r="F2174" s="34">
        <v>10008.11</v>
      </c>
      <c r="G2174" s="34">
        <v>0</v>
      </c>
      <c r="H2174" s="34">
        <v>8570.81</v>
      </c>
      <c r="I2174" s="34">
        <v>546.20000000000005</v>
      </c>
      <c r="J2174" s="35">
        <f t="shared" si="231"/>
        <v>10008.11</v>
      </c>
      <c r="K2174" s="35">
        <f t="shared" si="232"/>
        <v>1437.3000000000011</v>
      </c>
      <c r="L2174" s="35">
        <f t="shared" si="233"/>
        <v>891.10000000000105</v>
      </c>
      <c r="M2174" s="36">
        <f t="shared" si="234"/>
        <v>0.14361352942763428</v>
      </c>
      <c r="N2174" s="37">
        <f t="shared" si="235"/>
        <v>2020</v>
      </c>
      <c r="O2174" s="38" t="str">
        <f t="shared" si="236"/>
        <v>Q1</v>
      </c>
      <c r="P2174" s="37">
        <f t="shared" si="237"/>
        <v>1</v>
      </c>
    </row>
    <row r="2175" spans="1:16" x14ac:dyDescent="0.25">
      <c r="A2175" s="31">
        <v>43831</v>
      </c>
      <c r="B2175" s="32" t="s">
        <v>82</v>
      </c>
      <c r="C2175" s="32" t="s">
        <v>86</v>
      </c>
      <c r="D2175" s="32" t="s">
        <v>77</v>
      </c>
      <c r="E2175" s="33">
        <v>25</v>
      </c>
      <c r="F2175" s="34">
        <v>3344.76</v>
      </c>
      <c r="G2175" s="34">
        <v>259.68</v>
      </c>
      <c r="H2175" s="34">
        <v>2726.75</v>
      </c>
      <c r="I2175" s="34">
        <v>170.68</v>
      </c>
      <c r="J2175" s="35">
        <f t="shared" si="231"/>
        <v>3085.0800000000004</v>
      </c>
      <c r="K2175" s="35">
        <f t="shared" si="232"/>
        <v>358.33000000000038</v>
      </c>
      <c r="L2175" s="35">
        <f t="shared" si="233"/>
        <v>187.65000000000038</v>
      </c>
      <c r="M2175" s="36">
        <f t="shared" si="234"/>
        <v>0.11614933810468459</v>
      </c>
      <c r="N2175" s="37">
        <f t="shared" si="235"/>
        <v>2020</v>
      </c>
      <c r="O2175" s="38" t="str">
        <f t="shared" si="236"/>
        <v>Q1</v>
      </c>
      <c r="P2175" s="37">
        <f t="shared" si="237"/>
        <v>1</v>
      </c>
    </row>
    <row r="2176" spans="1:16" x14ac:dyDescent="0.25">
      <c r="A2176" s="31">
        <v>43831</v>
      </c>
      <c r="B2176" s="32" t="s">
        <v>82</v>
      </c>
      <c r="C2176" s="32" t="s">
        <v>75</v>
      </c>
      <c r="D2176" s="32" t="s">
        <v>76</v>
      </c>
      <c r="E2176" s="33">
        <v>168</v>
      </c>
      <c r="F2176" s="34">
        <v>18142.62</v>
      </c>
      <c r="G2176" s="34">
        <v>0</v>
      </c>
      <c r="H2176" s="34">
        <v>14919.9</v>
      </c>
      <c r="I2176" s="34">
        <v>0</v>
      </c>
      <c r="J2176" s="35">
        <f t="shared" si="231"/>
        <v>18142.62</v>
      </c>
      <c r="K2176" s="35">
        <f t="shared" si="232"/>
        <v>3222.7199999999993</v>
      </c>
      <c r="L2176" s="35">
        <f t="shared" si="233"/>
        <v>3222.7199999999993</v>
      </c>
      <c r="M2176" s="36">
        <f t="shared" si="234"/>
        <v>0.17763255803186087</v>
      </c>
      <c r="N2176" s="37">
        <f t="shared" si="235"/>
        <v>2020</v>
      </c>
      <c r="O2176" s="38" t="str">
        <f t="shared" si="236"/>
        <v>Q1</v>
      </c>
      <c r="P2176" s="37">
        <f t="shared" si="237"/>
        <v>1</v>
      </c>
    </row>
    <row r="2177" spans="1:16" x14ac:dyDescent="0.25">
      <c r="A2177" s="31">
        <v>43831</v>
      </c>
      <c r="B2177" s="32" t="s">
        <v>82</v>
      </c>
      <c r="C2177" s="32" t="s">
        <v>75</v>
      </c>
      <c r="D2177" s="32" t="s">
        <v>77</v>
      </c>
      <c r="E2177" s="33">
        <v>28</v>
      </c>
      <c r="F2177" s="34">
        <v>3354.44</v>
      </c>
      <c r="G2177" s="34">
        <v>255.93</v>
      </c>
      <c r="H2177" s="34">
        <v>2747.47</v>
      </c>
      <c r="I2177" s="34">
        <v>0</v>
      </c>
      <c r="J2177" s="35">
        <f t="shared" si="231"/>
        <v>3098.51</v>
      </c>
      <c r="K2177" s="35">
        <f t="shared" si="232"/>
        <v>351.04000000000042</v>
      </c>
      <c r="L2177" s="35">
        <f t="shared" si="233"/>
        <v>351.04000000000042</v>
      </c>
      <c r="M2177" s="36">
        <f t="shared" si="234"/>
        <v>0.11329316348825738</v>
      </c>
      <c r="N2177" s="37">
        <f t="shared" si="235"/>
        <v>2020</v>
      </c>
      <c r="O2177" s="38" t="str">
        <f t="shared" si="236"/>
        <v>Q1</v>
      </c>
      <c r="P2177" s="37">
        <f t="shared" si="237"/>
        <v>1</v>
      </c>
    </row>
    <row r="2178" spans="1:16" x14ac:dyDescent="0.25">
      <c r="A2178" s="31">
        <v>43831</v>
      </c>
      <c r="B2178" s="32" t="s">
        <v>82</v>
      </c>
      <c r="C2178" s="32" t="s">
        <v>78</v>
      </c>
      <c r="D2178" s="32" t="s">
        <v>76</v>
      </c>
      <c r="E2178" s="33">
        <v>2196</v>
      </c>
      <c r="F2178" s="34">
        <v>219935.29</v>
      </c>
      <c r="G2178" s="34">
        <v>0</v>
      </c>
      <c r="H2178" s="34">
        <v>181133.46</v>
      </c>
      <c r="I2178" s="34">
        <v>0</v>
      </c>
      <c r="J2178" s="35">
        <f t="shared" ref="J2178:J2241" si="238">F2178-G2178</f>
        <v>219935.29</v>
      </c>
      <c r="K2178" s="35">
        <f t="shared" ref="K2178:K2241" si="239">J2178-H2178</f>
        <v>38801.830000000016</v>
      </c>
      <c r="L2178" s="35">
        <f t="shared" ref="L2178:L2241" si="240">K2178-I2178</f>
        <v>38801.830000000016</v>
      </c>
      <c r="M2178" s="36">
        <f t="shared" ref="M2178:M2241" si="241">IF(J2178=0,0,K2178/J2178)</f>
        <v>0.17642384721433296</v>
      </c>
      <c r="N2178" s="37">
        <f t="shared" ref="N2178:N2241" si="242">YEAR(A2178)</f>
        <v>2020</v>
      </c>
      <c r="O2178" s="38" t="str">
        <f t="shared" ref="O2178:O2241" si="243">"Q"&amp;ROUNDUP(MONTH(A2178)/3,0)</f>
        <v>Q1</v>
      </c>
      <c r="P2178" s="37">
        <f t="shared" ref="P2178:P2241" si="244">MONTH(A2178)</f>
        <v>1</v>
      </c>
    </row>
    <row r="2179" spans="1:16" x14ac:dyDescent="0.25">
      <c r="A2179" s="31">
        <v>43831</v>
      </c>
      <c r="B2179" s="32" t="s">
        <v>82</v>
      </c>
      <c r="C2179" s="32" t="s">
        <v>78</v>
      </c>
      <c r="D2179" s="32" t="s">
        <v>77</v>
      </c>
      <c r="E2179" s="33">
        <v>282</v>
      </c>
      <c r="F2179" s="34">
        <v>26536.880000000001</v>
      </c>
      <c r="G2179" s="34">
        <v>2152.2199999999998</v>
      </c>
      <c r="H2179" s="34">
        <v>22076.38</v>
      </c>
      <c r="I2179" s="34">
        <v>0</v>
      </c>
      <c r="J2179" s="35">
        <f t="shared" si="238"/>
        <v>24384.66</v>
      </c>
      <c r="K2179" s="35">
        <f t="shared" si="239"/>
        <v>2308.2799999999988</v>
      </c>
      <c r="L2179" s="35">
        <f t="shared" si="240"/>
        <v>2308.2799999999988</v>
      </c>
      <c r="M2179" s="36">
        <f t="shared" si="241"/>
        <v>9.4661151724075659E-2</v>
      </c>
      <c r="N2179" s="37">
        <f t="shared" si="242"/>
        <v>2020</v>
      </c>
      <c r="O2179" s="38" t="str">
        <f t="shared" si="243"/>
        <v>Q1</v>
      </c>
      <c r="P2179" s="37">
        <f t="shared" si="244"/>
        <v>1</v>
      </c>
    </row>
    <row r="2180" spans="1:16" x14ac:dyDescent="0.25">
      <c r="A2180" s="31">
        <v>43831</v>
      </c>
      <c r="B2180" s="32" t="s">
        <v>82</v>
      </c>
      <c r="C2180" s="32" t="s">
        <v>79</v>
      </c>
      <c r="D2180" s="32" t="s">
        <v>76</v>
      </c>
      <c r="E2180" s="33">
        <v>199</v>
      </c>
      <c r="F2180" s="34">
        <v>19082.18</v>
      </c>
      <c r="G2180" s="34">
        <v>0</v>
      </c>
      <c r="H2180" s="34">
        <v>15537.41</v>
      </c>
      <c r="I2180" s="34">
        <v>0</v>
      </c>
      <c r="J2180" s="35">
        <f t="shared" si="238"/>
        <v>19082.18</v>
      </c>
      <c r="K2180" s="35">
        <f t="shared" si="239"/>
        <v>3544.7700000000004</v>
      </c>
      <c r="L2180" s="35">
        <f t="shared" si="240"/>
        <v>3544.7700000000004</v>
      </c>
      <c r="M2180" s="36">
        <f t="shared" si="241"/>
        <v>0.18576336665936494</v>
      </c>
      <c r="N2180" s="37">
        <f t="shared" si="242"/>
        <v>2020</v>
      </c>
      <c r="O2180" s="38" t="str">
        <f t="shared" si="243"/>
        <v>Q1</v>
      </c>
      <c r="P2180" s="37">
        <f t="shared" si="244"/>
        <v>1</v>
      </c>
    </row>
    <row r="2181" spans="1:16" x14ac:dyDescent="0.25">
      <c r="A2181" s="31">
        <v>43831</v>
      </c>
      <c r="B2181" s="32" t="s">
        <v>82</v>
      </c>
      <c r="C2181" s="32" t="s">
        <v>79</v>
      </c>
      <c r="D2181" s="32" t="s">
        <v>77</v>
      </c>
      <c r="E2181" s="33">
        <v>25</v>
      </c>
      <c r="F2181" s="34">
        <v>2180</v>
      </c>
      <c r="G2181" s="34">
        <v>174.05</v>
      </c>
      <c r="H2181" s="34">
        <v>1812.41</v>
      </c>
      <c r="I2181" s="34">
        <v>0</v>
      </c>
      <c r="J2181" s="35">
        <f t="shared" si="238"/>
        <v>2005.95</v>
      </c>
      <c r="K2181" s="35">
        <f t="shared" si="239"/>
        <v>193.53999999999996</v>
      </c>
      <c r="L2181" s="35">
        <f t="shared" si="240"/>
        <v>193.53999999999996</v>
      </c>
      <c r="M2181" s="36">
        <f t="shared" si="241"/>
        <v>9.6482963184526011E-2</v>
      </c>
      <c r="N2181" s="37">
        <f t="shared" si="242"/>
        <v>2020</v>
      </c>
      <c r="O2181" s="38" t="str">
        <f t="shared" si="243"/>
        <v>Q1</v>
      </c>
      <c r="P2181" s="37">
        <f t="shared" si="244"/>
        <v>1</v>
      </c>
    </row>
    <row r="2182" spans="1:16" x14ac:dyDescent="0.25">
      <c r="A2182" s="31">
        <v>43831</v>
      </c>
      <c r="B2182" s="32" t="s">
        <v>83</v>
      </c>
      <c r="C2182" s="32" t="s">
        <v>86</v>
      </c>
      <c r="D2182" s="32" t="s">
        <v>76</v>
      </c>
      <c r="E2182" s="33">
        <v>51</v>
      </c>
      <c r="F2182" s="34">
        <v>36087.22</v>
      </c>
      <c r="G2182" s="34">
        <v>0</v>
      </c>
      <c r="H2182" s="34">
        <v>19604.509999999998</v>
      </c>
      <c r="I2182" s="34">
        <v>1981.96</v>
      </c>
      <c r="J2182" s="35">
        <f t="shared" si="238"/>
        <v>36087.22</v>
      </c>
      <c r="K2182" s="35">
        <f t="shared" si="239"/>
        <v>16482.710000000003</v>
      </c>
      <c r="L2182" s="35">
        <f t="shared" si="240"/>
        <v>14500.750000000004</v>
      </c>
      <c r="M2182" s="36">
        <f t="shared" si="241"/>
        <v>0.45674646038126521</v>
      </c>
      <c r="N2182" s="37">
        <f t="shared" si="242"/>
        <v>2020</v>
      </c>
      <c r="O2182" s="38" t="str">
        <f t="shared" si="243"/>
        <v>Q1</v>
      </c>
      <c r="P2182" s="37">
        <f t="shared" si="244"/>
        <v>1</v>
      </c>
    </row>
    <row r="2183" spans="1:16" x14ac:dyDescent="0.25">
      <c r="A2183" s="31">
        <v>43831</v>
      </c>
      <c r="B2183" s="32" t="s">
        <v>83</v>
      </c>
      <c r="C2183" s="32" t="s">
        <v>86</v>
      </c>
      <c r="D2183" s="32" t="s">
        <v>77</v>
      </c>
      <c r="E2183" s="33">
        <v>8</v>
      </c>
      <c r="F2183" s="34">
        <v>7059.62</v>
      </c>
      <c r="G2183" s="34">
        <v>593.49</v>
      </c>
      <c r="H2183" s="34">
        <v>3807.37</v>
      </c>
      <c r="I2183" s="34">
        <v>357.93</v>
      </c>
      <c r="J2183" s="35">
        <f t="shared" si="238"/>
        <v>6466.13</v>
      </c>
      <c r="K2183" s="35">
        <f t="shared" si="239"/>
        <v>2658.76</v>
      </c>
      <c r="L2183" s="35">
        <f t="shared" si="240"/>
        <v>2300.8300000000004</v>
      </c>
      <c r="M2183" s="36">
        <f t="shared" si="241"/>
        <v>0.41118257752318621</v>
      </c>
      <c r="N2183" s="37">
        <f t="shared" si="242"/>
        <v>2020</v>
      </c>
      <c r="O2183" s="38" t="str">
        <f t="shared" si="243"/>
        <v>Q1</v>
      </c>
      <c r="P2183" s="37">
        <f t="shared" si="244"/>
        <v>1</v>
      </c>
    </row>
    <row r="2184" spans="1:16" x14ac:dyDescent="0.25">
      <c r="A2184" s="31">
        <v>43831</v>
      </c>
      <c r="B2184" s="32" t="s">
        <v>83</v>
      </c>
      <c r="C2184" s="32" t="s">
        <v>75</v>
      </c>
      <c r="D2184" s="32" t="s">
        <v>76</v>
      </c>
      <c r="E2184" s="33">
        <v>83</v>
      </c>
      <c r="F2184" s="34">
        <v>53613.95</v>
      </c>
      <c r="G2184" s="34">
        <v>0</v>
      </c>
      <c r="H2184" s="34">
        <v>29036.61</v>
      </c>
      <c r="I2184" s="34">
        <v>0</v>
      </c>
      <c r="J2184" s="35">
        <f t="shared" si="238"/>
        <v>53613.95</v>
      </c>
      <c r="K2184" s="35">
        <f t="shared" si="239"/>
        <v>24577.339999999997</v>
      </c>
      <c r="L2184" s="35">
        <f t="shared" si="240"/>
        <v>24577.339999999997</v>
      </c>
      <c r="M2184" s="36">
        <f t="shared" si="241"/>
        <v>0.45841315553134954</v>
      </c>
      <c r="N2184" s="37">
        <f t="shared" si="242"/>
        <v>2020</v>
      </c>
      <c r="O2184" s="38" t="str">
        <f t="shared" si="243"/>
        <v>Q1</v>
      </c>
      <c r="P2184" s="37">
        <f t="shared" si="244"/>
        <v>1</v>
      </c>
    </row>
    <row r="2185" spans="1:16" x14ac:dyDescent="0.25">
      <c r="A2185" s="31">
        <v>43831</v>
      </c>
      <c r="B2185" s="32" t="s">
        <v>83</v>
      </c>
      <c r="C2185" s="32" t="s">
        <v>75</v>
      </c>
      <c r="D2185" s="32" t="s">
        <v>77</v>
      </c>
      <c r="E2185" s="33">
        <v>12</v>
      </c>
      <c r="F2185" s="34">
        <v>8711.39</v>
      </c>
      <c r="G2185" s="34">
        <v>817.74</v>
      </c>
      <c r="H2185" s="34">
        <v>4777.6099999999997</v>
      </c>
      <c r="I2185" s="34">
        <v>0</v>
      </c>
      <c r="J2185" s="35">
        <f t="shared" si="238"/>
        <v>7893.65</v>
      </c>
      <c r="K2185" s="35">
        <f t="shared" si="239"/>
        <v>3116.04</v>
      </c>
      <c r="L2185" s="35">
        <f t="shared" si="240"/>
        <v>3116.04</v>
      </c>
      <c r="M2185" s="36">
        <f t="shared" si="241"/>
        <v>0.39475274429446455</v>
      </c>
      <c r="N2185" s="37">
        <f t="shared" si="242"/>
        <v>2020</v>
      </c>
      <c r="O2185" s="38" t="str">
        <f t="shared" si="243"/>
        <v>Q1</v>
      </c>
      <c r="P2185" s="37">
        <f t="shared" si="244"/>
        <v>1</v>
      </c>
    </row>
    <row r="2186" spans="1:16" x14ac:dyDescent="0.25">
      <c r="A2186" s="31">
        <v>43831</v>
      </c>
      <c r="B2186" s="32" t="s">
        <v>83</v>
      </c>
      <c r="C2186" s="32" t="s">
        <v>78</v>
      </c>
      <c r="D2186" s="32" t="s">
        <v>76</v>
      </c>
      <c r="E2186" s="33">
        <v>605</v>
      </c>
      <c r="F2186" s="34">
        <v>364451.79</v>
      </c>
      <c r="G2186" s="34">
        <v>0</v>
      </c>
      <c r="H2186" s="34">
        <v>197477.42</v>
      </c>
      <c r="I2186" s="34">
        <v>0</v>
      </c>
      <c r="J2186" s="35">
        <f t="shared" si="238"/>
        <v>364451.79</v>
      </c>
      <c r="K2186" s="35">
        <f t="shared" si="239"/>
        <v>166974.36999999997</v>
      </c>
      <c r="L2186" s="35">
        <f t="shared" si="240"/>
        <v>166974.36999999997</v>
      </c>
      <c r="M2186" s="36">
        <f t="shared" si="241"/>
        <v>0.45815214681755295</v>
      </c>
      <c r="N2186" s="37">
        <f t="shared" si="242"/>
        <v>2020</v>
      </c>
      <c r="O2186" s="38" t="str">
        <f t="shared" si="243"/>
        <v>Q1</v>
      </c>
      <c r="P2186" s="37">
        <f t="shared" si="244"/>
        <v>1</v>
      </c>
    </row>
    <row r="2187" spans="1:16" x14ac:dyDescent="0.25">
      <c r="A2187" s="31">
        <v>43831</v>
      </c>
      <c r="B2187" s="32" t="s">
        <v>83</v>
      </c>
      <c r="C2187" s="32" t="s">
        <v>78</v>
      </c>
      <c r="D2187" s="32" t="s">
        <v>77</v>
      </c>
      <c r="E2187" s="33">
        <v>63</v>
      </c>
      <c r="F2187" s="34">
        <v>41763.51</v>
      </c>
      <c r="G2187" s="34">
        <v>3166.48</v>
      </c>
      <c r="H2187" s="34">
        <v>23267.61</v>
      </c>
      <c r="I2187" s="34">
        <v>0</v>
      </c>
      <c r="J2187" s="35">
        <f t="shared" si="238"/>
        <v>38597.03</v>
      </c>
      <c r="K2187" s="35">
        <f t="shared" si="239"/>
        <v>15329.419999999998</v>
      </c>
      <c r="L2187" s="35">
        <f t="shared" si="240"/>
        <v>15329.419999999998</v>
      </c>
      <c r="M2187" s="36">
        <f t="shared" si="241"/>
        <v>0.3971657922902358</v>
      </c>
      <c r="N2187" s="37">
        <f t="shared" si="242"/>
        <v>2020</v>
      </c>
      <c r="O2187" s="38" t="str">
        <f t="shared" si="243"/>
        <v>Q1</v>
      </c>
      <c r="P2187" s="37">
        <f t="shared" si="244"/>
        <v>1</v>
      </c>
    </row>
    <row r="2188" spans="1:16" x14ac:dyDescent="0.25">
      <c r="A2188" s="31">
        <v>43831</v>
      </c>
      <c r="B2188" s="32" t="s">
        <v>83</v>
      </c>
      <c r="C2188" s="32" t="s">
        <v>79</v>
      </c>
      <c r="D2188" s="32" t="s">
        <v>76</v>
      </c>
      <c r="E2188" s="33">
        <v>92</v>
      </c>
      <c r="F2188" s="34">
        <v>52662.49</v>
      </c>
      <c r="G2188" s="34">
        <v>0</v>
      </c>
      <c r="H2188" s="34">
        <v>28229.200000000001</v>
      </c>
      <c r="I2188" s="34">
        <v>0</v>
      </c>
      <c r="J2188" s="35">
        <f t="shared" si="238"/>
        <v>52662.49</v>
      </c>
      <c r="K2188" s="35">
        <f t="shared" si="239"/>
        <v>24433.289999999997</v>
      </c>
      <c r="L2188" s="35">
        <f t="shared" si="240"/>
        <v>24433.289999999997</v>
      </c>
      <c r="M2188" s="36">
        <f t="shared" si="241"/>
        <v>0.46396002163969075</v>
      </c>
      <c r="N2188" s="37">
        <f t="shared" si="242"/>
        <v>2020</v>
      </c>
      <c r="O2188" s="38" t="str">
        <f t="shared" si="243"/>
        <v>Q1</v>
      </c>
      <c r="P2188" s="37">
        <f t="shared" si="244"/>
        <v>1</v>
      </c>
    </row>
    <row r="2189" spans="1:16" x14ac:dyDescent="0.25">
      <c r="A2189" s="31">
        <v>43831</v>
      </c>
      <c r="B2189" s="32" t="s">
        <v>83</v>
      </c>
      <c r="C2189" s="32" t="s">
        <v>79</v>
      </c>
      <c r="D2189" s="32" t="s">
        <v>77</v>
      </c>
      <c r="E2189" s="33">
        <v>11</v>
      </c>
      <c r="F2189" s="34">
        <v>6915.65</v>
      </c>
      <c r="G2189" s="34">
        <v>564.65</v>
      </c>
      <c r="H2189" s="34">
        <v>3675.19</v>
      </c>
      <c r="I2189" s="34">
        <v>0</v>
      </c>
      <c r="J2189" s="35">
        <f t="shared" si="238"/>
        <v>6351</v>
      </c>
      <c r="K2189" s="35">
        <f t="shared" si="239"/>
        <v>2675.81</v>
      </c>
      <c r="L2189" s="35">
        <f t="shared" si="240"/>
        <v>2675.81</v>
      </c>
      <c r="M2189" s="36">
        <f t="shared" si="241"/>
        <v>0.42132105180286566</v>
      </c>
      <c r="N2189" s="37">
        <f t="shared" si="242"/>
        <v>2020</v>
      </c>
      <c r="O2189" s="38" t="str">
        <f t="shared" si="243"/>
        <v>Q1</v>
      </c>
      <c r="P2189" s="37">
        <f t="shared" si="244"/>
        <v>1</v>
      </c>
    </row>
    <row r="2190" spans="1:16" x14ac:dyDescent="0.25">
      <c r="A2190" s="31">
        <v>43831</v>
      </c>
      <c r="B2190" s="32" t="s">
        <v>84</v>
      </c>
      <c r="C2190" s="32" t="s">
        <v>86</v>
      </c>
      <c r="D2190" s="32" t="s">
        <v>76</v>
      </c>
      <c r="E2190" s="33">
        <v>18</v>
      </c>
      <c r="F2190" s="34">
        <v>54838.17</v>
      </c>
      <c r="G2190" s="34">
        <v>0</v>
      </c>
      <c r="H2190" s="34">
        <v>48405.01</v>
      </c>
      <c r="I2190" s="34">
        <v>3014.2</v>
      </c>
      <c r="J2190" s="35">
        <f t="shared" si="238"/>
        <v>54838.17</v>
      </c>
      <c r="K2190" s="35">
        <f t="shared" si="239"/>
        <v>6433.1599999999962</v>
      </c>
      <c r="L2190" s="35">
        <f t="shared" si="240"/>
        <v>3418.9599999999964</v>
      </c>
      <c r="M2190" s="36">
        <f t="shared" si="241"/>
        <v>0.11731171919121292</v>
      </c>
      <c r="N2190" s="37">
        <f t="shared" si="242"/>
        <v>2020</v>
      </c>
      <c r="O2190" s="38" t="str">
        <f t="shared" si="243"/>
        <v>Q1</v>
      </c>
      <c r="P2190" s="37">
        <f t="shared" si="244"/>
        <v>1</v>
      </c>
    </row>
    <row r="2191" spans="1:16" x14ac:dyDescent="0.25">
      <c r="A2191" s="31">
        <v>43831</v>
      </c>
      <c r="B2191" s="32" t="s">
        <v>84</v>
      </c>
      <c r="C2191" s="32" t="s">
        <v>86</v>
      </c>
      <c r="D2191" s="32" t="s">
        <v>77</v>
      </c>
      <c r="E2191" s="33">
        <v>5</v>
      </c>
      <c r="F2191" s="34">
        <v>27185.29</v>
      </c>
      <c r="G2191" s="34">
        <v>2087.63</v>
      </c>
      <c r="H2191" s="34">
        <v>25488.720000000001</v>
      </c>
      <c r="I2191" s="34">
        <v>1386.59</v>
      </c>
      <c r="J2191" s="35">
        <f t="shared" si="238"/>
        <v>25097.66</v>
      </c>
      <c r="K2191" s="35">
        <f t="shared" si="239"/>
        <v>-391.06000000000131</v>
      </c>
      <c r="L2191" s="35">
        <f t="shared" si="240"/>
        <v>-1777.6500000000012</v>
      </c>
      <c r="M2191" s="36">
        <f t="shared" si="241"/>
        <v>-1.5581532302214681E-2</v>
      </c>
      <c r="N2191" s="37">
        <f t="shared" si="242"/>
        <v>2020</v>
      </c>
      <c r="O2191" s="38" t="str">
        <f t="shared" si="243"/>
        <v>Q1</v>
      </c>
      <c r="P2191" s="37">
        <f t="shared" si="244"/>
        <v>1</v>
      </c>
    </row>
    <row r="2192" spans="1:16" x14ac:dyDescent="0.25">
      <c r="A2192" s="31">
        <v>43831</v>
      </c>
      <c r="B2192" s="32" t="s">
        <v>84</v>
      </c>
      <c r="C2192" s="32" t="s">
        <v>75</v>
      </c>
      <c r="D2192" s="32" t="s">
        <v>76</v>
      </c>
      <c r="E2192" s="33">
        <v>41</v>
      </c>
      <c r="F2192" s="34">
        <v>208626.9</v>
      </c>
      <c r="G2192" s="34">
        <v>0</v>
      </c>
      <c r="H2192" s="34">
        <v>171428.26</v>
      </c>
      <c r="I2192" s="34">
        <v>0</v>
      </c>
      <c r="J2192" s="35">
        <f t="shared" si="238"/>
        <v>208626.9</v>
      </c>
      <c r="K2192" s="35">
        <f t="shared" si="239"/>
        <v>37198.639999999985</v>
      </c>
      <c r="L2192" s="35">
        <f t="shared" si="240"/>
        <v>37198.639999999985</v>
      </c>
      <c r="M2192" s="36">
        <f t="shared" si="241"/>
        <v>0.17830222277184768</v>
      </c>
      <c r="N2192" s="37">
        <f t="shared" si="242"/>
        <v>2020</v>
      </c>
      <c r="O2192" s="38" t="str">
        <f t="shared" si="243"/>
        <v>Q1</v>
      </c>
      <c r="P2192" s="37">
        <f t="shared" si="244"/>
        <v>1</v>
      </c>
    </row>
    <row r="2193" spans="1:16" x14ac:dyDescent="0.25">
      <c r="A2193" s="31">
        <v>43831</v>
      </c>
      <c r="B2193" s="32" t="s">
        <v>84</v>
      </c>
      <c r="C2193" s="32" t="s">
        <v>75</v>
      </c>
      <c r="D2193" s="32" t="s">
        <v>77</v>
      </c>
      <c r="E2193" s="33">
        <v>3</v>
      </c>
      <c r="F2193" s="34">
        <v>13159.13</v>
      </c>
      <c r="G2193" s="34">
        <v>1315.91</v>
      </c>
      <c r="H2193" s="34">
        <v>10641.91</v>
      </c>
      <c r="I2193" s="34">
        <v>0</v>
      </c>
      <c r="J2193" s="35">
        <f t="shared" si="238"/>
        <v>11843.22</v>
      </c>
      <c r="K2193" s="35">
        <f t="shared" si="239"/>
        <v>1201.3099999999995</v>
      </c>
      <c r="L2193" s="35">
        <f t="shared" si="240"/>
        <v>1201.3099999999995</v>
      </c>
      <c r="M2193" s="36">
        <f t="shared" si="241"/>
        <v>0.1014344071966914</v>
      </c>
      <c r="N2193" s="37">
        <f t="shared" si="242"/>
        <v>2020</v>
      </c>
      <c r="O2193" s="38" t="str">
        <f t="shared" si="243"/>
        <v>Q1</v>
      </c>
      <c r="P2193" s="37">
        <f t="shared" si="244"/>
        <v>1</v>
      </c>
    </row>
    <row r="2194" spans="1:16" x14ac:dyDescent="0.25">
      <c r="A2194" s="31">
        <v>43831</v>
      </c>
      <c r="B2194" s="32" t="s">
        <v>84</v>
      </c>
      <c r="C2194" s="32" t="s">
        <v>78</v>
      </c>
      <c r="D2194" s="32" t="s">
        <v>76</v>
      </c>
      <c r="E2194" s="33">
        <v>208</v>
      </c>
      <c r="F2194" s="34">
        <v>851400.09</v>
      </c>
      <c r="G2194" s="34">
        <v>0</v>
      </c>
      <c r="H2194" s="34">
        <v>716659.76</v>
      </c>
      <c r="I2194" s="34">
        <v>0</v>
      </c>
      <c r="J2194" s="35">
        <f t="shared" si="238"/>
        <v>851400.09</v>
      </c>
      <c r="K2194" s="35">
        <f t="shared" si="239"/>
        <v>134740.32999999996</v>
      </c>
      <c r="L2194" s="35">
        <f t="shared" si="240"/>
        <v>134740.32999999996</v>
      </c>
      <c r="M2194" s="36">
        <f t="shared" si="241"/>
        <v>0.15825735935733806</v>
      </c>
      <c r="N2194" s="37">
        <f t="shared" si="242"/>
        <v>2020</v>
      </c>
      <c r="O2194" s="38" t="str">
        <f t="shared" si="243"/>
        <v>Q1</v>
      </c>
      <c r="P2194" s="37">
        <f t="shared" si="244"/>
        <v>1</v>
      </c>
    </row>
    <row r="2195" spans="1:16" x14ac:dyDescent="0.25">
      <c r="A2195" s="31">
        <v>43831</v>
      </c>
      <c r="B2195" s="32" t="s">
        <v>84</v>
      </c>
      <c r="C2195" s="32" t="s">
        <v>78</v>
      </c>
      <c r="D2195" s="32" t="s">
        <v>77</v>
      </c>
      <c r="E2195" s="33">
        <v>28</v>
      </c>
      <c r="F2195" s="34">
        <v>116883.21</v>
      </c>
      <c r="G2195" s="34">
        <v>10165.219999999999</v>
      </c>
      <c r="H2195" s="34">
        <v>92643.6</v>
      </c>
      <c r="I2195" s="34">
        <v>0</v>
      </c>
      <c r="J2195" s="35">
        <f t="shared" si="238"/>
        <v>106717.99</v>
      </c>
      <c r="K2195" s="35">
        <f t="shared" si="239"/>
        <v>14074.39</v>
      </c>
      <c r="L2195" s="35">
        <f t="shared" si="240"/>
        <v>14074.39</v>
      </c>
      <c r="M2195" s="36">
        <f t="shared" si="241"/>
        <v>0.13188394946344098</v>
      </c>
      <c r="N2195" s="37">
        <f t="shared" si="242"/>
        <v>2020</v>
      </c>
      <c r="O2195" s="38" t="str">
        <f t="shared" si="243"/>
        <v>Q1</v>
      </c>
      <c r="P2195" s="37">
        <f t="shared" si="244"/>
        <v>1</v>
      </c>
    </row>
    <row r="2196" spans="1:16" x14ac:dyDescent="0.25">
      <c r="A2196" s="31">
        <v>43831</v>
      </c>
      <c r="B2196" s="32" t="s">
        <v>84</v>
      </c>
      <c r="C2196" s="32" t="s">
        <v>79</v>
      </c>
      <c r="D2196" s="32" t="s">
        <v>76</v>
      </c>
      <c r="E2196" s="33">
        <v>34</v>
      </c>
      <c r="F2196" s="34">
        <v>124020.72</v>
      </c>
      <c r="G2196" s="34">
        <v>0</v>
      </c>
      <c r="H2196" s="34">
        <v>100296.58</v>
      </c>
      <c r="I2196" s="34">
        <v>0</v>
      </c>
      <c r="J2196" s="35">
        <f t="shared" si="238"/>
        <v>124020.72</v>
      </c>
      <c r="K2196" s="35">
        <f t="shared" si="239"/>
        <v>23724.14</v>
      </c>
      <c r="L2196" s="35">
        <f t="shared" si="240"/>
        <v>23724.14</v>
      </c>
      <c r="M2196" s="36">
        <f t="shared" si="241"/>
        <v>0.19129174544382582</v>
      </c>
      <c r="N2196" s="37">
        <f t="shared" si="242"/>
        <v>2020</v>
      </c>
      <c r="O2196" s="38" t="str">
        <f t="shared" si="243"/>
        <v>Q1</v>
      </c>
      <c r="P2196" s="37">
        <f t="shared" si="244"/>
        <v>1</v>
      </c>
    </row>
    <row r="2197" spans="1:16" x14ac:dyDescent="0.25">
      <c r="A2197" s="31">
        <v>43831</v>
      </c>
      <c r="B2197" s="32" t="s">
        <v>84</v>
      </c>
      <c r="C2197" s="32" t="s">
        <v>79</v>
      </c>
      <c r="D2197" s="32" t="s">
        <v>77</v>
      </c>
      <c r="E2197" s="33">
        <v>9</v>
      </c>
      <c r="F2197" s="34">
        <v>46729.67</v>
      </c>
      <c r="G2197" s="34">
        <v>4672.97</v>
      </c>
      <c r="H2197" s="34">
        <v>37634.32</v>
      </c>
      <c r="I2197" s="34">
        <v>0</v>
      </c>
      <c r="J2197" s="35">
        <f t="shared" si="238"/>
        <v>42056.7</v>
      </c>
      <c r="K2197" s="35">
        <f t="shared" si="239"/>
        <v>4422.3799999999974</v>
      </c>
      <c r="L2197" s="35">
        <f t="shared" si="240"/>
        <v>4422.3799999999974</v>
      </c>
      <c r="M2197" s="36">
        <f t="shared" si="241"/>
        <v>0.10515280561717866</v>
      </c>
      <c r="N2197" s="37">
        <f t="shared" si="242"/>
        <v>2020</v>
      </c>
      <c r="O2197" s="38" t="str">
        <f t="shared" si="243"/>
        <v>Q1</v>
      </c>
      <c r="P2197" s="37">
        <f t="shared" si="244"/>
        <v>1</v>
      </c>
    </row>
    <row r="2198" spans="1:16" x14ac:dyDescent="0.25">
      <c r="A2198" s="31">
        <v>43831</v>
      </c>
      <c r="B2198" s="32" t="s">
        <v>85</v>
      </c>
      <c r="C2198" s="32" t="s">
        <v>86</v>
      </c>
      <c r="D2198" s="32" t="s">
        <v>76</v>
      </c>
      <c r="E2198" s="33">
        <v>15</v>
      </c>
      <c r="F2198" s="34">
        <v>14499.18</v>
      </c>
      <c r="G2198" s="34">
        <v>0</v>
      </c>
      <c r="H2198" s="34">
        <v>8821.6</v>
      </c>
      <c r="I2198" s="34">
        <v>793.97</v>
      </c>
      <c r="J2198" s="35">
        <f t="shared" si="238"/>
        <v>14499.18</v>
      </c>
      <c r="K2198" s="35">
        <f t="shared" si="239"/>
        <v>5677.58</v>
      </c>
      <c r="L2198" s="35">
        <f t="shared" si="240"/>
        <v>4883.6099999999997</v>
      </c>
      <c r="M2198" s="36">
        <f t="shared" si="241"/>
        <v>0.3915793858687181</v>
      </c>
      <c r="N2198" s="37">
        <f t="shared" si="242"/>
        <v>2020</v>
      </c>
      <c r="O2198" s="38" t="str">
        <f t="shared" si="243"/>
        <v>Q1</v>
      </c>
      <c r="P2198" s="37">
        <f t="shared" si="244"/>
        <v>1</v>
      </c>
    </row>
    <row r="2199" spans="1:16" x14ac:dyDescent="0.25">
      <c r="A2199" s="31">
        <v>43831</v>
      </c>
      <c r="B2199" s="32" t="s">
        <v>85</v>
      </c>
      <c r="C2199" s="32" t="s">
        <v>86</v>
      </c>
      <c r="D2199" s="32" t="s">
        <v>77</v>
      </c>
      <c r="E2199" s="33">
        <v>1</v>
      </c>
      <c r="F2199" s="34">
        <v>702.5</v>
      </c>
      <c r="G2199" s="34">
        <v>70.25</v>
      </c>
      <c r="H2199" s="34">
        <v>413.12</v>
      </c>
      <c r="I2199" s="34">
        <v>34.770000000000003</v>
      </c>
      <c r="J2199" s="35">
        <f t="shared" si="238"/>
        <v>632.25</v>
      </c>
      <c r="K2199" s="35">
        <f t="shared" si="239"/>
        <v>219.13</v>
      </c>
      <c r="L2199" s="35">
        <f t="shared" si="240"/>
        <v>184.35999999999999</v>
      </c>
      <c r="M2199" s="36">
        <f t="shared" si="241"/>
        <v>0.34658758402530643</v>
      </c>
      <c r="N2199" s="37">
        <f t="shared" si="242"/>
        <v>2020</v>
      </c>
      <c r="O2199" s="38" t="str">
        <f t="shared" si="243"/>
        <v>Q1</v>
      </c>
      <c r="P2199" s="37">
        <f t="shared" si="244"/>
        <v>1</v>
      </c>
    </row>
    <row r="2200" spans="1:16" x14ac:dyDescent="0.25">
      <c r="A2200" s="31">
        <v>43831</v>
      </c>
      <c r="B2200" s="32" t="s">
        <v>85</v>
      </c>
      <c r="C2200" s="32" t="s">
        <v>75</v>
      </c>
      <c r="D2200" s="32" t="s">
        <v>76</v>
      </c>
      <c r="E2200" s="33">
        <v>23</v>
      </c>
      <c r="F2200" s="34">
        <v>27533.83</v>
      </c>
      <c r="G2200" s="34">
        <v>0</v>
      </c>
      <c r="H2200" s="34">
        <v>15302.4</v>
      </c>
      <c r="I2200" s="34">
        <v>0</v>
      </c>
      <c r="J2200" s="35">
        <f t="shared" si="238"/>
        <v>27533.83</v>
      </c>
      <c r="K2200" s="35">
        <f t="shared" si="239"/>
        <v>12231.430000000002</v>
      </c>
      <c r="L2200" s="35">
        <f t="shared" si="240"/>
        <v>12231.430000000002</v>
      </c>
      <c r="M2200" s="36">
        <f t="shared" si="241"/>
        <v>0.44423278563134883</v>
      </c>
      <c r="N2200" s="37">
        <f t="shared" si="242"/>
        <v>2020</v>
      </c>
      <c r="O2200" s="38" t="str">
        <f t="shared" si="243"/>
        <v>Q1</v>
      </c>
      <c r="P2200" s="37">
        <f t="shared" si="244"/>
        <v>1</v>
      </c>
    </row>
    <row r="2201" spans="1:16" x14ac:dyDescent="0.25">
      <c r="A2201" s="31">
        <v>43831</v>
      </c>
      <c r="B2201" s="32" t="s">
        <v>85</v>
      </c>
      <c r="C2201" s="32" t="s">
        <v>75</v>
      </c>
      <c r="D2201" s="32" t="s">
        <v>77</v>
      </c>
      <c r="E2201" s="33">
        <v>8</v>
      </c>
      <c r="F2201" s="34">
        <v>8499.25</v>
      </c>
      <c r="G2201" s="34">
        <v>821.3</v>
      </c>
      <c r="H2201" s="34">
        <v>5460.76</v>
      </c>
      <c r="I2201" s="34">
        <v>0</v>
      </c>
      <c r="J2201" s="35">
        <f t="shared" si="238"/>
        <v>7677.95</v>
      </c>
      <c r="K2201" s="35">
        <f t="shared" si="239"/>
        <v>2217.1899999999996</v>
      </c>
      <c r="L2201" s="35">
        <f t="shared" si="240"/>
        <v>2217.1899999999996</v>
      </c>
      <c r="M2201" s="36">
        <f t="shared" si="241"/>
        <v>0.28877369610377768</v>
      </c>
      <c r="N2201" s="37">
        <f t="shared" si="242"/>
        <v>2020</v>
      </c>
      <c r="O2201" s="38" t="str">
        <f t="shared" si="243"/>
        <v>Q1</v>
      </c>
      <c r="P2201" s="37">
        <f t="shared" si="244"/>
        <v>1</v>
      </c>
    </row>
    <row r="2202" spans="1:16" x14ac:dyDescent="0.25">
      <c r="A2202" s="31">
        <v>43831</v>
      </c>
      <c r="B2202" s="32" t="s">
        <v>85</v>
      </c>
      <c r="C2202" s="32" t="s">
        <v>78</v>
      </c>
      <c r="D2202" s="32" t="s">
        <v>76</v>
      </c>
      <c r="E2202" s="33">
        <v>254</v>
      </c>
      <c r="F2202" s="34">
        <v>359752.61</v>
      </c>
      <c r="G2202" s="34">
        <v>0</v>
      </c>
      <c r="H2202" s="34">
        <v>195571.13</v>
      </c>
      <c r="I2202" s="34">
        <v>0</v>
      </c>
      <c r="J2202" s="35">
        <f t="shared" si="238"/>
        <v>359752.61</v>
      </c>
      <c r="K2202" s="35">
        <f t="shared" si="239"/>
        <v>164181.47999999998</v>
      </c>
      <c r="L2202" s="35">
        <f t="shared" si="240"/>
        <v>164181.47999999998</v>
      </c>
      <c r="M2202" s="36">
        <f t="shared" si="241"/>
        <v>0.45637328385192255</v>
      </c>
      <c r="N2202" s="37">
        <f t="shared" si="242"/>
        <v>2020</v>
      </c>
      <c r="O2202" s="38" t="str">
        <f t="shared" si="243"/>
        <v>Q1</v>
      </c>
      <c r="P2202" s="37">
        <f t="shared" si="244"/>
        <v>1</v>
      </c>
    </row>
    <row r="2203" spans="1:16" x14ac:dyDescent="0.25">
      <c r="A2203" s="31">
        <v>43831</v>
      </c>
      <c r="B2203" s="32" t="s">
        <v>85</v>
      </c>
      <c r="C2203" s="32" t="s">
        <v>78</v>
      </c>
      <c r="D2203" s="32" t="s">
        <v>77</v>
      </c>
      <c r="E2203" s="33">
        <v>30</v>
      </c>
      <c r="F2203" s="34">
        <v>42636.95</v>
      </c>
      <c r="G2203" s="34">
        <v>3627.16</v>
      </c>
      <c r="H2203" s="34">
        <v>23510.99</v>
      </c>
      <c r="I2203" s="34">
        <v>0</v>
      </c>
      <c r="J2203" s="35">
        <f t="shared" si="238"/>
        <v>39009.789999999994</v>
      </c>
      <c r="K2203" s="35">
        <f t="shared" si="239"/>
        <v>15498.799999999992</v>
      </c>
      <c r="L2203" s="35">
        <f t="shared" si="240"/>
        <v>15498.799999999992</v>
      </c>
      <c r="M2203" s="36">
        <f t="shared" si="241"/>
        <v>0.39730539436382495</v>
      </c>
      <c r="N2203" s="37">
        <f t="shared" si="242"/>
        <v>2020</v>
      </c>
      <c r="O2203" s="38" t="str">
        <f t="shared" si="243"/>
        <v>Q1</v>
      </c>
      <c r="P2203" s="37">
        <f t="shared" si="244"/>
        <v>1</v>
      </c>
    </row>
    <row r="2204" spans="1:16" x14ac:dyDescent="0.25">
      <c r="A2204" s="31">
        <v>43831</v>
      </c>
      <c r="B2204" s="32" t="s">
        <v>85</v>
      </c>
      <c r="C2204" s="32" t="s">
        <v>79</v>
      </c>
      <c r="D2204" s="32" t="s">
        <v>76</v>
      </c>
      <c r="E2204" s="33">
        <v>30</v>
      </c>
      <c r="F2204" s="34">
        <v>40926.74</v>
      </c>
      <c r="G2204" s="34">
        <v>0</v>
      </c>
      <c r="H2204" s="34">
        <v>22648.76</v>
      </c>
      <c r="I2204" s="34">
        <v>0</v>
      </c>
      <c r="J2204" s="35">
        <f t="shared" si="238"/>
        <v>40926.74</v>
      </c>
      <c r="K2204" s="35">
        <f t="shared" si="239"/>
        <v>18277.98</v>
      </c>
      <c r="L2204" s="35">
        <f t="shared" si="240"/>
        <v>18277.98</v>
      </c>
      <c r="M2204" s="36">
        <f t="shared" si="241"/>
        <v>0.44660239247005751</v>
      </c>
      <c r="N2204" s="37">
        <f t="shared" si="242"/>
        <v>2020</v>
      </c>
      <c r="O2204" s="38" t="str">
        <f t="shared" si="243"/>
        <v>Q1</v>
      </c>
      <c r="P2204" s="37">
        <f t="shared" si="244"/>
        <v>1</v>
      </c>
    </row>
    <row r="2205" spans="1:16" x14ac:dyDescent="0.25">
      <c r="A2205" s="31">
        <v>43831</v>
      </c>
      <c r="B2205" s="32" t="s">
        <v>85</v>
      </c>
      <c r="C2205" s="32" t="s">
        <v>79</v>
      </c>
      <c r="D2205" s="32" t="s">
        <v>77</v>
      </c>
      <c r="E2205" s="33">
        <v>3</v>
      </c>
      <c r="F2205" s="34">
        <v>4337.3</v>
      </c>
      <c r="G2205" s="34">
        <v>333.12</v>
      </c>
      <c r="H2205" s="34">
        <v>2121.35</v>
      </c>
      <c r="I2205" s="34">
        <v>0</v>
      </c>
      <c r="J2205" s="35">
        <f t="shared" si="238"/>
        <v>4004.1800000000003</v>
      </c>
      <c r="K2205" s="35">
        <f t="shared" si="239"/>
        <v>1882.8300000000004</v>
      </c>
      <c r="L2205" s="35">
        <f t="shared" si="240"/>
        <v>1882.8300000000004</v>
      </c>
      <c r="M2205" s="36">
        <f t="shared" si="241"/>
        <v>0.47021612415026304</v>
      </c>
      <c r="N2205" s="37">
        <f t="shared" si="242"/>
        <v>2020</v>
      </c>
      <c r="O2205" s="38" t="str">
        <f t="shared" si="243"/>
        <v>Q1</v>
      </c>
      <c r="P2205" s="37">
        <f t="shared" si="244"/>
        <v>1</v>
      </c>
    </row>
    <row r="2206" spans="1:16" x14ac:dyDescent="0.25">
      <c r="A2206" s="31">
        <v>43862</v>
      </c>
      <c r="B2206" s="32" t="s">
        <v>74</v>
      </c>
      <c r="C2206" s="32" t="s">
        <v>86</v>
      </c>
      <c r="D2206" s="32" t="s">
        <v>76</v>
      </c>
      <c r="E2206" s="33">
        <v>57</v>
      </c>
      <c r="F2206" s="34">
        <v>25959.919999999998</v>
      </c>
      <c r="G2206" s="34">
        <v>0</v>
      </c>
      <c r="H2206" s="34">
        <v>15554.15</v>
      </c>
      <c r="I2206" s="34">
        <v>1427.35</v>
      </c>
      <c r="J2206" s="35">
        <f t="shared" si="238"/>
        <v>25959.919999999998</v>
      </c>
      <c r="K2206" s="35">
        <f t="shared" si="239"/>
        <v>10405.769999999999</v>
      </c>
      <c r="L2206" s="35">
        <f t="shared" si="240"/>
        <v>8978.4199999999983</v>
      </c>
      <c r="M2206" s="36">
        <f t="shared" si="241"/>
        <v>0.40083983309655807</v>
      </c>
      <c r="N2206" s="37">
        <f t="shared" si="242"/>
        <v>2020</v>
      </c>
      <c r="O2206" s="38" t="str">
        <f t="shared" si="243"/>
        <v>Q1</v>
      </c>
      <c r="P2206" s="37">
        <f t="shared" si="244"/>
        <v>2</v>
      </c>
    </row>
    <row r="2207" spans="1:16" x14ac:dyDescent="0.25">
      <c r="A2207" s="31">
        <v>43862</v>
      </c>
      <c r="B2207" s="32" t="s">
        <v>74</v>
      </c>
      <c r="C2207" s="32" t="s">
        <v>75</v>
      </c>
      <c r="D2207" s="32" t="s">
        <v>76</v>
      </c>
      <c r="E2207" s="33">
        <v>114</v>
      </c>
      <c r="F2207" s="34">
        <v>47226.49</v>
      </c>
      <c r="G2207" s="34">
        <v>0</v>
      </c>
      <c r="H2207" s="34">
        <v>32040.85</v>
      </c>
      <c r="I2207" s="34">
        <v>0</v>
      </c>
      <c r="J2207" s="35">
        <f t="shared" si="238"/>
        <v>47226.49</v>
      </c>
      <c r="K2207" s="35">
        <f t="shared" si="239"/>
        <v>15185.64</v>
      </c>
      <c r="L2207" s="35">
        <f t="shared" si="240"/>
        <v>15185.64</v>
      </c>
      <c r="M2207" s="36">
        <f t="shared" si="241"/>
        <v>0.3215491983418628</v>
      </c>
      <c r="N2207" s="37">
        <f t="shared" si="242"/>
        <v>2020</v>
      </c>
      <c r="O2207" s="38" t="str">
        <f t="shared" si="243"/>
        <v>Q1</v>
      </c>
      <c r="P2207" s="37">
        <f t="shared" si="244"/>
        <v>2</v>
      </c>
    </row>
    <row r="2208" spans="1:16" x14ac:dyDescent="0.25">
      <c r="A2208" s="31">
        <v>43862</v>
      </c>
      <c r="B2208" s="32" t="s">
        <v>74</v>
      </c>
      <c r="C2208" s="32" t="s">
        <v>75</v>
      </c>
      <c r="D2208" s="32" t="s">
        <v>77</v>
      </c>
      <c r="E2208" s="33">
        <v>2</v>
      </c>
      <c r="F2208" s="34">
        <v>1394.17</v>
      </c>
      <c r="G2208" s="34">
        <v>69.709999999999994</v>
      </c>
      <c r="H2208" s="34">
        <v>519.85</v>
      </c>
      <c r="I2208" s="34">
        <v>0</v>
      </c>
      <c r="J2208" s="35">
        <f t="shared" si="238"/>
        <v>1324.46</v>
      </c>
      <c r="K2208" s="35">
        <f t="shared" si="239"/>
        <v>804.61</v>
      </c>
      <c r="L2208" s="35">
        <f t="shared" si="240"/>
        <v>804.61</v>
      </c>
      <c r="M2208" s="36">
        <f t="shared" si="241"/>
        <v>0.60750041526357912</v>
      </c>
      <c r="N2208" s="37">
        <f t="shared" si="242"/>
        <v>2020</v>
      </c>
      <c r="O2208" s="38" t="str">
        <f t="shared" si="243"/>
        <v>Q1</v>
      </c>
      <c r="P2208" s="37">
        <f t="shared" si="244"/>
        <v>2</v>
      </c>
    </row>
    <row r="2209" spans="1:16" x14ac:dyDescent="0.25">
      <c r="A2209" s="31">
        <v>43862</v>
      </c>
      <c r="B2209" s="32" t="s">
        <v>74</v>
      </c>
      <c r="C2209" s="32" t="s">
        <v>78</v>
      </c>
      <c r="D2209" s="32" t="s">
        <v>76</v>
      </c>
      <c r="E2209" s="33">
        <v>763</v>
      </c>
      <c r="F2209" s="34">
        <v>326647.7</v>
      </c>
      <c r="G2209" s="34">
        <v>0</v>
      </c>
      <c r="H2209" s="34">
        <v>191200.61</v>
      </c>
      <c r="I2209" s="34">
        <v>0</v>
      </c>
      <c r="J2209" s="35">
        <f t="shared" si="238"/>
        <v>326647.7</v>
      </c>
      <c r="K2209" s="35">
        <f t="shared" si="239"/>
        <v>135447.09000000003</v>
      </c>
      <c r="L2209" s="35">
        <f t="shared" si="240"/>
        <v>135447.09000000003</v>
      </c>
      <c r="M2209" s="36">
        <f t="shared" si="241"/>
        <v>0.41465802453224077</v>
      </c>
      <c r="N2209" s="37">
        <f t="shared" si="242"/>
        <v>2020</v>
      </c>
      <c r="O2209" s="38" t="str">
        <f t="shared" si="243"/>
        <v>Q1</v>
      </c>
      <c r="P2209" s="37">
        <f t="shared" si="244"/>
        <v>2</v>
      </c>
    </row>
    <row r="2210" spans="1:16" x14ac:dyDescent="0.25">
      <c r="A2210" s="31">
        <v>43862</v>
      </c>
      <c r="B2210" s="32" t="s">
        <v>74</v>
      </c>
      <c r="C2210" s="32" t="s">
        <v>78</v>
      </c>
      <c r="D2210" s="32" t="s">
        <v>77</v>
      </c>
      <c r="E2210" s="33">
        <v>25</v>
      </c>
      <c r="F2210" s="34">
        <v>9862.0300000000007</v>
      </c>
      <c r="G2210" s="34">
        <v>493.09</v>
      </c>
      <c r="H2210" s="34">
        <v>6315.67</v>
      </c>
      <c r="I2210" s="34">
        <v>0</v>
      </c>
      <c r="J2210" s="35">
        <f t="shared" si="238"/>
        <v>9368.94</v>
      </c>
      <c r="K2210" s="35">
        <f t="shared" si="239"/>
        <v>3053.2700000000004</v>
      </c>
      <c r="L2210" s="35">
        <f t="shared" si="240"/>
        <v>3053.2700000000004</v>
      </c>
      <c r="M2210" s="36">
        <f t="shared" si="241"/>
        <v>0.32589279043306929</v>
      </c>
      <c r="N2210" s="37">
        <f t="shared" si="242"/>
        <v>2020</v>
      </c>
      <c r="O2210" s="38" t="str">
        <f t="shared" si="243"/>
        <v>Q1</v>
      </c>
      <c r="P2210" s="37">
        <f t="shared" si="244"/>
        <v>2</v>
      </c>
    </row>
    <row r="2211" spans="1:16" x14ac:dyDescent="0.25">
      <c r="A2211" s="31">
        <v>43862</v>
      </c>
      <c r="B2211" s="32" t="s">
        <v>74</v>
      </c>
      <c r="C2211" s="32" t="s">
        <v>79</v>
      </c>
      <c r="D2211" s="32" t="s">
        <v>76</v>
      </c>
      <c r="E2211" s="33">
        <v>73</v>
      </c>
      <c r="F2211" s="34">
        <v>29958.44</v>
      </c>
      <c r="G2211" s="34">
        <v>0</v>
      </c>
      <c r="H2211" s="34">
        <v>18733.650000000001</v>
      </c>
      <c r="I2211" s="34">
        <v>0</v>
      </c>
      <c r="J2211" s="35">
        <f t="shared" si="238"/>
        <v>29958.44</v>
      </c>
      <c r="K2211" s="35">
        <f t="shared" si="239"/>
        <v>11224.789999999997</v>
      </c>
      <c r="L2211" s="35">
        <f t="shared" si="240"/>
        <v>11224.789999999997</v>
      </c>
      <c r="M2211" s="36">
        <f t="shared" si="241"/>
        <v>0.37467872158897453</v>
      </c>
      <c r="N2211" s="37">
        <f t="shared" si="242"/>
        <v>2020</v>
      </c>
      <c r="O2211" s="38" t="str">
        <f t="shared" si="243"/>
        <v>Q1</v>
      </c>
      <c r="P2211" s="37">
        <f t="shared" si="244"/>
        <v>2</v>
      </c>
    </row>
    <row r="2212" spans="1:16" x14ac:dyDescent="0.25">
      <c r="A2212" s="31">
        <v>43862</v>
      </c>
      <c r="B2212" s="32" t="s">
        <v>80</v>
      </c>
      <c r="C2212" s="32" t="s">
        <v>86</v>
      </c>
      <c r="D2212" s="32" t="s">
        <v>76</v>
      </c>
      <c r="E2212" s="33">
        <v>21</v>
      </c>
      <c r="F2212" s="34">
        <v>131503.6</v>
      </c>
      <c r="G2212" s="34">
        <v>0</v>
      </c>
      <c r="H2212" s="34">
        <v>113337.77</v>
      </c>
      <c r="I2212" s="34">
        <v>7231.53</v>
      </c>
      <c r="J2212" s="35">
        <f t="shared" si="238"/>
        <v>131503.6</v>
      </c>
      <c r="K2212" s="35">
        <f t="shared" si="239"/>
        <v>18165.830000000002</v>
      </c>
      <c r="L2212" s="35">
        <f t="shared" si="240"/>
        <v>10934.300000000003</v>
      </c>
      <c r="M2212" s="36">
        <f t="shared" si="241"/>
        <v>0.13813941215297529</v>
      </c>
      <c r="N2212" s="37">
        <f t="shared" si="242"/>
        <v>2020</v>
      </c>
      <c r="O2212" s="38" t="str">
        <f t="shared" si="243"/>
        <v>Q1</v>
      </c>
      <c r="P2212" s="37">
        <f t="shared" si="244"/>
        <v>2</v>
      </c>
    </row>
    <row r="2213" spans="1:16" x14ac:dyDescent="0.25">
      <c r="A2213" s="31">
        <v>43862</v>
      </c>
      <c r="B2213" s="32" t="s">
        <v>80</v>
      </c>
      <c r="C2213" s="32" t="s">
        <v>75</v>
      </c>
      <c r="D2213" s="32" t="s">
        <v>76</v>
      </c>
      <c r="E2213" s="33">
        <v>28</v>
      </c>
      <c r="F2213" s="34">
        <v>128497.67</v>
      </c>
      <c r="G2213" s="34">
        <v>0</v>
      </c>
      <c r="H2213" s="34">
        <v>112729.77</v>
      </c>
      <c r="I2213" s="34">
        <v>0</v>
      </c>
      <c r="J2213" s="35">
        <f t="shared" si="238"/>
        <v>128497.67</v>
      </c>
      <c r="K2213" s="35">
        <f t="shared" si="239"/>
        <v>15767.899999999994</v>
      </c>
      <c r="L2213" s="35">
        <f t="shared" si="240"/>
        <v>15767.899999999994</v>
      </c>
      <c r="M2213" s="36">
        <f t="shared" si="241"/>
        <v>0.1227096180031902</v>
      </c>
      <c r="N2213" s="37">
        <f t="shared" si="242"/>
        <v>2020</v>
      </c>
      <c r="O2213" s="38" t="str">
        <f t="shared" si="243"/>
        <v>Q1</v>
      </c>
      <c r="P2213" s="37">
        <f t="shared" si="244"/>
        <v>2</v>
      </c>
    </row>
    <row r="2214" spans="1:16" x14ac:dyDescent="0.25">
      <c r="A2214" s="31">
        <v>43862</v>
      </c>
      <c r="B2214" s="32" t="s">
        <v>80</v>
      </c>
      <c r="C2214" s="32" t="s">
        <v>78</v>
      </c>
      <c r="D2214" s="32" t="s">
        <v>76</v>
      </c>
      <c r="E2214" s="33">
        <v>150</v>
      </c>
      <c r="F2214" s="34">
        <v>847879.87</v>
      </c>
      <c r="G2214" s="34">
        <v>0</v>
      </c>
      <c r="H2214" s="34">
        <v>733912.18</v>
      </c>
      <c r="I2214" s="34">
        <v>0</v>
      </c>
      <c r="J2214" s="35">
        <f t="shared" si="238"/>
        <v>847879.87</v>
      </c>
      <c r="K2214" s="35">
        <f t="shared" si="239"/>
        <v>113967.68999999994</v>
      </c>
      <c r="L2214" s="35">
        <f t="shared" si="240"/>
        <v>113967.68999999994</v>
      </c>
      <c r="M2214" s="36">
        <f t="shared" si="241"/>
        <v>0.13441490243187393</v>
      </c>
      <c r="N2214" s="37">
        <f t="shared" si="242"/>
        <v>2020</v>
      </c>
      <c r="O2214" s="38" t="str">
        <f t="shared" si="243"/>
        <v>Q1</v>
      </c>
      <c r="P2214" s="37">
        <f t="shared" si="244"/>
        <v>2</v>
      </c>
    </row>
    <row r="2215" spans="1:16" x14ac:dyDescent="0.25">
      <c r="A2215" s="31">
        <v>43862</v>
      </c>
      <c r="B2215" s="32" t="s">
        <v>80</v>
      </c>
      <c r="C2215" s="32" t="s">
        <v>78</v>
      </c>
      <c r="D2215" s="32" t="s">
        <v>77</v>
      </c>
      <c r="E2215" s="33">
        <v>3</v>
      </c>
      <c r="F2215" s="34">
        <v>23821.08</v>
      </c>
      <c r="G2215" s="34">
        <v>1191.06</v>
      </c>
      <c r="H2215" s="34">
        <v>20409.919999999998</v>
      </c>
      <c r="I2215" s="34">
        <v>0</v>
      </c>
      <c r="J2215" s="35">
        <f t="shared" si="238"/>
        <v>22630.02</v>
      </c>
      <c r="K2215" s="35">
        <f t="shared" si="239"/>
        <v>2220.1000000000022</v>
      </c>
      <c r="L2215" s="35">
        <f t="shared" si="240"/>
        <v>2220.1000000000022</v>
      </c>
      <c r="M2215" s="36">
        <f t="shared" si="241"/>
        <v>9.8104199642775489E-2</v>
      </c>
      <c r="N2215" s="37">
        <f t="shared" si="242"/>
        <v>2020</v>
      </c>
      <c r="O2215" s="38" t="str">
        <f t="shared" si="243"/>
        <v>Q1</v>
      </c>
      <c r="P2215" s="37">
        <f t="shared" si="244"/>
        <v>2</v>
      </c>
    </row>
    <row r="2216" spans="1:16" x14ac:dyDescent="0.25">
      <c r="A2216" s="31">
        <v>43862</v>
      </c>
      <c r="B2216" s="32" t="s">
        <v>80</v>
      </c>
      <c r="C2216" s="32" t="s">
        <v>79</v>
      </c>
      <c r="D2216" s="32" t="s">
        <v>76</v>
      </c>
      <c r="E2216" s="33">
        <v>25</v>
      </c>
      <c r="F2216" s="34">
        <v>167403.57</v>
      </c>
      <c r="G2216" s="34">
        <v>0</v>
      </c>
      <c r="H2216" s="34">
        <v>145600.84</v>
      </c>
      <c r="I2216" s="34">
        <v>0</v>
      </c>
      <c r="J2216" s="35">
        <f t="shared" si="238"/>
        <v>167403.57</v>
      </c>
      <c r="K2216" s="35">
        <f t="shared" si="239"/>
        <v>21802.73000000001</v>
      </c>
      <c r="L2216" s="35">
        <f t="shared" si="240"/>
        <v>21802.73000000001</v>
      </c>
      <c r="M2216" s="36">
        <f t="shared" si="241"/>
        <v>0.13024053190741397</v>
      </c>
      <c r="N2216" s="37">
        <f t="shared" si="242"/>
        <v>2020</v>
      </c>
      <c r="O2216" s="38" t="str">
        <f t="shared" si="243"/>
        <v>Q1</v>
      </c>
      <c r="P2216" s="37">
        <f t="shared" si="244"/>
        <v>2</v>
      </c>
    </row>
    <row r="2217" spans="1:16" x14ac:dyDescent="0.25">
      <c r="A2217" s="31">
        <v>43862</v>
      </c>
      <c r="B2217" s="32" t="s">
        <v>80</v>
      </c>
      <c r="C2217" s="32" t="s">
        <v>79</v>
      </c>
      <c r="D2217" s="32" t="s">
        <v>77</v>
      </c>
      <c r="E2217" s="33">
        <v>1</v>
      </c>
      <c r="F2217" s="34">
        <v>2423.5700000000002</v>
      </c>
      <c r="G2217" s="34">
        <v>121.18</v>
      </c>
      <c r="H2217" s="34">
        <v>2041.11</v>
      </c>
      <c r="I2217" s="34">
        <v>0</v>
      </c>
      <c r="J2217" s="35">
        <f t="shared" si="238"/>
        <v>2302.3900000000003</v>
      </c>
      <c r="K2217" s="35">
        <f t="shared" si="239"/>
        <v>261.28000000000043</v>
      </c>
      <c r="L2217" s="35">
        <f t="shared" si="240"/>
        <v>261.28000000000043</v>
      </c>
      <c r="M2217" s="36">
        <f t="shared" si="241"/>
        <v>0.11348207731965497</v>
      </c>
      <c r="N2217" s="37">
        <f t="shared" si="242"/>
        <v>2020</v>
      </c>
      <c r="O2217" s="38" t="str">
        <f t="shared" si="243"/>
        <v>Q1</v>
      </c>
      <c r="P2217" s="37">
        <f t="shared" si="244"/>
        <v>2</v>
      </c>
    </row>
    <row r="2218" spans="1:16" x14ac:dyDescent="0.25">
      <c r="A2218" s="31">
        <v>43862</v>
      </c>
      <c r="B2218" s="32" t="s">
        <v>81</v>
      </c>
      <c r="C2218" s="32" t="s">
        <v>86</v>
      </c>
      <c r="D2218" s="32" t="s">
        <v>76</v>
      </c>
      <c r="E2218" s="33">
        <v>41</v>
      </c>
      <c r="F2218" s="34">
        <v>27784.91</v>
      </c>
      <c r="G2218" s="34">
        <v>0</v>
      </c>
      <c r="H2218" s="34">
        <v>12033.48</v>
      </c>
      <c r="I2218" s="34">
        <v>1528.17</v>
      </c>
      <c r="J2218" s="35">
        <f t="shared" si="238"/>
        <v>27784.91</v>
      </c>
      <c r="K2218" s="35">
        <f t="shared" si="239"/>
        <v>15751.43</v>
      </c>
      <c r="L2218" s="35">
        <f t="shared" si="240"/>
        <v>14223.26</v>
      </c>
      <c r="M2218" s="36">
        <f t="shared" si="241"/>
        <v>0.56690592123566352</v>
      </c>
      <c r="N2218" s="37">
        <f t="shared" si="242"/>
        <v>2020</v>
      </c>
      <c r="O2218" s="38" t="str">
        <f t="shared" si="243"/>
        <v>Q1</v>
      </c>
      <c r="P2218" s="37">
        <f t="shared" si="244"/>
        <v>2</v>
      </c>
    </row>
    <row r="2219" spans="1:16" x14ac:dyDescent="0.25">
      <c r="A2219" s="31">
        <v>43862</v>
      </c>
      <c r="B2219" s="32" t="s">
        <v>81</v>
      </c>
      <c r="C2219" s="32" t="s">
        <v>86</v>
      </c>
      <c r="D2219" s="32" t="s">
        <v>77</v>
      </c>
      <c r="E2219" s="33">
        <v>2</v>
      </c>
      <c r="F2219" s="34">
        <v>777.18</v>
      </c>
      <c r="G2219" s="34">
        <v>38.86</v>
      </c>
      <c r="H2219" s="34">
        <v>352.25</v>
      </c>
      <c r="I2219" s="34">
        <v>42.38</v>
      </c>
      <c r="J2219" s="35">
        <f t="shared" si="238"/>
        <v>738.31999999999994</v>
      </c>
      <c r="K2219" s="35">
        <f t="shared" si="239"/>
        <v>386.06999999999994</v>
      </c>
      <c r="L2219" s="35">
        <f t="shared" si="240"/>
        <v>343.68999999999994</v>
      </c>
      <c r="M2219" s="36">
        <f t="shared" si="241"/>
        <v>0.52290334814172712</v>
      </c>
      <c r="N2219" s="37">
        <f t="shared" si="242"/>
        <v>2020</v>
      </c>
      <c r="O2219" s="38" t="str">
        <f t="shared" si="243"/>
        <v>Q1</v>
      </c>
      <c r="P2219" s="37">
        <f t="shared" si="244"/>
        <v>2</v>
      </c>
    </row>
    <row r="2220" spans="1:16" x14ac:dyDescent="0.25">
      <c r="A2220" s="31">
        <v>43862</v>
      </c>
      <c r="B2220" s="32" t="s">
        <v>81</v>
      </c>
      <c r="C2220" s="32" t="s">
        <v>75</v>
      </c>
      <c r="D2220" s="32" t="s">
        <v>76</v>
      </c>
      <c r="E2220" s="33">
        <v>70</v>
      </c>
      <c r="F2220" s="34">
        <v>59598.64</v>
      </c>
      <c r="G2220" s="34">
        <v>0</v>
      </c>
      <c r="H2220" s="34">
        <v>27251.47</v>
      </c>
      <c r="I2220" s="34">
        <v>0</v>
      </c>
      <c r="J2220" s="35">
        <f t="shared" si="238"/>
        <v>59598.64</v>
      </c>
      <c r="K2220" s="35">
        <f t="shared" si="239"/>
        <v>32347.17</v>
      </c>
      <c r="L2220" s="35">
        <f t="shared" si="240"/>
        <v>32347.17</v>
      </c>
      <c r="M2220" s="36">
        <f t="shared" si="241"/>
        <v>0.5427501365802978</v>
      </c>
      <c r="N2220" s="37">
        <f t="shared" si="242"/>
        <v>2020</v>
      </c>
      <c r="O2220" s="38" t="str">
        <f t="shared" si="243"/>
        <v>Q1</v>
      </c>
      <c r="P2220" s="37">
        <f t="shared" si="244"/>
        <v>2</v>
      </c>
    </row>
    <row r="2221" spans="1:16" x14ac:dyDescent="0.25">
      <c r="A2221" s="31">
        <v>43862</v>
      </c>
      <c r="B2221" s="32" t="s">
        <v>81</v>
      </c>
      <c r="C2221" s="32" t="s">
        <v>75</v>
      </c>
      <c r="D2221" s="32" t="s">
        <v>77</v>
      </c>
      <c r="E2221" s="33">
        <v>1</v>
      </c>
      <c r="F2221" s="34">
        <v>821.57</v>
      </c>
      <c r="G2221" s="34">
        <v>41.08</v>
      </c>
      <c r="H2221" s="34">
        <v>383.28</v>
      </c>
      <c r="I2221" s="34">
        <v>0</v>
      </c>
      <c r="J2221" s="35">
        <f t="shared" si="238"/>
        <v>780.49</v>
      </c>
      <c r="K2221" s="35">
        <f t="shared" si="239"/>
        <v>397.21000000000004</v>
      </c>
      <c r="L2221" s="35">
        <f t="shared" si="240"/>
        <v>397.21000000000004</v>
      </c>
      <c r="M2221" s="36">
        <f t="shared" si="241"/>
        <v>0.50892388115158427</v>
      </c>
      <c r="N2221" s="37">
        <f t="shared" si="242"/>
        <v>2020</v>
      </c>
      <c r="O2221" s="38" t="str">
        <f t="shared" si="243"/>
        <v>Q1</v>
      </c>
      <c r="P2221" s="37">
        <f t="shared" si="244"/>
        <v>2</v>
      </c>
    </row>
    <row r="2222" spans="1:16" x14ac:dyDescent="0.25">
      <c r="A2222" s="31">
        <v>43862</v>
      </c>
      <c r="B2222" s="32" t="s">
        <v>81</v>
      </c>
      <c r="C2222" s="32" t="s">
        <v>78</v>
      </c>
      <c r="D2222" s="32" t="s">
        <v>76</v>
      </c>
      <c r="E2222" s="33">
        <v>472</v>
      </c>
      <c r="F2222" s="34">
        <v>332195.69</v>
      </c>
      <c r="G2222" s="34">
        <v>0</v>
      </c>
      <c r="H2222" s="34">
        <v>149642.32999999999</v>
      </c>
      <c r="I2222" s="34">
        <v>0</v>
      </c>
      <c r="J2222" s="35">
        <f t="shared" si="238"/>
        <v>332195.69</v>
      </c>
      <c r="K2222" s="35">
        <f t="shared" si="239"/>
        <v>182553.36000000002</v>
      </c>
      <c r="L2222" s="35">
        <f t="shared" si="240"/>
        <v>182553.36000000002</v>
      </c>
      <c r="M2222" s="36">
        <f t="shared" si="241"/>
        <v>0.54953560655768896</v>
      </c>
      <c r="N2222" s="37">
        <f t="shared" si="242"/>
        <v>2020</v>
      </c>
      <c r="O2222" s="38" t="str">
        <f t="shared" si="243"/>
        <v>Q1</v>
      </c>
      <c r="P2222" s="37">
        <f t="shared" si="244"/>
        <v>2</v>
      </c>
    </row>
    <row r="2223" spans="1:16" x14ac:dyDescent="0.25">
      <c r="A2223" s="31">
        <v>43862</v>
      </c>
      <c r="B2223" s="32" t="s">
        <v>81</v>
      </c>
      <c r="C2223" s="32" t="s">
        <v>78</v>
      </c>
      <c r="D2223" s="32" t="s">
        <v>77</v>
      </c>
      <c r="E2223" s="33">
        <v>28</v>
      </c>
      <c r="F2223" s="34">
        <v>16898.89</v>
      </c>
      <c r="G2223" s="34">
        <v>844.96</v>
      </c>
      <c r="H2223" s="34">
        <v>7453.97</v>
      </c>
      <c r="I2223" s="34">
        <v>0</v>
      </c>
      <c r="J2223" s="35">
        <f t="shared" si="238"/>
        <v>16053.93</v>
      </c>
      <c r="K2223" s="35">
        <f t="shared" si="239"/>
        <v>8599.9599999999991</v>
      </c>
      <c r="L2223" s="35">
        <f t="shared" si="240"/>
        <v>8599.9599999999991</v>
      </c>
      <c r="M2223" s="36">
        <f t="shared" si="241"/>
        <v>0.53569188354502595</v>
      </c>
      <c r="N2223" s="37">
        <f t="shared" si="242"/>
        <v>2020</v>
      </c>
      <c r="O2223" s="38" t="str">
        <f t="shared" si="243"/>
        <v>Q1</v>
      </c>
      <c r="P2223" s="37">
        <f t="shared" si="244"/>
        <v>2</v>
      </c>
    </row>
    <row r="2224" spans="1:16" x14ac:dyDescent="0.25">
      <c r="A2224" s="31">
        <v>43862</v>
      </c>
      <c r="B2224" s="32" t="s">
        <v>81</v>
      </c>
      <c r="C2224" s="32" t="s">
        <v>79</v>
      </c>
      <c r="D2224" s="32" t="s">
        <v>76</v>
      </c>
      <c r="E2224" s="33">
        <v>60</v>
      </c>
      <c r="F2224" s="34">
        <v>50776.85</v>
      </c>
      <c r="G2224" s="34">
        <v>0</v>
      </c>
      <c r="H2224" s="34">
        <v>23406.82</v>
      </c>
      <c r="I2224" s="34">
        <v>0</v>
      </c>
      <c r="J2224" s="35">
        <f t="shared" si="238"/>
        <v>50776.85</v>
      </c>
      <c r="K2224" s="35">
        <f t="shared" si="239"/>
        <v>27370.03</v>
      </c>
      <c r="L2224" s="35">
        <f t="shared" si="240"/>
        <v>27370.03</v>
      </c>
      <c r="M2224" s="36">
        <f t="shared" si="241"/>
        <v>0.53902575681634446</v>
      </c>
      <c r="N2224" s="37">
        <f t="shared" si="242"/>
        <v>2020</v>
      </c>
      <c r="O2224" s="38" t="str">
        <f t="shared" si="243"/>
        <v>Q1</v>
      </c>
      <c r="P2224" s="37">
        <f t="shared" si="244"/>
        <v>2</v>
      </c>
    </row>
    <row r="2225" spans="1:16" x14ac:dyDescent="0.25">
      <c r="A2225" s="31">
        <v>43862</v>
      </c>
      <c r="B2225" s="32" t="s">
        <v>81</v>
      </c>
      <c r="C2225" s="32" t="s">
        <v>79</v>
      </c>
      <c r="D2225" s="32" t="s">
        <v>77</v>
      </c>
      <c r="E2225" s="33">
        <v>2</v>
      </c>
      <c r="F2225" s="34">
        <v>2065.2800000000002</v>
      </c>
      <c r="G2225" s="34">
        <v>103.27</v>
      </c>
      <c r="H2225" s="34">
        <v>934.65</v>
      </c>
      <c r="I2225" s="34">
        <v>0</v>
      </c>
      <c r="J2225" s="35">
        <f t="shared" si="238"/>
        <v>1962.0100000000002</v>
      </c>
      <c r="K2225" s="35">
        <f t="shared" si="239"/>
        <v>1027.3600000000001</v>
      </c>
      <c r="L2225" s="35">
        <f t="shared" si="240"/>
        <v>1027.3600000000001</v>
      </c>
      <c r="M2225" s="36">
        <f t="shared" si="241"/>
        <v>0.52362628121161459</v>
      </c>
      <c r="N2225" s="37">
        <f t="shared" si="242"/>
        <v>2020</v>
      </c>
      <c r="O2225" s="38" t="str">
        <f t="shared" si="243"/>
        <v>Q1</v>
      </c>
      <c r="P2225" s="37">
        <f t="shared" si="244"/>
        <v>2</v>
      </c>
    </row>
    <row r="2226" spans="1:16" x14ac:dyDescent="0.25">
      <c r="A2226" s="31">
        <v>43862</v>
      </c>
      <c r="B2226" s="32" t="s">
        <v>82</v>
      </c>
      <c r="C2226" s="32" t="s">
        <v>86</v>
      </c>
      <c r="D2226" s="32" t="s">
        <v>76</v>
      </c>
      <c r="E2226" s="33">
        <v>96</v>
      </c>
      <c r="F2226" s="34">
        <v>9295.9599999999991</v>
      </c>
      <c r="G2226" s="34">
        <v>0</v>
      </c>
      <c r="H2226" s="34">
        <v>7690.92</v>
      </c>
      <c r="I2226" s="34">
        <v>510.73</v>
      </c>
      <c r="J2226" s="35">
        <f t="shared" si="238"/>
        <v>9295.9599999999991</v>
      </c>
      <c r="K2226" s="35">
        <f t="shared" si="239"/>
        <v>1605.0399999999991</v>
      </c>
      <c r="L2226" s="35">
        <f t="shared" si="240"/>
        <v>1094.309999999999</v>
      </c>
      <c r="M2226" s="36">
        <f t="shared" si="241"/>
        <v>0.17265995120460922</v>
      </c>
      <c r="N2226" s="37">
        <f t="shared" si="242"/>
        <v>2020</v>
      </c>
      <c r="O2226" s="38" t="str">
        <f t="shared" si="243"/>
        <v>Q1</v>
      </c>
      <c r="P2226" s="37">
        <f t="shared" si="244"/>
        <v>2</v>
      </c>
    </row>
    <row r="2227" spans="1:16" x14ac:dyDescent="0.25">
      <c r="A2227" s="31">
        <v>43862</v>
      </c>
      <c r="B2227" s="32" t="s">
        <v>82</v>
      </c>
      <c r="C2227" s="32" t="s">
        <v>86</v>
      </c>
      <c r="D2227" s="32" t="s">
        <v>77</v>
      </c>
      <c r="E2227" s="33">
        <v>6</v>
      </c>
      <c r="F2227" s="34">
        <v>902.76</v>
      </c>
      <c r="G2227" s="34">
        <v>45.14</v>
      </c>
      <c r="H2227" s="34">
        <v>831.14</v>
      </c>
      <c r="I2227" s="34">
        <v>47.69</v>
      </c>
      <c r="J2227" s="35">
        <f t="shared" si="238"/>
        <v>857.62</v>
      </c>
      <c r="K2227" s="35">
        <f t="shared" si="239"/>
        <v>26.480000000000018</v>
      </c>
      <c r="L2227" s="35">
        <f t="shared" si="240"/>
        <v>-21.20999999999998</v>
      </c>
      <c r="M2227" s="36">
        <f t="shared" si="241"/>
        <v>3.0876145612275856E-2</v>
      </c>
      <c r="N2227" s="37">
        <f t="shared" si="242"/>
        <v>2020</v>
      </c>
      <c r="O2227" s="38" t="str">
        <f t="shared" si="243"/>
        <v>Q1</v>
      </c>
      <c r="P2227" s="37">
        <f t="shared" si="244"/>
        <v>2</v>
      </c>
    </row>
    <row r="2228" spans="1:16" x14ac:dyDescent="0.25">
      <c r="A2228" s="31">
        <v>43862</v>
      </c>
      <c r="B2228" s="32" t="s">
        <v>82</v>
      </c>
      <c r="C2228" s="32" t="s">
        <v>75</v>
      </c>
      <c r="D2228" s="32" t="s">
        <v>76</v>
      </c>
      <c r="E2228" s="33">
        <v>156</v>
      </c>
      <c r="F2228" s="34">
        <v>15884.64</v>
      </c>
      <c r="G2228" s="34">
        <v>0</v>
      </c>
      <c r="H2228" s="34">
        <v>13030.83</v>
      </c>
      <c r="I2228" s="34">
        <v>0</v>
      </c>
      <c r="J2228" s="35">
        <f t="shared" si="238"/>
        <v>15884.64</v>
      </c>
      <c r="K2228" s="35">
        <f t="shared" si="239"/>
        <v>2853.8099999999995</v>
      </c>
      <c r="L2228" s="35">
        <f t="shared" si="240"/>
        <v>2853.8099999999995</v>
      </c>
      <c r="M2228" s="36">
        <f t="shared" si="241"/>
        <v>0.17965846251473119</v>
      </c>
      <c r="N2228" s="37">
        <f t="shared" si="242"/>
        <v>2020</v>
      </c>
      <c r="O2228" s="38" t="str">
        <f t="shared" si="243"/>
        <v>Q1</v>
      </c>
      <c r="P2228" s="37">
        <f t="shared" si="244"/>
        <v>2</v>
      </c>
    </row>
    <row r="2229" spans="1:16" x14ac:dyDescent="0.25">
      <c r="A2229" s="31">
        <v>43862</v>
      </c>
      <c r="B2229" s="32" t="s">
        <v>82</v>
      </c>
      <c r="C2229" s="32" t="s">
        <v>75</v>
      </c>
      <c r="D2229" s="32" t="s">
        <v>77</v>
      </c>
      <c r="E2229" s="33">
        <v>5</v>
      </c>
      <c r="F2229" s="34">
        <v>397.25</v>
      </c>
      <c r="G2229" s="34">
        <v>19.87</v>
      </c>
      <c r="H2229" s="34">
        <v>303.14999999999998</v>
      </c>
      <c r="I2229" s="34">
        <v>0</v>
      </c>
      <c r="J2229" s="35">
        <f t="shared" si="238"/>
        <v>377.38</v>
      </c>
      <c r="K2229" s="35">
        <f t="shared" si="239"/>
        <v>74.230000000000018</v>
      </c>
      <c r="L2229" s="35">
        <f t="shared" si="240"/>
        <v>74.230000000000018</v>
      </c>
      <c r="M2229" s="36">
        <f t="shared" si="241"/>
        <v>0.19669828819757279</v>
      </c>
      <c r="N2229" s="37">
        <f t="shared" si="242"/>
        <v>2020</v>
      </c>
      <c r="O2229" s="38" t="str">
        <f t="shared" si="243"/>
        <v>Q1</v>
      </c>
      <c r="P2229" s="37">
        <f t="shared" si="244"/>
        <v>2</v>
      </c>
    </row>
    <row r="2230" spans="1:16" x14ac:dyDescent="0.25">
      <c r="A2230" s="31">
        <v>43862</v>
      </c>
      <c r="B2230" s="32" t="s">
        <v>82</v>
      </c>
      <c r="C2230" s="32" t="s">
        <v>78</v>
      </c>
      <c r="D2230" s="32" t="s">
        <v>76</v>
      </c>
      <c r="E2230" s="33">
        <v>2312</v>
      </c>
      <c r="F2230" s="34">
        <v>243772.41</v>
      </c>
      <c r="G2230" s="34">
        <v>0</v>
      </c>
      <c r="H2230" s="34">
        <v>201087.79</v>
      </c>
      <c r="I2230" s="34">
        <v>0</v>
      </c>
      <c r="J2230" s="35">
        <f t="shared" si="238"/>
        <v>243772.41</v>
      </c>
      <c r="K2230" s="35">
        <f t="shared" si="239"/>
        <v>42684.619999999995</v>
      </c>
      <c r="L2230" s="35">
        <f t="shared" si="240"/>
        <v>42684.619999999995</v>
      </c>
      <c r="M2230" s="36">
        <f t="shared" si="241"/>
        <v>0.17510029129219337</v>
      </c>
      <c r="N2230" s="37">
        <f t="shared" si="242"/>
        <v>2020</v>
      </c>
      <c r="O2230" s="38" t="str">
        <f t="shared" si="243"/>
        <v>Q1</v>
      </c>
      <c r="P2230" s="37">
        <f t="shared" si="244"/>
        <v>2</v>
      </c>
    </row>
    <row r="2231" spans="1:16" x14ac:dyDescent="0.25">
      <c r="A2231" s="31">
        <v>43862</v>
      </c>
      <c r="B2231" s="32" t="s">
        <v>82</v>
      </c>
      <c r="C2231" s="32" t="s">
        <v>78</v>
      </c>
      <c r="D2231" s="32" t="s">
        <v>77</v>
      </c>
      <c r="E2231" s="33">
        <v>75</v>
      </c>
      <c r="F2231" s="34">
        <v>10835.13</v>
      </c>
      <c r="G2231" s="34">
        <v>541.77</v>
      </c>
      <c r="H2231" s="34">
        <v>8942.9500000000007</v>
      </c>
      <c r="I2231" s="34">
        <v>0</v>
      </c>
      <c r="J2231" s="35">
        <f t="shared" si="238"/>
        <v>10293.359999999999</v>
      </c>
      <c r="K2231" s="35">
        <f t="shared" si="239"/>
        <v>1350.409999999998</v>
      </c>
      <c r="L2231" s="35">
        <f t="shared" si="240"/>
        <v>1350.409999999998</v>
      </c>
      <c r="M2231" s="36">
        <f t="shared" si="241"/>
        <v>0.13119234147061778</v>
      </c>
      <c r="N2231" s="37">
        <f t="shared" si="242"/>
        <v>2020</v>
      </c>
      <c r="O2231" s="38" t="str">
        <f t="shared" si="243"/>
        <v>Q1</v>
      </c>
      <c r="P2231" s="37">
        <f t="shared" si="244"/>
        <v>2</v>
      </c>
    </row>
    <row r="2232" spans="1:16" x14ac:dyDescent="0.25">
      <c r="A2232" s="31">
        <v>43862</v>
      </c>
      <c r="B2232" s="32" t="s">
        <v>82</v>
      </c>
      <c r="C2232" s="32" t="s">
        <v>79</v>
      </c>
      <c r="D2232" s="32" t="s">
        <v>76</v>
      </c>
      <c r="E2232" s="33">
        <v>168</v>
      </c>
      <c r="F2232" s="34">
        <v>17220.46</v>
      </c>
      <c r="G2232" s="34">
        <v>0</v>
      </c>
      <c r="H2232" s="34">
        <v>14190.77</v>
      </c>
      <c r="I2232" s="34">
        <v>0</v>
      </c>
      <c r="J2232" s="35">
        <f t="shared" si="238"/>
        <v>17220.46</v>
      </c>
      <c r="K2232" s="35">
        <f t="shared" si="239"/>
        <v>3029.6899999999987</v>
      </c>
      <c r="L2232" s="35">
        <f t="shared" si="240"/>
        <v>3029.6899999999987</v>
      </c>
      <c r="M2232" s="36">
        <f t="shared" si="241"/>
        <v>0.17593548604392675</v>
      </c>
      <c r="N2232" s="37">
        <f t="shared" si="242"/>
        <v>2020</v>
      </c>
      <c r="O2232" s="38" t="str">
        <f t="shared" si="243"/>
        <v>Q1</v>
      </c>
      <c r="P2232" s="37">
        <f t="shared" si="244"/>
        <v>2</v>
      </c>
    </row>
    <row r="2233" spans="1:16" x14ac:dyDescent="0.25">
      <c r="A2233" s="31">
        <v>43862</v>
      </c>
      <c r="B2233" s="32" t="s">
        <v>82</v>
      </c>
      <c r="C2233" s="32" t="s">
        <v>79</v>
      </c>
      <c r="D2233" s="32" t="s">
        <v>77</v>
      </c>
      <c r="E2233" s="33">
        <v>8</v>
      </c>
      <c r="F2233" s="34">
        <v>1222.07</v>
      </c>
      <c r="G2233" s="34">
        <v>61.1</v>
      </c>
      <c r="H2233" s="34">
        <v>1050.49</v>
      </c>
      <c r="I2233" s="34">
        <v>0</v>
      </c>
      <c r="J2233" s="35">
        <f t="shared" si="238"/>
        <v>1160.97</v>
      </c>
      <c r="K2233" s="35">
        <f t="shared" si="239"/>
        <v>110.48000000000002</v>
      </c>
      <c r="L2233" s="35">
        <f t="shared" si="240"/>
        <v>110.48000000000002</v>
      </c>
      <c r="M2233" s="36">
        <f t="shared" si="241"/>
        <v>9.5161804353256343E-2</v>
      </c>
      <c r="N2233" s="37">
        <f t="shared" si="242"/>
        <v>2020</v>
      </c>
      <c r="O2233" s="38" t="str">
        <f t="shared" si="243"/>
        <v>Q1</v>
      </c>
      <c r="P2233" s="37">
        <f t="shared" si="244"/>
        <v>2</v>
      </c>
    </row>
    <row r="2234" spans="1:16" x14ac:dyDescent="0.25">
      <c r="A2234" s="31">
        <v>43862</v>
      </c>
      <c r="B2234" s="32" t="s">
        <v>83</v>
      </c>
      <c r="C2234" s="32" t="s">
        <v>86</v>
      </c>
      <c r="D2234" s="32" t="s">
        <v>76</v>
      </c>
      <c r="E2234" s="33">
        <v>51</v>
      </c>
      <c r="F2234" s="34">
        <v>27399.63</v>
      </c>
      <c r="G2234" s="34">
        <v>0</v>
      </c>
      <c r="H2234" s="34">
        <v>14513.22</v>
      </c>
      <c r="I2234" s="34">
        <v>1506.39</v>
      </c>
      <c r="J2234" s="35">
        <f t="shared" si="238"/>
        <v>27399.63</v>
      </c>
      <c r="K2234" s="35">
        <f t="shared" si="239"/>
        <v>12886.410000000002</v>
      </c>
      <c r="L2234" s="35">
        <f t="shared" si="240"/>
        <v>11380.020000000002</v>
      </c>
      <c r="M2234" s="36">
        <f t="shared" si="241"/>
        <v>0.47031328525239213</v>
      </c>
      <c r="N2234" s="37">
        <f t="shared" si="242"/>
        <v>2020</v>
      </c>
      <c r="O2234" s="38" t="str">
        <f t="shared" si="243"/>
        <v>Q1</v>
      </c>
      <c r="P2234" s="37">
        <f t="shared" si="244"/>
        <v>2</v>
      </c>
    </row>
    <row r="2235" spans="1:16" x14ac:dyDescent="0.25">
      <c r="A2235" s="31">
        <v>43862</v>
      </c>
      <c r="B2235" s="32" t="s">
        <v>83</v>
      </c>
      <c r="C2235" s="32" t="s">
        <v>75</v>
      </c>
      <c r="D2235" s="32" t="s">
        <v>76</v>
      </c>
      <c r="E2235" s="33">
        <v>69</v>
      </c>
      <c r="F2235" s="34">
        <v>40458.07</v>
      </c>
      <c r="G2235" s="34">
        <v>0</v>
      </c>
      <c r="H2235" s="34">
        <v>21967.94</v>
      </c>
      <c r="I2235" s="34">
        <v>0</v>
      </c>
      <c r="J2235" s="35">
        <f t="shared" si="238"/>
        <v>40458.07</v>
      </c>
      <c r="K2235" s="35">
        <f t="shared" si="239"/>
        <v>18490.13</v>
      </c>
      <c r="L2235" s="35">
        <f t="shared" si="240"/>
        <v>18490.13</v>
      </c>
      <c r="M2235" s="36">
        <f t="shared" si="241"/>
        <v>0.45701957606974336</v>
      </c>
      <c r="N2235" s="37">
        <f t="shared" si="242"/>
        <v>2020</v>
      </c>
      <c r="O2235" s="38" t="str">
        <f t="shared" si="243"/>
        <v>Q1</v>
      </c>
      <c r="P2235" s="37">
        <f t="shared" si="244"/>
        <v>2</v>
      </c>
    </row>
    <row r="2236" spans="1:16" x14ac:dyDescent="0.25">
      <c r="A2236" s="31">
        <v>43862</v>
      </c>
      <c r="B2236" s="32" t="s">
        <v>83</v>
      </c>
      <c r="C2236" s="32" t="s">
        <v>75</v>
      </c>
      <c r="D2236" s="32" t="s">
        <v>77</v>
      </c>
      <c r="E2236" s="33">
        <v>2</v>
      </c>
      <c r="F2236" s="34">
        <v>1101.92</v>
      </c>
      <c r="G2236" s="34">
        <v>55.09</v>
      </c>
      <c r="H2236" s="34">
        <v>553.64</v>
      </c>
      <c r="I2236" s="34">
        <v>0</v>
      </c>
      <c r="J2236" s="35">
        <f t="shared" si="238"/>
        <v>1046.8300000000002</v>
      </c>
      <c r="K2236" s="35">
        <f t="shared" si="239"/>
        <v>493.19000000000017</v>
      </c>
      <c r="L2236" s="35">
        <f t="shared" si="240"/>
        <v>493.19000000000017</v>
      </c>
      <c r="M2236" s="36">
        <f t="shared" si="241"/>
        <v>0.47112711710592942</v>
      </c>
      <c r="N2236" s="37">
        <f t="shared" si="242"/>
        <v>2020</v>
      </c>
      <c r="O2236" s="38" t="str">
        <f t="shared" si="243"/>
        <v>Q1</v>
      </c>
      <c r="P2236" s="37">
        <f t="shared" si="244"/>
        <v>2</v>
      </c>
    </row>
    <row r="2237" spans="1:16" x14ac:dyDescent="0.25">
      <c r="A2237" s="31">
        <v>43862</v>
      </c>
      <c r="B2237" s="32" t="s">
        <v>83</v>
      </c>
      <c r="C2237" s="32" t="s">
        <v>78</v>
      </c>
      <c r="D2237" s="32" t="s">
        <v>76</v>
      </c>
      <c r="E2237" s="33">
        <v>573</v>
      </c>
      <c r="F2237" s="34">
        <v>342998.07</v>
      </c>
      <c r="G2237" s="34">
        <v>0</v>
      </c>
      <c r="H2237" s="34">
        <v>183967.77</v>
      </c>
      <c r="I2237" s="34">
        <v>0</v>
      </c>
      <c r="J2237" s="35">
        <f t="shared" si="238"/>
        <v>342998.07</v>
      </c>
      <c r="K2237" s="35">
        <f t="shared" si="239"/>
        <v>159030.30000000002</v>
      </c>
      <c r="L2237" s="35">
        <f t="shared" si="240"/>
        <v>159030.30000000002</v>
      </c>
      <c r="M2237" s="36">
        <f t="shared" si="241"/>
        <v>0.46364779836807835</v>
      </c>
      <c r="N2237" s="37">
        <f t="shared" si="242"/>
        <v>2020</v>
      </c>
      <c r="O2237" s="38" t="str">
        <f t="shared" si="243"/>
        <v>Q1</v>
      </c>
      <c r="P2237" s="37">
        <f t="shared" si="244"/>
        <v>2</v>
      </c>
    </row>
    <row r="2238" spans="1:16" x14ac:dyDescent="0.25">
      <c r="A2238" s="31">
        <v>43862</v>
      </c>
      <c r="B2238" s="32" t="s">
        <v>83</v>
      </c>
      <c r="C2238" s="32" t="s">
        <v>78</v>
      </c>
      <c r="D2238" s="32" t="s">
        <v>77</v>
      </c>
      <c r="E2238" s="33">
        <v>15</v>
      </c>
      <c r="F2238" s="34">
        <v>7582.44</v>
      </c>
      <c r="G2238" s="34">
        <v>379.11</v>
      </c>
      <c r="H2238" s="34">
        <v>3890.78</v>
      </c>
      <c r="I2238" s="34">
        <v>0</v>
      </c>
      <c r="J2238" s="35">
        <f t="shared" si="238"/>
        <v>7203.33</v>
      </c>
      <c r="K2238" s="35">
        <f t="shared" si="239"/>
        <v>3312.5499999999997</v>
      </c>
      <c r="L2238" s="35">
        <f t="shared" si="240"/>
        <v>3312.5499999999997</v>
      </c>
      <c r="M2238" s="36">
        <f t="shared" si="241"/>
        <v>0.45986370192674775</v>
      </c>
      <c r="N2238" s="37">
        <f t="shared" si="242"/>
        <v>2020</v>
      </c>
      <c r="O2238" s="38" t="str">
        <f t="shared" si="243"/>
        <v>Q1</v>
      </c>
      <c r="P2238" s="37">
        <f t="shared" si="244"/>
        <v>2</v>
      </c>
    </row>
    <row r="2239" spans="1:16" x14ac:dyDescent="0.25">
      <c r="A2239" s="31">
        <v>43862</v>
      </c>
      <c r="B2239" s="32" t="s">
        <v>83</v>
      </c>
      <c r="C2239" s="32" t="s">
        <v>79</v>
      </c>
      <c r="D2239" s="32" t="s">
        <v>76</v>
      </c>
      <c r="E2239" s="33">
        <v>63</v>
      </c>
      <c r="F2239" s="34">
        <v>33963.5</v>
      </c>
      <c r="G2239" s="34">
        <v>0</v>
      </c>
      <c r="H2239" s="34">
        <v>17869.830000000002</v>
      </c>
      <c r="I2239" s="34">
        <v>0</v>
      </c>
      <c r="J2239" s="35">
        <f t="shared" si="238"/>
        <v>33963.5</v>
      </c>
      <c r="K2239" s="35">
        <f t="shared" si="239"/>
        <v>16093.669999999998</v>
      </c>
      <c r="L2239" s="35">
        <f t="shared" si="240"/>
        <v>16093.669999999998</v>
      </c>
      <c r="M2239" s="36">
        <f t="shared" si="241"/>
        <v>0.47385192927701791</v>
      </c>
      <c r="N2239" s="37">
        <f t="shared" si="242"/>
        <v>2020</v>
      </c>
      <c r="O2239" s="38" t="str">
        <f t="shared" si="243"/>
        <v>Q1</v>
      </c>
      <c r="P2239" s="37">
        <f t="shared" si="244"/>
        <v>2</v>
      </c>
    </row>
    <row r="2240" spans="1:16" x14ac:dyDescent="0.25">
      <c r="A2240" s="31">
        <v>43862</v>
      </c>
      <c r="B2240" s="32" t="s">
        <v>83</v>
      </c>
      <c r="C2240" s="32" t="s">
        <v>79</v>
      </c>
      <c r="D2240" s="32" t="s">
        <v>77</v>
      </c>
      <c r="E2240" s="33">
        <v>3</v>
      </c>
      <c r="F2240" s="34">
        <v>1263.2</v>
      </c>
      <c r="G2240" s="34">
        <v>63.16</v>
      </c>
      <c r="H2240" s="34">
        <v>620.94000000000005</v>
      </c>
      <c r="I2240" s="34">
        <v>0</v>
      </c>
      <c r="J2240" s="35">
        <f t="shared" si="238"/>
        <v>1200.04</v>
      </c>
      <c r="K2240" s="35">
        <f t="shared" si="239"/>
        <v>579.09999999999991</v>
      </c>
      <c r="L2240" s="35">
        <f t="shared" si="240"/>
        <v>579.09999999999991</v>
      </c>
      <c r="M2240" s="36">
        <f t="shared" si="241"/>
        <v>0.48256724775840798</v>
      </c>
      <c r="N2240" s="37">
        <f t="shared" si="242"/>
        <v>2020</v>
      </c>
      <c r="O2240" s="38" t="str">
        <f t="shared" si="243"/>
        <v>Q1</v>
      </c>
      <c r="P2240" s="37">
        <f t="shared" si="244"/>
        <v>2</v>
      </c>
    </row>
    <row r="2241" spans="1:16" x14ac:dyDescent="0.25">
      <c r="A2241" s="31">
        <v>43862</v>
      </c>
      <c r="B2241" s="32" t="s">
        <v>84</v>
      </c>
      <c r="C2241" s="32" t="s">
        <v>86</v>
      </c>
      <c r="D2241" s="32" t="s">
        <v>76</v>
      </c>
      <c r="E2241" s="33">
        <v>27</v>
      </c>
      <c r="F2241" s="34">
        <v>92009.98</v>
      </c>
      <c r="G2241" s="34">
        <v>0</v>
      </c>
      <c r="H2241" s="34">
        <v>75650.5</v>
      </c>
      <c r="I2241" s="34">
        <v>5060.57</v>
      </c>
      <c r="J2241" s="35">
        <f t="shared" si="238"/>
        <v>92009.98</v>
      </c>
      <c r="K2241" s="35">
        <f t="shared" si="239"/>
        <v>16359.479999999996</v>
      </c>
      <c r="L2241" s="35">
        <f t="shared" si="240"/>
        <v>11298.909999999996</v>
      </c>
      <c r="M2241" s="36">
        <f t="shared" si="241"/>
        <v>0.17780114722337725</v>
      </c>
      <c r="N2241" s="37">
        <f t="shared" si="242"/>
        <v>2020</v>
      </c>
      <c r="O2241" s="38" t="str">
        <f t="shared" si="243"/>
        <v>Q1</v>
      </c>
      <c r="P2241" s="37">
        <f t="shared" si="244"/>
        <v>2</v>
      </c>
    </row>
    <row r="2242" spans="1:16" x14ac:dyDescent="0.25">
      <c r="A2242" s="31">
        <v>43862</v>
      </c>
      <c r="B2242" s="32" t="s">
        <v>84</v>
      </c>
      <c r="C2242" s="32" t="s">
        <v>86</v>
      </c>
      <c r="D2242" s="32" t="s">
        <v>77</v>
      </c>
      <c r="E2242" s="33">
        <v>1</v>
      </c>
      <c r="F2242" s="34">
        <v>7337.81</v>
      </c>
      <c r="G2242" s="34">
        <v>366.89</v>
      </c>
      <c r="H2242" s="34">
        <v>5128.08</v>
      </c>
      <c r="I2242" s="34">
        <v>383.83</v>
      </c>
      <c r="J2242" s="35">
        <f t="shared" ref="J2242:J2305" si="245">F2242-G2242</f>
        <v>6970.92</v>
      </c>
      <c r="K2242" s="35">
        <f t="shared" ref="K2242:K2305" si="246">J2242-H2242</f>
        <v>1842.8400000000001</v>
      </c>
      <c r="L2242" s="35">
        <f t="shared" ref="L2242:L2305" si="247">K2242-I2242</f>
        <v>1459.0100000000002</v>
      </c>
      <c r="M2242" s="36">
        <f t="shared" ref="M2242:M2305" si="248">IF(J2242=0,0,K2242/J2242)</f>
        <v>0.26436108863679403</v>
      </c>
      <c r="N2242" s="37">
        <f t="shared" ref="N2242:N2305" si="249">YEAR(A2242)</f>
        <v>2020</v>
      </c>
      <c r="O2242" s="38" t="str">
        <f t="shared" ref="O2242:O2305" si="250">"Q"&amp;ROUNDUP(MONTH(A2242)/3,0)</f>
        <v>Q1</v>
      </c>
      <c r="P2242" s="37">
        <f t="shared" ref="P2242:P2305" si="251">MONTH(A2242)</f>
        <v>2</v>
      </c>
    </row>
    <row r="2243" spans="1:16" x14ac:dyDescent="0.25">
      <c r="A2243" s="31">
        <v>43862</v>
      </c>
      <c r="B2243" s="32" t="s">
        <v>84</v>
      </c>
      <c r="C2243" s="32" t="s">
        <v>75</v>
      </c>
      <c r="D2243" s="32" t="s">
        <v>76</v>
      </c>
      <c r="E2243" s="33">
        <v>33</v>
      </c>
      <c r="F2243" s="34">
        <v>120936.87</v>
      </c>
      <c r="G2243" s="34">
        <v>0</v>
      </c>
      <c r="H2243" s="34">
        <v>101459.67</v>
      </c>
      <c r="I2243" s="34">
        <v>0</v>
      </c>
      <c r="J2243" s="35">
        <f t="shared" si="245"/>
        <v>120936.87</v>
      </c>
      <c r="K2243" s="35">
        <f t="shared" si="246"/>
        <v>19477.199999999997</v>
      </c>
      <c r="L2243" s="35">
        <f t="shared" si="247"/>
        <v>19477.199999999997</v>
      </c>
      <c r="M2243" s="36">
        <f t="shared" si="248"/>
        <v>0.16105262191753431</v>
      </c>
      <c r="N2243" s="37">
        <f t="shared" si="249"/>
        <v>2020</v>
      </c>
      <c r="O2243" s="38" t="str">
        <f t="shared" si="250"/>
        <v>Q1</v>
      </c>
      <c r="P2243" s="37">
        <f t="shared" si="251"/>
        <v>2</v>
      </c>
    </row>
    <row r="2244" spans="1:16" x14ac:dyDescent="0.25">
      <c r="A2244" s="31">
        <v>43862</v>
      </c>
      <c r="B2244" s="32" t="s">
        <v>84</v>
      </c>
      <c r="C2244" s="32" t="s">
        <v>75</v>
      </c>
      <c r="D2244" s="32" t="s">
        <v>77</v>
      </c>
      <c r="E2244" s="33">
        <v>2</v>
      </c>
      <c r="F2244" s="34">
        <v>6210.99</v>
      </c>
      <c r="G2244" s="34">
        <v>310.55</v>
      </c>
      <c r="H2244" s="34">
        <v>4469.13</v>
      </c>
      <c r="I2244" s="34">
        <v>0</v>
      </c>
      <c r="J2244" s="35">
        <f t="shared" si="245"/>
        <v>5900.44</v>
      </c>
      <c r="K2244" s="35">
        <f t="shared" si="246"/>
        <v>1431.3099999999995</v>
      </c>
      <c r="L2244" s="35">
        <f t="shared" si="247"/>
        <v>1431.3099999999995</v>
      </c>
      <c r="M2244" s="36">
        <f t="shared" si="248"/>
        <v>0.24257682477916895</v>
      </c>
      <c r="N2244" s="37">
        <f t="shared" si="249"/>
        <v>2020</v>
      </c>
      <c r="O2244" s="38" t="str">
        <f t="shared" si="250"/>
        <v>Q1</v>
      </c>
      <c r="P2244" s="37">
        <f t="shared" si="251"/>
        <v>2</v>
      </c>
    </row>
    <row r="2245" spans="1:16" x14ac:dyDescent="0.25">
      <c r="A2245" s="31">
        <v>43862</v>
      </c>
      <c r="B2245" s="32" t="s">
        <v>84</v>
      </c>
      <c r="C2245" s="32" t="s">
        <v>78</v>
      </c>
      <c r="D2245" s="32" t="s">
        <v>76</v>
      </c>
      <c r="E2245" s="33">
        <v>210</v>
      </c>
      <c r="F2245" s="34">
        <v>800924.04</v>
      </c>
      <c r="G2245" s="34">
        <v>0</v>
      </c>
      <c r="H2245" s="34">
        <v>671641.58</v>
      </c>
      <c r="I2245" s="34">
        <v>0</v>
      </c>
      <c r="J2245" s="35">
        <f t="shared" si="245"/>
        <v>800924.04</v>
      </c>
      <c r="K2245" s="35">
        <f t="shared" si="246"/>
        <v>129282.46000000008</v>
      </c>
      <c r="L2245" s="35">
        <f t="shared" si="247"/>
        <v>129282.46000000008</v>
      </c>
      <c r="M2245" s="36">
        <f t="shared" si="248"/>
        <v>0.16141663072068616</v>
      </c>
      <c r="N2245" s="37">
        <f t="shared" si="249"/>
        <v>2020</v>
      </c>
      <c r="O2245" s="38" t="str">
        <f t="shared" si="250"/>
        <v>Q1</v>
      </c>
      <c r="P2245" s="37">
        <f t="shared" si="251"/>
        <v>2</v>
      </c>
    </row>
    <row r="2246" spans="1:16" x14ac:dyDescent="0.25">
      <c r="A2246" s="31">
        <v>43862</v>
      </c>
      <c r="B2246" s="32" t="s">
        <v>84</v>
      </c>
      <c r="C2246" s="32" t="s">
        <v>78</v>
      </c>
      <c r="D2246" s="32" t="s">
        <v>77</v>
      </c>
      <c r="E2246" s="33">
        <v>13</v>
      </c>
      <c r="F2246" s="34">
        <v>49106.71</v>
      </c>
      <c r="G2246" s="34">
        <v>2455.3200000000002</v>
      </c>
      <c r="H2246" s="34">
        <v>41351.86</v>
      </c>
      <c r="I2246" s="34">
        <v>0</v>
      </c>
      <c r="J2246" s="35">
        <f t="shared" si="245"/>
        <v>46651.39</v>
      </c>
      <c r="K2246" s="35">
        <f t="shared" si="246"/>
        <v>5299.5299999999988</v>
      </c>
      <c r="L2246" s="35">
        <f t="shared" si="247"/>
        <v>5299.5299999999988</v>
      </c>
      <c r="M2246" s="36">
        <f t="shared" si="248"/>
        <v>0.113598544437797</v>
      </c>
      <c r="N2246" s="37">
        <f t="shared" si="249"/>
        <v>2020</v>
      </c>
      <c r="O2246" s="38" t="str">
        <f t="shared" si="250"/>
        <v>Q1</v>
      </c>
      <c r="P2246" s="37">
        <f t="shared" si="251"/>
        <v>2</v>
      </c>
    </row>
    <row r="2247" spans="1:16" x14ac:dyDescent="0.25">
      <c r="A2247" s="31">
        <v>43862</v>
      </c>
      <c r="B2247" s="32" t="s">
        <v>84</v>
      </c>
      <c r="C2247" s="32" t="s">
        <v>79</v>
      </c>
      <c r="D2247" s="32" t="s">
        <v>76</v>
      </c>
      <c r="E2247" s="33">
        <v>41</v>
      </c>
      <c r="F2247" s="34">
        <v>153942.44</v>
      </c>
      <c r="G2247" s="34">
        <v>0</v>
      </c>
      <c r="H2247" s="34">
        <v>127663.02</v>
      </c>
      <c r="I2247" s="34">
        <v>0</v>
      </c>
      <c r="J2247" s="35">
        <f t="shared" si="245"/>
        <v>153942.44</v>
      </c>
      <c r="K2247" s="35">
        <f t="shared" si="246"/>
        <v>26279.42</v>
      </c>
      <c r="L2247" s="35">
        <f t="shared" si="247"/>
        <v>26279.42</v>
      </c>
      <c r="M2247" s="36">
        <f t="shared" si="248"/>
        <v>0.17070938982128644</v>
      </c>
      <c r="N2247" s="37">
        <f t="shared" si="249"/>
        <v>2020</v>
      </c>
      <c r="O2247" s="38" t="str">
        <f t="shared" si="250"/>
        <v>Q1</v>
      </c>
      <c r="P2247" s="37">
        <f t="shared" si="251"/>
        <v>2</v>
      </c>
    </row>
    <row r="2248" spans="1:16" x14ac:dyDescent="0.25">
      <c r="A2248" s="31">
        <v>43862</v>
      </c>
      <c r="B2248" s="32" t="s">
        <v>84</v>
      </c>
      <c r="C2248" s="32" t="s">
        <v>79</v>
      </c>
      <c r="D2248" s="32" t="s">
        <v>77</v>
      </c>
      <c r="E2248" s="33">
        <v>3</v>
      </c>
      <c r="F2248" s="34">
        <v>10940.13</v>
      </c>
      <c r="G2248" s="34">
        <v>547</v>
      </c>
      <c r="H2248" s="34">
        <v>7902.68</v>
      </c>
      <c r="I2248" s="34">
        <v>0</v>
      </c>
      <c r="J2248" s="35">
        <f t="shared" si="245"/>
        <v>10393.129999999999</v>
      </c>
      <c r="K2248" s="35">
        <f t="shared" si="246"/>
        <v>2490.4499999999989</v>
      </c>
      <c r="L2248" s="35">
        <f t="shared" si="247"/>
        <v>2490.4499999999989</v>
      </c>
      <c r="M2248" s="36">
        <f t="shared" si="248"/>
        <v>0.2396246366590237</v>
      </c>
      <c r="N2248" s="37">
        <f t="shared" si="249"/>
        <v>2020</v>
      </c>
      <c r="O2248" s="38" t="str">
        <f t="shared" si="250"/>
        <v>Q1</v>
      </c>
      <c r="P2248" s="37">
        <f t="shared" si="251"/>
        <v>2</v>
      </c>
    </row>
    <row r="2249" spans="1:16" x14ac:dyDescent="0.25">
      <c r="A2249" s="31">
        <v>43862</v>
      </c>
      <c r="B2249" s="32" t="s">
        <v>85</v>
      </c>
      <c r="C2249" s="32" t="s">
        <v>86</v>
      </c>
      <c r="D2249" s="32" t="s">
        <v>76</v>
      </c>
      <c r="E2249" s="33">
        <v>24</v>
      </c>
      <c r="F2249" s="34">
        <v>29351.23</v>
      </c>
      <c r="G2249" s="34">
        <v>0</v>
      </c>
      <c r="H2249" s="34">
        <v>16169.09</v>
      </c>
      <c r="I2249" s="34">
        <v>1614.32</v>
      </c>
      <c r="J2249" s="35">
        <f t="shared" si="245"/>
        <v>29351.23</v>
      </c>
      <c r="K2249" s="35">
        <f t="shared" si="246"/>
        <v>13182.14</v>
      </c>
      <c r="L2249" s="35">
        <f t="shared" si="247"/>
        <v>11567.82</v>
      </c>
      <c r="M2249" s="36">
        <f t="shared" si="248"/>
        <v>0.44911712388203151</v>
      </c>
      <c r="N2249" s="37">
        <f t="shared" si="249"/>
        <v>2020</v>
      </c>
      <c r="O2249" s="38" t="str">
        <f t="shared" si="250"/>
        <v>Q1</v>
      </c>
      <c r="P2249" s="37">
        <f t="shared" si="251"/>
        <v>2</v>
      </c>
    </row>
    <row r="2250" spans="1:16" x14ac:dyDescent="0.25">
      <c r="A2250" s="31">
        <v>43862</v>
      </c>
      <c r="B2250" s="32" t="s">
        <v>85</v>
      </c>
      <c r="C2250" s="32" t="s">
        <v>75</v>
      </c>
      <c r="D2250" s="32" t="s">
        <v>76</v>
      </c>
      <c r="E2250" s="33">
        <v>26</v>
      </c>
      <c r="F2250" s="34">
        <v>31297.42</v>
      </c>
      <c r="G2250" s="34">
        <v>0</v>
      </c>
      <c r="H2250" s="34">
        <v>16137.92</v>
      </c>
      <c r="I2250" s="34">
        <v>0</v>
      </c>
      <c r="J2250" s="35">
        <f t="shared" si="245"/>
        <v>31297.42</v>
      </c>
      <c r="K2250" s="35">
        <f t="shared" si="246"/>
        <v>15159.499999999998</v>
      </c>
      <c r="L2250" s="35">
        <f t="shared" si="247"/>
        <v>15159.499999999998</v>
      </c>
      <c r="M2250" s="36">
        <f t="shared" si="248"/>
        <v>0.48436899910599657</v>
      </c>
      <c r="N2250" s="37">
        <f t="shared" si="249"/>
        <v>2020</v>
      </c>
      <c r="O2250" s="38" t="str">
        <f t="shared" si="250"/>
        <v>Q1</v>
      </c>
      <c r="P2250" s="37">
        <f t="shared" si="251"/>
        <v>2</v>
      </c>
    </row>
    <row r="2251" spans="1:16" x14ac:dyDescent="0.25">
      <c r="A2251" s="31">
        <v>43862</v>
      </c>
      <c r="B2251" s="32" t="s">
        <v>85</v>
      </c>
      <c r="C2251" s="32" t="s">
        <v>78</v>
      </c>
      <c r="D2251" s="32" t="s">
        <v>76</v>
      </c>
      <c r="E2251" s="33">
        <v>221</v>
      </c>
      <c r="F2251" s="34">
        <v>278324.56</v>
      </c>
      <c r="G2251" s="34">
        <v>0</v>
      </c>
      <c r="H2251" s="34">
        <v>154976.9</v>
      </c>
      <c r="I2251" s="34">
        <v>0</v>
      </c>
      <c r="J2251" s="35">
        <f t="shared" si="245"/>
        <v>278324.56</v>
      </c>
      <c r="K2251" s="35">
        <f t="shared" si="246"/>
        <v>123347.66</v>
      </c>
      <c r="L2251" s="35">
        <f t="shared" si="247"/>
        <v>123347.66</v>
      </c>
      <c r="M2251" s="36">
        <f t="shared" si="248"/>
        <v>0.44317921494243989</v>
      </c>
      <c r="N2251" s="37">
        <f t="shared" si="249"/>
        <v>2020</v>
      </c>
      <c r="O2251" s="38" t="str">
        <f t="shared" si="250"/>
        <v>Q1</v>
      </c>
      <c r="P2251" s="37">
        <f t="shared" si="251"/>
        <v>2</v>
      </c>
    </row>
    <row r="2252" spans="1:16" x14ac:dyDescent="0.25">
      <c r="A2252" s="31">
        <v>43862</v>
      </c>
      <c r="B2252" s="32" t="s">
        <v>85</v>
      </c>
      <c r="C2252" s="32" t="s">
        <v>78</v>
      </c>
      <c r="D2252" s="32" t="s">
        <v>77</v>
      </c>
      <c r="E2252" s="33">
        <v>9</v>
      </c>
      <c r="F2252" s="34">
        <v>10489.83</v>
      </c>
      <c r="G2252" s="34">
        <v>524.49</v>
      </c>
      <c r="H2252" s="34">
        <v>6946.08</v>
      </c>
      <c r="I2252" s="34">
        <v>0</v>
      </c>
      <c r="J2252" s="35">
        <f t="shared" si="245"/>
        <v>9965.34</v>
      </c>
      <c r="K2252" s="35">
        <f t="shared" si="246"/>
        <v>3019.26</v>
      </c>
      <c r="L2252" s="35">
        <f t="shared" si="247"/>
        <v>3019.26</v>
      </c>
      <c r="M2252" s="36">
        <f t="shared" si="248"/>
        <v>0.30297611521533635</v>
      </c>
      <c r="N2252" s="37">
        <f t="shared" si="249"/>
        <v>2020</v>
      </c>
      <c r="O2252" s="38" t="str">
        <f t="shared" si="250"/>
        <v>Q1</v>
      </c>
      <c r="P2252" s="37">
        <f t="shared" si="251"/>
        <v>2</v>
      </c>
    </row>
    <row r="2253" spans="1:16" x14ac:dyDescent="0.25">
      <c r="A2253" s="31">
        <v>43862</v>
      </c>
      <c r="B2253" s="32" t="s">
        <v>85</v>
      </c>
      <c r="C2253" s="32" t="s">
        <v>79</v>
      </c>
      <c r="D2253" s="32" t="s">
        <v>76</v>
      </c>
      <c r="E2253" s="33">
        <v>19</v>
      </c>
      <c r="F2253" s="34">
        <v>22115.17</v>
      </c>
      <c r="G2253" s="34">
        <v>0</v>
      </c>
      <c r="H2253" s="34">
        <v>11665.05</v>
      </c>
      <c r="I2253" s="34">
        <v>0</v>
      </c>
      <c r="J2253" s="35">
        <f t="shared" si="245"/>
        <v>22115.17</v>
      </c>
      <c r="K2253" s="35">
        <f t="shared" si="246"/>
        <v>10450.119999999999</v>
      </c>
      <c r="L2253" s="35">
        <f t="shared" si="247"/>
        <v>10450.119999999999</v>
      </c>
      <c r="M2253" s="36">
        <f t="shared" si="248"/>
        <v>0.47253175082986021</v>
      </c>
      <c r="N2253" s="37">
        <f t="shared" si="249"/>
        <v>2020</v>
      </c>
      <c r="O2253" s="38" t="str">
        <f t="shared" si="250"/>
        <v>Q1</v>
      </c>
      <c r="P2253" s="37">
        <f t="shared" si="251"/>
        <v>2</v>
      </c>
    </row>
    <row r="2254" spans="1:16" x14ac:dyDescent="0.25">
      <c r="A2254" s="31">
        <v>43891</v>
      </c>
      <c r="B2254" s="32" t="s">
        <v>74</v>
      </c>
      <c r="C2254" s="32" t="s">
        <v>86</v>
      </c>
      <c r="D2254" s="32" t="s">
        <v>76</v>
      </c>
      <c r="E2254" s="33">
        <v>120</v>
      </c>
      <c r="F2254" s="34">
        <v>50636.160000000003</v>
      </c>
      <c r="G2254" s="34">
        <v>0</v>
      </c>
      <c r="H2254" s="34">
        <v>32024.639999999999</v>
      </c>
      <c r="I2254" s="34">
        <v>2819.24</v>
      </c>
      <c r="J2254" s="35">
        <f t="shared" si="245"/>
        <v>50636.160000000003</v>
      </c>
      <c r="K2254" s="35">
        <f t="shared" si="246"/>
        <v>18611.520000000004</v>
      </c>
      <c r="L2254" s="35">
        <f t="shared" si="247"/>
        <v>15792.280000000004</v>
      </c>
      <c r="M2254" s="36">
        <f t="shared" si="248"/>
        <v>0.36755393773935469</v>
      </c>
      <c r="N2254" s="37">
        <f t="shared" si="249"/>
        <v>2020</v>
      </c>
      <c r="O2254" s="38" t="str">
        <f t="shared" si="250"/>
        <v>Q1</v>
      </c>
      <c r="P2254" s="37">
        <f t="shared" si="251"/>
        <v>3</v>
      </c>
    </row>
    <row r="2255" spans="1:16" x14ac:dyDescent="0.25">
      <c r="A2255" s="31">
        <v>43891</v>
      </c>
      <c r="B2255" s="32" t="s">
        <v>74</v>
      </c>
      <c r="C2255" s="32" t="s">
        <v>86</v>
      </c>
      <c r="D2255" s="32" t="s">
        <v>77</v>
      </c>
      <c r="E2255" s="33">
        <v>6</v>
      </c>
      <c r="F2255" s="34">
        <v>3260.27</v>
      </c>
      <c r="G2255" s="34">
        <v>163.01</v>
      </c>
      <c r="H2255" s="34">
        <v>1453.12</v>
      </c>
      <c r="I2255" s="34">
        <v>172.42</v>
      </c>
      <c r="J2255" s="35">
        <f t="shared" si="245"/>
        <v>3097.26</v>
      </c>
      <c r="K2255" s="35">
        <f t="shared" si="246"/>
        <v>1644.1400000000003</v>
      </c>
      <c r="L2255" s="35">
        <f t="shared" si="247"/>
        <v>1471.7200000000003</v>
      </c>
      <c r="M2255" s="36">
        <f t="shared" si="248"/>
        <v>0.53083693328942361</v>
      </c>
      <c r="N2255" s="37">
        <f t="shared" si="249"/>
        <v>2020</v>
      </c>
      <c r="O2255" s="38" t="str">
        <f t="shared" si="250"/>
        <v>Q1</v>
      </c>
      <c r="P2255" s="37">
        <f t="shared" si="251"/>
        <v>3</v>
      </c>
    </row>
    <row r="2256" spans="1:16" x14ac:dyDescent="0.25">
      <c r="A2256" s="31">
        <v>43891</v>
      </c>
      <c r="B2256" s="32" t="s">
        <v>74</v>
      </c>
      <c r="C2256" s="32" t="s">
        <v>75</v>
      </c>
      <c r="D2256" s="32" t="s">
        <v>76</v>
      </c>
      <c r="E2256" s="33">
        <v>128</v>
      </c>
      <c r="F2256" s="34">
        <v>58575.8</v>
      </c>
      <c r="G2256" s="34">
        <v>0</v>
      </c>
      <c r="H2256" s="34">
        <v>33965.33</v>
      </c>
      <c r="I2256" s="34">
        <v>0</v>
      </c>
      <c r="J2256" s="35">
        <f t="shared" si="245"/>
        <v>58575.8</v>
      </c>
      <c r="K2256" s="35">
        <f t="shared" si="246"/>
        <v>24610.47</v>
      </c>
      <c r="L2256" s="35">
        <f t="shared" si="247"/>
        <v>24610.47</v>
      </c>
      <c r="M2256" s="36">
        <f t="shared" si="248"/>
        <v>0.42014739875511731</v>
      </c>
      <c r="N2256" s="37">
        <f t="shared" si="249"/>
        <v>2020</v>
      </c>
      <c r="O2256" s="38" t="str">
        <f t="shared" si="250"/>
        <v>Q1</v>
      </c>
      <c r="P2256" s="37">
        <f t="shared" si="251"/>
        <v>3</v>
      </c>
    </row>
    <row r="2257" spans="1:16" x14ac:dyDescent="0.25">
      <c r="A2257" s="31">
        <v>43891</v>
      </c>
      <c r="B2257" s="32" t="s">
        <v>74</v>
      </c>
      <c r="C2257" s="32" t="s">
        <v>75</v>
      </c>
      <c r="D2257" s="32" t="s">
        <v>77</v>
      </c>
      <c r="E2257" s="33">
        <v>7</v>
      </c>
      <c r="F2257" s="34">
        <v>2629.24</v>
      </c>
      <c r="G2257" s="34">
        <v>131.47</v>
      </c>
      <c r="H2257" s="34">
        <v>1072</v>
      </c>
      <c r="I2257" s="34">
        <v>0</v>
      </c>
      <c r="J2257" s="35">
        <f t="shared" si="245"/>
        <v>2497.77</v>
      </c>
      <c r="K2257" s="35">
        <f t="shared" si="246"/>
        <v>1425.77</v>
      </c>
      <c r="L2257" s="35">
        <f t="shared" si="247"/>
        <v>1425.77</v>
      </c>
      <c r="M2257" s="36">
        <f t="shared" si="248"/>
        <v>0.57081716891467194</v>
      </c>
      <c r="N2257" s="37">
        <f t="shared" si="249"/>
        <v>2020</v>
      </c>
      <c r="O2257" s="38" t="str">
        <f t="shared" si="250"/>
        <v>Q1</v>
      </c>
      <c r="P2257" s="37">
        <f t="shared" si="251"/>
        <v>3</v>
      </c>
    </row>
    <row r="2258" spans="1:16" x14ac:dyDescent="0.25">
      <c r="A2258" s="31">
        <v>43891</v>
      </c>
      <c r="B2258" s="32" t="s">
        <v>74</v>
      </c>
      <c r="C2258" s="32" t="s">
        <v>78</v>
      </c>
      <c r="D2258" s="32" t="s">
        <v>76</v>
      </c>
      <c r="E2258" s="33">
        <v>701</v>
      </c>
      <c r="F2258" s="34">
        <v>290317.83</v>
      </c>
      <c r="G2258" s="34">
        <v>0</v>
      </c>
      <c r="H2258" s="34">
        <v>171571.91</v>
      </c>
      <c r="I2258" s="34">
        <v>0</v>
      </c>
      <c r="J2258" s="35">
        <f t="shared" si="245"/>
        <v>290317.83</v>
      </c>
      <c r="K2258" s="35">
        <f t="shared" si="246"/>
        <v>118745.92000000001</v>
      </c>
      <c r="L2258" s="35">
        <f t="shared" si="247"/>
        <v>118745.92000000001</v>
      </c>
      <c r="M2258" s="36">
        <f t="shared" si="248"/>
        <v>0.40902041738187422</v>
      </c>
      <c r="N2258" s="37">
        <f t="shared" si="249"/>
        <v>2020</v>
      </c>
      <c r="O2258" s="38" t="str">
        <f t="shared" si="250"/>
        <v>Q1</v>
      </c>
      <c r="P2258" s="37">
        <f t="shared" si="251"/>
        <v>3</v>
      </c>
    </row>
    <row r="2259" spans="1:16" x14ac:dyDescent="0.25">
      <c r="A2259" s="31">
        <v>43891</v>
      </c>
      <c r="B2259" s="32" t="s">
        <v>74</v>
      </c>
      <c r="C2259" s="32" t="s">
        <v>78</v>
      </c>
      <c r="D2259" s="32" t="s">
        <v>77</v>
      </c>
      <c r="E2259" s="33">
        <v>24</v>
      </c>
      <c r="F2259" s="34">
        <v>10816.75</v>
      </c>
      <c r="G2259" s="34">
        <v>540.80999999999995</v>
      </c>
      <c r="H2259" s="34">
        <v>6371.44</v>
      </c>
      <c r="I2259" s="34">
        <v>0</v>
      </c>
      <c r="J2259" s="35">
        <f t="shared" si="245"/>
        <v>10275.94</v>
      </c>
      <c r="K2259" s="35">
        <f t="shared" si="246"/>
        <v>3904.5000000000009</v>
      </c>
      <c r="L2259" s="35">
        <f t="shared" si="247"/>
        <v>3904.5000000000009</v>
      </c>
      <c r="M2259" s="36">
        <f t="shared" si="248"/>
        <v>0.3799652391897968</v>
      </c>
      <c r="N2259" s="37">
        <f t="shared" si="249"/>
        <v>2020</v>
      </c>
      <c r="O2259" s="38" t="str">
        <f t="shared" si="250"/>
        <v>Q1</v>
      </c>
      <c r="P2259" s="37">
        <f t="shared" si="251"/>
        <v>3</v>
      </c>
    </row>
    <row r="2260" spans="1:16" x14ac:dyDescent="0.25">
      <c r="A2260" s="31">
        <v>43891</v>
      </c>
      <c r="B2260" s="32" t="s">
        <v>74</v>
      </c>
      <c r="C2260" s="32" t="s">
        <v>79</v>
      </c>
      <c r="D2260" s="32" t="s">
        <v>76</v>
      </c>
      <c r="E2260" s="33">
        <v>140</v>
      </c>
      <c r="F2260" s="34">
        <v>62961.8</v>
      </c>
      <c r="G2260" s="34">
        <v>0</v>
      </c>
      <c r="H2260" s="34">
        <v>38105.769999999997</v>
      </c>
      <c r="I2260" s="34">
        <v>0</v>
      </c>
      <c r="J2260" s="35">
        <f t="shared" si="245"/>
        <v>62961.8</v>
      </c>
      <c r="K2260" s="35">
        <f t="shared" si="246"/>
        <v>24856.030000000006</v>
      </c>
      <c r="L2260" s="35">
        <f t="shared" si="247"/>
        <v>24856.030000000006</v>
      </c>
      <c r="M2260" s="36">
        <f t="shared" si="248"/>
        <v>0.39477953298666818</v>
      </c>
      <c r="N2260" s="37">
        <f t="shared" si="249"/>
        <v>2020</v>
      </c>
      <c r="O2260" s="38" t="str">
        <f t="shared" si="250"/>
        <v>Q1</v>
      </c>
      <c r="P2260" s="37">
        <f t="shared" si="251"/>
        <v>3</v>
      </c>
    </row>
    <row r="2261" spans="1:16" x14ac:dyDescent="0.25">
      <c r="A2261" s="31">
        <v>43891</v>
      </c>
      <c r="B2261" s="32" t="s">
        <v>74</v>
      </c>
      <c r="C2261" s="32" t="s">
        <v>79</v>
      </c>
      <c r="D2261" s="32" t="s">
        <v>77</v>
      </c>
      <c r="E2261" s="33">
        <v>2</v>
      </c>
      <c r="F2261" s="34">
        <v>647.29</v>
      </c>
      <c r="G2261" s="34">
        <v>32.36</v>
      </c>
      <c r="H2261" s="34">
        <v>498.13</v>
      </c>
      <c r="I2261" s="34">
        <v>0</v>
      </c>
      <c r="J2261" s="35">
        <f t="shared" si="245"/>
        <v>614.92999999999995</v>
      </c>
      <c r="K2261" s="35">
        <f t="shared" si="246"/>
        <v>116.79999999999995</v>
      </c>
      <c r="L2261" s="35">
        <f t="shared" si="247"/>
        <v>116.79999999999995</v>
      </c>
      <c r="M2261" s="36">
        <f t="shared" si="248"/>
        <v>0.18994031841022549</v>
      </c>
      <c r="N2261" s="37">
        <f t="shared" si="249"/>
        <v>2020</v>
      </c>
      <c r="O2261" s="38" t="str">
        <f t="shared" si="250"/>
        <v>Q1</v>
      </c>
      <c r="P2261" s="37">
        <f t="shared" si="251"/>
        <v>3</v>
      </c>
    </row>
    <row r="2262" spans="1:16" x14ac:dyDescent="0.25">
      <c r="A2262" s="31">
        <v>43891</v>
      </c>
      <c r="B2262" s="32" t="s">
        <v>80</v>
      </c>
      <c r="C2262" s="32" t="s">
        <v>86</v>
      </c>
      <c r="D2262" s="32" t="s">
        <v>76</v>
      </c>
      <c r="E2262" s="33">
        <v>33</v>
      </c>
      <c r="F2262" s="34">
        <v>192463.99</v>
      </c>
      <c r="G2262" s="34">
        <v>0</v>
      </c>
      <c r="H2262" s="34">
        <v>172250.21</v>
      </c>
      <c r="I2262" s="34">
        <v>10584.83</v>
      </c>
      <c r="J2262" s="35">
        <f t="shared" si="245"/>
        <v>192463.99</v>
      </c>
      <c r="K2262" s="35">
        <f t="shared" si="246"/>
        <v>20213.78</v>
      </c>
      <c r="L2262" s="35">
        <f t="shared" si="247"/>
        <v>9628.9499999999989</v>
      </c>
      <c r="M2262" s="36">
        <f t="shared" si="248"/>
        <v>0.10502629608790714</v>
      </c>
      <c r="N2262" s="37">
        <f t="shared" si="249"/>
        <v>2020</v>
      </c>
      <c r="O2262" s="38" t="str">
        <f t="shared" si="250"/>
        <v>Q1</v>
      </c>
      <c r="P2262" s="37">
        <f t="shared" si="251"/>
        <v>3</v>
      </c>
    </row>
    <row r="2263" spans="1:16" x14ac:dyDescent="0.25">
      <c r="A2263" s="31">
        <v>43891</v>
      </c>
      <c r="B2263" s="32" t="s">
        <v>80</v>
      </c>
      <c r="C2263" s="32" t="s">
        <v>86</v>
      </c>
      <c r="D2263" s="32" t="s">
        <v>77</v>
      </c>
      <c r="E2263" s="33">
        <v>1</v>
      </c>
      <c r="F2263" s="34">
        <v>5497.67</v>
      </c>
      <c r="G2263" s="34">
        <v>274.88</v>
      </c>
      <c r="H2263" s="34">
        <v>4302.2</v>
      </c>
      <c r="I2263" s="34">
        <v>293.54000000000002</v>
      </c>
      <c r="J2263" s="35">
        <f t="shared" si="245"/>
        <v>5222.79</v>
      </c>
      <c r="K2263" s="35">
        <f t="shared" si="246"/>
        <v>920.59000000000015</v>
      </c>
      <c r="L2263" s="35">
        <f t="shared" si="247"/>
        <v>627.05000000000018</v>
      </c>
      <c r="M2263" s="36">
        <f t="shared" si="248"/>
        <v>0.17626402746424807</v>
      </c>
      <c r="N2263" s="37">
        <f t="shared" si="249"/>
        <v>2020</v>
      </c>
      <c r="O2263" s="38" t="str">
        <f t="shared" si="250"/>
        <v>Q1</v>
      </c>
      <c r="P2263" s="37">
        <f t="shared" si="251"/>
        <v>3</v>
      </c>
    </row>
    <row r="2264" spans="1:16" x14ac:dyDescent="0.25">
      <c r="A2264" s="31">
        <v>43891</v>
      </c>
      <c r="B2264" s="32" t="s">
        <v>80</v>
      </c>
      <c r="C2264" s="32" t="s">
        <v>75</v>
      </c>
      <c r="D2264" s="32" t="s">
        <v>76</v>
      </c>
      <c r="E2264" s="33">
        <v>25</v>
      </c>
      <c r="F2264" s="34">
        <v>157412.67000000001</v>
      </c>
      <c r="G2264" s="34">
        <v>0</v>
      </c>
      <c r="H2264" s="34">
        <v>139987.19</v>
      </c>
      <c r="I2264" s="34">
        <v>0</v>
      </c>
      <c r="J2264" s="35">
        <f t="shared" si="245"/>
        <v>157412.67000000001</v>
      </c>
      <c r="K2264" s="35">
        <f t="shared" si="246"/>
        <v>17425.48000000001</v>
      </c>
      <c r="L2264" s="35">
        <f t="shared" si="247"/>
        <v>17425.48000000001</v>
      </c>
      <c r="M2264" s="36">
        <f t="shared" si="248"/>
        <v>0.1106993484069612</v>
      </c>
      <c r="N2264" s="37">
        <f t="shared" si="249"/>
        <v>2020</v>
      </c>
      <c r="O2264" s="38" t="str">
        <f t="shared" si="250"/>
        <v>Q1</v>
      </c>
      <c r="P2264" s="37">
        <f t="shared" si="251"/>
        <v>3</v>
      </c>
    </row>
    <row r="2265" spans="1:16" x14ac:dyDescent="0.25">
      <c r="A2265" s="31">
        <v>43891</v>
      </c>
      <c r="B2265" s="32" t="s">
        <v>80</v>
      </c>
      <c r="C2265" s="32" t="s">
        <v>78</v>
      </c>
      <c r="D2265" s="32" t="s">
        <v>76</v>
      </c>
      <c r="E2265" s="33">
        <v>109</v>
      </c>
      <c r="F2265" s="34">
        <v>638614.32999999996</v>
      </c>
      <c r="G2265" s="34">
        <v>0</v>
      </c>
      <c r="H2265" s="34">
        <v>552315.85</v>
      </c>
      <c r="I2265" s="34">
        <v>0</v>
      </c>
      <c r="J2265" s="35">
        <f t="shared" si="245"/>
        <v>638614.32999999996</v>
      </c>
      <c r="K2265" s="35">
        <f t="shared" si="246"/>
        <v>86298.479999999981</v>
      </c>
      <c r="L2265" s="35">
        <f t="shared" si="247"/>
        <v>86298.479999999981</v>
      </c>
      <c r="M2265" s="36">
        <f t="shared" si="248"/>
        <v>0.13513395479240184</v>
      </c>
      <c r="N2265" s="37">
        <f t="shared" si="249"/>
        <v>2020</v>
      </c>
      <c r="O2265" s="38" t="str">
        <f t="shared" si="250"/>
        <v>Q1</v>
      </c>
      <c r="P2265" s="37">
        <f t="shared" si="251"/>
        <v>3</v>
      </c>
    </row>
    <row r="2266" spans="1:16" x14ac:dyDescent="0.25">
      <c r="A2266" s="31">
        <v>43891</v>
      </c>
      <c r="B2266" s="32" t="s">
        <v>80</v>
      </c>
      <c r="C2266" s="32" t="s">
        <v>78</v>
      </c>
      <c r="D2266" s="32" t="s">
        <v>77</v>
      </c>
      <c r="E2266" s="33">
        <v>4</v>
      </c>
      <c r="F2266" s="34">
        <v>26591.03</v>
      </c>
      <c r="G2266" s="34">
        <v>1329.56</v>
      </c>
      <c r="H2266" s="34">
        <v>22502.89</v>
      </c>
      <c r="I2266" s="34">
        <v>0</v>
      </c>
      <c r="J2266" s="35">
        <f t="shared" si="245"/>
        <v>25261.469999999998</v>
      </c>
      <c r="K2266" s="35">
        <f t="shared" si="246"/>
        <v>2758.5799999999981</v>
      </c>
      <c r="L2266" s="35">
        <f t="shared" si="247"/>
        <v>2758.5799999999981</v>
      </c>
      <c r="M2266" s="36">
        <f t="shared" si="248"/>
        <v>0.10920108766433617</v>
      </c>
      <c r="N2266" s="37">
        <f t="shared" si="249"/>
        <v>2020</v>
      </c>
      <c r="O2266" s="38" t="str">
        <f t="shared" si="250"/>
        <v>Q1</v>
      </c>
      <c r="P2266" s="37">
        <f t="shared" si="251"/>
        <v>3</v>
      </c>
    </row>
    <row r="2267" spans="1:16" x14ac:dyDescent="0.25">
      <c r="A2267" s="31">
        <v>43891</v>
      </c>
      <c r="B2267" s="32" t="s">
        <v>80</v>
      </c>
      <c r="C2267" s="32" t="s">
        <v>79</v>
      </c>
      <c r="D2267" s="32" t="s">
        <v>76</v>
      </c>
      <c r="E2267" s="33">
        <v>35</v>
      </c>
      <c r="F2267" s="34">
        <v>234849.9</v>
      </c>
      <c r="G2267" s="34">
        <v>0</v>
      </c>
      <c r="H2267" s="34">
        <v>201862.29</v>
      </c>
      <c r="I2267" s="34">
        <v>0</v>
      </c>
      <c r="J2267" s="35">
        <f t="shared" si="245"/>
        <v>234849.9</v>
      </c>
      <c r="K2267" s="35">
        <f t="shared" si="246"/>
        <v>32987.609999999986</v>
      </c>
      <c r="L2267" s="35">
        <f t="shared" si="247"/>
        <v>32987.609999999986</v>
      </c>
      <c r="M2267" s="36">
        <f t="shared" si="248"/>
        <v>0.14046252521291253</v>
      </c>
      <c r="N2267" s="37">
        <f t="shared" si="249"/>
        <v>2020</v>
      </c>
      <c r="O2267" s="38" t="str">
        <f t="shared" si="250"/>
        <v>Q1</v>
      </c>
      <c r="P2267" s="37">
        <f t="shared" si="251"/>
        <v>3</v>
      </c>
    </row>
    <row r="2268" spans="1:16" x14ac:dyDescent="0.25">
      <c r="A2268" s="31">
        <v>43891</v>
      </c>
      <c r="B2268" s="32" t="s">
        <v>80</v>
      </c>
      <c r="C2268" s="32" t="s">
        <v>79</v>
      </c>
      <c r="D2268" s="32" t="s">
        <v>77</v>
      </c>
      <c r="E2268" s="33">
        <v>4</v>
      </c>
      <c r="F2268" s="34">
        <v>23863.3</v>
      </c>
      <c r="G2268" s="34">
        <v>1193.17</v>
      </c>
      <c r="H2268" s="34">
        <v>21694.65</v>
      </c>
      <c r="I2268" s="34">
        <v>0</v>
      </c>
      <c r="J2268" s="35">
        <f t="shared" si="245"/>
        <v>22670.129999999997</v>
      </c>
      <c r="K2268" s="35">
        <f t="shared" si="246"/>
        <v>975.47999999999593</v>
      </c>
      <c r="L2268" s="35">
        <f t="shared" si="247"/>
        <v>975.47999999999593</v>
      </c>
      <c r="M2268" s="36">
        <f t="shared" si="248"/>
        <v>4.3029307727833761E-2</v>
      </c>
      <c r="N2268" s="37">
        <f t="shared" si="249"/>
        <v>2020</v>
      </c>
      <c r="O2268" s="38" t="str">
        <f t="shared" si="250"/>
        <v>Q1</v>
      </c>
      <c r="P2268" s="37">
        <f t="shared" si="251"/>
        <v>3</v>
      </c>
    </row>
    <row r="2269" spans="1:16" x14ac:dyDescent="0.25">
      <c r="A2269" s="31">
        <v>43891</v>
      </c>
      <c r="B2269" s="32" t="s">
        <v>81</v>
      </c>
      <c r="C2269" s="32" t="s">
        <v>86</v>
      </c>
      <c r="D2269" s="32" t="s">
        <v>76</v>
      </c>
      <c r="E2269" s="33">
        <v>73</v>
      </c>
      <c r="F2269" s="34">
        <v>53263.12</v>
      </c>
      <c r="G2269" s="34">
        <v>0</v>
      </c>
      <c r="H2269" s="34">
        <v>24282.080000000002</v>
      </c>
      <c r="I2269" s="34">
        <v>2924.92</v>
      </c>
      <c r="J2269" s="35">
        <f t="shared" si="245"/>
        <v>53263.12</v>
      </c>
      <c r="K2269" s="35">
        <f t="shared" si="246"/>
        <v>28981.040000000001</v>
      </c>
      <c r="L2269" s="35">
        <f t="shared" si="247"/>
        <v>26056.120000000003</v>
      </c>
      <c r="M2269" s="36">
        <f t="shared" si="248"/>
        <v>0.54411082189702742</v>
      </c>
      <c r="N2269" s="37">
        <f t="shared" si="249"/>
        <v>2020</v>
      </c>
      <c r="O2269" s="38" t="str">
        <f t="shared" si="250"/>
        <v>Q1</v>
      </c>
      <c r="P2269" s="37">
        <f t="shared" si="251"/>
        <v>3</v>
      </c>
    </row>
    <row r="2270" spans="1:16" x14ac:dyDescent="0.25">
      <c r="A2270" s="31">
        <v>43891</v>
      </c>
      <c r="B2270" s="32" t="s">
        <v>81</v>
      </c>
      <c r="C2270" s="32" t="s">
        <v>86</v>
      </c>
      <c r="D2270" s="32" t="s">
        <v>77</v>
      </c>
      <c r="E2270" s="33">
        <v>3</v>
      </c>
      <c r="F2270" s="34">
        <v>1728.64</v>
      </c>
      <c r="G2270" s="34">
        <v>86.44</v>
      </c>
      <c r="H2270" s="34">
        <v>873.38</v>
      </c>
      <c r="I2270" s="34">
        <v>93.38</v>
      </c>
      <c r="J2270" s="35">
        <f t="shared" si="245"/>
        <v>1642.2</v>
      </c>
      <c r="K2270" s="35">
        <f t="shared" si="246"/>
        <v>768.82</v>
      </c>
      <c r="L2270" s="35">
        <f t="shared" si="247"/>
        <v>675.44</v>
      </c>
      <c r="M2270" s="36">
        <f t="shared" si="248"/>
        <v>0.46816465716721473</v>
      </c>
      <c r="N2270" s="37">
        <f t="shared" si="249"/>
        <v>2020</v>
      </c>
      <c r="O2270" s="38" t="str">
        <f t="shared" si="250"/>
        <v>Q1</v>
      </c>
      <c r="P2270" s="37">
        <f t="shared" si="251"/>
        <v>3</v>
      </c>
    </row>
    <row r="2271" spans="1:16" x14ac:dyDescent="0.25">
      <c r="A2271" s="31">
        <v>43891</v>
      </c>
      <c r="B2271" s="32" t="s">
        <v>81</v>
      </c>
      <c r="C2271" s="32" t="s">
        <v>75</v>
      </c>
      <c r="D2271" s="32" t="s">
        <v>76</v>
      </c>
      <c r="E2271" s="33">
        <v>71</v>
      </c>
      <c r="F2271" s="34">
        <v>48708.31</v>
      </c>
      <c r="G2271" s="34">
        <v>0</v>
      </c>
      <c r="H2271" s="34">
        <v>21972.54</v>
      </c>
      <c r="I2271" s="34">
        <v>0</v>
      </c>
      <c r="J2271" s="35">
        <f t="shared" si="245"/>
        <v>48708.31</v>
      </c>
      <c r="K2271" s="35">
        <f t="shared" si="246"/>
        <v>26735.769999999997</v>
      </c>
      <c r="L2271" s="35">
        <f t="shared" si="247"/>
        <v>26735.769999999997</v>
      </c>
      <c r="M2271" s="36">
        <f t="shared" si="248"/>
        <v>0.54889545541612916</v>
      </c>
      <c r="N2271" s="37">
        <f t="shared" si="249"/>
        <v>2020</v>
      </c>
      <c r="O2271" s="38" t="str">
        <f t="shared" si="250"/>
        <v>Q1</v>
      </c>
      <c r="P2271" s="37">
        <f t="shared" si="251"/>
        <v>3</v>
      </c>
    </row>
    <row r="2272" spans="1:16" x14ac:dyDescent="0.25">
      <c r="A2272" s="31">
        <v>43891</v>
      </c>
      <c r="B2272" s="32" t="s">
        <v>81</v>
      </c>
      <c r="C2272" s="32" t="s">
        <v>75</v>
      </c>
      <c r="D2272" s="32" t="s">
        <v>77</v>
      </c>
      <c r="E2272" s="33">
        <v>8</v>
      </c>
      <c r="F2272" s="34">
        <v>4829.8100000000004</v>
      </c>
      <c r="G2272" s="34">
        <v>241.49</v>
      </c>
      <c r="H2272" s="34">
        <v>2240.54</v>
      </c>
      <c r="I2272" s="34">
        <v>0</v>
      </c>
      <c r="J2272" s="35">
        <f t="shared" si="245"/>
        <v>4588.3200000000006</v>
      </c>
      <c r="K2272" s="35">
        <f t="shared" si="246"/>
        <v>2347.7800000000007</v>
      </c>
      <c r="L2272" s="35">
        <f t="shared" si="247"/>
        <v>2347.7800000000007</v>
      </c>
      <c r="M2272" s="36">
        <f t="shared" si="248"/>
        <v>0.51168619451128095</v>
      </c>
      <c r="N2272" s="37">
        <f t="shared" si="249"/>
        <v>2020</v>
      </c>
      <c r="O2272" s="38" t="str">
        <f t="shared" si="250"/>
        <v>Q1</v>
      </c>
      <c r="P2272" s="37">
        <f t="shared" si="251"/>
        <v>3</v>
      </c>
    </row>
    <row r="2273" spans="1:16" x14ac:dyDescent="0.25">
      <c r="A2273" s="31">
        <v>43891</v>
      </c>
      <c r="B2273" s="32" t="s">
        <v>81</v>
      </c>
      <c r="C2273" s="32" t="s">
        <v>78</v>
      </c>
      <c r="D2273" s="32" t="s">
        <v>76</v>
      </c>
      <c r="E2273" s="33">
        <v>403</v>
      </c>
      <c r="F2273" s="34">
        <v>286007.40000000002</v>
      </c>
      <c r="G2273" s="34">
        <v>0</v>
      </c>
      <c r="H2273" s="34">
        <v>130916.84</v>
      </c>
      <c r="I2273" s="34">
        <v>0</v>
      </c>
      <c r="J2273" s="35">
        <f t="shared" si="245"/>
        <v>286007.40000000002</v>
      </c>
      <c r="K2273" s="35">
        <f t="shared" si="246"/>
        <v>155090.56000000003</v>
      </c>
      <c r="L2273" s="35">
        <f t="shared" si="247"/>
        <v>155090.56000000003</v>
      </c>
      <c r="M2273" s="36">
        <f t="shared" si="248"/>
        <v>0.54226065479424668</v>
      </c>
      <c r="N2273" s="37">
        <f t="shared" si="249"/>
        <v>2020</v>
      </c>
      <c r="O2273" s="38" t="str">
        <f t="shared" si="250"/>
        <v>Q1</v>
      </c>
      <c r="P2273" s="37">
        <f t="shared" si="251"/>
        <v>3</v>
      </c>
    </row>
    <row r="2274" spans="1:16" x14ac:dyDescent="0.25">
      <c r="A2274" s="31">
        <v>43891</v>
      </c>
      <c r="B2274" s="32" t="s">
        <v>81</v>
      </c>
      <c r="C2274" s="32" t="s">
        <v>78</v>
      </c>
      <c r="D2274" s="32" t="s">
        <v>77</v>
      </c>
      <c r="E2274" s="33">
        <v>11</v>
      </c>
      <c r="F2274" s="34">
        <v>7943.97</v>
      </c>
      <c r="G2274" s="34">
        <v>397.22</v>
      </c>
      <c r="H2274" s="34">
        <v>3565.92</v>
      </c>
      <c r="I2274" s="34">
        <v>0</v>
      </c>
      <c r="J2274" s="35">
        <f t="shared" si="245"/>
        <v>7546.75</v>
      </c>
      <c r="K2274" s="35">
        <f t="shared" si="246"/>
        <v>3980.83</v>
      </c>
      <c r="L2274" s="35">
        <f t="shared" si="247"/>
        <v>3980.83</v>
      </c>
      <c r="M2274" s="36">
        <f t="shared" si="248"/>
        <v>0.5274893165932355</v>
      </c>
      <c r="N2274" s="37">
        <f t="shared" si="249"/>
        <v>2020</v>
      </c>
      <c r="O2274" s="38" t="str">
        <f t="shared" si="250"/>
        <v>Q1</v>
      </c>
      <c r="P2274" s="37">
        <f t="shared" si="251"/>
        <v>3</v>
      </c>
    </row>
    <row r="2275" spans="1:16" x14ac:dyDescent="0.25">
      <c r="A2275" s="31">
        <v>43891</v>
      </c>
      <c r="B2275" s="32" t="s">
        <v>81</v>
      </c>
      <c r="C2275" s="32" t="s">
        <v>79</v>
      </c>
      <c r="D2275" s="32" t="s">
        <v>76</v>
      </c>
      <c r="E2275" s="33">
        <v>119</v>
      </c>
      <c r="F2275" s="34">
        <v>93631.38</v>
      </c>
      <c r="G2275" s="34">
        <v>0</v>
      </c>
      <c r="H2275" s="34">
        <v>42967.11</v>
      </c>
      <c r="I2275" s="34">
        <v>0</v>
      </c>
      <c r="J2275" s="35">
        <f t="shared" si="245"/>
        <v>93631.38</v>
      </c>
      <c r="K2275" s="35">
        <f t="shared" si="246"/>
        <v>50664.270000000004</v>
      </c>
      <c r="L2275" s="35">
        <f t="shared" si="247"/>
        <v>50664.270000000004</v>
      </c>
      <c r="M2275" s="36">
        <f t="shared" si="248"/>
        <v>0.5411035274712388</v>
      </c>
      <c r="N2275" s="37">
        <f t="shared" si="249"/>
        <v>2020</v>
      </c>
      <c r="O2275" s="38" t="str">
        <f t="shared" si="250"/>
        <v>Q1</v>
      </c>
      <c r="P2275" s="37">
        <f t="shared" si="251"/>
        <v>3</v>
      </c>
    </row>
    <row r="2276" spans="1:16" x14ac:dyDescent="0.25">
      <c r="A2276" s="31">
        <v>43891</v>
      </c>
      <c r="B2276" s="32" t="s">
        <v>81</v>
      </c>
      <c r="C2276" s="32" t="s">
        <v>79</v>
      </c>
      <c r="D2276" s="32" t="s">
        <v>77</v>
      </c>
      <c r="E2276" s="33">
        <v>4</v>
      </c>
      <c r="F2276" s="34">
        <v>2561.0300000000002</v>
      </c>
      <c r="G2276" s="34">
        <v>128.06</v>
      </c>
      <c r="H2276" s="34">
        <v>1184.75</v>
      </c>
      <c r="I2276" s="34">
        <v>0</v>
      </c>
      <c r="J2276" s="35">
        <f t="shared" si="245"/>
        <v>2432.9700000000003</v>
      </c>
      <c r="K2276" s="35">
        <f t="shared" si="246"/>
        <v>1248.2200000000003</v>
      </c>
      <c r="L2276" s="35">
        <f t="shared" si="247"/>
        <v>1248.2200000000003</v>
      </c>
      <c r="M2276" s="36">
        <f t="shared" si="248"/>
        <v>0.51304372844712431</v>
      </c>
      <c r="N2276" s="37">
        <f t="shared" si="249"/>
        <v>2020</v>
      </c>
      <c r="O2276" s="38" t="str">
        <f t="shared" si="250"/>
        <v>Q1</v>
      </c>
      <c r="P2276" s="37">
        <f t="shared" si="251"/>
        <v>3</v>
      </c>
    </row>
    <row r="2277" spans="1:16" x14ac:dyDescent="0.25">
      <c r="A2277" s="31">
        <v>43891</v>
      </c>
      <c r="B2277" s="32" t="s">
        <v>82</v>
      </c>
      <c r="C2277" s="32" t="s">
        <v>86</v>
      </c>
      <c r="D2277" s="32" t="s">
        <v>76</v>
      </c>
      <c r="E2277" s="33">
        <v>223</v>
      </c>
      <c r="F2277" s="34">
        <v>24351.51</v>
      </c>
      <c r="G2277" s="34">
        <v>0</v>
      </c>
      <c r="H2277" s="34">
        <v>20624.84</v>
      </c>
      <c r="I2277" s="34">
        <v>1337.52</v>
      </c>
      <c r="J2277" s="35">
        <f t="shared" si="245"/>
        <v>24351.51</v>
      </c>
      <c r="K2277" s="35">
        <f t="shared" si="246"/>
        <v>3726.6699999999983</v>
      </c>
      <c r="L2277" s="35">
        <f t="shared" si="247"/>
        <v>2389.1499999999983</v>
      </c>
      <c r="M2277" s="36">
        <f t="shared" si="248"/>
        <v>0.15303650574440758</v>
      </c>
      <c r="N2277" s="37">
        <f t="shared" si="249"/>
        <v>2020</v>
      </c>
      <c r="O2277" s="38" t="str">
        <f t="shared" si="250"/>
        <v>Q1</v>
      </c>
      <c r="P2277" s="37">
        <f t="shared" si="251"/>
        <v>3</v>
      </c>
    </row>
    <row r="2278" spans="1:16" x14ac:dyDescent="0.25">
      <c r="A2278" s="31">
        <v>43891</v>
      </c>
      <c r="B2278" s="32" t="s">
        <v>82</v>
      </c>
      <c r="C2278" s="32" t="s">
        <v>86</v>
      </c>
      <c r="D2278" s="32" t="s">
        <v>77</v>
      </c>
      <c r="E2278" s="33">
        <v>8</v>
      </c>
      <c r="F2278" s="34">
        <v>653.78</v>
      </c>
      <c r="G2278" s="34">
        <v>32.69</v>
      </c>
      <c r="H2278" s="34">
        <v>591.15</v>
      </c>
      <c r="I2278" s="34">
        <v>35.64</v>
      </c>
      <c r="J2278" s="35">
        <f t="shared" si="245"/>
        <v>621.08999999999992</v>
      </c>
      <c r="K2278" s="35">
        <f t="shared" si="246"/>
        <v>29.939999999999941</v>
      </c>
      <c r="L2278" s="35">
        <f t="shared" si="247"/>
        <v>-5.7000000000000597</v>
      </c>
      <c r="M2278" s="36">
        <f t="shared" si="248"/>
        <v>4.8205574071390533E-2</v>
      </c>
      <c r="N2278" s="37">
        <f t="shared" si="249"/>
        <v>2020</v>
      </c>
      <c r="O2278" s="38" t="str">
        <f t="shared" si="250"/>
        <v>Q1</v>
      </c>
      <c r="P2278" s="37">
        <f t="shared" si="251"/>
        <v>3</v>
      </c>
    </row>
    <row r="2279" spans="1:16" x14ac:dyDescent="0.25">
      <c r="A2279" s="31">
        <v>43891</v>
      </c>
      <c r="B2279" s="32" t="s">
        <v>82</v>
      </c>
      <c r="C2279" s="32" t="s">
        <v>75</v>
      </c>
      <c r="D2279" s="32" t="s">
        <v>76</v>
      </c>
      <c r="E2279" s="33">
        <v>244</v>
      </c>
      <c r="F2279" s="34">
        <v>24134.9</v>
      </c>
      <c r="G2279" s="34">
        <v>0</v>
      </c>
      <c r="H2279" s="34">
        <v>19447.04</v>
      </c>
      <c r="I2279" s="34">
        <v>0</v>
      </c>
      <c r="J2279" s="35">
        <f t="shared" si="245"/>
        <v>24134.9</v>
      </c>
      <c r="K2279" s="35">
        <f t="shared" si="246"/>
        <v>4687.8600000000006</v>
      </c>
      <c r="L2279" s="35">
        <f t="shared" si="247"/>
        <v>4687.8600000000006</v>
      </c>
      <c r="M2279" s="36">
        <f t="shared" si="248"/>
        <v>0.19423573331565494</v>
      </c>
      <c r="N2279" s="37">
        <f t="shared" si="249"/>
        <v>2020</v>
      </c>
      <c r="O2279" s="38" t="str">
        <f t="shared" si="250"/>
        <v>Q1</v>
      </c>
      <c r="P2279" s="37">
        <f t="shared" si="251"/>
        <v>3</v>
      </c>
    </row>
    <row r="2280" spans="1:16" x14ac:dyDescent="0.25">
      <c r="A2280" s="31">
        <v>43891</v>
      </c>
      <c r="B2280" s="32" t="s">
        <v>82</v>
      </c>
      <c r="C2280" s="32" t="s">
        <v>75</v>
      </c>
      <c r="D2280" s="32" t="s">
        <v>77</v>
      </c>
      <c r="E2280" s="33">
        <v>12</v>
      </c>
      <c r="F2280" s="34">
        <v>1038.03</v>
      </c>
      <c r="G2280" s="34">
        <v>51.9</v>
      </c>
      <c r="H2280" s="34">
        <v>810.85</v>
      </c>
      <c r="I2280" s="34">
        <v>0</v>
      </c>
      <c r="J2280" s="35">
        <f t="shared" si="245"/>
        <v>986.13</v>
      </c>
      <c r="K2280" s="35">
        <f t="shared" si="246"/>
        <v>175.27999999999997</v>
      </c>
      <c r="L2280" s="35">
        <f t="shared" si="247"/>
        <v>175.27999999999997</v>
      </c>
      <c r="M2280" s="36">
        <f t="shared" si="248"/>
        <v>0.17774532769513143</v>
      </c>
      <c r="N2280" s="37">
        <f t="shared" si="249"/>
        <v>2020</v>
      </c>
      <c r="O2280" s="38" t="str">
        <f t="shared" si="250"/>
        <v>Q1</v>
      </c>
      <c r="P2280" s="37">
        <f t="shared" si="251"/>
        <v>3</v>
      </c>
    </row>
    <row r="2281" spans="1:16" x14ac:dyDescent="0.25">
      <c r="A2281" s="31">
        <v>43891</v>
      </c>
      <c r="B2281" s="32" t="s">
        <v>82</v>
      </c>
      <c r="C2281" s="32" t="s">
        <v>78</v>
      </c>
      <c r="D2281" s="32" t="s">
        <v>76</v>
      </c>
      <c r="E2281" s="33">
        <v>1888</v>
      </c>
      <c r="F2281" s="34">
        <v>200789.22</v>
      </c>
      <c r="G2281" s="34">
        <v>0</v>
      </c>
      <c r="H2281" s="34">
        <v>164912.65</v>
      </c>
      <c r="I2281" s="34">
        <v>0</v>
      </c>
      <c r="J2281" s="35">
        <f t="shared" si="245"/>
        <v>200789.22</v>
      </c>
      <c r="K2281" s="35">
        <f t="shared" si="246"/>
        <v>35876.570000000007</v>
      </c>
      <c r="L2281" s="35">
        <f t="shared" si="247"/>
        <v>35876.570000000007</v>
      </c>
      <c r="M2281" s="36">
        <f t="shared" si="248"/>
        <v>0.17867776965317164</v>
      </c>
      <c r="N2281" s="37">
        <f t="shared" si="249"/>
        <v>2020</v>
      </c>
      <c r="O2281" s="38" t="str">
        <f t="shared" si="250"/>
        <v>Q1</v>
      </c>
      <c r="P2281" s="37">
        <f t="shared" si="251"/>
        <v>3</v>
      </c>
    </row>
    <row r="2282" spans="1:16" x14ac:dyDescent="0.25">
      <c r="A2282" s="31">
        <v>43891</v>
      </c>
      <c r="B2282" s="32" t="s">
        <v>82</v>
      </c>
      <c r="C2282" s="32" t="s">
        <v>78</v>
      </c>
      <c r="D2282" s="32" t="s">
        <v>77</v>
      </c>
      <c r="E2282" s="33">
        <v>65</v>
      </c>
      <c r="F2282" s="34">
        <v>6468.64</v>
      </c>
      <c r="G2282" s="34">
        <v>323.45999999999998</v>
      </c>
      <c r="H2282" s="34">
        <v>5385.28</v>
      </c>
      <c r="I2282" s="34">
        <v>0</v>
      </c>
      <c r="J2282" s="35">
        <f t="shared" si="245"/>
        <v>6145.18</v>
      </c>
      <c r="K2282" s="35">
        <f t="shared" si="246"/>
        <v>759.90000000000055</v>
      </c>
      <c r="L2282" s="35">
        <f t="shared" si="247"/>
        <v>759.90000000000055</v>
      </c>
      <c r="M2282" s="36">
        <f t="shared" si="248"/>
        <v>0.12365789122531813</v>
      </c>
      <c r="N2282" s="37">
        <f t="shared" si="249"/>
        <v>2020</v>
      </c>
      <c r="O2282" s="38" t="str">
        <f t="shared" si="250"/>
        <v>Q1</v>
      </c>
      <c r="P2282" s="37">
        <f t="shared" si="251"/>
        <v>3</v>
      </c>
    </row>
    <row r="2283" spans="1:16" x14ac:dyDescent="0.25">
      <c r="A2283" s="31">
        <v>43891</v>
      </c>
      <c r="B2283" s="32" t="s">
        <v>82</v>
      </c>
      <c r="C2283" s="32" t="s">
        <v>79</v>
      </c>
      <c r="D2283" s="32" t="s">
        <v>76</v>
      </c>
      <c r="E2283" s="33">
        <v>322</v>
      </c>
      <c r="F2283" s="34">
        <v>33475.35</v>
      </c>
      <c r="G2283" s="34">
        <v>0</v>
      </c>
      <c r="H2283" s="34">
        <v>27592.31</v>
      </c>
      <c r="I2283" s="34">
        <v>0</v>
      </c>
      <c r="J2283" s="35">
        <f t="shared" si="245"/>
        <v>33475.35</v>
      </c>
      <c r="K2283" s="35">
        <f t="shared" si="246"/>
        <v>5883.0399999999972</v>
      </c>
      <c r="L2283" s="35">
        <f t="shared" si="247"/>
        <v>5883.0399999999972</v>
      </c>
      <c r="M2283" s="36">
        <f t="shared" si="248"/>
        <v>0.17574244929477953</v>
      </c>
      <c r="N2283" s="37">
        <f t="shared" si="249"/>
        <v>2020</v>
      </c>
      <c r="O2283" s="38" t="str">
        <f t="shared" si="250"/>
        <v>Q1</v>
      </c>
      <c r="P2283" s="37">
        <f t="shared" si="251"/>
        <v>3</v>
      </c>
    </row>
    <row r="2284" spans="1:16" x14ac:dyDescent="0.25">
      <c r="A2284" s="31">
        <v>43891</v>
      </c>
      <c r="B2284" s="32" t="s">
        <v>82</v>
      </c>
      <c r="C2284" s="32" t="s">
        <v>79</v>
      </c>
      <c r="D2284" s="32" t="s">
        <v>77</v>
      </c>
      <c r="E2284" s="33">
        <v>13</v>
      </c>
      <c r="F2284" s="34">
        <v>1119.25</v>
      </c>
      <c r="G2284" s="34">
        <v>55.96</v>
      </c>
      <c r="H2284" s="34">
        <v>898.48</v>
      </c>
      <c r="I2284" s="34">
        <v>0</v>
      </c>
      <c r="J2284" s="35">
        <f t="shared" si="245"/>
        <v>1063.29</v>
      </c>
      <c r="K2284" s="35">
        <f t="shared" si="246"/>
        <v>164.80999999999995</v>
      </c>
      <c r="L2284" s="35">
        <f t="shared" si="247"/>
        <v>164.80999999999995</v>
      </c>
      <c r="M2284" s="36">
        <f t="shared" si="248"/>
        <v>0.15500004702385986</v>
      </c>
      <c r="N2284" s="37">
        <f t="shared" si="249"/>
        <v>2020</v>
      </c>
      <c r="O2284" s="38" t="str">
        <f t="shared" si="250"/>
        <v>Q1</v>
      </c>
      <c r="P2284" s="37">
        <f t="shared" si="251"/>
        <v>3</v>
      </c>
    </row>
    <row r="2285" spans="1:16" x14ac:dyDescent="0.25">
      <c r="A2285" s="31">
        <v>43891</v>
      </c>
      <c r="B2285" s="32" t="s">
        <v>83</v>
      </c>
      <c r="C2285" s="32" t="s">
        <v>86</v>
      </c>
      <c r="D2285" s="32" t="s">
        <v>76</v>
      </c>
      <c r="E2285" s="33">
        <v>110</v>
      </c>
      <c r="F2285" s="34">
        <v>62084.02</v>
      </c>
      <c r="G2285" s="34">
        <v>0</v>
      </c>
      <c r="H2285" s="34">
        <v>32677.68</v>
      </c>
      <c r="I2285" s="34">
        <v>3413.05</v>
      </c>
      <c r="J2285" s="35">
        <f t="shared" si="245"/>
        <v>62084.02</v>
      </c>
      <c r="K2285" s="35">
        <f t="shared" si="246"/>
        <v>29406.339999999997</v>
      </c>
      <c r="L2285" s="35">
        <f t="shared" si="247"/>
        <v>25993.289999999997</v>
      </c>
      <c r="M2285" s="36">
        <f t="shared" si="248"/>
        <v>0.47365392898204722</v>
      </c>
      <c r="N2285" s="37">
        <f t="shared" si="249"/>
        <v>2020</v>
      </c>
      <c r="O2285" s="38" t="str">
        <f t="shared" si="250"/>
        <v>Q1</v>
      </c>
      <c r="P2285" s="37">
        <f t="shared" si="251"/>
        <v>3</v>
      </c>
    </row>
    <row r="2286" spans="1:16" x14ac:dyDescent="0.25">
      <c r="A2286" s="31">
        <v>43891</v>
      </c>
      <c r="B2286" s="32" t="s">
        <v>83</v>
      </c>
      <c r="C2286" s="32" t="s">
        <v>86</v>
      </c>
      <c r="D2286" s="32" t="s">
        <v>77</v>
      </c>
      <c r="E2286" s="33">
        <v>4</v>
      </c>
      <c r="F2286" s="34">
        <v>1944.05</v>
      </c>
      <c r="G2286" s="34">
        <v>97.19</v>
      </c>
      <c r="H2286" s="34">
        <v>1006.57</v>
      </c>
      <c r="I2286" s="34">
        <v>104.53</v>
      </c>
      <c r="J2286" s="35">
        <f t="shared" si="245"/>
        <v>1846.86</v>
      </c>
      <c r="K2286" s="35">
        <f t="shared" si="246"/>
        <v>840.28999999999985</v>
      </c>
      <c r="L2286" s="35">
        <f t="shared" si="247"/>
        <v>735.75999999999988</v>
      </c>
      <c r="M2286" s="36">
        <f t="shared" si="248"/>
        <v>0.45498305231582248</v>
      </c>
      <c r="N2286" s="37">
        <f t="shared" si="249"/>
        <v>2020</v>
      </c>
      <c r="O2286" s="38" t="str">
        <f t="shared" si="250"/>
        <v>Q1</v>
      </c>
      <c r="P2286" s="37">
        <f t="shared" si="251"/>
        <v>3</v>
      </c>
    </row>
    <row r="2287" spans="1:16" x14ac:dyDescent="0.25">
      <c r="A2287" s="31">
        <v>43891</v>
      </c>
      <c r="B2287" s="32" t="s">
        <v>83</v>
      </c>
      <c r="C2287" s="32" t="s">
        <v>75</v>
      </c>
      <c r="D2287" s="32" t="s">
        <v>76</v>
      </c>
      <c r="E2287" s="33">
        <v>96</v>
      </c>
      <c r="F2287" s="34">
        <v>53480.84</v>
      </c>
      <c r="G2287" s="34">
        <v>0</v>
      </c>
      <c r="H2287" s="34">
        <v>28277.040000000001</v>
      </c>
      <c r="I2287" s="34">
        <v>0</v>
      </c>
      <c r="J2287" s="35">
        <f t="shared" si="245"/>
        <v>53480.84</v>
      </c>
      <c r="K2287" s="35">
        <f t="shared" si="246"/>
        <v>25203.799999999996</v>
      </c>
      <c r="L2287" s="35">
        <f t="shared" si="247"/>
        <v>25203.799999999996</v>
      </c>
      <c r="M2287" s="36">
        <f t="shared" si="248"/>
        <v>0.47126784096884039</v>
      </c>
      <c r="N2287" s="37">
        <f t="shared" si="249"/>
        <v>2020</v>
      </c>
      <c r="O2287" s="38" t="str">
        <f t="shared" si="250"/>
        <v>Q1</v>
      </c>
      <c r="P2287" s="37">
        <f t="shared" si="251"/>
        <v>3</v>
      </c>
    </row>
    <row r="2288" spans="1:16" x14ac:dyDescent="0.25">
      <c r="A2288" s="31">
        <v>43891</v>
      </c>
      <c r="B2288" s="32" t="s">
        <v>83</v>
      </c>
      <c r="C2288" s="32" t="s">
        <v>75</v>
      </c>
      <c r="D2288" s="32" t="s">
        <v>77</v>
      </c>
      <c r="E2288" s="33">
        <v>5</v>
      </c>
      <c r="F2288" s="34">
        <v>4984.6099999999997</v>
      </c>
      <c r="G2288" s="34">
        <v>249.22</v>
      </c>
      <c r="H2288" s="34">
        <v>2774.01</v>
      </c>
      <c r="I2288" s="34">
        <v>0</v>
      </c>
      <c r="J2288" s="35">
        <f t="shared" si="245"/>
        <v>4735.3899999999994</v>
      </c>
      <c r="K2288" s="35">
        <f t="shared" si="246"/>
        <v>1961.3799999999992</v>
      </c>
      <c r="L2288" s="35">
        <f t="shared" si="247"/>
        <v>1961.3799999999992</v>
      </c>
      <c r="M2288" s="36">
        <f t="shared" si="248"/>
        <v>0.4141960852221252</v>
      </c>
      <c r="N2288" s="37">
        <f t="shared" si="249"/>
        <v>2020</v>
      </c>
      <c r="O2288" s="38" t="str">
        <f t="shared" si="250"/>
        <v>Q1</v>
      </c>
      <c r="P2288" s="37">
        <f t="shared" si="251"/>
        <v>3</v>
      </c>
    </row>
    <row r="2289" spans="1:16" x14ac:dyDescent="0.25">
      <c r="A2289" s="31">
        <v>43891</v>
      </c>
      <c r="B2289" s="32" t="s">
        <v>83</v>
      </c>
      <c r="C2289" s="32" t="s">
        <v>78</v>
      </c>
      <c r="D2289" s="32" t="s">
        <v>76</v>
      </c>
      <c r="E2289" s="33">
        <v>536</v>
      </c>
      <c r="F2289" s="34">
        <v>321826.52</v>
      </c>
      <c r="G2289" s="34">
        <v>0</v>
      </c>
      <c r="H2289" s="34">
        <v>173812.17</v>
      </c>
      <c r="I2289" s="34">
        <v>0</v>
      </c>
      <c r="J2289" s="35">
        <f t="shared" si="245"/>
        <v>321826.52</v>
      </c>
      <c r="K2289" s="35">
        <f t="shared" si="246"/>
        <v>148014.35</v>
      </c>
      <c r="L2289" s="35">
        <f t="shared" si="247"/>
        <v>148014.35</v>
      </c>
      <c r="M2289" s="36">
        <f t="shared" si="248"/>
        <v>0.45991967970818565</v>
      </c>
      <c r="N2289" s="37">
        <f t="shared" si="249"/>
        <v>2020</v>
      </c>
      <c r="O2289" s="38" t="str">
        <f t="shared" si="250"/>
        <v>Q1</v>
      </c>
      <c r="P2289" s="37">
        <f t="shared" si="251"/>
        <v>3</v>
      </c>
    </row>
    <row r="2290" spans="1:16" x14ac:dyDescent="0.25">
      <c r="A2290" s="31">
        <v>43891</v>
      </c>
      <c r="B2290" s="32" t="s">
        <v>83</v>
      </c>
      <c r="C2290" s="32" t="s">
        <v>78</v>
      </c>
      <c r="D2290" s="32" t="s">
        <v>77</v>
      </c>
      <c r="E2290" s="33">
        <v>11</v>
      </c>
      <c r="F2290" s="34">
        <v>6136.32</v>
      </c>
      <c r="G2290" s="34">
        <v>306.82</v>
      </c>
      <c r="H2290" s="34">
        <v>3163.85</v>
      </c>
      <c r="I2290" s="34">
        <v>0</v>
      </c>
      <c r="J2290" s="35">
        <f t="shared" si="245"/>
        <v>5829.5</v>
      </c>
      <c r="K2290" s="35">
        <f t="shared" si="246"/>
        <v>2665.65</v>
      </c>
      <c r="L2290" s="35">
        <f t="shared" si="247"/>
        <v>2665.65</v>
      </c>
      <c r="M2290" s="36">
        <f t="shared" si="248"/>
        <v>0.45726906252680333</v>
      </c>
      <c r="N2290" s="37">
        <f t="shared" si="249"/>
        <v>2020</v>
      </c>
      <c r="O2290" s="38" t="str">
        <f t="shared" si="250"/>
        <v>Q1</v>
      </c>
      <c r="P2290" s="37">
        <f t="shared" si="251"/>
        <v>3</v>
      </c>
    </row>
    <row r="2291" spans="1:16" x14ac:dyDescent="0.25">
      <c r="A2291" s="31">
        <v>43891</v>
      </c>
      <c r="B2291" s="32" t="s">
        <v>83</v>
      </c>
      <c r="C2291" s="32" t="s">
        <v>79</v>
      </c>
      <c r="D2291" s="32" t="s">
        <v>76</v>
      </c>
      <c r="E2291" s="33">
        <v>125</v>
      </c>
      <c r="F2291" s="34">
        <v>81196.479999999996</v>
      </c>
      <c r="G2291" s="34">
        <v>0</v>
      </c>
      <c r="H2291" s="34">
        <v>43660.71</v>
      </c>
      <c r="I2291" s="34">
        <v>0</v>
      </c>
      <c r="J2291" s="35">
        <f t="shared" si="245"/>
        <v>81196.479999999996</v>
      </c>
      <c r="K2291" s="35">
        <f t="shared" si="246"/>
        <v>37535.769999999997</v>
      </c>
      <c r="L2291" s="35">
        <f t="shared" si="247"/>
        <v>37535.769999999997</v>
      </c>
      <c r="M2291" s="36">
        <f t="shared" si="248"/>
        <v>0.46228321720350435</v>
      </c>
      <c r="N2291" s="37">
        <f t="shared" si="249"/>
        <v>2020</v>
      </c>
      <c r="O2291" s="38" t="str">
        <f t="shared" si="250"/>
        <v>Q1</v>
      </c>
      <c r="P2291" s="37">
        <f t="shared" si="251"/>
        <v>3</v>
      </c>
    </row>
    <row r="2292" spans="1:16" x14ac:dyDescent="0.25">
      <c r="A2292" s="31">
        <v>43891</v>
      </c>
      <c r="B2292" s="32" t="s">
        <v>83</v>
      </c>
      <c r="C2292" s="32" t="s">
        <v>79</v>
      </c>
      <c r="D2292" s="32" t="s">
        <v>77</v>
      </c>
      <c r="E2292" s="33">
        <v>2</v>
      </c>
      <c r="F2292" s="34">
        <v>2011.16</v>
      </c>
      <c r="G2292" s="34">
        <v>100.56</v>
      </c>
      <c r="H2292" s="34">
        <v>1133.93</v>
      </c>
      <c r="I2292" s="34">
        <v>0</v>
      </c>
      <c r="J2292" s="35">
        <f t="shared" si="245"/>
        <v>1910.6000000000001</v>
      </c>
      <c r="K2292" s="35">
        <f t="shared" si="246"/>
        <v>776.67000000000007</v>
      </c>
      <c r="L2292" s="35">
        <f t="shared" si="247"/>
        <v>776.67000000000007</v>
      </c>
      <c r="M2292" s="36">
        <f t="shared" si="248"/>
        <v>0.40650580969329009</v>
      </c>
      <c r="N2292" s="37">
        <f t="shared" si="249"/>
        <v>2020</v>
      </c>
      <c r="O2292" s="38" t="str">
        <f t="shared" si="250"/>
        <v>Q1</v>
      </c>
      <c r="P2292" s="37">
        <f t="shared" si="251"/>
        <v>3</v>
      </c>
    </row>
    <row r="2293" spans="1:16" x14ac:dyDescent="0.25">
      <c r="A2293" s="31">
        <v>43891</v>
      </c>
      <c r="B2293" s="32" t="s">
        <v>84</v>
      </c>
      <c r="C2293" s="32" t="s">
        <v>86</v>
      </c>
      <c r="D2293" s="32" t="s">
        <v>76</v>
      </c>
      <c r="E2293" s="33">
        <v>37</v>
      </c>
      <c r="F2293" s="34">
        <v>147149.07999999999</v>
      </c>
      <c r="G2293" s="34">
        <v>0</v>
      </c>
      <c r="H2293" s="34">
        <v>124940.31</v>
      </c>
      <c r="I2293" s="34">
        <v>8090.75</v>
      </c>
      <c r="J2293" s="35">
        <f t="shared" si="245"/>
        <v>147149.07999999999</v>
      </c>
      <c r="K2293" s="35">
        <f t="shared" si="246"/>
        <v>22208.76999999999</v>
      </c>
      <c r="L2293" s="35">
        <f t="shared" si="247"/>
        <v>14118.01999999999</v>
      </c>
      <c r="M2293" s="36">
        <f t="shared" si="248"/>
        <v>0.15092700545596338</v>
      </c>
      <c r="N2293" s="37">
        <f t="shared" si="249"/>
        <v>2020</v>
      </c>
      <c r="O2293" s="38" t="str">
        <f t="shared" si="250"/>
        <v>Q1</v>
      </c>
      <c r="P2293" s="37">
        <f t="shared" si="251"/>
        <v>3</v>
      </c>
    </row>
    <row r="2294" spans="1:16" x14ac:dyDescent="0.25">
      <c r="A2294" s="31">
        <v>43891</v>
      </c>
      <c r="B2294" s="32" t="s">
        <v>84</v>
      </c>
      <c r="C2294" s="32" t="s">
        <v>86</v>
      </c>
      <c r="D2294" s="32" t="s">
        <v>77</v>
      </c>
      <c r="E2294" s="33">
        <v>1</v>
      </c>
      <c r="F2294" s="34">
        <v>1904</v>
      </c>
      <c r="G2294" s="34">
        <v>95.2</v>
      </c>
      <c r="H2294" s="34">
        <v>1615.62</v>
      </c>
      <c r="I2294" s="34">
        <v>101.85</v>
      </c>
      <c r="J2294" s="35">
        <f t="shared" si="245"/>
        <v>1808.8</v>
      </c>
      <c r="K2294" s="35">
        <f t="shared" si="246"/>
        <v>193.18000000000006</v>
      </c>
      <c r="L2294" s="35">
        <f t="shared" si="247"/>
        <v>91.330000000000069</v>
      </c>
      <c r="M2294" s="36">
        <f t="shared" si="248"/>
        <v>0.10680008845643524</v>
      </c>
      <c r="N2294" s="37">
        <f t="shared" si="249"/>
        <v>2020</v>
      </c>
      <c r="O2294" s="38" t="str">
        <f t="shared" si="250"/>
        <v>Q1</v>
      </c>
      <c r="P2294" s="37">
        <f t="shared" si="251"/>
        <v>3</v>
      </c>
    </row>
    <row r="2295" spans="1:16" x14ac:dyDescent="0.25">
      <c r="A2295" s="31">
        <v>43891</v>
      </c>
      <c r="B2295" s="32" t="s">
        <v>84</v>
      </c>
      <c r="C2295" s="32" t="s">
        <v>75</v>
      </c>
      <c r="D2295" s="32" t="s">
        <v>76</v>
      </c>
      <c r="E2295" s="33">
        <v>46</v>
      </c>
      <c r="F2295" s="34">
        <v>177934.52</v>
      </c>
      <c r="G2295" s="34">
        <v>0</v>
      </c>
      <c r="H2295" s="34">
        <v>143531.79</v>
      </c>
      <c r="I2295" s="34">
        <v>0</v>
      </c>
      <c r="J2295" s="35">
        <f t="shared" si="245"/>
        <v>177934.52</v>
      </c>
      <c r="K2295" s="35">
        <f t="shared" si="246"/>
        <v>34402.729999999981</v>
      </c>
      <c r="L2295" s="35">
        <f t="shared" si="247"/>
        <v>34402.729999999981</v>
      </c>
      <c r="M2295" s="36">
        <f t="shared" si="248"/>
        <v>0.19334488889508333</v>
      </c>
      <c r="N2295" s="37">
        <f t="shared" si="249"/>
        <v>2020</v>
      </c>
      <c r="O2295" s="38" t="str">
        <f t="shared" si="250"/>
        <v>Q1</v>
      </c>
      <c r="P2295" s="37">
        <f t="shared" si="251"/>
        <v>3</v>
      </c>
    </row>
    <row r="2296" spans="1:16" x14ac:dyDescent="0.25">
      <c r="A2296" s="31">
        <v>43891</v>
      </c>
      <c r="B2296" s="32" t="s">
        <v>84</v>
      </c>
      <c r="C2296" s="32" t="s">
        <v>75</v>
      </c>
      <c r="D2296" s="32" t="s">
        <v>77</v>
      </c>
      <c r="E2296" s="33">
        <v>5</v>
      </c>
      <c r="F2296" s="34">
        <v>25518.35</v>
      </c>
      <c r="G2296" s="34">
        <v>1275.92</v>
      </c>
      <c r="H2296" s="34">
        <v>23035.72</v>
      </c>
      <c r="I2296" s="34">
        <v>0</v>
      </c>
      <c r="J2296" s="35">
        <f t="shared" si="245"/>
        <v>24242.43</v>
      </c>
      <c r="K2296" s="35">
        <f t="shared" si="246"/>
        <v>1206.7099999999991</v>
      </c>
      <c r="L2296" s="35">
        <f t="shared" si="247"/>
        <v>1206.7099999999991</v>
      </c>
      <c r="M2296" s="36">
        <f t="shared" si="248"/>
        <v>4.9776775678015743E-2</v>
      </c>
      <c r="N2296" s="37">
        <f t="shared" si="249"/>
        <v>2020</v>
      </c>
      <c r="O2296" s="38" t="str">
        <f t="shared" si="250"/>
        <v>Q1</v>
      </c>
      <c r="P2296" s="37">
        <f t="shared" si="251"/>
        <v>3</v>
      </c>
    </row>
    <row r="2297" spans="1:16" x14ac:dyDescent="0.25">
      <c r="A2297" s="31">
        <v>43891</v>
      </c>
      <c r="B2297" s="32" t="s">
        <v>84</v>
      </c>
      <c r="C2297" s="32" t="s">
        <v>78</v>
      </c>
      <c r="D2297" s="32" t="s">
        <v>76</v>
      </c>
      <c r="E2297" s="33">
        <v>156</v>
      </c>
      <c r="F2297" s="34">
        <v>621959.09</v>
      </c>
      <c r="G2297" s="34">
        <v>0</v>
      </c>
      <c r="H2297" s="34">
        <v>515921.79</v>
      </c>
      <c r="I2297" s="34">
        <v>0</v>
      </c>
      <c r="J2297" s="35">
        <f t="shared" si="245"/>
        <v>621959.09</v>
      </c>
      <c r="K2297" s="35">
        <f t="shared" si="246"/>
        <v>106037.29999999999</v>
      </c>
      <c r="L2297" s="35">
        <f t="shared" si="247"/>
        <v>106037.29999999999</v>
      </c>
      <c r="M2297" s="36">
        <f t="shared" si="248"/>
        <v>0.17048918764094273</v>
      </c>
      <c r="N2297" s="37">
        <f t="shared" si="249"/>
        <v>2020</v>
      </c>
      <c r="O2297" s="38" t="str">
        <f t="shared" si="250"/>
        <v>Q1</v>
      </c>
      <c r="P2297" s="37">
        <f t="shared" si="251"/>
        <v>3</v>
      </c>
    </row>
    <row r="2298" spans="1:16" x14ac:dyDescent="0.25">
      <c r="A2298" s="31">
        <v>43891</v>
      </c>
      <c r="B2298" s="32" t="s">
        <v>84</v>
      </c>
      <c r="C2298" s="32" t="s">
        <v>78</v>
      </c>
      <c r="D2298" s="32" t="s">
        <v>77</v>
      </c>
      <c r="E2298" s="33">
        <v>9</v>
      </c>
      <c r="F2298" s="34">
        <v>34963.64</v>
      </c>
      <c r="G2298" s="34">
        <v>1748.17</v>
      </c>
      <c r="H2298" s="34">
        <v>28496.57</v>
      </c>
      <c r="I2298" s="34">
        <v>0</v>
      </c>
      <c r="J2298" s="35">
        <f t="shared" si="245"/>
        <v>33215.47</v>
      </c>
      <c r="K2298" s="35">
        <f t="shared" si="246"/>
        <v>4718.9000000000015</v>
      </c>
      <c r="L2298" s="35">
        <f t="shared" si="247"/>
        <v>4718.9000000000015</v>
      </c>
      <c r="M2298" s="36">
        <f t="shared" si="248"/>
        <v>0.14206934298987794</v>
      </c>
      <c r="N2298" s="37">
        <f t="shared" si="249"/>
        <v>2020</v>
      </c>
      <c r="O2298" s="38" t="str">
        <f t="shared" si="250"/>
        <v>Q1</v>
      </c>
      <c r="P2298" s="37">
        <f t="shared" si="251"/>
        <v>3</v>
      </c>
    </row>
    <row r="2299" spans="1:16" x14ac:dyDescent="0.25">
      <c r="A2299" s="31">
        <v>43891</v>
      </c>
      <c r="B2299" s="32" t="s">
        <v>84</v>
      </c>
      <c r="C2299" s="32" t="s">
        <v>79</v>
      </c>
      <c r="D2299" s="32" t="s">
        <v>76</v>
      </c>
      <c r="E2299" s="33">
        <v>65</v>
      </c>
      <c r="F2299" s="34">
        <v>231678.43</v>
      </c>
      <c r="G2299" s="34">
        <v>0</v>
      </c>
      <c r="H2299" s="34">
        <v>196013.45</v>
      </c>
      <c r="I2299" s="34">
        <v>0</v>
      </c>
      <c r="J2299" s="35">
        <f t="shared" si="245"/>
        <v>231678.43</v>
      </c>
      <c r="K2299" s="35">
        <f t="shared" si="246"/>
        <v>35664.979999999981</v>
      </c>
      <c r="L2299" s="35">
        <f t="shared" si="247"/>
        <v>35664.979999999981</v>
      </c>
      <c r="M2299" s="36">
        <f t="shared" si="248"/>
        <v>0.15394173726056407</v>
      </c>
      <c r="N2299" s="37">
        <f t="shared" si="249"/>
        <v>2020</v>
      </c>
      <c r="O2299" s="38" t="str">
        <f t="shared" si="250"/>
        <v>Q1</v>
      </c>
      <c r="P2299" s="37">
        <f t="shared" si="251"/>
        <v>3</v>
      </c>
    </row>
    <row r="2300" spans="1:16" x14ac:dyDescent="0.25">
      <c r="A2300" s="31">
        <v>43891</v>
      </c>
      <c r="B2300" s="32" t="s">
        <v>84</v>
      </c>
      <c r="C2300" s="32" t="s">
        <v>79</v>
      </c>
      <c r="D2300" s="32" t="s">
        <v>77</v>
      </c>
      <c r="E2300" s="33">
        <v>5</v>
      </c>
      <c r="F2300" s="34">
        <v>17475.86</v>
      </c>
      <c r="G2300" s="34">
        <v>873.79</v>
      </c>
      <c r="H2300" s="34">
        <v>14660.82</v>
      </c>
      <c r="I2300" s="34">
        <v>0</v>
      </c>
      <c r="J2300" s="35">
        <f t="shared" si="245"/>
        <v>16602.07</v>
      </c>
      <c r="K2300" s="35">
        <f t="shared" si="246"/>
        <v>1941.25</v>
      </c>
      <c r="L2300" s="35">
        <f t="shared" si="247"/>
        <v>1941.25</v>
      </c>
      <c r="M2300" s="36">
        <f t="shared" si="248"/>
        <v>0.11692819027988678</v>
      </c>
      <c r="N2300" s="37">
        <f t="shared" si="249"/>
        <v>2020</v>
      </c>
      <c r="O2300" s="38" t="str">
        <f t="shared" si="250"/>
        <v>Q1</v>
      </c>
      <c r="P2300" s="37">
        <f t="shared" si="251"/>
        <v>3</v>
      </c>
    </row>
    <row r="2301" spans="1:16" x14ac:dyDescent="0.25">
      <c r="A2301" s="31">
        <v>43891</v>
      </c>
      <c r="B2301" s="32" t="s">
        <v>85</v>
      </c>
      <c r="C2301" s="32" t="s">
        <v>86</v>
      </c>
      <c r="D2301" s="32" t="s">
        <v>76</v>
      </c>
      <c r="E2301" s="33">
        <v>39</v>
      </c>
      <c r="F2301" s="34">
        <v>61678.06</v>
      </c>
      <c r="G2301" s="34">
        <v>0</v>
      </c>
      <c r="H2301" s="34">
        <v>35805.65</v>
      </c>
      <c r="I2301" s="34">
        <v>3385.95</v>
      </c>
      <c r="J2301" s="35">
        <f t="shared" si="245"/>
        <v>61678.06</v>
      </c>
      <c r="K2301" s="35">
        <f t="shared" si="246"/>
        <v>25872.409999999996</v>
      </c>
      <c r="L2301" s="35">
        <f t="shared" si="247"/>
        <v>22486.459999999995</v>
      </c>
      <c r="M2301" s="36">
        <f t="shared" si="248"/>
        <v>0.41947509373673553</v>
      </c>
      <c r="N2301" s="37">
        <f t="shared" si="249"/>
        <v>2020</v>
      </c>
      <c r="O2301" s="38" t="str">
        <f t="shared" si="250"/>
        <v>Q1</v>
      </c>
      <c r="P2301" s="37">
        <f t="shared" si="251"/>
        <v>3</v>
      </c>
    </row>
    <row r="2302" spans="1:16" x14ac:dyDescent="0.25">
      <c r="A2302" s="31">
        <v>43891</v>
      </c>
      <c r="B2302" s="32" t="s">
        <v>85</v>
      </c>
      <c r="C2302" s="32" t="s">
        <v>86</v>
      </c>
      <c r="D2302" s="32" t="s">
        <v>77</v>
      </c>
      <c r="E2302" s="33">
        <v>4</v>
      </c>
      <c r="F2302" s="34">
        <v>6035.64</v>
      </c>
      <c r="G2302" s="34">
        <v>301.77999999999997</v>
      </c>
      <c r="H2302" s="34">
        <v>3038.36</v>
      </c>
      <c r="I2302" s="34">
        <v>319.55</v>
      </c>
      <c r="J2302" s="35">
        <f t="shared" si="245"/>
        <v>5733.8600000000006</v>
      </c>
      <c r="K2302" s="35">
        <f t="shared" si="246"/>
        <v>2695.5000000000005</v>
      </c>
      <c r="L2302" s="35">
        <f t="shared" si="247"/>
        <v>2375.9500000000003</v>
      </c>
      <c r="M2302" s="36">
        <f t="shared" si="248"/>
        <v>0.47010216503367719</v>
      </c>
      <c r="N2302" s="37">
        <f t="shared" si="249"/>
        <v>2020</v>
      </c>
      <c r="O2302" s="38" t="str">
        <f t="shared" si="250"/>
        <v>Q1</v>
      </c>
      <c r="P2302" s="37">
        <f t="shared" si="251"/>
        <v>3</v>
      </c>
    </row>
    <row r="2303" spans="1:16" x14ac:dyDescent="0.25">
      <c r="A2303" s="31">
        <v>43891</v>
      </c>
      <c r="B2303" s="32" t="s">
        <v>85</v>
      </c>
      <c r="C2303" s="32" t="s">
        <v>75</v>
      </c>
      <c r="D2303" s="32" t="s">
        <v>76</v>
      </c>
      <c r="E2303" s="33">
        <v>32</v>
      </c>
      <c r="F2303" s="34">
        <v>42645.63</v>
      </c>
      <c r="G2303" s="34">
        <v>0</v>
      </c>
      <c r="H2303" s="34">
        <v>23290.49</v>
      </c>
      <c r="I2303" s="34">
        <v>0</v>
      </c>
      <c r="J2303" s="35">
        <f t="shared" si="245"/>
        <v>42645.63</v>
      </c>
      <c r="K2303" s="35">
        <f t="shared" si="246"/>
        <v>19355.139999999996</v>
      </c>
      <c r="L2303" s="35">
        <f t="shared" si="247"/>
        <v>19355.139999999996</v>
      </c>
      <c r="M2303" s="36">
        <f t="shared" si="248"/>
        <v>0.45385986793957545</v>
      </c>
      <c r="N2303" s="37">
        <f t="shared" si="249"/>
        <v>2020</v>
      </c>
      <c r="O2303" s="38" t="str">
        <f t="shared" si="250"/>
        <v>Q1</v>
      </c>
      <c r="P2303" s="37">
        <f t="shared" si="251"/>
        <v>3</v>
      </c>
    </row>
    <row r="2304" spans="1:16" x14ac:dyDescent="0.25">
      <c r="A2304" s="31">
        <v>43891</v>
      </c>
      <c r="B2304" s="32" t="s">
        <v>85</v>
      </c>
      <c r="C2304" s="32" t="s">
        <v>78</v>
      </c>
      <c r="D2304" s="32" t="s">
        <v>76</v>
      </c>
      <c r="E2304" s="33">
        <v>225</v>
      </c>
      <c r="F2304" s="34">
        <v>273124.57</v>
      </c>
      <c r="G2304" s="34">
        <v>0</v>
      </c>
      <c r="H2304" s="34">
        <v>149032.21</v>
      </c>
      <c r="I2304" s="34">
        <v>0</v>
      </c>
      <c r="J2304" s="35">
        <f t="shared" si="245"/>
        <v>273124.57</v>
      </c>
      <c r="K2304" s="35">
        <f t="shared" si="246"/>
        <v>124092.36000000002</v>
      </c>
      <c r="L2304" s="35">
        <f t="shared" si="247"/>
        <v>124092.36000000002</v>
      </c>
      <c r="M2304" s="36">
        <f t="shared" si="248"/>
        <v>0.45434345214712835</v>
      </c>
      <c r="N2304" s="37">
        <f t="shared" si="249"/>
        <v>2020</v>
      </c>
      <c r="O2304" s="38" t="str">
        <f t="shared" si="250"/>
        <v>Q1</v>
      </c>
      <c r="P2304" s="37">
        <f t="shared" si="251"/>
        <v>3</v>
      </c>
    </row>
    <row r="2305" spans="1:16" x14ac:dyDescent="0.25">
      <c r="A2305" s="31">
        <v>43891</v>
      </c>
      <c r="B2305" s="32" t="s">
        <v>85</v>
      </c>
      <c r="C2305" s="32" t="s">
        <v>78</v>
      </c>
      <c r="D2305" s="32" t="s">
        <v>77</v>
      </c>
      <c r="E2305" s="33">
        <v>9</v>
      </c>
      <c r="F2305" s="34">
        <v>15458.21</v>
      </c>
      <c r="G2305" s="34">
        <v>772.91</v>
      </c>
      <c r="H2305" s="34">
        <v>8539.56</v>
      </c>
      <c r="I2305" s="34">
        <v>0</v>
      </c>
      <c r="J2305" s="35">
        <f t="shared" si="245"/>
        <v>14685.3</v>
      </c>
      <c r="K2305" s="35">
        <f t="shared" si="246"/>
        <v>6145.74</v>
      </c>
      <c r="L2305" s="35">
        <f t="shared" si="247"/>
        <v>6145.74</v>
      </c>
      <c r="M2305" s="36">
        <f t="shared" si="248"/>
        <v>0.41849604706747562</v>
      </c>
      <c r="N2305" s="37">
        <f t="shared" si="249"/>
        <v>2020</v>
      </c>
      <c r="O2305" s="38" t="str">
        <f t="shared" si="250"/>
        <v>Q1</v>
      </c>
      <c r="P2305" s="37">
        <f t="shared" si="251"/>
        <v>3</v>
      </c>
    </row>
    <row r="2306" spans="1:16" x14ac:dyDescent="0.25">
      <c r="A2306" s="31">
        <v>43891</v>
      </c>
      <c r="B2306" s="32" t="s">
        <v>85</v>
      </c>
      <c r="C2306" s="32" t="s">
        <v>79</v>
      </c>
      <c r="D2306" s="32" t="s">
        <v>76</v>
      </c>
      <c r="E2306" s="33">
        <v>35</v>
      </c>
      <c r="F2306" s="34">
        <v>46073.69</v>
      </c>
      <c r="G2306" s="34">
        <v>0</v>
      </c>
      <c r="H2306" s="34">
        <v>25207.360000000001</v>
      </c>
      <c r="I2306" s="34">
        <v>0</v>
      </c>
      <c r="J2306" s="35">
        <f t="shared" ref="J2306:J2369" si="252">F2306-G2306</f>
        <v>46073.69</v>
      </c>
      <c r="K2306" s="35">
        <f t="shared" ref="K2306:K2369" si="253">J2306-H2306</f>
        <v>20866.330000000002</v>
      </c>
      <c r="L2306" s="35">
        <f t="shared" ref="L2306:L2369" si="254">K2306-I2306</f>
        <v>20866.330000000002</v>
      </c>
      <c r="M2306" s="36">
        <f t="shared" ref="M2306:M2369" si="255">IF(J2306=0,0,K2306/J2306)</f>
        <v>0.45289035890114293</v>
      </c>
      <c r="N2306" s="37">
        <f t="shared" ref="N2306:N2369" si="256">YEAR(A2306)</f>
        <v>2020</v>
      </c>
      <c r="O2306" s="38" t="str">
        <f t="shared" ref="O2306:O2369" si="257">"Q"&amp;ROUNDUP(MONTH(A2306)/3,0)</f>
        <v>Q1</v>
      </c>
      <c r="P2306" s="37">
        <f t="shared" ref="P2306:P2369" si="258">MONTH(A2306)</f>
        <v>3</v>
      </c>
    </row>
    <row r="2307" spans="1:16" x14ac:dyDescent="0.25">
      <c r="A2307" s="31">
        <v>43891</v>
      </c>
      <c r="B2307" s="32" t="s">
        <v>85</v>
      </c>
      <c r="C2307" s="32" t="s">
        <v>79</v>
      </c>
      <c r="D2307" s="32" t="s">
        <v>77</v>
      </c>
      <c r="E2307" s="33">
        <v>2</v>
      </c>
      <c r="F2307" s="34">
        <v>2541.5500000000002</v>
      </c>
      <c r="G2307" s="34">
        <v>127.08</v>
      </c>
      <c r="H2307" s="34">
        <v>1147.79</v>
      </c>
      <c r="I2307" s="34">
        <v>0</v>
      </c>
      <c r="J2307" s="35">
        <f t="shared" si="252"/>
        <v>2414.4700000000003</v>
      </c>
      <c r="K2307" s="35">
        <f t="shared" si="253"/>
        <v>1266.6800000000003</v>
      </c>
      <c r="L2307" s="35">
        <f t="shared" si="254"/>
        <v>1266.6800000000003</v>
      </c>
      <c r="M2307" s="36">
        <f t="shared" si="255"/>
        <v>0.52462031004733967</v>
      </c>
      <c r="N2307" s="37">
        <f t="shared" si="256"/>
        <v>2020</v>
      </c>
      <c r="O2307" s="38" t="str">
        <f t="shared" si="257"/>
        <v>Q1</v>
      </c>
      <c r="P2307" s="37">
        <f t="shared" si="258"/>
        <v>3</v>
      </c>
    </row>
    <row r="2308" spans="1:16" x14ac:dyDescent="0.25">
      <c r="A2308" s="31">
        <v>43922</v>
      </c>
      <c r="B2308" s="32" t="s">
        <v>74</v>
      </c>
      <c r="C2308" s="32" t="s">
        <v>86</v>
      </c>
      <c r="D2308" s="32" t="s">
        <v>76</v>
      </c>
      <c r="E2308" s="33">
        <v>132</v>
      </c>
      <c r="F2308" s="34">
        <v>54677.94</v>
      </c>
      <c r="G2308" s="34">
        <v>0</v>
      </c>
      <c r="H2308" s="34">
        <v>33195.64</v>
      </c>
      <c r="I2308" s="34">
        <v>3004.3</v>
      </c>
      <c r="J2308" s="35">
        <f t="shared" si="252"/>
        <v>54677.94</v>
      </c>
      <c r="K2308" s="35">
        <f t="shared" si="253"/>
        <v>21482.300000000003</v>
      </c>
      <c r="L2308" s="35">
        <f t="shared" si="254"/>
        <v>18478.000000000004</v>
      </c>
      <c r="M2308" s="36">
        <f t="shared" si="255"/>
        <v>0.39288788129179708</v>
      </c>
      <c r="N2308" s="37">
        <f t="shared" si="256"/>
        <v>2020</v>
      </c>
      <c r="O2308" s="38" t="str">
        <f t="shared" si="257"/>
        <v>Q2</v>
      </c>
      <c r="P2308" s="37">
        <f t="shared" si="258"/>
        <v>4</v>
      </c>
    </row>
    <row r="2309" spans="1:16" x14ac:dyDescent="0.25">
      <c r="A2309" s="31">
        <v>43922</v>
      </c>
      <c r="B2309" s="32" t="s">
        <v>74</v>
      </c>
      <c r="C2309" s="32" t="s">
        <v>86</v>
      </c>
      <c r="D2309" s="32" t="s">
        <v>77</v>
      </c>
      <c r="E2309" s="33">
        <v>56</v>
      </c>
      <c r="F2309" s="34">
        <v>21209.13</v>
      </c>
      <c r="G2309" s="34">
        <v>1650.77</v>
      </c>
      <c r="H2309" s="34">
        <v>15369.51</v>
      </c>
      <c r="I2309" s="34">
        <v>1076.67</v>
      </c>
      <c r="J2309" s="35">
        <f t="shared" si="252"/>
        <v>19558.36</v>
      </c>
      <c r="K2309" s="35">
        <f t="shared" si="253"/>
        <v>4188.8500000000004</v>
      </c>
      <c r="L2309" s="35">
        <f t="shared" si="254"/>
        <v>3112.1800000000003</v>
      </c>
      <c r="M2309" s="36">
        <f t="shared" si="255"/>
        <v>0.2141718426289321</v>
      </c>
      <c r="N2309" s="37">
        <f t="shared" si="256"/>
        <v>2020</v>
      </c>
      <c r="O2309" s="38" t="str">
        <f t="shared" si="257"/>
        <v>Q2</v>
      </c>
      <c r="P2309" s="37">
        <f t="shared" si="258"/>
        <v>4</v>
      </c>
    </row>
    <row r="2310" spans="1:16" x14ac:dyDescent="0.25">
      <c r="A2310" s="31">
        <v>43922</v>
      </c>
      <c r="B2310" s="32" t="s">
        <v>74</v>
      </c>
      <c r="C2310" s="32" t="s">
        <v>75</v>
      </c>
      <c r="D2310" s="32" t="s">
        <v>76</v>
      </c>
      <c r="E2310" s="33">
        <v>158</v>
      </c>
      <c r="F2310" s="34">
        <v>64182.720000000001</v>
      </c>
      <c r="G2310" s="34">
        <v>0</v>
      </c>
      <c r="H2310" s="34">
        <v>38172.68</v>
      </c>
      <c r="I2310" s="34">
        <v>0</v>
      </c>
      <c r="J2310" s="35">
        <f t="shared" si="252"/>
        <v>64182.720000000001</v>
      </c>
      <c r="K2310" s="35">
        <f t="shared" si="253"/>
        <v>26010.04</v>
      </c>
      <c r="L2310" s="35">
        <f t="shared" si="254"/>
        <v>26010.04</v>
      </c>
      <c r="M2310" s="36">
        <f t="shared" si="255"/>
        <v>0.40524988657383171</v>
      </c>
      <c r="N2310" s="37">
        <f t="shared" si="256"/>
        <v>2020</v>
      </c>
      <c r="O2310" s="38" t="str">
        <f t="shared" si="257"/>
        <v>Q2</v>
      </c>
      <c r="P2310" s="37">
        <f t="shared" si="258"/>
        <v>4</v>
      </c>
    </row>
    <row r="2311" spans="1:16" x14ac:dyDescent="0.25">
      <c r="A2311" s="31">
        <v>43922</v>
      </c>
      <c r="B2311" s="32" t="s">
        <v>74</v>
      </c>
      <c r="C2311" s="32" t="s">
        <v>75</v>
      </c>
      <c r="D2311" s="32" t="s">
        <v>77</v>
      </c>
      <c r="E2311" s="33">
        <v>46</v>
      </c>
      <c r="F2311" s="34">
        <v>14204.73</v>
      </c>
      <c r="G2311" s="34">
        <v>1106.6099999999999</v>
      </c>
      <c r="H2311" s="34">
        <v>8967.1299999999992</v>
      </c>
      <c r="I2311" s="34">
        <v>0</v>
      </c>
      <c r="J2311" s="35">
        <f t="shared" si="252"/>
        <v>13098.119999999999</v>
      </c>
      <c r="K2311" s="35">
        <f t="shared" si="253"/>
        <v>4130.99</v>
      </c>
      <c r="L2311" s="35">
        <f t="shared" si="254"/>
        <v>4130.99</v>
      </c>
      <c r="M2311" s="36">
        <f t="shared" si="255"/>
        <v>0.31538800988233429</v>
      </c>
      <c r="N2311" s="37">
        <f t="shared" si="256"/>
        <v>2020</v>
      </c>
      <c r="O2311" s="38" t="str">
        <f t="shared" si="257"/>
        <v>Q2</v>
      </c>
      <c r="P2311" s="37">
        <f t="shared" si="258"/>
        <v>4</v>
      </c>
    </row>
    <row r="2312" spans="1:16" x14ac:dyDescent="0.25">
      <c r="A2312" s="31">
        <v>43922</v>
      </c>
      <c r="B2312" s="32" t="s">
        <v>74</v>
      </c>
      <c r="C2312" s="32" t="s">
        <v>78</v>
      </c>
      <c r="D2312" s="32" t="s">
        <v>76</v>
      </c>
      <c r="E2312" s="33">
        <v>254</v>
      </c>
      <c r="F2312" s="34">
        <v>97831.16</v>
      </c>
      <c r="G2312" s="34">
        <v>0</v>
      </c>
      <c r="H2312" s="34">
        <v>59569.97</v>
      </c>
      <c r="I2312" s="34">
        <v>0</v>
      </c>
      <c r="J2312" s="35">
        <f t="shared" si="252"/>
        <v>97831.16</v>
      </c>
      <c r="K2312" s="35">
        <f t="shared" si="253"/>
        <v>38261.19</v>
      </c>
      <c r="L2312" s="35">
        <f t="shared" si="254"/>
        <v>38261.19</v>
      </c>
      <c r="M2312" s="36">
        <f t="shared" si="255"/>
        <v>0.39109410539545886</v>
      </c>
      <c r="N2312" s="37">
        <f t="shared" si="256"/>
        <v>2020</v>
      </c>
      <c r="O2312" s="38" t="str">
        <f t="shared" si="257"/>
        <v>Q2</v>
      </c>
      <c r="P2312" s="37">
        <f t="shared" si="258"/>
        <v>4</v>
      </c>
    </row>
    <row r="2313" spans="1:16" x14ac:dyDescent="0.25">
      <c r="A2313" s="31">
        <v>43922</v>
      </c>
      <c r="B2313" s="32" t="s">
        <v>74</v>
      </c>
      <c r="C2313" s="32" t="s">
        <v>78</v>
      </c>
      <c r="D2313" s="32" t="s">
        <v>77</v>
      </c>
      <c r="E2313" s="33">
        <v>74</v>
      </c>
      <c r="F2313" s="34">
        <v>30231.279999999999</v>
      </c>
      <c r="G2313" s="34">
        <v>2297.33</v>
      </c>
      <c r="H2313" s="34">
        <v>15849.24</v>
      </c>
      <c r="I2313" s="34">
        <v>0</v>
      </c>
      <c r="J2313" s="35">
        <f t="shared" si="252"/>
        <v>27933.949999999997</v>
      </c>
      <c r="K2313" s="35">
        <f t="shared" si="253"/>
        <v>12084.709999999997</v>
      </c>
      <c r="L2313" s="35">
        <f t="shared" si="254"/>
        <v>12084.709999999997</v>
      </c>
      <c r="M2313" s="36">
        <f t="shared" si="255"/>
        <v>0.43261729902144158</v>
      </c>
      <c r="N2313" s="37">
        <f t="shared" si="256"/>
        <v>2020</v>
      </c>
      <c r="O2313" s="38" t="str">
        <f t="shared" si="257"/>
        <v>Q2</v>
      </c>
      <c r="P2313" s="37">
        <f t="shared" si="258"/>
        <v>4</v>
      </c>
    </row>
    <row r="2314" spans="1:16" x14ac:dyDescent="0.25">
      <c r="A2314" s="31">
        <v>43922</v>
      </c>
      <c r="B2314" s="32" t="s">
        <v>74</v>
      </c>
      <c r="C2314" s="32" t="s">
        <v>79</v>
      </c>
      <c r="D2314" s="32" t="s">
        <v>76</v>
      </c>
      <c r="E2314" s="33">
        <v>162</v>
      </c>
      <c r="F2314" s="34">
        <v>68563.38</v>
      </c>
      <c r="G2314" s="34">
        <v>0</v>
      </c>
      <c r="H2314" s="34">
        <v>43364.95</v>
      </c>
      <c r="I2314" s="34">
        <v>0</v>
      </c>
      <c r="J2314" s="35">
        <f t="shared" si="252"/>
        <v>68563.38</v>
      </c>
      <c r="K2314" s="35">
        <f t="shared" si="253"/>
        <v>25198.430000000008</v>
      </c>
      <c r="L2314" s="35">
        <f t="shared" si="254"/>
        <v>25198.430000000008</v>
      </c>
      <c r="M2314" s="36">
        <f t="shared" si="255"/>
        <v>0.3675202418550545</v>
      </c>
      <c r="N2314" s="37">
        <f t="shared" si="256"/>
        <v>2020</v>
      </c>
      <c r="O2314" s="38" t="str">
        <f t="shared" si="257"/>
        <v>Q2</v>
      </c>
      <c r="P2314" s="37">
        <f t="shared" si="258"/>
        <v>4</v>
      </c>
    </row>
    <row r="2315" spans="1:16" x14ac:dyDescent="0.25">
      <c r="A2315" s="31">
        <v>43922</v>
      </c>
      <c r="B2315" s="32" t="s">
        <v>74</v>
      </c>
      <c r="C2315" s="32" t="s">
        <v>79</v>
      </c>
      <c r="D2315" s="32" t="s">
        <v>77</v>
      </c>
      <c r="E2315" s="33">
        <v>39</v>
      </c>
      <c r="F2315" s="34">
        <v>14938.62</v>
      </c>
      <c r="G2315" s="34">
        <v>1078.17</v>
      </c>
      <c r="H2315" s="34">
        <v>8413</v>
      </c>
      <c r="I2315" s="34">
        <v>0</v>
      </c>
      <c r="J2315" s="35">
        <f t="shared" si="252"/>
        <v>13860.45</v>
      </c>
      <c r="K2315" s="35">
        <f t="shared" si="253"/>
        <v>5447.4500000000007</v>
      </c>
      <c r="L2315" s="35">
        <f t="shared" si="254"/>
        <v>5447.4500000000007</v>
      </c>
      <c r="M2315" s="36">
        <f t="shared" si="255"/>
        <v>0.39302115010695904</v>
      </c>
      <c r="N2315" s="37">
        <f t="shared" si="256"/>
        <v>2020</v>
      </c>
      <c r="O2315" s="38" t="str">
        <f t="shared" si="257"/>
        <v>Q2</v>
      </c>
      <c r="P2315" s="37">
        <f t="shared" si="258"/>
        <v>4</v>
      </c>
    </row>
    <row r="2316" spans="1:16" x14ac:dyDescent="0.25">
      <c r="A2316" s="31">
        <v>43922</v>
      </c>
      <c r="B2316" s="32" t="s">
        <v>80</v>
      </c>
      <c r="C2316" s="32" t="s">
        <v>86</v>
      </c>
      <c r="D2316" s="32" t="s">
        <v>76</v>
      </c>
      <c r="E2316" s="33">
        <v>37</v>
      </c>
      <c r="F2316" s="34">
        <v>221945.13</v>
      </c>
      <c r="G2316" s="34">
        <v>0</v>
      </c>
      <c r="H2316" s="34">
        <v>192062.58</v>
      </c>
      <c r="I2316" s="34">
        <v>12196.29</v>
      </c>
      <c r="J2316" s="35">
        <f t="shared" si="252"/>
        <v>221945.13</v>
      </c>
      <c r="K2316" s="35">
        <f t="shared" si="253"/>
        <v>29882.550000000017</v>
      </c>
      <c r="L2316" s="35">
        <f t="shared" si="254"/>
        <v>17686.260000000017</v>
      </c>
      <c r="M2316" s="36">
        <f t="shared" si="255"/>
        <v>0.13463935883612321</v>
      </c>
      <c r="N2316" s="37">
        <f t="shared" si="256"/>
        <v>2020</v>
      </c>
      <c r="O2316" s="38" t="str">
        <f t="shared" si="257"/>
        <v>Q2</v>
      </c>
      <c r="P2316" s="37">
        <f t="shared" si="258"/>
        <v>4</v>
      </c>
    </row>
    <row r="2317" spans="1:16" x14ac:dyDescent="0.25">
      <c r="A2317" s="31">
        <v>43922</v>
      </c>
      <c r="B2317" s="32" t="s">
        <v>80</v>
      </c>
      <c r="C2317" s="32" t="s">
        <v>86</v>
      </c>
      <c r="D2317" s="32" t="s">
        <v>77</v>
      </c>
      <c r="E2317" s="33">
        <v>17</v>
      </c>
      <c r="F2317" s="34">
        <v>131042.48</v>
      </c>
      <c r="G2317" s="34">
        <v>10483.41</v>
      </c>
      <c r="H2317" s="34">
        <v>117562.9</v>
      </c>
      <c r="I2317" s="34">
        <v>6630.75</v>
      </c>
      <c r="J2317" s="35">
        <f t="shared" si="252"/>
        <v>120559.06999999999</v>
      </c>
      <c r="K2317" s="35">
        <f t="shared" si="253"/>
        <v>2996.1699999999983</v>
      </c>
      <c r="L2317" s="35">
        <f t="shared" si="254"/>
        <v>-3634.5800000000017</v>
      </c>
      <c r="M2317" s="36">
        <f t="shared" si="255"/>
        <v>2.4852298545435018E-2</v>
      </c>
      <c r="N2317" s="37">
        <f t="shared" si="256"/>
        <v>2020</v>
      </c>
      <c r="O2317" s="38" t="str">
        <f t="shared" si="257"/>
        <v>Q2</v>
      </c>
      <c r="P2317" s="37">
        <f t="shared" si="258"/>
        <v>4</v>
      </c>
    </row>
    <row r="2318" spans="1:16" x14ac:dyDescent="0.25">
      <c r="A2318" s="31">
        <v>43922</v>
      </c>
      <c r="B2318" s="32" t="s">
        <v>80</v>
      </c>
      <c r="C2318" s="32" t="s">
        <v>75</v>
      </c>
      <c r="D2318" s="32" t="s">
        <v>76</v>
      </c>
      <c r="E2318" s="33">
        <v>53</v>
      </c>
      <c r="F2318" s="34">
        <v>401102.78</v>
      </c>
      <c r="G2318" s="34">
        <v>0</v>
      </c>
      <c r="H2318" s="34">
        <v>340425.51</v>
      </c>
      <c r="I2318" s="34">
        <v>0</v>
      </c>
      <c r="J2318" s="35">
        <f t="shared" si="252"/>
        <v>401102.78</v>
      </c>
      <c r="K2318" s="35">
        <f t="shared" si="253"/>
        <v>60677.270000000019</v>
      </c>
      <c r="L2318" s="35">
        <f t="shared" si="254"/>
        <v>60677.270000000019</v>
      </c>
      <c r="M2318" s="36">
        <f t="shared" si="255"/>
        <v>0.15127611431663479</v>
      </c>
      <c r="N2318" s="37">
        <f t="shared" si="256"/>
        <v>2020</v>
      </c>
      <c r="O2318" s="38" t="str">
        <f t="shared" si="257"/>
        <v>Q2</v>
      </c>
      <c r="P2318" s="37">
        <f t="shared" si="258"/>
        <v>4</v>
      </c>
    </row>
    <row r="2319" spans="1:16" x14ac:dyDescent="0.25">
      <c r="A2319" s="31">
        <v>43922</v>
      </c>
      <c r="B2319" s="32" t="s">
        <v>80</v>
      </c>
      <c r="C2319" s="32" t="s">
        <v>75</v>
      </c>
      <c r="D2319" s="32" t="s">
        <v>77</v>
      </c>
      <c r="E2319" s="33">
        <v>23</v>
      </c>
      <c r="F2319" s="34">
        <v>104364.86</v>
      </c>
      <c r="G2319" s="34">
        <v>8028.79</v>
      </c>
      <c r="H2319" s="34">
        <v>94078.720000000001</v>
      </c>
      <c r="I2319" s="34">
        <v>0</v>
      </c>
      <c r="J2319" s="35">
        <f t="shared" si="252"/>
        <v>96336.07</v>
      </c>
      <c r="K2319" s="35">
        <f t="shared" si="253"/>
        <v>2257.3500000000058</v>
      </c>
      <c r="L2319" s="35">
        <f t="shared" si="254"/>
        <v>2257.3500000000058</v>
      </c>
      <c r="M2319" s="36">
        <f t="shared" si="255"/>
        <v>2.3432033297600845E-2</v>
      </c>
      <c r="N2319" s="37">
        <f t="shared" si="256"/>
        <v>2020</v>
      </c>
      <c r="O2319" s="38" t="str">
        <f t="shared" si="257"/>
        <v>Q2</v>
      </c>
      <c r="P2319" s="37">
        <f t="shared" si="258"/>
        <v>4</v>
      </c>
    </row>
    <row r="2320" spans="1:16" x14ac:dyDescent="0.25">
      <c r="A2320" s="31">
        <v>43922</v>
      </c>
      <c r="B2320" s="32" t="s">
        <v>80</v>
      </c>
      <c r="C2320" s="32" t="s">
        <v>78</v>
      </c>
      <c r="D2320" s="32" t="s">
        <v>76</v>
      </c>
      <c r="E2320" s="33">
        <v>48</v>
      </c>
      <c r="F2320" s="34">
        <v>314708.45</v>
      </c>
      <c r="G2320" s="34">
        <v>0</v>
      </c>
      <c r="H2320" s="34">
        <v>273566.52</v>
      </c>
      <c r="I2320" s="34">
        <v>0</v>
      </c>
      <c r="J2320" s="35">
        <f t="shared" si="252"/>
        <v>314708.45</v>
      </c>
      <c r="K2320" s="35">
        <f t="shared" si="253"/>
        <v>41141.929999999993</v>
      </c>
      <c r="L2320" s="35">
        <f t="shared" si="254"/>
        <v>41141.929999999993</v>
      </c>
      <c r="M2320" s="36">
        <f t="shared" si="255"/>
        <v>0.13073029974250769</v>
      </c>
      <c r="N2320" s="37">
        <f t="shared" si="256"/>
        <v>2020</v>
      </c>
      <c r="O2320" s="38" t="str">
        <f t="shared" si="257"/>
        <v>Q2</v>
      </c>
      <c r="P2320" s="37">
        <f t="shared" si="258"/>
        <v>4</v>
      </c>
    </row>
    <row r="2321" spans="1:16" x14ac:dyDescent="0.25">
      <c r="A2321" s="31">
        <v>43922</v>
      </c>
      <c r="B2321" s="32" t="s">
        <v>80</v>
      </c>
      <c r="C2321" s="32" t="s">
        <v>78</v>
      </c>
      <c r="D2321" s="32" t="s">
        <v>77</v>
      </c>
      <c r="E2321" s="33">
        <v>18</v>
      </c>
      <c r="F2321" s="34">
        <v>105777.43</v>
      </c>
      <c r="G2321" s="34">
        <v>7207.57</v>
      </c>
      <c r="H2321" s="34">
        <v>92022.2</v>
      </c>
      <c r="I2321" s="34">
        <v>0</v>
      </c>
      <c r="J2321" s="35">
        <f t="shared" si="252"/>
        <v>98569.859999999986</v>
      </c>
      <c r="K2321" s="35">
        <f t="shared" si="253"/>
        <v>6547.6599999999889</v>
      </c>
      <c r="L2321" s="35">
        <f t="shared" si="254"/>
        <v>6547.6599999999889</v>
      </c>
      <c r="M2321" s="36">
        <f t="shared" si="255"/>
        <v>6.6426593281150956E-2</v>
      </c>
      <c r="N2321" s="37">
        <f t="shared" si="256"/>
        <v>2020</v>
      </c>
      <c r="O2321" s="38" t="str">
        <f t="shared" si="257"/>
        <v>Q2</v>
      </c>
      <c r="P2321" s="37">
        <f t="shared" si="258"/>
        <v>4</v>
      </c>
    </row>
    <row r="2322" spans="1:16" x14ac:dyDescent="0.25">
      <c r="A2322" s="31">
        <v>43922</v>
      </c>
      <c r="B2322" s="32" t="s">
        <v>80</v>
      </c>
      <c r="C2322" s="32" t="s">
        <v>79</v>
      </c>
      <c r="D2322" s="32" t="s">
        <v>76</v>
      </c>
      <c r="E2322" s="33">
        <v>52</v>
      </c>
      <c r="F2322" s="34">
        <v>299441.83</v>
      </c>
      <c r="G2322" s="34">
        <v>0</v>
      </c>
      <c r="H2322" s="34">
        <v>260615.18</v>
      </c>
      <c r="I2322" s="34">
        <v>0</v>
      </c>
      <c r="J2322" s="35">
        <f t="shared" si="252"/>
        <v>299441.83</v>
      </c>
      <c r="K2322" s="35">
        <f t="shared" si="253"/>
        <v>38826.650000000023</v>
      </c>
      <c r="L2322" s="35">
        <f t="shared" si="254"/>
        <v>38826.650000000023</v>
      </c>
      <c r="M2322" s="36">
        <f t="shared" si="255"/>
        <v>0.12966341409281401</v>
      </c>
      <c r="N2322" s="37">
        <f t="shared" si="256"/>
        <v>2020</v>
      </c>
      <c r="O2322" s="38" t="str">
        <f t="shared" si="257"/>
        <v>Q2</v>
      </c>
      <c r="P2322" s="37">
        <f t="shared" si="258"/>
        <v>4</v>
      </c>
    </row>
    <row r="2323" spans="1:16" x14ac:dyDescent="0.25">
      <c r="A2323" s="31">
        <v>43922</v>
      </c>
      <c r="B2323" s="32" t="s">
        <v>80</v>
      </c>
      <c r="C2323" s="32" t="s">
        <v>79</v>
      </c>
      <c r="D2323" s="32" t="s">
        <v>77</v>
      </c>
      <c r="E2323" s="33">
        <v>20</v>
      </c>
      <c r="F2323" s="34">
        <v>159518.04</v>
      </c>
      <c r="G2323" s="34">
        <v>12354.3</v>
      </c>
      <c r="H2323" s="34">
        <v>136913.16</v>
      </c>
      <c r="I2323" s="34">
        <v>0</v>
      </c>
      <c r="J2323" s="35">
        <f t="shared" si="252"/>
        <v>147163.74000000002</v>
      </c>
      <c r="K2323" s="35">
        <f t="shared" si="253"/>
        <v>10250.580000000016</v>
      </c>
      <c r="L2323" s="35">
        <f t="shared" si="254"/>
        <v>10250.580000000016</v>
      </c>
      <c r="M2323" s="36">
        <f t="shared" si="255"/>
        <v>6.965425042880817E-2</v>
      </c>
      <c r="N2323" s="37">
        <f t="shared" si="256"/>
        <v>2020</v>
      </c>
      <c r="O2323" s="38" t="str">
        <f t="shared" si="257"/>
        <v>Q2</v>
      </c>
      <c r="P2323" s="37">
        <f t="shared" si="258"/>
        <v>4</v>
      </c>
    </row>
    <row r="2324" spans="1:16" x14ac:dyDescent="0.25">
      <c r="A2324" s="31">
        <v>43922</v>
      </c>
      <c r="B2324" s="32" t="s">
        <v>81</v>
      </c>
      <c r="C2324" s="32" t="s">
        <v>86</v>
      </c>
      <c r="D2324" s="32" t="s">
        <v>76</v>
      </c>
      <c r="E2324" s="33">
        <v>80</v>
      </c>
      <c r="F2324" s="34">
        <v>63029.91</v>
      </c>
      <c r="G2324" s="34">
        <v>0</v>
      </c>
      <c r="H2324" s="34">
        <v>28085.87</v>
      </c>
      <c r="I2324" s="34">
        <v>3465.16</v>
      </c>
      <c r="J2324" s="35">
        <f t="shared" si="252"/>
        <v>63029.91</v>
      </c>
      <c r="K2324" s="35">
        <f t="shared" si="253"/>
        <v>34944.040000000008</v>
      </c>
      <c r="L2324" s="35">
        <f t="shared" si="254"/>
        <v>31478.880000000008</v>
      </c>
      <c r="M2324" s="36">
        <f t="shared" si="255"/>
        <v>0.55440409164474458</v>
      </c>
      <c r="N2324" s="37">
        <f t="shared" si="256"/>
        <v>2020</v>
      </c>
      <c r="O2324" s="38" t="str">
        <f t="shared" si="257"/>
        <v>Q2</v>
      </c>
      <c r="P2324" s="37">
        <f t="shared" si="258"/>
        <v>4</v>
      </c>
    </row>
    <row r="2325" spans="1:16" x14ac:dyDescent="0.25">
      <c r="A2325" s="31">
        <v>43922</v>
      </c>
      <c r="B2325" s="32" t="s">
        <v>81</v>
      </c>
      <c r="C2325" s="32" t="s">
        <v>86</v>
      </c>
      <c r="D2325" s="32" t="s">
        <v>77</v>
      </c>
      <c r="E2325" s="33">
        <v>31</v>
      </c>
      <c r="F2325" s="34">
        <v>21387.78</v>
      </c>
      <c r="G2325" s="34">
        <v>1468.1</v>
      </c>
      <c r="H2325" s="34">
        <v>9696.15</v>
      </c>
      <c r="I2325" s="34">
        <v>1107.42</v>
      </c>
      <c r="J2325" s="35">
        <f t="shared" si="252"/>
        <v>19919.68</v>
      </c>
      <c r="K2325" s="35">
        <f t="shared" si="253"/>
        <v>10223.530000000001</v>
      </c>
      <c r="L2325" s="35">
        <f t="shared" si="254"/>
        <v>9116.11</v>
      </c>
      <c r="M2325" s="36">
        <f t="shared" si="255"/>
        <v>0.51323766245240887</v>
      </c>
      <c r="N2325" s="37">
        <f t="shared" si="256"/>
        <v>2020</v>
      </c>
      <c r="O2325" s="38" t="str">
        <f t="shared" si="257"/>
        <v>Q2</v>
      </c>
      <c r="P2325" s="37">
        <f t="shared" si="258"/>
        <v>4</v>
      </c>
    </row>
    <row r="2326" spans="1:16" x14ac:dyDescent="0.25">
      <c r="A2326" s="31">
        <v>43922</v>
      </c>
      <c r="B2326" s="32" t="s">
        <v>81</v>
      </c>
      <c r="C2326" s="32" t="s">
        <v>75</v>
      </c>
      <c r="D2326" s="32" t="s">
        <v>76</v>
      </c>
      <c r="E2326" s="33">
        <v>93</v>
      </c>
      <c r="F2326" s="34">
        <v>71978.38</v>
      </c>
      <c r="G2326" s="34">
        <v>0</v>
      </c>
      <c r="H2326" s="34">
        <v>33819.61</v>
      </c>
      <c r="I2326" s="34">
        <v>0</v>
      </c>
      <c r="J2326" s="35">
        <f t="shared" si="252"/>
        <v>71978.38</v>
      </c>
      <c r="K2326" s="35">
        <f t="shared" si="253"/>
        <v>38158.770000000004</v>
      </c>
      <c r="L2326" s="35">
        <f t="shared" si="254"/>
        <v>38158.770000000004</v>
      </c>
      <c r="M2326" s="36">
        <f t="shared" si="255"/>
        <v>0.53014210656033101</v>
      </c>
      <c r="N2326" s="37">
        <f t="shared" si="256"/>
        <v>2020</v>
      </c>
      <c r="O2326" s="38" t="str">
        <f t="shared" si="257"/>
        <v>Q2</v>
      </c>
      <c r="P2326" s="37">
        <f t="shared" si="258"/>
        <v>4</v>
      </c>
    </row>
    <row r="2327" spans="1:16" x14ac:dyDescent="0.25">
      <c r="A2327" s="31">
        <v>43922</v>
      </c>
      <c r="B2327" s="32" t="s">
        <v>81</v>
      </c>
      <c r="C2327" s="32" t="s">
        <v>75</v>
      </c>
      <c r="D2327" s="32" t="s">
        <v>77</v>
      </c>
      <c r="E2327" s="33">
        <v>30</v>
      </c>
      <c r="F2327" s="34">
        <v>24484.57</v>
      </c>
      <c r="G2327" s="34">
        <v>1882.87</v>
      </c>
      <c r="H2327" s="34">
        <v>11088.89</v>
      </c>
      <c r="I2327" s="34">
        <v>0</v>
      </c>
      <c r="J2327" s="35">
        <f t="shared" si="252"/>
        <v>22601.7</v>
      </c>
      <c r="K2327" s="35">
        <f t="shared" si="253"/>
        <v>11512.810000000001</v>
      </c>
      <c r="L2327" s="35">
        <f t="shared" si="254"/>
        <v>11512.810000000001</v>
      </c>
      <c r="M2327" s="36">
        <f t="shared" si="255"/>
        <v>0.50937805563298344</v>
      </c>
      <c r="N2327" s="37">
        <f t="shared" si="256"/>
        <v>2020</v>
      </c>
      <c r="O2327" s="38" t="str">
        <f t="shared" si="257"/>
        <v>Q2</v>
      </c>
      <c r="P2327" s="37">
        <f t="shared" si="258"/>
        <v>4</v>
      </c>
    </row>
    <row r="2328" spans="1:16" x14ac:dyDescent="0.25">
      <c r="A2328" s="31">
        <v>43922</v>
      </c>
      <c r="B2328" s="32" t="s">
        <v>81</v>
      </c>
      <c r="C2328" s="32" t="s">
        <v>78</v>
      </c>
      <c r="D2328" s="32" t="s">
        <v>76</v>
      </c>
      <c r="E2328" s="33">
        <v>186</v>
      </c>
      <c r="F2328" s="34">
        <v>128910.94</v>
      </c>
      <c r="G2328" s="34">
        <v>0</v>
      </c>
      <c r="H2328" s="34">
        <v>59499.46</v>
      </c>
      <c r="I2328" s="34">
        <v>0</v>
      </c>
      <c r="J2328" s="35">
        <f t="shared" si="252"/>
        <v>128910.94</v>
      </c>
      <c r="K2328" s="35">
        <f t="shared" si="253"/>
        <v>69411.48000000001</v>
      </c>
      <c r="L2328" s="35">
        <f t="shared" si="254"/>
        <v>69411.48000000001</v>
      </c>
      <c r="M2328" s="36">
        <f t="shared" si="255"/>
        <v>0.53844522427654329</v>
      </c>
      <c r="N2328" s="37">
        <f t="shared" si="256"/>
        <v>2020</v>
      </c>
      <c r="O2328" s="38" t="str">
        <f t="shared" si="257"/>
        <v>Q2</v>
      </c>
      <c r="P2328" s="37">
        <f t="shared" si="258"/>
        <v>4</v>
      </c>
    </row>
    <row r="2329" spans="1:16" x14ac:dyDescent="0.25">
      <c r="A2329" s="31">
        <v>43922</v>
      </c>
      <c r="B2329" s="32" t="s">
        <v>81</v>
      </c>
      <c r="C2329" s="32" t="s">
        <v>78</v>
      </c>
      <c r="D2329" s="32" t="s">
        <v>77</v>
      </c>
      <c r="E2329" s="33">
        <v>52</v>
      </c>
      <c r="F2329" s="34">
        <v>40166.83</v>
      </c>
      <c r="G2329" s="34">
        <v>2948.91</v>
      </c>
      <c r="H2329" s="34">
        <v>18924.189999999999</v>
      </c>
      <c r="I2329" s="34">
        <v>0</v>
      </c>
      <c r="J2329" s="35">
        <f t="shared" si="252"/>
        <v>37217.919999999998</v>
      </c>
      <c r="K2329" s="35">
        <f t="shared" si="253"/>
        <v>18293.73</v>
      </c>
      <c r="L2329" s="35">
        <f t="shared" si="254"/>
        <v>18293.73</v>
      </c>
      <c r="M2329" s="36">
        <f t="shared" si="255"/>
        <v>0.49153015536601724</v>
      </c>
      <c r="N2329" s="37">
        <f t="shared" si="256"/>
        <v>2020</v>
      </c>
      <c r="O2329" s="38" t="str">
        <f t="shared" si="257"/>
        <v>Q2</v>
      </c>
      <c r="P2329" s="37">
        <f t="shared" si="258"/>
        <v>4</v>
      </c>
    </row>
    <row r="2330" spans="1:16" x14ac:dyDescent="0.25">
      <c r="A2330" s="31">
        <v>43922</v>
      </c>
      <c r="B2330" s="32" t="s">
        <v>81</v>
      </c>
      <c r="C2330" s="32" t="s">
        <v>79</v>
      </c>
      <c r="D2330" s="32" t="s">
        <v>76</v>
      </c>
      <c r="E2330" s="33">
        <v>119</v>
      </c>
      <c r="F2330" s="34">
        <v>84647.14</v>
      </c>
      <c r="G2330" s="34">
        <v>0</v>
      </c>
      <c r="H2330" s="34">
        <v>37916.949999999997</v>
      </c>
      <c r="I2330" s="34">
        <v>0</v>
      </c>
      <c r="J2330" s="35">
        <f t="shared" si="252"/>
        <v>84647.14</v>
      </c>
      <c r="K2330" s="35">
        <f t="shared" si="253"/>
        <v>46730.19</v>
      </c>
      <c r="L2330" s="35">
        <f t="shared" si="254"/>
        <v>46730.19</v>
      </c>
      <c r="M2330" s="36">
        <f t="shared" si="255"/>
        <v>0.55205869920708484</v>
      </c>
      <c r="N2330" s="37">
        <f t="shared" si="256"/>
        <v>2020</v>
      </c>
      <c r="O2330" s="38" t="str">
        <f t="shared" si="257"/>
        <v>Q2</v>
      </c>
      <c r="P2330" s="37">
        <f t="shared" si="258"/>
        <v>4</v>
      </c>
    </row>
    <row r="2331" spans="1:16" x14ac:dyDescent="0.25">
      <c r="A2331" s="31">
        <v>43922</v>
      </c>
      <c r="B2331" s="32" t="s">
        <v>81</v>
      </c>
      <c r="C2331" s="32" t="s">
        <v>79</v>
      </c>
      <c r="D2331" s="32" t="s">
        <v>77</v>
      </c>
      <c r="E2331" s="33">
        <v>42</v>
      </c>
      <c r="F2331" s="34">
        <v>33185.160000000003</v>
      </c>
      <c r="G2331" s="34">
        <v>2551.0300000000002</v>
      </c>
      <c r="H2331" s="34">
        <v>14165.93</v>
      </c>
      <c r="I2331" s="34">
        <v>0</v>
      </c>
      <c r="J2331" s="35">
        <f t="shared" si="252"/>
        <v>30634.130000000005</v>
      </c>
      <c r="K2331" s="35">
        <f t="shared" si="253"/>
        <v>16468.200000000004</v>
      </c>
      <c r="L2331" s="35">
        <f t="shared" si="254"/>
        <v>16468.200000000004</v>
      </c>
      <c r="M2331" s="36">
        <f t="shared" si="255"/>
        <v>0.53757687912142438</v>
      </c>
      <c r="N2331" s="37">
        <f t="shared" si="256"/>
        <v>2020</v>
      </c>
      <c r="O2331" s="38" t="str">
        <f t="shared" si="257"/>
        <v>Q2</v>
      </c>
      <c r="P2331" s="37">
        <f t="shared" si="258"/>
        <v>4</v>
      </c>
    </row>
    <row r="2332" spans="1:16" x14ac:dyDescent="0.25">
      <c r="A2332" s="31">
        <v>43922</v>
      </c>
      <c r="B2332" s="32" t="s">
        <v>82</v>
      </c>
      <c r="C2332" s="32" t="s">
        <v>86</v>
      </c>
      <c r="D2332" s="32" t="s">
        <v>76</v>
      </c>
      <c r="E2332" s="33">
        <v>213</v>
      </c>
      <c r="F2332" s="34">
        <v>21493.82</v>
      </c>
      <c r="G2332" s="34">
        <v>0</v>
      </c>
      <c r="H2332" s="34">
        <v>17655.189999999999</v>
      </c>
      <c r="I2332" s="34">
        <v>1181.0899999999999</v>
      </c>
      <c r="J2332" s="35">
        <f t="shared" si="252"/>
        <v>21493.82</v>
      </c>
      <c r="K2332" s="35">
        <f t="shared" si="253"/>
        <v>3838.630000000001</v>
      </c>
      <c r="L2332" s="35">
        <f t="shared" si="254"/>
        <v>2657.5400000000009</v>
      </c>
      <c r="M2332" s="36">
        <f t="shared" si="255"/>
        <v>0.17859226512551055</v>
      </c>
      <c r="N2332" s="37">
        <f t="shared" si="256"/>
        <v>2020</v>
      </c>
      <c r="O2332" s="38" t="str">
        <f t="shared" si="257"/>
        <v>Q2</v>
      </c>
      <c r="P2332" s="37">
        <f t="shared" si="258"/>
        <v>4</v>
      </c>
    </row>
    <row r="2333" spans="1:16" x14ac:dyDescent="0.25">
      <c r="A2333" s="31">
        <v>43922</v>
      </c>
      <c r="B2333" s="32" t="s">
        <v>82</v>
      </c>
      <c r="C2333" s="32" t="s">
        <v>86</v>
      </c>
      <c r="D2333" s="32" t="s">
        <v>77</v>
      </c>
      <c r="E2333" s="33">
        <v>51</v>
      </c>
      <c r="F2333" s="34">
        <v>6121.15</v>
      </c>
      <c r="G2333" s="34">
        <v>474.28</v>
      </c>
      <c r="H2333" s="34">
        <v>4973.41</v>
      </c>
      <c r="I2333" s="34">
        <v>311.86</v>
      </c>
      <c r="J2333" s="35">
        <f t="shared" si="252"/>
        <v>5646.87</v>
      </c>
      <c r="K2333" s="35">
        <f t="shared" si="253"/>
        <v>673.46</v>
      </c>
      <c r="L2333" s="35">
        <f t="shared" si="254"/>
        <v>361.6</v>
      </c>
      <c r="M2333" s="36">
        <f t="shared" si="255"/>
        <v>0.11926252950749708</v>
      </c>
      <c r="N2333" s="37">
        <f t="shared" si="256"/>
        <v>2020</v>
      </c>
      <c r="O2333" s="38" t="str">
        <f t="shared" si="257"/>
        <v>Q2</v>
      </c>
      <c r="P2333" s="37">
        <f t="shared" si="258"/>
        <v>4</v>
      </c>
    </row>
    <row r="2334" spans="1:16" x14ac:dyDescent="0.25">
      <c r="A2334" s="31">
        <v>43922</v>
      </c>
      <c r="B2334" s="32" t="s">
        <v>82</v>
      </c>
      <c r="C2334" s="32" t="s">
        <v>75</v>
      </c>
      <c r="D2334" s="32" t="s">
        <v>76</v>
      </c>
      <c r="E2334" s="33">
        <v>328</v>
      </c>
      <c r="F2334" s="34">
        <v>33907.29</v>
      </c>
      <c r="G2334" s="34">
        <v>0</v>
      </c>
      <c r="H2334" s="34">
        <v>27914.1</v>
      </c>
      <c r="I2334" s="34">
        <v>0</v>
      </c>
      <c r="J2334" s="35">
        <f t="shared" si="252"/>
        <v>33907.29</v>
      </c>
      <c r="K2334" s="35">
        <f t="shared" si="253"/>
        <v>5993.1900000000023</v>
      </c>
      <c r="L2334" s="35">
        <f t="shared" si="254"/>
        <v>5993.1900000000023</v>
      </c>
      <c r="M2334" s="36">
        <f t="shared" si="255"/>
        <v>0.17675225593080432</v>
      </c>
      <c r="N2334" s="37">
        <f t="shared" si="256"/>
        <v>2020</v>
      </c>
      <c r="O2334" s="38" t="str">
        <f t="shared" si="257"/>
        <v>Q2</v>
      </c>
      <c r="P2334" s="37">
        <f t="shared" si="258"/>
        <v>4</v>
      </c>
    </row>
    <row r="2335" spans="1:16" x14ac:dyDescent="0.25">
      <c r="A2335" s="31">
        <v>43922</v>
      </c>
      <c r="B2335" s="32" t="s">
        <v>82</v>
      </c>
      <c r="C2335" s="32" t="s">
        <v>75</v>
      </c>
      <c r="D2335" s="32" t="s">
        <v>77</v>
      </c>
      <c r="E2335" s="33">
        <v>77</v>
      </c>
      <c r="F2335" s="34">
        <v>6722.89</v>
      </c>
      <c r="G2335" s="34">
        <v>500.98</v>
      </c>
      <c r="H2335" s="34">
        <v>5321.03</v>
      </c>
      <c r="I2335" s="34">
        <v>0</v>
      </c>
      <c r="J2335" s="35">
        <f t="shared" si="252"/>
        <v>6221.91</v>
      </c>
      <c r="K2335" s="35">
        <f t="shared" si="253"/>
        <v>900.88000000000011</v>
      </c>
      <c r="L2335" s="35">
        <f t="shared" si="254"/>
        <v>900.88000000000011</v>
      </c>
      <c r="M2335" s="36">
        <f t="shared" si="255"/>
        <v>0.14479155114747724</v>
      </c>
      <c r="N2335" s="37">
        <f t="shared" si="256"/>
        <v>2020</v>
      </c>
      <c r="O2335" s="38" t="str">
        <f t="shared" si="257"/>
        <v>Q2</v>
      </c>
      <c r="P2335" s="37">
        <f t="shared" si="258"/>
        <v>4</v>
      </c>
    </row>
    <row r="2336" spans="1:16" x14ac:dyDescent="0.25">
      <c r="A2336" s="31">
        <v>43922</v>
      </c>
      <c r="B2336" s="32" t="s">
        <v>82</v>
      </c>
      <c r="C2336" s="32" t="s">
        <v>78</v>
      </c>
      <c r="D2336" s="32" t="s">
        <v>76</v>
      </c>
      <c r="E2336" s="33">
        <v>804</v>
      </c>
      <c r="F2336" s="34">
        <v>80621.429999999993</v>
      </c>
      <c r="G2336" s="34">
        <v>0</v>
      </c>
      <c r="H2336" s="34">
        <v>65785.990000000005</v>
      </c>
      <c r="I2336" s="34">
        <v>0</v>
      </c>
      <c r="J2336" s="35">
        <f t="shared" si="252"/>
        <v>80621.429999999993</v>
      </c>
      <c r="K2336" s="35">
        <f t="shared" si="253"/>
        <v>14835.439999999988</v>
      </c>
      <c r="L2336" s="35">
        <f t="shared" si="254"/>
        <v>14835.439999999988</v>
      </c>
      <c r="M2336" s="36">
        <f t="shared" si="255"/>
        <v>0.18401360531560887</v>
      </c>
      <c r="N2336" s="37">
        <f t="shared" si="256"/>
        <v>2020</v>
      </c>
      <c r="O2336" s="38" t="str">
        <f t="shared" si="257"/>
        <v>Q2</v>
      </c>
      <c r="P2336" s="37">
        <f t="shared" si="258"/>
        <v>4</v>
      </c>
    </row>
    <row r="2337" spans="1:16" x14ac:dyDescent="0.25">
      <c r="A2337" s="31">
        <v>43922</v>
      </c>
      <c r="B2337" s="32" t="s">
        <v>82</v>
      </c>
      <c r="C2337" s="32" t="s">
        <v>78</v>
      </c>
      <c r="D2337" s="32" t="s">
        <v>77</v>
      </c>
      <c r="E2337" s="33">
        <v>164</v>
      </c>
      <c r="F2337" s="34">
        <v>16754.98</v>
      </c>
      <c r="G2337" s="34">
        <v>1197.22</v>
      </c>
      <c r="H2337" s="34">
        <v>14063.44</v>
      </c>
      <c r="I2337" s="34">
        <v>0</v>
      </c>
      <c r="J2337" s="35">
        <f t="shared" si="252"/>
        <v>15557.76</v>
      </c>
      <c r="K2337" s="35">
        <f t="shared" si="253"/>
        <v>1494.3199999999997</v>
      </c>
      <c r="L2337" s="35">
        <f t="shared" si="254"/>
        <v>1494.3199999999997</v>
      </c>
      <c r="M2337" s="36">
        <f t="shared" si="255"/>
        <v>9.6049816940227878E-2</v>
      </c>
      <c r="N2337" s="37">
        <f t="shared" si="256"/>
        <v>2020</v>
      </c>
      <c r="O2337" s="38" t="str">
        <f t="shared" si="257"/>
        <v>Q2</v>
      </c>
      <c r="P2337" s="37">
        <f t="shared" si="258"/>
        <v>4</v>
      </c>
    </row>
    <row r="2338" spans="1:16" x14ac:dyDescent="0.25">
      <c r="A2338" s="31">
        <v>43922</v>
      </c>
      <c r="B2338" s="32" t="s">
        <v>82</v>
      </c>
      <c r="C2338" s="32" t="s">
        <v>79</v>
      </c>
      <c r="D2338" s="32" t="s">
        <v>76</v>
      </c>
      <c r="E2338" s="33">
        <v>321</v>
      </c>
      <c r="F2338" s="34">
        <v>31420.94</v>
      </c>
      <c r="G2338" s="34">
        <v>0</v>
      </c>
      <c r="H2338" s="34">
        <v>26130.66</v>
      </c>
      <c r="I2338" s="34">
        <v>0</v>
      </c>
      <c r="J2338" s="35">
        <f t="shared" si="252"/>
        <v>31420.94</v>
      </c>
      <c r="K2338" s="35">
        <f t="shared" si="253"/>
        <v>5290.2799999999988</v>
      </c>
      <c r="L2338" s="35">
        <f t="shared" si="254"/>
        <v>5290.2799999999988</v>
      </c>
      <c r="M2338" s="36">
        <f t="shared" si="255"/>
        <v>0.16836797371434462</v>
      </c>
      <c r="N2338" s="37">
        <f t="shared" si="256"/>
        <v>2020</v>
      </c>
      <c r="O2338" s="38" t="str">
        <f t="shared" si="257"/>
        <v>Q2</v>
      </c>
      <c r="P2338" s="37">
        <f t="shared" si="258"/>
        <v>4</v>
      </c>
    </row>
    <row r="2339" spans="1:16" x14ac:dyDescent="0.25">
      <c r="A2339" s="31">
        <v>43922</v>
      </c>
      <c r="B2339" s="32" t="s">
        <v>82</v>
      </c>
      <c r="C2339" s="32" t="s">
        <v>79</v>
      </c>
      <c r="D2339" s="32" t="s">
        <v>77</v>
      </c>
      <c r="E2339" s="33">
        <v>63</v>
      </c>
      <c r="F2339" s="34">
        <v>6105.95</v>
      </c>
      <c r="G2339" s="34">
        <v>448.03</v>
      </c>
      <c r="H2339" s="34">
        <v>4998.67</v>
      </c>
      <c r="I2339" s="34">
        <v>0</v>
      </c>
      <c r="J2339" s="35">
        <f t="shared" si="252"/>
        <v>5657.92</v>
      </c>
      <c r="K2339" s="35">
        <f t="shared" si="253"/>
        <v>659.25</v>
      </c>
      <c r="L2339" s="35">
        <f t="shared" si="254"/>
        <v>659.25</v>
      </c>
      <c r="M2339" s="36">
        <f t="shared" si="255"/>
        <v>0.11651808438436739</v>
      </c>
      <c r="N2339" s="37">
        <f t="shared" si="256"/>
        <v>2020</v>
      </c>
      <c r="O2339" s="38" t="str">
        <f t="shared" si="257"/>
        <v>Q2</v>
      </c>
      <c r="P2339" s="37">
        <f t="shared" si="258"/>
        <v>4</v>
      </c>
    </row>
    <row r="2340" spans="1:16" x14ac:dyDescent="0.25">
      <c r="A2340" s="31">
        <v>43922</v>
      </c>
      <c r="B2340" s="32" t="s">
        <v>83</v>
      </c>
      <c r="C2340" s="32" t="s">
        <v>86</v>
      </c>
      <c r="D2340" s="32" t="s">
        <v>76</v>
      </c>
      <c r="E2340" s="33">
        <v>112</v>
      </c>
      <c r="F2340" s="34">
        <v>66686.5</v>
      </c>
      <c r="G2340" s="34">
        <v>0</v>
      </c>
      <c r="H2340" s="34">
        <v>36048.28</v>
      </c>
      <c r="I2340" s="34">
        <v>3665.68</v>
      </c>
      <c r="J2340" s="35">
        <f t="shared" si="252"/>
        <v>66686.5</v>
      </c>
      <c r="K2340" s="35">
        <f t="shared" si="253"/>
        <v>30638.22</v>
      </c>
      <c r="L2340" s="35">
        <f t="shared" si="254"/>
        <v>26972.54</v>
      </c>
      <c r="M2340" s="36">
        <f t="shared" si="255"/>
        <v>0.45943661760626214</v>
      </c>
      <c r="N2340" s="37">
        <f t="shared" si="256"/>
        <v>2020</v>
      </c>
      <c r="O2340" s="38" t="str">
        <f t="shared" si="257"/>
        <v>Q2</v>
      </c>
      <c r="P2340" s="37">
        <f t="shared" si="258"/>
        <v>4</v>
      </c>
    </row>
    <row r="2341" spans="1:16" x14ac:dyDescent="0.25">
      <c r="A2341" s="31">
        <v>43922</v>
      </c>
      <c r="B2341" s="32" t="s">
        <v>83</v>
      </c>
      <c r="C2341" s="32" t="s">
        <v>86</v>
      </c>
      <c r="D2341" s="32" t="s">
        <v>77</v>
      </c>
      <c r="E2341" s="33">
        <v>27</v>
      </c>
      <c r="F2341" s="34">
        <v>16741.98</v>
      </c>
      <c r="G2341" s="34">
        <v>1326.72</v>
      </c>
      <c r="H2341" s="34">
        <v>9053.92</v>
      </c>
      <c r="I2341" s="34">
        <v>848.87</v>
      </c>
      <c r="J2341" s="35">
        <f t="shared" si="252"/>
        <v>15415.26</v>
      </c>
      <c r="K2341" s="35">
        <f t="shared" si="253"/>
        <v>6361.34</v>
      </c>
      <c r="L2341" s="35">
        <f t="shared" si="254"/>
        <v>5512.47</v>
      </c>
      <c r="M2341" s="36">
        <f t="shared" si="255"/>
        <v>0.41266511236268477</v>
      </c>
      <c r="N2341" s="37">
        <f t="shared" si="256"/>
        <v>2020</v>
      </c>
      <c r="O2341" s="38" t="str">
        <f t="shared" si="257"/>
        <v>Q2</v>
      </c>
      <c r="P2341" s="37">
        <f t="shared" si="258"/>
        <v>4</v>
      </c>
    </row>
    <row r="2342" spans="1:16" x14ac:dyDescent="0.25">
      <c r="A2342" s="31">
        <v>43922</v>
      </c>
      <c r="B2342" s="32" t="s">
        <v>83</v>
      </c>
      <c r="C2342" s="32" t="s">
        <v>75</v>
      </c>
      <c r="D2342" s="32" t="s">
        <v>76</v>
      </c>
      <c r="E2342" s="33">
        <v>129</v>
      </c>
      <c r="F2342" s="34">
        <v>82081.89</v>
      </c>
      <c r="G2342" s="34">
        <v>0</v>
      </c>
      <c r="H2342" s="34">
        <v>45343.98</v>
      </c>
      <c r="I2342" s="34">
        <v>0</v>
      </c>
      <c r="J2342" s="35">
        <f t="shared" si="252"/>
        <v>82081.89</v>
      </c>
      <c r="K2342" s="35">
        <f t="shared" si="253"/>
        <v>36737.909999999996</v>
      </c>
      <c r="L2342" s="35">
        <f t="shared" si="254"/>
        <v>36737.909999999996</v>
      </c>
      <c r="M2342" s="36">
        <f t="shared" si="255"/>
        <v>0.44757631677340759</v>
      </c>
      <c r="N2342" s="37">
        <f t="shared" si="256"/>
        <v>2020</v>
      </c>
      <c r="O2342" s="38" t="str">
        <f t="shared" si="257"/>
        <v>Q2</v>
      </c>
      <c r="P2342" s="37">
        <f t="shared" si="258"/>
        <v>4</v>
      </c>
    </row>
    <row r="2343" spans="1:16" x14ac:dyDescent="0.25">
      <c r="A2343" s="31">
        <v>43922</v>
      </c>
      <c r="B2343" s="32" t="s">
        <v>83</v>
      </c>
      <c r="C2343" s="32" t="s">
        <v>75</v>
      </c>
      <c r="D2343" s="32" t="s">
        <v>77</v>
      </c>
      <c r="E2343" s="33">
        <v>38</v>
      </c>
      <c r="F2343" s="34">
        <v>19895.09</v>
      </c>
      <c r="G2343" s="34">
        <v>1480.06</v>
      </c>
      <c r="H2343" s="34">
        <v>10409.33</v>
      </c>
      <c r="I2343" s="34">
        <v>0</v>
      </c>
      <c r="J2343" s="35">
        <f t="shared" si="252"/>
        <v>18415.03</v>
      </c>
      <c r="K2343" s="35">
        <f t="shared" si="253"/>
        <v>8005.6999999999989</v>
      </c>
      <c r="L2343" s="35">
        <f t="shared" si="254"/>
        <v>8005.6999999999989</v>
      </c>
      <c r="M2343" s="36">
        <f t="shared" si="255"/>
        <v>0.4347372771046259</v>
      </c>
      <c r="N2343" s="37">
        <f t="shared" si="256"/>
        <v>2020</v>
      </c>
      <c r="O2343" s="38" t="str">
        <f t="shared" si="257"/>
        <v>Q2</v>
      </c>
      <c r="P2343" s="37">
        <f t="shared" si="258"/>
        <v>4</v>
      </c>
    </row>
    <row r="2344" spans="1:16" x14ac:dyDescent="0.25">
      <c r="A2344" s="31">
        <v>43922</v>
      </c>
      <c r="B2344" s="32" t="s">
        <v>83</v>
      </c>
      <c r="C2344" s="32" t="s">
        <v>78</v>
      </c>
      <c r="D2344" s="32" t="s">
        <v>76</v>
      </c>
      <c r="E2344" s="33">
        <v>216</v>
      </c>
      <c r="F2344" s="34">
        <v>135890.76999999999</v>
      </c>
      <c r="G2344" s="34">
        <v>0</v>
      </c>
      <c r="H2344" s="34">
        <v>72205.649999999994</v>
      </c>
      <c r="I2344" s="34">
        <v>0</v>
      </c>
      <c r="J2344" s="35">
        <f t="shared" si="252"/>
        <v>135890.76999999999</v>
      </c>
      <c r="K2344" s="35">
        <f t="shared" si="253"/>
        <v>63685.119999999995</v>
      </c>
      <c r="L2344" s="35">
        <f t="shared" si="254"/>
        <v>63685.119999999995</v>
      </c>
      <c r="M2344" s="36">
        <f t="shared" si="255"/>
        <v>0.46864934240934836</v>
      </c>
      <c r="N2344" s="37">
        <f t="shared" si="256"/>
        <v>2020</v>
      </c>
      <c r="O2344" s="38" t="str">
        <f t="shared" si="257"/>
        <v>Q2</v>
      </c>
      <c r="P2344" s="37">
        <f t="shared" si="258"/>
        <v>4</v>
      </c>
    </row>
    <row r="2345" spans="1:16" x14ac:dyDescent="0.25">
      <c r="A2345" s="31">
        <v>43922</v>
      </c>
      <c r="B2345" s="32" t="s">
        <v>83</v>
      </c>
      <c r="C2345" s="32" t="s">
        <v>78</v>
      </c>
      <c r="D2345" s="32" t="s">
        <v>77</v>
      </c>
      <c r="E2345" s="33">
        <v>34</v>
      </c>
      <c r="F2345" s="34">
        <v>16730.09</v>
      </c>
      <c r="G2345" s="34">
        <v>1247.03</v>
      </c>
      <c r="H2345" s="34">
        <v>8984.8700000000008</v>
      </c>
      <c r="I2345" s="34">
        <v>0</v>
      </c>
      <c r="J2345" s="35">
        <f t="shared" si="252"/>
        <v>15483.06</v>
      </c>
      <c r="K2345" s="35">
        <f t="shared" si="253"/>
        <v>6498.1899999999987</v>
      </c>
      <c r="L2345" s="35">
        <f t="shared" si="254"/>
        <v>6498.1899999999987</v>
      </c>
      <c r="M2345" s="36">
        <f t="shared" si="255"/>
        <v>0.41969675245074289</v>
      </c>
      <c r="N2345" s="37">
        <f t="shared" si="256"/>
        <v>2020</v>
      </c>
      <c r="O2345" s="38" t="str">
        <f t="shared" si="257"/>
        <v>Q2</v>
      </c>
      <c r="P2345" s="37">
        <f t="shared" si="258"/>
        <v>4</v>
      </c>
    </row>
    <row r="2346" spans="1:16" x14ac:dyDescent="0.25">
      <c r="A2346" s="31">
        <v>43922</v>
      </c>
      <c r="B2346" s="32" t="s">
        <v>83</v>
      </c>
      <c r="C2346" s="32" t="s">
        <v>79</v>
      </c>
      <c r="D2346" s="32" t="s">
        <v>76</v>
      </c>
      <c r="E2346" s="33">
        <v>125</v>
      </c>
      <c r="F2346" s="34">
        <v>72781.73</v>
      </c>
      <c r="G2346" s="34">
        <v>0</v>
      </c>
      <c r="H2346" s="34">
        <v>38836.04</v>
      </c>
      <c r="I2346" s="34">
        <v>0</v>
      </c>
      <c r="J2346" s="35">
        <f t="shared" si="252"/>
        <v>72781.73</v>
      </c>
      <c r="K2346" s="35">
        <f t="shared" si="253"/>
        <v>33945.689999999995</v>
      </c>
      <c r="L2346" s="35">
        <f t="shared" si="254"/>
        <v>33945.689999999995</v>
      </c>
      <c r="M2346" s="36">
        <f t="shared" si="255"/>
        <v>0.46640400001483884</v>
      </c>
      <c r="N2346" s="37">
        <f t="shared" si="256"/>
        <v>2020</v>
      </c>
      <c r="O2346" s="38" t="str">
        <f t="shared" si="257"/>
        <v>Q2</v>
      </c>
      <c r="P2346" s="37">
        <f t="shared" si="258"/>
        <v>4</v>
      </c>
    </row>
    <row r="2347" spans="1:16" x14ac:dyDescent="0.25">
      <c r="A2347" s="31">
        <v>43922</v>
      </c>
      <c r="B2347" s="32" t="s">
        <v>83</v>
      </c>
      <c r="C2347" s="32" t="s">
        <v>79</v>
      </c>
      <c r="D2347" s="32" t="s">
        <v>77</v>
      </c>
      <c r="E2347" s="33">
        <v>51</v>
      </c>
      <c r="F2347" s="34">
        <v>31335.32</v>
      </c>
      <c r="G2347" s="34">
        <v>2386.88</v>
      </c>
      <c r="H2347" s="34">
        <v>16898.169999999998</v>
      </c>
      <c r="I2347" s="34">
        <v>0</v>
      </c>
      <c r="J2347" s="35">
        <f t="shared" si="252"/>
        <v>28948.44</v>
      </c>
      <c r="K2347" s="35">
        <f t="shared" si="253"/>
        <v>12050.27</v>
      </c>
      <c r="L2347" s="35">
        <f t="shared" si="254"/>
        <v>12050.27</v>
      </c>
      <c r="M2347" s="36">
        <f t="shared" si="255"/>
        <v>0.41626664511110101</v>
      </c>
      <c r="N2347" s="37">
        <f t="shared" si="256"/>
        <v>2020</v>
      </c>
      <c r="O2347" s="38" t="str">
        <f t="shared" si="257"/>
        <v>Q2</v>
      </c>
      <c r="P2347" s="37">
        <f t="shared" si="258"/>
        <v>4</v>
      </c>
    </row>
    <row r="2348" spans="1:16" x14ac:dyDescent="0.25">
      <c r="A2348" s="31">
        <v>43922</v>
      </c>
      <c r="B2348" s="32" t="s">
        <v>84</v>
      </c>
      <c r="C2348" s="32" t="s">
        <v>86</v>
      </c>
      <c r="D2348" s="32" t="s">
        <v>76</v>
      </c>
      <c r="E2348" s="33">
        <v>44</v>
      </c>
      <c r="F2348" s="34">
        <v>160195.62</v>
      </c>
      <c r="G2348" s="34">
        <v>0</v>
      </c>
      <c r="H2348" s="34">
        <v>134660.72</v>
      </c>
      <c r="I2348" s="34">
        <v>8805.0400000000009</v>
      </c>
      <c r="J2348" s="35">
        <f t="shared" si="252"/>
        <v>160195.62</v>
      </c>
      <c r="K2348" s="35">
        <f t="shared" si="253"/>
        <v>25534.899999999994</v>
      </c>
      <c r="L2348" s="35">
        <f t="shared" si="254"/>
        <v>16729.859999999993</v>
      </c>
      <c r="M2348" s="36">
        <f t="shared" si="255"/>
        <v>0.15939824072593242</v>
      </c>
      <c r="N2348" s="37">
        <f t="shared" si="256"/>
        <v>2020</v>
      </c>
      <c r="O2348" s="38" t="str">
        <f t="shared" si="257"/>
        <v>Q2</v>
      </c>
      <c r="P2348" s="37">
        <f t="shared" si="258"/>
        <v>4</v>
      </c>
    </row>
    <row r="2349" spans="1:16" x14ac:dyDescent="0.25">
      <c r="A2349" s="31">
        <v>43922</v>
      </c>
      <c r="B2349" s="32" t="s">
        <v>84</v>
      </c>
      <c r="C2349" s="32" t="s">
        <v>86</v>
      </c>
      <c r="D2349" s="32" t="s">
        <v>77</v>
      </c>
      <c r="E2349" s="33">
        <v>18</v>
      </c>
      <c r="F2349" s="34">
        <v>78998.080000000002</v>
      </c>
      <c r="G2349" s="34">
        <v>6081.93</v>
      </c>
      <c r="H2349" s="34">
        <v>68602.899999999994</v>
      </c>
      <c r="I2349" s="34">
        <v>4019.86</v>
      </c>
      <c r="J2349" s="35">
        <f t="shared" si="252"/>
        <v>72916.149999999994</v>
      </c>
      <c r="K2349" s="35">
        <f t="shared" si="253"/>
        <v>4313.25</v>
      </c>
      <c r="L2349" s="35">
        <f t="shared" si="254"/>
        <v>293.38999999999987</v>
      </c>
      <c r="M2349" s="36">
        <f t="shared" si="255"/>
        <v>5.9153562002382191E-2</v>
      </c>
      <c r="N2349" s="37">
        <f t="shared" si="256"/>
        <v>2020</v>
      </c>
      <c r="O2349" s="38" t="str">
        <f t="shared" si="257"/>
        <v>Q2</v>
      </c>
      <c r="P2349" s="37">
        <f t="shared" si="258"/>
        <v>4</v>
      </c>
    </row>
    <row r="2350" spans="1:16" x14ac:dyDescent="0.25">
      <c r="A2350" s="31">
        <v>43922</v>
      </c>
      <c r="B2350" s="32" t="s">
        <v>84</v>
      </c>
      <c r="C2350" s="32" t="s">
        <v>75</v>
      </c>
      <c r="D2350" s="32" t="s">
        <v>76</v>
      </c>
      <c r="E2350" s="33">
        <v>60</v>
      </c>
      <c r="F2350" s="34">
        <v>250031.01</v>
      </c>
      <c r="G2350" s="34">
        <v>0</v>
      </c>
      <c r="H2350" s="34">
        <v>211745.85</v>
      </c>
      <c r="I2350" s="34">
        <v>0</v>
      </c>
      <c r="J2350" s="35">
        <f t="shared" si="252"/>
        <v>250031.01</v>
      </c>
      <c r="K2350" s="35">
        <f t="shared" si="253"/>
        <v>38285.160000000003</v>
      </c>
      <c r="L2350" s="35">
        <f t="shared" si="254"/>
        <v>38285.160000000003</v>
      </c>
      <c r="M2350" s="36">
        <f t="shared" si="255"/>
        <v>0.15312164679093207</v>
      </c>
      <c r="N2350" s="37">
        <f t="shared" si="256"/>
        <v>2020</v>
      </c>
      <c r="O2350" s="38" t="str">
        <f t="shared" si="257"/>
        <v>Q2</v>
      </c>
      <c r="P2350" s="37">
        <f t="shared" si="258"/>
        <v>4</v>
      </c>
    </row>
    <row r="2351" spans="1:16" x14ac:dyDescent="0.25">
      <c r="A2351" s="31">
        <v>43922</v>
      </c>
      <c r="B2351" s="32" t="s">
        <v>84</v>
      </c>
      <c r="C2351" s="32" t="s">
        <v>75</v>
      </c>
      <c r="D2351" s="32" t="s">
        <v>77</v>
      </c>
      <c r="E2351" s="33">
        <v>18</v>
      </c>
      <c r="F2351" s="34">
        <v>75512.639999999999</v>
      </c>
      <c r="G2351" s="34">
        <v>5674.12</v>
      </c>
      <c r="H2351" s="34">
        <v>62564.160000000003</v>
      </c>
      <c r="I2351" s="34">
        <v>0</v>
      </c>
      <c r="J2351" s="35">
        <f t="shared" si="252"/>
        <v>69838.52</v>
      </c>
      <c r="K2351" s="35">
        <f t="shared" si="253"/>
        <v>7274.3600000000006</v>
      </c>
      <c r="L2351" s="35">
        <f t="shared" si="254"/>
        <v>7274.3600000000006</v>
      </c>
      <c r="M2351" s="36">
        <f t="shared" si="255"/>
        <v>0.10415971014276935</v>
      </c>
      <c r="N2351" s="37">
        <f t="shared" si="256"/>
        <v>2020</v>
      </c>
      <c r="O2351" s="38" t="str">
        <f t="shared" si="257"/>
        <v>Q2</v>
      </c>
      <c r="P2351" s="37">
        <f t="shared" si="258"/>
        <v>4</v>
      </c>
    </row>
    <row r="2352" spans="1:16" x14ac:dyDescent="0.25">
      <c r="A2352" s="31">
        <v>43922</v>
      </c>
      <c r="B2352" s="32" t="s">
        <v>84</v>
      </c>
      <c r="C2352" s="32" t="s">
        <v>78</v>
      </c>
      <c r="D2352" s="32" t="s">
        <v>76</v>
      </c>
      <c r="E2352" s="33">
        <v>78</v>
      </c>
      <c r="F2352" s="34">
        <v>330035.74</v>
      </c>
      <c r="G2352" s="34">
        <v>0</v>
      </c>
      <c r="H2352" s="34">
        <v>269860.02</v>
      </c>
      <c r="I2352" s="34">
        <v>0</v>
      </c>
      <c r="J2352" s="35">
        <f t="shared" si="252"/>
        <v>330035.74</v>
      </c>
      <c r="K2352" s="35">
        <f t="shared" si="253"/>
        <v>60175.719999999972</v>
      </c>
      <c r="L2352" s="35">
        <f t="shared" si="254"/>
        <v>60175.719999999972</v>
      </c>
      <c r="M2352" s="36">
        <f t="shared" si="255"/>
        <v>0.18233091967554779</v>
      </c>
      <c r="N2352" s="37">
        <f t="shared" si="256"/>
        <v>2020</v>
      </c>
      <c r="O2352" s="38" t="str">
        <f t="shared" si="257"/>
        <v>Q2</v>
      </c>
      <c r="P2352" s="37">
        <f t="shared" si="258"/>
        <v>4</v>
      </c>
    </row>
    <row r="2353" spans="1:16" x14ac:dyDescent="0.25">
      <c r="A2353" s="31">
        <v>43922</v>
      </c>
      <c r="B2353" s="32" t="s">
        <v>84</v>
      </c>
      <c r="C2353" s="32" t="s">
        <v>78</v>
      </c>
      <c r="D2353" s="32" t="s">
        <v>77</v>
      </c>
      <c r="E2353" s="33">
        <v>26</v>
      </c>
      <c r="F2353" s="34">
        <v>95940.3</v>
      </c>
      <c r="G2353" s="34">
        <v>7287.3</v>
      </c>
      <c r="H2353" s="34">
        <v>80887.31</v>
      </c>
      <c r="I2353" s="34">
        <v>0</v>
      </c>
      <c r="J2353" s="35">
        <f t="shared" si="252"/>
        <v>88653</v>
      </c>
      <c r="K2353" s="35">
        <f t="shared" si="253"/>
        <v>7765.6900000000023</v>
      </c>
      <c r="L2353" s="35">
        <f t="shared" si="254"/>
        <v>7765.6900000000023</v>
      </c>
      <c r="M2353" s="36">
        <f t="shared" si="255"/>
        <v>8.7596471636605666E-2</v>
      </c>
      <c r="N2353" s="37">
        <f t="shared" si="256"/>
        <v>2020</v>
      </c>
      <c r="O2353" s="38" t="str">
        <f t="shared" si="257"/>
        <v>Q2</v>
      </c>
      <c r="P2353" s="37">
        <f t="shared" si="258"/>
        <v>4</v>
      </c>
    </row>
    <row r="2354" spans="1:16" x14ac:dyDescent="0.25">
      <c r="A2354" s="31">
        <v>43922</v>
      </c>
      <c r="B2354" s="32" t="s">
        <v>84</v>
      </c>
      <c r="C2354" s="32" t="s">
        <v>79</v>
      </c>
      <c r="D2354" s="32" t="s">
        <v>76</v>
      </c>
      <c r="E2354" s="33">
        <v>59</v>
      </c>
      <c r="F2354" s="34">
        <v>239402.62</v>
      </c>
      <c r="G2354" s="34">
        <v>0</v>
      </c>
      <c r="H2354" s="34">
        <v>202830.43</v>
      </c>
      <c r="I2354" s="34">
        <v>0</v>
      </c>
      <c r="J2354" s="35">
        <f t="shared" si="252"/>
        <v>239402.62</v>
      </c>
      <c r="K2354" s="35">
        <f t="shared" si="253"/>
        <v>36572.19</v>
      </c>
      <c r="L2354" s="35">
        <f t="shared" si="254"/>
        <v>36572.19</v>
      </c>
      <c r="M2354" s="36">
        <f t="shared" si="255"/>
        <v>0.15276436824292067</v>
      </c>
      <c r="N2354" s="37">
        <f t="shared" si="256"/>
        <v>2020</v>
      </c>
      <c r="O2354" s="38" t="str">
        <f t="shared" si="257"/>
        <v>Q2</v>
      </c>
      <c r="P2354" s="37">
        <f t="shared" si="258"/>
        <v>4</v>
      </c>
    </row>
    <row r="2355" spans="1:16" x14ac:dyDescent="0.25">
      <c r="A2355" s="31">
        <v>43922</v>
      </c>
      <c r="B2355" s="32" t="s">
        <v>84</v>
      </c>
      <c r="C2355" s="32" t="s">
        <v>79</v>
      </c>
      <c r="D2355" s="32" t="s">
        <v>77</v>
      </c>
      <c r="E2355" s="33">
        <v>17</v>
      </c>
      <c r="F2355" s="34">
        <v>85905.07</v>
      </c>
      <c r="G2355" s="34">
        <v>6755.57</v>
      </c>
      <c r="H2355" s="34">
        <v>69899.179999999993</v>
      </c>
      <c r="I2355" s="34">
        <v>0</v>
      </c>
      <c r="J2355" s="35">
        <f t="shared" si="252"/>
        <v>79149.5</v>
      </c>
      <c r="K2355" s="35">
        <f t="shared" si="253"/>
        <v>9250.320000000007</v>
      </c>
      <c r="L2355" s="35">
        <f t="shared" si="254"/>
        <v>9250.320000000007</v>
      </c>
      <c r="M2355" s="36">
        <f t="shared" si="255"/>
        <v>0.11687149002836414</v>
      </c>
      <c r="N2355" s="37">
        <f t="shared" si="256"/>
        <v>2020</v>
      </c>
      <c r="O2355" s="38" t="str">
        <f t="shared" si="257"/>
        <v>Q2</v>
      </c>
      <c r="P2355" s="37">
        <f t="shared" si="258"/>
        <v>4</v>
      </c>
    </row>
    <row r="2356" spans="1:16" x14ac:dyDescent="0.25">
      <c r="A2356" s="31">
        <v>43922</v>
      </c>
      <c r="B2356" s="32" t="s">
        <v>85</v>
      </c>
      <c r="C2356" s="32" t="s">
        <v>86</v>
      </c>
      <c r="D2356" s="32" t="s">
        <v>76</v>
      </c>
      <c r="E2356" s="33">
        <v>42</v>
      </c>
      <c r="F2356" s="34">
        <v>37525.730000000003</v>
      </c>
      <c r="G2356" s="34">
        <v>0</v>
      </c>
      <c r="H2356" s="34">
        <v>20240.64</v>
      </c>
      <c r="I2356" s="34">
        <v>2063.34</v>
      </c>
      <c r="J2356" s="35">
        <f t="shared" si="252"/>
        <v>37525.730000000003</v>
      </c>
      <c r="K2356" s="35">
        <f t="shared" si="253"/>
        <v>17285.090000000004</v>
      </c>
      <c r="L2356" s="35">
        <f t="shared" si="254"/>
        <v>15221.750000000004</v>
      </c>
      <c r="M2356" s="36">
        <f t="shared" si="255"/>
        <v>0.46061968681222198</v>
      </c>
      <c r="N2356" s="37">
        <f t="shared" si="256"/>
        <v>2020</v>
      </c>
      <c r="O2356" s="38" t="str">
        <f t="shared" si="257"/>
        <v>Q2</v>
      </c>
      <c r="P2356" s="37">
        <f t="shared" si="258"/>
        <v>4</v>
      </c>
    </row>
    <row r="2357" spans="1:16" x14ac:dyDescent="0.25">
      <c r="A2357" s="31">
        <v>43922</v>
      </c>
      <c r="B2357" s="32" t="s">
        <v>85</v>
      </c>
      <c r="C2357" s="32" t="s">
        <v>86</v>
      </c>
      <c r="D2357" s="32" t="s">
        <v>77</v>
      </c>
      <c r="E2357" s="33">
        <v>5</v>
      </c>
      <c r="F2357" s="34">
        <v>5850.54</v>
      </c>
      <c r="G2357" s="34">
        <v>468.04</v>
      </c>
      <c r="H2357" s="34">
        <v>2805.44</v>
      </c>
      <c r="I2357" s="34">
        <v>296.04000000000002</v>
      </c>
      <c r="J2357" s="35">
        <f t="shared" si="252"/>
        <v>5382.5</v>
      </c>
      <c r="K2357" s="35">
        <f t="shared" si="253"/>
        <v>2577.06</v>
      </c>
      <c r="L2357" s="35">
        <f t="shared" si="254"/>
        <v>2281.02</v>
      </c>
      <c r="M2357" s="36">
        <f t="shared" si="255"/>
        <v>0.47878495123084069</v>
      </c>
      <c r="N2357" s="37">
        <f t="shared" si="256"/>
        <v>2020</v>
      </c>
      <c r="O2357" s="38" t="str">
        <f t="shared" si="257"/>
        <v>Q2</v>
      </c>
      <c r="P2357" s="37">
        <f t="shared" si="258"/>
        <v>4</v>
      </c>
    </row>
    <row r="2358" spans="1:16" x14ac:dyDescent="0.25">
      <c r="A2358" s="31">
        <v>43922</v>
      </c>
      <c r="B2358" s="32" t="s">
        <v>85</v>
      </c>
      <c r="C2358" s="32" t="s">
        <v>75</v>
      </c>
      <c r="D2358" s="32" t="s">
        <v>76</v>
      </c>
      <c r="E2358" s="33">
        <v>51</v>
      </c>
      <c r="F2358" s="34">
        <v>62963.97</v>
      </c>
      <c r="G2358" s="34">
        <v>0</v>
      </c>
      <c r="H2358" s="34">
        <v>34131.83</v>
      </c>
      <c r="I2358" s="34">
        <v>0</v>
      </c>
      <c r="J2358" s="35">
        <f t="shared" si="252"/>
        <v>62963.97</v>
      </c>
      <c r="K2358" s="35">
        <f t="shared" si="253"/>
        <v>28832.14</v>
      </c>
      <c r="L2358" s="35">
        <f t="shared" si="254"/>
        <v>28832.14</v>
      </c>
      <c r="M2358" s="36">
        <f t="shared" si="255"/>
        <v>0.45791489958463544</v>
      </c>
      <c r="N2358" s="37">
        <f t="shared" si="256"/>
        <v>2020</v>
      </c>
      <c r="O2358" s="38" t="str">
        <f t="shared" si="257"/>
        <v>Q2</v>
      </c>
      <c r="P2358" s="37">
        <f t="shared" si="258"/>
        <v>4</v>
      </c>
    </row>
    <row r="2359" spans="1:16" x14ac:dyDescent="0.25">
      <c r="A2359" s="31">
        <v>43922</v>
      </c>
      <c r="B2359" s="32" t="s">
        <v>85</v>
      </c>
      <c r="C2359" s="32" t="s">
        <v>75</v>
      </c>
      <c r="D2359" s="32" t="s">
        <v>77</v>
      </c>
      <c r="E2359" s="33">
        <v>26</v>
      </c>
      <c r="F2359" s="34">
        <v>32704.6</v>
      </c>
      <c r="G2359" s="34">
        <v>2520.66</v>
      </c>
      <c r="H2359" s="34">
        <v>17435.18</v>
      </c>
      <c r="I2359" s="34">
        <v>0</v>
      </c>
      <c r="J2359" s="35">
        <f t="shared" si="252"/>
        <v>30183.94</v>
      </c>
      <c r="K2359" s="35">
        <f t="shared" si="253"/>
        <v>12748.759999999998</v>
      </c>
      <c r="L2359" s="35">
        <f t="shared" si="254"/>
        <v>12748.759999999998</v>
      </c>
      <c r="M2359" s="36">
        <f t="shared" si="255"/>
        <v>0.42236898165050685</v>
      </c>
      <c r="N2359" s="37">
        <f t="shared" si="256"/>
        <v>2020</v>
      </c>
      <c r="O2359" s="38" t="str">
        <f t="shared" si="257"/>
        <v>Q2</v>
      </c>
      <c r="P2359" s="37">
        <f t="shared" si="258"/>
        <v>4</v>
      </c>
    </row>
    <row r="2360" spans="1:16" x14ac:dyDescent="0.25">
      <c r="A2360" s="31">
        <v>43922</v>
      </c>
      <c r="B2360" s="32" t="s">
        <v>85</v>
      </c>
      <c r="C2360" s="32" t="s">
        <v>78</v>
      </c>
      <c r="D2360" s="32" t="s">
        <v>76</v>
      </c>
      <c r="E2360" s="33">
        <v>111</v>
      </c>
      <c r="F2360" s="34">
        <v>152318.65</v>
      </c>
      <c r="G2360" s="34">
        <v>0</v>
      </c>
      <c r="H2360" s="34">
        <v>82147.149999999994</v>
      </c>
      <c r="I2360" s="34">
        <v>0</v>
      </c>
      <c r="J2360" s="35">
        <f t="shared" si="252"/>
        <v>152318.65</v>
      </c>
      <c r="K2360" s="35">
        <f t="shared" si="253"/>
        <v>70171.5</v>
      </c>
      <c r="L2360" s="35">
        <f t="shared" si="254"/>
        <v>70171.5</v>
      </c>
      <c r="M2360" s="36">
        <f t="shared" si="255"/>
        <v>0.46068882569534331</v>
      </c>
      <c r="N2360" s="37">
        <f t="shared" si="256"/>
        <v>2020</v>
      </c>
      <c r="O2360" s="38" t="str">
        <f t="shared" si="257"/>
        <v>Q2</v>
      </c>
      <c r="P2360" s="37">
        <f t="shared" si="258"/>
        <v>4</v>
      </c>
    </row>
    <row r="2361" spans="1:16" x14ac:dyDescent="0.25">
      <c r="A2361" s="31">
        <v>43922</v>
      </c>
      <c r="B2361" s="32" t="s">
        <v>85</v>
      </c>
      <c r="C2361" s="32" t="s">
        <v>78</v>
      </c>
      <c r="D2361" s="32" t="s">
        <v>77</v>
      </c>
      <c r="E2361" s="33">
        <v>21</v>
      </c>
      <c r="F2361" s="34">
        <v>25436.07</v>
      </c>
      <c r="G2361" s="34">
        <v>1761.72</v>
      </c>
      <c r="H2361" s="34">
        <v>13880.33</v>
      </c>
      <c r="I2361" s="34">
        <v>0</v>
      </c>
      <c r="J2361" s="35">
        <f t="shared" si="252"/>
        <v>23674.35</v>
      </c>
      <c r="K2361" s="35">
        <f t="shared" si="253"/>
        <v>9794.0199999999986</v>
      </c>
      <c r="L2361" s="35">
        <f t="shared" si="254"/>
        <v>9794.0199999999986</v>
      </c>
      <c r="M2361" s="36">
        <f t="shared" si="255"/>
        <v>0.41369752495844658</v>
      </c>
      <c r="N2361" s="37">
        <f t="shared" si="256"/>
        <v>2020</v>
      </c>
      <c r="O2361" s="38" t="str">
        <f t="shared" si="257"/>
        <v>Q2</v>
      </c>
      <c r="P2361" s="37">
        <f t="shared" si="258"/>
        <v>4</v>
      </c>
    </row>
    <row r="2362" spans="1:16" x14ac:dyDescent="0.25">
      <c r="A2362" s="31">
        <v>43922</v>
      </c>
      <c r="B2362" s="32" t="s">
        <v>85</v>
      </c>
      <c r="C2362" s="32" t="s">
        <v>79</v>
      </c>
      <c r="D2362" s="32" t="s">
        <v>76</v>
      </c>
      <c r="E2362" s="33">
        <v>50</v>
      </c>
      <c r="F2362" s="34">
        <v>70769.37</v>
      </c>
      <c r="G2362" s="34">
        <v>0</v>
      </c>
      <c r="H2362" s="34">
        <v>41194.54</v>
      </c>
      <c r="I2362" s="34">
        <v>0</v>
      </c>
      <c r="J2362" s="35">
        <f t="shared" si="252"/>
        <v>70769.37</v>
      </c>
      <c r="K2362" s="35">
        <f t="shared" si="253"/>
        <v>29574.829999999994</v>
      </c>
      <c r="L2362" s="35">
        <f t="shared" si="254"/>
        <v>29574.829999999994</v>
      </c>
      <c r="M2362" s="36">
        <f t="shared" si="255"/>
        <v>0.41790438434028726</v>
      </c>
      <c r="N2362" s="37">
        <f t="shared" si="256"/>
        <v>2020</v>
      </c>
      <c r="O2362" s="38" t="str">
        <f t="shared" si="257"/>
        <v>Q2</v>
      </c>
      <c r="P2362" s="37">
        <f t="shared" si="258"/>
        <v>4</v>
      </c>
    </row>
    <row r="2363" spans="1:16" x14ac:dyDescent="0.25">
      <c r="A2363" s="31">
        <v>43922</v>
      </c>
      <c r="B2363" s="32" t="s">
        <v>85</v>
      </c>
      <c r="C2363" s="32" t="s">
        <v>79</v>
      </c>
      <c r="D2363" s="32" t="s">
        <v>77</v>
      </c>
      <c r="E2363" s="33">
        <v>23</v>
      </c>
      <c r="F2363" s="34">
        <v>36074.199999999997</v>
      </c>
      <c r="G2363" s="34">
        <v>2797.69</v>
      </c>
      <c r="H2363" s="34">
        <v>19366.57</v>
      </c>
      <c r="I2363" s="34">
        <v>0</v>
      </c>
      <c r="J2363" s="35">
        <f t="shared" si="252"/>
        <v>33276.509999999995</v>
      </c>
      <c r="K2363" s="35">
        <f t="shared" si="253"/>
        <v>13909.939999999995</v>
      </c>
      <c r="L2363" s="35">
        <f t="shared" si="254"/>
        <v>13909.939999999995</v>
      </c>
      <c r="M2363" s="36">
        <f t="shared" si="255"/>
        <v>0.41801078298174893</v>
      </c>
      <c r="N2363" s="37">
        <f t="shared" si="256"/>
        <v>2020</v>
      </c>
      <c r="O2363" s="38" t="str">
        <f t="shared" si="257"/>
        <v>Q2</v>
      </c>
      <c r="P2363" s="37">
        <f t="shared" si="258"/>
        <v>4</v>
      </c>
    </row>
    <row r="2364" spans="1:16" x14ac:dyDescent="0.25">
      <c r="A2364" s="31">
        <v>43952</v>
      </c>
      <c r="B2364" s="32" t="s">
        <v>74</v>
      </c>
      <c r="C2364" s="32" t="s">
        <v>86</v>
      </c>
      <c r="D2364" s="32" t="s">
        <v>76</v>
      </c>
      <c r="E2364" s="33">
        <v>92</v>
      </c>
      <c r="F2364" s="34">
        <v>35541.629999999997</v>
      </c>
      <c r="G2364" s="34">
        <v>0</v>
      </c>
      <c r="H2364" s="34">
        <v>20601.099999999999</v>
      </c>
      <c r="I2364" s="34">
        <v>1950.51</v>
      </c>
      <c r="J2364" s="35">
        <f t="shared" si="252"/>
        <v>35541.629999999997</v>
      </c>
      <c r="K2364" s="35">
        <f t="shared" si="253"/>
        <v>14940.529999999999</v>
      </c>
      <c r="L2364" s="35">
        <f t="shared" si="254"/>
        <v>12990.019999999999</v>
      </c>
      <c r="M2364" s="36">
        <f t="shared" si="255"/>
        <v>0.42036704563071531</v>
      </c>
      <c r="N2364" s="37">
        <f t="shared" si="256"/>
        <v>2020</v>
      </c>
      <c r="O2364" s="38" t="str">
        <f t="shared" si="257"/>
        <v>Q2</v>
      </c>
      <c r="P2364" s="37">
        <f t="shared" si="258"/>
        <v>5</v>
      </c>
    </row>
    <row r="2365" spans="1:16" x14ac:dyDescent="0.25">
      <c r="A2365" s="31">
        <v>43952</v>
      </c>
      <c r="B2365" s="32" t="s">
        <v>74</v>
      </c>
      <c r="C2365" s="32" t="s">
        <v>86</v>
      </c>
      <c r="D2365" s="32" t="s">
        <v>77</v>
      </c>
      <c r="E2365" s="33">
        <v>53</v>
      </c>
      <c r="F2365" s="34">
        <v>21976.57</v>
      </c>
      <c r="G2365" s="34">
        <v>1519.36</v>
      </c>
      <c r="H2365" s="34">
        <v>13273.89</v>
      </c>
      <c r="I2365" s="34">
        <v>1126.8599999999999</v>
      </c>
      <c r="J2365" s="35">
        <f t="shared" si="252"/>
        <v>20457.21</v>
      </c>
      <c r="K2365" s="35">
        <f t="shared" si="253"/>
        <v>7183.32</v>
      </c>
      <c r="L2365" s="35">
        <f t="shared" si="254"/>
        <v>6056.46</v>
      </c>
      <c r="M2365" s="36">
        <f t="shared" si="255"/>
        <v>0.35113879165340728</v>
      </c>
      <c r="N2365" s="37">
        <f t="shared" si="256"/>
        <v>2020</v>
      </c>
      <c r="O2365" s="38" t="str">
        <f t="shared" si="257"/>
        <v>Q2</v>
      </c>
      <c r="P2365" s="37">
        <f t="shared" si="258"/>
        <v>5</v>
      </c>
    </row>
    <row r="2366" spans="1:16" x14ac:dyDescent="0.25">
      <c r="A2366" s="31">
        <v>43952</v>
      </c>
      <c r="B2366" s="32" t="s">
        <v>74</v>
      </c>
      <c r="C2366" s="32" t="s">
        <v>75</v>
      </c>
      <c r="D2366" s="32" t="s">
        <v>76</v>
      </c>
      <c r="E2366" s="33">
        <v>145</v>
      </c>
      <c r="F2366" s="34">
        <v>59038.03</v>
      </c>
      <c r="G2366" s="34">
        <v>0</v>
      </c>
      <c r="H2366" s="34">
        <v>34968.68</v>
      </c>
      <c r="I2366" s="34">
        <v>0</v>
      </c>
      <c r="J2366" s="35">
        <f t="shared" si="252"/>
        <v>59038.03</v>
      </c>
      <c r="K2366" s="35">
        <f t="shared" si="253"/>
        <v>24069.35</v>
      </c>
      <c r="L2366" s="35">
        <f t="shared" si="254"/>
        <v>24069.35</v>
      </c>
      <c r="M2366" s="36">
        <f t="shared" si="255"/>
        <v>0.40769229596583761</v>
      </c>
      <c r="N2366" s="37">
        <f t="shared" si="256"/>
        <v>2020</v>
      </c>
      <c r="O2366" s="38" t="str">
        <f t="shared" si="257"/>
        <v>Q2</v>
      </c>
      <c r="P2366" s="37">
        <f t="shared" si="258"/>
        <v>5</v>
      </c>
    </row>
    <row r="2367" spans="1:16" x14ac:dyDescent="0.25">
      <c r="A2367" s="31">
        <v>43952</v>
      </c>
      <c r="B2367" s="32" t="s">
        <v>74</v>
      </c>
      <c r="C2367" s="32" t="s">
        <v>75</v>
      </c>
      <c r="D2367" s="32" t="s">
        <v>77</v>
      </c>
      <c r="E2367" s="33">
        <v>89</v>
      </c>
      <c r="F2367" s="34">
        <v>36738.76</v>
      </c>
      <c r="G2367" s="34">
        <v>2506.0700000000002</v>
      </c>
      <c r="H2367" s="34">
        <v>20551.169999999998</v>
      </c>
      <c r="I2367" s="34">
        <v>0</v>
      </c>
      <c r="J2367" s="35">
        <f t="shared" si="252"/>
        <v>34232.69</v>
      </c>
      <c r="K2367" s="35">
        <f t="shared" si="253"/>
        <v>13681.520000000004</v>
      </c>
      <c r="L2367" s="35">
        <f t="shared" si="254"/>
        <v>13681.520000000004</v>
      </c>
      <c r="M2367" s="36">
        <f t="shared" si="255"/>
        <v>0.39966242793072948</v>
      </c>
      <c r="N2367" s="37">
        <f t="shared" si="256"/>
        <v>2020</v>
      </c>
      <c r="O2367" s="38" t="str">
        <f t="shared" si="257"/>
        <v>Q2</v>
      </c>
      <c r="P2367" s="37">
        <f t="shared" si="258"/>
        <v>5</v>
      </c>
    </row>
    <row r="2368" spans="1:16" x14ac:dyDescent="0.25">
      <c r="A2368" s="31">
        <v>43952</v>
      </c>
      <c r="B2368" s="32" t="s">
        <v>74</v>
      </c>
      <c r="C2368" s="32" t="s">
        <v>78</v>
      </c>
      <c r="D2368" s="32" t="s">
        <v>76</v>
      </c>
      <c r="E2368" s="33">
        <v>218</v>
      </c>
      <c r="F2368" s="34">
        <v>88936.81</v>
      </c>
      <c r="G2368" s="34">
        <v>0</v>
      </c>
      <c r="H2368" s="34">
        <v>51914.93</v>
      </c>
      <c r="I2368" s="34">
        <v>0</v>
      </c>
      <c r="J2368" s="35">
        <f t="shared" si="252"/>
        <v>88936.81</v>
      </c>
      <c r="K2368" s="35">
        <f t="shared" si="253"/>
        <v>37021.879999999997</v>
      </c>
      <c r="L2368" s="35">
        <f t="shared" si="254"/>
        <v>37021.879999999997</v>
      </c>
      <c r="M2368" s="36">
        <f t="shared" si="255"/>
        <v>0.41627173270550177</v>
      </c>
      <c r="N2368" s="37">
        <f t="shared" si="256"/>
        <v>2020</v>
      </c>
      <c r="O2368" s="38" t="str">
        <f t="shared" si="257"/>
        <v>Q2</v>
      </c>
      <c r="P2368" s="37">
        <f t="shared" si="258"/>
        <v>5</v>
      </c>
    </row>
    <row r="2369" spans="1:16" x14ac:dyDescent="0.25">
      <c r="A2369" s="31">
        <v>43952</v>
      </c>
      <c r="B2369" s="32" t="s">
        <v>74</v>
      </c>
      <c r="C2369" s="32" t="s">
        <v>78</v>
      </c>
      <c r="D2369" s="32" t="s">
        <v>77</v>
      </c>
      <c r="E2369" s="33">
        <v>93</v>
      </c>
      <c r="F2369" s="34">
        <v>42049.18</v>
      </c>
      <c r="G2369" s="34">
        <v>2812.91</v>
      </c>
      <c r="H2369" s="34">
        <v>23358.43</v>
      </c>
      <c r="I2369" s="34">
        <v>0</v>
      </c>
      <c r="J2369" s="35">
        <f t="shared" si="252"/>
        <v>39236.270000000004</v>
      </c>
      <c r="K2369" s="35">
        <f t="shared" si="253"/>
        <v>15877.840000000004</v>
      </c>
      <c r="L2369" s="35">
        <f t="shared" si="254"/>
        <v>15877.840000000004</v>
      </c>
      <c r="M2369" s="36">
        <f t="shared" si="255"/>
        <v>0.4046725134677685</v>
      </c>
      <c r="N2369" s="37">
        <f t="shared" si="256"/>
        <v>2020</v>
      </c>
      <c r="O2369" s="38" t="str">
        <f t="shared" si="257"/>
        <v>Q2</v>
      </c>
      <c r="P2369" s="37">
        <f t="shared" si="258"/>
        <v>5</v>
      </c>
    </row>
    <row r="2370" spans="1:16" x14ac:dyDescent="0.25">
      <c r="A2370" s="31">
        <v>43952</v>
      </c>
      <c r="B2370" s="32" t="s">
        <v>74</v>
      </c>
      <c r="C2370" s="32" t="s">
        <v>79</v>
      </c>
      <c r="D2370" s="32" t="s">
        <v>76</v>
      </c>
      <c r="E2370" s="33">
        <v>119</v>
      </c>
      <c r="F2370" s="34">
        <v>46697.19</v>
      </c>
      <c r="G2370" s="34">
        <v>0</v>
      </c>
      <c r="H2370" s="34">
        <v>30629.26</v>
      </c>
      <c r="I2370" s="34">
        <v>0</v>
      </c>
      <c r="J2370" s="35">
        <f t="shared" ref="J2370:J2433" si="259">F2370-G2370</f>
        <v>46697.19</v>
      </c>
      <c r="K2370" s="35">
        <f t="shared" ref="K2370:K2433" si="260">J2370-H2370</f>
        <v>16067.930000000004</v>
      </c>
      <c r="L2370" s="35">
        <f t="shared" ref="L2370:L2433" si="261">K2370-I2370</f>
        <v>16067.930000000004</v>
      </c>
      <c r="M2370" s="36">
        <f t="shared" ref="M2370:M2433" si="262">IF(J2370=0,0,K2370/J2370)</f>
        <v>0.34408772776263419</v>
      </c>
      <c r="N2370" s="37">
        <f t="shared" ref="N2370:N2433" si="263">YEAR(A2370)</f>
        <v>2020</v>
      </c>
      <c r="O2370" s="38" t="str">
        <f t="shared" ref="O2370:O2433" si="264">"Q"&amp;ROUNDUP(MONTH(A2370)/3,0)</f>
        <v>Q2</v>
      </c>
      <c r="P2370" s="37">
        <f t="shared" ref="P2370:P2433" si="265">MONTH(A2370)</f>
        <v>5</v>
      </c>
    </row>
    <row r="2371" spans="1:16" x14ac:dyDescent="0.25">
      <c r="A2371" s="31">
        <v>43952</v>
      </c>
      <c r="B2371" s="32" t="s">
        <v>74</v>
      </c>
      <c r="C2371" s="32" t="s">
        <v>79</v>
      </c>
      <c r="D2371" s="32" t="s">
        <v>77</v>
      </c>
      <c r="E2371" s="33">
        <v>84</v>
      </c>
      <c r="F2371" s="34">
        <v>33702.559999999998</v>
      </c>
      <c r="G2371" s="34">
        <v>2352.75</v>
      </c>
      <c r="H2371" s="34">
        <v>17836.189999999999</v>
      </c>
      <c r="I2371" s="34">
        <v>0</v>
      </c>
      <c r="J2371" s="35">
        <f t="shared" si="259"/>
        <v>31349.809999999998</v>
      </c>
      <c r="K2371" s="35">
        <f t="shared" si="260"/>
        <v>13513.619999999999</v>
      </c>
      <c r="L2371" s="35">
        <f t="shared" si="261"/>
        <v>13513.619999999999</v>
      </c>
      <c r="M2371" s="36">
        <f t="shared" si="262"/>
        <v>0.43105907180936665</v>
      </c>
      <c r="N2371" s="37">
        <f t="shared" si="263"/>
        <v>2020</v>
      </c>
      <c r="O2371" s="38" t="str">
        <f t="shared" si="264"/>
        <v>Q2</v>
      </c>
      <c r="P2371" s="37">
        <f t="shared" si="265"/>
        <v>5</v>
      </c>
    </row>
    <row r="2372" spans="1:16" x14ac:dyDescent="0.25">
      <c r="A2372" s="31">
        <v>43952</v>
      </c>
      <c r="B2372" s="32" t="s">
        <v>80</v>
      </c>
      <c r="C2372" s="32" t="s">
        <v>86</v>
      </c>
      <c r="D2372" s="32" t="s">
        <v>76</v>
      </c>
      <c r="E2372" s="33">
        <v>23</v>
      </c>
      <c r="F2372" s="34">
        <v>112948.55</v>
      </c>
      <c r="G2372" s="34">
        <v>0</v>
      </c>
      <c r="H2372" s="34">
        <v>99508.38</v>
      </c>
      <c r="I2372" s="34">
        <v>6200.02</v>
      </c>
      <c r="J2372" s="35">
        <f t="shared" si="259"/>
        <v>112948.55</v>
      </c>
      <c r="K2372" s="35">
        <f t="shared" si="260"/>
        <v>13440.169999999998</v>
      </c>
      <c r="L2372" s="35">
        <f t="shared" si="261"/>
        <v>7240.1499999999978</v>
      </c>
      <c r="M2372" s="36">
        <f t="shared" si="262"/>
        <v>0.11899373652871151</v>
      </c>
      <c r="N2372" s="37">
        <f t="shared" si="263"/>
        <v>2020</v>
      </c>
      <c r="O2372" s="38" t="str">
        <f t="shared" si="264"/>
        <v>Q2</v>
      </c>
      <c r="P2372" s="37">
        <f t="shared" si="265"/>
        <v>5</v>
      </c>
    </row>
    <row r="2373" spans="1:16" x14ac:dyDescent="0.25">
      <c r="A2373" s="31">
        <v>43952</v>
      </c>
      <c r="B2373" s="32" t="s">
        <v>80</v>
      </c>
      <c r="C2373" s="32" t="s">
        <v>86</v>
      </c>
      <c r="D2373" s="32" t="s">
        <v>77</v>
      </c>
      <c r="E2373" s="33">
        <v>24</v>
      </c>
      <c r="F2373" s="34">
        <v>139672.71</v>
      </c>
      <c r="G2373" s="34">
        <v>9489.6</v>
      </c>
      <c r="H2373" s="34">
        <v>123722.82</v>
      </c>
      <c r="I2373" s="34">
        <v>7173.3</v>
      </c>
      <c r="J2373" s="35">
        <f t="shared" si="259"/>
        <v>130183.10999999999</v>
      </c>
      <c r="K2373" s="35">
        <f t="shared" si="260"/>
        <v>6460.289999999979</v>
      </c>
      <c r="L2373" s="35">
        <f t="shared" si="261"/>
        <v>-713.01000000002114</v>
      </c>
      <c r="M2373" s="36">
        <f t="shared" si="262"/>
        <v>4.962464024711024E-2</v>
      </c>
      <c r="N2373" s="37">
        <f t="shared" si="263"/>
        <v>2020</v>
      </c>
      <c r="O2373" s="38" t="str">
        <f t="shared" si="264"/>
        <v>Q2</v>
      </c>
      <c r="P2373" s="37">
        <f t="shared" si="265"/>
        <v>5</v>
      </c>
    </row>
    <row r="2374" spans="1:16" x14ac:dyDescent="0.25">
      <c r="A2374" s="31">
        <v>43952</v>
      </c>
      <c r="B2374" s="32" t="s">
        <v>80</v>
      </c>
      <c r="C2374" s="32" t="s">
        <v>75</v>
      </c>
      <c r="D2374" s="32" t="s">
        <v>76</v>
      </c>
      <c r="E2374" s="33">
        <v>46</v>
      </c>
      <c r="F2374" s="34">
        <v>289360.07</v>
      </c>
      <c r="G2374" s="34">
        <v>0</v>
      </c>
      <c r="H2374" s="34">
        <v>252789.68</v>
      </c>
      <c r="I2374" s="34">
        <v>0</v>
      </c>
      <c r="J2374" s="35">
        <f t="shared" si="259"/>
        <v>289360.07</v>
      </c>
      <c r="K2374" s="35">
        <f t="shared" si="260"/>
        <v>36570.390000000014</v>
      </c>
      <c r="L2374" s="35">
        <f t="shared" si="261"/>
        <v>36570.390000000014</v>
      </c>
      <c r="M2374" s="36">
        <f t="shared" si="262"/>
        <v>0.12638367830087963</v>
      </c>
      <c r="N2374" s="37">
        <f t="shared" si="263"/>
        <v>2020</v>
      </c>
      <c r="O2374" s="38" t="str">
        <f t="shared" si="264"/>
        <v>Q2</v>
      </c>
      <c r="P2374" s="37">
        <f t="shared" si="265"/>
        <v>5</v>
      </c>
    </row>
    <row r="2375" spans="1:16" x14ac:dyDescent="0.25">
      <c r="A2375" s="31">
        <v>43952</v>
      </c>
      <c r="B2375" s="32" t="s">
        <v>80</v>
      </c>
      <c r="C2375" s="32" t="s">
        <v>75</v>
      </c>
      <c r="D2375" s="32" t="s">
        <v>77</v>
      </c>
      <c r="E2375" s="33">
        <v>27</v>
      </c>
      <c r="F2375" s="34">
        <v>143793.54</v>
      </c>
      <c r="G2375" s="34">
        <v>9939.1200000000008</v>
      </c>
      <c r="H2375" s="34">
        <v>127340.71</v>
      </c>
      <c r="I2375" s="34">
        <v>0</v>
      </c>
      <c r="J2375" s="35">
        <f t="shared" si="259"/>
        <v>133854.42000000001</v>
      </c>
      <c r="K2375" s="35">
        <f t="shared" si="260"/>
        <v>6513.7100000000064</v>
      </c>
      <c r="L2375" s="35">
        <f t="shared" si="261"/>
        <v>6513.7100000000064</v>
      </c>
      <c r="M2375" s="36">
        <f t="shared" si="262"/>
        <v>4.8662644087509442E-2</v>
      </c>
      <c r="N2375" s="37">
        <f t="shared" si="263"/>
        <v>2020</v>
      </c>
      <c r="O2375" s="38" t="str">
        <f t="shared" si="264"/>
        <v>Q2</v>
      </c>
      <c r="P2375" s="37">
        <f t="shared" si="265"/>
        <v>5</v>
      </c>
    </row>
    <row r="2376" spans="1:16" x14ac:dyDescent="0.25">
      <c r="A2376" s="31">
        <v>43952</v>
      </c>
      <c r="B2376" s="32" t="s">
        <v>80</v>
      </c>
      <c r="C2376" s="32" t="s">
        <v>78</v>
      </c>
      <c r="D2376" s="32" t="s">
        <v>76</v>
      </c>
      <c r="E2376" s="33">
        <v>31</v>
      </c>
      <c r="F2376" s="34">
        <v>176132.27</v>
      </c>
      <c r="G2376" s="34">
        <v>0</v>
      </c>
      <c r="H2376" s="34">
        <v>154350.63</v>
      </c>
      <c r="I2376" s="34">
        <v>0</v>
      </c>
      <c r="J2376" s="35">
        <f t="shared" si="259"/>
        <v>176132.27</v>
      </c>
      <c r="K2376" s="35">
        <f t="shared" si="260"/>
        <v>21781.639999999985</v>
      </c>
      <c r="L2376" s="35">
        <f t="shared" si="261"/>
        <v>21781.639999999985</v>
      </c>
      <c r="M2376" s="36">
        <f t="shared" si="262"/>
        <v>0.12366637868233905</v>
      </c>
      <c r="N2376" s="37">
        <f t="shared" si="263"/>
        <v>2020</v>
      </c>
      <c r="O2376" s="38" t="str">
        <f t="shared" si="264"/>
        <v>Q2</v>
      </c>
      <c r="P2376" s="37">
        <f t="shared" si="265"/>
        <v>5</v>
      </c>
    </row>
    <row r="2377" spans="1:16" x14ac:dyDescent="0.25">
      <c r="A2377" s="31">
        <v>43952</v>
      </c>
      <c r="B2377" s="32" t="s">
        <v>80</v>
      </c>
      <c r="C2377" s="32" t="s">
        <v>78</v>
      </c>
      <c r="D2377" s="32" t="s">
        <v>77</v>
      </c>
      <c r="E2377" s="33">
        <v>24</v>
      </c>
      <c r="F2377" s="34">
        <v>178131.54</v>
      </c>
      <c r="G2377" s="34">
        <v>11828.93</v>
      </c>
      <c r="H2377" s="34">
        <v>156052.72</v>
      </c>
      <c r="I2377" s="34">
        <v>0</v>
      </c>
      <c r="J2377" s="35">
        <f t="shared" si="259"/>
        <v>166302.61000000002</v>
      </c>
      <c r="K2377" s="35">
        <f t="shared" si="260"/>
        <v>10249.890000000014</v>
      </c>
      <c r="L2377" s="35">
        <f t="shared" si="261"/>
        <v>10249.890000000014</v>
      </c>
      <c r="M2377" s="36">
        <f t="shared" si="262"/>
        <v>6.1633969545036082E-2</v>
      </c>
      <c r="N2377" s="37">
        <f t="shared" si="263"/>
        <v>2020</v>
      </c>
      <c r="O2377" s="38" t="str">
        <f t="shared" si="264"/>
        <v>Q2</v>
      </c>
      <c r="P2377" s="37">
        <f t="shared" si="265"/>
        <v>5</v>
      </c>
    </row>
    <row r="2378" spans="1:16" x14ac:dyDescent="0.25">
      <c r="A2378" s="31">
        <v>43952</v>
      </c>
      <c r="B2378" s="32" t="s">
        <v>80</v>
      </c>
      <c r="C2378" s="32" t="s">
        <v>79</v>
      </c>
      <c r="D2378" s="32" t="s">
        <v>76</v>
      </c>
      <c r="E2378" s="33">
        <v>36</v>
      </c>
      <c r="F2378" s="34">
        <v>183963.66</v>
      </c>
      <c r="G2378" s="34">
        <v>0</v>
      </c>
      <c r="H2378" s="34">
        <v>159048.78</v>
      </c>
      <c r="I2378" s="34">
        <v>0</v>
      </c>
      <c r="J2378" s="35">
        <f t="shared" si="259"/>
        <v>183963.66</v>
      </c>
      <c r="K2378" s="35">
        <f t="shared" si="260"/>
        <v>24914.880000000005</v>
      </c>
      <c r="L2378" s="35">
        <f t="shared" si="261"/>
        <v>24914.880000000005</v>
      </c>
      <c r="M2378" s="36">
        <f t="shared" si="262"/>
        <v>0.13543370467841315</v>
      </c>
      <c r="N2378" s="37">
        <f t="shared" si="263"/>
        <v>2020</v>
      </c>
      <c r="O2378" s="38" t="str">
        <f t="shared" si="264"/>
        <v>Q2</v>
      </c>
      <c r="P2378" s="37">
        <f t="shared" si="265"/>
        <v>5</v>
      </c>
    </row>
    <row r="2379" spans="1:16" x14ac:dyDescent="0.25">
      <c r="A2379" s="31">
        <v>43952</v>
      </c>
      <c r="B2379" s="32" t="s">
        <v>80</v>
      </c>
      <c r="C2379" s="32" t="s">
        <v>79</v>
      </c>
      <c r="D2379" s="32" t="s">
        <v>77</v>
      </c>
      <c r="E2379" s="33">
        <v>48</v>
      </c>
      <c r="F2379" s="34">
        <v>250780</v>
      </c>
      <c r="G2379" s="34">
        <v>16912.82</v>
      </c>
      <c r="H2379" s="34">
        <v>218598.82</v>
      </c>
      <c r="I2379" s="34">
        <v>0</v>
      </c>
      <c r="J2379" s="35">
        <f t="shared" si="259"/>
        <v>233867.18</v>
      </c>
      <c r="K2379" s="35">
        <f t="shared" si="260"/>
        <v>15268.359999999986</v>
      </c>
      <c r="L2379" s="35">
        <f t="shared" si="261"/>
        <v>15268.359999999986</v>
      </c>
      <c r="M2379" s="36">
        <f t="shared" si="262"/>
        <v>6.5286458749791165E-2</v>
      </c>
      <c r="N2379" s="37">
        <f t="shared" si="263"/>
        <v>2020</v>
      </c>
      <c r="O2379" s="38" t="str">
        <f t="shared" si="264"/>
        <v>Q2</v>
      </c>
      <c r="P2379" s="37">
        <f t="shared" si="265"/>
        <v>5</v>
      </c>
    </row>
    <row r="2380" spans="1:16" x14ac:dyDescent="0.25">
      <c r="A2380" s="31">
        <v>43952</v>
      </c>
      <c r="B2380" s="32" t="s">
        <v>81</v>
      </c>
      <c r="C2380" s="32" t="s">
        <v>86</v>
      </c>
      <c r="D2380" s="32" t="s">
        <v>76</v>
      </c>
      <c r="E2380" s="33">
        <v>68</v>
      </c>
      <c r="F2380" s="34">
        <v>43548.3</v>
      </c>
      <c r="G2380" s="34">
        <v>0</v>
      </c>
      <c r="H2380" s="34">
        <v>19387.53</v>
      </c>
      <c r="I2380" s="34">
        <v>2394.23</v>
      </c>
      <c r="J2380" s="35">
        <f t="shared" si="259"/>
        <v>43548.3</v>
      </c>
      <c r="K2380" s="35">
        <f t="shared" si="260"/>
        <v>24160.770000000004</v>
      </c>
      <c r="L2380" s="35">
        <f t="shared" si="261"/>
        <v>21766.540000000005</v>
      </c>
      <c r="M2380" s="36">
        <f t="shared" si="262"/>
        <v>0.5548039762746193</v>
      </c>
      <c r="N2380" s="37">
        <f t="shared" si="263"/>
        <v>2020</v>
      </c>
      <c r="O2380" s="38" t="str">
        <f t="shared" si="264"/>
        <v>Q2</v>
      </c>
      <c r="P2380" s="37">
        <f t="shared" si="265"/>
        <v>5</v>
      </c>
    </row>
    <row r="2381" spans="1:16" x14ac:dyDescent="0.25">
      <c r="A2381" s="31">
        <v>43952</v>
      </c>
      <c r="B2381" s="32" t="s">
        <v>81</v>
      </c>
      <c r="C2381" s="32" t="s">
        <v>86</v>
      </c>
      <c r="D2381" s="32" t="s">
        <v>77</v>
      </c>
      <c r="E2381" s="33">
        <v>34</v>
      </c>
      <c r="F2381" s="34">
        <v>23614.32</v>
      </c>
      <c r="G2381" s="34">
        <v>1598.89</v>
      </c>
      <c r="H2381" s="34">
        <v>10413.700000000001</v>
      </c>
      <c r="I2381" s="34">
        <v>1213.22</v>
      </c>
      <c r="J2381" s="35">
        <f t="shared" si="259"/>
        <v>22015.43</v>
      </c>
      <c r="K2381" s="35">
        <f t="shared" si="260"/>
        <v>11601.73</v>
      </c>
      <c r="L2381" s="35">
        <f t="shared" si="261"/>
        <v>10388.51</v>
      </c>
      <c r="M2381" s="36">
        <f t="shared" si="262"/>
        <v>0.52698175779441958</v>
      </c>
      <c r="N2381" s="37">
        <f t="shared" si="263"/>
        <v>2020</v>
      </c>
      <c r="O2381" s="38" t="str">
        <f t="shared" si="264"/>
        <v>Q2</v>
      </c>
      <c r="P2381" s="37">
        <f t="shared" si="265"/>
        <v>5</v>
      </c>
    </row>
    <row r="2382" spans="1:16" x14ac:dyDescent="0.25">
      <c r="A2382" s="31">
        <v>43952</v>
      </c>
      <c r="B2382" s="32" t="s">
        <v>81</v>
      </c>
      <c r="C2382" s="32" t="s">
        <v>75</v>
      </c>
      <c r="D2382" s="32" t="s">
        <v>76</v>
      </c>
      <c r="E2382" s="33">
        <v>88</v>
      </c>
      <c r="F2382" s="34">
        <v>59903.87</v>
      </c>
      <c r="G2382" s="34">
        <v>0</v>
      </c>
      <c r="H2382" s="34">
        <v>27504.23</v>
      </c>
      <c r="I2382" s="34">
        <v>0</v>
      </c>
      <c r="J2382" s="35">
        <f t="shared" si="259"/>
        <v>59903.87</v>
      </c>
      <c r="K2382" s="35">
        <f t="shared" si="260"/>
        <v>32399.640000000003</v>
      </c>
      <c r="L2382" s="35">
        <f t="shared" si="261"/>
        <v>32399.640000000003</v>
      </c>
      <c r="M2382" s="36">
        <f t="shared" si="262"/>
        <v>0.54086054874251033</v>
      </c>
      <c r="N2382" s="37">
        <f t="shared" si="263"/>
        <v>2020</v>
      </c>
      <c r="O2382" s="38" t="str">
        <f t="shared" si="264"/>
        <v>Q2</v>
      </c>
      <c r="P2382" s="37">
        <f t="shared" si="265"/>
        <v>5</v>
      </c>
    </row>
    <row r="2383" spans="1:16" x14ac:dyDescent="0.25">
      <c r="A2383" s="31">
        <v>43952</v>
      </c>
      <c r="B2383" s="32" t="s">
        <v>81</v>
      </c>
      <c r="C2383" s="32" t="s">
        <v>75</v>
      </c>
      <c r="D2383" s="32" t="s">
        <v>77</v>
      </c>
      <c r="E2383" s="33">
        <v>47</v>
      </c>
      <c r="F2383" s="34">
        <v>35030.74</v>
      </c>
      <c r="G2383" s="34">
        <v>2422.77</v>
      </c>
      <c r="H2383" s="34">
        <v>15421.23</v>
      </c>
      <c r="I2383" s="34">
        <v>0</v>
      </c>
      <c r="J2383" s="35">
        <f t="shared" si="259"/>
        <v>32607.969999999998</v>
      </c>
      <c r="K2383" s="35">
        <f t="shared" si="260"/>
        <v>17186.739999999998</v>
      </c>
      <c r="L2383" s="35">
        <f t="shared" si="261"/>
        <v>17186.739999999998</v>
      </c>
      <c r="M2383" s="36">
        <f t="shared" si="262"/>
        <v>0.52707175577013843</v>
      </c>
      <c r="N2383" s="37">
        <f t="shared" si="263"/>
        <v>2020</v>
      </c>
      <c r="O2383" s="38" t="str">
        <f t="shared" si="264"/>
        <v>Q2</v>
      </c>
      <c r="P2383" s="37">
        <f t="shared" si="265"/>
        <v>5</v>
      </c>
    </row>
    <row r="2384" spans="1:16" x14ac:dyDescent="0.25">
      <c r="A2384" s="31">
        <v>43952</v>
      </c>
      <c r="B2384" s="32" t="s">
        <v>81</v>
      </c>
      <c r="C2384" s="32" t="s">
        <v>78</v>
      </c>
      <c r="D2384" s="32" t="s">
        <v>76</v>
      </c>
      <c r="E2384" s="33">
        <v>120</v>
      </c>
      <c r="F2384" s="34">
        <v>88867.55</v>
      </c>
      <c r="G2384" s="34">
        <v>0</v>
      </c>
      <c r="H2384" s="34">
        <v>39968.870000000003</v>
      </c>
      <c r="I2384" s="34">
        <v>0</v>
      </c>
      <c r="J2384" s="35">
        <f t="shared" si="259"/>
        <v>88867.55</v>
      </c>
      <c r="K2384" s="35">
        <f t="shared" si="260"/>
        <v>48898.68</v>
      </c>
      <c r="L2384" s="35">
        <f t="shared" si="261"/>
        <v>48898.68</v>
      </c>
      <c r="M2384" s="36">
        <f t="shared" si="262"/>
        <v>0.55024224252834697</v>
      </c>
      <c r="N2384" s="37">
        <f t="shared" si="263"/>
        <v>2020</v>
      </c>
      <c r="O2384" s="38" t="str">
        <f t="shared" si="264"/>
        <v>Q2</v>
      </c>
      <c r="P2384" s="37">
        <f t="shared" si="265"/>
        <v>5</v>
      </c>
    </row>
    <row r="2385" spans="1:16" x14ac:dyDescent="0.25">
      <c r="A2385" s="31">
        <v>43952</v>
      </c>
      <c r="B2385" s="32" t="s">
        <v>81</v>
      </c>
      <c r="C2385" s="32" t="s">
        <v>78</v>
      </c>
      <c r="D2385" s="32" t="s">
        <v>77</v>
      </c>
      <c r="E2385" s="33">
        <v>79</v>
      </c>
      <c r="F2385" s="34">
        <v>60314.16</v>
      </c>
      <c r="G2385" s="34">
        <v>4026.17</v>
      </c>
      <c r="H2385" s="34">
        <v>27358.1</v>
      </c>
      <c r="I2385" s="34">
        <v>0</v>
      </c>
      <c r="J2385" s="35">
        <f t="shared" si="259"/>
        <v>56287.990000000005</v>
      </c>
      <c r="K2385" s="35">
        <f t="shared" si="260"/>
        <v>28929.890000000007</v>
      </c>
      <c r="L2385" s="35">
        <f t="shared" si="261"/>
        <v>28929.890000000007</v>
      </c>
      <c r="M2385" s="36">
        <f t="shared" si="262"/>
        <v>0.51396203701713283</v>
      </c>
      <c r="N2385" s="37">
        <f t="shared" si="263"/>
        <v>2020</v>
      </c>
      <c r="O2385" s="38" t="str">
        <f t="shared" si="264"/>
        <v>Q2</v>
      </c>
      <c r="P2385" s="37">
        <f t="shared" si="265"/>
        <v>5</v>
      </c>
    </row>
    <row r="2386" spans="1:16" x14ac:dyDescent="0.25">
      <c r="A2386" s="31">
        <v>43952</v>
      </c>
      <c r="B2386" s="32" t="s">
        <v>81</v>
      </c>
      <c r="C2386" s="32" t="s">
        <v>79</v>
      </c>
      <c r="D2386" s="32" t="s">
        <v>76</v>
      </c>
      <c r="E2386" s="33">
        <v>75</v>
      </c>
      <c r="F2386" s="34">
        <v>53401.72</v>
      </c>
      <c r="G2386" s="34">
        <v>0</v>
      </c>
      <c r="H2386" s="34">
        <v>23799.47</v>
      </c>
      <c r="I2386" s="34">
        <v>0</v>
      </c>
      <c r="J2386" s="35">
        <f t="shared" si="259"/>
        <v>53401.72</v>
      </c>
      <c r="K2386" s="35">
        <f t="shared" si="260"/>
        <v>29602.25</v>
      </c>
      <c r="L2386" s="35">
        <f t="shared" si="261"/>
        <v>29602.25</v>
      </c>
      <c r="M2386" s="36">
        <f t="shared" si="262"/>
        <v>0.55433139606739257</v>
      </c>
      <c r="N2386" s="37">
        <f t="shared" si="263"/>
        <v>2020</v>
      </c>
      <c r="O2386" s="38" t="str">
        <f t="shared" si="264"/>
        <v>Q2</v>
      </c>
      <c r="P2386" s="37">
        <f t="shared" si="265"/>
        <v>5</v>
      </c>
    </row>
    <row r="2387" spans="1:16" x14ac:dyDescent="0.25">
      <c r="A2387" s="31">
        <v>43952</v>
      </c>
      <c r="B2387" s="32" t="s">
        <v>81</v>
      </c>
      <c r="C2387" s="32" t="s">
        <v>79</v>
      </c>
      <c r="D2387" s="32" t="s">
        <v>77</v>
      </c>
      <c r="E2387" s="33">
        <v>59</v>
      </c>
      <c r="F2387" s="34">
        <v>41284.980000000003</v>
      </c>
      <c r="G2387" s="34">
        <v>2821.61</v>
      </c>
      <c r="H2387" s="34">
        <v>18564.169999999998</v>
      </c>
      <c r="I2387" s="34">
        <v>0</v>
      </c>
      <c r="J2387" s="35">
        <f t="shared" si="259"/>
        <v>38463.370000000003</v>
      </c>
      <c r="K2387" s="35">
        <f t="shared" si="260"/>
        <v>19899.200000000004</v>
      </c>
      <c r="L2387" s="35">
        <f t="shared" si="261"/>
        <v>19899.200000000004</v>
      </c>
      <c r="M2387" s="36">
        <f t="shared" si="262"/>
        <v>0.51735456357568266</v>
      </c>
      <c r="N2387" s="37">
        <f t="shared" si="263"/>
        <v>2020</v>
      </c>
      <c r="O2387" s="38" t="str">
        <f t="shared" si="264"/>
        <v>Q2</v>
      </c>
      <c r="P2387" s="37">
        <f t="shared" si="265"/>
        <v>5</v>
      </c>
    </row>
    <row r="2388" spans="1:16" x14ac:dyDescent="0.25">
      <c r="A2388" s="31">
        <v>43952</v>
      </c>
      <c r="B2388" s="32" t="s">
        <v>82</v>
      </c>
      <c r="C2388" s="32" t="s">
        <v>86</v>
      </c>
      <c r="D2388" s="32" t="s">
        <v>76</v>
      </c>
      <c r="E2388" s="33">
        <v>191</v>
      </c>
      <c r="F2388" s="34">
        <v>20473.169999999998</v>
      </c>
      <c r="G2388" s="34">
        <v>0</v>
      </c>
      <c r="H2388" s="34">
        <v>17060.79</v>
      </c>
      <c r="I2388" s="34">
        <v>1125.6099999999999</v>
      </c>
      <c r="J2388" s="35">
        <f t="shared" si="259"/>
        <v>20473.169999999998</v>
      </c>
      <c r="K2388" s="35">
        <f t="shared" si="260"/>
        <v>3412.3799999999974</v>
      </c>
      <c r="L2388" s="35">
        <f t="shared" si="261"/>
        <v>2286.7699999999977</v>
      </c>
      <c r="M2388" s="36">
        <f t="shared" si="262"/>
        <v>0.16667570288333453</v>
      </c>
      <c r="N2388" s="37">
        <f t="shared" si="263"/>
        <v>2020</v>
      </c>
      <c r="O2388" s="38" t="str">
        <f t="shared" si="264"/>
        <v>Q2</v>
      </c>
      <c r="P2388" s="37">
        <f t="shared" si="265"/>
        <v>5</v>
      </c>
    </row>
    <row r="2389" spans="1:16" x14ac:dyDescent="0.25">
      <c r="A2389" s="31">
        <v>43952</v>
      </c>
      <c r="B2389" s="32" t="s">
        <v>82</v>
      </c>
      <c r="C2389" s="32" t="s">
        <v>86</v>
      </c>
      <c r="D2389" s="32" t="s">
        <v>77</v>
      </c>
      <c r="E2389" s="33">
        <v>116</v>
      </c>
      <c r="F2389" s="34">
        <v>11839.68</v>
      </c>
      <c r="G2389" s="34">
        <v>824.81</v>
      </c>
      <c r="H2389" s="34">
        <v>9671.4599999999991</v>
      </c>
      <c r="I2389" s="34">
        <v>606.27</v>
      </c>
      <c r="J2389" s="35">
        <f t="shared" si="259"/>
        <v>11014.87</v>
      </c>
      <c r="K2389" s="35">
        <f t="shared" si="260"/>
        <v>1343.4100000000017</v>
      </c>
      <c r="L2389" s="35">
        <f t="shared" si="261"/>
        <v>737.14000000000169</v>
      </c>
      <c r="M2389" s="36">
        <f t="shared" si="262"/>
        <v>0.12196330959875165</v>
      </c>
      <c r="N2389" s="37">
        <f t="shared" si="263"/>
        <v>2020</v>
      </c>
      <c r="O2389" s="38" t="str">
        <f t="shared" si="264"/>
        <v>Q2</v>
      </c>
      <c r="P2389" s="37">
        <f t="shared" si="265"/>
        <v>5</v>
      </c>
    </row>
    <row r="2390" spans="1:16" x14ac:dyDescent="0.25">
      <c r="A2390" s="31">
        <v>43952</v>
      </c>
      <c r="B2390" s="32" t="s">
        <v>82</v>
      </c>
      <c r="C2390" s="32" t="s">
        <v>75</v>
      </c>
      <c r="D2390" s="32" t="s">
        <v>76</v>
      </c>
      <c r="E2390" s="33">
        <v>228</v>
      </c>
      <c r="F2390" s="34">
        <v>26503.42</v>
      </c>
      <c r="G2390" s="34">
        <v>0</v>
      </c>
      <c r="H2390" s="34">
        <v>22186.75</v>
      </c>
      <c r="I2390" s="34">
        <v>0</v>
      </c>
      <c r="J2390" s="35">
        <f t="shared" si="259"/>
        <v>26503.42</v>
      </c>
      <c r="K2390" s="35">
        <f t="shared" si="260"/>
        <v>4316.6699999999983</v>
      </c>
      <c r="L2390" s="35">
        <f t="shared" si="261"/>
        <v>4316.6699999999983</v>
      </c>
      <c r="M2390" s="36">
        <f t="shared" si="262"/>
        <v>0.16287218781576107</v>
      </c>
      <c r="N2390" s="37">
        <f t="shared" si="263"/>
        <v>2020</v>
      </c>
      <c r="O2390" s="38" t="str">
        <f t="shared" si="264"/>
        <v>Q2</v>
      </c>
      <c r="P2390" s="37">
        <f t="shared" si="265"/>
        <v>5</v>
      </c>
    </row>
    <row r="2391" spans="1:16" x14ac:dyDescent="0.25">
      <c r="A2391" s="31">
        <v>43952</v>
      </c>
      <c r="B2391" s="32" t="s">
        <v>82</v>
      </c>
      <c r="C2391" s="32" t="s">
        <v>75</v>
      </c>
      <c r="D2391" s="32" t="s">
        <v>77</v>
      </c>
      <c r="E2391" s="33">
        <v>198</v>
      </c>
      <c r="F2391" s="34">
        <v>23631.67</v>
      </c>
      <c r="G2391" s="34">
        <v>1623.79</v>
      </c>
      <c r="H2391" s="34">
        <v>19759.439999999999</v>
      </c>
      <c r="I2391" s="34">
        <v>0</v>
      </c>
      <c r="J2391" s="35">
        <f t="shared" si="259"/>
        <v>22007.879999999997</v>
      </c>
      <c r="K2391" s="35">
        <f t="shared" si="260"/>
        <v>2248.4399999999987</v>
      </c>
      <c r="L2391" s="35">
        <f t="shared" si="261"/>
        <v>2248.4399999999987</v>
      </c>
      <c r="M2391" s="36">
        <f t="shared" si="262"/>
        <v>0.10216522445596754</v>
      </c>
      <c r="N2391" s="37">
        <f t="shared" si="263"/>
        <v>2020</v>
      </c>
      <c r="O2391" s="38" t="str">
        <f t="shared" si="264"/>
        <v>Q2</v>
      </c>
      <c r="P2391" s="37">
        <f t="shared" si="265"/>
        <v>5</v>
      </c>
    </row>
    <row r="2392" spans="1:16" x14ac:dyDescent="0.25">
      <c r="A2392" s="31">
        <v>43952</v>
      </c>
      <c r="B2392" s="32" t="s">
        <v>82</v>
      </c>
      <c r="C2392" s="32" t="s">
        <v>78</v>
      </c>
      <c r="D2392" s="32" t="s">
        <v>76</v>
      </c>
      <c r="E2392" s="33">
        <v>638</v>
      </c>
      <c r="F2392" s="34">
        <v>64085.43</v>
      </c>
      <c r="G2392" s="34">
        <v>0</v>
      </c>
      <c r="H2392" s="34">
        <v>52650.11</v>
      </c>
      <c r="I2392" s="34">
        <v>0</v>
      </c>
      <c r="J2392" s="35">
        <f t="shared" si="259"/>
        <v>64085.43</v>
      </c>
      <c r="K2392" s="35">
        <f t="shared" si="260"/>
        <v>11435.32</v>
      </c>
      <c r="L2392" s="35">
        <f t="shared" si="261"/>
        <v>11435.32</v>
      </c>
      <c r="M2392" s="36">
        <f t="shared" si="262"/>
        <v>0.17843868723358802</v>
      </c>
      <c r="N2392" s="37">
        <f t="shared" si="263"/>
        <v>2020</v>
      </c>
      <c r="O2392" s="38" t="str">
        <f t="shared" si="264"/>
        <v>Q2</v>
      </c>
      <c r="P2392" s="37">
        <f t="shared" si="265"/>
        <v>5</v>
      </c>
    </row>
    <row r="2393" spans="1:16" x14ac:dyDescent="0.25">
      <c r="A2393" s="31">
        <v>43952</v>
      </c>
      <c r="B2393" s="32" t="s">
        <v>82</v>
      </c>
      <c r="C2393" s="32" t="s">
        <v>78</v>
      </c>
      <c r="D2393" s="32" t="s">
        <v>77</v>
      </c>
      <c r="E2393" s="33">
        <v>263</v>
      </c>
      <c r="F2393" s="34">
        <v>30478.27</v>
      </c>
      <c r="G2393" s="34">
        <v>2081.69</v>
      </c>
      <c r="H2393" s="34">
        <v>25591.26</v>
      </c>
      <c r="I2393" s="34">
        <v>0</v>
      </c>
      <c r="J2393" s="35">
        <f t="shared" si="259"/>
        <v>28396.58</v>
      </c>
      <c r="K2393" s="35">
        <f t="shared" si="260"/>
        <v>2805.3200000000033</v>
      </c>
      <c r="L2393" s="35">
        <f t="shared" si="261"/>
        <v>2805.3200000000033</v>
      </c>
      <c r="M2393" s="36">
        <f t="shared" si="262"/>
        <v>9.8790769874400483E-2</v>
      </c>
      <c r="N2393" s="37">
        <f t="shared" si="263"/>
        <v>2020</v>
      </c>
      <c r="O2393" s="38" t="str">
        <f t="shared" si="264"/>
        <v>Q2</v>
      </c>
      <c r="P2393" s="37">
        <f t="shared" si="265"/>
        <v>5</v>
      </c>
    </row>
    <row r="2394" spans="1:16" x14ac:dyDescent="0.25">
      <c r="A2394" s="31">
        <v>43952</v>
      </c>
      <c r="B2394" s="32" t="s">
        <v>82</v>
      </c>
      <c r="C2394" s="32" t="s">
        <v>79</v>
      </c>
      <c r="D2394" s="32" t="s">
        <v>76</v>
      </c>
      <c r="E2394" s="33">
        <v>202</v>
      </c>
      <c r="F2394" s="34">
        <v>21795.8</v>
      </c>
      <c r="G2394" s="34">
        <v>0</v>
      </c>
      <c r="H2394" s="34">
        <v>17869.37</v>
      </c>
      <c r="I2394" s="34">
        <v>0</v>
      </c>
      <c r="J2394" s="35">
        <f t="shared" si="259"/>
        <v>21795.8</v>
      </c>
      <c r="K2394" s="35">
        <f t="shared" si="260"/>
        <v>3926.4300000000003</v>
      </c>
      <c r="L2394" s="35">
        <f t="shared" si="261"/>
        <v>3926.4300000000003</v>
      </c>
      <c r="M2394" s="36">
        <f t="shared" si="262"/>
        <v>0.18014617495113738</v>
      </c>
      <c r="N2394" s="37">
        <f t="shared" si="263"/>
        <v>2020</v>
      </c>
      <c r="O2394" s="38" t="str">
        <f t="shared" si="264"/>
        <v>Q2</v>
      </c>
      <c r="P2394" s="37">
        <f t="shared" si="265"/>
        <v>5</v>
      </c>
    </row>
    <row r="2395" spans="1:16" x14ac:dyDescent="0.25">
      <c r="A2395" s="31">
        <v>43952</v>
      </c>
      <c r="B2395" s="32" t="s">
        <v>82</v>
      </c>
      <c r="C2395" s="32" t="s">
        <v>79</v>
      </c>
      <c r="D2395" s="32" t="s">
        <v>77</v>
      </c>
      <c r="E2395" s="33">
        <v>173</v>
      </c>
      <c r="F2395" s="34">
        <v>18197.73</v>
      </c>
      <c r="G2395" s="34">
        <v>1260.01</v>
      </c>
      <c r="H2395" s="34">
        <v>14800.86</v>
      </c>
      <c r="I2395" s="34">
        <v>0</v>
      </c>
      <c r="J2395" s="35">
        <f t="shared" si="259"/>
        <v>16937.72</v>
      </c>
      <c r="K2395" s="35">
        <f t="shared" si="260"/>
        <v>2136.8600000000006</v>
      </c>
      <c r="L2395" s="35">
        <f t="shared" si="261"/>
        <v>2136.8600000000006</v>
      </c>
      <c r="M2395" s="36">
        <f t="shared" si="262"/>
        <v>0.12615983733347821</v>
      </c>
      <c r="N2395" s="37">
        <f t="shared" si="263"/>
        <v>2020</v>
      </c>
      <c r="O2395" s="38" t="str">
        <f t="shared" si="264"/>
        <v>Q2</v>
      </c>
      <c r="P2395" s="37">
        <f t="shared" si="265"/>
        <v>5</v>
      </c>
    </row>
    <row r="2396" spans="1:16" x14ac:dyDescent="0.25">
      <c r="A2396" s="31">
        <v>43952</v>
      </c>
      <c r="B2396" s="32" t="s">
        <v>83</v>
      </c>
      <c r="C2396" s="32" t="s">
        <v>86</v>
      </c>
      <c r="D2396" s="32" t="s">
        <v>76</v>
      </c>
      <c r="E2396" s="33">
        <v>77</v>
      </c>
      <c r="F2396" s="34">
        <v>43759.54</v>
      </c>
      <c r="G2396" s="34">
        <v>0</v>
      </c>
      <c r="H2396" s="34">
        <v>23263</v>
      </c>
      <c r="I2396" s="34">
        <v>2401.81</v>
      </c>
      <c r="J2396" s="35">
        <f t="shared" si="259"/>
        <v>43759.54</v>
      </c>
      <c r="K2396" s="35">
        <f t="shared" si="260"/>
        <v>20496.54</v>
      </c>
      <c r="L2396" s="35">
        <f t="shared" si="261"/>
        <v>18094.73</v>
      </c>
      <c r="M2396" s="36">
        <f t="shared" si="262"/>
        <v>0.46839020702685635</v>
      </c>
      <c r="N2396" s="37">
        <f t="shared" si="263"/>
        <v>2020</v>
      </c>
      <c r="O2396" s="38" t="str">
        <f t="shared" si="264"/>
        <v>Q2</v>
      </c>
      <c r="P2396" s="37">
        <f t="shared" si="265"/>
        <v>5</v>
      </c>
    </row>
    <row r="2397" spans="1:16" x14ac:dyDescent="0.25">
      <c r="A2397" s="31">
        <v>43952</v>
      </c>
      <c r="B2397" s="32" t="s">
        <v>83</v>
      </c>
      <c r="C2397" s="32" t="s">
        <v>86</v>
      </c>
      <c r="D2397" s="32" t="s">
        <v>77</v>
      </c>
      <c r="E2397" s="33">
        <v>58</v>
      </c>
      <c r="F2397" s="34">
        <v>45531.44</v>
      </c>
      <c r="G2397" s="34">
        <v>3126.71</v>
      </c>
      <c r="H2397" s="34">
        <v>24829.15</v>
      </c>
      <c r="I2397" s="34">
        <v>2337.17</v>
      </c>
      <c r="J2397" s="35">
        <f t="shared" si="259"/>
        <v>42404.73</v>
      </c>
      <c r="K2397" s="35">
        <f t="shared" si="260"/>
        <v>17575.580000000002</v>
      </c>
      <c r="L2397" s="35">
        <f t="shared" si="261"/>
        <v>15238.410000000002</v>
      </c>
      <c r="M2397" s="36">
        <f t="shared" si="262"/>
        <v>0.41447215911998497</v>
      </c>
      <c r="N2397" s="37">
        <f t="shared" si="263"/>
        <v>2020</v>
      </c>
      <c r="O2397" s="38" t="str">
        <f t="shared" si="264"/>
        <v>Q2</v>
      </c>
      <c r="P2397" s="37">
        <f t="shared" si="265"/>
        <v>5</v>
      </c>
    </row>
    <row r="2398" spans="1:16" x14ac:dyDescent="0.25">
      <c r="A2398" s="31">
        <v>43952</v>
      </c>
      <c r="B2398" s="32" t="s">
        <v>83</v>
      </c>
      <c r="C2398" s="32" t="s">
        <v>75</v>
      </c>
      <c r="D2398" s="32" t="s">
        <v>76</v>
      </c>
      <c r="E2398" s="33">
        <v>91</v>
      </c>
      <c r="F2398" s="34">
        <v>53159.28</v>
      </c>
      <c r="G2398" s="34">
        <v>0</v>
      </c>
      <c r="H2398" s="34">
        <v>28577.96</v>
      </c>
      <c r="I2398" s="34">
        <v>0</v>
      </c>
      <c r="J2398" s="35">
        <f t="shared" si="259"/>
        <v>53159.28</v>
      </c>
      <c r="K2398" s="35">
        <f t="shared" si="260"/>
        <v>24581.32</v>
      </c>
      <c r="L2398" s="35">
        <f t="shared" si="261"/>
        <v>24581.32</v>
      </c>
      <c r="M2398" s="36">
        <f t="shared" si="262"/>
        <v>0.46240882118794685</v>
      </c>
      <c r="N2398" s="37">
        <f t="shared" si="263"/>
        <v>2020</v>
      </c>
      <c r="O2398" s="38" t="str">
        <f t="shared" si="264"/>
        <v>Q2</v>
      </c>
      <c r="P2398" s="37">
        <f t="shared" si="265"/>
        <v>5</v>
      </c>
    </row>
    <row r="2399" spans="1:16" x14ac:dyDescent="0.25">
      <c r="A2399" s="31">
        <v>43952</v>
      </c>
      <c r="B2399" s="32" t="s">
        <v>83</v>
      </c>
      <c r="C2399" s="32" t="s">
        <v>75</v>
      </c>
      <c r="D2399" s="32" t="s">
        <v>77</v>
      </c>
      <c r="E2399" s="33">
        <v>77</v>
      </c>
      <c r="F2399" s="34">
        <v>49576.480000000003</v>
      </c>
      <c r="G2399" s="34">
        <v>3404.11</v>
      </c>
      <c r="H2399" s="34">
        <v>26647.96</v>
      </c>
      <c r="I2399" s="34">
        <v>0</v>
      </c>
      <c r="J2399" s="35">
        <f t="shared" si="259"/>
        <v>46172.37</v>
      </c>
      <c r="K2399" s="35">
        <f t="shared" si="260"/>
        <v>19524.410000000003</v>
      </c>
      <c r="L2399" s="35">
        <f t="shared" si="261"/>
        <v>19524.410000000003</v>
      </c>
      <c r="M2399" s="36">
        <f t="shared" si="262"/>
        <v>0.42285916880593311</v>
      </c>
      <c r="N2399" s="37">
        <f t="shared" si="263"/>
        <v>2020</v>
      </c>
      <c r="O2399" s="38" t="str">
        <f t="shared" si="264"/>
        <v>Q2</v>
      </c>
      <c r="P2399" s="37">
        <f t="shared" si="265"/>
        <v>5</v>
      </c>
    </row>
    <row r="2400" spans="1:16" x14ac:dyDescent="0.25">
      <c r="A2400" s="31">
        <v>43952</v>
      </c>
      <c r="B2400" s="32" t="s">
        <v>83</v>
      </c>
      <c r="C2400" s="32" t="s">
        <v>78</v>
      </c>
      <c r="D2400" s="32" t="s">
        <v>76</v>
      </c>
      <c r="E2400" s="33">
        <v>145</v>
      </c>
      <c r="F2400" s="34">
        <v>86000.28</v>
      </c>
      <c r="G2400" s="34">
        <v>0</v>
      </c>
      <c r="H2400" s="34">
        <v>46793.37</v>
      </c>
      <c r="I2400" s="34">
        <v>0</v>
      </c>
      <c r="J2400" s="35">
        <f t="shared" si="259"/>
        <v>86000.28</v>
      </c>
      <c r="K2400" s="35">
        <f t="shared" si="260"/>
        <v>39206.909999999996</v>
      </c>
      <c r="L2400" s="35">
        <f t="shared" si="261"/>
        <v>39206.909999999996</v>
      </c>
      <c r="M2400" s="36">
        <f t="shared" si="262"/>
        <v>0.45589281802338316</v>
      </c>
      <c r="N2400" s="37">
        <f t="shared" si="263"/>
        <v>2020</v>
      </c>
      <c r="O2400" s="38" t="str">
        <f t="shared" si="264"/>
        <v>Q2</v>
      </c>
      <c r="P2400" s="37">
        <f t="shared" si="265"/>
        <v>5</v>
      </c>
    </row>
    <row r="2401" spans="1:16" x14ac:dyDescent="0.25">
      <c r="A2401" s="31">
        <v>43952</v>
      </c>
      <c r="B2401" s="32" t="s">
        <v>83</v>
      </c>
      <c r="C2401" s="32" t="s">
        <v>78</v>
      </c>
      <c r="D2401" s="32" t="s">
        <v>77</v>
      </c>
      <c r="E2401" s="33">
        <v>70</v>
      </c>
      <c r="F2401" s="34">
        <v>36627.32</v>
      </c>
      <c r="G2401" s="34">
        <v>2530.89</v>
      </c>
      <c r="H2401" s="34">
        <v>19286.2</v>
      </c>
      <c r="I2401" s="34">
        <v>0</v>
      </c>
      <c r="J2401" s="35">
        <f t="shared" si="259"/>
        <v>34096.43</v>
      </c>
      <c r="K2401" s="35">
        <f t="shared" si="260"/>
        <v>14810.23</v>
      </c>
      <c r="L2401" s="35">
        <f t="shared" si="261"/>
        <v>14810.23</v>
      </c>
      <c r="M2401" s="36">
        <f t="shared" si="262"/>
        <v>0.43436306968207522</v>
      </c>
      <c r="N2401" s="37">
        <f t="shared" si="263"/>
        <v>2020</v>
      </c>
      <c r="O2401" s="38" t="str">
        <f t="shared" si="264"/>
        <v>Q2</v>
      </c>
      <c r="P2401" s="37">
        <f t="shared" si="265"/>
        <v>5</v>
      </c>
    </row>
    <row r="2402" spans="1:16" x14ac:dyDescent="0.25">
      <c r="A2402" s="31">
        <v>43952</v>
      </c>
      <c r="B2402" s="32" t="s">
        <v>83</v>
      </c>
      <c r="C2402" s="32" t="s">
        <v>79</v>
      </c>
      <c r="D2402" s="32" t="s">
        <v>76</v>
      </c>
      <c r="E2402" s="33">
        <v>99</v>
      </c>
      <c r="F2402" s="34">
        <v>56573.35</v>
      </c>
      <c r="G2402" s="34">
        <v>0</v>
      </c>
      <c r="H2402" s="34">
        <v>30314.92</v>
      </c>
      <c r="I2402" s="34">
        <v>0</v>
      </c>
      <c r="J2402" s="35">
        <f t="shared" si="259"/>
        <v>56573.35</v>
      </c>
      <c r="K2402" s="35">
        <f t="shared" si="260"/>
        <v>26258.43</v>
      </c>
      <c r="L2402" s="35">
        <f t="shared" si="261"/>
        <v>26258.43</v>
      </c>
      <c r="M2402" s="36">
        <f t="shared" si="262"/>
        <v>0.46414840203028457</v>
      </c>
      <c r="N2402" s="37">
        <f t="shared" si="263"/>
        <v>2020</v>
      </c>
      <c r="O2402" s="38" t="str">
        <f t="shared" si="264"/>
        <v>Q2</v>
      </c>
      <c r="P2402" s="37">
        <f t="shared" si="265"/>
        <v>5</v>
      </c>
    </row>
    <row r="2403" spans="1:16" x14ac:dyDescent="0.25">
      <c r="A2403" s="31">
        <v>43952</v>
      </c>
      <c r="B2403" s="32" t="s">
        <v>83</v>
      </c>
      <c r="C2403" s="32" t="s">
        <v>79</v>
      </c>
      <c r="D2403" s="32" t="s">
        <v>77</v>
      </c>
      <c r="E2403" s="33">
        <v>78</v>
      </c>
      <c r="F2403" s="34">
        <v>41197.360000000001</v>
      </c>
      <c r="G2403" s="34">
        <v>2852.98</v>
      </c>
      <c r="H2403" s="34">
        <v>22370.78</v>
      </c>
      <c r="I2403" s="34">
        <v>0</v>
      </c>
      <c r="J2403" s="35">
        <f t="shared" si="259"/>
        <v>38344.379999999997</v>
      </c>
      <c r="K2403" s="35">
        <f t="shared" si="260"/>
        <v>15973.599999999999</v>
      </c>
      <c r="L2403" s="35">
        <f t="shared" si="261"/>
        <v>15973.599999999999</v>
      </c>
      <c r="M2403" s="36">
        <f t="shared" si="262"/>
        <v>0.41658256046909609</v>
      </c>
      <c r="N2403" s="37">
        <f t="shared" si="263"/>
        <v>2020</v>
      </c>
      <c r="O2403" s="38" t="str">
        <f t="shared" si="264"/>
        <v>Q2</v>
      </c>
      <c r="P2403" s="37">
        <f t="shared" si="265"/>
        <v>5</v>
      </c>
    </row>
    <row r="2404" spans="1:16" x14ac:dyDescent="0.25">
      <c r="A2404" s="31">
        <v>43952</v>
      </c>
      <c r="B2404" s="32" t="s">
        <v>84</v>
      </c>
      <c r="C2404" s="32" t="s">
        <v>86</v>
      </c>
      <c r="D2404" s="32" t="s">
        <v>76</v>
      </c>
      <c r="E2404" s="33">
        <v>48</v>
      </c>
      <c r="F2404" s="34">
        <v>160083.04999999999</v>
      </c>
      <c r="G2404" s="34">
        <v>0</v>
      </c>
      <c r="H2404" s="34">
        <v>133741.35999999999</v>
      </c>
      <c r="I2404" s="34">
        <v>8802.43</v>
      </c>
      <c r="J2404" s="35">
        <f t="shared" si="259"/>
        <v>160083.04999999999</v>
      </c>
      <c r="K2404" s="35">
        <f t="shared" si="260"/>
        <v>26341.690000000002</v>
      </c>
      <c r="L2404" s="35">
        <f t="shared" si="261"/>
        <v>17539.260000000002</v>
      </c>
      <c r="M2404" s="36">
        <f t="shared" si="262"/>
        <v>0.16455015068740883</v>
      </c>
      <c r="N2404" s="37">
        <f t="shared" si="263"/>
        <v>2020</v>
      </c>
      <c r="O2404" s="38" t="str">
        <f t="shared" si="264"/>
        <v>Q2</v>
      </c>
      <c r="P2404" s="37">
        <f t="shared" si="265"/>
        <v>5</v>
      </c>
    </row>
    <row r="2405" spans="1:16" x14ac:dyDescent="0.25">
      <c r="A2405" s="31">
        <v>43952</v>
      </c>
      <c r="B2405" s="32" t="s">
        <v>84</v>
      </c>
      <c r="C2405" s="32" t="s">
        <v>86</v>
      </c>
      <c r="D2405" s="32" t="s">
        <v>77</v>
      </c>
      <c r="E2405" s="33">
        <v>21</v>
      </c>
      <c r="F2405" s="34">
        <v>87167.18</v>
      </c>
      <c r="G2405" s="34">
        <v>6101.71</v>
      </c>
      <c r="H2405" s="34">
        <v>73739.47</v>
      </c>
      <c r="I2405" s="34">
        <v>4458.6099999999997</v>
      </c>
      <c r="J2405" s="35">
        <f t="shared" si="259"/>
        <v>81065.469999999987</v>
      </c>
      <c r="K2405" s="35">
        <f t="shared" si="260"/>
        <v>7325.9999999999854</v>
      </c>
      <c r="L2405" s="35">
        <f t="shared" si="261"/>
        <v>2867.3899999999858</v>
      </c>
      <c r="M2405" s="36">
        <f t="shared" si="262"/>
        <v>9.0371399808080885E-2</v>
      </c>
      <c r="N2405" s="37">
        <f t="shared" si="263"/>
        <v>2020</v>
      </c>
      <c r="O2405" s="38" t="str">
        <f t="shared" si="264"/>
        <v>Q2</v>
      </c>
      <c r="P2405" s="37">
        <f t="shared" si="265"/>
        <v>5</v>
      </c>
    </row>
    <row r="2406" spans="1:16" x14ac:dyDescent="0.25">
      <c r="A2406" s="31">
        <v>43952</v>
      </c>
      <c r="B2406" s="32" t="s">
        <v>84</v>
      </c>
      <c r="C2406" s="32" t="s">
        <v>75</v>
      </c>
      <c r="D2406" s="32" t="s">
        <v>76</v>
      </c>
      <c r="E2406" s="33">
        <v>52</v>
      </c>
      <c r="F2406" s="34">
        <v>214221.96</v>
      </c>
      <c r="G2406" s="34">
        <v>0</v>
      </c>
      <c r="H2406" s="34">
        <v>179791.24</v>
      </c>
      <c r="I2406" s="34">
        <v>0</v>
      </c>
      <c r="J2406" s="35">
        <f t="shared" si="259"/>
        <v>214221.96</v>
      </c>
      <c r="K2406" s="35">
        <f t="shared" si="260"/>
        <v>34430.720000000001</v>
      </c>
      <c r="L2406" s="35">
        <f t="shared" si="261"/>
        <v>34430.720000000001</v>
      </c>
      <c r="M2406" s="36">
        <f t="shared" si="262"/>
        <v>0.16072451209017041</v>
      </c>
      <c r="N2406" s="37">
        <f t="shared" si="263"/>
        <v>2020</v>
      </c>
      <c r="O2406" s="38" t="str">
        <f t="shared" si="264"/>
        <v>Q2</v>
      </c>
      <c r="P2406" s="37">
        <f t="shared" si="265"/>
        <v>5</v>
      </c>
    </row>
    <row r="2407" spans="1:16" x14ac:dyDescent="0.25">
      <c r="A2407" s="31">
        <v>43952</v>
      </c>
      <c r="B2407" s="32" t="s">
        <v>84</v>
      </c>
      <c r="C2407" s="32" t="s">
        <v>75</v>
      </c>
      <c r="D2407" s="32" t="s">
        <v>77</v>
      </c>
      <c r="E2407" s="33">
        <v>43</v>
      </c>
      <c r="F2407" s="34">
        <v>170295.81</v>
      </c>
      <c r="G2407" s="34">
        <v>11717.27</v>
      </c>
      <c r="H2407" s="34">
        <v>143415.21</v>
      </c>
      <c r="I2407" s="34">
        <v>0</v>
      </c>
      <c r="J2407" s="35">
        <f t="shared" si="259"/>
        <v>158578.54</v>
      </c>
      <c r="K2407" s="35">
        <f t="shared" si="260"/>
        <v>15163.330000000016</v>
      </c>
      <c r="L2407" s="35">
        <f t="shared" si="261"/>
        <v>15163.330000000016</v>
      </c>
      <c r="M2407" s="36">
        <f t="shared" si="262"/>
        <v>9.5620315333966477E-2</v>
      </c>
      <c r="N2407" s="37">
        <f t="shared" si="263"/>
        <v>2020</v>
      </c>
      <c r="O2407" s="38" t="str">
        <f t="shared" si="264"/>
        <v>Q2</v>
      </c>
      <c r="P2407" s="37">
        <f t="shared" si="265"/>
        <v>5</v>
      </c>
    </row>
    <row r="2408" spans="1:16" x14ac:dyDescent="0.25">
      <c r="A2408" s="31">
        <v>43952</v>
      </c>
      <c r="B2408" s="32" t="s">
        <v>84</v>
      </c>
      <c r="C2408" s="32" t="s">
        <v>78</v>
      </c>
      <c r="D2408" s="32" t="s">
        <v>76</v>
      </c>
      <c r="E2408" s="33">
        <v>63</v>
      </c>
      <c r="F2408" s="34">
        <v>244972.83</v>
      </c>
      <c r="G2408" s="34">
        <v>0</v>
      </c>
      <c r="H2408" s="34">
        <v>201438.56</v>
      </c>
      <c r="I2408" s="34">
        <v>0</v>
      </c>
      <c r="J2408" s="35">
        <f t="shared" si="259"/>
        <v>244972.83</v>
      </c>
      <c r="K2408" s="35">
        <f t="shared" si="260"/>
        <v>43534.26999999999</v>
      </c>
      <c r="L2408" s="35">
        <f t="shared" si="261"/>
        <v>43534.26999999999</v>
      </c>
      <c r="M2408" s="36">
        <f t="shared" si="262"/>
        <v>0.17771060570268135</v>
      </c>
      <c r="N2408" s="37">
        <f t="shared" si="263"/>
        <v>2020</v>
      </c>
      <c r="O2408" s="38" t="str">
        <f t="shared" si="264"/>
        <v>Q2</v>
      </c>
      <c r="P2408" s="37">
        <f t="shared" si="265"/>
        <v>5</v>
      </c>
    </row>
    <row r="2409" spans="1:16" x14ac:dyDescent="0.25">
      <c r="A2409" s="31">
        <v>43952</v>
      </c>
      <c r="B2409" s="32" t="s">
        <v>84</v>
      </c>
      <c r="C2409" s="32" t="s">
        <v>78</v>
      </c>
      <c r="D2409" s="32" t="s">
        <v>77</v>
      </c>
      <c r="E2409" s="33">
        <v>28</v>
      </c>
      <c r="F2409" s="34">
        <v>132470.24</v>
      </c>
      <c r="G2409" s="34">
        <v>8768.14</v>
      </c>
      <c r="H2409" s="34">
        <v>118335.02</v>
      </c>
      <c r="I2409" s="34">
        <v>0</v>
      </c>
      <c r="J2409" s="35">
        <f t="shared" si="259"/>
        <v>123702.09999999999</v>
      </c>
      <c r="K2409" s="35">
        <f t="shared" si="260"/>
        <v>5367.0799999999872</v>
      </c>
      <c r="L2409" s="35">
        <f t="shared" si="261"/>
        <v>5367.0799999999872</v>
      </c>
      <c r="M2409" s="36">
        <f t="shared" si="262"/>
        <v>4.3387137324265211E-2</v>
      </c>
      <c r="N2409" s="37">
        <f t="shared" si="263"/>
        <v>2020</v>
      </c>
      <c r="O2409" s="38" t="str">
        <f t="shared" si="264"/>
        <v>Q2</v>
      </c>
      <c r="P2409" s="37">
        <f t="shared" si="265"/>
        <v>5</v>
      </c>
    </row>
    <row r="2410" spans="1:16" x14ac:dyDescent="0.25">
      <c r="A2410" s="31">
        <v>43952</v>
      </c>
      <c r="B2410" s="32" t="s">
        <v>84</v>
      </c>
      <c r="C2410" s="32" t="s">
        <v>79</v>
      </c>
      <c r="D2410" s="32" t="s">
        <v>76</v>
      </c>
      <c r="E2410" s="33">
        <v>45</v>
      </c>
      <c r="F2410" s="34">
        <v>193089.64</v>
      </c>
      <c r="G2410" s="34">
        <v>0</v>
      </c>
      <c r="H2410" s="34">
        <v>161576.35999999999</v>
      </c>
      <c r="I2410" s="34">
        <v>0</v>
      </c>
      <c r="J2410" s="35">
        <f t="shared" si="259"/>
        <v>193089.64</v>
      </c>
      <c r="K2410" s="35">
        <f t="shared" si="260"/>
        <v>31513.280000000028</v>
      </c>
      <c r="L2410" s="35">
        <f t="shared" si="261"/>
        <v>31513.280000000028</v>
      </c>
      <c r="M2410" s="36">
        <f t="shared" si="262"/>
        <v>0.16320544178341223</v>
      </c>
      <c r="N2410" s="37">
        <f t="shared" si="263"/>
        <v>2020</v>
      </c>
      <c r="O2410" s="38" t="str">
        <f t="shared" si="264"/>
        <v>Q2</v>
      </c>
      <c r="P2410" s="37">
        <f t="shared" si="265"/>
        <v>5</v>
      </c>
    </row>
    <row r="2411" spans="1:16" x14ac:dyDescent="0.25">
      <c r="A2411" s="31">
        <v>43952</v>
      </c>
      <c r="B2411" s="32" t="s">
        <v>84</v>
      </c>
      <c r="C2411" s="32" t="s">
        <v>79</v>
      </c>
      <c r="D2411" s="32" t="s">
        <v>77</v>
      </c>
      <c r="E2411" s="33">
        <v>29</v>
      </c>
      <c r="F2411" s="34">
        <v>107627.33</v>
      </c>
      <c r="G2411" s="34">
        <v>7419.01</v>
      </c>
      <c r="H2411" s="34">
        <v>90530.35</v>
      </c>
      <c r="I2411" s="34">
        <v>0</v>
      </c>
      <c r="J2411" s="35">
        <f t="shared" si="259"/>
        <v>100208.32000000001</v>
      </c>
      <c r="K2411" s="35">
        <f t="shared" si="260"/>
        <v>9677.9700000000012</v>
      </c>
      <c r="L2411" s="35">
        <f t="shared" si="261"/>
        <v>9677.9700000000012</v>
      </c>
      <c r="M2411" s="36">
        <f t="shared" si="262"/>
        <v>9.6578507652857568E-2</v>
      </c>
      <c r="N2411" s="37">
        <f t="shared" si="263"/>
        <v>2020</v>
      </c>
      <c r="O2411" s="38" t="str">
        <f t="shared" si="264"/>
        <v>Q2</v>
      </c>
      <c r="P2411" s="37">
        <f t="shared" si="265"/>
        <v>5</v>
      </c>
    </row>
    <row r="2412" spans="1:16" x14ac:dyDescent="0.25">
      <c r="A2412" s="31">
        <v>43952</v>
      </c>
      <c r="B2412" s="32" t="s">
        <v>85</v>
      </c>
      <c r="C2412" s="32" t="s">
        <v>86</v>
      </c>
      <c r="D2412" s="32" t="s">
        <v>76</v>
      </c>
      <c r="E2412" s="33">
        <v>42</v>
      </c>
      <c r="F2412" s="34">
        <v>52311.76</v>
      </c>
      <c r="G2412" s="34">
        <v>0</v>
      </c>
      <c r="H2412" s="34">
        <v>28082.26</v>
      </c>
      <c r="I2412" s="34">
        <v>2874.88</v>
      </c>
      <c r="J2412" s="35">
        <f t="shared" si="259"/>
        <v>52311.76</v>
      </c>
      <c r="K2412" s="35">
        <f t="shared" si="260"/>
        <v>24229.500000000004</v>
      </c>
      <c r="L2412" s="35">
        <f t="shared" si="261"/>
        <v>21354.620000000003</v>
      </c>
      <c r="M2412" s="36">
        <f t="shared" si="262"/>
        <v>0.46317501074328227</v>
      </c>
      <c r="N2412" s="37">
        <f t="shared" si="263"/>
        <v>2020</v>
      </c>
      <c r="O2412" s="38" t="str">
        <f t="shared" si="264"/>
        <v>Q2</v>
      </c>
      <c r="P2412" s="37">
        <f t="shared" si="265"/>
        <v>5</v>
      </c>
    </row>
    <row r="2413" spans="1:16" x14ac:dyDescent="0.25">
      <c r="A2413" s="31">
        <v>43952</v>
      </c>
      <c r="B2413" s="32" t="s">
        <v>85</v>
      </c>
      <c r="C2413" s="32" t="s">
        <v>86</v>
      </c>
      <c r="D2413" s="32" t="s">
        <v>77</v>
      </c>
      <c r="E2413" s="33">
        <v>17</v>
      </c>
      <c r="F2413" s="34">
        <v>19855.060000000001</v>
      </c>
      <c r="G2413" s="34">
        <v>1334.07</v>
      </c>
      <c r="H2413" s="34">
        <v>11945.43</v>
      </c>
      <c r="I2413" s="34">
        <v>1023.13</v>
      </c>
      <c r="J2413" s="35">
        <f t="shared" si="259"/>
        <v>18520.990000000002</v>
      </c>
      <c r="K2413" s="35">
        <f t="shared" si="260"/>
        <v>6575.5600000000013</v>
      </c>
      <c r="L2413" s="35">
        <f t="shared" si="261"/>
        <v>5552.4300000000012</v>
      </c>
      <c r="M2413" s="36">
        <f t="shared" si="262"/>
        <v>0.35503285731486278</v>
      </c>
      <c r="N2413" s="37">
        <f t="shared" si="263"/>
        <v>2020</v>
      </c>
      <c r="O2413" s="38" t="str">
        <f t="shared" si="264"/>
        <v>Q2</v>
      </c>
      <c r="P2413" s="37">
        <f t="shared" si="265"/>
        <v>5</v>
      </c>
    </row>
    <row r="2414" spans="1:16" x14ac:dyDescent="0.25">
      <c r="A2414" s="31">
        <v>43952</v>
      </c>
      <c r="B2414" s="32" t="s">
        <v>85</v>
      </c>
      <c r="C2414" s="32" t="s">
        <v>75</v>
      </c>
      <c r="D2414" s="32" t="s">
        <v>76</v>
      </c>
      <c r="E2414" s="33">
        <v>48</v>
      </c>
      <c r="F2414" s="34">
        <v>49447.62</v>
      </c>
      <c r="G2414" s="34">
        <v>0</v>
      </c>
      <c r="H2414" s="34">
        <v>28289.64</v>
      </c>
      <c r="I2414" s="34">
        <v>0</v>
      </c>
      <c r="J2414" s="35">
        <f t="shared" si="259"/>
        <v>49447.62</v>
      </c>
      <c r="K2414" s="35">
        <f t="shared" si="260"/>
        <v>21157.980000000003</v>
      </c>
      <c r="L2414" s="35">
        <f t="shared" si="261"/>
        <v>21157.980000000003</v>
      </c>
      <c r="M2414" s="36">
        <f t="shared" si="262"/>
        <v>0.42788672134270572</v>
      </c>
      <c r="N2414" s="37">
        <f t="shared" si="263"/>
        <v>2020</v>
      </c>
      <c r="O2414" s="38" t="str">
        <f t="shared" si="264"/>
        <v>Q2</v>
      </c>
      <c r="P2414" s="37">
        <f t="shared" si="265"/>
        <v>5</v>
      </c>
    </row>
    <row r="2415" spans="1:16" x14ac:dyDescent="0.25">
      <c r="A2415" s="31">
        <v>43952</v>
      </c>
      <c r="B2415" s="32" t="s">
        <v>85</v>
      </c>
      <c r="C2415" s="32" t="s">
        <v>75</v>
      </c>
      <c r="D2415" s="32" t="s">
        <v>77</v>
      </c>
      <c r="E2415" s="33">
        <v>38</v>
      </c>
      <c r="F2415" s="34">
        <v>43396.81</v>
      </c>
      <c r="G2415" s="34">
        <v>3010.58</v>
      </c>
      <c r="H2415" s="34">
        <v>24716.48</v>
      </c>
      <c r="I2415" s="34">
        <v>0</v>
      </c>
      <c r="J2415" s="35">
        <f t="shared" si="259"/>
        <v>40386.229999999996</v>
      </c>
      <c r="K2415" s="35">
        <f t="shared" si="260"/>
        <v>15669.749999999996</v>
      </c>
      <c r="L2415" s="35">
        <f t="shared" si="261"/>
        <v>15669.749999999996</v>
      </c>
      <c r="M2415" s="36">
        <f t="shared" si="262"/>
        <v>0.38799734463949714</v>
      </c>
      <c r="N2415" s="37">
        <f t="shared" si="263"/>
        <v>2020</v>
      </c>
      <c r="O2415" s="38" t="str">
        <f t="shared" si="264"/>
        <v>Q2</v>
      </c>
      <c r="P2415" s="37">
        <f t="shared" si="265"/>
        <v>5</v>
      </c>
    </row>
    <row r="2416" spans="1:16" x14ac:dyDescent="0.25">
      <c r="A2416" s="31">
        <v>43952</v>
      </c>
      <c r="B2416" s="32" t="s">
        <v>85</v>
      </c>
      <c r="C2416" s="32" t="s">
        <v>78</v>
      </c>
      <c r="D2416" s="32" t="s">
        <v>76</v>
      </c>
      <c r="E2416" s="33">
        <v>81</v>
      </c>
      <c r="F2416" s="34">
        <v>86214.58</v>
      </c>
      <c r="G2416" s="34">
        <v>0</v>
      </c>
      <c r="H2416" s="34">
        <v>47571.06</v>
      </c>
      <c r="I2416" s="34">
        <v>0</v>
      </c>
      <c r="J2416" s="35">
        <f t="shared" si="259"/>
        <v>86214.58</v>
      </c>
      <c r="K2416" s="35">
        <f t="shared" si="260"/>
        <v>38643.520000000004</v>
      </c>
      <c r="L2416" s="35">
        <f t="shared" si="261"/>
        <v>38643.520000000004</v>
      </c>
      <c r="M2416" s="36">
        <f t="shared" si="262"/>
        <v>0.44822488261266252</v>
      </c>
      <c r="N2416" s="37">
        <f t="shared" si="263"/>
        <v>2020</v>
      </c>
      <c r="O2416" s="38" t="str">
        <f t="shared" si="264"/>
        <v>Q2</v>
      </c>
      <c r="P2416" s="37">
        <f t="shared" si="265"/>
        <v>5</v>
      </c>
    </row>
    <row r="2417" spans="1:16" x14ac:dyDescent="0.25">
      <c r="A2417" s="31">
        <v>43952</v>
      </c>
      <c r="B2417" s="32" t="s">
        <v>85</v>
      </c>
      <c r="C2417" s="32" t="s">
        <v>78</v>
      </c>
      <c r="D2417" s="32" t="s">
        <v>77</v>
      </c>
      <c r="E2417" s="33">
        <v>30</v>
      </c>
      <c r="F2417" s="34">
        <v>31163.22</v>
      </c>
      <c r="G2417" s="34">
        <v>2134.75</v>
      </c>
      <c r="H2417" s="34">
        <v>16286.1</v>
      </c>
      <c r="I2417" s="34">
        <v>0</v>
      </c>
      <c r="J2417" s="35">
        <f t="shared" si="259"/>
        <v>29028.47</v>
      </c>
      <c r="K2417" s="35">
        <f t="shared" si="260"/>
        <v>12742.37</v>
      </c>
      <c r="L2417" s="35">
        <f t="shared" si="261"/>
        <v>12742.37</v>
      </c>
      <c r="M2417" s="36">
        <f t="shared" si="262"/>
        <v>0.43896113022835859</v>
      </c>
      <c r="N2417" s="37">
        <f t="shared" si="263"/>
        <v>2020</v>
      </c>
      <c r="O2417" s="38" t="str">
        <f t="shared" si="264"/>
        <v>Q2</v>
      </c>
      <c r="P2417" s="37">
        <f t="shared" si="265"/>
        <v>5</v>
      </c>
    </row>
    <row r="2418" spans="1:16" x14ac:dyDescent="0.25">
      <c r="A2418" s="31">
        <v>43952</v>
      </c>
      <c r="B2418" s="32" t="s">
        <v>85</v>
      </c>
      <c r="C2418" s="32" t="s">
        <v>79</v>
      </c>
      <c r="D2418" s="32" t="s">
        <v>76</v>
      </c>
      <c r="E2418" s="33">
        <v>30</v>
      </c>
      <c r="F2418" s="34">
        <v>39844.31</v>
      </c>
      <c r="G2418" s="34">
        <v>0</v>
      </c>
      <c r="H2418" s="34">
        <v>21428.94</v>
      </c>
      <c r="I2418" s="34">
        <v>0</v>
      </c>
      <c r="J2418" s="35">
        <f t="shared" si="259"/>
        <v>39844.31</v>
      </c>
      <c r="K2418" s="35">
        <f t="shared" si="260"/>
        <v>18415.37</v>
      </c>
      <c r="L2418" s="35">
        <f t="shared" si="261"/>
        <v>18415.37</v>
      </c>
      <c r="M2418" s="36">
        <f t="shared" si="262"/>
        <v>0.4621831824920547</v>
      </c>
      <c r="N2418" s="37">
        <f t="shared" si="263"/>
        <v>2020</v>
      </c>
      <c r="O2418" s="38" t="str">
        <f t="shared" si="264"/>
        <v>Q2</v>
      </c>
      <c r="P2418" s="37">
        <f t="shared" si="265"/>
        <v>5</v>
      </c>
    </row>
    <row r="2419" spans="1:16" x14ac:dyDescent="0.25">
      <c r="A2419" s="31">
        <v>43952</v>
      </c>
      <c r="B2419" s="32" t="s">
        <v>85</v>
      </c>
      <c r="C2419" s="32" t="s">
        <v>79</v>
      </c>
      <c r="D2419" s="32" t="s">
        <v>77</v>
      </c>
      <c r="E2419" s="33">
        <v>31</v>
      </c>
      <c r="F2419" s="34">
        <v>30252.880000000001</v>
      </c>
      <c r="G2419" s="34">
        <v>2039.89</v>
      </c>
      <c r="H2419" s="34">
        <v>17681.61</v>
      </c>
      <c r="I2419" s="34">
        <v>0</v>
      </c>
      <c r="J2419" s="35">
        <f t="shared" si="259"/>
        <v>28212.99</v>
      </c>
      <c r="K2419" s="35">
        <f t="shared" si="260"/>
        <v>10531.380000000001</v>
      </c>
      <c r="L2419" s="35">
        <f t="shared" si="261"/>
        <v>10531.380000000001</v>
      </c>
      <c r="M2419" s="36">
        <f t="shared" si="262"/>
        <v>0.37328124385256578</v>
      </c>
      <c r="N2419" s="37">
        <f t="shared" si="263"/>
        <v>2020</v>
      </c>
      <c r="O2419" s="38" t="str">
        <f t="shared" si="264"/>
        <v>Q2</v>
      </c>
      <c r="P2419" s="37">
        <f t="shared" si="265"/>
        <v>5</v>
      </c>
    </row>
    <row r="2420" spans="1:16" x14ac:dyDescent="0.25">
      <c r="A2420" s="31">
        <v>43983</v>
      </c>
      <c r="B2420" s="32" t="s">
        <v>74</v>
      </c>
      <c r="C2420" s="32" t="s">
        <v>86</v>
      </c>
      <c r="D2420" s="32" t="s">
        <v>76</v>
      </c>
      <c r="E2420" s="33">
        <v>59</v>
      </c>
      <c r="F2420" s="34">
        <v>21662.69</v>
      </c>
      <c r="G2420" s="34">
        <v>0</v>
      </c>
      <c r="H2420" s="34">
        <v>14746.36</v>
      </c>
      <c r="I2420" s="34">
        <v>1191.31</v>
      </c>
      <c r="J2420" s="35">
        <f t="shared" si="259"/>
        <v>21662.69</v>
      </c>
      <c r="K2420" s="35">
        <f t="shared" si="260"/>
        <v>6916.3299999999981</v>
      </c>
      <c r="L2420" s="35">
        <f t="shared" si="261"/>
        <v>5725.0199999999986</v>
      </c>
      <c r="M2420" s="36">
        <f t="shared" si="262"/>
        <v>0.31927382979676111</v>
      </c>
      <c r="N2420" s="37">
        <f t="shared" si="263"/>
        <v>2020</v>
      </c>
      <c r="O2420" s="38" t="str">
        <f t="shared" si="264"/>
        <v>Q2</v>
      </c>
      <c r="P2420" s="37">
        <f t="shared" si="265"/>
        <v>6</v>
      </c>
    </row>
    <row r="2421" spans="1:16" x14ac:dyDescent="0.25">
      <c r="A2421" s="31">
        <v>43983</v>
      </c>
      <c r="B2421" s="32" t="s">
        <v>74</v>
      </c>
      <c r="C2421" s="32" t="s">
        <v>86</v>
      </c>
      <c r="D2421" s="32" t="s">
        <v>77</v>
      </c>
      <c r="E2421" s="33">
        <v>35</v>
      </c>
      <c r="F2421" s="34">
        <v>16685.689999999999</v>
      </c>
      <c r="G2421" s="34">
        <v>1646.96</v>
      </c>
      <c r="H2421" s="34">
        <v>8930.4699999999993</v>
      </c>
      <c r="I2421" s="34">
        <v>828.27</v>
      </c>
      <c r="J2421" s="35">
        <f t="shared" si="259"/>
        <v>15038.73</v>
      </c>
      <c r="K2421" s="35">
        <f t="shared" si="260"/>
        <v>6108.26</v>
      </c>
      <c r="L2421" s="35">
        <f t="shared" si="261"/>
        <v>5279.99</v>
      </c>
      <c r="M2421" s="36">
        <f t="shared" si="262"/>
        <v>0.4061686059926603</v>
      </c>
      <c r="N2421" s="37">
        <f t="shared" si="263"/>
        <v>2020</v>
      </c>
      <c r="O2421" s="38" t="str">
        <f t="shared" si="264"/>
        <v>Q2</v>
      </c>
      <c r="P2421" s="37">
        <f t="shared" si="265"/>
        <v>6</v>
      </c>
    </row>
    <row r="2422" spans="1:16" x14ac:dyDescent="0.25">
      <c r="A2422" s="31">
        <v>43983</v>
      </c>
      <c r="B2422" s="32" t="s">
        <v>74</v>
      </c>
      <c r="C2422" s="32" t="s">
        <v>75</v>
      </c>
      <c r="D2422" s="32" t="s">
        <v>76</v>
      </c>
      <c r="E2422" s="33">
        <v>79</v>
      </c>
      <c r="F2422" s="34">
        <v>31855.95</v>
      </c>
      <c r="G2422" s="34">
        <v>0</v>
      </c>
      <c r="H2422" s="34">
        <v>17794.88</v>
      </c>
      <c r="I2422" s="34">
        <v>0</v>
      </c>
      <c r="J2422" s="35">
        <f t="shared" si="259"/>
        <v>31855.95</v>
      </c>
      <c r="K2422" s="35">
        <f t="shared" si="260"/>
        <v>14061.07</v>
      </c>
      <c r="L2422" s="35">
        <f t="shared" si="261"/>
        <v>14061.07</v>
      </c>
      <c r="M2422" s="36">
        <f t="shared" si="262"/>
        <v>0.44139540650961595</v>
      </c>
      <c r="N2422" s="37">
        <f t="shared" si="263"/>
        <v>2020</v>
      </c>
      <c r="O2422" s="38" t="str">
        <f t="shared" si="264"/>
        <v>Q2</v>
      </c>
      <c r="P2422" s="37">
        <f t="shared" si="265"/>
        <v>6</v>
      </c>
    </row>
    <row r="2423" spans="1:16" x14ac:dyDescent="0.25">
      <c r="A2423" s="31">
        <v>43983</v>
      </c>
      <c r="B2423" s="32" t="s">
        <v>74</v>
      </c>
      <c r="C2423" s="32" t="s">
        <v>75</v>
      </c>
      <c r="D2423" s="32" t="s">
        <v>77</v>
      </c>
      <c r="E2423" s="33">
        <v>23</v>
      </c>
      <c r="F2423" s="34">
        <v>11178.28</v>
      </c>
      <c r="G2423" s="34">
        <v>1117.83</v>
      </c>
      <c r="H2423" s="34">
        <v>6422.67</v>
      </c>
      <c r="I2423" s="34">
        <v>0</v>
      </c>
      <c r="J2423" s="35">
        <f t="shared" si="259"/>
        <v>10060.450000000001</v>
      </c>
      <c r="K2423" s="35">
        <f t="shared" si="260"/>
        <v>3637.7800000000007</v>
      </c>
      <c r="L2423" s="35">
        <f t="shared" si="261"/>
        <v>3637.7800000000007</v>
      </c>
      <c r="M2423" s="36">
        <f t="shared" si="262"/>
        <v>0.36159217530030968</v>
      </c>
      <c r="N2423" s="37">
        <f t="shared" si="263"/>
        <v>2020</v>
      </c>
      <c r="O2423" s="38" t="str">
        <f t="shared" si="264"/>
        <v>Q2</v>
      </c>
      <c r="P2423" s="37">
        <f t="shared" si="265"/>
        <v>6</v>
      </c>
    </row>
    <row r="2424" spans="1:16" x14ac:dyDescent="0.25">
      <c r="A2424" s="31">
        <v>43983</v>
      </c>
      <c r="B2424" s="32" t="s">
        <v>74</v>
      </c>
      <c r="C2424" s="32" t="s">
        <v>78</v>
      </c>
      <c r="D2424" s="32" t="s">
        <v>76</v>
      </c>
      <c r="E2424" s="33">
        <v>675</v>
      </c>
      <c r="F2424" s="34">
        <v>275458.06</v>
      </c>
      <c r="G2424" s="34">
        <v>0</v>
      </c>
      <c r="H2424" s="34">
        <v>166375.93</v>
      </c>
      <c r="I2424" s="34">
        <v>0</v>
      </c>
      <c r="J2424" s="35">
        <f t="shared" si="259"/>
        <v>275458.06</v>
      </c>
      <c r="K2424" s="35">
        <f t="shared" si="260"/>
        <v>109082.13</v>
      </c>
      <c r="L2424" s="35">
        <f t="shared" si="261"/>
        <v>109082.13</v>
      </c>
      <c r="M2424" s="36">
        <f t="shared" si="262"/>
        <v>0.39600268004501304</v>
      </c>
      <c r="N2424" s="37">
        <f t="shared" si="263"/>
        <v>2020</v>
      </c>
      <c r="O2424" s="38" t="str">
        <f t="shared" si="264"/>
        <v>Q2</v>
      </c>
      <c r="P2424" s="37">
        <f t="shared" si="265"/>
        <v>6</v>
      </c>
    </row>
    <row r="2425" spans="1:16" x14ac:dyDescent="0.25">
      <c r="A2425" s="31">
        <v>43983</v>
      </c>
      <c r="B2425" s="32" t="s">
        <v>74</v>
      </c>
      <c r="C2425" s="32" t="s">
        <v>78</v>
      </c>
      <c r="D2425" s="32" t="s">
        <v>77</v>
      </c>
      <c r="E2425" s="33">
        <v>196</v>
      </c>
      <c r="F2425" s="34">
        <v>85570.55</v>
      </c>
      <c r="G2425" s="34">
        <v>8016.69</v>
      </c>
      <c r="H2425" s="34">
        <v>54314.42</v>
      </c>
      <c r="I2425" s="34">
        <v>0</v>
      </c>
      <c r="J2425" s="35">
        <f t="shared" si="259"/>
        <v>77553.86</v>
      </c>
      <c r="K2425" s="35">
        <f t="shared" si="260"/>
        <v>23239.440000000002</v>
      </c>
      <c r="L2425" s="35">
        <f t="shared" si="261"/>
        <v>23239.440000000002</v>
      </c>
      <c r="M2425" s="36">
        <f t="shared" si="262"/>
        <v>0.29965549103552036</v>
      </c>
      <c r="N2425" s="37">
        <f t="shared" si="263"/>
        <v>2020</v>
      </c>
      <c r="O2425" s="38" t="str">
        <f t="shared" si="264"/>
        <v>Q2</v>
      </c>
      <c r="P2425" s="37">
        <f t="shared" si="265"/>
        <v>6</v>
      </c>
    </row>
    <row r="2426" spans="1:16" x14ac:dyDescent="0.25">
      <c r="A2426" s="31">
        <v>43983</v>
      </c>
      <c r="B2426" s="32" t="s">
        <v>74</v>
      </c>
      <c r="C2426" s="32" t="s">
        <v>79</v>
      </c>
      <c r="D2426" s="32" t="s">
        <v>76</v>
      </c>
      <c r="E2426" s="33">
        <v>74</v>
      </c>
      <c r="F2426" s="34">
        <v>28407.32</v>
      </c>
      <c r="G2426" s="34">
        <v>0</v>
      </c>
      <c r="H2426" s="34">
        <v>17266.96</v>
      </c>
      <c r="I2426" s="34">
        <v>0</v>
      </c>
      <c r="J2426" s="35">
        <f t="shared" si="259"/>
        <v>28407.32</v>
      </c>
      <c r="K2426" s="35">
        <f t="shared" si="260"/>
        <v>11140.36</v>
      </c>
      <c r="L2426" s="35">
        <f t="shared" si="261"/>
        <v>11140.36</v>
      </c>
      <c r="M2426" s="36">
        <f t="shared" si="262"/>
        <v>0.39216511800479598</v>
      </c>
      <c r="N2426" s="37">
        <f t="shared" si="263"/>
        <v>2020</v>
      </c>
      <c r="O2426" s="38" t="str">
        <f t="shared" si="264"/>
        <v>Q2</v>
      </c>
      <c r="P2426" s="37">
        <f t="shared" si="265"/>
        <v>6</v>
      </c>
    </row>
    <row r="2427" spans="1:16" x14ac:dyDescent="0.25">
      <c r="A2427" s="31">
        <v>43983</v>
      </c>
      <c r="B2427" s="32" t="s">
        <v>74</v>
      </c>
      <c r="C2427" s="32" t="s">
        <v>79</v>
      </c>
      <c r="D2427" s="32" t="s">
        <v>77</v>
      </c>
      <c r="E2427" s="33">
        <v>52</v>
      </c>
      <c r="F2427" s="34">
        <v>23313.439999999999</v>
      </c>
      <c r="G2427" s="34">
        <v>2331.36</v>
      </c>
      <c r="H2427" s="34">
        <v>13033.54</v>
      </c>
      <c r="I2427" s="34">
        <v>0</v>
      </c>
      <c r="J2427" s="35">
        <f t="shared" si="259"/>
        <v>20982.079999999998</v>
      </c>
      <c r="K2427" s="35">
        <f t="shared" si="260"/>
        <v>7948.5399999999972</v>
      </c>
      <c r="L2427" s="35">
        <f t="shared" si="261"/>
        <v>7948.5399999999972</v>
      </c>
      <c r="M2427" s="36">
        <f t="shared" si="262"/>
        <v>0.37882516890603779</v>
      </c>
      <c r="N2427" s="37">
        <f t="shared" si="263"/>
        <v>2020</v>
      </c>
      <c r="O2427" s="38" t="str">
        <f t="shared" si="264"/>
        <v>Q2</v>
      </c>
      <c r="P2427" s="37">
        <f t="shared" si="265"/>
        <v>6</v>
      </c>
    </row>
    <row r="2428" spans="1:16" x14ac:dyDescent="0.25">
      <c r="A2428" s="31">
        <v>43983</v>
      </c>
      <c r="B2428" s="32" t="s">
        <v>80</v>
      </c>
      <c r="C2428" s="32" t="s">
        <v>86</v>
      </c>
      <c r="D2428" s="32" t="s">
        <v>76</v>
      </c>
      <c r="E2428" s="33">
        <v>23</v>
      </c>
      <c r="F2428" s="34">
        <v>142910.28</v>
      </c>
      <c r="G2428" s="34">
        <v>0</v>
      </c>
      <c r="H2428" s="34">
        <v>124221.95</v>
      </c>
      <c r="I2428" s="34">
        <v>7858.4</v>
      </c>
      <c r="J2428" s="35">
        <f t="shared" si="259"/>
        <v>142910.28</v>
      </c>
      <c r="K2428" s="35">
        <f t="shared" si="260"/>
        <v>18688.330000000002</v>
      </c>
      <c r="L2428" s="35">
        <f t="shared" si="261"/>
        <v>10829.930000000002</v>
      </c>
      <c r="M2428" s="36">
        <f t="shared" si="262"/>
        <v>0.13076966891395078</v>
      </c>
      <c r="N2428" s="37">
        <f t="shared" si="263"/>
        <v>2020</v>
      </c>
      <c r="O2428" s="38" t="str">
        <f t="shared" si="264"/>
        <v>Q2</v>
      </c>
      <c r="P2428" s="37">
        <f t="shared" si="265"/>
        <v>6</v>
      </c>
    </row>
    <row r="2429" spans="1:16" x14ac:dyDescent="0.25">
      <c r="A2429" s="31">
        <v>43983</v>
      </c>
      <c r="B2429" s="32" t="s">
        <v>80</v>
      </c>
      <c r="C2429" s="32" t="s">
        <v>86</v>
      </c>
      <c r="D2429" s="32" t="s">
        <v>77</v>
      </c>
      <c r="E2429" s="33">
        <v>5</v>
      </c>
      <c r="F2429" s="34">
        <v>41635.75</v>
      </c>
      <c r="G2429" s="34">
        <v>4163.58</v>
      </c>
      <c r="H2429" s="34">
        <v>36542.480000000003</v>
      </c>
      <c r="I2429" s="34">
        <v>2060.9699999999998</v>
      </c>
      <c r="J2429" s="35">
        <f t="shared" si="259"/>
        <v>37472.17</v>
      </c>
      <c r="K2429" s="35">
        <f t="shared" si="260"/>
        <v>929.68999999999505</v>
      </c>
      <c r="L2429" s="35">
        <f t="shared" si="261"/>
        <v>-1131.2800000000047</v>
      </c>
      <c r="M2429" s="36">
        <f t="shared" si="262"/>
        <v>2.4810145769513618E-2</v>
      </c>
      <c r="N2429" s="37">
        <f t="shared" si="263"/>
        <v>2020</v>
      </c>
      <c r="O2429" s="38" t="str">
        <f t="shared" si="264"/>
        <v>Q2</v>
      </c>
      <c r="P2429" s="37">
        <f t="shared" si="265"/>
        <v>6</v>
      </c>
    </row>
    <row r="2430" spans="1:16" x14ac:dyDescent="0.25">
      <c r="A2430" s="31">
        <v>43983</v>
      </c>
      <c r="B2430" s="32" t="s">
        <v>80</v>
      </c>
      <c r="C2430" s="32" t="s">
        <v>75</v>
      </c>
      <c r="D2430" s="32" t="s">
        <v>76</v>
      </c>
      <c r="E2430" s="33">
        <v>14</v>
      </c>
      <c r="F2430" s="34">
        <v>104980.77</v>
      </c>
      <c r="G2430" s="34">
        <v>0</v>
      </c>
      <c r="H2430" s="34">
        <v>91494.62</v>
      </c>
      <c r="I2430" s="34">
        <v>0</v>
      </c>
      <c r="J2430" s="35">
        <f t="shared" si="259"/>
        <v>104980.77</v>
      </c>
      <c r="K2430" s="35">
        <f t="shared" si="260"/>
        <v>13486.150000000009</v>
      </c>
      <c r="L2430" s="35">
        <f t="shared" si="261"/>
        <v>13486.150000000009</v>
      </c>
      <c r="M2430" s="36">
        <f t="shared" si="262"/>
        <v>0.12846305089970295</v>
      </c>
      <c r="N2430" s="37">
        <f t="shared" si="263"/>
        <v>2020</v>
      </c>
      <c r="O2430" s="38" t="str">
        <f t="shared" si="264"/>
        <v>Q2</v>
      </c>
      <c r="P2430" s="37">
        <f t="shared" si="265"/>
        <v>6</v>
      </c>
    </row>
    <row r="2431" spans="1:16" x14ac:dyDescent="0.25">
      <c r="A2431" s="31">
        <v>43983</v>
      </c>
      <c r="B2431" s="32" t="s">
        <v>80</v>
      </c>
      <c r="C2431" s="32" t="s">
        <v>75</v>
      </c>
      <c r="D2431" s="32" t="s">
        <v>77</v>
      </c>
      <c r="E2431" s="33">
        <v>11</v>
      </c>
      <c r="F2431" s="34">
        <v>48816.61</v>
      </c>
      <c r="G2431" s="34">
        <v>4700.93</v>
      </c>
      <c r="H2431" s="34">
        <v>42490.18</v>
      </c>
      <c r="I2431" s="34">
        <v>0</v>
      </c>
      <c r="J2431" s="35">
        <f t="shared" si="259"/>
        <v>44115.68</v>
      </c>
      <c r="K2431" s="35">
        <f t="shared" si="260"/>
        <v>1625.5</v>
      </c>
      <c r="L2431" s="35">
        <f t="shared" si="261"/>
        <v>1625.5</v>
      </c>
      <c r="M2431" s="36">
        <f t="shared" si="262"/>
        <v>3.6846309520787164E-2</v>
      </c>
      <c r="N2431" s="37">
        <f t="shared" si="263"/>
        <v>2020</v>
      </c>
      <c r="O2431" s="38" t="str">
        <f t="shared" si="264"/>
        <v>Q2</v>
      </c>
      <c r="P2431" s="37">
        <f t="shared" si="265"/>
        <v>6</v>
      </c>
    </row>
    <row r="2432" spans="1:16" x14ac:dyDescent="0.25">
      <c r="A2432" s="31">
        <v>43983</v>
      </c>
      <c r="B2432" s="32" t="s">
        <v>80</v>
      </c>
      <c r="C2432" s="32" t="s">
        <v>78</v>
      </c>
      <c r="D2432" s="32" t="s">
        <v>76</v>
      </c>
      <c r="E2432" s="33">
        <v>118</v>
      </c>
      <c r="F2432" s="34">
        <v>735244.15</v>
      </c>
      <c r="G2432" s="34">
        <v>0</v>
      </c>
      <c r="H2432" s="34">
        <v>643373.52</v>
      </c>
      <c r="I2432" s="34">
        <v>0</v>
      </c>
      <c r="J2432" s="35">
        <f t="shared" si="259"/>
        <v>735244.15</v>
      </c>
      <c r="K2432" s="35">
        <f t="shared" si="260"/>
        <v>91870.63</v>
      </c>
      <c r="L2432" s="35">
        <f t="shared" si="261"/>
        <v>91870.63</v>
      </c>
      <c r="M2432" s="36">
        <f t="shared" si="262"/>
        <v>0.12495254807535701</v>
      </c>
      <c r="N2432" s="37">
        <f t="shared" si="263"/>
        <v>2020</v>
      </c>
      <c r="O2432" s="38" t="str">
        <f t="shared" si="264"/>
        <v>Q2</v>
      </c>
      <c r="P2432" s="37">
        <f t="shared" si="265"/>
        <v>6</v>
      </c>
    </row>
    <row r="2433" spans="1:16" x14ac:dyDescent="0.25">
      <c r="A2433" s="31">
        <v>43983</v>
      </c>
      <c r="B2433" s="32" t="s">
        <v>80</v>
      </c>
      <c r="C2433" s="32" t="s">
        <v>78</v>
      </c>
      <c r="D2433" s="32" t="s">
        <v>77</v>
      </c>
      <c r="E2433" s="33">
        <v>25</v>
      </c>
      <c r="F2433" s="34">
        <v>132711.59</v>
      </c>
      <c r="G2433" s="34">
        <v>12697.54</v>
      </c>
      <c r="H2433" s="34">
        <v>115033.64</v>
      </c>
      <c r="I2433" s="34">
        <v>0</v>
      </c>
      <c r="J2433" s="35">
        <f t="shared" si="259"/>
        <v>120014.04999999999</v>
      </c>
      <c r="K2433" s="35">
        <f t="shared" si="260"/>
        <v>4980.4099999999889</v>
      </c>
      <c r="L2433" s="35">
        <f t="shared" si="261"/>
        <v>4980.4099999999889</v>
      </c>
      <c r="M2433" s="36">
        <f t="shared" si="262"/>
        <v>4.1498557877181791E-2</v>
      </c>
      <c r="N2433" s="37">
        <f t="shared" si="263"/>
        <v>2020</v>
      </c>
      <c r="O2433" s="38" t="str">
        <f t="shared" si="264"/>
        <v>Q2</v>
      </c>
      <c r="P2433" s="37">
        <f t="shared" si="265"/>
        <v>6</v>
      </c>
    </row>
    <row r="2434" spans="1:16" x14ac:dyDescent="0.25">
      <c r="A2434" s="31">
        <v>43983</v>
      </c>
      <c r="B2434" s="32" t="s">
        <v>80</v>
      </c>
      <c r="C2434" s="32" t="s">
        <v>79</v>
      </c>
      <c r="D2434" s="32" t="s">
        <v>76</v>
      </c>
      <c r="E2434" s="33">
        <v>23</v>
      </c>
      <c r="F2434" s="34">
        <v>102578.82</v>
      </c>
      <c r="G2434" s="34">
        <v>0</v>
      </c>
      <c r="H2434" s="34">
        <v>88684.27</v>
      </c>
      <c r="I2434" s="34">
        <v>0</v>
      </c>
      <c r="J2434" s="35">
        <f t="shared" ref="J2434:J2497" si="266">F2434-G2434</f>
        <v>102578.82</v>
      </c>
      <c r="K2434" s="35">
        <f t="shared" ref="K2434:K2497" si="267">J2434-H2434</f>
        <v>13894.550000000003</v>
      </c>
      <c r="L2434" s="35">
        <f t="shared" ref="L2434:L2497" si="268">K2434-I2434</f>
        <v>13894.550000000003</v>
      </c>
      <c r="M2434" s="36">
        <f t="shared" ref="M2434:M2497" si="269">IF(J2434=0,0,K2434/J2434)</f>
        <v>0.13545242575416641</v>
      </c>
      <c r="N2434" s="37">
        <f t="shared" ref="N2434:N2497" si="270">YEAR(A2434)</f>
        <v>2020</v>
      </c>
      <c r="O2434" s="38" t="str">
        <f t="shared" ref="O2434:O2497" si="271">"Q"&amp;ROUNDUP(MONTH(A2434)/3,0)</f>
        <v>Q2</v>
      </c>
      <c r="P2434" s="37">
        <f t="shared" ref="P2434:P2497" si="272">MONTH(A2434)</f>
        <v>6</v>
      </c>
    </row>
    <row r="2435" spans="1:16" x14ac:dyDescent="0.25">
      <c r="A2435" s="31">
        <v>43983</v>
      </c>
      <c r="B2435" s="32" t="s">
        <v>80</v>
      </c>
      <c r="C2435" s="32" t="s">
        <v>79</v>
      </c>
      <c r="D2435" s="32" t="s">
        <v>77</v>
      </c>
      <c r="E2435" s="33">
        <v>22</v>
      </c>
      <c r="F2435" s="34">
        <v>147403.41</v>
      </c>
      <c r="G2435" s="34">
        <v>14740.32</v>
      </c>
      <c r="H2435" s="34">
        <v>130158.64</v>
      </c>
      <c r="I2435" s="34">
        <v>0</v>
      </c>
      <c r="J2435" s="35">
        <f t="shared" si="266"/>
        <v>132663.09</v>
      </c>
      <c r="K2435" s="35">
        <f t="shared" si="267"/>
        <v>2504.4499999999971</v>
      </c>
      <c r="L2435" s="35">
        <f t="shared" si="268"/>
        <v>2504.4499999999971</v>
      </c>
      <c r="M2435" s="36">
        <f t="shared" si="269"/>
        <v>1.8878272773534804E-2</v>
      </c>
      <c r="N2435" s="37">
        <f t="shared" si="270"/>
        <v>2020</v>
      </c>
      <c r="O2435" s="38" t="str">
        <f t="shared" si="271"/>
        <v>Q2</v>
      </c>
      <c r="P2435" s="37">
        <f t="shared" si="272"/>
        <v>6</v>
      </c>
    </row>
    <row r="2436" spans="1:16" x14ac:dyDescent="0.25">
      <c r="A2436" s="31">
        <v>43983</v>
      </c>
      <c r="B2436" s="32" t="s">
        <v>81</v>
      </c>
      <c r="C2436" s="32" t="s">
        <v>86</v>
      </c>
      <c r="D2436" s="32" t="s">
        <v>76</v>
      </c>
      <c r="E2436" s="33">
        <v>52</v>
      </c>
      <c r="F2436" s="34">
        <v>37179.35</v>
      </c>
      <c r="G2436" s="34">
        <v>0</v>
      </c>
      <c r="H2436" s="34">
        <v>16831.830000000002</v>
      </c>
      <c r="I2436" s="34">
        <v>2043.05</v>
      </c>
      <c r="J2436" s="35">
        <f t="shared" si="266"/>
        <v>37179.35</v>
      </c>
      <c r="K2436" s="35">
        <f t="shared" si="267"/>
        <v>20347.519999999997</v>
      </c>
      <c r="L2436" s="35">
        <f t="shared" si="268"/>
        <v>18304.469999999998</v>
      </c>
      <c r="M2436" s="36">
        <f t="shared" si="269"/>
        <v>0.54728014341294284</v>
      </c>
      <c r="N2436" s="37">
        <f t="shared" si="270"/>
        <v>2020</v>
      </c>
      <c r="O2436" s="38" t="str">
        <f t="shared" si="271"/>
        <v>Q2</v>
      </c>
      <c r="P2436" s="37">
        <f t="shared" si="272"/>
        <v>6</v>
      </c>
    </row>
    <row r="2437" spans="1:16" x14ac:dyDescent="0.25">
      <c r="A2437" s="31">
        <v>43983</v>
      </c>
      <c r="B2437" s="32" t="s">
        <v>81</v>
      </c>
      <c r="C2437" s="32" t="s">
        <v>86</v>
      </c>
      <c r="D2437" s="32" t="s">
        <v>77</v>
      </c>
      <c r="E2437" s="33">
        <v>21</v>
      </c>
      <c r="F2437" s="34">
        <v>17761.64</v>
      </c>
      <c r="G2437" s="34">
        <v>1758.89</v>
      </c>
      <c r="H2437" s="34">
        <v>8260.2800000000007</v>
      </c>
      <c r="I2437" s="34">
        <v>880.89</v>
      </c>
      <c r="J2437" s="35">
        <f t="shared" si="266"/>
        <v>16002.75</v>
      </c>
      <c r="K2437" s="35">
        <f t="shared" si="267"/>
        <v>7742.4699999999993</v>
      </c>
      <c r="L2437" s="35">
        <f t="shared" si="268"/>
        <v>6861.579999999999</v>
      </c>
      <c r="M2437" s="36">
        <f t="shared" si="269"/>
        <v>0.48382121822811702</v>
      </c>
      <c r="N2437" s="37">
        <f t="shared" si="270"/>
        <v>2020</v>
      </c>
      <c r="O2437" s="38" t="str">
        <f t="shared" si="271"/>
        <v>Q2</v>
      </c>
      <c r="P2437" s="37">
        <f t="shared" si="272"/>
        <v>6</v>
      </c>
    </row>
    <row r="2438" spans="1:16" x14ac:dyDescent="0.25">
      <c r="A2438" s="31">
        <v>43983</v>
      </c>
      <c r="B2438" s="32" t="s">
        <v>81</v>
      </c>
      <c r="C2438" s="32" t="s">
        <v>75</v>
      </c>
      <c r="D2438" s="32" t="s">
        <v>76</v>
      </c>
      <c r="E2438" s="33">
        <v>47</v>
      </c>
      <c r="F2438" s="34">
        <v>32270.5</v>
      </c>
      <c r="G2438" s="34">
        <v>0</v>
      </c>
      <c r="H2438" s="34">
        <v>14028.6</v>
      </c>
      <c r="I2438" s="34">
        <v>0</v>
      </c>
      <c r="J2438" s="35">
        <f t="shared" si="266"/>
        <v>32270.5</v>
      </c>
      <c r="K2438" s="35">
        <f t="shared" si="267"/>
        <v>18241.900000000001</v>
      </c>
      <c r="L2438" s="35">
        <f t="shared" si="268"/>
        <v>18241.900000000001</v>
      </c>
      <c r="M2438" s="36">
        <f t="shared" si="269"/>
        <v>0.56528098418059847</v>
      </c>
      <c r="N2438" s="37">
        <f t="shared" si="270"/>
        <v>2020</v>
      </c>
      <c r="O2438" s="38" t="str">
        <f t="shared" si="271"/>
        <v>Q2</v>
      </c>
      <c r="P2438" s="37">
        <f t="shared" si="272"/>
        <v>6</v>
      </c>
    </row>
    <row r="2439" spans="1:16" x14ac:dyDescent="0.25">
      <c r="A2439" s="31">
        <v>43983</v>
      </c>
      <c r="B2439" s="32" t="s">
        <v>81</v>
      </c>
      <c r="C2439" s="32" t="s">
        <v>75</v>
      </c>
      <c r="D2439" s="32" t="s">
        <v>77</v>
      </c>
      <c r="E2439" s="33">
        <v>26</v>
      </c>
      <c r="F2439" s="34">
        <v>17853.63</v>
      </c>
      <c r="G2439" s="34">
        <v>1722.14</v>
      </c>
      <c r="H2439" s="34">
        <v>8207.01</v>
      </c>
      <c r="I2439" s="34">
        <v>0</v>
      </c>
      <c r="J2439" s="35">
        <f t="shared" si="266"/>
        <v>16131.490000000002</v>
      </c>
      <c r="K2439" s="35">
        <f t="shared" si="267"/>
        <v>7924.4800000000014</v>
      </c>
      <c r="L2439" s="35">
        <f t="shared" si="268"/>
        <v>7924.4800000000014</v>
      </c>
      <c r="M2439" s="36">
        <f t="shared" si="269"/>
        <v>0.49124290440622664</v>
      </c>
      <c r="N2439" s="37">
        <f t="shared" si="270"/>
        <v>2020</v>
      </c>
      <c r="O2439" s="38" t="str">
        <f t="shared" si="271"/>
        <v>Q2</v>
      </c>
      <c r="P2439" s="37">
        <f t="shared" si="272"/>
        <v>6</v>
      </c>
    </row>
    <row r="2440" spans="1:16" x14ac:dyDescent="0.25">
      <c r="A2440" s="31">
        <v>43983</v>
      </c>
      <c r="B2440" s="32" t="s">
        <v>81</v>
      </c>
      <c r="C2440" s="32" t="s">
        <v>78</v>
      </c>
      <c r="D2440" s="32" t="s">
        <v>76</v>
      </c>
      <c r="E2440" s="33">
        <v>443</v>
      </c>
      <c r="F2440" s="34">
        <v>345270.47</v>
      </c>
      <c r="G2440" s="34">
        <v>0</v>
      </c>
      <c r="H2440" s="34">
        <v>154749.92000000001</v>
      </c>
      <c r="I2440" s="34">
        <v>0</v>
      </c>
      <c r="J2440" s="35">
        <f t="shared" si="266"/>
        <v>345270.47</v>
      </c>
      <c r="K2440" s="35">
        <f t="shared" si="267"/>
        <v>190520.54999999996</v>
      </c>
      <c r="L2440" s="35">
        <f t="shared" si="268"/>
        <v>190520.54999999996</v>
      </c>
      <c r="M2440" s="36">
        <f t="shared" si="269"/>
        <v>0.55180088236332514</v>
      </c>
      <c r="N2440" s="37">
        <f t="shared" si="270"/>
        <v>2020</v>
      </c>
      <c r="O2440" s="38" t="str">
        <f t="shared" si="271"/>
        <v>Q2</v>
      </c>
      <c r="P2440" s="37">
        <f t="shared" si="272"/>
        <v>6</v>
      </c>
    </row>
    <row r="2441" spans="1:16" x14ac:dyDescent="0.25">
      <c r="A2441" s="31">
        <v>43983</v>
      </c>
      <c r="B2441" s="32" t="s">
        <v>81</v>
      </c>
      <c r="C2441" s="32" t="s">
        <v>78</v>
      </c>
      <c r="D2441" s="32" t="s">
        <v>77</v>
      </c>
      <c r="E2441" s="33">
        <v>156</v>
      </c>
      <c r="F2441" s="34">
        <v>118433.17</v>
      </c>
      <c r="G2441" s="34">
        <v>11202.91</v>
      </c>
      <c r="H2441" s="34">
        <v>53160.49</v>
      </c>
      <c r="I2441" s="34">
        <v>0</v>
      </c>
      <c r="J2441" s="35">
        <f t="shared" si="266"/>
        <v>107230.26</v>
      </c>
      <c r="K2441" s="35">
        <f t="shared" si="267"/>
        <v>54069.77</v>
      </c>
      <c r="L2441" s="35">
        <f t="shared" si="268"/>
        <v>54069.77</v>
      </c>
      <c r="M2441" s="36">
        <f t="shared" si="269"/>
        <v>0.50423984796828802</v>
      </c>
      <c r="N2441" s="37">
        <f t="shared" si="270"/>
        <v>2020</v>
      </c>
      <c r="O2441" s="38" t="str">
        <f t="shared" si="271"/>
        <v>Q2</v>
      </c>
      <c r="P2441" s="37">
        <f t="shared" si="272"/>
        <v>6</v>
      </c>
    </row>
    <row r="2442" spans="1:16" x14ac:dyDescent="0.25">
      <c r="A2442" s="31">
        <v>43983</v>
      </c>
      <c r="B2442" s="32" t="s">
        <v>81</v>
      </c>
      <c r="C2442" s="32" t="s">
        <v>79</v>
      </c>
      <c r="D2442" s="32" t="s">
        <v>76</v>
      </c>
      <c r="E2442" s="33">
        <v>48</v>
      </c>
      <c r="F2442" s="34">
        <v>35754.86</v>
      </c>
      <c r="G2442" s="34">
        <v>0</v>
      </c>
      <c r="H2442" s="34">
        <v>16749.5</v>
      </c>
      <c r="I2442" s="34">
        <v>0</v>
      </c>
      <c r="J2442" s="35">
        <f t="shared" si="266"/>
        <v>35754.86</v>
      </c>
      <c r="K2442" s="35">
        <f t="shared" si="267"/>
        <v>19005.36</v>
      </c>
      <c r="L2442" s="35">
        <f t="shared" si="268"/>
        <v>19005.36</v>
      </c>
      <c r="M2442" s="36">
        <f t="shared" si="269"/>
        <v>0.53154620099197702</v>
      </c>
      <c r="N2442" s="37">
        <f t="shared" si="270"/>
        <v>2020</v>
      </c>
      <c r="O2442" s="38" t="str">
        <f t="shared" si="271"/>
        <v>Q2</v>
      </c>
      <c r="P2442" s="37">
        <f t="shared" si="272"/>
        <v>6</v>
      </c>
    </row>
    <row r="2443" spans="1:16" x14ac:dyDescent="0.25">
      <c r="A2443" s="31">
        <v>43983</v>
      </c>
      <c r="B2443" s="32" t="s">
        <v>81</v>
      </c>
      <c r="C2443" s="32" t="s">
        <v>79</v>
      </c>
      <c r="D2443" s="32" t="s">
        <v>77</v>
      </c>
      <c r="E2443" s="33">
        <v>37</v>
      </c>
      <c r="F2443" s="34">
        <v>21727.58</v>
      </c>
      <c r="G2443" s="34">
        <v>2111.7399999999998</v>
      </c>
      <c r="H2443" s="34">
        <v>10116.24</v>
      </c>
      <c r="I2443" s="34">
        <v>0</v>
      </c>
      <c r="J2443" s="35">
        <f t="shared" si="266"/>
        <v>19615.840000000004</v>
      </c>
      <c r="K2443" s="35">
        <f t="shared" si="267"/>
        <v>9499.600000000004</v>
      </c>
      <c r="L2443" s="35">
        <f t="shared" si="268"/>
        <v>9499.600000000004</v>
      </c>
      <c r="M2443" s="36">
        <f t="shared" si="269"/>
        <v>0.48428209039225456</v>
      </c>
      <c r="N2443" s="37">
        <f t="shared" si="270"/>
        <v>2020</v>
      </c>
      <c r="O2443" s="38" t="str">
        <f t="shared" si="271"/>
        <v>Q2</v>
      </c>
      <c r="P2443" s="37">
        <f t="shared" si="272"/>
        <v>6</v>
      </c>
    </row>
    <row r="2444" spans="1:16" x14ac:dyDescent="0.25">
      <c r="A2444" s="31">
        <v>43983</v>
      </c>
      <c r="B2444" s="32" t="s">
        <v>82</v>
      </c>
      <c r="C2444" s="32" t="s">
        <v>86</v>
      </c>
      <c r="D2444" s="32" t="s">
        <v>76</v>
      </c>
      <c r="E2444" s="33">
        <v>104</v>
      </c>
      <c r="F2444" s="34">
        <v>10802.67</v>
      </c>
      <c r="G2444" s="34">
        <v>0</v>
      </c>
      <c r="H2444" s="34">
        <v>9067.3700000000008</v>
      </c>
      <c r="I2444" s="34">
        <v>611.74</v>
      </c>
      <c r="J2444" s="35">
        <f t="shared" si="266"/>
        <v>10802.67</v>
      </c>
      <c r="K2444" s="35">
        <f t="shared" si="267"/>
        <v>1735.2999999999993</v>
      </c>
      <c r="L2444" s="35">
        <f t="shared" si="268"/>
        <v>1123.5599999999993</v>
      </c>
      <c r="M2444" s="36">
        <f t="shared" si="269"/>
        <v>0.16063621308435777</v>
      </c>
      <c r="N2444" s="37">
        <f t="shared" si="270"/>
        <v>2020</v>
      </c>
      <c r="O2444" s="38" t="str">
        <f t="shared" si="271"/>
        <v>Q2</v>
      </c>
      <c r="P2444" s="37">
        <f t="shared" si="272"/>
        <v>6</v>
      </c>
    </row>
    <row r="2445" spans="1:16" x14ac:dyDescent="0.25">
      <c r="A2445" s="31">
        <v>43983</v>
      </c>
      <c r="B2445" s="32" t="s">
        <v>82</v>
      </c>
      <c r="C2445" s="32" t="s">
        <v>86</v>
      </c>
      <c r="D2445" s="32" t="s">
        <v>77</v>
      </c>
      <c r="E2445" s="33">
        <v>53</v>
      </c>
      <c r="F2445" s="34">
        <v>5841.97</v>
      </c>
      <c r="G2445" s="34">
        <v>549.82000000000005</v>
      </c>
      <c r="H2445" s="34">
        <v>5049.7299999999996</v>
      </c>
      <c r="I2445" s="34">
        <v>292.69</v>
      </c>
      <c r="J2445" s="35">
        <f t="shared" si="266"/>
        <v>5292.1500000000005</v>
      </c>
      <c r="K2445" s="35">
        <f t="shared" si="267"/>
        <v>242.42000000000098</v>
      </c>
      <c r="L2445" s="35">
        <f t="shared" si="268"/>
        <v>-50.269999999999015</v>
      </c>
      <c r="M2445" s="36">
        <f t="shared" si="269"/>
        <v>4.5807469553962178E-2</v>
      </c>
      <c r="N2445" s="37">
        <f t="shared" si="270"/>
        <v>2020</v>
      </c>
      <c r="O2445" s="38" t="str">
        <f t="shared" si="271"/>
        <v>Q2</v>
      </c>
      <c r="P2445" s="37">
        <f t="shared" si="272"/>
        <v>6</v>
      </c>
    </row>
    <row r="2446" spans="1:16" x14ac:dyDescent="0.25">
      <c r="A2446" s="31">
        <v>43983</v>
      </c>
      <c r="B2446" s="32" t="s">
        <v>82</v>
      </c>
      <c r="C2446" s="32" t="s">
        <v>75</v>
      </c>
      <c r="D2446" s="32" t="s">
        <v>76</v>
      </c>
      <c r="E2446" s="33">
        <v>149</v>
      </c>
      <c r="F2446" s="34">
        <v>16120.75</v>
      </c>
      <c r="G2446" s="34">
        <v>0</v>
      </c>
      <c r="H2446" s="34">
        <v>13650.23</v>
      </c>
      <c r="I2446" s="34">
        <v>0</v>
      </c>
      <c r="J2446" s="35">
        <f t="shared" si="266"/>
        <v>16120.75</v>
      </c>
      <c r="K2446" s="35">
        <f t="shared" si="267"/>
        <v>2470.5200000000004</v>
      </c>
      <c r="L2446" s="35">
        <f t="shared" si="268"/>
        <v>2470.5200000000004</v>
      </c>
      <c r="M2446" s="36">
        <f t="shared" si="269"/>
        <v>0.1532509343547912</v>
      </c>
      <c r="N2446" s="37">
        <f t="shared" si="270"/>
        <v>2020</v>
      </c>
      <c r="O2446" s="38" t="str">
        <f t="shared" si="271"/>
        <v>Q2</v>
      </c>
      <c r="P2446" s="37">
        <f t="shared" si="272"/>
        <v>6</v>
      </c>
    </row>
    <row r="2447" spans="1:16" x14ac:dyDescent="0.25">
      <c r="A2447" s="31">
        <v>43983</v>
      </c>
      <c r="B2447" s="32" t="s">
        <v>82</v>
      </c>
      <c r="C2447" s="32" t="s">
        <v>75</v>
      </c>
      <c r="D2447" s="32" t="s">
        <v>77</v>
      </c>
      <c r="E2447" s="33">
        <v>100</v>
      </c>
      <c r="F2447" s="34">
        <v>8494.93</v>
      </c>
      <c r="G2447" s="34">
        <v>791.58</v>
      </c>
      <c r="H2447" s="34">
        <v>6965.09</v>
      </c>
      <c r="I2447" s="34">
        <v>0</v>
      </c>
      <c r="J2447" s="35">
        <f t="shared" si="266"/>
        <v>7703.35</v>
      </c>
      <c r="K2447" s="35">
        <f t="shared" si="267"/>
        <v>738.26000000000022</v>
      </c>
      <c r="L2447" s="35">
        <f t="shared" si="268"/>
        <v>738.26000000000022</v>
      </c>
      <c r="M2447" s="36">
        <f t="shared" si="269"/>
        <v>9.5836227096003715E-2</v>
      </c>
      <c r="N2447" s="37">
        <f t="shared" si="270"/>
        <v>2020</v>
      </c>
      <c r="O2447" s="38" t="str">
        <f t="shared" si="271"/>
        <v>Q2</v>
      </c>
      <c r="P2447" s="37">
        <f t="shared" si="272"/>
        <v>6</v>
      </c>
    </row>
    <row r="2448" spans="1:16" x14ac:dyDescent="0.25">
      <c r="A2448" s="31">
        <v>43983</v>
      </c>
      <c r="B2448" s="32" t="s">
        <v>82</v>
      </c>
      <c r="C2448" s="32" t="s">
        <v>78</v>
      </c>
      <c r="D2448" s="32" t="s">
        <v>76</v>
      </c>
      <c r="E2448" s="33">
        <v>1856</v>
      </c>
      <c r="F2448" s="34">
        <v>191159.94</v>
      </c>
      <c r="G2448" s="34">
        <v>0</v>
      </c>
      <c r="H2448" s="34">
        <v>158180.01</v>
      </c>
      <c r="I2448" s="34">
        <v>0</v>
      </c>
      <c r="J2448" s="35">
        <f t="shared" si="266"/>
        <v>191159.94</v>
      </c>
      <c r="K2448" s="35">
        <f t="shared" si="267"/>
        <v>32979.929999999993</v>
      </c>
      <c r="L2448" s="35">
        <f t="shared" si="268"/>
        <v>32979.929999999993</v>
      </c>
      <c r="M2448" s="36">
        <f t="shared" si="269"/>
        <v>0.17252532094328965</v>
      </c>
      <c r="N2448" s="37">
        <f t="shared" si="270"/>
        <v>2020</v>
      </c>
      <c r="O2448" s="38" t="str">
        <f t="shared" si="271"/>
        <v>Q2</v>
      </c>
      <c r="P2448" s="37">
        <f t="shared" si="272"/>
        <v>6</v>
      </c>
    </row>
    <row r="2449" spans="1:16" x14ac:dyDescent="0.25">
      <c r="A2449" s="31">
        <v>43983</v>
      </c>
      <c r="B2449" s="32" t="s">
        <v>82</v>
      </c>
      <c r="C2449" s="32" t="s">
        <v>78</v>
      </c>
      <c r="D2449" s="32" t="s">
        <v>77</v>
      </c>
      <c r="E2449" s="33">
        <v>602</v>
      </c>
      <c r="F2449" s="34">
        <v>61829.71</v>
      </c>
      <c r="G2449" s="34">
        <v>5631.17</v>
      </c>
      <c r="H2449" s="34">
        <v>51597.51</v>
      </c>
      <c r="I2449" s="34">
        <v>0</v>
      </c>
      <c r="J2449" s="35">
        <f t="shared" si="266"/>
        <v>56198.54</v>
      </c>
      <c r="K2449" s="35">
        <f t="shared" si="267"/>
        <v>4601.0299999999988</v>
      </c>
      <c r="L2449" s="35">
        <f t="shared" si="268"/>
        <v>4601.0299999999988</v>
      </c>
      <c r="M2449" s="36">
        <f t="shared" si="269"/>
        <v>8.1870988107520207E-2</v>
      </c>
      <c r="N2449" s="37">
        <f t="shared" si="270"/>
        <v>2020</v>
      </c>
      <c r="O2449" s="38" t="str">
        <f t="shared" si="271"/>
        <v>Q2</v>
      </c>
      <c r="P2449" s="37">
        <f t="shared" si="272"/>
        <v>6</v>
      </c>
    </row>
    <row r="2450" spans="1:16" x14ac:dyDescent="0.25">
      <c r="A2450" s="31">
        <v>43983</v>
      </c>
      <c r="B2450" s="32" t="s">
        <v>82</v>
      </c>
      <c r="C2450" s="32" t="s">
        <v>79</v>
      </c>
      <c r="D2450" s="32" t="s">
        <v>76</v>
      </c>
      <c r="E2450" s="33">
        <v>159</v>
      </c>
      <c r="F2450" s="34">
        <v>16224.53</v>
      </c>
      <c r="G2450" s="34">
        <v>0</v>
      </c>
      <c r="H2450" s="34">
        <v>12918.14</v>
      </c>
      <c r="I2450" s="34">
        <v>0</v>
      </c>
      <c r="J2450" s="35">
        <f t="shared" si="266"/>
        <v>16224.53</v>
      </c>
      <c r="K2450" s="35">
        <f t="shared" si="267"/>
        <v>3306.3900000000012</v>
      </c>
      <c r="L2450" s="35">
        <f t="shared" si="268"/>
        <v>3306.3900000000012</v>
      </c>
      <c r="M2450" s="36">
        <f t="shared" si="269"/>
        <v>0.20378957048370591</v>
      </c>
      <c r="N2450" s="37">
        <f t="shared" si="270"/>
        <v>2020</v>
      </c>
      <c r="O2450" s="38" t="str">
        <f t="shared" si="271"/>
        <v>Q2</v>
      </c>
      <c r="P2450" s="37">
        <f t="shared" si="272"/>
        <v>6</v>
      </c>
    </row>
    <row r="2451" spans="1:16" x14ac:dyDescent="0.25">
      <c r="A2451" s="31">
        <v>43983</v>
      </c>
      <c r="B2451" s="32" t="s">
        <v>82</v>
      </c>
      <c r="C2451" s="32" t="s">
        <v>79</v>
      </c>
      <c r="D2451" s="32" t="s">
        <v>77</v>
      </c>
      <c r="E2451" s="33">
        <v>95</v>
      </c>
      <c r="F2451" s="34">
        <v>10502.88</v>
      </c>
      <c r="G2451" s="34">
        <v>1035.26</v>
      </c>
      <c r="H2451" s="34">
        <v>8632.56</v>
      </c>
      <c r="I2451" s="34">
        <v>0</v>
      </c>
      <c r="J2451" s="35">
        <f t="shared" si="266"/>
        <v>9467.619999999999</v>
      </c>
      <c r="K2451" s="35">
        <f t="shared" si="267"/>
        <v>835.05999999999949</v>
      </c>
      <c r="L2451" s="35">
        <f t="shared" si="268"/>
        <v>835.05999999999949</v>
      </c>
      <c r="M2451" s="36">
        <f t="shared" si="269"/>
        <v>8.820168109831189E-2</v>
      </c>
      <c r="N2451" s="37">
        <f t="shared" si="270"/>
        <v>2020</v>
      </c>
      <c r="O2451" s="38" t="str">
        <f t="shared" si="271"/>
        <v>Q2</v>
      </c>
      <c r="P2451" s="37">
        <f t="shared" si="272"/>
        <v>6</v>
      </c>
    </row>
    <row r="2452" spans="1:16" x14ac:dyDescent="0.25">
      <c r="A2452" s="31">
        <v>43983</v>
      </c>
      <c r="B2452" s="32" t="s">
        <v>83</v>
      </c>
      <c r="C2452" s="32" t="s">
        <v>86</v>
      </c>
      <c r="D2452" s="32" t="s">
        <v>76</v>
      </c>
      <c r="E2452" s="33">
        <v>62</v>
      </c>
      <c r="F2452" s="34">
        <v>33159.269999999997</v>
      </c>
      <c r="G2452" s="34">
        <v>0</v>
      </c>
      <c r="H2452" s="34">
        <v>17301.32</v>
      </c>
      <c r="I2452" s="34">
        <v>1822.41</v>
      </c>
      <c r="J2452" s="35">
        <f t="shared" si="266"/>
        <v>33159.269999999997</v>
      </c>
      <c r="K2452" s="35">
        <f t="shared" si="267"/>
        <v>15857.949999999997</v>
      </c>
      <c r="L2452" s="35">
        <f t="shared" si="268"/>
        <v>14035.539999999997</v>
      </c>
      <c r="M2452" s="36">
        <f t="shared" si="269"/>
        <v>0.4782357995215214</v>
      </c>
      <c r="N2452" s="37">
        <f t="shared" si="270"/>
        <v>2020</v>
      </c>
      <c r="O2452" s="38" t="str">
        <f t="shared" si="271"/>
        <v>Q2</v>
      </c>
      <c r="P2452" s="37">
        <f t="shared" si="272"/>
        <v>6</v>
      </c>
    </row>
    <row r="2453" spans="1:16" x14ac:dyDescent="0.25">
      <c r="A2453" s="31">
        <v>43983</v>
      </c>
      <c r="B2453" s="32" t="s">
        <v>83</v>
      </c>
      <c r="C2453" s="32" t="s">
        <v>86</v>
      </c>
      <c r="D2453" s="32" t="s">
        <v>77</v>
      </c>
      <c r="E2453" s="33">
        <v>20</v>
      </c>
      <c r="F2453" s="34">
        <v>12170.89</v>
      </c>
      <c r="G2453" s="34">
        <v>1183.1500000000001</v>
      </c>
      <c r="H2453" s="34">
        <v>6785.66</v>
      </c>
      <c r="I2453" s="34">
        <v>605.97</v>
      </c>
      <c r="J2453" s="35">
        <f t="shared" si="266"/>
        <v>10987.74</v>
      </c>
      <c r="K2453" s="35">
        <f t="shared" si="267"/>
        <v>4202.08</v>
      </c>
      <c r="L2453" s="35">
        <f t="shared" si="268"/>
        <v>3596.1099999999997</v>
      </c>
      <c r="M2453" s="36">
        <f t="shared" si="269"/>
        <v>0.38243351226002797</v>
      </c>
      <c r="N2453" s="37">
        <f t="shared" si="270"/>
        <v>2020</v>
      </c>
      <c r="O2453" s="38" t="str">
        <f t="shared" si="271"/>
        <v>Q2</v>
      </c>
      <c r="P2453" s="37">
        <f t="shared" si="272"/>
        <v>6</v>
      </c>
    </row>
    <row r="2454" spans="1:16" x14ac:dyDescent="0.25">
      <c r="A2454" s="31">
        <v>43983</v>
      </c>
      <c r="B2454" s="32" t="s">
        <v>83</v>
      </c>
      <c r="C2454" s="32" t="s">
        <v>75</v>
      </c>
      <c r="D2454" s="32" t="s">
        <v>76</v>
      </c>
      <c r="E2454" s="33">
        <v>64</v>
      </c>
      <c r="F2454" s="34">
        <v>38400.379999999997</v>
      </c>
      <c r="G2454" s="34">
        <v>0</v>
      </c>
      <c r="H2454" s="34">
        <v>20103.740000000002</v>
      </c>
      <c r="I2454" s="34">
        <v>0</v>
      </c>
      <c r="J2454" s="35">
        <f t="shared" si="266"/>
        <v>38400.379999999997</v>
      </c>
      <c r="K2454" s="35">
        <f t="shared" si="267"/>
        <v>18296.639999999996</v>
      </c>
      <c r="L2454" s="35">
        <f t="shared" si="268"/>
        <v>18296.639999999996</v>
      </c>
      <c r="M2454" s="36">
        <f t="shared" si="269"/>
        <v>0.47647028492947197</v>
      </c>
      <c r="N2454" s="37">
        <f t="shared" si="270"/>
        <v>2020</v>
      </c>
      <c r="O2454" s="38" t="str">
        <f t="shared" si="271"/>
        <v>Q2</v>
      </c>
      <c r="P2454" s="37">
        <f t="shared" si="272"/>
        <v>6</v>
      </c>
    </row>
    <row r="2455" spans="1:16" x14ac:dyDescent="0.25">
      <c r="A2455" s="31">
        <v>43983</v>
      </c>
      <c r="B2455" s="32" t="s">
        <v>83</v>
      </c>
      <c r="C2455" s="32" t="s">
        <v>75</v>
      </c>
      <c r="D2455" s="32" t="s">
        <v>77</v>
      </c>
      <c r="E2455" s="33">
        <v>41</v>
      </c>
      <c r="F2455" s="34">
        <v>29711.69</v>
      </c>
      <c r="G2455" s="34">
        <v>2971.21</v>
      </c>
      <c r="H2455" s="34">
        <v>15912.63</v>
      </c>
      <c r="I2455" s="34">
        <v>0</v>
      </c>
      <c r="J2455" s="35">
        <f t="shared" si="266"/>
        <v>26740.48</v>
      </c>
      <c r="K2455" s="35">
        <f t="shared" si="267"/>
        <v>10827.85</v>
      </c>
      <c r="L2455" s="35">
        <f t="shared" si="268"/>
        <v>10827.85</v>
      </c>
      <c r="M2455" s="36">
        <f t="shared" si="269"/>
        <v>0.40492354662294772</v>
      </c>
      <c r="N2455" s="37">
        <f t="shared" si="270"/>
        <v>2020</v>
      </c>
      <c r="O2455" s="38" t="str">
        <f t="shared" si="271"/>
        <v>Q2</v>
      </c>
      <c r="P2455" s="37">
        <f t="shared" si="272"/>
        <v>6</v>
      </c>
    </row>
    <row r="2456" spans="1:16" x14ac:dyDescent="0.25">
      <c r="A2456" s="31">
        <v>43983</v>
      </c>
      <c r="B2456" s="32" t="s">
        <v>83</v>
      </c>
      <c r="C2456" s="32" t="s">
        <v>78</v>
      </c>
      <c r="D2456" s="32" t="s">
        <v>76</v>
      </c>
      <c r="E2456" s="33">
        <v>509</v>
      </c>
      <c r="F2456" s="34">
        <v>311733.07</v>
      </c>
      <c r="G2456" s="34">
        <v>0</v>
      </c>
      <c r="H2456" s="34">
        <v>166619.79999999999</v>
      </c>
      <c r="I2456" s="34">
        <v>0</v>
      </c>
      <c r="J2456" s="35">
        <f t="shared" si="266"/>
        <v>311733.07</v>
      </c>
      <c r="K2456" s="35">
        <f t="shared" si="267"/>
        <v>145113.27000000002</v>
      </c>
      <c r="L2456" s="35">
        <f t="shared" si="268"/>
        <v>145113.27000000002</v>
      </c>
      <c r="M2456" s="36">
        <f t="shared" si="269"/>
        <v>0.46550489494104691</v>
      </c>
      <c r="N2456" s="37">
        <f t="shared" si="270"/>
        <v>2020</v>
      </c>
      <c r="O2456" s="38" t="str">
        <f t="shared" si="271"/>
        <v>Q2</v>
      </c>
      <c r="P2456" s="37">
        <f t="shared" si="272"/>
        <v>6</v>
      </c>
    </row>
    <row r="2457" spans="1:16" x14ac:dyDescent="0.25">
      <c r="A2457" s="31">
        <v>43983</v>
      </c>
      <c r="B2457" s="32" t="s">
        <v>83</v>
      </c>
      <c r="C2457" s="32" t="s">
        <v>78</v>
      </c>
      <c r="D2457" s="32" t="s">
        <v>77</v>
      </c>
      <c r="E2457" s="33">
        <v>178</v>
      </c>
      <c r="F2457" s="34">
        <v>97618.15</v>
      </c>
      <c r="G2457" s="34">
        <v>9096.59</v>
      </c>
      <c r="H2457" s="34">
        <v>51583.82</v>
      </c>
      <c r="I2457" s="34">
        <v>0</v>
      </c>
      <c r="J2457" s="35">
        <f t="shared" si="266"/>
        <v>88521.56</v>
      </c>
      <c r="K2457" s="35">
        <f t="shared" si="267"/>
        <v>36937.74</v>
      </c>
      <c r="L2457" s="35">
        <f t="shared" si="268"/>
        <v>36937.74</v>
      </c>
      <c r="M2457" s="36">
        <f t="shared" si="269"/>
        <v>0.41727393868793095</v>
      </c>
      <c r="N2457" s="37">
        <f t="shared" si="270"/>
        <v>2020</v>
      </c>
      <c r="O2457" s="38" t="str">
        <f t="shared" si="271"/>
        <v>Q2</v>
      </c>
      <c r="P2457" s="37">
        <f t="shared" si="272"/>
        <v>6</v>
      </c>
    </row>
    <row r="2458" spans="1:16" x14ac:dyDescent="0.25">
      <c r="A2458" s="31">
        <v>43983</v>
      </c>
      <c r="B2458" s="32" t="s">
        <v>83</v>
      </c>
      <c r="C2458" s="32" t="s">
        <v>79</v>
      </c>
      <c r="D2458" s="32" t="s">
        <v>76</v>
      </c>
      <c r="E2458" s="33">
        <v>73</v>
      </c>
      <c r="F2458" s="34">
        <v>43110.06</v>
      </c>
      <c r="G2458" s="34">
        <v>0</v>
      </c>
      <c r="H2458" s="34">
        <v>23293.43</v>
      </c>
      <c r="I2458" s="34">
        <v>0</v>
      </c>
      <c r="J2458" s="35">
        <f t="shared" si="266"/>
        <v>43110.06</v>
      </c>
      <c r="K2458" s="35">
        <f t="shared" si="267"/>
        <v>19816.629999999997</v>
      </c>
      <c r="L2458" s="35">
        <f t="shared" si="268"/>
        <v>19816.629999999997</v>
      </c>
      <c r="M2458" s="36">
        <f t="shared" si="269"/>
        <v>0.45967530548554092</v>
      </c>
      <c r="N2458" s="37">
        <f t="shared" si="270"/>
        <v>2020</v>
      </c>
      <c r="O2458" s="38" t="str">
        <f t="shared" si="271"/>
        <v>Q2</v>
      </c>
      <c r="P2458" s="37">
        <f t="shared" si="272"/>
        <v>6</v>
      </c>
    </row>
    <row r="2459" spans="1:16" x14ac:dyDescent="0.25">
      <c r="A2459" s="31">
        <v>43983</v>
      </c>
      <c r="B2459" s="32" t="s">
        <v>83</v>
      </c>
      <c r="C2459" s="32" t="s">
        <v>79</v>
      </c>
      <c r="D2459" s="32" t="s">
        <v>77</v>
      </c>
      <c r="E2459" s="33">
        <v>39</v>
      </c>
      <c r="F2459" s="34">
        <v>28317.52</v>
      </c>
      <c r="G2459" s="34">
        <v>2831.75</v>
      </c>
      <c r="H2459" s="34">
        <v>15198.39</v>
      </c>
      <c r="I2459" s="34">
        <v>0</v>
      </c>
      <c r="J2459" s="35">
        <f t="shared" si="266"/>
        <v>25485.77</v>
      </c>
      <c r="K2459" s="35">
        <f t="shared" si="267"/>
        <v>10287.380000000001</v>
      </c>
      <c r="L2459" s="35">
        <f t="shared" si="268"/>
        <v>10287.380000000001</v>
      </c>
      <c r="M2459" s="36">
        <f t="shared" si="269"/>
        <v>0.40365192026766311</v>
      </c>
      <c r="N2459" s="37">
        <f t="shared" si="270"/>
        <v>2020</v>
      </c>
      <c r="O2459" s="38" t="str">
        <f t="shared" si="271"/>
        <v>Q2</v>
      </c>
      <c r="P2459" s="37">
        <f t="shared" si="272"/>
        <v>6</v>
      </c>
    </row>
    <row r="2460" spans="1:16" x14ac:dyDescent="0.25">
      <c r="A2460" s="31">
        <v>43983</v>
      </c>
      <c r="B2460" s="32" t="s">
        <v>84</v>
      </c>
      <c r="C2460" s="32" t="s">
        <v>86</v>
      </c>
      <c r="D2460" s="32" t="s">
        <v>76</v>
      </c>
      <c r="E2460" s="33">
        <v>26</v>
      </c>
      <c r="F2460" s="34">
        <v>94576.43</v>
      </c>
      <c r="G2460" s="34">
        <v>0</v>
      </c>
      <c r="H2460" s="34">
        <v>78799.600000000006</v>
      </c>
      <c r="I2460" s="34">
        <v>5189.57</v>
      </c>
      <c r="J2460" s="35">
        <f t="shared" si="266"/>
        <v>94576.43</v>
      </c>
      <c r="K2460" s="35">
        <f t="shared" si="267"/>
        <v>15776.829999999987</v>
      </c>
      <c r="L2460" s="35">
        <f t="shared" si="268"/>
        <v>10587.259999999987</v>
      </c>
      <c r="M2460" s="36">
        <f t="shared" si="269"/>
        <v>0.1668156643256675</v>
      </c>
      <c r="N2460" s="37">
        <f t="shared" si="270"/>
        <v>2020</v>
      </c>
      <c r="O2460" s="38" t="str">
        <f t="shared" si="271"/>
        <v>Q2</v>
      </c>
      <c r="P2460" s="37">
        <f t="shared" si="272"/>
        <v>6</v>
      </c>
    </row>
    <row r="2461" spans="1:16" x14ac:dyDescent="0.25">
      <c r="A2461" s="31">
        <v>43983</v>
      </c>
      <c r="B2461" s="32" t="s">
        <v>84</v>
      </c>
      <c r="C2461" s="32" t="s">
        <v>86</v>
      </c>
      <c r="D2461" s="32" t="s">
        <v>77</v>
      </c>
      <c r="E2461" s="33">
        <v>11</v>
      </c>
      <c r="F2461" s="34">
        <v>41293.72</v>
      </c>
      <c r="G2461" s="34">
        <v>3765.19</v>
      </c>
      <c r="H2461" s="34">
        <v>36239.86</v>
      </c>
      <c r="I2461" s="34">
        <v>2075.7199999999998</v>
      </c>
      <c r="J2461" s="35">
        <f t="shared" si="266"/>
        <v>37528.53</v>
      </c>
      <c r="K2461" s="35">
        <f t="shared" si="267"/>
        <v>1288.6699999999983</v>
      </c>
      <c r="L2461" s="35">
        <f t="shared" si="268"/>
        <v>-787.05000000000155</v>
      </c>
      <c r="M2461" s="36">
        <f t="shared" si="269"/>
        <v>3.4338408672015618E-2</v>
      </c>
      <c r="N2461" s="37">
        <f t="shared" si="270"/>
        <v>2020</v>
      </c>
      <c r="O2461" s="38" t="str">
        <f t="shared" si="271"/>
        <v>Q2</v>
      </c>
      <c r="P2461" s="37">
        <f t="shared" si="272"/>
        <v>6</v>
      </c>
    </row>
    <row r="2462" spans="1:16" x14ac:dyDescent="0.25">
      <c r="A2462" s="31">
        <v>43983</v>
      </c>
      <c r="B2462" s="32" t="s">
        <v>84</v>
      </c>
      <c r="C2462" s="32" t="s">
        <v>75</v>
      </c>
      <c r="D2462" s="32" t="s">
        <v>76</v>
      </c>
      <c r="E2462" s="33">
        <v>26</v>
      </c>
      <c r="F2462" s="34">
        <v>118942</v>
      </c>
      <c r="G2462" s="34">
        <v>0</v>
      </c>
      <c r="H2462" s="34">
        <v>103893.01</v>
      </c>
      <c r="I2462" s="34">
        <v>0</v>
      </c>
      <c r="J2462" s="35">
        <f t="shared" si="266"/>
        <v>118942</v>
      </c>
      <c r="K2462" s="35">
        <f t="shared" si="267"/>
        <v>15048.990000000005</v>
      </c>
      <c r="L2462" s="35">
        <f t="shared" si="268"/>
        <v>15048.990000000005</v>
      </c>
      <c r="M2462" s="36">
        <f t="shared" si="269"/>
        <v>0.12652376788686928</v>
      </c>
      <c r="N2462" s="37">
        <f t="shared" si="270"/>
        <v>2020</v>
      </c>
      <c r="O2462" s="38" t="str">
        <f t="shared" si="271"/>
        <v>Q2</v>
      </c>
      <c r="P2462" s="37">
        <f t="shared" si="272"/>
        <v>6</v>
      </c>
    </row>
    <row r="2463" spans="1:16" x14ac:dyDescent="0.25">
      <c r="A2463" s="31">
        <v>43983</v>
      </c>
      <c r="B2463" s="32" t="s">
        <v>84</v>
      </c>
      <c r="C2463" s="32" t="s">
        <v>75</v>
      </c>
      <c r="D2463" s="32" t="s">
        <v>77</v>
      </c>
      <c r="E2463" s="33">
        <v>13</v>
      </c>
      <c r="F2463" s="34">
        <v>48922.68</v>
      </c>
      <c r="G2463" s="34">
        <v>4528.0600000000004</v>
      </c>
      <c r="H2463" s="34">
        <v>42541.599999999999</v>
      </c>
      <c r="I2463" s="34">
        <v>0</v>
      </c>
      <c r="J2463" s="35">
        <f t="shared" si="266"/>
        <v>44394.62</v>
      </c>
      <c r="K2463" s="35">
        <f t="shared" si="267"/>
        <v>1853.0200000000041</v>
      </c>
      <c r="L2463" s="35">
        <f t="shared" si="268"/>
        <v>1853.0200000000041</v>
      </c>
      <c r="M2463" s="36">
        <f t="shared" si="269"/>
        <v>4.173974233814827E-2</v>
      </c>
      <c r="N2463" s="37">
        <f t="shared" si="270"/>
        <v>2020</v>
      </c>
      <c r="O2463" s="38" t="str">
        <f t="shared" si="271"/>
        <v>Q2</v>
      </c>
      <c r="P2463" s="37">
        <f t="shared" si="272"/>
        <v>6</v>
      </c>
    </row>
    <row r="2464" spans="1:16" x14ac:dyDescent="0.25">
      <c r="A2464" s="31">
        <v>43983</v>
      </c>
      <c r="B2464" s="32" t="s">
        <v>84</v>
      </c>
      <c r="C2464" s="32" t="s">
        <v>78</v>
      </c>
      <c r="D2464" s="32" t="s">
        <v>76</v>
      </c>
      <c r="E2464" s="33">
        <v>178</v>
      </c>
      <c r="F2464" s="34">
        <v>716507.31</v>
      </c>
      <c r="G2464" s="34">
        <v>0</v>
      </c>
      <c r="H2464" s="34">
        <v>598155.06999999995</v>
      </c>
      <c r="I2464" s="34">
        <v>0</v>
      </c>
      <c r="J2464" s="35">
        <f t="shared" si="266"/>
        <v>716507.31</v>
      </c>
      <c r="K2464" s="35">
        <f t="shared" si="267"/>
        <v>118352.24000000011</v>
      </c>
      <c r="L2464" s="35">
        <f t="shared" si="268"/>
        <v>118352.24000000011</v>
      </c>
      <c r="M2464" s="36">
        <f t="shared" si="269"/>
        <v>0.16517938944684332</v>
      </c>
      <c r="N2464" s="37">
        <f t="shared" si="270"/>
        <v>2020</v>
      </c>
      <c r="O2464" s="38" t="str">
        <f t="shared" si="271"/>
        <v>Q2</v>
      </c>
      <c r="P2464" s="37">
        <f t="shared" si="272"/>
        <v>6</v>
      </c>
    </row>
    <row r="2465" spans="1:16" x14ac:dyDescent="0.25">
      <c r="A2465" s="31">
        <v>43983</v>
      </c>
      <c r="B2465" s="32" t="s">
        <v>84</v>
      </c>
      <c r="C2465" s="32" t="s">
        <v>78</v>
      </c>
      <c r="D2465" s="32" t="s">
        <v>77</v>
      </c>
      <c r="E2465" s="33">
        <v>59</v>
      </c>
      <c r="F2465" s="34">
        <v>226597.43</v>
      </c>
      <c r="G2465" s="34">
        <v>21493.01</v>
      </c>
      <c r="H2465" s="34">
        <v>187211.9</v>
      </c>
      <c r="I2465" s="34">
        <v>0</v>
      </c>
      <c r="J2465" s="35">
        <f t="shared" si="266"/>
        <v>205104.41999999998</v>
      </c>
      <c r="K2465" s="35">
        <f t="shared" si="267"/>
        <v>17892.51999999999</v>
      </c>
      <c r="L2465" s="35">
        <f t="shared" si="268"/>
        <v>17892.51999999999</v>
      </c>
      <c r="M2465" s="36">
        <f t="shared" si="269"/>
        <v>8.7236150249711791E-2</v>
      </c>
      <c r="N2465" s="37">
        <f t="shared" si="270"/>
        <v>2020</v>
      </c>
      <c r="O2465" s="38" t="str">
        <f t="shared" si="271"/>
        <v>Q2</v>
      </c>
      <c r="P2465" s="37">
        <f t="shared" si="272"/>
        <v>6</v>
      </c>
    </row>
    <row r="2466" spans="1:16" x14ac:dyDescent="0.25">
      <c r="A2466" s="31">
        <v>43983</v>
      </c>
      <c r="B2466" s="32" t="s">
        <v>84</v>
      </c>
      <c r="C2466" s="32" t="s">
        <v>79</v>
      </c>
      <c r="D2466" s="32" t="s">
        <v>76</v>
      </c>
      <c r="E2466" s="33">
        <v>26</v>
      </c>
      <c r="F2466" s="34">
        <v>73187.539999999994</v>
      </c>
      <c r="G2466" s="34">
        <v>0</v>
      </c>
      <c r="H2466" s="34">
        <v>57493.95</v>
      </c>
      <c r="I2466" s="34">
        <v>0</v>
      </c>
      <c r="J2466" s="35">
        <f t="shared" si="266"/>
        <v>73187.539999999994</v>
      </c>
      <c r="K2466" s="35">
        <f t="shared" si="267"/>
        <v>15693.589999999997</v>
      </c>
      <c r="L2466" s="35">
        <f t="shared" si="268"/>
        <v>15693.589999999997</v>
      </c>
      <c r="M2466" s="36">
        <f t="shared" si="269"/>
        <v>0.214429805947843</v>
      </c>
      <c r="N2466" s="37">
        <f t="shared" si="270"/>
        <v>2020</v>
      </c>
      <c r="O2466" s="38" t="str">
        <f t="shared" si="271"/>
        <v>Q2</v>
      </c>
      <c r="P2466" s="37">
        <f t="shared" si="272"/>
        <v>6</v>
      </c>
    </row>
    <row r="2467" spans="1:16" x14ac:dyDescent="0.25">
      <c r="A2467" s="31">
        <v>43983</v>
      </c>
      <c r="B2467" s="32" t="s">
        <v>84</v>
      </c>
      <c r="C2467" s="32" t="s">
        <v>79</v>
      </c>
      <c r="D2467" s="32" t="s">
        <v>77</v>
      </c>
      <c r="E2467" s="33">
        <v>9</v>
      </c>
      <c r="F2467" s="34">
        <v>28447.4</v>
      </c>
      <c r="G2467" s="34">
        <v>2844.72</v>
      </c>
      <c r="H2467" s="34">
        <v>22125.79</v>
      </c>
      <c r="I2467" s="34">
        <v>0</v>
      </c>
      <c r="J2467" s="35">
        <f t="shared" si="266"/>
        <v>25602.68</v>
      </c>
      <c r="K2467" s="35">
        <f t="shared" si="267"/>
        <v>3476.8899999999994</v>
      </c>
      <c r="L2467" s="35">
        <f t="shared" si="268"/>
        <v>3476.8899999999994</v>
      </c>
      <c r="M2467" s="36">
        <f t="shared" si="269"/>
        <v>0.13580179887418034</v>
      </c>
      <c r="N2467" s="37">
        <f t="shared" si="270"/>
        <v>2020</v>
      </c>
      <c r="O2467" s="38" t="str">
        <f t="shared" si="271"/>
        <v>Q2</v>
      </c>
      <c r="P2467" s="37">
        <f t="shared" si="272"/>
        <v>6</v>
      </c>
    </row>
    <row r="2468" spans="1:16" x14ac:dyDescent="0.25">
      <c r="A2468" s="31">
        <v>43983</v>
      </c>
      <c r="B2468" s="32" t="s">
        <v>85</v>
      </c>
      <c r="C2468" s="32" t="s">
        <v>86</v>
      </c>
      <c r="D2468" s="32" t="s">
        <v>76</v>
      </c>
      <c r="E2468" s="33">
        <v>21</v>
      </c>
      <c r="F2468" s="34">
        <v>20954.82</v>
      </c>
      <c r="G2468" s="34">
        <v>0</v>
      </c>
      <c r="H2468" s="34">
        <v>11860.98</v>
      </c>
      <c r="I2468" s="34">
        <v>1152.45</v>
      </c>
      <c r="J2468" s="35">
        <f t="shared" si="266"/>
        <v>20954.82</v>
      </c>
      <c r="K2468" s="35">
        <f t="shared" si="267"/>
        <v>9093.84</v>
      </c>
      <c r="L2468" s="35">
        <f t="shared" si="268"/>
        <v>7941.39</v>
      </c>
      <c r="M2468" s="36">
        <f t="shared" si="269"/>
        <v>0.43397366333855408</v>
      </c>
      <c r="N2468" s="37">
        <f t="shared" si="270"/>
        <v>2020</v>
      </c>
      <c r="O2468" s="38" t="str">
        <f t="shared" si="271"/>
        <v>Q2</v>
      </c>
      <c r="P2468" s="37">
        <f t="shared" si="272"/>
        <v>6</v>
      </c>
    </row>
    <row r="2469" spans="1:16" x14ac:dyDescent="0.25">
      <c r="A2469" s="31">
        <v>43983</v>
      </c>
      <c r="B2469" s="32" t="s">
        <v>85</v>
      </c>
      <c r="C2469" s="32" t="s">
        <v>86</v>
      </c>
      <c r="D2469" s="32" t="s">
        <v>77</v>
      </c>
      <c r="E2469" s="33">
        <v>6</v>
      </c>
      <c r="F2469" s="34">
        <v>4777.8500000000004</v>
      </c>
      <c r="G2469" s="34">
        <v>466.48</v>
      </c>
      <c r="H2469" s="34">
        <v>2441.42</v>
      </c>
      <c r="I2469" s="34">
        <v>237.71</v>
      </c>
      <c r="J2469" s="35">
        <f t="shared" si="266"/>
        <v>4311.3700000000008</v>
      </c>
      <c r="K2469" s="35">
        <f t="shared" si="267"/>
        <v>1869.9500000000007</v>
      </c>
      <c r="L2469" s="35">
        <f t="shared" si="268"/>
        <v>1632.2400000000007</v>
      </c>
      <c r="M2469" s="36">
        <f t="shared" si="269"/>
        <v>0.43372524278825531</v>
      </c>
      <c r="N2469" s="37">
        <f t="shared" si="270"/>
        <v>2020</v>
      </c>
      <c r="O2469" s="38" t="str">
        <f t="shared" si="271"/>
        <v>Q2</v>
      </c>
      <c r="P2469" s="37">
        <f t="shared" si="272"/>
        <v>6</v>
      </c>
    </row>
    <row r="2470" spans="1:16" x14ac:dyDescent="0.25">
      <c r="A2470" s="31">
        <v>43983</v>
      </c>
      <c r="B2470" s="32" t="s">
        <v>85</v>
      </c>
      <c r="C2470" s="32" t="s">
        <v>75</v>
      </c>
      <c r="D2470" s="32" t="s">
        <v>76</v>
      </c>
      <c r="E2470" s="33">
        <v>17</v>
      </c>
      <c r="F2470" s="34">
        <v>16759.27</v>
      </c>
      <c r="G2470" s="34">
        <v>0</v>
      </c>
      <c r="H2470" s="34">
        <v>9315.74</v>
      </c>
      <c r="I2470" s="34">
        <v>0</v>
      </c>
      <c r="J2470" s="35">
        <f t="shared" si="266"/>
        <v>16759.27</v>
      </c>
      <c r="K2470" s="35">
        <f t="shared" si="267"/>
        <v>7443.5300000000007</v>
      </c>
      <c r="L2470" s="35">
        <f t="shared" si="268"/>
        <v>7443.5300000000007</v>
      </c>
      <c r="M2470" s="36">
        <f t="shared" si="269"/>
        <v>0.44414404684690922</v>
      </c>
      <c r="N2470" s="37">
        <f t="shared" si="270"/>
        <v>2020</v>
      </c>
      <c r="O2470" s="38" t="str">
        <f t="shared" si="271"/>
        <v>Q2</v>
      </c>
      <c r="P2470" s="37">
        <f t="shared" si="272"/>
        <v>6</v>
      </c>
    </row>
    <row r="2471" spans="1:16" x14ac:dyDescent="0.25">
      <c r="A2471" s="31">
        <v>43983</v>
      </c>
      <c r="B2471" s="32" t="s">
        <v>85</v>
      </c>
      <c r="C2471" s="32" t="s">
        <v>75</v>
      </c>
      <c r="D2471" s="32" t="s">
        <v>77</v>
      </c>
      <c r="E2471" s="33">
        <v>15</v>
      </c>
      <c r="F2471" s="34">
        <v>13470.85</v>
      </c>
      <c r="G2471" s="34">
        <v>1299.57</v>
      </c>
      <c r="H2471" s="34">
        <v>7760.1</v>
      </c>
      <c r="I2471" s="34">
        <v>0</v>
      </c>
      <c r="J2471" s="35">
        <f t="shared" si="266"/>
        <v>12171.28</v>
      </c>
      <c r="K2471" s="35">
        <f t="shared" si="267"/>
        <v>4411.18</v>
      </c>
      <c r="L2471" s="35">
        <f t="shared" si="268"/>
        <v>4411.18</v>
      </c>
      <c r="M2471" s="36">
        <f t="shared" si="269"/>
        <v>0.36242531598977262</v>
      </c>
      <c r="N2471" s="37">
        <f t="shared" si="270"/>
        <v>2020</v>
      </c>
      <c r="O2471" s="38" t="str">
        <f t="shared" si="271"/>
        <v>Q2</v>
      </c>
      <c r="P2471" s="37">
        <f t="shared" si="272"/>
        <v>6</v>
      </c>
    </row>
    <row r="2472" spans="1:16" x14ac:dyDescent="0.25">
      <c r="A2472" s="31">
        <v>43983</v>
      </c>
      <c r="B2472" s="32" t="s">
        <v>85</v>
      </c>
      <c r="C2472" s="32" t="s">
        <v>78</v>
      </c>
      <c r="D2472" s="32" t="s">
        <v>76</v>
      </c>
      <c r="E2472" s="33">
        <v>194</v>
      </c>
      <c r="F2472" s="34">
        <v>252537.81</v>
      </c>
      <c r="G2472" s="34">
        <v>0</v>
      </c>
      <c r="H2472" s="34">
        <v>136075.82</v>
      </c>
      <c r="I2472" s="34">
        <v>0</v>
      </c>
      <c r="J2472" s="35">
        <f t="shared" si="266"/>
        <v>252537.81</v>
      </c>
      <c r="K2472" s="35">
        <f t="shared" si="267"/>
        <v>116461.98999999999</v>
      </c>
      <c r="L2472" s="35">
        <f t="shared" si="268"/>
        <v>116461.98999999999</v>
      </c>
      <c r="M2472" s="36">
        <f t="shared" si="269"/>
        <v>0.46116654769438287</v>
      </c>
      <c r="N2472" s="37">
        <f t="shared" si="270"/>
        <v>2020</v>
      </c>
      <c r="O2472" s="38" t="str">
        <f t="shared" si="271"/>
        <v>Q2</v>
      </c>
      <c r="P2472" s="37">
        <f t="shared" si="272"/>
        <v>6</v>
      </c>
    </row>
    <row r="2473" spans="1:16" x14ac:dyDescent="0.25">
      <c r="A2473" s="31">
        <v>43983</v>
      </c>
      <c r="B2473" s="32" t="s">
        <v>85</v>
      </c>
      <c r="C2473" s="32" t="s">
        <v>78</v>
      </c>
      <c r="D2473" s="32" t="s">
        <v>77</v>
      </c>
      <c r="E2473" s="33">
        <v>57</v>
      </c>
      <c r="F2473" s="34">
        <v>66302.19</v>
      </c>
      <c r="G2473" s="34">
        <v>6599.95</v>
      </c>
      <c r="H2473" s="34">
        <v>35626.370000000003</v>
      </c>
      <c r="I2473" s="34">
        <v>0</v>
      </c>
      <c r="J2473" s="35">
        <f t="shared" si="266"/>
        <v>59702.240000000005</v>
      </c>
      <c r="K2473" s="35">
        <f t="shared" si="267"/>
        <v>24075.870000000003</v>
      </c>
      <c r="L2473" s="35">
        <f t="shared" si="268"/>
        <v>24075.870000000003</v>
      </c>
      <c r="M2473" s="36">
        <f t="shared" si="269"/>
        <v>0.40326577361251437</v>
      </c>
      <c r="N2473" s="37">
        <f t="shared" si="270"/>
        <v>2020</v>
      </c>
      <c r="O2473" s="38" t="str">
        <f t="shared" si="271"/>
        <v>Q2</v>
      </c>
      <c r="P2473" s="37">
        <f t="shared" si="272"/>
        <v>6</v>
      </c>
    </row>
    <row r="2474" spans="1:16" x14ac:dyDescent="0.25">
      <c r="A2474" s="31">
        <v>43983</v>
      </c>
      <c r="B2474" s="32" t="s">
        <v>85</v>
      </c>
      <c r="C2474" s="32" t="s">
        <v>79</v>
      </c>
      <c r="D2474" s="32" t="s">
        <v>76</v>
      </c>
      <c r="E2474" s="33">
        <v>19</v>
      </c>
      <c r="F2474" s="34">
        <v>26379.95</v>
      </c>
      <c r="G2474" s="34">
        <v>0</v>
      </c>
      <c r="H2474" s="34">
        <v>14894.6</v>
      </c>
      <c r="I2474" s="34">
        <v>0</v>
      </c>
      <c r="J2474" s="35">
        <f t="shared" si="266"/>
        <v>26379.95</v>
      </c>
      <c r="K2474" s="35">
        <f t="shared" si="267"/>
        <v>11485.35</v>
      </c>
      <c r="L2474" s="35">
        <f t="shared" si="268"/>
        <v>11485.35</v>
      </c>
      <c r="M2474" s="36">
        <f t="shared" si="269"/>
        <v>0.43538179564404028</v>
      </c>
      <c r="N2474" s="37">
        <f t="shared" si="270"/>
        <v>2020</v>
      </c>
      <c r="O2474" s="38" t="str">
        <f t="shared" si="271"/>
        <v>Q2</v>
      </c>
      <c r="P2474" s="37">
        <f t="shared" si="272"/>
        <v>6</v>
      </c>
    </row>
    <row r="2475" spans="1:16" x14ac:dyDescent="0.25">
      <c r="A2475" s="31">
        <v>43983</v>
      </c>
      <c r="B2475" s="32" t="s">
        <v>85</v>
      </c>
      <c r="C2475" s="32" t="s">
        <v>79</v>
      </c>
      <c r="D2475" s="32" t="s">
        <v>77</v>
      </c>
      <c r="E2475" s="33">
        <v>10</v>
      </c>
      <c r="F2475" s="34">
        <v>18650.3</v>
      </c>
      <c r="G2475" s="34">
        <v>1797.97</v>
      </c>
      <c r="H2475" s="34">
        <v>9758.39</v>
      </c>
      <c r="I2475" s="34">
        <v>0</v>
      </c>
      <c r="J2475" s="35">
        <f t="shared" si="266"/>
        <v>16852.329999999998</v>
      </c>
      <c r="K2475" s="35">
        <f t="shared" si="267"/>
        <v>7093.9399999999987</v>
      </c>
      <c r="L2475" s="35">
        <f t="shared" si="268"/>
        <v>7093.9399999999987</v>
      </c>
      <c r="M2475" s="36">
        <f t="shared" si="269"/>
        <v>0.42094713312639853</v>
      </c>
      <c r="N2475" s="37">
        <f t="shared" si="270"/>
        <v>2020</v>
      </c>
      <c r="O2475" s="38" t="str">
        <f t="shared" si="271"/>
        <v>Q2</v>
      </c>
      <c r="P2475" s="37">
        <f t="shared" si="272"/>
        <v>6</v>
      </c>
    </row>
    <row r="2476" spans="1:16" x14ac:dyDescent="0.25">
      <c r="A2476" s="31">
        <v>44013</v>
      </c>
      <c r="B2476" s="32" t="s">
        <v>74</v>
      </c>
      <c r="C2476" s="32" t="s">
        <v>86</v>
      </c>
      <c r="D2476" s="32" t="s">
        <v>76</v>
      </c>
      <c r="E2476" s="33">
        <v>67</v>
      </c>
      <c r="F2476" s="34">
        <v>26143.97</v>
      </c>
      <c r="G2476" s="34">
        <v>0</v>
      </c>
      <c r="H2476" s="34">
        <v>15756.74</v>
      </c>
      <c r="I2476" s="34">
        <v>1435.48</v>
      </c>
      <c r="J2476" s="35">
        <f t="shared" si="266"/>
        <v>26143.97</v>
      </c>
      <c r="K2476" s="35">
        <f t="shared" si="267"/>
        <v>10387.230000000001</v>
      </c>
      <c r="L2476" s="35">
        <f t="shared" si="268"/>
        <v>8951.7500000000018</v>
      </c>
      <c r="M2476" s="36">
        <f t="shared" si="269"/>
        <v>0.39730882494127712</v>
      </c>
      <c r="N2476" s="37">
        <f t="shared" si="270"/>
        <v>2020</v>
      </c>
      <c r="O2476" s="38" t="str">
        <f t="shared" si="271"/>
        <v>Q3</v>
      </c>
      <c r="P2476" s="37">
        <f t="shared" si="272"/>
        <v>7</v>
      </c>
    </row>
    <row r="2477" spans="1:16" x14ac:dyDescent="0.25">
      <c r="A2477" s="31">
        <v>44013</v>
      </c>
      <c r="B2477" s="32" t="s">
        <v>74</v>
      </c>
      <c r="C2477" s="32" t="s">
        <v>86</v>
      </c>
      <c r="D2477" s="32" t="s">
        <v>77</v>
      </c>
      <c r="E2477" s="33">
        <v>30</v>
      </c>
      <c r="F2477" s="34">
        <v>12426.28</v>
      </c>
      <c r="G2477" s="34">
        <v>1132.51</v>
      </c>
      <c r="H2477" s="34">
        <v>7433.48</v>
      </c>
      <c r="I2477" s="34">
        <v>625.82000000000005</v>
      </c>
      <c r="J2477" s="35">
        <f t="shared" si="266"/>
        <v>11293.77</v>
      </c>
      <c r="K2477" s="35">
        <f t="shared" si="267"/>
        <v>3860.2900000000009</v>
      </c>
      <c r="L2477" s="35">
        <f t="shared" si="268"/>
        <v>3234.4700000000007</v>
      </c>
      <c r="M2477" s="36">
        <f t="shared" si="269"/>
        <v>0.34180703166436016</v>
      </c>
      <c r="N2477" s="37">
        <f t="shared" si="270"/>
        <v>2020</v>
      </c>
      <c r="O2477" s="38" t="str">
        <f t="shared" si="271"/>
        <v>Q3</v>
      </c>
      <c r="P2477" s="37">
        <f t="shared" si="272"/>
        <v>7</v>
      </c>
    </row>
    <row r="2478" spans="1:16" x14ac:dyDescent="0.25">
      <c r="A2478" s="31">
        <v>44013</v>
      </c>
      <c r="B2478" s="32" t="s">
        <v>74</v>
      </c>
      <c r="C2478" s="32" t="s">
        <v>75</v>
      </c>
      <c r="D2478" s="32" t="s">
        <v>76</v>
      </c>
      <c r="E2478" s="33">
        <v>98</v>
      </c>
      <c r="F2478" s="34">
        <v>42844.79</v>
      </c>
      <c r="G2478" s="34">
        <v>0</v>
      </c>
      <c r="H2478" s="34">
        <v>26886.83</v>
      </c>
      <c r="I2478" s="34">
        <v>0</v>
      </c>
      <c r="J2478" s="35">
        <f t="shared" si="266"/>
        <v>42844.79</v>
      </c>
      <c r="K2478" s="35">
        <f t="shared" si="267"/>
        <v>15957.96</v>
      </c>
      <c r="L2478" s="35">
        <f t="shared" si="268"/>
        <v>15957.96</v>
      </c>
      <c r="M2478" s="36">
        <f t="shared" si="269"/>
        <v>0.37245975531680747</v>
      </c>
      <c r="N2478" s="37">
        <f t="shared" si="270"/>
        <v>2020</v>
      </c>
      <c r="O2478" s="38" t="str">
        <f t="shared" si="271"/>
        <v>Q3</v>
      </c>
      <c r="P2478" s="37">
        <f t="shared" si="272"/>
        <v>7</v>
      </c>
    </row>
    <row r="2479" spans="1:16" x14ac:dyDescent="0.25">
      <c r="A2479" s="31">
        <v>44013</v>
      </c>
      <c r="B2479" s="32" t="s">
        <v>74</v>
      </c>
      <c r="C2479" s="32" t="s">
        <v>75</v>
      </c>
      <c r="D2479" s="32" t="s">
        <v>77</v>
      </c>
      <c r="E2479" s="33">
        <v>21</v>
      </c>
      <c r="F2479" s="34">
        <v>8441.8700000000008</v>
      </c>
      <c r="G2479" s="34">
        <v>792.42</v>
      </c>
      <c r="H2479" s="34">
        <v>5954.3</v>
      </c>
      <c r="I2479" s="34">
        <v>0</v>
      </c>
      <c r="J2479" s="35">
        <f t="shared" si="266"/>
        <v>7649.4500000000007</v>
      </c>
      <c r="K2479" s="35">
        <f t="shared" si="267"/>
        <v>1695.1500000000005</v>
      </c>
      <c r="L2479" s="35">
        <f t="shared" si="268"/>
        <v>1695.1500000000005</v>
      </c>
      <c r="M2479" s="36">
        <f t="shared" si="269"/>
        <v>0.22160416761989429</v>
      </c>
      <c r="N2479" s="37">
        <f t="shared" si="270"/>
        <v>2020</v>
      </c>
      <c r="O2479" s="38" t="str">
        <f t="shared" si="271"/>
        <v>Q3</v>
      </c>
      <c r="P2479" s="37">
        <f t="shared" si="272"/>
        <v>7</v>
      </c>
    </row>
    <row r="2480" spans="1:16" x14ac:dyDescent="0.25">
      <c r="A2480" s="31">
        <v>44013</v>
      </c>
      <c r="B2480" s="32" t="s">
        <v>74</v>
      </c>
      <c r="C2480" s="32" t="s">
        <v>78</v>
      </c>
      <c r="D2480" s="32" t="s">
        <v>76</v>
      </c>
      <c r="E2480" s="33">
        <v>716</v>
      </c>
      <c r="F2480" s="34">
        <v>298219.45</v>
      </c>
      <c r="G2480" s="34">
        <v>0</v>
      </c>
      <c r="H2480" s="34">
        <v>183955.48</v>
      </c>
      <c r="I2480" s="34">
        <v>0</v>
      </c>
      <c r="J2480" s="35">
        <f t="shared" si="266"/>
        <v>298219.45</v>
      </c>
      <c r="K2480" s="35">
        <f t="shared" si="267"/>
        <v>114263.97</v>
      </c>
      <c r="L2480" s="35">
        <f t="shared" si="268"/>
        <v>114263.97</v>
      </c>
      <c r="M2480" s="36">
        <f t="shared" si="269"/>
        <v>0.38315398274659818</v>
      </c>
      <c r="N2480" s="37">
        <f t="shared" si="270"/>
        <v>2020</v>
      </c>
      <c r="O2480" s="38" t="str">
        <f t="shared" si="271"/>
        <v>Q3</v>
      </c>
      <c r="P2480" s="37">
        <f t="shared" si="272"/>
        <v>7</v>
      </c>
    </row>
    <row r="2481" spans="1:16" x14ac:dyDescent="0.25">
      <c r="A2481" s="31">
        <v>44013</v>
      </c>
      <c r="B2481" s="32" t="s">
        <v>74</v>
      </c>
      <c r="C2481" s="32" t="s">
        <v>78</v>
      </c>
      <c r="D2481" s="32" t="s">
        <v>77</v>
      </c>
      <c r="E2481" s="33">
        <v>197</v>
      </c>
      <c r="F2481" s="34">
        <v>80107.47</v>
      </c>
      <c r="G2481" s="34">
        <v>7331.08</v>
      </c>
      <c r="H2481" s="34">
        <v>46593.63</v>
      </c>
      <c r="I2481" s="34">
        <v>0</v>
      </c>
      <c r="J2481" s="35">
        <f t="shared" si="266"/>
        <v>72776.39</v>
      </c>
      <c r="K2481" s="35">
        <f t="shared" si="267"/>
        <v>26182.760000000002</v>
      </c>
      <c r="L2481" s="35">
        <f t="shared" si="268"/>
        <v>26182.760000000002</v>
      </c>
      <c r="M2481" s="36">
        <f t="shared" si="269"/>
        <v>0.35976997485036016</v>
      </c>
      <c r="N2481" s="37">
        <f t="shared" si="270"/>
        <v>2020</v>
      </c>
      <c r="O2481" s="38" t="str">
        <f t="shared" si="271"/>
        <v>Q3</v>
      </c>
      <c r="P2481" s="37">
        <f t="shared" si="272"/>
        <v>7</v>
      </c>
    </row>
    <row r="2482" spans="1:16" x14ac:dyDescent="0.25">
      <c r="A2482" s="31">
        <v>44013</v>
      </c>
      <c r="B2482" s="32" t="s">
        <v>74</v>
      </c>
      <c r="C2482" s="32" t="s">
        <v>79</v>
      </c>
      <c r="D2482" s="32" t="s">
        <v>76</v>
      </c>
      <c r="E2482" s="33">
        <v>111</v>
      </c>
      <c r="F2482" s="34">
        <v>44042.03</v>
      </c>
      <c r="G2482" s="34">
        <v>0</v>
      </c>
      <c r="H2482" s="34">
        <v>26552.69</v>
      </c>
      <c r="I2482" s="34">
        <v>0</v>
      </c>
      <c r="J2482" s="35">
        <f t="shared" si="266"/>
        <v>44042.03</v>
      </c>
      <c r="K2482" s="35">
        <f t="shared" si="267"/>
        <v>17489.34</v>
      </c>
      <c r="L2482" s="35">
        <f t="shared" si="268"/>
        <v>17489.34</v>
      </c>
      <c r="M2482" s="36">
        <f t="shared" si="269"/>
        <v>0.39710567383020268</v>
      </c>
      <c r="N2482" s="37">
        <f t="shared" si="270"/>
        <v>2020</v>
      </c>
      <c r="O2482" s="38" t="str">
        <f t="shared" si="271"/>
        <v>Q3</v>
      </c>
      <c r="P2482" s="37">
        <f t="shared" si="272"/>
        <v>7</v>
      </c>
    </row>
    <row r="2483" spans="1:16" x14ac:dyDescent="0.25">
      <c r="A2483" s="31">
        <v>44013</v>
      </c>
      <c r="B2483" s="32" t="s">
        <v>74</v>
      </c>
      <c r="C2483" s="32" t="s">
        <v>79</v>
      </c>
      <c r="D2483" s="32" t="s">
        <v>77</v>
      </c>
      <c r="E2483" s="33">
        <v>38</v>
      </c>
      <c r="F2483" s="34">
        <v>15112.92</v>
      </c>
      <c r="G2483" s="34">
        <v>1465.95</v>
      </c>
      <c r="H2483" s="34">
        <v>9085.4599999999991</v>
      </c>
      <c r="I2483" s="34">
        <v>0</v>
      </c>
      <c r="J2483" s="35">
        <f t="shared" si="266"/>
        <v>13646.97</v>
      </c>
      <c r="K2483" s="35">
        <f t="shared" si="267"/>
        <v>4561.51</v>
      </c>
      <c r="L2483" s="35">
        <f t="shared" si="268"/>
        <v>4561.51</v>
      </c>
      <c r="M2483" s="36">
        <f t="shared" si="269"/>
        <v>0.33425075309757407</v>
      </c>
      <c r="N2483" s="37">
        <f t="shared" si="270"/>
        <v>2020</v>
      </c>
      <c r="O2483" s="38" t="str">
        <f t="shared" si="271"/>
        <v>Q3</v>
      </c>
      <c r="P2483" s="37">
        <f t="shared" si="272"/>
        <v>7</v>
      </c>
    </row>
    <row r="2484" spans="1:16" x14ac:dyDescent="0.25">
      <c r="A2484" s="31">
        <v>44013</v>
      </c>
      <c r="B2484" s="32" t="s">
        <v>80</v>
      </c>
      <c r="C2484" s="32" t="s">
        <v>86</v>
      </c>
      <c r="D2484" s="32" t="s">
        <v>76</v>
      </c>
      <c r="E2484" s="33">
        <v>24</v>
      </c>
      <c r="F2484" s="34">
        <v>106322.98</v>
      </c>
      <c r="G2484" s="34">
        <v>0</v>
      </c>
      <c r="H2484" s="34">
        <v>93418.68</v>
      </c>
      <c r="I2484" s="34">
        <v>5837.53</v>
      </c>
      <c r="J2484" s="35">
        <f t="shared" si="266"/>
        <v>106322.98</v>
      </c>
      <c r="K2484" s="35">
        <f t="shared" si="267"/>
        <v>12904.300000000003</v>
      </c>
      <c r="L2484" s="35">
        <f t="shared" si="268"/>
        <v>7066.7700000000032</v>
      </c>
      <c r="M2484" s="36">
        <f t="shared" si="269"/>
        <v>0.12136887058658442</v>
      </c>
      <c r="N2484" s="37">
        <f t="shared" si="270"/>
        <v>2020</v>
      </c>
      <c r="O2484" s="38" t="str">
        <f t="shared" si="271"/>
        <v>Q3</v>
      </c>
      <c r="P2484" s="37">
        <f t="shared" si="272"/>
        <v>7</v>
      </c>
    </row>
    <row r="2485" spans="1:16" x14ac:dyDescent="0.25">
      <c r="A2485" s="31">
        <v>44013</v>
      </c>
      <c r="B2485" s="32" t="s">
        <v>80</v>
      </c>
      <c r="C2485" s="32" t="s">
        <v>86</v>
      </c>
      <c r="D2485" s="32" t="s">
        <v>77</v>
      </c>
      <c r="E2485" s="33">
        <v>7</v>
      </c>
      <c r="F2485" s="34">
        <v>35063.22</v>
      </c>
      <c r="G2485" s="34">
        <v>3190.3</v>
      </c>
      <c r="H2485" s="34">
        <v>31248.74</v>
      </c>
      <c r="I2485" s="34">
        <v>1761.6</v>
      </c>
      <c r="J2485" s="35">
        <f t="shared" si="266"/>
        <v>31872.920000000002</v>
      </c>
      <c r="K2485" s="35">
        <f t="shared" si="267"/>
        <v>624.18000000000029</v>
      </c>
      <c r="L2485" s="35">
        <f t="shared" si="268"/>
        <v>-1137.4199999999996</v>
      </c>
      <c r="M2485" s="36">
        <f t="shared" si="269"/>
        <v>1.9583395559616135E-2</v>
      </c>
      <c r="N2485" s="37">
        <f t="shared" si="270"/>
        <v>2020</v>
      </c>
      <c r="O2485" s="38" t="str">
        <f t="shared" si="271"/>
        <v>Q3</v>
      </c>
      <c r="P2485" s="37">
        <f t="shared" si="272"/>
        <v>7</v>
      </c>
    </row>
    <row r="2486" spans="1:16" x14ac:dyDescent="0.25">
      <c r="A2486" s="31">
        <v>44013</v>
      </c>
      <c r="B2486" s="32" t="s">
        <v>80</v>
      </c>
      <c r="C2486" s="32" t="s">
        <v>75</v>
      </c>
      <c r="D2486" s="32" t="s">
        <v>76</v>
      </c>
      <c r="E2486" s="33">
        <v>38</v>
      </c>
      <c r="F2486" s="34">
        <v>246547.71</v>
      </c>
      <c r="G2486" s="34">
        <v>0</v>
      </c>
      <c r="H2486" s="34">
        <v>213642.7</v>
      </c>
      <c r="I2486" s="34">
        <v>0</v>
      </c>
      <c r="J2486" s="35">
        <f t="shared" si="266"/>
        <v>246547.71</v>
      </c>
      <c r="K2486" s="35">
        <f t="shared" si="267"/>
        <v>32905.00999999998</v>
      </c>
      <c r="L2486" s="35">
        <f t="shared" si="268"/>
        <v>32905.00999999998</v>
      </c>
      <c r="M2486" s="36">
        <f t="shared" si="269"/>
        <v>0.13346305264810604</v>
      </c>
      <c r="N2486" s="37">
        <f t="shared" si="270"/>
        <v>2020</v>
      </c>
      <c r="O2486" s="38" t="str">
        <f t="shared" si="271"/>
        <v>Q3</v>
      </c>
      <c r="P2486" s="37">
        <f t="shared" si="272"/>
        <v>7</v>
      </c>
    </row>
    <row r="2487" spans="1:16" x14ac:dyDescent="0.25">
      <c r="A2487" s="31">
        <v>44013</v>
      </c>
      <c r="B2487" s="32" t="s">
        <v>80</v>
      </c>
      <c r="C2487" s="32" t="s">
        <v>75</v>
      </c>
      <c r="D2487" s="32" t="s">
        <v>77</v>
      </c>
      <c r="E2487" s="33">
        <v>11</v>
      </c>
      <c r="F2487" s="34">
        <v>77814.960000000006</v>
      </c>
      <c r="G2487" s="34">
        <v>6850.22</v>
      </c>
      <c r="H2487" s="34">
        <v>68320.990000000005</v>
      </c>
      <c r="I2487" s="34">
        <v>0</v>
      </c>
      <c r="J2487" s="35">
        <f t="shared" si="266"/>
        <v>70964.740000000005</v>
      </c>
      <c r="K2487" s="35">
        <f t="shared" si="267"/>
        <v>2643.75</v>
      </c>
      <c r="L2487" s="35">
        <f t="shared" si="268"/>
        <v>2643.75</v>
      </c>
      <c r="M2487" s="36">
        <f t="shared" si="269"/>
        <v>3.7254416770920319E-2</v>
      </c>
      <c r="N2487" s="37">
        <f t="shared" si="270"/>
        <v>2020</v>
      </c>
      <c r="O2487" s="38" t="str">
        <f t="shared" si="271"/>
        <v>Q3</v>
      </c>
      <c r="P2487" s="37">
        <f t="shared" si="272"/>
        <v>7</v>
      </c>
    </row>
    <row r="2488" spans="1:16" x14ac:dyDescent="0.25">
      <c r="A2488" s="31">
        <v>44013</v>
      </c>
      <c r="B2488" s="32" t="s">
        <v>80</v>
      </c>
      <c r="C2488" s="32" t="s">
        <v>78</v>
      </c>
      <c r="D2488" s="32" t="s">
        <v>76</v>
      </c>
      <c r="E2488" s="33">
        <v>103</v>
      </c>
      <c r="F2488" s="34">
        <v>559635.77</v>
      </c>
      <c r="G2488" s="34">
        <v>0</v>
      </c>
      <c r="H2488" s="34">
        <v>482940.58</v>
      </c>
      <c r="I2488" s="34">
        <v>0</v>
      </c>
      <c r="J2488" s="35">
        <f t="shared" si="266"/>
        <v>559635.77</v>
      </c>
      <c r="K2488" s="35">
        <f t="shared" si="267"/>
        <v>76695.19</v>
      </c>
      <c r="L2488" s="35">
        <f t="shared" si="268"/>
        <v>76695.19</v>
      </c>
      <c r="M2488" s="36">
        <f t="shared" si="269"/>
        <v>0.13704483185554775</v>
      </c>
      <c r="N2488" s="37">
        <f t="shared" si="270"/>
        <v>2020</v>
      </c>
      <c r="O2488" s="38" t="str">
        <f t="shared" si="271"/>
        <v>Q3</v>
      </c>
      <c r="P2488" s="37">
        <f t="shared" si="272"/>
        <v>7</v>
      </c>
    </row>
    <row r="2489" spans="1:16" x14ac:dyDescent="0.25">
      <c r="A2489" s="31">
        <v>44013</v>
      </c>
      <c r="B2489" s="32" t="s">
        <v>80</v>
      </c>
      <c r="C2489" s="32" t="s">
        <v>78</v>
      </c>
      <c r="D2489" s="32" t="s">
        <v>77</v>
      </c>
      <c r="E2489" s="33">
        <v>44</v>
      </c>
      <c r="F2489" s="34">
        <v>234439.62</v>
      </c>
      <c r="G2489" s="34">
        <v>23103.07</v>
      </c>
      <c r="H2489" s="34">
        <v>200644.33</v>
      </c>
      <c r="I2489" s="34">
        <v>0</v>
      </c>
      <c r="J2489" s="35">
        <f t="shared" si="266"/>
        <v>211336.55</v>
      </c>
      <c r="K2489" s="35">
        <f t="shared" si="267"/>
        <v>10692.220000000001</v>
      </c>
      <c r="L2489" s="35">
        <f t="shared" si="268"/>
        <v>10692.220000000001</v>
      </c>
      <c r="M2489" s="36">
        <f t="shared" si="269"/>
        <v>5.0593330874380234E-2</v>
      </c>
      <c r="N2489" s="37">
        <f t="shared" si="270"/>
        <v>2020</v>
      </c>
      <c r="O2489" s="38" t="str">
        <f t="shared" si="271"/>
        <v>Q3</v>
      </c>
      <c r="P2489" s="37">
        <f t="shared" si="272"/>
        <v>7</v>
      </c>
    </row>
    <row r="2490" spans="1:16" x14ac:dyDescent="0.25">
      <c r="A2490" s="31">
        <v>44013</v>
      </c>
      <c r="B2490" s="32" t="s">
        <v>80</v>
      </c>
      <c r="C2490" s="32" t="s">
        <v>79</v>
      </c>
      <c r="D2490" s="32" t="s">
        <v>76</v>
      </c>
      <c r="E2490" s="33">
        <v>22</v>
      </c>
      <c r="F2490" s="34">
        <v>127800.58</v>
      </c>
      <c r="G2490" s="34">
        <v>0</v>
      </c>
      <c r="H2490" s="34">
        <v>108875.75</v>
      </c>
      <c r="I2490" s="34">
        <v>0</v>
      </c>
      <c r="J2490" s="35">
        <f t="shared" si="266"/>
        <v>127800.58</v>
      </c>
      <c r="K2490" s="35">
        <f t="shared" si="267"/>
        <v>18924.830000000002</v>
      </c>
      <c r="L2490" s="35">
        <f t="shared" si="268"/>
        <v>18924.830000000002</v>
      </c>
      <c r="M2490" s="36">
        <f t="shared" si="269"/>
        <v>0.14808093985175969</v>
      </c>
      <c r="N2490" s="37">
        <f t="shared" si="270"/>
        <v>2020</v>
      </c>
      <c r="O2490" s="38" t="str">
        <f t="shared" si="271"/>
        <v>Q3</v>
      </c>
      <c r="P2490" s="37">
        <f t="shared" si="272"/>
        <v>7</v>
      </c>
    </row>
    <row r="2491" spans="1:16" x14ac:dyDescent="0.25">
      <c r="A2491" s="31">
        <v>44013</v>
      </c>
      <c r="B2491" s="32" t="s">
        <v>80</v>
      </c>
      <c r="C2491" s="32" t="s">
        <v>79</v>
      </c>
      <c r="D2491" s="32" t="s">
        <v>77</v>
      </c>
      <c r="E2491" s="33">
        <v>14</v>
      </c>
      <c r="F2491" s="34">
        <v>79770.91</v>
      </c>
      <c r="G2491" s="34">
        <v>7617.27</v>
      </c>
      <c r="H2491" s="34">
        <v>71846</v>
      </c>
      <c r="I2491" s="34">
        <v>0</v>
      </c>
      <c r="J2491" s="35">
        <f t="shared" si="266"/>
        <v>72153.64</v>
      </c>
      <c r="K2491" s="35">
        <f t="shared" si="267"/>
        <v>307.63999999999942</v>
      </c>
      <c r="L2491" s="35">
        <f t="shared" si="268"/>
        <v>307.63999999999942</v>
      </c>
      <c r="M2491" s="36">
        <f t="shared" si="269"/>
        <v>4.2636795593403104E-3</v>
      </c>
      <c r="N2491" s="37">
        <f t="shared" si="270"/>
        <v>2020</v>
      </c>
      <c r="O2491" s="38" t="str">
        <f t="shared" si="271"/>
        <v>Q3</v>
      </c>
      <c r="P2491" s="37">
        <f t="shared" si="272"/>
        <v>7</v>
      </c>
    </row>
    <row r="2492" spans="1:16" x14ac:dyDescent="0.25">
      <c r="A2492" s="31">
        <v>44013</v>
      </c>
      <c r="B2492" s="32" t="s">
        <v>81</v>
      </c>
      <c r="C2492" s="32" t="s">
        <v>86</v>
      </c>
      <c r="D2492" s="32" t="s">
        <v>76</v>
      </c>
      <c r="E2492" s="33">
        <v>40</v>
      </c>
      <c r="F2492" s="34">
        <v>29409.62</v>
      </c>
      <c r="G2492" s="34">
        <v>0</v>
      </c>
      <c r="H2492" s="34">
        <v>12953.6</v>
      </c>
      <c r="I2492" s="34">
        <v>1614.8</v>
      </c>
      <c r="J2492" s="35">
        <f t="shared" si="266"/>
        <v>29409.62</v>
      </c>
      <c r="K2492" s="35">
        <f t="shared" si="267"/>
        <v>16456.019999999997</v>
      </c>
      <c r="L2492" s="35">
        <f t="shared" si="268"/>
        <v>14841.219999999998</v>
      </c>
      <c r="M2492" s="36">
        <f t="shared" si="269"/>
        <v>0.55954548205655152</v>
      </c>
      <c r="N2492" s="37">
        <f t="shared" si="270"/>
        <v>2020</v>
      </c>
      <c r="O2492" s="38" t="str">
        <f t="shared" si="271"/>
        <v>Q3</v>
      </c>
      <c r="P2492" s="37">
        <f t="shared" si="272"/>
        <v>7</v>
      </c>
    </row>
    <row r="2493" spans="1:16" x14ac:dyDescent="0.25">
      <c r="A2493" s="31">
        <v>44013</v>
      </c>
      <c r="B2493" s="32" t="s">
        <v>81</v>
      </c>
      <c r="C2493" s="32" t="s">
        <v>86</v>
      </c>
      <c r="D2493" s="32" t="s">
        <v>77</v>
      </c>
      <c r="E2493" s="33">
        <v>21</v>
      </c>
      <c r="F2493" s="34">
        <v>20630.05</v>
      </c>
      <c r="G2493" s="34">
        <v>1977.66</v>
      </c>
      <c r="H2493" s="34">
        <v>9460.06</v>
      </c>
      <c r="I2493" s="34">
        <v>1029.4100000000001</v>
      </c>
      <c r="J2493" s="35">
        <f t="shared" si="266"/>
        <v>18652.39</v>
      </c>
      <c r="K2493" s="35">
        <f t="shared" si="267"/>
        <v>9192.33</v>
      </c>
      <c r="L2493" s="35">
        <f t="shared" si="268"/>
        <v>8162.92</v>
      </c>
      <c r="M2493" s="36">
        <f t="shared" si="269"/>
        <v>0.49282317172222972</v>
      </c>
      <c r="N2493" s="37">
        <f t="shared" si="270"/>
        <v>2020</v>
      </c>
      <c r="O2493" s="38" t="str">
        <f t="shared" si="271"/>
        <v>Q3</v>
      </c>
      <c r="P2493" s="37">
        <f t="shared" si="272"/>
        <v>7</v>
      </c>
    </row>
    <row r="2494" spans="1:16" x14ac:dyDescent="0.25">
      <c r="A2494" s="31">
        <v>44013</v>
      </c>
      <c r="B2494" s="32" t="s">
        <v>81</v>
      </c>
      <c r="C2494" s="32" t="s">
        <v>75</v>
      </c>
      <c r="D2494" s="32" t="s">
        <v>76</v>
      </c>
      <c r="E2494" s="33">
        <v>51</v>
      </c>
      <c r="F2494" s="34">
        <v>38057.19</v>
      </c>
      <c r="G2494" s="34">
        <v>0</v>
      </c>
      <c r="H2494" s="34">
        <v>16940.490000000002</v>
      </c>
      <c r="I2494" s="34">
        <v>0</v>
      </c>
      <c r="J2494" s="35">
        <f t="shared" si="266"/>
        <v>38057.19</v>
      </c>
      <c r="K2494" s="35">
        <f t="shared" si="267"/>
        <v>21116.7</v>
      </c>
      <c r="L2494" s="35">
        <f t="shared" si="268"/>
        <v>21116.7</v>
      </c>
      <c r="M2494" s="36">
        <f t="shared" si="269"/>
        <v>0.55486755590730685</v>
      </c>
      <c r="N2494" s="37">
        <f t="shared" si="270"/>
        <v>2020</v>
      </c>
      <c r="O2494" s="38" t="str">
        <f t="shared" si="271"/>
        <v>Q3</v>
      </c>
      <c r="P2494" s="37">
        <f t="shared" si="272"/>
        <v>7</v>
      </c>
    </row>
    <row r="2495" spans="1:16" x14ac:dyDescent="0.25">
      <c r="A2495" s="31">
        <v>44013</v>
      </c>
      <c r="B2495" s="32" t="s">
        <v>81</v>
      </c>
      <c r="C2495" s="32" t="s">
        <v>75</v>
      </c>
      <c r="D2495" s="32" t="s">
        <v>77</v>
      </c>
      <c r="E2495" s="33">
        <v>16</v>
      </c>
      <c r="F2495" s="34">
        <v>11835.3</v>
      </c>
      <c r="G2495" s="34">
        <v>1183.52</v>
      </c>
      <c r="H2495" s="34">
        <v>4960.1000000000004</v>
      </c>
      <c r="I2495" s="34">
        <v>0</v>
      </c>
      <c r="J2495" s="35">
        <f t="shared" si="266"/>
        <v>10651.779999999999</v>
      </c>
      <c r="K2495" s="35">
        <f t="shared" si="267"/>
        <v>5691.6799999999985</v>
      </c>
      <c r="L2495" s="35">
        <f t="shared" si="268"/>
        <v>5691.6799999999985</v>
      </c>
      <c r="M2495" s="36">
        <f t="shared" si="269"/>
        <v>0.5343407392942775</v>
      </c>
      <c r="N2495" s="37">
        <f t="shared" si="270"/>
        <v>2020</v>
      </c>
      <c r="O2495" s="38" t="str">
        <f t="shared" si="271"/>
        <v>Q3</v>
      </c>
      <c r="P2495" s="37">
        <f t="shared" si="272"/>
        <v>7</v>
      </c>
    </row>
    <row r="2496" spans="1:16" x14ac:dyDescent="0.25">
      <c r="A2496" s="31">
        <v>44013</v>
      </c>
      <c r="B2496" s="32" t="s">
        <v>81</v>
      </c>
      <c r="C2496" s="32" t="s">
        <v>78</v>
      </c>
      <c r="D2496" s="32" t="s">
        <v>76</v>
      </c>
      <c r="E2496" s="33">
        <v>455</v>
      </c>
      <c r="F2496" s="34">
        <v>334941.89</v>
      </c>
      <c r="G2496" s="34">
        <v>0</v>
      </c>
      <c r="H2496" s="34">
        <v>153343.32</v>
      </c>
      <c r="I2496" s="34">
        <v>0</v>
      </c>
      <c r="J2496" s="35">
        <f t="shared" si="266"/>
        <v>334941.89</v>
      </c>
      <c r="K2496" s="35">
        <f t="shared" si="267"/>
        <v>181598.57</v>
      </c>
      <c r="L2496" s="35">
        <f t="shared" si="268"/>
        <v>181598.57</v>
      </c>
      <c r="M2496" s="36">
        <f t="shared" si="269"/>
        <v>0.54217933146552677</v>
      </c>
      <c r="N2496" s="37">
        <f t="shared" si="270"/>
        <v>2020</v>
      </c>
      <c r="O2496" s="38" t="str">
        <f t="shared" si="271"/>
        <v>Q3</v>
      </c>
      <c r="P2496" s="37">
        <f t="shared" si="272"/>
        <v>7</v>
      </c>
    </row>
    <row r="2497" spans="1:16" x14ac:dyDescent="0.25">
      <c r="A2497" s="31">
        <v>44013</v>
      </c>
      <c r="B2497" s="32" t="s">
        <v>81</v>
      </c>
      <c r="C2497" s="32" t="s">
        <v>78</v>
      </c>
      <c r="D2497" s="32" t="s">
        <v>77</v>
      </c>
      <c r="E2497" s="33">
        <v>126</v>
      </c>
      <c r="F2497" s="34">
        <v>96914.35</v>
      </c>
      <c r="G2497" s="34">
        <v>9321.44</v>
      </c>
      <c r="H2497" s="34">
        <v>44481</v>
      </c>
      <c r="I2497" s="34">
        <v>0</v>
      </c>
      <c r="J2497" s="35">
        <f t="shared" si="266"/>
        <v>87592.91</v>
      </c>
      <c r="K2497" s="35">
        <f t="shared" si="267"/>
        <v>43111.91</v>
      </c>
      <c r="L2497" s="35">
        <f t="shared" si="268"/>
        <v>43111.91</v>
      </c>
      <c r="M2497" s="36">
        <f t="shared" si="269"/>
        <v>0.4921849268393983</v>
      </c>
      <c r="N2497" s="37">
        <f t="shared" si="270"/>
        <v>2020</v>
      </c>
      <c r="O2497" s="38" t="str">
        <f t="shared" si="271"/>
        <v>Q3</v>
      </c>
      <c r="P2497" s="37">
        <f t="shared" si="272"/>
        <v>7</v>
      </c>
    </row>
    <row r="2498" spans="1:16" x14ac:dyDescent="0.25">
      <c r="A2498" s="31">
        <v>44013</v>
      </c>
      <c r="B2498" s="32" t="s">
        <v>81</v>
      </c>
      <c r="C2498" s="32" t="s">
        <v>79</v>
      </c>
      <c r="D2498" s="32" t="s">
        <v>76</v>
      </c>
      <c r="E2498" s="33">
        <v>72</v>
      </c>
      <c r="F2498" s="34">
        <v>54433.25</v>
      </c>
      <c r="G2498" s="34">
        <v>0</v>
      </c>
      <c r="H2498" s="34">
        <v>25204</v>
      </c>
      <c r="I2498" s="34">
        <v>0</v>
      </c>
      <c r="J2498" s="35">
        <f t="shared" ref="J2498:J2561" si="273">F2498-G2498</f>
        <v>54433.25</v>
      </c>
      <c r="K2498" s="35">
        <f t="shared" ref="K2498:K2561" si="274">J2498-H2498</f>
        <v>29229.25</v>
      </c>
      <c r="L2498" s="35">
        <f t="shared" ref="L2498:L2561" si="275">K2498-I2498</f>
        <v>29229.25</v>
      </c>
      <c r="M2498" s="36">
        <f t="shared" ref="M2498:M2561" si="276">IF(J2498=0,0,K2498/J2498)</f>
        <v>0.53697418397762398</v>
      </c>
      <c r="N2498" s="37">
        <f t="shared" ref="N2498:N2561" si="277">YEAR(A2498)</f>
        <v>2020</v>
      </c>
      <c r="O2498" s="38" t="str">
        <f t="shared" ref="O2498:O2561" si="278">"Q"&amp;ROUNDUP(MONTH(A2498)/3,0)</f>
        <v>Q3</v>
      </c>
      <c r="P2498" s="37">
        <f t="shared" ref="P2498:P2561" si="279">MONTH(A2498)</f>
        <v>7</v>
      </c>
    </row>
    <row r="2499" spans="1:16" x14ac:dyDescent="0.25">
      <c r="A2499" s="31">
        <v>44013</v>
      </c>
      <c r="B2499" s="32" t="s">
        <v>81</v>
      </c>
      <c r="C2499" s="32" t="s">
        <v>79</v>
      </c>
      <c r="D2499" s="32" t="s">
        <v>77</v>
      </c>
      <c r="E2499" s="33">
        <v>30</v>
      </c>
      <c r="F2499" s="34">
        <v>23315.54</v>
      </c>
      <c r="G2499" s="34">
        <v>2190.56</v>
      </c>
      <c r="H2499" s="34">
        <v>10632.02</v>
      </c>
      <c r="I2499" s="34">
        <v>0</v>
      </c>
      <c r="J2499" s="35">
        <f t="shared" si="273"/>
        <v>21124.98</v>
      </c>
      <c r="K2499" s="35">
        <f t="shared" si="274"/>
        <v>10492.96</v>
      </c>
      <c r="L2499" s="35">
        <f t="shared" si="275"/>
        <v>10492.96</v>
      </c>
      <c r="M2499" s="36">
        <f t="shared" si="276"/>
        <v>0.49670863593717007</v>
      </c>
      <c r="N2499" s="37">
        <f t="shared" si="277"/>
        <v>2020</v>
      </c>
      <c r="O2499" s="38" t="str">
        <f t="shared" si="278"/>
        <v>Q3</v>
      </c>
      <c r="P2499" s="37">
        <f t="shared" si="279"/>
        <v>7</v>
      </c>
    </row>
    <row r="2500" spans="1:16" x14ac:dyDescent="0.25">
      <c r="A2500" s="31">
        <v>44013</v>
      </c>
      <c r="B2500" s="32" t="s">
        <v>82</v>
      </c>
      <c r="C2500" s="32" t="s">
        <v>86</v>
      </c>
      <c r="D2500" s="32" t="s">
        <v>76</v>
      </c>
      <c r="E2500" s="33">
        <v>133</v>
      </c>
      <c r="F2500" s="34">
        <v>13879.98</v>
      </c>
      <c r="G2500" s="34">
        <v>0</v>
      </c>
      <c r="H2500" s="34">
        <v>11661.99</v>
      </c>
      <c r="I2500" s="34">
        <v>763.4</v>
      </c>
      <c r="J2500" s="35">
        <f t="shared" si="273"/>
        <v>13879.98</v>
      </c>
      <c r="K2500" s="35">
        <f t="shared" si="274"/>
        <v>2217.9899999999998</v>
      </c>
      <c r="L2500" s="35">
        <f t="shared" si="275"/>
        <v>1454.5899999999997</v>
      </c>
      <c r="M2500" s="36">
        <f t="shared" si="276"/>
        <v>0.15979778068844477</v>
      </c>
      <c r="N2500" s="37">
        <f t="shared" si="277"/>
        <v>2020</v>
      </c>
      <c r="O2500" s="38" t="str">
        <f t="shared" si="278"/>
        <v>Q3</v>
      </c>
      <c r="P2500" s="37">
        <f t="shared" si="279"/>
        <v>7</v>
      </c>
    </row>
    <row r="2501" spans="1:16" x14ac:dyDescent="0.25">
      <c r="A2501" s="31">
        <v>44013</v>
      </c>
      <c r="B2501" s="32" t="s">
        <v>82</v>
      </c>
      <c r="C2501" s="32" t="s">
        <v>86</v>
      </c>
      <c r="D2501" s="32" t="s">
        <v>77</v>
      </c>
      <c r="E2501" s="33">
        <v>60</v>
      </c>
      <c r="F2501" s="34">
        <v>6175.26</v>
      </c>
      <c r="G2501" s="34">
        <v>583.77</v>
      </c>
      <c r="H2501" s="34">
        <v>5030.75</v>
      </c>
      <c r="I2501" s="34">
        <v>308.83</v>
      </c>
      <c r="J2501" s="35">
        <f t="shared" si="273"/>
        <v>5591.49</v>
      </c>
      <c r="K2501" s="35">
        <f t="shared" si="274"/>
        <v>560.73999999999978</v>
      </c>
      <c r="L2501" s="35">
        <f t="shared" si="275"/>
        <v>251.9099999999998</v>
      </c>
      <c r="M2501" s="36">
        <f t="shared" si="276"/>
        <v>0.10028453954133867</v>
      </c>
      <c r="N2501" s="37">
        <f t="shared" si="277"/>
        <v>2020</v>
      </c>
      <c r="O2501" s="38" t="str">
        <f t="shared" si="278"/>
        <v>Q3</v>
      </c>
      <c r="P2501" s="37">
        <f t="shared" si="279"/>
        <v>7</v>
      </c>
    </row>
    <row r="2502" spans="1:16" x14ac:dyDescent="0.25">
      <c r="A2502" s="31">
        <v>44013</v>
      </c>
      <c r="B2502" s="32" t="s">
        <v>82</v>
      </c>
      <c r="C2502" s="32" t="s">
        <v>75</v>
      </c>
      <c r="D2502" s="32" t="s">
        <v>76</v>
      </c>
      <c r="E2502" s="33">
        <v>175</v>
      </c>
      <c r="F2502" s="34">
        <v>16346.91</v>
      </c>
      <c r="G2502" s="34">
        <v>0</v>
      </c>
      <c r="H2502" s="34">
        <v>13236.87</v>
      </c>
      <c r="I2502" s="34">
        <v>0</v>
      </c>
      <c r="J2502" s="35">
        <f t="shared" si="273"/>
        <v>16346.91</v>
      </c>
      <c r="K2502" s="35">
        <f t="shared" si="274"/>
        <v>3110.0399999999991</v>
      </c>
      <c r="L2502" s="35">
        <f t="shared" si="275"/>
        <v>3110.0399999999991</v>
      </c>
      <c r="M2502" s="36">
        <f t="shared" si="276"/>
        <v>0.19025246973281185</v>
      </c>
      <c r="N2502" s="37">
        <f t="shared" si="277"/>
        <v>2020</v>
      </c>
      <c r="O2502" s="38" t="str">
        <f t="shared" si="278"/>
        <v>Q3</v>
      </c>
      <c r="P2502" s="37">
        <f t="shared" si="279"/>
        <v>7</v>
      </c>
    </row>
    <row r="2503" spans="1:16" x14ac:dyDescent="0.25">
      <c r="A2503" s="31">
        <v>44013</v>
      </c>
      <c r="B2503" s="32" t="s">
        <v>82</v>
      </c>
      <c r="C2503" s="32" t="s">
        <v>75</v>
      </c>
      <c r="D2503" s="32" t="s">
        <v>77</v>
      </c>
      <c r="E2503" s="33">
        <v>51</v>
      </c>
      <c r="F2503" s="34">
        <v>5602.7</v>
      </c>
      <c r="G2503" s="34">
        <v>519.52</v>
      </c>
      <c r="H2503" s="34">
        <v>4489.1400000000003</v>
      </c>
      <c r="I2503" s="34">
        <v>0</v>
      </c>
      <c r="J2503" s="35">
        <f t="shared" si="273"/>
        <v>5083.18</v>
      </c>
      <c r="K2503" s="35">
        <f t="shared" si="274"/>
        <v>594.04</v>
      </c>
      <c r="L2503" s="35">
        <f t="shared" si="275"/>
        <v>594.04</v>
      </c>
      <c r="M2503" s="36">
        <f t="shared" si="276"/>
        <v>0.1168638529424494</v>
      </c>
      <c r="N2503" s="37">
        <f t="shared" si="277"/>
        <v>2020</v>
      </c>
      <c r="O2503" s="38" t="str">
        <f t="shared" si="278"/>
        <v>Q3</v>
      </c>
      <c r="P2503" s="37">
        <f t="shared" si="279"/>
        <v>7</v>
      </c>
    </row>
    <row r="2504" spans="1:16" x14ac:dyDescent="0.25">
      <c r="A2504" s="31">
        <v>44013</v>
      </c>
      <c r="B2504" s="32" t="s">
        <v>82</v>
      </c>
      <c r="C2504" s="32" t="s">
        <v>78</v>
      </c>
      <c r="D2504" s="32" t="s">
        <v>76</v>
      </c>
      <c r="E2504" s="33">
        <v>2049</v>
      </c>
      <c r="F2504" s="34">
        <v>221799.18</v>
      </c>
      <c r="G2504" s="34">
        <v>0</v>
      </c>
      <c r="H2504" s="34">
        <v>183590.09</v>
      </c>
      <c r="I2504" s="34">
        <v>0</v>
      </c>
      <c r="J2504" s="35">
        <f t="shared" si="273"/>
        <v>221799.18</v>
      </c>
      <c r="K2504" s="35">
        <f t="shared" si="274"/>
        <v>38209.089999999997</v>
      </c>
      <c r="L2504" s="35">
        <f t="shared" si="275"/>
        <v>38209.089999999997</v>
      </c>
      <c r="M2504" s="36">
        <f t="shared" si="276"/>
        <v>0.17226885148989279</v>
      </c>
      <c r="N2504" s="37">
        <f t="shared" si="277"/>
        <v>2020</v>
      </c>
      <c r="O2504" s="38" t="str">
        <f t="shared" si="278"/>
        <v>Q3</v>
      </c>
      <c r="P2504" s="37">
        <f t="shared" si="279"/>
        <v>7</v>
      </c>
    </row>
    <row r="2505" spans="1:16" x14ac:dyDescent="0.25">
      <c r="A2505" s="31">
        <v>44013</v>
      </c>
      <c r="B2505" s="32" t="s">
        <v>82</v>
      </c>
      <c r="C2505" s="32" t="s">
        <v>78</v>
      </c>
      <c r="D2505" s="32" t="s">
        <v>77</v>
      </c>
      <c r="E2505" s="33">
        <v>554</v>
      </c>
      <c r="F2505" s="34">
        <v>58146.05</v>
      </c>
      <c r="G2505" s="34">
        <v>5358.93</v>
      </c>
      <c r="H2505" s="34">
        <v>48114.16</v>
      </c>
      <c r="I2505" s="34">
        <v>0</v>
      </c>
      <c r="J2505" s="35">
        <f t="shared" si="273"/>
        <v>52787.12</v>
      </c>
      <c r="K2505" s="35">
        <f t="shared" si="274"/>
        <v>4672.9599999999991</v>
      </c>
      <c r="L2505" s="35">
        <f t="shared" si="275"/>
        <v>4672.9599999999991</v>
      </c>
      <c r="M2505" s="36">
        <f t="shared" si="276"/>
        <v>8.8524624946388422E-2</v>
      </c>
      <c r="N2505" s="37">
        <f t="shared" si="277"/>
        <v>2020</v>
      </c>
      <c r="O2505" s="38" t="str">
        <f t="shared" si="278"/>
        <v>Q3</v>
      </c>
      <c r="P2505" s="37">
        <f t="shared" si="279"/>
        <v>7</v>
      </c>
    </row>
    <row r="2506" spans="1:16" x14ac:dyDescent="0.25">
      <c r="A2506" s="31">
        <v>44013</v>
      </c>
      <c r="B2506" s="32" t="s">
        <v>82</v>
      </c>
      <c r="C2506" s="32" t="s">
        <v>79</v>
      </c>
      <c r="D2506" s="32" t="s">
        <v>76</v>
      </c>
      <c r="E2506" s="33">
        <v>124</v>
      </c>
      <c r="F2506" s="34">
        <v>12639.58</v>
      </c>
      <c r="G2506" s="34">
        <v>0</v>
      </c>
      <c r="H2506" s="34">
        <v>10457.27</v>
      </c>
      <c r="I2506" s="34">
        <v>0</v>
      </c>
      <c r="J2506" s="35">
        <f t="shared" si="273"/>
        <v>12639.58</v>
      </c>
      <c r="K2506" s="35">
        <f t="shared" si="274"/>
        <v>2182.3099999999995</v>
      </c>
      <c r="L2506" s="35">
        <f t="shared" si="275"/>
        <v>2182.3099999999995</v>
      </c>
      <c r="M2506" s="36">
        <f t="shared" si="276"/>
        <v>0.17265684461034303</v>
      </c>
      <c r="N2506" s="37">
        <f t="shared" si="277"/>
        <v>2020</v>
      </c>
      <c r="O2506" s="38" t="str">
        <f t="shared" si="278"/>
        <v>Q3</v>
      </c>
      <c r="P2506" s="37">
        <f t="shared" si="279"/>
        <v>7</v>
      </c>
    </row>
    <row r="2507" spans="1:16" x14ac:dyDescent="0.25">
      <c r="A2507" s="31">
        <v>44013</v>
      </c>
      <c r="B2507" s="32" t="s">
        <v>82</v>
      </c>
      <c r="C2507" s="32" t="s">
        <v>79</v>
      </c>
      <c r="D2507" s="32" t="s">
        <v>77</v>
      </c>
      <c r="E2507" s="33">
        <v>72</v>
      </c>
      <c r="F2507" s="34">
        <v>10015.75</v>
      </c>
      <c r="G2507" s="34">
        <v>960.41</v>
      </c>
      <c r="H2507" s="34">
        <v>8137.31</v>
      </c>
      <c r="I2507" s="34">
        <v>0</v>
      </c>
      <c r="J2507" s="35">
        <f t="shared" si="273"/>
        <v>9055.34</v>
      </c>
      <c r="K2507" s="35">
        <f t="shared" si="274"/>
        <v>918.02999999999975</v>
      </c>
      <c r="L2507" s="35">
        <f t="shared" si="275"/>
        <v>918.02999999999975</v>
      </c>
      <c r="M2507" s="36">
        <f t="shared" si="276"/>
        <v>0.10137995922847731</v>
      </c>
      <c r="N2507" s="37">
        <f t="shared" si="277"/>
        <v>2020</v>
      </c>
      <c r="O2507" s="38" t="str">
        <f t="shared" si="278"/>
        <v>Q3</v>
      </c>
      <c r="P2507" s="37">
        <f t="shared" si="279"/>
        <v>7</v>
      </c>
    </row>
    <row r="2508" spans="1:16" x14ac:dyDescent="0.25">
      <c r="A2508" s="31">
        <v>44013</v>
      </c>
      <c r="B2508" s="32" t="s">
        <v>83</v>
      </c>
      <c r="C2508" s="32" t="s">
        <v>86</v>
      </c>
      <c r="D2508" s="32" t="s">
        <v>76</v>
      </c>
      <c r="E2508" s="33">
        <v>45</v>
      </c>
      <c r="F2508" s="34">
        <v>26234.92</v>
      </c>
      <c r="G2508" s="34">
        <v>0</v>
      </c>
      <c r="H2508" s="34">
        <v>14053.41</v>
      </c>
      <c r="I2508" s="34">
        <v>1441.35</v>
      </c>
      <c r="J2508" s="35">
        <f t="shared" si="273"/>
        <v>26234.92</v>
      </c>
      <c r="K2508" s="35">
        <f t="shared" si="274"/>
        <v>12181.509999999998</v>
      </c>
      <c r="L2508" s="35">
        <f t="shared" si="275"/>
        <v>10740.159999999998</v>
      </c>
      <c r="M2508" s="36">
        <f t="shared" si="276"/>
        <v>0.46432426704560181</v>
      </c>
      <c r="N2508" s="37">
        <f t="shared" si="277"/>
        <v>2020</v>
      </c>
      <c r="O2508" s="38" t="str">
        <f t="shared" si="278"/>
        <v>Q3</v>
      </c>
      <c r="P2508" s="37">
        <f t="shared" si="279"/>
        <v>7</v>
      </c>
    </row>
    <row r="2509" spans="1:16" x14ac:dyDescent="0.25">
      <c r="A2509" s="31">
        <v>44013</v>
      </c>
      <c r="B2509" s="32" t="s">
        <v>83</v>
      </c>
      <c r="C2509" s="32" t="s">
        <v>86</v>
      </c>
      <c r="D2509" s="32" t="s">
        <v>77</v>
      </c>
      <c r="E2509" s="33">
        <v>22</v>
      </c>
      <c r="F2509" s="34">
        <v>9020.99</v>
      </c>
      <c r="G2509" s="34">
        <v>902.11</v>
      </c>
      <c r="H2509" s="34">
        <v>4971.9399999999996</v>
      </c>
      <c r="I2509" s="34">
        <v>446.54</v>
      </c>
      <c r="J2509" s="35">
        <f t="shared" si="273"/>
        <v>8118.88</v>
      </c>
      <c r="K2509" s="35">
        <f t="shared" si="274"/>
        <v>3146.9400000000005</v>
      </c>
      <c r="L2509" s="35">
        <f t="shared" si="275"/>
        <v>2700.4000000000005</v>
      </c>
      <c r="M2509" s="36">
        <f t="shared" si="276"/>
        <v>0.38760765031629985</v>
      </c>
      <c r="N2509" s="37">
        <f t="shared" si="277"/>
        <v>2020</v>
      </c>
      <c r="O2509" s="38" t="str">
        <f t="shared" si="278"/>
        <v>Q3</v>
      </c>
      <c r="P2509" s="37">
        <f t="shared" si="279"/>
        <v>7</v>
      </c>
    </row>
    <row r="2510" spans="1:16" x14ac:dyDescent="0.25">
      <c r="A2510" s="31">
        <v>44013</v>
      </c>
      <c r="B2510" s="32" t="s">
        <v>83</v>
      </c>
      <c r="C2510" s="32" t="s">
        <v>75</v>
      </c>
      <c r="D2510" s="32" t="s">
        <v>76</v>
      </c>
      <c r="E2510" s="33">
        <v>88</v>
      </c>
      <c r="F2510" s="34">
        <v>46609.57</v>
      </c>
      <c r="G2510" s="34">
        <v>0</v>
      </c>
      <c r="H2510" s="34">
        <v>24339.09</v>
      </c>
      <c r="I2510" s="34">
        <v>0</v>
      </c>
      <c r="J2510" s="35">
        <f t="shared" si="273"/>
        <v>46609.57</v>
      </c>
      <c r="K2510" s="35">
        <f t="shared" si="274"/>
        <v>22270.48</v>
      </c>
      <c r="L2510" s="35">
        <f t="shared" si="275"/>
        <v>22270.48</v>
      </c>
      <c r="M2510" s="36">
        <f t="shared" si="276"/>
        <v>0.47780917094922781</v>
      </c>
      <c r="N2510" s="37">
        <f t="shared" si="277"/>
        <v>2020</v>
      </c>
      <c r="O2510" s="38" t="str">
        <f t="shared" si="278"/>
        <v>Q3</v>
      </c>
      <c r="P2510" s="37">
        <f t="shared" si="279"/>
        <v>7</v>
      </c>
    </row>
    <row r="2511" spans="1:16" x14ac:dyDescent="0.25">
      <c r="A2511" s="31">
        <v>44013</v>
      </c>
      <c r="B2511" s="32" t="s">
        <v>83</v>
      </c>
      <c r="C2511" s="32" t="s">
        <v>75</v>
      </c>
      <c r="D2511" s="32" t="s">
        <v>77</v>
      </c>
      <c r="E2511" s="33">
        <v>31</v>
      </c>
      <c r="F2511" s="34">
        <v>14449.4</v>
      </c>
      <c r="G2511" s="34">
        <v>1413.13</v>
      </c>
      <c r="H2511" s="34">
        <v>7987.65</v>
      </c>
      <c r="I2511" s="34">
        <v>0</v>
      </c>
      <c r="J2511" s="35">
        <f t="shared" si="273"/>
        <v>13036.27</v>
      </c>
      <c r="K2511" s="35">
        <f t="shared" si="274"/>
        <v>5048.6200000000008</v>
      </c>
      <c r="L2511" s="35">
        <f t="shared" si="275"/>
        <v>5048.6200000000008</v>
      </c>
      <c r="M2511" s="36">
        <f t="shared" si="276"/>
        <v>0.38727488767876095</v>
      </c>
      <c r="N2511" s="37">
        <f t="shared" si="277"/>
        <v>2020</v>
      </c>
      <c r="O2511" s="38" t="str">
        <f t="shared" si="278"/>
        <v>Q3</v>
      </c>
      <c r="P2511" s="37">
        <f t="shared" si="279"/>
        <v>7</v>
      </c>
    </row>
    <row r="2512" spans="1:16" x14ac:dyDescent="0.25">
      <c r="A2512" s="31">
        <v>44013</v>
      </c>
      <c r="B2512" s="32" t="s">
        <v>83</v>
      </c>
      <c r="C2512" s="32" t="s">
        <v>78</v>
      </c>
      <c r="D2512" s="32" t="s">
        <v>76</v>
      </c>
      <c r="E2512" s="33">
        <v>590</v>
      </c>
      <c r="F2512" s="34">
        <v>336755.55</v>
      </c>
      <c r="G2512" s="34">
        <v>0</v>
      </c>
      <c r="H2512" s="34">
        <v>179565.55</v>
      </c>
      <c r="I2512" s="34">
        <v>0</v>
      </c>
      <c r="J2512" s="35">
        <f t="shared" si="273"/>
        <v>336755.55</v>
      </c>
      <c r="K2512" s="35">
        <f t="shared" si="274"/>
        <v>157190</v>
      </c>
      <c r="L2512" s="35">
        <f t="shared" si="275"/>
        <v>157190</v>
      </c>
      <c r="M2512" s="36">
        <f t="shared" si="276"/>
        <v>0.46677775614982442</v>
      </c>
      <c r="N2512" s="37">
        <f t="shared" si="277"/>
        <v>2020</v>
      </c>
      <c r="O2512" s="38" t="str">
        <f t="shared" si="278"/>
        <v>Q3</v>
      </c>
      <c r="P2512" s="37">
        <f t="shared" si="279"/>
        <v>7</v>
      </c>
    </row>
    <row r="2513" spans="1:16" x14ac:dyDescent="0.25">
      <c r="A2513" s="31">
        <v>44013</v>
      </c>
      <c r="B2513" s="32" t="s">
        <v>83</v>
      </c>
      <c r="C2513" s="32" t="s">
        <v>78</v>
      </c>
      <c r="D2513" s="32" t="s">
        <v>77</v>
      </c>
      <c r="E2513" s="33">
        <v>134</v>
      </c>
      <c r="F2513" s="34">
        <v>80515.63</v>
      </c>
      <c r="G2513" s="34">
        <v>7525.63</v>
      </c>
      <c r="H2513" s="34">
        <v>43343.3</v>
      </c>
      <c r="I2513" s="34">
        <v>0</v>
      </c>
      <c r="J2513" s="35">
        <f t="shared" si="273"/>
        <v>72990</v>
      </c>
      <c r="K2513" s="35">
        <f t="shared" si="274"/>
        <v>29646.699999999997</v>
      </c>
      <c r="L2513" s="35">
        <f t="shared" si="275"/>
        <v>29646.699999999997</v>
      </c>
      <c r="M2513" s="36">
        <f t="shared" si="276"/>
        <v>0.40617481846828329</v>
      </c>
      <c r="N2513" s="37">
        <f t="shared" si="277"/>
        <v>2020</v>
      </c>
      <c r="O2513" s="38" t="str">
        <f t="shared" si="278"/>
        <v>Q3</v>
      </c>
      <c r="P2513" s="37">
        <f t="shared" si="279"/>
        <v>7</v>
      </c>
    </row>
    <row r="2514" spans="1:16" x14ac:dyDescent="0.25">
      <c r="A2514" s="31">
        <v>44013</v>
      </c>
      <c r="B2514" s="32" t="s">
        <v>83</v>
      </c>
      <c r="C2514" s="32" t="s">
        <v>79</v>
      </c>
      <c r="D2514" s="32" t="s">
        <v>76</v>
      </c>
      <c r="E2514" s="33">
        <v>61</v>
      </c>
      <c r="F2514" s="34">
        <v>38083.21</v>
      </c>
      <c r="G2514" s="34">
        <v>0</v>
      </c>
      <c r="H2514" s="34">
        <v>20817.14</v>
      </c>
      <c r="I2514" s="34">
        <v>0</v>
      </c>
      <c r="J2514" s="35">
        <f t="shared" si="273"/>
        <v>38083.21</v>
      </c>
      <c r="K2514" s="35">
        <f t="shared" si="274"/>
        <v>17266.07</v>
      </c>
      <c r="L2514" s="35">
        <f t="shared" si="275"/>
        <v>17266.07</v>
      </c>
      <c r="M2514" s="36">
        <f t="shared" si="276"/>
        <v>0.45337748577391457</v>
      </c>
      <c r="N2514" s="37">
        <f t="shared" si="277"/>
        <v>2020</v>
      </c>
      <c r="O2514" s="38" t="str">
        <f t="shared" si="278"/>
        <v>Q3</v>
      </c>
      <c r="P2514" s="37">
        <f t="shared" si="279"/>
        <v>7</v>
      </c>
    </row>
    <row r="2515" spans="1:16" x14ac:dyDescent="0.25">
      <c r="A2515" s="31">
        <v>44013</v>
      </c>
      <c r="B2515" s="32" t="s">
        <v>83</v>
      </c>
      <c r="C2515" s="32" t="s">
        <v>79</v>
      </c>
      <c r="D2515" s="32" t="s">
        <v>77</v>
      </c>
      <c r="E2515" s="33">
        <v>30</v>
      </c>
      <c r="F2515" s="34">
        <v>17253.97</v>
      </c>
      <c r="G2515" s="34">
        <v>1643.84</v>
      </c>
      <c r="H2515" s="34">
        <v>9239.4</v>
      </c>
      <c r="I2515" s="34">
        <v>0</v>
      </c>
      <c r="J2515" s="35">
        <f t="shared" si="273"/>
        <v>15610.130000000001</v>
      </c>
      <c r="K2515" s="35">
        <f t="shared" si="274"/>
        <v>6370.7300000000014</v>
      </c>
      <c r="L2515" s="35">
        <f t="shared" si="275"/>
        <v>6370.7300000000014</v>
      </c>
      <c r="M2515" s="36">
        <f t="shared" si="276"/>
        <v>0.40811511499263625</v>
      </c>
      <c r="N2515" s="37">
        <f t="shared" si="277"/>
        <v>2020</v>
      </c>
      <c r="O2515" s="38" t="str">
        <f t="shared" si="278"/>
        <v>Q3</v>
      </c>
      <c r="P2515" s="37">
        <f t="shared" si="279"/>
        <v>7</v>
      </c>
    </row>
    <row r="2516" spans="1:16" x14ac:dyDescent="0.25">
      <c r="A2516" s="31">
        <v>44013</v>
      </c>
      <c r="B2516" s="32" t="s">
        <v>84</v>
      </c>
      <c r="C2516" s="32" t="s">
        <v>86</v>
      </c>
      <c r="D2516" s="32" t="s">
        <v>76</v>
      </c>
      <c r="E2516" s="33">
        <v>17</v>
      </c>
      <c r="F2516" s="34">
        <v>73164.84</v>
      </c>
      <c r="G2516" s="34">
        <v>0</v>
      </c>
      <c r="H2516" s="34">
        <v>61765.41</v>
      </c>
      <c r="I2516" s="34">
        <v>4022</v>
      </c>
      <c r="J2516" s="35">
        <f t="shared" si="273"/>
        <v>73164.84</v>
      </c>
      <c r="K2516" s="35">
        <f t="shared" si="274"/>
        <v>11399.429999999993</v>
      </c>
      <c r="L2516" s="35">
        <f t="shared" si="275"/>
        <v>7377.429999999993</v>
      </c>
      <c r="M2516" s="36">
        <f t="shared" si="276"/>
        <v>0.15580475539890462</v>
      </c>
      <c r="N2516" s="37">
        <f t="shared" si="277"/>
        <v>2020</v>
      </c>
      <c r="O2516" s="38" t="str">
        <f t="shared" si="278"/>
        <v>Q3</v>
      </c>
      <c r="P2516" s="37">
        <f t="shared" si="279"/>
        <v>7</v>
      </c>
    </row>
    <row r="2517" spans="1:16" x14ac:dyDescent="0.25">
      <c r="A2517" s="31">
        <v>44013</v>
      </c>
      <c r="B2517" s="32" t="s">
        <v>84</v>
      </c>
      <c r="C2517" s="32" t="s">
        <v>86</v>
      </c>
      <c r="D2517" s="32" t="s">
        <v>77</v>
      </c>
      <c r="E2517" s="33">
        <v>7</v>
      </c>
      <c r="F2517" s="34">
        <v>24845.05</v>
      </c>
      <c r="G2517" s="34">
        <v>2484.5100000000002</v>
      </c>
      <c r="H2517" s="34">
        <v>20265.849999999999</v>
      </c>
      <c r="I2517" s="34">
        <v>1229.83</v>
      </c>
      <c r="J2517" s="35">
        <f t="shared" si="273"/>
        <v>22360.54</v>
      </c>
      <c r="K2517" s="35">
        <f t="shared" si="274"/>
        <v>2094.6900000000023</v>
      </c>
      <c r="L2517" s="35">
        <f t="shared" si="275"/>
        <v>864.8600000000024</v>
      </c>
      <c r="M2517" s="36">
        <f t="shared" si="276"/>
        <v>9.367797021002186E-2</v>
      </c>
      <c r="N2517" s="37">
        <f t="shared" si="277"/>
        <v>2020</v>
      </c>
      <c r="O2517" s="38" t="str">
        <f t="shared" si="278"/>
        <v>Q3</v>
      </c>
      <c r="P2517" s="37">
        <f t="shared" si="279"/>
        <v>7</v>
      </c>
    </row>
    <row r="2518" spans="1:16" x14ac:dyDescent="0.25">
      <c r="A2518" s="31">
        <v>44013</v>
      </c>
      <c r="B2518" s="32" t="s">
        <v>84</v>
      </c>
      <c r="C2518" s="32" t="s">
        <v>75</v>
      </c>
      <c r="D2518" s="32" t="s">
        <v>76</v>
      </c>
      <c r="E2518" s="33">
        <v>36</v>
      </c>
      <c r="F2518" s="34">
        <v>158970.32999999999</v>
      </c>
      <c r="G2518" s="34">
        <v>0</v>
      </c>
      <c r="H2518" s="34">
        <v>133040.64000000001</v>
      </c>
      <c r="I2518" s="34">
        <v>0</v>
      </c>
      <c r="J2518" s="35">
        <f t="shared" si="273"/>
        <v>158970.32999999999</v>
      </c>
      <c r="K2518" s="35">
        <f t="shared" si="274"/>
        <v>25929.689999999973</v>
      </c>
      <c r="L2518" s="35">
        <f t="shared" si="275"/>
        <v>25929.689999999973</v>
      </c>
      <c r="M2518" s="36">
        <f t="shared" si="276"/>
        <v>0.16311024830859933</v>
      </c>
      <c r="N2518" s="37">
        <f t="shared" si="277"/>
        <v>2020</v>
      </c>
      <c r="O2518" s="38" t="str">
        <f t="shared" si="278"/>
        <v>Q3</v>
      </c>
      <c r="P2518" s="37">
        <f t="shared" si="279"/>
        <v>7</v>
      </c>
    </row>
    <row r="2519" spans="1:16" x14ac:dyDescent="0.25">
      <c r="A2519" s="31">
        <v>44013</v>
      </c>
      <c r="B2519" s="32" t="s">
        <v>84</v>
      </c>
      <c r="C2519" s="32" t="s">
        <v>75</v>
      </c>
      <c r="D2519" s="32" t="s">
        <v>77</v>
      </c>
      <c r="E2519" s="33">
        <v>14</v>
      </c>
      <c r="F2519" s="34">
        <v>64335.45</v>
      </c>
      <c r="G2519" s="34">
        <v>6250.13</v>
      </c>
      <c r="H2519" s="34">
        <v>53666.92</v>
      </c>
      <c r="I2519" s="34">
        <v>0</v>
      </c>
      <c r="J2519" s="35">
        <f t="shared" si="273"/>
        <v>58085.32</v>
      </c>
      <c r="K2519" s="35">
        <f t="shared" si="274"/>
        <v>4418.4000000000015</v>
      </c>
      <c r="L2519" s="35">
        <f t="shared" si="275"/>
        <v>4418.4000000000015</v>
      </c>
      <c r="M2519" s="36">
        <f t="shared" si="276"/>
        <v>7.6067412557940653E-2</v>
      </c>
      <c r="N2519" s="37">
        <f t="shared" si="277"/>
        <v>2020</v>
      </c>
      <c r="O2519" s="38" t="str">
        <f t="shared" si="278"/>
        <v>Q3</v>
      </c>
      <c r="P2519" s="37">
        <f t="shared" si="279"/>
        <v>7</v>
      </c>
    </row>
    <row r="2520" spans="1:16" x14ac:dyDescent="0.25">
      <c r="A2520" s="31">
        <v>44013</v>
      </c>
      <c r="B2520" s="32" t="s">
        <v>84</v>
      </c>
      <c r="C2520" s="32" t="s">
        <v>78</v>
      </c>
      <c r="D2520" s="32" t="s">
        <v>76</v>
      </c>
      <c r="E2520" s="33">
        <v>197</v>
      </c>
      <c r="F2520" s="34">
        <v>834168.82</v>
      </c>
      <c r="G2520" s="34">
        <v>0</v>
      </c>
      <c r="H2520" s="34">
        <v>694872.99</v>
      </c>
      <c r="I2520" s="34">
        <v>0</v>
      </c>
      <c r="J2520" s="35">
        <f t="shared" si="273"/>
        <v>834168.82</v>
      </c>
      <c r="K2520" s="35">
        <f t="shared" si="274"/>
        <v>139295.82999999996</v>
      </c>
      <c r="L2520" s="35">
        <f t="shared" si="275"/>
        <v>139295.82999999996</v>
      </c>
      <c r="M2520" s="36">
        <f t="shared" si="276"/>
        <v>0.166987576927174</v>
      </c>
      <c r="N2520" s="37">
        <f t="shared" si="277"/>
        <v>2020</v>
      </c>
      <c r="O2520" s="38" t="str">
        <f t="shared" si="278"/>
        <v>Q3</v>
      </c>
      <c r="P2520" s="37">
        <f t="shared" si="279"/>
        <v>7</v>
      </c>
    </row>
    <row r="2521" spans="1:16" x14ac:dyDescent="0.25">
      <c r="A2521" s="31">
        <v>44013</v>
      </c>
      <c r="B2521" s="32" t="s">
        <v>84</v>
      </c>
      <c r="C2521" s="32" t="s">
        <v>78</v>
      </c>
      <c r="D2521" s="32" t="s">
        <v>77</v>
      </c>
      <c r="E2521" s="33">
        <v>45</v>
      </c>
      <c r="F2521" s="34">
        <v>185371.93</v>
      </c>
      <c r="G2521" s="34">
        <v>17335.439999999999</v>
      </c>
      <c r="H2521" s="34">
        <v>154857.95000000001</v>
      </c>
      <c r="I2521" s="34">
        <v>0</v>
      </c>
      <c r="J2521" s="35">
        <f t="shared" si="273"/>
        <v>168036.49</v>
      </c>
      <c r="K2521" s="35">
        <f t="shared" si="274"/>
        <v>13178.539999999979</v>
      </c>
      <c r="L2521" s="35">
        <f t="shared" si="275"/>
        <v>13178.539999999979</v>
      </c>
      <c r="M2521" s="36">
        <f t="shared" si="276"/>
        <v>7.8426656019772722E-2</v>
      </c>
      <c r="N2521" s="37">
        <f t="shared" si="277"/>
        <v>2020</v>
      </c>
      <c r="O2521" s="38" t="str">
        <f t="shared" si="278"/>
        <v>Q3</v>
      </c>
      <c r="P2521" s="37">
        <f t="shared" si="279"/>
        <v>7</v>
      </c>
    </row>
    <row r="2522" spans="1:16" x14ac:dyDescent="0.25">
      <c r="A2522" s="31">
        <v>44013</v>
      </c>
      <c r="B2522" s="32" t="s">
        <v>84</v>
      </c>
      <c r="C2522" s="32" t="s">
        <v>79</v>
      </c>
      <c r="D2522" s="32" t="s">
        <v>76</v>
      </c>
      <c r="E2522" s="33">
        <v>44</v>
      </c>
      <c r="F2522" s="34">
        <v>161494.57999999999</v>
      </c>
      <c r="G2522" s="34">
        <v>0</v>
      </c>
      <c r="H2522" s="34">
        <v>129316.7</v>
      </c>
      <c r="I2522" s="34">
        <v>0</v>
      </c>
      <c r="J2522" s="35">
        <f t="shared" si="273"/>
        <v>161494.57999999999</v>
      </c>
      <c r="K2522" s="35">
        <f t="shared" si="274"/>
        <v>32177.87999999999</v>
      </c>
      <c r="L2522" s="35">
        <f t="shared" si="275"/>
        <v>32177.87999999999</v>
      </c>
      <c r="M2522" s="36">
        <f t="shared" si="276"/>
        <v>0.1992505259309631</v>
      </c>
      <c r="N2522" s="37">
        <f t="shared" si="277"/>
        <v>2020</v>
      </c>
      <c r="O2522" s="38" t="str">
        <f t="shared" si="278"/>
        <v>Q3</v>
      </c>
      <c r="P2522" s="37">
        <f t="shared" si="279"/>
        <v>7</v>
      </c>
    </row>
    <row r="2523" spans="1:16" x14ac:dyDescent="0.25">
      <c r="A2523" s="31">
        <v>44013</v>
      </c>
      <c r="B2523" s="32" t="s">
        <v>84</v>
      </c>
      <c r="C2523" s="32" t="s">
        <v>79</v>
      </c>
      <c r="D2523" s="32" t="s">
        <v>77</v>
      </c>
      <c r="E2523" s="33">
        <v>19</v>
      </c>
      <c r="F2523" s="34">
        <v>71571.490000000005</v>
      </c>
      <c r="G2523" s="34">
        <v>6785.98</v>
      </c>
      <c r="H2523" s="34">
        <v>57504.63</v>
      </c>
      <c r="I2523" s="34">
        <v>0</v>
      </c>
      <c r="J2523" s="35">
        <f t="shared" si="273"/>
        <v>64785.510000000009</v>
      </c>
      <c r="K2523" s="35">
        <f t="shared" si="274"/>
        <v>7280.8800000000119</v>
      </c>
      <c r="L2523" s="35">
        <f t="shared" si="275"/>
        <v>7280.8800000000119</v>
      </c>
      <c r="M2523" s="36">
        <f t="shared" si="276"/>
        <v>0.11238438965750229</v>
      </c>
      <c r="N2523" s="37">
        <f t="shared" si="277"/>
        <v>2020</v>
      </c>
      <c r="O2523" s="38" t="str">
        <f t="shared" si="278"/>
        <v>Q3</v>
      </c>
      <c r="P2523" s="37">
        <f t="shared" si="279"/>
        <v>7</v>
      </c>
    </row>
    <row r="2524" spans="1:16" x14ac:dyDescent="0.25">
      <c r="A2524" s="31">
        <v>44013</v>
      </c>
      <c r="B2524" s="32" t="s">
        <v>85</v>
      </c>
      <c r="C2524" s="32" t="s">
        <v>86</v>
      </c>
      <c r="D2524" s="32" t="s">
        <v>76</v>
      </c>
      <c r="E2524" s="33">
        <v>24</v>
      </c>
      <c r="F2524" s="34">
        <v>37004.03</v>
      </c>
      <c r="G2524" s="34">
        <v>0</v>
      </c>
      <c r="H2524" s="34">
        <v>20166.82</v>
      </c>
      <c r="I2524" s="34">
        <v>2034.08</v>
      </c>
      <c r="J2524" s="35">
        <f t="shared" si="273"/>
        <v>37004.03</v>
      </c>
      <c r="K2524" s="35">
        <f t="shared" si="274"/>
        <v>16837.21</v>
      </c>
      <c r="L2524" s="35">
        <f t="shared" si="275"/>
        <v>14803.13</v>
      </c>
      <c r="M2524" s="36">
        <f t="shared" si="276"/>
        <v>0.45501017051386022</v>
      </c>
      <c r="N2524" s="37">
        <f t="shared" si="277"/>
        <v>2020</v>
      </c>
      <c r="O2524" s="38" t="str">
        <f t="shared" si="278"/>
        <v>Q3</v>
      </c>
      <c r="P2524" s="37">
        <f t="shared" si="279"/>
        <v>7</v>
      </c>
    </row>
    <row r="2525" spans="1:16" x14ac:dyDescent="0.25">
      <c r="A2525" s="31">
        <v>44013</v>
      </c>
      <c r="B2525" s="32" t="s">
        <v>85</v>
      </c>
      <c r="C2525" s="32" t="s">
        <v>86</v>
      </c>
      <c r="D2525" s="32" t="s">
        <v>77</v>
      </c>
      <c r="E2525" s="33">
        <v>8</v>
      </c>
      <c r="F2525" s="34">
        <v>10057.950000000001</v>
      </c>
      <c r="G2525" s="34">
        <v>919.84</v>
      </c>
      <c r="H2525" s="34">
        <v>4945.37</v>
      </c>
      <c r="I2525" s="34">
        <v>504.7</v>
      </c>
      <c r="J2525" s="35">
        <f t="shared" si="273"/>
        <v>9138.11</v>
      </c>
      <c r="K2525" s="35">
        <f t="shared" si="274"/>
        <v>4192.7400000000007</v>
      </c>
      <c r="L2525" s="35">
        <f t="shared" si="275"/>
        <v>3688.0400000000009</v>
      </c>
      <c r="M2525" s="36">
        <f t="shared" si="276"/>
        <v>0.45881916501333431</v>
      </c>
      <c r="N2525" s="37">
        <f t="shared" si="277"/>
        <v>2020</v>
      </c>
      <c r="O2525" s="38" t="str">
        <f t="shared" si="278"/>
        <v>Q3</v>
      </c>
      <c r="P2525" s="37">
        <f t="shared" si="279"/>
        <v>7</v>
      </c>
    </row>
    <row r="2526" spans="1:16" x14ac:dyDescent="0.25">
      <c r="A2526" s="31">
        <v>44013</v>
      </c>
      <c r="B2526" s="32" t="s">
        <v>85</v>
      </c>
      <c r="C2526" s="32" t="s">
        <v>75</v>
      </c>
      <c r="D2526" s="32" t="s">
        <v>76</v>
      </c>
      <c r="E2526" s="33">
        <v>31</v>
      </c>
      <c r="F2526" s="34">
        <v>43685.87</v>
      </c>
      <c r="G2526" s="34">
        <v>0</v>
      </c>
      <c r="H2526" s="34">
        <v>23377.42</v>
      </c>
      <c r="I2526" s="34">
        <v>0</v>
      </c>
      <c r="J2526" s="35">
        <f t="shared" si="273"/>
        <v>43685.87</v>
      </c>
      <c r="K2526" s="35">
        <f t="shared" si="274"/>
        <v>20308.450000000004</v>
      </c>
      <c r="L2526" s="35">
        <f t="shared" si="275"/>
        <v>20308.450000000004</v>
      </c>
      <c r="M2526" s="36">
        <f t="shared" si="276"/>
        <v>0.46487456928292842</v>
      </c>
      <c r="N2526" s="37">
        <f t="shared" si="277"/>
        <v>2020</v>
      </c>
      <c r="O2526" s="38" t="str">
        <f t="shared" si="278"/>
        <v>Q3</v>
      </c>
      <c r="P2526" s="37">
        <f t="shared" si="279"/>
        <v>7</v>
      </c>
    </row>
    <row r="2527" spans="1:16" x14ac:dyDescent="0.25">
      <c r="A2527" s="31">
        <v>44013</v>
      </c>
      <c r="B2527" s="32" t="s">
        <v>85</v>
      </c>
      <c r="C2527" s="32" t="s">
        <v>75</v>
      </c>
      <c r="D2527" s="32" t="s">
        <v>77</v>
      </c>
      <c r="E2527" s="33">
        <v>18</v>
      </c>
      <c r="F2527" s="34">
        <v>19983.87</v>
      </c>
      <c r="G2527" s="34">
        <v>1905.4</v>
      </c>
      <c r="H2527" s="34">
        <v>11088.22</v>
      </c>
      <c r="I2527" s="34">
        <v>0</v>
      </c>
      <c r="J2527" s="35">
        <f t="shared" si="273"/>
        <v>18078.469999999998</v>
      </c>
      <c r="K2527" s="35">
        <f t="shared" si="274"/>
        <v>6990.2499999999982</v>
      </c>
      <c r="L2527" s="35">
        <f t="shared" si="275"/>
        <v>6990.2499999999982</v>
      </c>
      <c r="M2527" s="36">
        <f t="shared" si="276"/>
        <v>0.38666159249095744</v>
      </c>
      <c r="N2527" s="37">
        <f t="shared" si="277"/>
        <v>2020</v>
      </c>
      <c r="O2527" s="38" t="str">
        <f t="shared" si="278"/>
        <v>Q3</v>
      </c>
      <c r="P2527" s="37">
        <f t="shared" si="279"/>
        <v>7</v>
      </c>
    </row>
    <row r="2528" spans="1:16" x14ac:dyDescent="0.25">
      <c r="A2528" s="31">
        <v>44013</v>
      </c>
      <c r="B2528" s="32" t="s">
        <v>85</v>
      </c>
      <c r="C2528" s="32" t="s">
        <v>78</v>
      </c>
      <c r="D2528" s="32" t="s">
        <v>76</v>
      </c>
      <c r="E2528" s="33">
        <v>238</v>
      </c>
      <c r="F2528" s="34">
        <v>278371.08</v>
      </c>
      <c r="G2528" s="34">
        <v>0</v>
      </c>
      <c r="H2528" s="34">
        <v>154063.67999999999</v>
      </c>
      <c r="I2528" s="34">
        <v>0</v>
      </c>
      <c r="J2528" s="35">
        <f t="shared" si="273"/>
        <v>278371.08</v>
      </c>
      <c r="K2528" s="35">
        <f t="shared" si="274"/>
        <v>124307.40000000002</v>
      </c>
      <c r="L2528" s="35">
        <f t="shared" si="275"/>
        <v>124307.40000000002</v>
      </c>
      <c r="M2528" s="36">
        <f t="shared" si="276"/>
        <v>0.44655285311965603</v>
      </c>
      <c r="N2528" s="37">
        <f t="shared" si="277"/>
        <v>2020</v>
      </c>
      <c r="O2528" s="38" t="str">
        <f t="shared" si="278"/>
        <v>Q3</v>
      </c>
      <c r="P2528" s="37">
        <f t="shared" si="279"/>
        <v>7</v>
      </c>
    </row>
    <row r="2529" spans="1:16" x14ac:dyDescent="0.25">
      <c r="A2529" s="31">
        <v>44013</v>
      </c>
      <c r="B2529" s="32" t="s">
        <v>85</v>
      </c>
      <c r="C2529" s="32" t="s">
        <v>78</v>
      </c>
      <c r="D2529" s="32" t="s">
        <v>77</v>
      </c>
      <c r="E2529" s="33">
        <v>68</v>
      </c>
      <c r="F2529" s="34">
        <v>98005.51</v>
      </c>
      <c r="G2529" s="34">
        <v>8749.09</v>
      </c>
      <c r="H2529" s="34">
        <v>52984.37</v>
      </c>
      <c r="I2529" s="34">
        <v>0</v>
      </c>
      <c r="J2529" s="35">
        <f t="shared" si="273"/>
        <v>89256.42</v>
      </c>
      <c r="K2529" s="35">
        <f t="shared" si="274"/>
        <v>36272.049999999996</v>
      </c>
      <c r="L2529" s="35">
        <f t="shared" si="275"/>
        <v>36272.049999999996</v>
      </c>
      <c r="M2529" s="36">
        <f t="shared" si="276"/>
        <v>0.40638029174820139</v>
      </c>
      <c r="N2529" s="37">
        <f t="shared" si="277"/>
        <v>2020</v>
      </c>
      <c r="O2529" s="38" t="str">
        <f t="shared" si="278"/>
        <v>Q3</v>
      </c>
      <c r="P2529" s="37">
        <f t="shared" si="279"/>
        <v>7</v>
      </c>
    </row>
    <row r="2530" spans="1:16" x14ac:dyDescent="0.25">
      <c r="A2530" s="31">
        <v>44013</v>
      </c>
      <c r="B2530" s="32" t="s">
        <v>85</v>
      </c>
      <c r="C2530" s="32" t="s">
        <v>79</v>
      </c>
      <c r="D2530" s="32" t="s">
        <v>76</v>
      </c>
      <c r="E2530" s="33">
        <v>32</v>
      </c>
      <c r="F2530" s="34">
        <v>42494.080000000002</v>
      </c>
      <c r="G2530" s="34">
        <v>0</v>
      </c>
      <c r="H2530" s="34">
        <v>22035.599999999999</v>
      </c>
      <c r="I2530" s="34">
        <v>0</v>
      </c>
      <c r="J2530" s="35">
        <f t="shared" si="273"/>
        <v>42494.080000000002</v>
      </c>
      <c r="K2530" s="35">
        <f t="shared" si="274"/>
        <v>20458.480000000003</v>
      </c>
      <c r="L2530" s="35">
        <f t="shared" si="275"/>
        <v>20458.480000000003</v>
      </c>
      <c r="M2530" s="36">
        <f t="shared" si="276"/>
        <v>0.48144306218654465</v>
      </c>
      <c r="N2530" s="37">
        <f t="shared" si="277"/>
        <v>2020</v>
      </c>
      <c r="O2530" s="38" t="str">
        <f t="shared" si="278"/>
        <v>Q3</v>
      </c>
      <c r="P2530" s="37">
        <f t="shared" si="279"/>
        <v>7</v>
      </c>
    </row>
    <row r="2531" spans="1:16" x14ac:dyDescent="0.25">
      <c r="A2531" s="31">
        <v>44013</v>
      </c>
      <c r="B2531" s="32" t="s">
        <v>85</v>
      </c>
      <c r="C2531" s="32" t="s">
        <v>79</v>
      </c>
      <c r="D2531" s="32" t="s">
        <v>77</v>
      </c>
      <c r="E2531" s="33">
        <v>17</v>
      </c>
      <c r="F2531" s="34">
        <v>19995.75</v>
      </c>
      <c r="G2531" s="34">
        <v>1824.37</v>
      </c>
      <c r="H2531" s="34">
        <v>10953.79</v>
      </c>
      <c r="I2531" s="34">
        <v>0</v>
      </c>
      <c r="J2531" s="35">
        <f t="shared" si="273"/>
        <v>18171.38</v>
      </c>
      <c r="K2531" s="35">
        <f t="shared" si="274"/>
        <v>7217.59</v>
      </c>
      <c r="L2531" s="35">
        <f t="shared" si="275"/>
        <v>7217.59</v>
      </c>
      <c r="M2531" s="36">
        <f t="shared" si="276"/>
        <v>0.39719547992502496</v>
      </c>
      <c r="N2531" s="37">
        <f t="shared" si="277"/>
        <v>2020</v>
      </c>
      <c r="O2531" s="38" t="str">
        <f t="shared" si="278"/>
        <v>Q3</v>
      </c>
      <c r="P2531" s="37">
        <f t="shared" si="279"/>
        <v>7</v>
      </c>
    </row>
    <row r="2532" spans="1:16" x14ac:dyDescent="0.25">
      <c r="A2532" s="31">
        <v>44044</v>
      </c>
      <c r="B2532" s="32" t="s">
        <v>74</v>
      </c>
      <c r="C2532" s="32" t="s">
        <v>86</v>
      </c>
      <c r="D2532" s="32" t="s">
        <v>76</v>
      </c>
      <c r="E2532" s="33">
        <v>115</v>
      </c>
      <c r="F2532" s="34">
        <v>49572.17</v>
      </c>
      <c r="G2532" s="34">
        <v>0</v>
      </c>
      <c r="H2532" s="34">
        <v>30596.9</v>
      </c>
      <c r="I2532" s="34">
        <v>2723.83</v>
      </c>
      <c r="J2532" s="35">
        <f t="shared" si="273"/>
        <v>49572.17</v>
      </c>
      <c r="K2532" s="35">
        <f t="shared" si="274"/>
        <v>18975.269999999997</v>
      </c>
      <c r="L2532" s="35">
        <f t="shared" si="275"/>
        <v>16251.439999999997</v>
      </c>
      <c r="M2532" s="36">
        <f t="shared" si="276"/>
        <v>0.3827807013491642</v>
      </c>
      <c r="N2532" s="37">
        <f t="shared" si="277"/>
        <v>2020</v>
      </c>
      <c r="O2532" s="38" t="str">
        <f t="shared" si="278"/>
        <v>Q3</v>
      </c>
      <c r="P2532" s="37">
        <f t="shared" si="279"/>
        <v>8</v>
      </c>
    </row>
    <row r="2533" spans="1:16" x14ac:dyDescent="0.25">
      <c r="A2533" s="31">
        <v>44044</v>
      </c>
      <c r="B2533" s="32" t="s">
        <v>74</v>
      </c>
      <c r="C2533" s="32" t="s">
        <v>86</v>
      </c>
      <c r="D2533" s="32" t="s">
        <v>77</v>
      </c>
      <c r="E2533" s="33">
        <v>3</v>
      </c>
      <c r="F2533" s="34">
        <v>776.11</v>
      </c>
      <c r="G2533" s="34">
        <v>38.799999999999997</v>
      </c>
      <c r="H2533" s="34">
        <v>441.43</v>
      </c>
      <c r="I2533" s="34">
        <v>42.17</v>
      </c>
      <c r="J2533" s="35">
        <f t="shared" si="273"/>
        <v>737.31000000000006</v>
      </c>
      <c r="K2533" s="35">
        <f t="shared" si="274"/>
        <v>295.88000000000005</v>
      </c>
      <c r="L2533" s="35">
        <f t="shared" si="275"/>
        <v>253.71000000000004</v>
      </c>
      <c r="M2533" s="36">
        <f t="shared" si="276"/>
        <v>0.40129660522710942</v>
      </c>
      <c r="N2533" s="37">
        <f t="shared" si="277"/>
        <v>2020</v>
      </c>
      <c r="O2533" s="38" t="str">
        <f t="shared" si="278"/>
        <v>Q3</v>
      </c>
      <c r="P2533" s="37">
        <f t="shared" si="279"/>
        <v>8</v>
      </c>
    </row>
    <row r="2534" spans="1:16" x14ac:dyDescent="0.25">
      <c r="A2534" s="31">
        <v>44044</v>
      </c>
      <c r="B2534" s="32" t="s">
        <v>74</v>
      </c>
      <c r="C2534" s="32" t="s">
        <v>75</v>
      </c>
      <c r="D2534" s="32" t="s">
        <v>76</v>
      </c>
      <c r="E2534" s="33">
        <v>137</v>
      </c>
      <c r="F2534" s="34">
        <v>57598.38</v>
      </c>
      <c r="G2534" s="34">
        <v>0</v>
      </c>
      <c r="H2534" s="34">
        <v>34991.360000000001</v>
      </c>
      <c r="I2534" s="34">
        <v>0</v>
      </c>
      <c r="J2534" s="35">
        <f t="shared" si="273"/>
        <v>57598.38</v>
      </c>
      <c r="K2534" s="35">
        <f t="shared" si="274"/>
        <v>22607.019999999997</v>
      </c>
      <c r="L2534" s="35">
        <f t="shared" si="275"/>
        <v>22607.019999999997</v>
      </c>
      <c r="M2534" s="36">
        <f t="shared" si="276"/>
        <v>0.39249402500556435</v>
      </c>
      <c r="N2534" s="37">
        <f t="shared" si="277"/>
        <v>2020</v>
      </c>
      <c r="O2534" s="38" t="str">
        <f t="shared" si="278"/>
        <v>Q3</v>
      </c>
      <c r="P2534" s="37">
        <f t="shared" si="279"/>
        <v>8</v>
      </c>
    </row>
    <row r="2535" spans="1:16" x14ac:dyDescent="0.25">
      <c r="A2535" s="31">
        <v>44044</v>
      </c>
      <c r="B2535" s="32" t="s">
        <v>74</v>
      </c>
      <c r="C2535" s="32" t="s">
        <v>75</v>
      </c>
      <c r="D2535" s="32" t="s">
        <v>77</v>
      </c>
      <c r="E2535" s="33">
        <v>2</v>
      </c>
      <c r="F2535" s="34">
        <v>679.77</v>
      </c>
      <c r="G2535" s="34">
        <v>33.979999999999997</v>
      </c>
      <c r="H2535" s="34">
        <v>497.96</v>
      </c>
      <c r="I2535" s="34">
        <v>0</v>
      </c>
      <c r="J2535" s="35">
        <f t="shared" si="273"/>
        <v>645.79</v>
      </c>
      <c r="K2535" s="35">
        <f t="shared" si="274"/>
        <v>147.82999999999998</v>
      </c>
      <c r="L2535" s="35">
        <f t="shared" si="275"/>
        <v>147.82999999999998</v>
      </c>
      <c r="M2535" s="36">
        <f t="shared" si="276"/>
        <v>0.22891342386844019</v>
      </c>
      <c r="N2535" s="37">
        <f t="shared" si="277"/>
        <v>2020</v>
      </c>
      <c r="O2535" s="38" t="str">
        <f t="shared" si="278"/>
        <v>Q3</v>
      </c>
      <c r="P2535" s="37">
        <f t="shared" si="279"/>
        <v>8</v>
      </c>
    </row>
    <row r="2536" spans="1:16" x14ac:dyDescent="0.25">
      <c r="A2536" s="31">
        <v>44044</v>
      </c>
      <c r="B2536" s="32" t="s">
        <v>74</v>
      </c>
      <c r="C2536" s="32" t="s">
        <v>78</v>
      </c>
      <c r="D2536" s="32" t="s">
        <v>76</v>
      </c>
      <c r="E2536" s="33">
        <v>604</v>
      </c>
      <c r="F2536" s="34">
        <v>245227.95</v>
      </c>
      <c r="G2536" s="34">
        <v>0</v>
      </c>
      <c r="H2536" s="34">
        <v>144566.87</v>
      </c>
      <c r="I2536" s="34">
        <v>0</v>
      </c>
      <c r="J2536" s="35">
        <f t="shared" si="273"/>
        <v>245227.95</v>
      </c>
      <c r="K2536" s="35">
        <f t="shared" si="274"/>
        <v>100661.08000000002</v>
      </c>
      <c r="L2536" s="35">
        <f t="shared" si="275"/>
        <v>100661.08000000002</v>
      </c>
      <c r="M2536" s="36">
        <f t="shared" si="276"/>
        <v>0.41047963741490318</v>
      </c>
      <c r="N2536" s="37">
        <f t="shared" si="277"/>
        <v>2020</v>
      </c>
      <c r="O2536" s="38" t="str">
        <f t="shared" si="278"/>
        <v>Q3</v>
      </c>
      <c r="P2536" s="37">
        <f t="shared" si="279"/>
        <v>8</v>
      </c>
    </row>
    <row r="2537" spans="1:16" x14ac:dyDescent="0.25">
      <c r="A2537" s="31">
        <v>44044</v>
      </c>
      <c r="B2537" s="32" t="s">
        <v>74</v>
      </c>
      <c r="C2537" s="32" t="s">
        <v>78</v>
      </c>
      <c r="D2537" s="32" t="s">
        <v>77</v>
      </c>
      <c r="E2537" s="33">
        <v>307</v>
      </c>
      <c r="F2537" s="34">
        <v>117328</v>
      </c>
      <c r="G2537" s="34">
        <v>27245.02</v>
      </c>
      <c r="H2537" s="34">
        <v>70166.92</v>
      </c>
      <c r="I2537" s="34">
        <v>0</v>
      </c>
      <c r="J2537" s="35">
        <f t="shared" si="273"/>
        <v>90082.98</v>
      </c>
      <c r="K2537" s="35">
        <f t="shared" si="274"/>
        <v>19916.059999999998</v>
      </c>
      <c r="L2537" s="35">
        <f t="shared" si="275"/>
        <v>19916.059999999998</v>
      </c>
      <c r="M2537" s="36">
        <f t="shared" si="276"/>
        <v>0.22108571452676187</v>
      </c>
      <c r="N2537" s="37">
        <f t="shared" si="277"/>
        <v>2020</v>
      </c>
      <c r="O2537" s="38" t="str">
        <f t="shared" si="278"/>
        <v>Q3</v>
      </c>
      <c r="P2537" s="37">
        <f t="shared" si="279"/>
        <v>8</v>
      </c>
    </row>
    <row r="2538" spans="1:16" x14ac:dyDescent="0.25">
      <c r="A2538" s="31">
        <v>44044</v>
      </c>
      <c r="B2538" s="32" t="s">
        <v>74</v>
      </c>
      <c r="C2538" s="32" t="s">
        <v>79</v>
      </c>
      <c r="D2538" s="32" t="s">
        <v>76</v>
      </c>
      <c r="E2538" s="33">
        <v>153</v>
      </c>
      <c r="F2538" s="34">
        <v>64409.99</v>
      </c>
      <c r="G2538" s="34">
        <v>0</v>
      </c>
      <c r="H2538" s="34">
        <v>37533.07</v>
      </c>
      <c r="I2538" s="34">
        <v>0</v>
      </c>
      <c r="J2538" s="35">
        <f t="shared" si="273"/>
        <v>64409.99</v>
      </c>
      <c r="K2538" s="35">
        <f t="shared" si="274"/>
        <v>26876.92</v>
      </c>
      <c r="L2538" s="35">
        <f t="shared" si="275"/>
        <v>26876.92</v>
      </c>
      <c r="M2538" s="36">
        <f t="shared" si="276"/>
        <v>0.41727874821902627</v>
      </c>
      <c r="N2538" s="37">
        <f t="shared" si="277"/>
        <v>2020</v>
      </c>
      <c r="O2538" s="38" t="str">
        <f t="shared" si="278"/>
        <v>Q3</v>
      </c>
      <c r="P2538" s="37">
        <f t="shared" si="279"/>
        <v>8</v>
      </c>
    </row>
    <row r="2539" spans="1:16" x14ac:dyDescent="0.25">
      <c r="A2539" s="31">
        <v>44044</v>
      </c>
      <c r="B2539" s="32" t="s">
        <v>74</v>
      </c>
      <c r="C2539" s="32" t="s">
        <v>79</v>
      </c>
      <c r="D2539" s="32" t="s">
        <v>77</v>
      </c>
      <c r="E2539" s="33">
        <v>7</v>
      </c>
      <c r="F2539" s="34">
        <v>3553.63</v>
      </c>
      <c r="G2539" s="34">
        <v>177.67</v>
      </c>
      <c r="H2539" s="34">
        <v>1840.28</v>
      </c>
      <c r="I2539" s="34">
        <v>0</v>
      </c>
      <c r="J2539" s="35">
        <f t="shared" si="273"/>
        <v>3375.96</v>
      </c>
      <c r="K2539" s="35">
        <f t="shared" si="274"/>
        <v>1535.68</v>
      </c>
      <c r="L2539" s="35">
        <f t="shared" si="275"/>
        <v>1535.68</v>
      </c>
      <c r="M2539" s="36">
        <f t="shared" si="276"/>
        <v>0.45488690624296496</v>
      </c>
      <c r="N2539" s="37">
        <f t="shared" si="277"/>
        <v>2020</v>
      </c>
      <c r="O2539" s="38" t="str">
        <f t="shared" si="278"/>
        <v>Q3</v>
      </c>
      <c r="P2539" s="37">
        <f t="shared" si="279"/>
        <v>8</v>
      </c>
    </row>
    <row r="2540" spans="1:16" x14ac:dyDescent="0.25">
      <c r="A2540" s="31">
        <v>44044</v>
      </c>
      <c r="B2540" s="32" t="s">
        <v>80</v>
      </c>
      <c r="C2540" s="32" t="s">
        <v>86</v>
      </c>
      <c r="D2540" s="32" t="s">
        <v>76</v>
      </c>
      <c r="E2540" s="33">
        <v>23</v>
      </c>
      <c r="F2540" s="34">
        <v>155953.54999999999</v>
      </c>
      <c r="G2540" s="34">
        <v>0</v>
      </c>
      <c r="H2540" s="34">
        <v>131310.85999999999</v>
      </c>
      <c r="I2540" s="34">
        <v>8577.44</v>
      </c>
      <c r="J2540" s="35">
        <f t="shared" si="273"/>
        <v>155953.54999999999</v>
      </c>
      <c r="K2540" s="35">
        <f t="shared" si="274"/>
        <v>24642.690000000002</v>
      </c>
      <c r="L2540" s="35">
        <f t="shared" si="275"/>
        <v>16065.250000000002</v>
      </c>
      <c r="M2540" s="36">
        <f t="shared" si="276"/>
        <v>0.15801301092536851</v>
      </c>
      <c r="N2540" s="37">
        <f t="shared" si="277"/>
        <v>2020</v>
      </c>
      <c r="O2540" s="38" t="str">
        <f t="shared" si="278"/>
        <v>Q3</v>
      </c>
      <c r="P2540" s="37">
        <f t="shared" si="279"/>
        <v>8</v>
      </c>
    </row>
    <row r="2541" spans="1:16" x14ac:dyDescent="0.25">
      <c r="A2541" s="31">
        <v>44044</v>
      </c>
      <c r="B2541" s="32" t="s">
        <v>80</v>
      </c>
      <c r="C2541" s="32" t="s">
        <v>75</v>
      </c>
      <c r="D2541" s="32" t="s">
        <v>76</v>
      </c>
      <c r="E2541" s="33">
        <v>43</v>
      </c>
      <c r="F2541" s="34">
        <v>216320.8</v>
      </c>
      <c r="G2541" s="34">
        <v>0</v>
      </c>
      <c r="H2541" s="34">
        <v>187367.1</v>
      </c>
      <c r="I2541" s="34">
        <v>0</v>
      </c>
      <c r="J2541" s="35">
        <f t="shared" si="273"/>
        <v>216320.8</v>
      </c>
      <c r="K2541" s="35">
        <f t="shared" si="274"/>
        <v>28953.699999999983</v>
      </c>
      <c r="L2541" s="35">
        <f t="shared" si="275"/>
        <v>28953.699999999983</v>
      </c>
      <c r="M2541" s="36">
        <f t="shared" si="276"/>
        <v>0.13384612113120875</v>
      </c>
      <c r="N2541" s="37">
        <f t="shared" si="277"/>
        <v>2020</v>
      </c>
      <c r="O2541" s="38" t="str">
        <f t="shared" si="278"/>
        <v>Q3</v>
      </c>
      <c r="P2541" s="37">
        <f t="shared" si="279"/>
        <v>8</v>
      </c>
    </row>
    <row r="2542" spans="1:16" x14ac:dyDescent="0.25">
      <c r="A2542" s="31">
        <v>44044</v>
      </c>
      <c r="B2542" s="32" t="s">
        <v>80</v>
      </c>
      <c r="C2542" s="32" t="s">
        <v>75</v>
      </c>
      <c r="D2542" s="32" t="s">
        <v>77</v>
      </c>
      <c r="E2542" s="33">
        <v>1</v>
      </c>
      <c r="F2542" s="34">
        <v>6320.32</v>
      </c>
      <c r="G2542" s="34">
        <v>316.02</v>
      </c>
      <c r="H2542" s="34">
        <v>5912.51</v>
      </c>
      <c r="I2542" s="34">
        <v>0</v>
      </c>
      <c r="J2542" s="35">
        <f t="shared" si="273"/>
        <v>6004.2999999999993</v>
      </c>
      <c r="K2542" s="35">
        <f t="shared" si="274"/>
        <v>91.789999999999054</v>
      </c>
      <c r="L2542" s="35">
        <f t="shared" si="275"/>
        <v>91.789999999999054</v>
      </c>
      <c r="M2542" s="36">
        <f t="shared" si="276"/>
        <v>1.5287377379544505E-2</v>
      </c>
      <c r="N2542" s="37">
        <f t="shared" si="277"/>
        <v>2020</v>
      </c>
      <c r="O2542" s="38" t="str">
        <f t="shared" si="278"/>
        <v>Q3</v>
      </c>
      <c r="P2542" s="37">
        <f t="shared" si="279"/>
        <v>8</v>
      </c>
    </row>
    <row r="2543" spans="1:16" x14ac:dyDescent="0.25">
      <c r="A2543" s="31">
        <v>44044</v>
      </c>
      <c r="B2543" s="32" t="s">
        <v>80</v>
      </c>
      <c r="C2543" s="32" t="s">
        <v>78</v>
      </c>
      <c r="D2543" s="32" t="s">
        <v>76</v>
      </c>
      <c r="E2543" s="33">
        <v>97</v>
      </c>
      <c r="F2543" s="34">
        <v>499740.47</v>
      </c>
      <c r="G2543" s="34">
        <v>0</v>
      </c>
      <c r="H2543" s="34">
        <v>436084.47</v>
      </c>
      <c r="I2543" s="34">
        <v>0</v>
      </c>
      <c r="J2543" s="35">
        <f t="shared" si="273"/>
        <v>499740.47</v>
      </c>
      <c r="K2543" s="35">
        <f t="shared" si="274"/>
        <v>63656</v>
      </c>
      <c r="L2543" s="35">
        <f t="shared" si="275"/>
        <v>63656</v>
      </c>
      <c r="M2543" s="36">
        <f t="shared" si="276"/>
        <v>0.12737811688535053</v>
      </c>
      <c r="N2543" s="37">
        <f t="shared" si="277"/>
        <v>2020</v>
      </c>
      <c r="O2543" s="38" t="str">
        <f t="shared" si="278"/>
        <v>Q3</v>
      </c>
      <c r="P2543" s="37">
        <f t="shared" si="279"/>
        <v>8</v>
      </c>
    </row>
    <row r="2544" spans="1:16" x14ac:dyDescent="0.25">
      <c r="A2544" s="31">
        <v>44044</v>
      </c>
      <c r="B2544" s="32" t="s">
        <v>80</v>
      </c>
      <c r="C2544" s="32" t="s">
        <v>78</v>
      </c>
      <c r="D2544" s="32" t="s">
        <v>77</v>
      </c>
      <c r="E2544" s="33">
        <v>55</v>
      </c>
      <c r="F2544" s="34">
        <v>353354.58</v>
      </c>
      <c r="G2544" s="34">
        <v>79946.559999999998</v>
      </c>
      <c r="H2544" s="34">
        <v>304963.53999999998</v>
      </c>
      <c r="I2544" s="34">
        <v>0</v>
      </c>
      <c r="J2544" s="35">
        <f t="shared" si="273"/>
        <v>273408.02</v>
      </c>
      <c r="K2544" s="35">
        <f t="shared" si="274"/>
        <v>-31555.51999999996</v>
      </c>
      <c r="L2544" s="35">
        <f t="shared" si="275"/>
        <v>-31555.51999999996</v>
      </c>
      <c r="M2544" s="36">
        <f t="shared" si="276"/>
        <v>-0.11541548781195211</v>
      </c>
      <c r="N2544" s="37">
        <f t="shared" si="277"/>
        <v>2020</v>
      </c>
      <c r="O2544" s="38" t="str">
        <f t="shared" si="278"/>
        <v>Q3</v>
      </c>
      <c r="P2544" s="37">
        <f t="shared" si="279"/>
        <v>8</v>
      </c>
    </row>
    <row r="2545" spans="1:16" x14ac:dyDescent="0.25">
      <c r="A2545" s="31">
        <v>44044</v>
      </c>
      <c r="B2545" s="32" t="s">
        <v>80</v>
      </c>
      <c r="C2545" s="32" t="s">
        <v>79</v>
      </c>
      <c r="D2545" s="32" t="s">
        <v>76</v>
      </c>
      <c r="E2545" s="33">
        <v>50</v>
      </c>
      <c r="F2545" s="34">
        <v>355427.39</v>
      </c>
      <c r="G2545" s="34">
        <v>0</v>
      </c>
      <c r="H2545" s="34">
        <v>306602.14</v>
      </c>
      <c r="I2545" s="34">
        <v>0</v>
      </c>
      <c r="J2545" s="35">
        <f t="shared" si="273"/>
        <v>355427.39</v>
      </c>
      <c r="K2545" s="35">
        <f t="shared" si="274"/>
        <v>48825.25</v>
      </c>
      <c r="L2545" s="35">
        <f t="shared" si="275"/>
        <v>48825.25</v>
      </c>
      <c r="M2545" s="36">
        <f t="shared" si="276"/>
        <v>0.13737053298002722</v>
      </c>
      <c r="N2545" s="37">
        <f t="shared" si="277"/>
        <v>2020</v>
      </c>
      <c r="O2545" s="38" t="str">
        <f t="shared" si="278"/>
        <v>Q3</v>
      </c>
      <c r="P2545" s="37">
        <f t="shared" si="279"/>
        <v>8</v>
      </c>
    </row>
    <row r="2546" spans="1:16" x14ac:dyDescent="0.25">
      <c r="A2546" s="31">
        <v>44044</v>
      </c>
      <c r="B2546" s="32" t="s">
        <v>80</v>
      </c>
      <c r="C2546" s="32" t="s">
        <v>79</v>
      </c>
      <c r="D2546" s="32" t="s">
        <v>77</v>
      </c>
      <c r="E2546" s="33">
        <v>3</v>
      </c>
      <c r="F2546" s="34">
        <v>23821.08</v>
      </c>
      <c r="G2546" s="34">
        <v>1191.06</v>
      </c>
      <c r="H2546" s="34">
        <v>20623.900000000001</v>
      </c>
      <c r="I2546" s="34">
        <v>0</v>
      </c>
      <c r="J2546" s="35">
        <f t="shared" si="273"/>
        <v>22630.02</v>
      </c>
      <c r="K2546" s="35">
        <f t="shared" si="274"/>
        <v>2006.119999999999</v>
      </c>
      <c r="L2546" s="35">
        <f t="shared" si="275"/>
        <v>2006.119999999999</v>
      </c>
      <c r="M2546" s="36">
        <f t="shared" si="276"/>
        <v>8.8648618074575233E-2</v>
      </c>
      <c r="N2546" s="37">
        <f t="shared" si="277"/>
        <v>2020</v>
      </c>
      <c r="O2546" s="38" t="str">
        <f t="shared" si="278"/>
        <v>Q3</v>
      </c>
      <c r="P2546" s="37">
        <f t="shared" si="279"/>
        <v>8</v>
      </c>
    </row>
    <row r="2547" spans="1:16" x14ac:dyDescent="0.25">
      <c r="A2547" s="31">
        <v>44044</v>
      </c>
      <c r="B2547" s="32" t="s">
        <v>81</v>
      </c>
      <c r="C2547" s="32" t="s">
        <v>86</v>
      </c>
      <c r="D2547" s="32" t="s">
        <v>76</v>
      </c>
      <c r="E2547" s="33">
        <v>72</v>
      </c>
      <c r="F2547" s="34">
        <v>51402.46</v>
      </c>
      <c r="G2547" s="34">
        <v>0</v>
      </c>
      <c r="H2547" s="34">
        <v>22874.57</v>
      </c>
      <c r="I2547" s="34">
        <v>2824.36</v>
      </c>
      <c r="J2547" s="35">
        <f t="shared" si="273"/>
        <v>51402.46</v>
      </c>
      <c r="K2547" s="35">
        <f t="shared" si="274"/>
        <v>28527.89</v>
      </c>
      <c r="L2547" s="35">
        <f t="shared" si="275"/>
        <v>25703.53</v>
      </c>
      <c r="M2547" s="36">
        <f t="shared" si="276"/>
        <v>0.55499075336083137</v>
      </c>
      <c r="N2547" s="37">
        <f t="shared" si="277"/>
        <v>2020</v>
      </c>
      <c r="O2547" s="38" t="str">
        <f t="shared" si="278"/>
        <v>Q3</v>
      </c>
      <c r="P2547" s="37">
        <f t="shared" si="279"/>
        <v>8</v>
      </c>
    </row>
    <row r="2548" spans="1:16" x14ac:dyDescent="0.25">
      <c r="A2548" s="31">
        <v>44044</v>
      </c>
      <c r="B2548" s="32" t="s">
        <v>81</v>
      </c>
      <c r="C2548" s="32" t="s">
        <v>86</v>
      </c>
      <c r="D2548" s="32" t="s">
        <v>77</v>
      </c>
      <c r="E2548" s="33">
        <v>3</v>
      </c>
      <c r="F2548" s="34">
        <v>4348.12</v>
      </c>
      <c r="G2548" s="34">
        <v>217.41</v>
      </c>
      <c r="H2548" s="34">
        <v>2218.7399999999998</v>
      </c>
      <c r="I2548" s="34">
        <v>229.04</v>
      </c>
      <c r="J2548" s="35">
        <f t="shared" si="273"/>
        <v>4130.71</v>
      </c>
      <c r="K2548" s="35">
        <f t="shared" si="274"/>
        <v>1911.9700000000003</v>
      </c>
      <c r="L2548" s="35">
        <f t="shared" si="275"/>
        <v>1682.9300000000003</v>
      </c>
      <c r="M2548" s="36">
        <f t="shared" si="276"/>
        <v>0.46286715843039095</v>
      </c>
      <c r="N2548" s="37">
        <f t="shared" si="277"/>
        <v>2020</v>
      </c>
      <c r="O2548" s="38" t="str">
        <f t="shared" si="278"/>
        <v>Q3</v>
      </c>
      <c r="P2548" s="37">
        <f t="shared" si="279"/>
        <v>8</v>
      </c>
    </row>
    <row r="2549" spans="1:16" x14ac:dyDescent="0.25">
      <c r="A2549" s="31">
        <v>44044</v>
      </c>
      <c r="B2549" s="32" t="s">
        <v>81</v>
      </c>
      <c r="C2549" s="32" t="s">
        <v>75</v>
      </c>
      <c r="D2549" s="32" t="s">
        <v>76</v>
      </c>
      <c r="E2549" s="33">
        <v>87</v>
      </c>
      <c r="F2549" s="34">
        <v>66973.25</v>
      </c>
      <c r="G2549" s="34">
        <v>0</v>
      </c>
      <c r="H2549" s="34">
        <v>30847.53</v>
      </c>
      <c r="I2549" s="34">
        <v>0</v>
      </c>
      <c r="J2549" s="35">
        <f t="shared" si="273"/>
        <v>66973.25</v>
      </c>
      <c r="K2549" s="35">
        <f t="shared" si="274"/>
        <v>36125.72</v>
      </c>
      <c r="L2549" s="35">
        <f t="shared" si="275"/>
        <v>36125.72</v>
      </c>
      <c r="M2549" s="36">
        <f t="shared" si="276"/>
        <v>0.53940521028918265</v>
      </c>
      <c r="N2549" s="37">
        <f t="shared" si="277"/>
        <v>2020</v>
      </c>
      <c r="O2549" s="38" t="str">
        <f t="shared" si="278"/>
        <v>Q3</v>
      </c>
      <c r="P2549" s="37">
        <f t="shared" si="279"/>
        <v>8</v>
      </c>
    </row>
    <row r="2550" spans="1:16" x14ac:dyDescent="0.25">
      <c r="A2550" s="31">
        <v>44044</v>
      </c>
      <c r="B2550" s="32" t="s">
        <v>81</v>
      </c>
      <c r="C2550" s="32" t="s">
        <v>75</v>
      </c>
      <c r="D2550" s="32" t="s">
        <v>77</v>
      </c>
      <c r="E2550" s="33">
        <v>10</v>
      </c>
      <c r="F2550" s="34">
        <v>6602.83</v>
      </c>
      <c r="G2550" s="34">
        <v>330.15</v>
      </c>
      <c r="H2550" s="34">
        <v>2946.59</v>
      </c>
      <c r="I2550" s="34">
        <v>0</v>
      </c>
      <c r="J2550" s="35">
        <f t="shared" si="273"/>
        <v>6272.68</v>
      </c>
      <c r="K2550" s="35">
        <f t="shared" si="274"/>
        <v>3326.09</v>
      </c>
      <c r="L2550" s="35">
        <f t="shared" si="275"/>
        <v>3326.09</v>
      </c>
      <c r="M2550" s="36">
        <f t="shared" si="276"/>
        <v>0.53025022797273258</v>
      </c>
      <c r="N2550" s="37">
        <f t="shared" si="277"/>
        <v>2020</v>
      </c>
      <c r="O2550" s="38" t="str">
        <f t="shared" si="278"/>
        <v>Q3</v>
      </c>
      <c r="P2550" s="37">
        <f t="shared" si="279"/>
        <v>8</v>
      </c>
    </row>
    <row r="2551" spans="1:16" x14ac:dyDescent="0.25">
      <c r="A2551" s="31">
        <v>44044</v>
      </c>
      <c r="B2551" s="32" t="s">
        <v>81</v>
      </c>
      <c r="C2551" s="32" t="s">
        <v>78</v>
      </c>
      <c r="D2551" s="32" t="s">
        <v>76</v>
      </c>
      <c r="E2551" s="33">
        <v>432</v>
      </c>
      <c r="F2551" s="34">
        <v>329976.71999999997</v>
      </c>
      <c r="G2551" s="34">
        <v>0</v>
      </c>
      <c r="H2551" s="34">
        <v>151398.60999999999</v>
      </c>
      <c r="I2551" s="34">
        <v>0</v>
      </c>
      <c r="J2551" s="35">
        <f t="shared" si="273"/>
        <v>329976.71999999997</v>
      </c>
      <c r="K2551" s="35">
        <f t="shared" si="274"/>
        <v>178578.11</v>
      </c>
      <c r="L2551" s="35">
        <f t="shared" si="275"/>
        <v>178578.11</v>
      </c>
      <c r="M2551" s="36">
        <f t="shared" si="276"/>
        <v>0.54118396594765839</v>
      </c>
      <c r="N2551" s="37">
        <f t="shared" si="277"/>
        <v>2020</v>
      </c>
      <c r="O2551" s="38" t="str">
        <f t="shared" si="278"/>
        <v>Q3</v>
      </c>
      <c r="P2551" s="37">
        <f t="shared" si="279"/>
        <v>8</v>
      </c>
    </row>
    <row r="2552" spans="1:16" x14ac:dyDescent="0.25">
      <c r="A2552" s="31">
        <v>44044</v>
      </c>
      <c r="B2552" s="32" t="s">
        <v>81</v>
      </c>
      <c r="C2552" s="32" t="s">
        <v>78</v>
      </c>
      <c r="D2552" s="32" t="s">
        <v>77</v>
      </c>
      <c r="E2552" s="33">
        <v>209</v>
      </c>
      <c r="F2552" s="34">
        <v>156931.87</v>
      </c>
      <c r="G2552" s="34">
        <v>35557.81</v>
      </c>
      <c r="H2552" s="34">
        <v>73040.91</v>
      </c>
      <c r="I2552" s="34">
        <v>0</v>
      </c>
      <c r="J2552" s="35">
        <f t="shared" si="273"/>
        <v>121374.06</v>
      </c>
      <c r="K2552" s="35">
        <f t="shared" si="274"/>
        <v>48333.149999999994</v>
      </c>
      <c r="L2552" s="35">
        <f t="shared" si="275"/>
        <v>48333.149999999994</v>
      </c>
      <c r="M2552" s="36">
        <f t="shared" si="276"/>
        <v>0.39821647228411072</v>
      </c>
      <c r="N2552" s="37">
        <f t="shared" si="277"/>
        <v>2020</v>
      </c>
      <c r="O2552" s="38" t="str">
        <f t="shared" si="278"/>
        <v>Q3</v>
      </c>
      <c r="P2552" s="37">
        <f t="shared" si="279"/>
        <v>8</v>
      </c>
    </row>
    <row r="2553" spans="1:16" x14ac:dyDescent="0.25">
      <c r="A2553" s="31">
        <v>44044</v>
      </c>
      <c r="B2553" s="32" t="s">
        <v>81</v>
      </c>
      <c r="C2553" s="32" t="s">
        <v>79</v>
      </c>
      <c r="D2553" s="32" t="s">
        <v>76</v>
      </c>
      <c r="E2553" s="33">
        <v>97</v>
      </c>
      <c r="F2553" s="34">
        <v>82376.210000000006</v>
      </c>
      <c r="G2553" s="34">
        <v>0</v>
      </c>
      <c r="H2553" s="34">
        <v>37480.43</v>
      </c>
      <c r="I2553" s="34">
        <v>0</v>
      </c>
      <c r="J2553" s="35">
        <f t="shared" si="273"/>
        <v>82376.210000000006</v>
      </c>
      <c r="K2553" s="35">
        <f t="shared" si="274"/>
        <v>44895.780000000006</v>
      </c>
      <c r="L2553" s="35">
        <f t="shared" si="275"/>
        <v>44895.780000000006</v>
      </c>
      <c r="M2553" s="36">
        <f t="shared" si="276"/>
        <v>0.54500905054991</v>
      </c>
      <c r="N2553" s="37">
        <f t="shared" si="277"/>
        <v>2020</v>
      </c>
      <c r="O2553" s="38" t="str">
        <f t="shared" si="278"/>
        <v>Q3</v>
      </c>
      <c r="P2553" s="37">
        <f t="shared" si="279"/>
        <v>8</v>
      </c>
    </row>
    <row r="2554" spans="1:16" x14ac:dyDescent="0.25">
      <c r="A2554" s="31">
        <v>44044</v>
      </c>
      <c r="B2554" s="32" t="s">
        <v>81</v>
      </c>
      <c r="C2554" s="32" t="s">
        <v>79</v>
      </c>
      <c r="D2554" s="32" t="s">
        <v>77</v>
      </c>
      <c r="E2554" s="33">
        <v>7</v>
      </c>
      <c r="F2554" s="34">
        <v>6930.81</v>
      </c>
      <c r="G2554" s="34">
        <v>346.54</v>
      </c>
      <c r="H2554" s="34">
        <v>3176.34</v>
      </c>
      <c r="I2554" s="34">
        <v>0</v>
      </c>
      <c r="J2554" s="35">
        <f t="shared" si="273"/>
        <v>6584.27</v>
      </c>
      <c r="K2554" s="35">
        <f t="shared" si="274"/>
        <v>3407.9300000000003</v>
      </c>
      <c r="L2554" s="35">
        <f t="shared" si="275"/>
        <v>3407.9300000000003</v>
      </c>
      <c r="M2554" s="36">
        <f t="shared" si="276"/>
        <v>0.51758661172764786</v>
      </c>
      <c r="N2554" s="37">
        <f t="shared" si="277"/>
        <v>2020</v>
      </c>
      <c r="O2554" s="38" t="str">
        <f t="shared" si="278"/>
        <v>Q3</v>
      </c>
      <c r="P2554" s="37">
        <f t="shared" si="279"/>
        <v>8</v>
      </c>
    </row>
    <row r="2555" spans="1:16" x14ac:dyDescent="0.25">
      <c r="A2555" s="31">
        <v>44044</v>
      </c>
      <c r="B2555" s="32" t="s">
        <v>82</v>
      </c>
      <c r="C2555" s="32" t="s">
        <v>86</v>
      </c>
      <c r="D2555" s="32" t="s">
        <v>76</v>
      </c>
      <c r="E2555" s="33">
        <v>195</v>
      </c>
      <c r="F2555" s="34">
        <v>20735.14</v>
      </c>
      <c r="G2555" s="34">
        <v>0</v>
      </c>
      <c r="H2555" s="34">
        <v>17386.32</v>
      </c>
      <c r="I2555" s="34">
        <v>1137.47</v>
      </c>
      <c r="J2555" s="35">
        <f t="shared" si="273"/>
        <v>20735.14</v>
      </c>
      <c r="K2555" s="35">
        <f t="shared" si="274"/>
        <v>3348.8199999999997</v>
      </c>
      <c r="L2555" s="35">
        <f t="shared" si="275"/>
        <v>2211.3499999999995</v>
      </c>
      <c r="M2555" s="36">
        <f t="shared" si="276"/>
        <v>0.16150457628933299</v>
      </c>
      <c r="N2555" s="37">
        <f t="shared" si="277"/>
        <v>2020</v>
      </c>
      <c r="O2555" s="38" t="str">
        <f t="shared" si="278"/>
        <v>Q3</v>
      </c>
      <c r="P2555" s="37">
        <f t="shared" si="279"/>
        <v>8</v>
      </c>
    </row>
    <row r="2556" spans="1:16" x14ac:dyDescent="0.25">
      <c r="A2556" s="31">
        <v>44044</v>
      </c>
      <c r="B2556" s="32" t="s">
        <v>82</v>
      </c>
      <c r="C2556" s="32" t="s">
        <v>86</v>
      </c>
      <c r="D2556" s="32" t="s">
        <v>77</v>
      </c>
      <c r="E2556" s="33">
        <v>10</v>
      </c>
      <c r="F2556" s="34">
        <v>1290.24</v>
      </c>
      <c r="G2556" s="34">
        <v>64.510000000000005</v>
      </c>
      <c r="H2556" s="34">
        <v>1014.96</v>
      </c>
      <c r="I2556" s="34">
        <v>70.34</v>
      </c>
      <c r="J2556" s="35">
        <f t="shared" si="273"/>
        <v>1225.73</v>
      </c>
      <c r="K2556" s="35">
        <f t="shared" si="274"/>
        <v>210.76999999999998</v>
      </c>
      <c r="L2556" s="35">
        <f t="shared" si="275"/>
        <v>140.42999999999998</v>
      </c>
      <c r="M2556" s="36">
        <f t="shared" si="276"/>
        <v>0.17195467190980068</v>
      </c>
      <c r="N2556" s="37">
        <f t="shared" si="277"/>
        <v>2020</v>
      </c>
      <c r="O2556" s="38" t="str">
        <f t="shared" si="278"/>
        <v>Q3</v>
      </c>
      <c r="P2556" s="37">
        <f t="shared" si="279"/>
        <v>8</v>
      </c>
    </row>
    <row r="2557" spans="1:16" x14ac:dyDescent="0.25">
      <c r="A2557" s="31">
        <v>44044</v>
      </c>
      <c r="B2557" s="32" t="s">
        <v>82</v>
      </c>
      <c r="C2557" s="32" t="s">
        <v>75</v>
      </c>
      <c r="D2557" s="32" t="s">
        <v>76</v>
      </c>
      <c r="E2557" s="33">
        <v>200</v>
      </c>
      <c r="F2557" s="34">
        <v>20468.650000000001</v>
      </c>
      <c r="G2557" s="34">
        <v>0</v>
      </c>
      <c r="H2557" s="34">
        <v>16926.25</v>
      </c>
      <c r="I2557" s="34">
        <v>0</v>
      </c>
      <c r="J2557" s="35">
        <f t="shared" si="273"/>
        <v>20468.650000000001</v>
      </c>
      <c r="K2557" s="35">
        <f t="shared" si="274"/>
        <v>3542.4000000000015</v>
      </c>
      <c r="L2557" s="35">
        <f t="shared" si="275"/>
        <v>3542.4000000000015</v>
      </c>
      <c r="M2557" s="36">
        <f t="shared" si="276"/>
        <v>0.1730646623006403</v>
      </c>
      <c r="N2557" s="37">
        <f t="shared" si="277"/>
        <v>2020</v>
      </c>
      <c r="O2557" s="38" t="str">
        <f t="shared" si="278"/>
        <v>Q3</v>
      </c>
      <c r="P2557" s="37">
        <f t="shared" si="279"/>
        <v>8</v>
      </c>
    </row>
    <row r="2558" spans="1:16" x14ac:dyDescent="0.25">
      <c r="A2558" s="31">
        <v>44044</v>
      </c>
      <c r="B2558" s="32" t="s">
        <v>82</v>
      </c>
      <c r="C2558" s="32" t="s">
        <v>75</v>
      </c>
      <c r="D2558" s="32" t="s">
        <v>77</v>
      </c>
      <c r="E2558" s="33">
        <v>11</v>
      </c>
      <c r="F2558" s="34">
        <v>925.47</v>
      </c>
      <c r="G2558" s="34">
        <v>46.27</v>
      </c>
      <c r="H2558" s="34">
        <v>733.12</v>
      </c>
      <c r="I2558" s="34">
        <v>0</v>
      </c>
      <c r="J2558" s="35">
        <f t="shared" si="273"/>
        <v>879.2</v>
      </c>
      <c r="K2558" s="35">
        <f t="shared" si="274"/>
        <v>146.08000000000004</v>
      </c>
      <c r="L2558" s="35">
        <f t="shared" si="275"/>
        <v>146.08000000000004</v>
      </c>
      <c r="M2558" s="36">
        <f t="shared" si="276"/>
        <v>0.16615104640582351</v>
      </c>
      <c r="N2558" s="37">
        <f t="shared" si="277"/>
        <v>2020</v>
      </c>
      <c r="O2558" s="38" t="str">
        <f t="shared" si="278"/>
        <v>Q3</v>
      </c>
      <c r="P2558" s="37">
        <f t="shared" si="279"/>
        <v>8</v>
      </c>
    </row>
    <row r="2559" spans="1:16" x14ac:dyDescent="0.25">
      <c r="A2559" s="31">
        <v>44044</v>
      </c>
      <c r="B2559" s="32" t="s">
        <v>82</v>
      </c>
      <c r="C2559" s="32" t="s">
        <v>78</v>
      </c>
      <c r="D2559" s="32" t="s">
        <v>76</v>
      </c>
      <c r="E2559" s="33">
        <v>1747</v>
      </c>
      <c r="F2559" s="34">
        <v>189749.57</v>
      </c>
      <c r="G2559" s="34">
        <v>0</v>
      </c>
      <c r="H2559" s="34">
        <v>156294.96</v>
      </c>
      <c r="I2559" s="34">
        <v>0</v>
      </c>
      <c r="J2559" s="35">
        <f t="shared" si="273"/>
        <v>189749.57</v>
      </c>
      <c r="K2559" s="35">
        <f t="shared" si="274"/>
        <v>33454.610000000015</v>
      </c>
      <c r="L2559" s="35">
        <f t="shared" si="275"/>
        <v>33454.610000000015</v>
      </c>
      <c r="M2559" s="36">
        <f t="shared" si="276"/>
        <v>0.1763092796468525</v>
      </c>
      <c r="N2559" s="37">
        <f t="shared" si="277"/>
        <v>2020</v>
      </c>
      <c r="O2559" s="38" t="str">
        <f t="shared" si="278"/>
        <v>Q3</v>
      </c>
      <c r="P2559" s="37">
        <f t="shared" si="279"/>
        <v>8</v>
      </c>
    </row>
    <row r="2560" spans="1:16" x14ac:dyDescent="0.25">
      <c r="A2560" s="31">
        <v>44044</v>
      </c>
      <c r="B2560" s="32" t="s">
        <v>82</v>
      </c>
      <c r="C2560" s="32" t="s">
        <v>78</v>
      </c>
      <c r="D2560" s="32" t="s">
        <v>77</v>
      </c>
      <c r="E2560" s="33">
        <v>1002</v>
      </c>
      <c r="F2560" s="34">
        <v>105624.11</v>
      </c>
      <c r="G2560" s="34">
        <v>25058.03</v>
      </c>
      <c r="H2560" s="34">
        <v>87332.04</v>
      </c>
      <c r="I2560" s="34">
        <v>0</v>
      </c>
      <c r="J2560" s="35">
        <f t="shared" si="273"/>
        <v>80566.080000000002</v>
      </c>
      <c r="K2560" s="35">
        <f t="shared" si="274"/>
        <v>-6765.9599999999919</v>
      </c>
      <c r="L2560" s="35">
        <f t="shared" si="275"/>
        <v>-6765.9599999999919</v>
      </c>
      <c r="M2560" s="36">
        <f t="shared" si="276"/>
        <v>-8.3980255710591756E-2</v>
      </c>
      <c r="N2560" s="37">
        <f t="shared" si="277"/>
        <v>2020</v>
      </c>
      <c r="O2560" s="38" t="str">
        <f t="shared" si="278"/>
        <v>Q3</v>
      </c>
      <c r="P2560" s="37">
        <f t="shared" si="279"/>
        <v>8</v>
      </c>
    </row>
    <row r="2561" spans="1:16" x14ac:dyDescent="0.25">
      <c r="A2561" s="31">
        <v>44044</v>
      </c>
      <c r="B2561" s="32" t="s">
        <v>82</v>
      </c>
      <c r="C2561" s="32" t="s">
        <v>79</v>
      </c>
      <c r="D2561" s="32" t="s">
        <v>76</v>
      </c>
      <c r="E2561" s="33">
        <v>264</v>
      </c>
      <c r="F2561" s="34">
        <v>27942.89</v>
      </c>
      <c r="G2561" s="34">
        <v>0</v>
      </c>
      <c r="H2561" s="34">
        <v>22767.05</v>
      </c>
      <c r="I2561" s="34">
        <v>0</v>
      </c>
      <c r="J2561" s="35">
        <f t="shared" si="273"/>
        <v>27942.89</v>
      </c>
      <c r="K2561" s="35">
        <f t="shared" si="274"/>
        <v>5175.84</v>
      </c>
      <c r="L2561" s="35">
        <f t="shared" si="275"/>
        <v>5175.84</v>
      </c>
      <c r="M2561" s="36">
        <f t="shared" si="276"/>
        <v>0.18522923004742889</v>
      </c>
      <c r="N2561" s="37">
        <f t="shared" si="277"/>
        <v>2020</v>
      </c>
      <c r="O2561" s="38" t="str">
        <f t="shared" si="278"/>
        <v>Q3</v>
      </c>
      <c r="P2561" s="37">
        <f t="shared" si="279"/>
        <v>8</v>
      </c>
    </row>
    <row r="2562" spans="1:16" x14ac:dyDescent="0.25">
      <c r="A2562" s="31">
        <v>44044</v>
      </c>
      <c r="B2562" s="32" t="s">
        <v>82</v>
      </c>
      <c r="C2562" s="32" t="s">
        <v>79</v>
      </c>
      <c r="D2562" s="32" t="s">
        <v>77</v>
      </c>
      <c r="E2562" s="33">
        <v>14</v>
      </c>
      <c r="F2562" s="34">
        <v>1088.95</v>
      </c>
      <c r="G2562" s="34">
        <v>54.44</v>
      </c>
      <c r="H2562" s="34">
        <v>874.87</v>
      </c>
      <c r="I2562" s="34">
        <v>0</v>
      </c>
      <c r="J2562" s="35">
        <f t="shared" ref="J2562:J2625" si="280">F2562-G2562</f>
        <v>1034.51</v>
      </c>
      <c r="K2562" s="35">
        <f t="shared" ref="K2562:K2625" si="281">J2562-H2562</f>
        <v>159.63999999999999</v>
      </c>
      <c r="L2562" s="35">
        <f t="shared" ref="L2562:L2625" si="282">K2562-I2562</f>
        <v>159.63999999999999</v>
      </c>
      <c r="M2562" s="36">
        <f t="shared" ref="M2562:M2625" si="283">IF(J2562=0,0,K2562/J2562)</f>
        <v>0.15431460304878636</v>
      </c>
      <c r="N2562" s="37">
        <f t="shared" ref="N2562:N2625" si="284">YEAR(A2562)</f>
        <v>2020</v>
      </c>
      <c r="O2562" s="38" t="str">
        <f t="shared" ref="O2562:O2625" si="285">"Q"&amp;ROUNDUP(MONTH(A2562)/3,0)</f>
        <v>Q3</v>
      </c>
      <c r="P2562" s="37">
        <f t="shared" ref="P2562:P2625" si="286">MONTH(A2562)</f>
        <v>8</v>
      </c>
    </row>
    <row r="2563" spans="1:16" x14ac:dyDescent="0.25">
      <c r="A2563" s="31">
        <v>44044</v>
      </c>
      <c r="B2563" s="32" t="s">
        <v>83</v>
      </c>
      <c r="C2563" s="32" t="s">
        <v>86</v>
      </c>
      <c r="D2563" s="32" t="s">
        <v>76</v>
      </c>
      <c r="E2563" s="33">
        <v>71</v>
      </c>
      <c r="F2563" s="34">
        <v>35074.06</v>
      </c>
      <c r="G2563" s="34">
        <v>0</v>
      </c>
      <c r="H2563" s="34">
        <v>18582.91</v>
      </c>
      <c r="I2563" s="34">
        <v>1927.06</v>
      </c>
      <c r="J2563" s="35">
        <f t="shared" si="280"/>
        <v>35074.06</v>
      </c>
      <c r="K2563" s="35">
        <f t="shared" si="281"/>
        <v>16491.149999999998</v>
      </c>
      <c r="L2563" s="35">
        <f t="shared" si="282"/>
        <v>14564.089999999998</v>
      </c>
      <c r="M2563" s="36">
        <f t="shared" si="283"/>
        <v>0.47018081168818204</v>
      </c>
      <c r="N2563" s="37">
        <f t="shared" si="284"/>
        <v>2020</v>
      </c>
      <c r="O2563" s="38" t="str">
        <f t="shared" si="285"/>
        <v>Q3</v>
      </c>
      <c r="P2563" s="37">
        <f t="shared" si="286"/>
        <v>8</v>
      </c>
    </row>
    <row r="2564" spans="1:16" x14ac:dyDescent="0.25">
      <c r="A2564" s="31">
        <v>44044</v>
      </c>
      <c r="B2564" s="32" t="s">
        <v>83</v>
      </c>
      <c r="C2564" s="32" t="s">
        <v>86</v>
      </c>
      <c r="D2564" s="32" t="s">
        <v>77</v>
      </c>
      <c r="E2564" s="33">
        <v>8</v>
      </c>
      <c r="F2564" s="34">
        <v>3740.88</v>
      </c>
      <c r="G2564" s="34">
        <v>187.04</v>
      </c>
      <c r="H2564" s="34">
        <v>2080.44</v>
      </c>
      <c r="I2564" s="34">
        <v>200.43</v>
      </c>
      <c r="J2564" s="35">
        <f t="shared" si="280"/>
        <v>3553.84</v>
      </c>
      <c r="K2564" s="35">
        <f t="shared" si="281"/>
        <v>1473.4</v>
      </c>
      <c r="L2564" s="35">
        <f t="shared" si="282"/>
        <v>1272.97</v>
      </c>
      <c r="M2564" s="36">
        <f t="shared" si="283"/>
        <v>0.4145937915044009</v>
      </c>
      <c r="N2564" s="37">
        <f t="shared" si="284"/>
        <v>2020</v>
      </c>
      <c r="O2564" s="38" t="str">
        <f t="shared" si="285"/>
        <v>Q3</v>
      </c>
      <c r="P2564" s="37">
        <f t="shared" si="286"/>
        <v>8</v>
      </c>
    </row>
    <row r="2565" spans="1:16" x14ac:dyDescent="0.25">
      <c r="A2565" s="31">
        <v>44044</v>
      </c>
      <c r="B2565" s="32" t="s">
        <v>83</v>
      </c>
      <c r="C2565" s="32" t="s">
        <v>75</v>
      </c>
      <c r="D2565" s="32" t="s">
        <v>76</v>
      </c>
      <c r="E2565" s="33">
        <v>106</v>
      </c>
      <c r="F2565" s="34">
        <v>55284.11</v>
      </c>
      <c r="G2565" s="34">
        <v>0</v>
      </c>
      <c r="H2565" s="34">
        <v>29277.360000000001</v>
      </c>
      <c r="I2565" s="34">
        <v>0</v>
      </c>
      <c r="J2565" s="35">
        <f t="shared" si="280"/>
        <v>55284.11</v>
      </c>
      <c r="K2565" s="35">
        <f t="shared" si="281"/>
        <v>26006.75</v>
      </c>
      <c r="L2565" s="35">
        <f t="shared" si="282"/>
        <v>26006.75</v>
      </c>
      <c r="M2565" s="36">
        <f t="shared" si="283"/>
        <v>0.47041998143770425</v>
      </c>
      <c r="N2565" s="37">
        <f t="shared" si="284"/>
        <v>2020</v>
      </c>
      <c r="O2565" s="38" t="str">
        <f t="shared" si="285"/>
        <v>Q3</v>
      </c>
      <c r="P2565" s="37">
        <f t="shared" si="286"/>
        <v>8</v>
      </c>
    </row>
    <row r="2566" spans="1:16" x14ac:dyDescent="0.25">
      <c r="A2566" s="31">
        <v>44044</v>
      </c>
      <c r="B2566" s="32" t="s">
        <v>83</v>
      </c>
      <c r="C2566" s="32" t="s">
        <v>75</v>
      </c>
      <c r="D2566" s="32" t="s">
        <v>77</v>
      </c>
      <c r="E2566" s="33">
        <v>6</v>
      </c>
      <c r="F2566" s="34">
        <v>4215</v>
      </c>
      <c r="G2566" s="34">
        <v>210.75</v>
      </c>
      <c r="H2566" s="34">
        <v>2211.4</v>
      </c>
      <c r="I2566" s="34">
        <v>0</v>
      </c>
      <c r="J2566" s="35">
        <f t="shared" si="280"/>
        <v>4004.25</v>
      </c>
      <c r="K2566" s="35">
        <f t="shared" si="281"/>
        <v>1792.85</v>
      </c>
      <c r="L2566" s="35">
        <f t="shared" si="282"/>
        <v>1792.85</v>
      </c>
      <c r="M2566" s="36">
        <f t="shared" si="283"/>
        <v>0.44773677967159892</v>
      </c>
      <c r="N2566" s="37">
        <f t="shared" si="284"/>
        <v>2020</v>
      </c>
      <c r="O2566" s="38" t="str">
        <f t="shared" si="285"/>
        <v>Q3</v>
      </c>
      <c r="P2566" s="37">
        <f t="shared" si="286"/>
        <v>8</v>
      </c>
    </row>
    <row r="2567" spans="1:16" x14ac:dyDescent="0.25">
      <c r="A2567" s="31">
        <v>44044</v>
      </c>
      <c r="B2567" s="32" t="s">
        <v>83</v>
      </c>
      <c r="C2567" s="32" t="s">
        <v>78</v>
      </c>
      <c r="D2567" s="32" t="s">
        <v>76</v>
      </c>
      <c r="E2567" s="33">
        <v>464</v>
      </c>
      <c r="F2567" s="34">
        <v>259439.55</v>
      </c>
      <c r="G2567" s="34">
        <v>0</v>
      </c>
      <c r="H2567" s="34">
        <v>140002.04999999999</v>
      </c>
      <c r="I2567" s="34">
        <v>0</v>
      </c>
      <c r="J2567" s="35">
        <f t="shared" si="280"/>
        <v>259439.55</v>
      </c>
      <c r="K2567" s="35">
        <f t="shared" si="281"/>
        <v>119437.5</v>
      </c>
      <c r="L2567" s="35">
        <f t="shared" si="282"/>
        <v>119437.5</v>
      </c>
      <c r="M2567" s="36">
        <f t="shared" si="283"/>
        <v>0.46036735725142913</v>
      </c>
      <c r="N2567" s="37">
        <f t="shared" si="284"/>
        <v>2020</v>
      </c>
      <c r="O2567" s="38" t="str">
        <f t="shared" si="285"/>
        <v>Q3</v>
      </c>
      <c r="P2567" s="37">
        <f t="shared" si="286"/>
        <v>8</v>
      </c>
    </row>
    <row r="2568" spans="1:16" x14ac:dyDescent="0.25">
      <c r="A2568" s="31">
        <v>44044</v>
      </c>
      <c r="B2568" s="32" t="s">
        <v>83</v>
      </c>
      <c r="C2568" s="32" t="s">
        <v>78</v>
      </c>
      <c r="D2568" s="32" t="s">
        <v>77</v>
      </c>
      <c r="E2568" s="33">
        <v>248</v>
      </c>
      <c r="F2568" s="34">
        <v>143898.54</v>
      </c>
      <c r="G2568" s="34">
        <v>34084.04</v>
      </c>
      <c r="H2568" s="34">
        <v>76944.33</v>
      </c>
      <c r="I2568" s="34">
        <v>0</v>
      </c>
      <c r="J2568" s="35">
        <f t="shared" si="280"/>
        <v>109814.5</v>
      </c>
      <c r="K2568" s="35">
        <f t="shared" si="281"/>
        <v>32870.17</v>
      </c>
      <c r="L2568" s="35">
        <f t="shared" si="282"/>
        <v>32870.17</v>
      </c>
      <c r="M2568" s="36">
        <f t="shared" si="283"/>
        <v>0.2993244972203124</v>
      </c>
      <c r="N2568" s="37">
        <f t="shared" si="284"/>
        <v>2020</v>
      </c>
      <c r="O2568" s="38" t="str">
        <f t="shared" si="285"/>
        <v>Q3</v>
      </c>
      <c r="P2568" s="37">
        <f t="shared" si="286"/>
        <v>8</v>
      </c>
    </row>
    <row r="2569" spans="1:16" x14ac:dyDescent="0.25">
      <c r="A2569" s="31">
        <v>44044</v>
      </c>
      <c r="B2569" s="32" t="s">
        <v>83</v>
      </c>
      <c r="C2569" s="32" t="s">
        <v>79</v>
      </c>
      <c r="D2569" s="32" t="s">
        <v>76</v>
      </c>
      <c r="E2569" s="33">
        <v>113</v>
      </c>
      <c r="F2569" s="34">
        <v>61045.98</v>
      </c>
      <c r="G2569" s="34">
        <v>0</v>
      </c>
      <c r="H2569" s="34">
        <v>32067.919999999998</v>
      </c>
      <c r="I2569" s="34">
        <v>0</v>
      </c>
      <c r="J2569" s="35">
        <f t="shared" si="280"/>
        <v>61045.98</v>
      </c>
      <c r="K2569" s="35">
        <f t="shared" si="281"/>
        <v>28978.060000000005</v>
      </c>
      <c r="L2569" s="35">
        <f t="shared" si="282"/>
        <v>28978.060000000005</v>
      </c>
      <c r="M2569" s="36">
        <f t="shared" si="283"/>
        <v>0.47469235484465977</v>
      </c>
      <c r="N2569" s="37">
        <f t="shared" si="284"/>
        <v>2020</v>
      </c>
      <c r="O2569" s="38" t="str">
        <f t="shared" si="285"/>
        <v>Q3</v>
      </c>
      <c r="P2569" s="37">
        <f t="shared" si="286"/>
        <v>8</v>
      </c>
    </row>
    <row r="2570" spans="1:16" x14ac:dyDescent="0.25">
      <c r="A2570" s="31">
        <v>44044</v>
      </c>
      <c r="B2570" s="32" t="s">
        <v>83</v>
      </c>
      <c r="C2570" s="32" t="s">
        <v>79</v>
      </c>
      <c r="D2570" s="32" t="s">
        <v>77</v>
      </c>
      <c r="E2570" s="33">
        <v>2</v>
      </c>
      <c r="F2570" s="34">
        <v>701.42</v>
      </c>
      <c r="G2570" s="34">
        <v>35.07</v>
      </c>
      <c r="H2570" s="34">
        <v>393.78</v>
      </c>
      <c r="I2570" s="34">
        <v>0</v>
      </c>
      <c r="J2570" s="35">
        <f t="shared" si="280"/>
        <v>666.34999999999991</v>
      </c>
      <c r="K2570" s="35">
        <f t="shared" si="281"/>
        <v>272.56999999999994</v>
      </c>
      <c r="L2570" s="35">
        <f t="shared" si="282"/>
        <v>272.56999999999994</v>
      </c>
      <c r="M2570" s="36">
        <f t="shared" si="283"/>
        <v>0.40904929841674792</v>
      </c>
      <c r="N2570" s="37">
        <f t="shared" si="284"/>
        <v>2020</v>
      </c>
      <c r="O2570" s="38" t="str">
        <f t="shared" si="285"/>
        <v>Q3</v>
      </c>
      <c r="P2570" s="37">
        <f t="shared" si="286"/>
        <v>8</v>
      </c>
    </row>
    <row r="2571" spans="1:16" x14ac:dyDescent="0.25">
      <c r="A2571" s="31">
        <v>44044</v>
      </c>
      <c r="B2571" s="32" t="s">
        <v>84</v>
      </c>
      <c r="C2571" s="32" t="s">
        <v>86</v>
      </c>
      <c r="D2571" s="32" t="s">
        <v>76</v>
      </c>
      <c r="E2571" s="33">
        <v>35</v>
      </c>
      <c r="F2571" s="34">
        <v>140331.9</v>
      </c>
      <c r="G2571" s="34">
        <v>0</v>
      </c>
      <c r="H2571" s="34">
        <v>115684.99</v>
      </c>
      <c r="I2571" s="34">
        <v>7716</v>
      </c>
      <c r="J2571" s="35">
        <f t="shared" si="280"/>
        <v>140331.9</v>
      </c>
      <c r="K2571" s="35">
        <f t="shared" si="281"/>
        <v>24646.909999999989</v>
      </c>
      <c r="L2571" s="35">
        <f t="shared" si="282"/>
        <v>16930.909999999989</v>
      </c>
      <c r="M2571" s="36">
        <f t="shared" si="283"/>
        <v>0.17563298152451431</v>
      </c>
      <c r="N2571" s="37">
        <f t="shared" si="284"/>
        <v>2020</v>
      </c>
      <c r="O2571" s="38" t="str">
        <f t="shared" si="285"/>
        <v>Q3</v>
      </c>
      <c r="P2571" s="37">
        <f t="shared" si="286"/>
        <v>8</v>
      </c>
    </row>
    <row r="2572" spans="1:16" x14ac:dyDescent="0.25">
      <c r="A2572" s="31">
        <v>44044</v>
      </c>
      <c r="B2572" s="32" t="s">
        <v>84</v>
      </c>
      <c r="C2572" s="32" t="s">
        <v>86</v>
      </c>
      <c r="D2572" s="32" t="s">
        <v>77</v>
      </c>
      <c r="E2572" s="33">
        <v>2</v>
      </c>
      <c r="F2572" s="34">
        <v>7217.66</v>
      </c>
      <c r="G2572" s="34">
        <v>360.88</v>
      </c>
      <c r="H2572" s="34">
        <v>6321.22</v>
      </c>
      <c r="I2572" s="34">
        <v>378.91</v>
      </c>
      <c r="J2572" s="35">
        <f t="shared" si="280"/>
        <v>6856.78</v>
      </c>
      <c r="K2572" s="35">
        <f t="shared" si="281"/>
        <v>535.55999999999949</v>
      </c>
      <c r="L2572" s="35">
        <f t="shared" si="282"/>
        <v>156.64999999999947</v>
      </c>
      <c r="M2572" s="36">
        <f t="shared" si="283"/>
        <v>7.8106633142670398E-2</v>
      </c>
      <c r="N2572" s="37">
        <f t="shared" si="284"/>
        <v>2020</v>
      </c>
      <c r="O2572" s="38" t="str">
        <f t="shared" si="285"/>
        <v>Q3</v>
      </c>
      <c r="P2572" s="37">
        <f t="shared" si="286"/>
        <v>8</v>
      </c>
    </row>
    <row r="2573" spans="1:16" x14ac:dyDescent="0.25">
      <c r="A2573" s="31">
        <v>44044</v>
      </c>
      <c r="B2573" s="32" t="s">
        <v>84</v>
      </c>
      <c r="C2573" s="32" t="s">
        <v>75</v>
      </c>
      <c r="D2573" s="32" t="s">
        <v>76</v>
      </c>
      <c r="E2573" s="33">
        <v>52</v>
      </c>
      <c r="F2573" s="34">
        <v>200107.08</v>
      </c>
      <c r="G2573" s="34">
        <v>0</v>
      </c>
      <c r="H2573" s="34">
        <v>164308.51999999999</v>
      </c>
      <c r="I2573" s="34">
        <v>0</v>
      </c>
      <c r="J2573" s="35">
        <f t="shared" si="280"/>
        <v>200107.08</v>
      </c>
      <c r="K2573" s="35">
        <f t="shared" si="281"/>
        <v>35798.559999999998</v>
      </c>
      <c r="L2573" s="35">
        <f t="shared" si="282"/>
        <v>35798.559999999998</v>
      </c>
      <c r="M2573" s="36">
        <f t="shared" si="283"/>
        <v>0.17889701853627568</v>
      </c>
      <c r="N2573" s="37">
        <f t="shared" si="284"/>
        <v>2020</v>
      </c>
      <c r="O2573" s="38" t="str">
        <f t="shared" si="285"/>
        <v>Q3</v>
      </c>
      <c r="P2573" s="37">
        <f t="shared" si="286"/>
        <v>8</v>
      </c>
    </row>
    <row r="2574" spans="1:16" x14ac:dyDescent="0.25">
      <c r="A2574" s="31">
        <v>44044</v>
      </c>
      <c r="B2574" s="32" t="s">
        <v>84</v>
      </c>
      <c r="C2574" s="32" t="s">
        <v>75</v>
      </c>
      <c r="D2574" s="32" t="s">
        <v>77</v>
      </c>
      <c r="E2574" s="33">
        <v>2</v>
      </c>
      <c r="F2574" s="34">
        <v>15032.82</v>
      </c>
      <c r="G2574" s="34">
        <v>751.64</v>
      </c>
      <c r="H2574" s="34">
        <v>12647.37</v>
      </c>
      <c r="I2574" s="34">
        <v>0</v>
      </c>
      <c r="J2574" s="35">
        <f t="shared" si="280"/>
        <v>14281.18</v>
      </c>
      <c r="K2574" s="35">
        <f t="shared" si="281"/>
        <v>1633.8099999999995</v>
      </c>
      <c r="L2574" s="35">
        <f t="shared" si="282"/>
        <v>1633.8099999999995</v>
      </c>
      <c r="M2574" s="36">
        <f t="shared" si="283"/>
        <v>0.11440301151585509</v>
      </c>
      <c r="N2574" s="37">
        <f t="shared" si="284"/>
        <v>2020</v>
      </c>
      <c r="O2574" s="38" t="str">
        <f t="shared" si="285"/>
        <v>Q3</v>
      </c>
      <c r="P2574" s="37">
        <f t="shared" si="286"/>
        <v>8</v>
      </c>
    </row>
    <row r="2575" spans="1:16" x14ac:dyDescent="0.25">
      <c r="A2575" s="31">
        <v>44044</v>
      </c>
      <c r="B2575" s="32" t="s">
        <v>84</v>
      </c>
      <c r="C2575" s="32" t="s">
        <v>78</v>
      </c>
      <c r="D2575" s="32" t="s">
        <v>76</v>
      </c>
      <c r="E2575" s="33">
        <v>166</v>
      </c>
      <c r="F2575" s="34">
        <v>653317.12</v>
      </c>
      <c r="G2575" s="34">
        <v>0</v>
      </c>
      <c r="H2575" s="34">
        <v>538781.22</v>
      </c>
      <c r="I2575" s="34">
        <v>0</v>
      </c>
      <c r="J2575" s="35">
        <f t="shared" si="280"/>
        <v>653317.12</v>
      </c>
      <c r="K2575" s="35">
        <f t="shared" si="281"/>
        <v>114535.90000000002</v>
      </c>
      <c r="L2575" s="35">
        <f t="shared" si="282"/>
        <v>114535.90000000002</v>
      </c>
      <c r="M2575" s="36">
        <f t="shared" si="283"/>
        <v>0.1753144016798458</v>
      </c>
      <c r="N2575" s="37">
        <f t="shared" si="284"/>
        <v>2020</v>
      </c>
      <c r="O2575" s="38" t="str">
        <f t="shared" si="285"/>
        <v>Q3</v>
      </c>
      <c r="P2575" s="37">
        <f t="shared" si="286"/>
        <v>8</v>
      </c>
    </row>
    <row r="2576" spans="1:16" x14ac:dyDescent="0.25">
      <c r="A2576" s="31">
        <v>44044</v>
      </c>
      <c r="B2576" s="32" t="s">
        <v>84</v>
      </c>
      <c r="C2576" s="32" t="s">
        <v>78</v>
      </c>
      <c r="D2576" s="32" t="s">
        <v>77</v>
      </c>
      <c r="E2576" s="33">
        <v>78</v>
      </c>
      <c r="F2576" s="34">
        <v>320012.43</v>
      </c>
      <c r="G2576" s="34">
        <v>71319.12</v>
      </c>
      <c r="H2576" s="34">
        <v>264681.14</v>
      </c>
      <c r="I2576" s="34">
        <v>0</v>
      </c>
      <c r="J2576" s="35">
        <f t="shared" si="280"/>
        <v>248693.31</v>
      </c>
      <c r="K2576" s="35">
        <f t="shared" si="281"/>
        <v>-15987.830000000016</v>
      </c>
      <c r="L2576" s="35">
        <f t="shared" si="282"/>
        <v>-15987.830000000016</v>
      </c>
      <c r="M2576" s="36">
        <f t="shared" si="283"/>
        <v>-6.4287334468305632E-2</v>
      </c>
      <c r="N2576" s="37">
        <f t="shared" si="284"/>
        <v>2020</v>
      </c>
      <c r="O2576" s="38" t="str">
        <f t="shared" si="285"/>
        <v>Q3</v>
      </c>
      <c r="P2576" s="37">
        <f t="shared" si="286"/>
        <v>8</v>
      </c>
    </row>
    <row r="2577" spans="1:16" x14ac:dyDescent="0.25">
      <c r="A2577" s="31">
        <v>44044</v>
      </c>
      <c r="B2577" s="32" t="s">
        <v>84</v>
      </c>
      <c r="C2577" s="32" t="s">
        <v>79</v>
      </c>
      <c r="D2577" s="32" t="s">
        <v>76</v>
      </c>
      <c r="E2577" s="33">
        <v>52</v>
      </c>
      <c r="F2577" s="34">
        <v>234658.32</v>
      </c>
      <c r="G2577" s="34">
        <v>0</v>
      </c>
      <c r="H2577" s="34">
        <v>189620.79</v>
      </c>
      <c r="I2577" s="34">
        <v>0</v>
      </c>
      <c r="J2577" s="35">
        <f t="shared" si="280"/>
        <v>234658.32</v>
      </c>
      <c r="K2577" s="35">
        <f t="shared" si="281"/>
        <v>45037.53</v>
      </c>
      <c r="L2577" s="35">
        <f t="shared" si="282"/>
        <v>45037.53</v>
      </c>
      <c r="M2577" s="36">
        <f t="shared" si="283"/>
        <v>0.19192811914787422</v>
      </c>
      <c r="N2577" s="37">
        <f t="shared" si="284"/>
        <v>2020</v>
      </c>
      <c r="O2577" s="38" t="str">
        <f t="shared" si="285"/>
        <v>Q3</v>
      </c>
      <c r="P2577" s="37">
        <f t="shared" si="286"/>
        <v>8</v>
      </c>
    </row>
    <row r="2578" spans="1:16" x14ac:dyDescent="0.25">
      <c r="A2578" s="31">
        <v>44044</v>
      </c>
      <c r="B2578" s="32" t="s">
        <v>84</v>
      </c>
      <c r="C2578" s="32" t="s">
        <v>79</v>
      </c>
      <c r="D2578" s="32" t="s">
        <v>77</v>
      </c>
      <c r="E2578" s="33">
        <v>2</v>
      </c>
      <c r="F2578" s="34">
        <v>10226.82</v>
      </c>
      <c r="G2578" s="34">
        <v>511.34</v>
      </c>
      <c r="H2578" s="34">
        <v>9608.52</v>
      </c>
      <c r="I2578" s="34">
        <v>0</v>
      </c>
      <c r="J2578" s="35">
        <f t="shared" si="280"/>
        <v>9715.48</v>
      </c>
      <c r="K2578" s="35">
        <f t="shared" si="281"/>
        <v>106.95999999999913</v>
      </c>
      <c r="L2578" s="35">
        <f t="shared" si="282"/>
        <v>106.95999999999913</v>
      </c>
      <c r="M2578" s="36">
        <f t="shared" si="283"/>
        <v>1.1009234747022189E-2</v>
      </c>
      <c r="N2578" s="37">
        <f t="shared" si="284"/>
        <v>2020</v>
      </c>
      <c r="O2578" s="38" t="str">
        <f t="shared" si="285"/>
        <v>Q3</v>
      </c>
      <c r="P2578" s="37">
        <f t="shared" si="286"/>
        <v>8</v>
      </c>
    </row>
    <row r="2579" spans="1:16" x14ac:dyDescent="0.25">
      <c r="A2579" s="31">
        <v>44044</v>
      </c>
      <c r="B2579" s="32" t="s">
        <v>85</v>
      </c>
      <c r="C2579" s="32" t="s">
        <v>86</v>
      </c>
      <c r="D2579" s="32" t="s">
        <v>76</v>
      </c>
      <c r="E2579" s="33">
        <v>43</v>
      </c>
      <c r="F2579" s="34">
        <v>51747.81</v>
      </c>
      <c r="G2579" s="34">
        <v>0</v>
      </c>
      <c r="H2579" s="34">
        <v>27621.99</v>
      </c>
      <c r="I2579" s="34">
        <v>2844.74</v>
      </c>
      <c r="J2579" s="35">
        <f t="shared" si="280"/>
        <v>51747.81</v>
      </c>
      <c r="K2579" s="35">
        <f t="shared" si="281"/>
        <v>24125.819999999996</v>
      </c>
      <c r="L2579" s="35">
        <f t="shared" si="282"/>
        <v>21281.079999999994</v>
      </c>
      <c r="M2579" s="36">
        <f t="shared" si="283"/>
        <v>0.46621915014374515</v>
      </c>
      <c r="N2579" s="37">
        <f t="shared" si="284"/>
        <v>2020</v>
      </c>
      <c r="O2579" s="38" t="str">
        <f t="shared" si="285"/>
        <v>Q3</v>
      </c>
      <c r="P2579" s="37">
        <f t="shared" si="286"/>
        <v>8</v>
      </c>
    </row>
    <row r="2580" spans="1:16" x14ac:dyDescent="0.25">
      <c r="A2580" s="31">
        <v>44044</v>
      </c>
      <c r="B2580" s="32" t="s">
        <v>85</v>
      </c>
      <c r="C2580" s="32" t="s">
        <v>86</v>
      </c>
      <c r="D2580" s="32" t="s">
        <v>77</v>
      </c>
      <c r="E2580" s="33">
        <v>2</v>
      </c>
      <c r="F2580" s="34">
        <v>928.72</v>
      </c>
      <c r="G2580" s="34">
        <v>46.44</v>
      </c>
      <c r="H2580" s="34">
        <v>573.17999999999995</v>
      </c>
      <c r="I2580" s="34">
        <v>49.39</v>
      </c>
      <c r="J2580" s="35">
        <f t="shared" si="280"/>
        <v>882.28</v>
      </c>
      <c r="K2580" s="35">
        <f t="shared" si="281"/>
        <v>309.10000000000002</v>
      </c>
      <c r="L2580" s="35">
        <f t="shared" si="282"/>
        <v>259.71000000000004</v>
      </c>
      <c r="M2580" s="36">
        <f t="shared" si="283"/>
        <v>0.3503422949630503</v>
      </c>
      <c r="N2580" s="37">
        <f t="shared" si="284"/>
        <v>2020</v>
      </c>
      <c r="O2580" s="38" t="str">
        <f t="shared" si="285"/>
        <v>Q3</v>
      </c>
      <c r="P2580" s="37">
        <f t="shared" si="286"/>
        <v>8</v>
      </c>
    </row>
    <row r="2581" spans="1:16" x14ac:dyDescent="0.25">
      <c r="A2581" s="31">
        <v>44044</v>
      </c>
      <c r="B2581" s="32" t="s">
        <v>85</v>
      </c>
      <c r="C2581" s="32" t="s">
        <v>75</v>
      </c>
      <c r="D2581" s="32" t="s">
        <v>76</v>
      </c>
      <c r="E2581" s="33">
        <v>44</v>
      </c>
      <c r="F2581" s="34">
        <v>60774.21</v>
      </c>
      <c r="G2581" s="34">
        <v>0</v>
      </c>
      <c r="H2581" s="34">
        <v>31228.28</v>
      </c>
      <c r="I2581" s="34">
        <v>0</v>
      </c>
      <c r="J2581" s="35">
        <f t="shared" si="280"/>
        <v>60774.21</v>
      </c>
      <c r="K2581" s="35">
        <f t="shared" si="281"/>
        <v>29545.93</v>
      </c>
      <c r="L2581" s="35">
        <f t="shared" si="282"/>
        <v>29545.93</v>
      </c>
      <c r="M2581" s="36">
        <f t="shared" si="283"/>
        <v>0.48615901383168947</v>
      </c>
      <c r="N2581" s="37">
        <f t="shared" si="284"/>
        <v>2020</v>
      </c>
      <c r="O2581" s="38" t="str">
        <f t="shared" si="285"/>
        <v>Q3</v>
      </c>
      <c r="P2581" s="37">
        <f t="shared" si="286"/>
        <v>8</v>
      </c>
    </row>
    <row r="2582" spans="1:16" x14ac:dyDescent="0.25">
      <c r="A2582" s="31">
        <v>44044</v>
      </c>
      <c r="B2582" s="32" t="s">
        <v>85</v>
      </c>
      <c r="C2582" s="32" t="s">
        <v>75</v>
      </c>
      <c r="D2582" s="32" t="s">
        <v>77</v>
      </c>
      <c r="E2582" s="33">
        <v>2</v>
      </c>
      <c r="F2582" s="34">
        <v>2942.05</v>
      </c>
      <c r="G2582" s="34">
        <v>147.1</v>
      </c>
      <c r="H2582" s="34">
        <v>1465.9</v>
      </c>
      <c r="I2582" s="34">
        <v>0</v>
      </c>
      <c r="J2582" s="35">
        <f t="shared" si="280"/>
        <v>2794.9500000000003</v>
      </c>
      <c r="K2582" s="35">
        <f t="shared" si="281"/>
        <v>1329.0500000000002</v>
      </c>
      <c r="L2582" s="35">
        <f t="shared" si="282"/>
        <v>1329.0500000000002</v>
      </c>
      <c r="M2582" s="36">
        <f t="shared" si="283"/>
        <v>0.47551834558757761</v>
      </c>
      <c r="N2582" s="37">
        <f t="shared" si="284"/>
        <v>2020</v>
      </c>
      <c r="O2582" s="38" t="str">
        <f t="shared" si="285"/>
        <v>Q3</v>
      </c>
      <c r="P2582" s="37">
        <f t="shared" si="286"/>
        <v>8</v>
      </c>
    </row>
    <row r="2583" spans="1:16" x14ac:dyDescent="0.25">
      <c r="A2583" s="31">
        <v>44044</v>
      </c>
      <c r="B2583" s="32" t="s">
        <v>85</v>
      </c>
      <c r="C2583" s="32" t="s">
        <v>78</v>
      </c>
      <c r="D2583" s="32" t="s">
        <v>76</v>
      </c>
      <c r="E2583" s="33">
        <v>180</v>
      </c>
      <c r="F2583" s="34">
        <v>233004.21</v>
      </c>
      <c r="G2583" s="34">
        <v>0</v>
      </c>
      <c r="H2583" s="34">
        <v>124739.44</v>
      </c>
      <c r="I2583" s="34">
        <v>0</v>
      </c>
      <c r="J2583" s="35">
        <f t="shared" si="280"/>
        <v>233004.21</v>
      </c>
      <c r="K2583" s="35">
        <f t="shared" si="281"/>
        <v>108264.76999999999</v>
      </c>
      <c r="L2583" s="35">
        <f t="shared" si="282"/>
        <v>108264.76999999999</v>
      </c>
      <c r="M2583" s="36">
        <f t="shared" si="283"/>
        <v>0.46464726967808861</v>
      </c>
      <c r="N2583" s="37">
        <f t="shared" si="284"/>
        <v>2020</v>
      </c>
      <c r="O2583" s="38" t="str">
        <f t="shared" si="285"/>
        <v>Q3</v>
      </c>
      <c r="P2583" s="37">
        <f t="shared" si="286"/>
        <v>8</v>
      </c>
    </row>
    <row r="2584" spans="1:16" x14ac:dyDescent="0.25">
      <c r="A2584" s="31">
        <v>44044</v>
      </c>
      <c r="B2584" s="32" t="s">
        <v>85</v>
      </c>
      <c r="C2584" s="32" t="s">
        <v>78</v>
      </c>
      <c r="D2584" s="32" t="s">
        <v>77</v>
      </c>
      <c r="E2584" s="33">
        <v>86</v>
      </c>
      <c r="F2584" s="34">
        <v>100692.12</v>
      </c>
      <c r="G2584" s="34">
        <v>24143.85</v>
      </c>
      <c r="H2584" s="34">
        <v>54210.239999999998</v>
      </c>
      <c r="I2584" s="34">
        <v>0</v>
      </c>
      <c r="J2584" s="35">
        <f t="shared" si="280"/>
        <v>76548.26999999999</v>
      </c>
      <c r="K2584" s="35">
        <f t="shared" si="281"/>
        <v>22338.029999999992</v>
      </c>
      <c r="L2584" s="35">
        <f t="shared" si="282"/>
        <v>22338.029999999992</v>
      </c>
      <c r="M2584" s="36">
        <f t="shared" si="283"/>
        <v>0.29181626181754328</v>
      </c>
      <c r="N2584" s="37">
        <f t="shared" si="284"/>
        <v>2020</v>
      </c>
      <c r="O2584" s="38" t="str">
        <f t="shared" si="285"/>
        <v>Q3</v>
      </c>
      <c r="P2584" s="37">
        <f t="shared" si="286"/>
        <v>8</v>
      </c>
    </row>
    <row r="2585" spans="1:16" x14ac:dyDescent="0.25">
      <c r="A2585" s="31">
        <v>44044</v>
      </c>
      <c r="B2585" s="32" t="s">
        <v>85</v>
      </c>
      <c r="C2585" s="32" t="s">
        <v>79</v>
      </c>
      <c r="D2585" s="32" t="s">
        <v>76</v>
      </c>
      <c r="E2585" s="33">
        <v>46</v>
      </c>
      <c r="F2585" s="34">
        <v>51051.8</v>
      </c>
      <c r="G2585" s="34">
        <v>0</v>
      </c>
      <c r="H2585" s="34">
        <v>27507.439999999999</v>
      </c>
      <c r="I2585" s="34">
        <v>0</v>
      </c>
      <c r="J2585" s="35">
        <f t="shared" si="280"/>
        <v>51051.8</v>
      </c>
      <c r="K2585" s="35">
        <f t="shared" si="281"/>
        <v>23544.360000000004</v>
      </c>
      <c r="L2585" s="35">
        <f t="shared" si="282"/>
        <v>23544.360000000004</v>
      </c>
      <c r="M2585" s="36">
        <f t="shared" si="283"/>
        <v>0.46118569766394141</v>
      </c>
      <c r="N2585" s="37">
        <f t="shared" si="284"/>
        <v>2020</v>
      </c>
      <c r="O2585" s="38" t="str">
        <f t="shared" si="285"/>
        <v>Q3</v>
      </c>
      <c r="P2585" s="37">
        <f t="shared" si="286"/>
        <v>8</v>
      </c>
    </row>
    <row r="2586" spans="1:16" x14ac:dyDescent="0.25">
      <c r="A2586" s="31">
        <v>44044</v>
      </c>
      <c r="B2586" s="32" t="s">
        <v>85</v>
      </c>
      <c r="C2586" s="32" t="s">
        <v>79</v>
      </c>
      <c r="D2586" s="32" t="s">
        <v>77</v>
      </c>
      <c r="E2586" s="33">
        <v>1</v>
      </c>
      <c r="F2586" s="34">
        <v>2564.2800000000002</v>
      </c>
      <c r="G2586" s="34">
        <v>128.21</v>
      </c>
      <c r="H2586" s="34">
        <v>1322.75</v>
      </c>
      <c r="I2586" s="34">
        <v>0</v>
      </c>
      <c r="J2586" s="35">
        <f t="shared" si="280"/>
        <v>2436.0700000000002</v>
      </c>
      <c r="K2586" s="35">
        <f t="shared" si="281"/>
        <v>1113.3200000000002</v>
      </c>
      <c r="L2586" s="35">
        <f t="shared" si="282"/>
        <v>1113.3200000000002</v>
      </c>
      <c r="M2586" s="36">
        <f t="shared" si="283"/>
        <v>0.45701478200544321</v>
      </c>
      <c r="N2586" s="37">
        <f t="shared" si="284"/>
        <v>2020</v>
      </c>
      <c r="O2586" s="38" t="str">
        <f t="shared" si="285"/>
        <v>Q3</v>
      </c>
      <c r="P2586" s="37">
        <f t="shared" si="286"/>
        <v>8</v>
      </c>
    </row>
    <row r="2587" spans="1:16" x14ac:dyDescent="0.25">
      <c r="A2587" s="31">
        <v>44075</v>
      </c>
      <c r="B2587" s="32" t="s">
        <v>74</v>
      </c>
      <c r="C2587" s="32" t="s">
        <v>86</v>
      </c>
      <c r="D2587" s="32" t="s">
        <v>76</v>
      </c>
      <c r="E2587" s="33">
        <v>96</v>
      </c>
      <c r="F2587" s="34">
        <v>43920.69</v>
      </c>
      <c r="G2587" s="34">
        <v>0</v>
      </c>
      <c r="H2587" s="34">
        <v>25184.66</v>
      </c>
      <c r="I2587" s="34">
        <v>2412.31</v>
      </c>
      <c r="J2587" s="35">
        <f t="shared" si="280"/>
        <v>43920.69</v>
      </c>
      <c r="K2587" s="35">
        <f t="shared" si="281"/>
        <v>18736.030000000002</v>
      </c>
      <c r="L2587" s="35">
        <f t="shared" si="282"/>
        <v>16323.720000000003</v>
      </c>
      <c r="M2587" s="36">
        <f t="shared" si="283"/>
        <v>0.42658778812445802</v>
      </c>
      <c r="N2587" s="37">
        <f t="shared" si="284"/>
        <v>2020</v>
      </c>
      <c r="O2587" s="38" t="str">
        <f t="shared" si="285"/>
        <v>Q3</v>
      </c>
      <c r="P2587" s="37">
        <f t="shared" si="286"/>
        <v>9</v>
      </c>
    </row>
    <row r="2588" spans="1:16" x14ac:dyDescent="0.25">
      <c r="A2588" s="31">
        <v>44075</v>
      </c>
      <c r="B2588" s="32" t="s">
        <v>74</v>
      </c>
      <c r="C2588" s="32" t="s">
        <v>86</v>
      </c>
      <c r="D2588" s="32" t="s">
        <v>77</v>
      </c>
      <c r="E2588" s="33">
        <v>14</v>
      </c>
      <c r="F2588" s="34">
        <v>5570.21</v>
      </c>
      <c r="G2588" s="34">
        <v>741.58</v>
      </c>
      <c r="H2588" s="34">
        <v>3384.99</v>
      </c>
      <c r="I2588" s="34">
        <v>266.55</v>
      </c>
      <c r="J2588" s="35">
        <f t="shared" si="280"/>
        <v>4828.63</v>
      </c>
      <c r="K2588" s="35">
        <f t="shared" si="281"/>
        <v>1443.6400000000003</v>
      </c>
      <c r="L2588" s="35">
        <f t="shared" si="282"/>
        <v>1177.0900000000004</v>
      </c>
      <c r="M2588" s="36">
        <f t="shared" si="283"/>
        <v>0.29897507160416109</v>
      </c>
      <c r="N2588" s="37">
        <f t="shared" si="284"/>
        <v>2020</v>
      </c>
      <c r="O2588" s="38" t="str">
        <f t="shared" si="285"/>
        <v>Q3</v>
      </c>
      <c r="P2588" s="37">
        <f t="shared" si="286"/>
        <v>9</v>
      </c>
    </row>
    <row r="2589" spans="1:16" x14ac:dyDescent="0.25">
      <c r="A2589" s="31">
        <v>44075</v>
      </c>
      <c r="B2589" s="32" t="s">
        <v>74</v>
      </c>
      <c r="C2589" s="32" t="s">
        <v>75</v>
      </c>
      <c r="D2589" s="32" t="s">
        <v>76</v>
      </c>
      <c r="E2589" s="33">
        <v>145</v>
      </c>
      <c r="F2589" s="34">
        <v>61184.37</v>
      </c>
      <c r="G2589" s="34">
        <v>0</v>
      </c>
      <c r="H2589" s="34">
        <v>37458.17</v>
      </c>
      <c r="I2589" s="34">
        <v>0</v>
      </c>
      <c r="J2589" s="35">
        <f t="shared" si="280"/>
        <v>61184.37</v>
      </c>
      <c r="K2589" s="35">
        <f t="shared" si="281"/>
        <v>23726.200000000004</v>
      </c>
      <c r="L2589" s="35">
        <f t="shared" si="282"/>
        <v>23726.200000000004</v>
      </c>
      <c r="M2589" s="36">
        <f t="shared" si="283"/>
        <v>0.38778204302830943</v>
      </c>
      <c r="N2589" s="37">
        <f t="shared" si="284"/>
        <v>2020</v>
      </c>
      <c r="O2589" s="38" t="str">
        <f t="shared" si="285"/>
        <v>Q3</v>
      </c>
      <c r="P2589" s="37">
        <f t="shared" si="286"/>
        <v>9</v>
      </c>
    </row>
    <row r="2590" spans="1:16" x14ac:dyDescent="0.25">
      <c r="A2590" s="31">
        <v>44075</v>
      </c>
      <c r="B2590" s="32" t="s">
        <v>74</v>
      </c>
      <c r="C2590" s="32" t="s">
        <v>75</v>
      </c>
      <c r="D2590" s="32" t="s">
        <v>77</v>
      </c>
      <c r="E2590" s="33">
        <v>19</v>
      </c>
      <c r="F2590" s="34">
        <v>5192.4399999999996</v>
      </c>
      <c r="G2590" s="34">
        <v>666.96</v>
      </c>
      <c r="H2590" s="34">
        <v>3557.53</v>
      </c>
      <c r="I2590" s="34">
        <v>0</v>
      </c>
      <c r="J2590" s="35">
        <f t="shared" si="280"/>
        <v>4525.4799999999996</v>
      </c>
      <c r="K2590" s="35">
        <f t="shared" si="281"/>
        <v>967.94999999999936</v>
      </c>
      <c r="L2590" s="35">
        <f t="shared" si="282"/>
        <v>967.94999999999936</v>
      </c>
      <c r="M2590" s="36">
        <f t="shared" si="283"/>
        <v>0.21388891344122601</v>
      </c>
      <c r="N2590" s="37">
        <f t="shared" si="284"/>
        <v>2020</v>
      </c>
      <c r="O2590" s="38" t="str">
        <f t="shared" si="285"/>
        <v>Q3</v>
      </c>
      <c r="P2590" s="37">
        <f t="shared" si="286"/>
        <v>9</v>
      </c>
    </row>
    <row r="2591" spans="1:16" x14ac:dyDescent="0.25">
      <c r="A2591" s="31">
        <v>44075</v>
      </c>
      <c r="B2591" s="32" t="s">
        <v>74</v>
      </c>
      <c r="C2591" s="32" t="s">
        <v>78</v>
      </c>
      <c r="D2591" s="32" t="s">
        <v>76</v>
      </c>
      <c r="E2591" s="33">
        <v>874</v>
      </c>
      <c r="F2591" s="34">
        <v>353085.75</v>
      </c>
      <c r="G2591" s="34">
        <v>0</v>
      </c>
      <c r="H2591" s="34">
        <v>209118.14</v>
      </c>
      <c r="I2591" s="34">
        <v>0</v>
      </c>
      <c r="J2591" s="35">
        <f t="shared" si="280"/>
        <v>353085.75</v>
      </c>
      <c r="K2591" s="35">
        <f t="shared" si="281"/>
        <v>143967.60999999999</v>
      </c>
      <c r="L2591" s="35">
        <f t="shared" si="282"/>
        <v>143967.60999999999</v>
      </c>
      <c r="M2591" s="36">
        <f t="shared" si="283"/>
        <v>0.40774120734127611</v>
      </c>
      <c r="N2591" s="37">
        <f t="shared" si="284"/>
        <v>2020</v>
      </c>
      <c r="O2591" s="38" t="str">
        <f t="shared" si="285"/>
        <v>Q3</v>
      </c>
      <c r="P2591" s="37">
        <f t="shared" si="286"/>
        <v>9</v>
      </c>
    </row>
    <row r="2592" spans="1:16" x14ac:dyDescent="0.25">
      <c r="A2592" s="31">
        <v>44075</v>
      </c>
      <c r="B2592" s="32" t="s">
        <v>74</v>
      </c>
      <c r="C2592" s="32" t="s">
        <v>78</v>
      </c>
      <c r="D2592" s="32" t="s">
        <v>77</v>
      </c>
      <c r="E2592" s="33">
        <v>34</v>
      </c>
      <c r="F2592" s="34">
        <v>14430.98</v>
      </c>
      <c r="G2592" s="34">
        <v>721.55</v>
      </c>
      <c r="H2592" s="34">
        <v>7632.42</v>
      </c>
      <c r="I2592" s="34">
        <v>0</v>
      </c>
      <c r="J2592" s="35">
        <f t="shared" si="280"/>
        <v>13709.43</v>
      </c>
      <c r="K2592" s="35">
        <f t="shared" si="281"/>
        <v>6077.01</v>
      </c>
      <c r="L2592" s="35">
        <f t="shared" si="282"/>
        <v>6077.01</v>
      </c>
      <c r="M2592" s="36">
        <f t="shared" si="283"/>
        <v>0.44327225858405495</v>
      </c>
      <c r="N2592" s="37">
        <f t="shared" si="284"/>
        <v>2020</v>
      </c>
      <c r="O2592" s="38" t="str">
        <f t="shared" si="285"/>
        <v>Q3</v>
      </c>
      <c r="P2592" s="37">
        <f t="shared" si="286"/>
        <v>9</v>
      </c>
    </row>
    <row r="2593" spans="1:16" x14ac:dyDescent="0.25">
      <c r="A2593" s="31">
        <v>44075</v>
      </c>
      <c r="B2593" s="32" t="s">
        <v>74</v>
      </c>
      <c r="C2593" s="32" t="s">
        <v>79</v>
      </c>
      <c r="D2593" s="32" t="s">
        <v>76</v>
      </c>
      <c r="E2593" s="33">
        <v>150</v>
      </c>
      <c r="F2593" s="34">
        <v>57364.51</v>
      </c>
      <c r="G2593" s="34">
        <v>0</v>
      </c>
      <c r="H2593" s="34">
        <v>34022.75</v>
      </c>
      <c r="I2593" s="34">
        <v>0</v>
      </c>
      <c r="J2593" s="35">
        <f t="shared" si="280"/>
        <v>57364.51</v>
      </c>
      <c r="K2593" s="35">
        <f t="shared" si="281"/>
        <v>23341.760000000002</v>
      </c>
      <c r="L2593" s="35">
        <f t="shared" si="282"/>
        <v>23341.760000000002</v>
      </c>
      <c r="M2593" s="36">
        <f t="shared" si="283"/>
        <v>0.40690245589128193</v>
      </c>
      <c r="N2593" s="37">
        <f t="shared" si="284"/>
        <v>2020</v>
      </c>
      <c r="O2593" s="38" t="str">
        <f t="shared" si="285"/>
        <v>Q3</v>
      </c>
      <c r="P2593" s="37">
        <f t="shared" si="286"/>
        <v>9</v>
      </c>
    </row>
    <row r="2594" spans="1:16" x14ac:dyDescent="0.25">
      <c r="A2594" s="31">
        <v>44075</v>
      </c>
      <c r="B2594" s="32" t="s">
        <v>74</v>
      </c>
      <c r="C2594" s="32" t="s">
        <v>79</v>
      </c>
      <c r="D2594" s="32" t="s">
        <v>77</v>
      </c>
      <c r="E2594" s="33">
        <v>27</v>
      </c>
      <c r="F2594" s="34">
        <v>13944.97</v>
      </c>
      <c r="G2594" s="34">
        <v>1982.8</v>
      </c>
      <c r="H2594" s="34">
        <v>7549.02</v>
      </c>
      <c r="I2594" s="34">
        <v>0</v>
      </c>
      <c r="J2594" s="35">
        <f t="shared" si="280"/>
        <v>11962.17</v>
      </c>
      <c r="K2594" s="35">
        <f t="shared" si="281"/>
        <v>4413.1499999999996</v>
      </c>
      <c r="L2594" s="35">
        <f t="shared" si="282"/>
        <v>4413.1499999999996</v>
      </c>
      <c r="M2594" s="36">
        <f t="shared" si="283"/>
        <v>0.36892553775778136</v>
      </c>
      <c r="N2594" s="37">
        <f t="shared" si="284"/>
        <v>2020</v>
      </c>
      <c r="O2594" s="38" t="str">
        <f t="shared" si="285"/>
        <v>Q3</v>
      </c>
      <c r="P2594" s="37">
        <f t="shared" si="286"/>
        <v>9</v>
      </c>
    </row>
    <row r="2595" spans="1:16" x14ac:dyDescent="0.25">
      <c r="A2595" s="31">
        <v>44075</v>
      </c>
      <c r="B2595" s="32" t="s">
        <v>80</v>
      </c>
      <c r="C2595" s="32" t="s">
        <v>86</v>
      </c>
      <c r="D2595" s="32" t="s">
        <v>76</v>
      </c>
      <c r="E2595" s="33">
        <v>25</v>
      </c>
      <c r="F2595" s="34">
        <v>142799.82999999999</v>
      </c>
      <c r="G2595" s="34">
        <v>0</v>
      </c>
      <c r="H2595" s="34">
        <v>125451.95</v>
      </c>
      <c r="I2595" s="34">
        <v>7842.88</v>
      </c>
      <c r="J2595" s="35">
        <f t="shared" si="280"/>
        <v>142799.82999999999</v>
      </c>
      <c r="K2595" s="35">
        <f t="shared" si="281"/>
        <v>17347.87999999999</v>
      </c>
      <c r="L2595" s="35">
        <f t="shared" si="282"/>
        <v>9504.9999999999891</v>
      </c>
      <c r="M2595" s="36">
        <f t="shared" si="283"/>
        <v>0.12148389812508875</v>
      </c>
      <c r="N2595" s="37">
        <f t="shared" si="284"/>
        <v>2020</v>
      </c>
      <c r="O2595" s="38" t="str">
        <f t="shared" si="285"/>
        <v>Q3</v>
      </c>
      <c r="P2595" s="37">
        <f t="shared" si="286"/>
        <v>9</v>
      </c>
    </row>
    <row r="2596" spans="1:16" x14ac:dyDescent="0.25">
      <c r="A2596" s="31">
        <v>44075</v>
      </c>
      <c r="B2596" s="32" t="s">
        <v>80</v>
      </c>
      <c r="C2596" s="32" t="s">
        <v>86</v>
      </c>
      <c r="D2596" s="32" t="s">
        <v>77</v>
      </c>
      <c r="E2596" s="33">
        <v>7</v>
      </c>
      <c r="F2596" s="34">
        <v>56333.01</v>
      </c>
      <c r="G2596" s="34">
        <v>7622.82</v>
      </c>
      <c r="H2596" s="34">
        <v>48730.39</v>
      </c>
      <c r="I2596" s="34">
        <v>2694.65</v>
      </c>
      <c r="J2596" s="35">
        <f t="shared" si="280"/>
        <v>48710.19</v>
      </c>
      <c r="K2596" s="35">
        <f t="shared" si="281"/>
        <v>-20.19999999999709</v>
      </c>
      <c r="L2596" s="35">
        <f t="shared" si="282"/>
        <v>-2714.8499999999972</v>
      </c>
      <c r="M2596" s="36">
        <f t="shared" si="283"/>
        <v>-4.1469762281767098E-4</v>
      </c>
      <c r="N2596" s="37">
        <f t="shared" si="284"/>
        <v>2020</v>
      </c>
      <c r="O2596" s="38" t="str">
        <f t="shared" si="285"/>
        <v>Q3</v>
      </c>
      <c r="P2596" s="37">
        <f t="shared" si="286"/>
        <v>9</v>
      </c>
    </row>
    <row r="2597" spans="1:16" x14ac:dyDescent="0.25">
      <c r="A2597" s="31">
        <v>44075</v>
      </c>
      <c r="B2597" s="32" t="s">
        <v>80</v>
      </c>
      <c r="C2597" s="32" t="s">
        <v>75</v>
      </c>
      <c r="D2597" s="32" t="s">
        <v>76</v>
      </c>
      <c r="E2597" s="33">
        <v>32</v>
      </c>
      <c r="F2597" s="34">
        <v>175947.16</v>
      </c>
      <c r="G2597" s="34">
        <v>0</v>
      </c>
      <c r="H2597" s="34">
        <v>152347.07999999999</v>
      </c>
      <c r="I2597" s="34">
        <v>0</v>
      </c>
      <c r="J2597" s="35">
        <f t="shared" si="280"/>
        <v>175947.16</v>
      </c>
      <c r="K2597" s="35">
        <f t="shared" si="281"/>
        <v>23600.080000000016</v>
      </c>
      <c r="L2597" s="35">
        <f t="shared" si="282"/>
        <v>23600.080000000016</v>
      </c>
      <c r="M2597" s="36">
        <f t="shared" si="283"/>
        <v>0.13413163361090918</v>
      </c>
      <c r="N2597" s="37">
        <f t="shared" si="284"/>
        <v>2020</v>
      </c>
      <c r="O2597" s="38" t="str">
        <f t="shared" si="285"/>
        <v>Q3</v>
      </c>
      <c r="P2597" s="37">
        <f t="shared" si="286"/>
        <v>9</v>
      </c>
    </row>
    <row r="2598" spans="1:16" x14ac:dyDescent="0.25">
      <c r="A2598" s="31">
        <v>44075</v>
      </c>
      <c r="B2598" s="32" t="s">
        <v>80</v>
      </c>
      <c r="C2598" s="32" t="s">
        <v>75</v>
      </c>
      <c r="D2598" s="32" t="s">
        <v>77</v>
      </c>
      <c r="E2598" s="33">
        <v>7</v>
      </c>
      <c r="F2598" s="34">
        <v>31112.35</v>
      </c>
      <c r="G2598" s="34">
        <v>4461.46</v>
      </c>
      <c r="H2598" s="34">
        <v>27339.63</v>
      </c>
      <c r="I2598" s="34">
        <v>0</v>
      </c>
      <c r="J2598" s="35">
        <f t="shared" si="280"/>
        <v>26650.89</v>
      </c>
      <c r="K2598" s="35">
        <f t="shared" si="281"/>
        <v>-688.7400000000016</v>
      </c>
      <c r="L2598" s="35">
        <f t="shared" si="282"/>
        <v>-688.7400000000016</v>
      </c>
      <c r="M2598" s="36">
        <f t="shared" si="283"/>
        <v>-2.5843039388178092E-2</v>
      </c>
      <c r="N2598" s="37">
        <f t="shared" si="284"/>
        <v>2020</v>
      </c>
      <c r="O2598" s="38" t="str">
        <f t="shared" si="285"/>
        <v>Q3</v>
      </c>
      <c r="P2598" s="37">
        <f t="shared" si="286"/>
        <v>9</v>
      </c>
    </row>
    <row r="2599" spans="1:16" x14ac:dyDescent="0.25">
      <c r="A2599" s="31">
        <v>44075</v>
      </c>
      <c r="B2599" s="32" t="s">
        <v>80</v>
      </c>
      <c r="C2599" s="32" t="s">
        <v>78</v>
      </c>
      <c r="D2599" s="32" t="s">
        <v>76</v>
      </c>
      <c r="E2599" s="33">
        <v>137</v>
      </c>
      <c r="F2599" s="34">
        <v>785394.29</v>
      </c>
      <c r="G2599" s="34">
        <v>0</v>
      </c>
      <c r="H2599" s="34">
        <v>679234.05</v>
      </c>
      <c r="I2599" s="34">
        <v>0</v>
      </c>
      <c r="J2599" s="35">
        <f t="shared" si="280"/>
        <v>785394.29</v>
      </c>
      <c r="K2599" s="35">
        <f t="shared" si="281"/>
        <v>106160.23999999999</v>
      </c>
      <c r="L2599" s="35">
        <f t="shared" si="282"/>
        <v>106160.23999999999</v>
      </c>
      <c r="M2599" s="36">
        <f t="shared" si="283"/>
        <v>0.13516808226349594</v>
      </c>
      <c r="N2599" s="37">
        <f t="shared" si="284"/>
        <v>2020</v>
      </c>
      <c r="O2599" s="38" t="str">
        <f t="shared" si="285"/>
        <v>Q3</v>
      </c>
      <c r="P2599" s="37">
        <f t="shared" si="286"/>
        <v>9</v>
      </c>
    </row>
    <row r="2600" spans="1:16" x14ac:dyDescent="0.25">
      <c r="A2600" s="31">
        <v>44075</v>
      </c>
      <c r="B2600" s="32" t="s">
        <v>80</v>
      </c>
      <c r="C2600" s="32" t="s">
        <v>78</v>
      </c>
      <c r="D2600" s="32" t="s">
        <v>77</v>
      </c>
      <c r="E2600" s="33">
        <v>3</v>
      </c>
      <c r="F2600" s="34">
        <v>26473.040000000001</v>
      </c>
      <c r="G2600" s="34">
        <v>1323.65</v>
      </c>
      <c r="H2600" s="34">
        <v>21851.15</v>
      </c>
      <c r="I2600" s="34">
        <v>0</v>
      </c>
      <c r="J2600" s="35">
        <f t="shared" si="280"/>
        <v>25149.39</v>
      </c>
      <c r="K2600" s="35">
        <f t="shared" si="281"/>
        <v>3298.239999999998</v>
      </c>
      <c r="L2600" s="35">
        <f t="shared" si="282"/>
        <v>3298.239999999998</v>
      </c>
      <c r="M2600" s="36">
        <f t="shared" si="283"/>
        <v>0.13114592441407119</v>
      </c>
      <c r="N2600" s="37">
        <f t="shared" si="284"/>
        <v>2020</v>
      </c>
      <c r="O2600" s="38" t="str">
        <f t="shared" si="285"/>
        <v>Q3</v>
      </c>
      <c r="P2600" s="37">
        <f t="shared" si="286"/>
        <v>9</v>
      </c>
    </row>
    <row r="2601" spans="1:16" x14ac:dyDescent="0.25">
      <c r="A2601" s="31">
        <v>44075</v>
      </c>
      <c r="B2601" s="32" t="s">
        <v>80</v>
      </c>
      <c r="C2601" s="32" t="s">
        <v>79</v>
      </c>
      <c r="D2601" s="32" t="s">
        <v>76</v>
      </c>
      <c r="E2601" s="33">
        <v>37</v>
      </c>
      <c r="F2601" s="34">
        <v>221241.54</v>
      </c>
      <c r="G2601" s="34">
        <v>0</v>
      </c>
      <c r="H2601" s="34">
        <v>192846.81</v>
      </c>
      <c r="I2601" s="34">
        <v>0</v>
      </c>
      <c r="J2601" s="35">
        <f t="shared" si="280"/>
        <v>221241.54</v>
      </c>
      <c r="K2601" s="35">
        <f t="shared" si="281"/>
        <v>28394.73000000001</v>
      </c>
      <c r="L2601" s="35">
        <f t="shared" si="282"/>
        <v>28394.73000000001</v>
      </c>
      <c r="M2601" s="36">
        <f t="shared" si="283"/>
        <v>0.12834267018752449</v>
      </c>
      <c r="N2601" s="37">
        <f t="shared" si="284"/>
        <v>2020</v>
      </c>
      <c r="O2601" s="38" t="str">
        <f t="shared" si="285"/>
        <v>Q3</v>
      </c>
      <c r="P2601" s="37">
        <f t="shared" si="286"/>
        <v>9</v>
      </c>
    </row>
    <row r="2602" spans="1:16" x14ac:dyDescent="0.25">
      <c r="A2602" s="31">
        <v>44075</v>
      </c>
      <c r="B2602" s="32" t="s">
        <v>80</v>
      </c>
      <c r="C2602" s="32" t="s">
        <v>79</v>
      </c>
      <c r="D2602" s="32" t="s">
        <v>77</v>
      </c>
      <c r="E2602" s="33">
        <v>6</v>
      </c>
      <c r="F2602" s="34">
        <v>31373.21</v>
      </c>
      <c r="G2602" s="34">
        <v>4917.43</v>
      </c>
      <c r="H2602" s="34">
        <v>28577.74</v>
      </c>
      <c r="I2602" s="34">
        <v>0</v>
      </c>
      <c r="J2602" s="35">
        <f t="shared" si="280"/>
        <v>26455.78</v>
      </c>
      <c r="K2602" s="35">
        <f t="shared" si="281"/>
        <v>-2121.9600000000028</v>
      </c>
      <c r="L2602" s="35">
        <f t="shared" si="282"/>
        <v>-2121.9600000000028</v>
      </c>
      <c r="M2602" s="36">
        <f t="shared" si="283"/>
        <v>-8.020780336092917E-2</v>
      </c>
      <c r="N2602" s="37">
        <f t="shared" si="284"/>
        <v>2020</v>
      </c>
      <c r="O2602" s="38" t="str">
        <f t="shared" si="285"/>
        <v>Q3</v>
      </c>
      <c r="P2602" s="37">
        <f t="shared" si="286"/>
        <v>9</v>
      </c>
    </row>
    <row r="2603" spans="1:16" x14ac:dyDescent="0.25">
      <c r="A2603" s="31">
        <v>44075</v>
      </c>
      <c r="B2603" s="32" t="s">
        <v>81</v>
      </c>
      <c r="C2603" s="32" t="s">
        <v>86</v>
      </c>
      <c r="D2603" s="32" t="s">
        <v>76</v>
      </c>
      <c r="E2603" s="33">
        <v>56</v>
      </c>
      <c r="F2603" s="34">
        <v>40259.949999999997</v>
      </c>
      <c r="G2603" s="34">
        <v>0</v>
      </c>
      <c r="H2603" s="34">
        <v>18848.97</v>
      </c>
      <c r="I2603" s="34">
        <v>2211.6999999999998</v>
      </c>
      <c r="J2603" s="35">
        <f t="shared" si="280"/>
        <v>40259.949999999997</v>
      </c>
      <c r="K2603" s="35">
        <f t="shared" si="281"/>
        <v>21410.979999999996</v>
      </c>
      <c r="L2603" s="35">
        <f t="shared" si="282"/>
        <v>19199.279999999995</v>
      </c>
      <c r="M2603" s="36">
        <f t="shared" si="283"/>
        <v>0.53181834552700635</v>
      </c>
      <c r="N2603" s="37">
        <f t="shared" si="284"/>
        <v>2020</v>
      </c>
      <c r="O2603" s="38" t="str">
        <f t="shared" si="285"/>
        <v>Q3</v>
      </c>
      <c r="P2603" s="37">
        <f t="shared" si="286"/>
        <v>9</v>
      </c>
    </row>
    <row r="2604" spans="1:16" x14ac:dyDescent="0.25">
      <c r="A2604" s="31">
        <v>44075</v>
      </c>
      <c r="B2604" s="32" t="s">
        <v>81</v>
      </c>
      <c r="C2604" s="32" t="s">
        <v>86</v>
      </c>
      <c r="D2604" s="32" t="s">
        <v>77</v>
      </c>
      <c r="E2604" s="33">
        <v>6</v>
      </c>
      <c r="F2604" s="34">
        <v>3543.88</v>
      </c>
      <c r="G2604" s="34">
        <v>353.06</v>
      </c>
      <c r="H2604" s="34">
        <v>1666.66</v>
      </c>
      <c r="I2604" s="34">
        <v>178.53</v>
      </c>
      <c r="J2604" s="35">
        <f t="shared" si="280"/>
        <v>3190.82</v>
      </c>
      <c r="K2604" s="35">
        <f t="shared" si="281"/>
        <v>1524.16</v>
      </c>
      <c r="L2604" s="35">
        <f t="shared" si="282"/>
        <v>1345.63</v>
      </c>
      <c r="M2604" s="36">
        <f t="shared" si="283"/>
        <v>0.47767031672109361</v>
      </c>
      <c r="N2604" s="37">
        <f t="shared" si="284"/>
        <v>2020</v>
      </c>
      <c r="O2604" s="38" t="str">
        <f t="shared" si="285"/>
        <v>Q3</v>
      </c>
      <c r="P2604" s="37">
        <f t="shared" si="286"/>
        <v>9</v>
      </c>
    </row>
    <row r="2605" spans="1:16" x14ac:dyDescent="0.25">
      <c r="A2605" s="31">
        <v>44075</v>
      </c>
      <c r="B2605" s="32" t="s">
        <v>81</v>
      </c>
      <c r="C2605" s="32" t="s">
        <v>75</v>
      </c>
      <c r="D2605" s="32" t="s">
        <v>76</v>
      </c>
      <c r="E2605" s="33">
        <v>76</v>
      </c>
      <c r="F2605" s="34">
        <v>62839.44</v>
      </c>
      <c r="G2605" s="34">
        <v>0</v>
      </c>
      <c r="H2605" s="34">
        <v>28434.67</v>
      </c>
      <c r="I2605" s="34">
        <v>0</v>
      </c>
      <c r="J2605" s="35">
        <f t="shared" si="280"/>
        <v>62839.44</v>
      </c>
      <c r="K2605" s="35">
        <f t="shared" si="281"/>
        <v>34404.770000000004</v>
      </c>
      <c r="L2605" s="35">
        <f t="shared" si="282"/>
        <v>34404.770000000004</v>
      </c>
      <c r="M2605" s="36">
        <f t="shared" si="283"/>
        <v>0.5475028103369477</v>
      </c>
      <c r="N2605" s="37">
        <f t="shared" si="284"/>
        <v>2020</v>
      </c>
      <c r="O2605" s="38" t="str">
        <f t="shared" si="285"/>
        <v>Q3</v>
      </c>
      <c r="P2605" s="37">
        <f t="shared" si="286"/>
        <v>9</v>
      </c>
    </row>
    <row r="2606" spans="1:16" x14ac:dyDescent="0.25">
      <c r="A2606" s="31">
        <v>44075</v>
      </c>
      <c r="B2606" s="32" t="s">
        <v>81</v>
      </c>
      <c r="C2606" s="32" t="s">
        <v>75</v>
      </c>
      <c r="D2606" s="32" t="s">
        <v>77</v>
      </c>
      <c r="E2606" s="33">
        <v>18</v>
      </c>
      <c r="F2606" s="34">
        <v>12493.42</v>
      </c>
      <c r="G2606" s="34">
        <v>1613.77</v>
      </c>
      <c r="H2606" s="34">
        <v>5806.27</v>
      </c>
      <c r="I2606" s="34">
        <v>0</v>
      </c>
      <c r="J2606" s="35">
        <f t="shared" si="280"/>
        <v>10879.65</v>
      </c>
      <c r="K2606" s="35">
        <f t="shared" si="281"/>
        <v>5073.3799999999992</v>
      </c>
      <c r="L2606" s="35">
        <f t="shared" si="282"/>
        <v>5073.3799999999992</v>
      </c>
      <c r="M2606" s="36">
        <f t="shared" si="283"/>
        <v>0.4663183098721006</v>
      </c>
      <c r="N2606" s="37">
        <f t="shared" si="284"/>
        <v>2020</v>
      </c>
      <c r="O2606" s="38" t="str">
        <f t="shared" si="285"/>
        <v>Q3</v>
      </c>
      <c r="P2606" s="37">
        <f t="shared" si="286"/>
        <v>9</v>
      </c>
    </row>
    <row r="2607" spans="1:16" x14ac:dyDescent="0.25">
      <c r="A2607" s="31">
        <v>44075</v>
      </c>
      <c r="B2607" s="32" t="s">
        <v>81</v>
      </c>
      <c r="C2607" s="32" t="s">
        <v>78</v>
      </c>
      <c r="D2607" s="32" t="s">
        <v>76</v>
      </c>
      <c r="E2607" s="33">
        <v>603</v>
      </c>
      <c r="F2607" s="34">
        <v>437244.53</v>
      </c>
      <c r="G2607" s="34">
        <v>0</v>
      </c>
      <c r="H2607" s="34">
        <v>199178.78</v>
      </c>
      <c r="I2607" s="34">
        <v>0</v>
      </c>
      <c r="J2607" s="35">
        <f t="shared" si="280"/>
        <v>437244.53</v>
      </c>
      <c r="K2607" s="35">
        <f t="shared" si="281"/>
        <v>238065.75000000003</v>
      </c>
      <c r="L2607" s="35">
        <f t="shared" si="282"/>
        <v>238065.75000000003</v>
      </c>
      <c r="M2607" s="36">
        <f t="shared" si="283"/>
        <v>0.54446821781852828</v>
      </c>
      <c r="N2607" s="37">
        <f t="shared" si="284"/>
        <v>2020</v>
      </c>
      <c r="O2607" s="38" t="str">
        <f t="shared" si="285"/>
        <v>Q3</v>
      </c>
      <c r="P2607" s="37">
        <f t="shared" si="286"/>
        <v>9</v>
      </c>
    </row>
    <row r="2608" spans="1:16" x14ac:dyDescent="0.25">
      <c r="A2608" s="31">
        <v>44075</v>
      </c>
      <c r="B2608" s="32" t="s">
        <v>81</v>
      </c>
      <c r="C2608" s="32" t="s">
        <v>78</v>
      </c>
      <c r="D2608" s="32" t="s">
        <v>77</v>
      </c>
      <c r="E2608" s="33">
        <v>18</v>
      </c>
      <c r="F2608" s="34">
        <v>12082.08</v>
      </c>
      <c r="G2608" s="34">
        <v>604.1</v>
      </c>
      <c r="H2608" s="34">
        <v>5388.2</v>
      </c>
      <c r="I2608" s="34">
        <v>0</v>
      </c>
      <c r="J2608" s="35">
        <f t="shared" si="280"/>
        <v>11477.98</v>
      </c>
      <c r="K2608" s="35">
        <f t="shared" si="281"/>
        <v>6089.78</v>
      </c>
      <c r="L2608" s="35">
        <f t="shared" si="282"/>
        <v>6089.78</v>
      </c>
      <c r="M2608" s="36">
        <f t="shared" si="283"/>
        <v>0.53056199784282598</v>
      </c>
      <c r="N2608" s="37">
        <f t="shared" si="284"/>
        <v>2020</v>
      </c>
      <c r="O2608" s="38" t="str">
        <f t="shared" si="285"/>
        <v>Q3</v>
      </c>
      <c r="P2608" s="37">
        <f t="shared" si="286"/>
        <v>9</v>
      </c>
    </row>
    <row r="2609" spans="1:16" x14ac:dyDescent="0.25">
      <c r="A2609" s="31">
        <v>44075</v>
      </c>
      <c r="B2609" s="32" t="s">
        <v>81</v>
      </c>
      <c r="C2609" s="32" t="s">
        <v>79</v>
      </c>
      <c r="D2609" s="32" t="s">
        <v>76</v>
      </c>
      <c r="E2609" s="33">
        <v>79</v>
      </c>
      <c r="F2609" s="34">
        <v>56482.31</v>
      </c>
      <c r="G2609" s="34">
        <v>0</v>
      </c>
      <c r="H2609" s="34">
        <v>26151.03</v>
      </c>
      <c r="I2609" s="34">
        <v>0</v>
      </c>
      <c r="J2609" s="35">
        <f t="shared" si="280"/>
        <v>56482.31</v>
      </c>
      <c r="K2609" s="35">
        <f t="shared" si="281"/>
        <v>30331.279999999999</v>
      </c>
      <c r="L2609" s="35">
        <f t="shared" si="282"/>
        <v>30331.279999999999</v>
      </c>
      <c r="M2609" s="36">
        <f t="shared" si="283"/>
        <v>0.53700494898314177</v>
      </c>
      <c r="N2609" s="37">
        <f t="shared" si="284"/>
        <v>2020</v>
      </c>
      <c r="O2609" s="38" t="str">
        <f t="shared" si="285"/>
        <v>Q3</v>
      </c>
      <c r="P2609" s="37">
        <f t="shared" si="286"/>
        <v>9</v>
      </c>
    </row>
    <row r="2610" spans="1:16" x14ac:dyDescent="0.25">
      <c r="A2610" s="31">
        <v>44075</v>
      </c>
      <c r="B2610" s="32" t="s">
        <v>81</v>
      </c>
      <c r="C2610" s="32" t="s">
        <v>79</v>
      </c>
      <c r="D2610" s="32" t="s">
        <v>77</v>
      </c>
      <c r="E2610" s="33">
        <v>14</v>
      </c>
      <c r="F2610" s="34">
        <v>7799.97</v>
      </c>
      <c r="G2610" s="34">
        <v>1156.57</v>
      </c>
      <c r="H2610" s="34">
        <v>3297.27</v>
      </c>
      <c r="I2610" s="34">
        <v>0</v>
      </c>
      <c r="J2610" s="35">
        <f t="shared" si="280"/>
        <v>6643.4000000000005</v>
      </c>
      <c r="K2610" s="35">
        <f t="shared" si="281"/>
        <v>3346.1300000000006</v>
      </c>
      <c r="L2610" s="35">
        <f t="shared" si="282"/>
        <v>3346.1300000000006</v>
      </c>
      <c r="M2610" s="36">
        <f t="shared" si="283"/>
        <v>0.50367733389529468</v>
      </c>
      <c r="N2610" s="37">
        <f t="shared" si="284"/>
        <v>2020</v>
      </c>
      <c r="O2610" s="38" t="str">
        <f t="shared" si="285"/>
        <v>Q3</v>
      </c>
      <c r="P2610" s="37">
        <f t="shared" si="286"/>
        <v>9</v>
      </c>
    </row>
    <row r="2611" spans="1:16" x14ac:dyDescent="0.25">
      <c r="A2611" s="31">
        <v>44075</v>
      </c>
      <c r="B2611" s="32" t="s">
        <v>82</v>
      </c>
      <c r="C2611" s="32" t="s">
        <v>86</v>
      </c>
      <c r="D2611" s="32" t="s">
        <v>76</v>
      </c>
      <c r="E2611" s="33">
        <v>203</v>
      </c>
      <c r="F2611" s="34">
        <v>21447.25</v>
      </c>
      <c r="G2611" s="34">
        <v>0</v>
      </c>
      <c r="H2611" s="34">
        <v>17749.63</v>
      </c>
      <c r="I2611" s="34">
        <v>1176.4000000000001</v>
      </c>
      <c r="J2611" s="35">
        <f t="shared" si="280"/>
        <v>21447.25</v>
      </c>
      <c r="K2611" s="35">
        <f t="shared" si="281"/>
        <v>3697.619999999999</v>
      </c>
      <c r="L2611" s="35">
        <f t="shared" si="282"/>
        <v>2521.2199999999989</v>
      </c>
      <c r="M2611" s="36">
        <f t="shared" si="283"/>
        <v>0.17240532002937434</v>
      </c>
      <c r="N2611" s="37">
        <f t="shared" si="284"/>
        <v>2020</v>
      </c>
      <c r="O2611" s="38" t="str">
        <f t="shared" si="285"/>
        <v>Q3</v>
      </c>
      <c r="P2611" s="37">
        <f t="shared" si="286"/>
        <v>9</v>
      </c>
    </row>
    <row r="2612" spans="1:16" x14ac:dyDescent="0.25">
      <c r="A2612" s="31">
        <v>44075</v>
      </c>
      <c r="B2612" s="32" t="s">
        <v>82</v>
      </c>
      <c r="C2612" s="32" t="s">
        <v>86</v>
      </c>
      <c r="D2612" s="32" t="s">
        <v>77</v>
      </c>
      <c r="E2612" s="33">
        <v>25</v>
      </c>
      <c r="F2612" s="34">
        <v>2815.39</v>
      </c>
      <c r="G2612" s="34">
        <v>389.36</v>
      </c>
      <c r="H2612" s="34">
        <v>2253.39</v>
      </c>
      <c r="I2612" s="34">
        <v>134.80000000000001</v>
      </c>
      <c r="J2612" s="35">
        <f t="shared" si="280"/>
        <v>2426.0299999999997</v>
      </c>
      <c r="K2612" s="35">
        <f t="shared" si="281"/>
        <v>172.63999999999987</v>
      </c>
      <c r="L2612" s="35">
        <f t="shared" si="282"/>
        <v>37.839999999999861</v>
      </c>
      <c r="M2612" s="36">
        <f t="shared" si="283"/>
        <v>7.1161527268830099E-2</v>
      </c>
      <c r="N2612" s="37">
        <f t="shared" si="284"/>
        <v>2020</v>
      </c>
      <c r="O2612" s="38" t="str">
        <f t="shared" si="285"/>
        <v>Q3</v>
      </c>
      <c r="P2612" s="37">
        <f t="shared" si="286"/>
        <v>9</v>
      </c>
    </row>
    <row r="2613" spans="1:16" x14ac:dyDescent="0.25">
      <c r="A2613" s="31">
        <v>44075</v>
      </c>
      <c r="B2613" s="32" t="s">
        <v>82</v>
      </c>
      <c r="C2613" s="32" t="s">
        <v>75</v>
      </c>
      <c r="D2613" s="32" t="s">
        <v>76</v>
      </c>
      <c r="E2613" s="33">
        <v>215</v>
      </c>
      <c r="F2613" s="34">
        <v>25307.360000000001</v>
      </c>
      <c r="G2613" s="34">
        <v>0</v>
      </c>
      <c r="H2613" s="34">
        <v>20771.98</v>
      </c>
      <c r="I2613" s="34">
        <v>0</v>
      </c>
      <c r="J2613" s="35">
        <f t="shared" si="280"/>
        <v>25307.360000000001</v>
      </c>
      <c r="K2613" s="35">
        <f t="shared" si="281"/>
        <v>4535.380000000001</v>
      </c>
      <c r="L2613" s="35">
        <f t="shared" si="282"/>
        <v>4535.380000000001</v>
      </c>
      <c r="M2613" s="36">
        <f t="shared" si="283"/>
        <v>0.17921189725044417</v>
      </c>
      <c r="N2613" s="37">
        <f t="shared" si="284"/>
        <v>2020</v>
      </c>
      <c r="O2613" s="38" t="str">
        <f t="shared" si="285"/>
        <v>Q3</v>
      </c>
      <c r="P2613" s="37">
        <f t="shared" si="286"/>
        <v>9</v>
      </c>
    </row>
    <row r="2614" spans="1:16" x14ac:dyDescent="0.25">
      <c r="A2614" s="31">
        <v>44075</v>
      </c>
      <c r="B2614" s="32" t="s">
        <v>82</v>
      </c>
      <c r="C2614" s="32" t="s">
        <v>75</v>
      </c>
      <c r="D2614" s="32" t="s">
        <v>77</v>
      </c>
      <c r="E2614" s="33">
        <v>52</v>
      </c>
      <c r="F2614" s="34">
        <v>4481.25</v>
      </c>
      <c r="G2614" s="34">
        <v>532.57000000000005</v>
      </c>
      <c r="H2614" s="34">
        <v>3827.87</v>
      </c>
      <c r="I2614" s="34">
        <v>0</v>
      </c>
      <c r="J2614" s="35">
        <f t="shared" si="280"/>
        <v>3948.68</v>
      </c>
      <c r="K2614" s="35">
        <f t="shared" si="281"/>
        <v>120.80999999999995</v>
      </c>
      <c r="L2614" s="35">
        <f t="shared" si="282"/>
        <v>120.80999999999995</v>
      </c>
      <c r="M2614" s="36">
        <f t="shared" si="283"/>
        <v>3.0595034289939916E-2</v>
      </c>
      <c r="N2614" s="37">
        <f t="shared" si="284"/>
        <v>2020</v>
      </c>
      <c r="O2614" s="38" t="str">
        <f t="shared" si="285"/>
        <v>Q3</v>
      </c>
      <c r="P2614" s="37">
        <f t="shared" si="286"/>
        <v>9</v>
      </c>
    </row>
    <row r="2615" spans="1:16" x14ac:dyDescent="0.25">
      <c r="A2615" s="31">
        <v>44075</v>
      </c>
      <c r="B2615" s="32" t="s">
        <v>82</v>
      </c>
      <c r="C2615" s="32" t="s">
        <v>78</v>
      </c>
      <c r="D2615" s="32" t="s">
        <v>76</v>
      </c>
      <c r="E2615" s="33">
        <v>2408</v>
      </c>
      <c r="F2615" s="34">
        <v>263310.59999999998</v>
      </c>
      <c r="G2615" s="34">
        <v>0</v>
      </c>
      <c r="H2615" s="34">
        <v>217920.42</v>
      </c>
      <c r="I2615" s="34">
        <v>0</v>
      </c>
      <c r="J2615" s="35">
        <f t="shared" si="280"/>
        <v>263310.59999999998</v>
      </c>
      <c r="K2615" s="35">
        <f t="shared" si="281"/>
        <v>45390.179999999964</v>
      </c>
      <c r="L2615" s="35">
        <f t="shared" si="282"/>
        <v>45390.179999999964</v>
      </c>
      <c r="M2615" s="36">
        <f t="shared" si="283"/>
        <v>0.1723826537936565</v>
      </c>
      <c r="N2615" s="37">
        <f t="shared" si="284"/>
        <v>2020</v>
      </c>
      <c r="O2615" s="38" t="str">
        <f t="shared" si="285"/>
        <v>Q3</v>
      </c>
      <c r="P2615" s="37">
        <f t="shared" si="286"/>
        <v>9</v>
      </c>
    </row>
    <row r="2616" spans="1:16" x14ac:dyDescent="0.25">
      <c r="A2616" s="31">
        <v>44075</v>
      </c>
      <c r="B2616" s="32" t="s">
        <v>82</v>
      </c>
      <c r="C2616" s="32" t="s">
        <v>78</v>
      </c>
      <c r="D2616" s="32" t="s">
        <v>77</v>
      </c>
      <c r="E2616" s="33">
        <v>90</v>
      </c>
      <c r="F2616" s="34">
        <v>8436.5</v>
      </c>
      <c r="G2616" s="34">
        <v>421.79</v>
      </c>
      <c r="H2616" s="34">
        <v>7169.19</v>
      </c>
      <c r="I2616" s="34">
        <v>0</v>
      </c>
      <c r="J2616" s="35">
        <f t="shared" si="280"/>
        <v>8014.71</v>
      </c>
      <c r="K2616" s="35">
        <f t="shared" si="281"/>
        <v>845.52000000000044</v>
      </c>
      <c r="L2616" s="35">
        <f t="shared" si="282"/>
        <v>845.52000000000044</v>
      </c>
      <c r="M2616" s="36">
        <f t="shared" si="283"/>
        <v>0.10549601919470579</v>
      </c>
      <c r="N2616" s="37">
        <f t="shared" si="284"/>
        <v>2020</v>
      </c>
      <c r="O2616" s="38" t="str">
        <f t="shared" si="285"/>
        <v>Q3</v>
      </c>
      <c r="P2616" s="37">
        <f t="shared" si="286"/>
        <v>9</v>
      </c>
    </row>
    <row r="2617" spans="1:16" x14ac:dyDescent="0.25">
      <c r="A2617" s="31">
        <v>44075</v>
      </c>
      <c r="B2617" s="32" t="s">
        <v>82</v>
      </c>
      <c r="C2617" s="32" t="s">
        <v>79</v>
      </c>
      <c r="D2617" s="32" t="s">
        <v>76</v>
      </c>
      <c r="E2617" s="33">
        <v>233</v>
      </c>
      <c r="F2617" s="34">
        <v>23678.32</v>
      </c>
      <c r="G2617" s="34">
        <v>0</v>
      </c>
      <c r="H2617" s="34">
        <v>19698.68</v>
      </c>
      <c r="I2617" s="34">
        <v>0</v>
      </c>
      <c r="J2617" s="35">
        <f t="shared" si="280"/>
        <v>23678.32</v>
      </c>
      <c r="K2617" s="35">
        <f t="shared" si="281"/>
        <v>3979.6399999999994</v>
      </c>
      <c r="L2617" s="35">
        <f t="shared" si="282"/>
        <v>3979.6399999999994</v>
      </c>
      <c r="M2617" s="36">
        <f t="shared" si="283"/>
        <v>0.16807104558093647</v>
      </c>
      <c r="N2617" s="37">
        <f t="shared" si="284"/>
        <v>2020</v>
      </c>
      <c r="O2617" s="38" t="str">
        <f t="shared" si="285"/>
        <v>Q3</v>
      </c>
      <c r="P2617" s="37">
        <f t="shared" si="286"/>
        <v>9</v>
      </c>
    </row>
    <row r="2618" spans="1:16" x14ac:dyDescent="0.25">
      <c r="A2618" s="31">
        <v>44075</v>
      </c>
      <c r="B2618" s="32" t="s">
        <v>82</v>
      </c>
      <c r="C2618" s="32" t="s">
        <v>79</v>
      </c>
      <c r="D2618" s="32" t="s">
        <v>77</v>
      </c>
      <c r="E2618" s="33">
        <v>37</v>
      </c>
      <c r="F2618" s="34">
        <v>5384.03</v>
      </c>
      <c r="G2618" s="34">
        <v>699.28</v>
      </c>
      <c r="H2618" s="34">
        <v>4446.53</v>
      </c>
      <c r="I2618" s="34">
        <v>0</v>
      </c>
      <c r="J2618" s="35">
        <f t="shared" si="280"/>
        <v>4684.75</v>
      </c>
      <c r="K2618" s="35">
        <f t="shared" si="281"/>
        <v>238.22000000000025</v>
      </c>
      <c r="L2618" s="35">
        <f t="shared" si="282"/>
        <v>238.22000000000025</v>
      </c>
      <c r="M2618" s="36">
        <f t="shared" si="283"/>
        <v>5.0850098724585145E-2</v>
      </c>
      <c r="N2618" s="37">
        <f t="shared" si="284"/>
        <v>2020</v>
      </c>
      <c r="O2618" s="38" t="str">
        <f t="shared" si="285"/>
        <v>Q3</v>
      </c>
      <c r="P2618" s="37">
        <f t="shared" si="286"/>
        <v>9</v>
      </c>
    </row>
    <row r="2619" spans="1:16" x14ac:dyDescent="0.25">
      <c r="A2619" s="31">
        <v>44075</v>
      </c>
      <c r="B2619" s="32" t="s">
        <v>83</v>
      </c>
      <c r="C2619" s="32" t="s">
        <v>86</v>
      </c>
      <c r="D2619" s="32" t="s">
        <v>76</v>
      </c>
      <c r="E2619" s="33">
        <v>50</v>
      </c>
      <c r="F2619" s="34">
        <v>29695.41</v>
      </c>
      <c r="G2619" s="34">
        <v>0</v>
      </c>
      <c r="H2619" s="34">
        <v>16161.26</v>
      </c>
      <c r="I2619" s="34">
        <v>1630.96</v>
      </c>
      <c r="J2619" s="35">
        <f t="shared" si="280"/>
        <v>29695.41</v>
      </c>
      <c r="K2619" s="35">
        <f t="shared" si="281"/>
        <v>13534.15</v>
      </c>
      <c r="L2619" s="35">
        <f t="shared" si="282"/>
        <v>11903.189999999999</v>
      </c>
      <c r="M2619" s="36">
        <f t="shared" si="283"/>
        <v>0.45576572271606958</v>
      </c>
      <c r="N2619" s="37">
        <f t="shared" si="284"/>
        <v>2020</v>
      </c>
      <c r="O2619" s="38" t="str">
        <f t="shared" si="285"/>
        <v>Q3</v>
      </c>
      <c r="P2619" s="37">
        <f t="shared" si="286"/>
        <v>9</v>
      </c>
    </row>
    <row r="2620" spans="1:16" x14ac:dyDescent="0.25">
      <c r="A2620" s="31">
        <v>44075</v>
      </c>
      <c r="B2620" s="32" t="s">
        <v>83</v>
      </c>
      <c r="C2620" s="32" t="s">
        <v>86</v>
      </c>
      <c r="D2620" s="32" t="s">
        <v>77</v>
      </c>
      <c r="E2620" s="33">
        <v>14</v>
      </c>
      <c r="F2620" s="34">
        <v>6403.68</v>
      </c>
      <c r="G2620" s="34">
        <v>801.2</v>
      </c>
      <c r="H2620" s="34">
        <v>3480.02</v>
      </c>
      <c r="I2620" s="34">
        <v>310.94</v>
      </c>
      <c r="J2620" s="35">
        <f t="shared" si="280"/>
        <v>5602.4800000000005</v>
      </c>
      <c r="K2620" s="35">
        <f t="shared" si="281"/>
        <v>2122.4600000000005</v>
      </c>
      <c r="L2620" s="35">
        <f t="shared" si="282"/>
        <v>1811.5200000000004</v>
      </c>
      <c r="M2620" s="36">
        <f t="shared" si="283"/>
        <v>0.37884294098327886</v>
      </c>
      <c r="N2620" s="37">
        <f t="shared" si="284"/>
        <v>2020</v>
      </c>
      <c r="O2620" s="38" t="str">
        <f t="shared" si="285"/>
        <v>Q3</v>
      </c>
      <c r="P2620" s="37">
        <f t="shared" si="286"/>
        <v>9</v>
      </c>
    </row>
    <row r="2621" spans="1:16" x14ac:dyDescent="0.25">
      <c r="A2621" s="31">
        <v>44075</v>
      </c>
      <c r="B2621" s="32" t="s">
        <v>83</v>
      </c>
      <c r="C2621" s="32" t="s">
        <v>75</v>
      </c>
      <c r="D2621" s="32" t="s">
        <v>76</v>
      </c>
      <c r="E2621" s="33">
        <v>89</v>
      </c>
      <c r="F2621" s="34">
        <v>58564.97</v>
      </c>
      <c r="G2621" s="34">
        <v>0</v>
      </c>
      <c r="H2621" s="34">
        <v>31926.639999999999</v>
      </c>
      <c r="I2621" s="34">
        <v>0</v>
      </c>
      <c r="J2621" s="35">
        <f t="shared" si="280"/>
        <v>58564.97</v>
      </c>
      <c r="K2621" s="35">
        <f t="shared" si="281"/>
        <v>26638.33</v>
      </c>
      <c r="L2621" s="35">
        <f t="shared" si="282"/>
        <v>26638.33</v>
      </c>
      <c r="M2621" s="36">
        <f t="shared" si="283"/>
        <v>0.45485091173102282</v>
      </c>
      <c r="N2621" s="37">
        <f t="shared" si="284"/>
        <v>2020</v>
      </c>
      <c r="O2621" s="38" t="str">
        <f t="shared" si="285"/>
        <v>Q3</v>
      </c>
      <c r="P2621" s="37">
        <f t="shared" si="286"/>
        <v>9</v>
      </c>
    </row>
    <row r="2622" spans="1:16" x14ac:dyDescent="0.25">
      <c r="A2622" s="31">
        <v>44075</v>
      </c>
      <c r="B2622" s="32" t="s">
        <v>83</v>
      </c>
      <c r="C2622" s="32" t="s">
        <v>75</v>
      </c>
      <c r="D2622" s="32" t="s">
        <v>77</v>
      </c>
      <c r="E2622" s="33">
        <v>13</v>
      </c>
      <c r="F2622" s="34">
        <v>7757.79</v>
      </c>
      <c r="G2622" s="34">
        <v>840.62</v>
      </c>
      <c r="H2622" s="34">
        <v>4287.1000000000004</v>
      </c>
      <c r="I2622" s="34">
        <v>0</v>
      </c>
      <c r="J2622" s="35">
        <f t="shared" si="280"/>
        <v>6917.17</v>
      </c>
      <c r="K2622" s="35">
        <f t="shared" si="281"/>
        <v>2630.0699999999997</v>
      </c>
      <c r="L2622" s="35">
        <f t="shared" si="282"/>
        <v>2630.0699999999997</v>
      </c>
      <c r="M2622" s="36">
        <f t="shared" si="283"/>
        <v>0.38022341506714447</v>
      </c>
      <c r="N2622" s="37">
        <f t="shared" si="284"/>
        <v>2020</v>
      </c>
      <c r="O2622" s="38" t="str">
        <f t="shared" si="285"/>
        <v>Q3</v>
      </c>
      <c r="P2622" s="37">
        <f t="shared" si="286"/>
        <v>9</v>
      </c>
    </row>
    <row r="2623" spans="1:16" x14ac:dyDescent="0.25">
      <c r="A2623" s="31">
        <v>44075</v>
      </c>
      <c r="B2623" s="32" t="s">
        <v>83</v>
      </c>
      <c r="C2623" s="32" t="s">
        <v>78</v>
      </c>
      <c r="D2623" s="32" t="s">
        <v>76</v>
      </c>
      <c r="E2623" s="33">
        <v>758</v>
      </c>
      <c r="F2623" s="34">
        <v>456182.35</v>
      </c>
      <c r="G2623" s="34">
        <v>0</v>
      </c>
      <c r="H2623" s="34">
        <v>243816.2</v>
      </c>
      <c r="I2623" s="34">
        <v>0</v>
      </c>
      <c r="J2623" s="35">
        <f t="shared" si="280"/>
        <v>456182.35</v>
      </c>
      <c r="K2623" s="35">
        <f t="shared" si="281"/>
        <v>212366.14999999997</v>
      </c>
      <c r="L2623" s="35">
        <f t="shared" si="282"/>
        <v>212366.14999999997</v>
      </c>
      <c r="M2623" s="36">
        <f t="shared" si="283"/>
        <v>0.46552908064066917</v>
      </c>
      <c r="N2623" s="37">
        <f t="shared" si="284"/>
        <v>2020</v>
      </c>
      <c r="O2623" s="38" t="str">
        <f t="shared" si="285"/>
        <v>Q3</v>
      </c>
      <c r="P2623" s="37">
        <f t="shared" si="286"/>
        <v>9</v>
      </c>
    </row>
    <row r="2624" spans="1:16" x14ac:dyDescent="0.25">
      <c r="A2624" s="31">
        <v>44075</v>
      </c>
      <c r="B2624" s="32" t="s">
        <v>83</v>
      </c>
      <c r="C2624" s="32" t="s">
        <v>78</v>
      </c>
      <c r="D2624" s="32" t="s">
        <v>77</v>
      </c>
      <c r="E2624" s="33">
        <v>31</v>
      </c>
      <c r="F2624" s="34">
        <v>17252.900000000001</v>
      </c>
      <c r="G2624" s="34">
        <v>862.65</v>
      </c>
      <c r="H2624" s="34">
        <v>9122.77</v>
      </c>
      <c r="I2624" s="34">
        <v>0</v>
      </c>
      <c r="J2624" s="35">
        <f t="shared" si="280"/>
        <v>16390.25</v>
      </c>
      <c r="K2624" s="35">
        <f t="shared" si="281"/>
        <v>7267.48</v>
      </c>
      <c r="L2624" s="35">
        <f t="shared" si="282"/>
        <v>7267.48</v>
      </c>
      <c r="M2624" s="36">
        <f t="shared" si="283"/>
        <v>0.44340263266271102</v>
      </c>
      <c r="N2624" s="37">
        <f t="shared" si="284"/>
        <v>2020</v>
      </c>
      <c r="O2624" s="38" t="str">
        <f t="shared" si="285"/>
        <v>Q3</v>
      </c>
      <c r="P2624" s="37">
        <f t="shared" si="286"/>
        <v>9</v>
      </c>
    </row>
    <row r="2625" spans="1:16" x14ac:dyDescent="0.25">
      <c r="A2625" s="31">
        <v>44075</v>
      </c>
      <c r="B2625" s="32" t="s">
        <v>83</v>
      </c>
      <c r="C2625" s="32" t="s">
        <v>79</v>
      </c>
      <c r="D2625" s="32" t="s">
        <v>76</v>
      </c>
      <c r="E2625" s="33">
        <v>89</v>
      </c>
      <c r="F2625" s="34">
        <v>53120.37</v>
      </c>
      <c r="G2625" s="34">
        <v>0</v>
      </c>
      <c r="H2625" s="34">
        <v>28599.43</v>
      </c>
      <c r="I2625" s="34">
        <v>0</v>
      </c>
      <c r="J2625" s="35">
        <f t="shared" si="280"/>
        <v>53120.37</v>
      </c>
      <c r="K2625" s="35">
        <f t="shared" si="281"/>
        <v>24520.940000000002</v>
      </c>
      <c r="L2625" s="35">
        <f t="shared" si="282"/>
        <v>24520.940000000002</v>
      </c>
      <c r="M2625" s="36">
        <f t="shared" si="283"/>
        <v>0.46161086603877194</v>
      </c>
      <c r="N2625" s="37">
        <f t="shared" si="284"/>
        <v>2020</v>
      </c>
      <c r="O2625" s="38" t="str">
        <f t="shared" si="285"/>
        <v>Q3</v>
      </c>
      <c r="P2625" s="37">
        <f t="shared" si="286"/>
        <v>9</v>
      </c>
    </row>
    <row r="2626" spans="1:16" x14ac:dyDescent="0.25">
      <c r="A2626" s="31">
        <v>44075</v>
      </c>
      <c r="B2626" s="32" t="s">
        <v>83</v>
      </c>
      <c r="C2626" s="32" t="s">
        <v>79</v>
      </c>
      <c r="D2626" s="32" t="s">
        <v>77</v>
      </c>
      <c r="E2626" s="33">
        <v>27</v>
      </c>
      <c r="F2626" s="34">
        <v>15449.55</v>
      </c>
      <c r="G2626" s="34">
        <v>2003.28</v>
      </c>
      <c r="H2626" s="34">
        <v>8228.2900000000009</v>
      </c>
      <c r="I2626" s="34">
        <v>0</v>
      </c>
      <c r="J2626" s="35">
        <f t="shared" ref="J2626:J2689" si="287">F2626-G2626</f>
        <v>13446.269999999999</v>
      </c>
      <c r="K2626" s="35">
        <f t="shared" ref="K2626:K2689" si="288">J2626-H2626</f>
        <v>5217.9799999999977</v>
      </c>
      <c r="L2626" s="35">
        <f t="shared" ref="L2626:L2689" si="289">K2626-I2626</f>
        <v>5217.9799999999977</v>
      </c>
      <c r="M2626" s="36">
        <f t="shared" ref="M2626:M2689" si="290">IF(J2626=0,0,K2626/J2626)</f>
        <v>0.38806152189417575</v>
      </c>
      <c r="N2626" s="37">
        <f t="shared" ref="N2626:N2689" si="291">YEAR(A2626)</f>
        <v>2020</v>
      </c>
      <c r="O2626" s="38" t="str">
        <f t="shared" ref="O2626:O2689" si="292">"Q"&amp;ROUNDUP(MONTH(A2626)/3,0)</f>
        <v>Q3</v>
      </c>
      <c r="P2626" s="37">
        <f t="shared" ref="P2626:P2689" si="293">MONTH(A2626)</f>
        <v>9</v>
      </c>
    </row>
    <row r="2627" spans="1:16" x14ac:dyDescent="0.25">
      <c r="A2627" s="31">
        <v>44075</v>
      </c>
      <c r="B2627" s="32" t="s">
        <v>84</v>
      </c>
      <c r="C2627" s="32" t="s">
        <v>86</v>
      </c>
      <c r="D2627" s="32" t="s">
        <v>76</v>
      </c>
      <c r="E2627" s="33">
        <v>32</v>
      </c>
      <c r="F2627" s="34">
        <v>127345.98</v>
      </c>
      <c r="G2627" s="34">
        <v>0</v>
      </c>
      <c r="H2627" s="34">
        <v>108736.84</v>
      </c>
      <c r="I2627" s="34">
        <v>7001.71</v>
      </c>
      <c r="J2627" s="35">
        <f t="shared" si="287"/>
        <v>127345.98</v>
      </c>
      <c r="K2627" s="35">
        <f t="shared" si="288"/>
        <v>18609.14</v>
      </c>
      <c r="L2627" s="35">
        <f t="shared" si="289"/>
        <v>11607.43</v>
      </c>
      <c r="M2627" s="36">
        <f t="shared" si="290"/>
        <v>0.14613056493813154</v>
      </c>
      <c r="N2627" s="37">
        <f t="shared" si="291"/>
        <v>2020</v>
      </c>
      <c r="O2627" s="38" t="str">
        <f t="shared" si="292"/>
        <v>Q3</v>
      </c>
      <c r="P2627" s="37">
        <f t="shared" si="293"/>
        <v>9</v>
      </c>
    </row>
    <row r="2628" spans="1:16" x14ac:dyDescent="0.25">
      <c r="A2628" s="31">
        <v>44075</v>
      </c>
      <c r="B2628" s="32" t="s">
        <v>84</v>
      </c>
      <c r="C2628" s="32" t="s">
        <v>86</v>
      </c>
      <c r="D2628" s="32" t="s">
        <v>77</v>
      </c>
      <c r="E2628" s="33">
        <v>5</v>
      </c>
      <c r="F2628" s="34">
        <v>11641.55</v>
      </c>
      <c r="G2628" s="34">
        <v>1862.65</v>
      </c>
      <c r="H2628" s="34">
        <v>9575.91</v>
      </c>
      <c r="I2628" s="34">
        <v>537.84</v>
      </c>
      <c r="J2628" s="35">
        <f t="shared" si="287"/>
        <v>9778.9</v>
      </c>
      <c r="K2628" s="35">
        <f t="shared" si="288"/>
        <v>202.98999999999978</v>
      </c>
      <c r="L2628" s="35">
        <f t="shared" si="289"/>
        <v>-334.85000000000025</v>
      </c>
      <c r="M2628" s="36">
        <f t="shared" si="290"/>
        <v>2.0757958461585638E-2</v>
      </c>
      <c r="N2628" s="37">
        <f t="shared" si="291"/>
        <v>2020</v>
      </c>
      <c r="O2628" s="38" t="str">
        <f t="shared" si="292"/>
        <v>Q3</v>
      </c>
      <c r="P2628" s="37">
        <f t="shared" si="293"/>
        <v>9</v>
      </c>
    </row>
    <row r="2629" spans="1:16" x14ac:dyDescent="0.25">
      <c r="A2629" s="31">
        <v>44075</v>
      </c>
      <c r="B2629" s="32" t="s">
        <v>84</v>
      </c>
      <c r="C2629" s="32" t="s">
        <v>75</v>
      </c>
      <c r="D2629" s="32" t="s">
        <v>76</v>
      </c>
      <c r="E2629" s="33">
        <v>47</v>
      </c>
      <c r="F2629" s="34">
        <v>176060.87</v>
      </c>
      <c r="G2629" s="34">
        <v>0</v>
      </c>
      <c r="H2629" s="34">
        <v>148792.99</v>
      </c>
      <c r="I2629" s="34">
        <v>0</v>
      </c>
      <c r="J2629" s="35">
        <f t="shared" si="287"/>
        <v>176060.87</v>
      </c>
      <c r="K2629" s="35">
        <f t="shared" si="288"/>
        <v>27267.880000000005</v>
      </c>
      <c r="L2629" s="35">
        <f t="shared" si="289"/>
        <v>27267.880000000005</v>
      </c>
      <c r="M2629" s="36">
        <f t="shared" si="290"/>
        <v>0.15487757160350285</v>
      </c>
      <c r="N2629" s="37">
        <f t="shared" si="291"/>
        <v>2020</v>
      </c>
      <c r="O2629" s="38" t="str">
        <f t="shared" si="292"/>
        <v>Q3</v>
      </c>
      <c r="P2629" s="37">
        <f t="shared" si="293"/>
        <v>9</v>
      </c>
    </row>
    <row r="2630" spans="1:16" x14ac:dyDescent="0.25">
      <c r="A2630" s="31">
        <v>44075</v>
      </c>
      <c r="B2630" s="32" t="s">
        <v>84</v>
      </c>
      <c r="C2630" s="32" t="s">
        <v>75</v>
      </c>
      <c r="D2630" s="32" t="s">
        <v>77</v>
      </c>
      <c r="E2630" s="33">
        <v>3</v>
      </c>
      <c r="F2630" s="34">
        <v>8688.69</v>
      </c>
      <c r="G2630" s="34">
        <v>1390.19</v>
      </c>
      <c r="H2630" s="34">
        <v>6413.18</v>
      </c>
      <c r="I2630" s="34">
        <v>0</v>
      </c>
      <c r="J2630" s="35">
        <f t="shared" si="287"/>
        <v>7298.5</v>
      </c>
      <c r="K2630" s="35">
        <f t="shared" si="288"/>
        <v>885.31999999999971</v>
      </c>
      <c r="L2630" s="35">
        <f t="shared" si="289"/>
        <v>885.31999999999971</v>
      </c>
      <c r="M2630" s="36">
        <f t="shared" si="290"/>
        <v>0.12130163732273751</v>
      </c>
      <c r="N2630" s="37">
        <f t="shared" si="291"/>
        <v>2020</v>
      </c>
      <c r="O2630" s="38" t="str">
        <f t="shared" si="292"/>
        <v>Q3</v>
      </c>
      <c r="P2630" s="37">
        <f t="shared" si="293"/>
        <v>9</v>
      </c>
    </row>
    <row r="2631" spans="1:16" x14ac:dyDescent="0.25">
      <c r="A2631" s="31">
        <v>44075</v>
      </c>
      <c r="B2631" s="32" t="s">
        <v>84</v>
      </c>
      <c r="C2631" s="32" t="s">
        <v>78</v>
      </c>
      <c r="D2631" s="32" t="s">
        <v>76</v>
      </c>
      <c r="E2631" s="33">
        <v>250</v>
      </c>
      <c r="F2631" s="34">
        <v>1026102.45</v>
      </c>
      <c r="G2631" s="34">
        <v>0</v>
      </c>
      <c r="H2631" s="34">
        <v>856861.18</v>
      </c>
      <c r="I2631" s="34">
        <v>0</v>
      </c>
      <c r="J2631" s="35">
        <f t="shared" si="287"/>
        <v>1026102.45</v>
      </c>
      <c r="K2631" s="35">
        <f t="shared" si="288"/>
        <v>169241.2699999999</v>
      </c>
      <c r="L2631" s="35">
        <f t="shared" si="289"/>
        <v>169241.2699999999</v>
      </c>
      <c r="M2631" s="36">
        <f t="shared" si="290"/>
        <v>0.16493603538321142</v>
      </c>
      <c r="N2631" s="37">
        <f t="shared" si="291"/>
        <v>2020</v>
      </c>
      <c r="O2631" s="38" t="str">
        <f t="shared" si="292"/>
        <v>Q3</v>
      </c>
      <c r="P2631" s="37">
        <f t="shared" si="293"/>
        <v>9</v>
      </c>
    </row>
    <row r="2632" spans="1:16" x14ac:dyDescent="0.25">
      <c r="A2632" s="31">
        <v>44075</v>
      </c>
      <c r="B2632" s="32" t="s">
        <v>84</v>
      </c>
      <c r="C2632" s="32" t="s">
        <v>78</v>
      </c>
      <c r="D2632" s="32" t="s">
        <v>77</v>
      </c>
      <c r="E2632" s="33">
        <v>6</v>
      </c>
      <c r="F2632" s="34">
        <v>30691.29</v>
      </c>
      <c r="G2632" s="34">
        <v>1534.55</v>
      </c>
      <c r="H2632" s="34">
        <v>26759.93</v>
      </c>
      <c r="I2632" s="34">
        <v>0</v>
      </c>
      <c r="J2632" s="35">
        <f t="shared" si="287"/>
        <v>29156.74</v>
      </c>
      <c r="K2632" s="35">
        <f t="shared" si="288"/>
        <v>2396.8100000000013</v>
      </c>
      <c r="L2632" s="35">
        <f t="shared" si="289"/>
        <v>2396.8100000000013</v>
      </c>
      <c r="M2632" s="36">
        <f t="shared" si="290"/>
        <v>8.2204320510454912E-2</v>
      </c>
      <c r="N2632" s="37">
        <f t="shared" si="291"/>
        <v>2020</v>
      </c>
      <c r="O2632" s="38" t="str">
        <f t="shared" si="292"/>
        <v>Q3</v>
      </c>
      <c r="P2632" s="37">
        <f t="shared" si="293"/>
        <v>9</v>
      </c>
    </row>
    <row r="2633" spans="1:16" x14ac:dyDescent="0.25">
      <c r="A2633" s="31">
        <v>44075</v>
      </c>
      <c r="B2633" s="32" t="s">
        <v>84</v>
      </c>
      <c r="C2633" s="32" t="s">
        <v>79</v>
      </c>
      <c r="D2633" s="32" t="s">
        <v>76</v>
      </c>
      <c r="E2633" s="33">
        <v>39</v>
      </c>
      <c r="F2633" s="34">
        <v>149917.96</v>
      </c>
      <c r="G2633" s="34">
        <v>0</v>
      </c>
      <c r="H2633" s="34">
        <v>127353.89</v>
      </c>
      <c r="I2633" s="34">
        <v>0</v>
      </c>
      <c r="J2633" s="35">
        <f t="shared" si="287"/>
        <v>149917.96</v>
      </c>
      <c r="K2633" s="35">
        <f t="shared" si="288"/>
        <v>22564.069999999992</v>
      </c>
      <c r="L2633" s="35">
        <f t="shared" si="289"/>
        <v>22564.069999999992</v>
      </c>
      <c r="M2633" s="36">
        <f t="shared" si="290"/>
        <v>0.1505094519695972</v>
      </c>
      <c r="N2633" s="37">
        <f t="shared" si="291"/>
        <v>2020</v>
      </c>
      <c r="O2633" s="38" t="str">
        <f t="shared" si="292"/>
        <v>Q3</v>
      </c>
      <c r="P2633" s="37">
        <f t="shared" si="293"/>
        <v>9</v>
      </c>
    </row>
    <row r="2634" spans="1:16" x14ac:dyDescent="0.25">
      <c r="A2634" s="31">
        <v>44075</v>
      </c>
      <c r="B2634" s="32" t="s">
        <v>84</v>
      </c>
      <c r="C2634" s="32" t="s">
        <v>79</v>
      </c>
      <c r="D2634" s="32" t="s">
        <v>77</v>
      </c>
      <c r="E2634" s="33">
        <v>9</v>
      </c>
      <c r="F2634" s="34">
        <v>31543.15</v>
      </c>
      <c r="G2634" s="34">
        <v>4096.9799999999996</v>
      </c>
      <c r="H2634" s="34">
        <v>25570.36</v>
      </c>
      <c r="I2634" s="34">
        <v>0</v>
      </c>
      <c r="J2634" s="35">
        <f t="shared" si="287"/>
        <v>27446.170000000002</v>
      </c>
      <c r="K2634" s="35">
        <f t="shared" si="288"/>
        <v>1875.8100000000013</v>
      </c>
      <c r="L2634" s="35">
        <f t="shared" si="289"/>
        <v>1875.8100000000013</v>
      </c>
      <c r="M2634" s="36">
        <f t="shared" si="290"/>
        <v>6.8345055065970994E-2</v>
      </c>
      <c r="N2634" s="37">
        <f t="shared" si="291"/>
        <v>2020</v>
      </c>
      <c r="O2634" s="38" t="str">
        <f t="shared" si="292"/>
        <v>Q3</v>
      </c>
      <c r="P2634" s="37">
        <f t="shared" si="293"/>
        <v>9</v>
      </c>
    </row>
    <row r="2635" spans="1:16" x14ac:dyDescent="0.25">
      <c r="A2635" s="31">
        <v>44075</v>
      </c>
      <c r="B2635" s="32" t="s">
        <v>85</v>
      </c>
      <c r="C2635" s="32" t="s">
        <v>86</v>
      </c>
      <c r="D2635" s="32" t="s">
        <v>76</v>
      </c>
      <c r="E2635" s="33">
        <v>28</v>
      </c>
      <c r="F2635" s="34">
        <v>34564.17</v>
      </c>
      <c r="G2635" s="34">
        <v>0</v>
      </c>
      <c r="H2635" s="34">
        <v>19081.14</v>
      </c>
      <c r="I2635" s="34">
        <v>1897.89</v>
      </c>
      <c r="J2635" s="35">
        <f t="shared" si="287"/>
        <v>34564.17</v>
      </c>
      <c r="K2635" s="35">
        <f t="shared" si="288"/>
        <v>15483.029999999999</v>
      </c>
      <c r="L2635" s="35">
        <f t="shared" si="289"/>
        <v>13585.14</v>
      </c>
      <c r="M2635" s="36">
        <f t="shared" si="290"/>
        <v>0.4479502907201301</v>
      </c>
      <c r="N2635" s="37">
        <f t="shared" si="291"/>
        <v>2020</v>
      </c>
      <c r="O2635" s="38" t="str">
        <f t="shared" si="292"/>
        <v>Q3</v>
      </c>
      <c r="P2635" s="37">
        <f t="shared" si="293"/>
        <v>9</v>
      </c>
    </row>
    <row r="2636" spans="1:16" x14ac:dyDescent="0.25">
      <c r="A2636" s="31">
        <v>44075</v>
      </c>
      <c r="B2636" s="32" t="s">
        <v>85</v>
      </c>
      <c r="C2636" s="32" t="s">
        <v>86</v>
      </c>
      <c r="D2636" s="32" t="s">
        <v>77</v>
      </c>
      <c r="E2636" s="33">
        <v>12</v>
      </c>
      <c r="F2636" s="34">
        <v>12954.54</v>
      </c>
      <c r="G2636" s="34">
        <v>1668.25</v>
      </c>
      <c r="H2636" s="34">
        <v>7816.68</v>
      </c>
      <c r="I2636" s="34">
        <v>624.94000000000005</v>
      </c>
      <c r="J2636" s="35">
        <f t="shared" si="287"/>
        <v>11286.29</v>
      </c>
      <c r="K2636" s="35">
        <f t="shared" si="288"/>
        <v>3469.6100000000006</v>
      </c>
      <c r="L2636" s="35">
        <f t="shared" si="289"/>
        <v>2844.6700000000005</v>
      </c>
      <c r="M2636" s="36">
        <f t="shared" si="290"/>
        <v>0.30741811525310803</v>
      </c>
      <c r="N2636" s="37">
        <f t="shared" si="291"/>
        <v>2020</v>
      </c>
      <c r="O2636" s="38" t="str">
        <f t="shared" si="292"/>
        <v>Q3</v>
      </c>
      <c r="P2636" s="37">
        <f t="shared" si="293"/>
        <v>9</v>
      </c>
    </row>
    <row r="2637" spans="1:16" x14ac:dyDescent="0.25">
      <c r="A2637" s="31">
        <v>44075</v>
      </c>
      <c r="B2637" s="32" t="s">
        <v>85</v>
      </c>
      <c r="C2637" s="32" t="s">
        <v>75</v>
      </c>
      <c r="D2637" s="32" t="s">
        <v>76</v>
      </c>
      <c r="E2637" s="33">
        <v>50</v>
      </c>
      <c r="F2637" s="34">
        <v>63906.75</v>
      </c>
      <c r="G2637" s="34">
        <v>0</v>
      </c>
      <c r="H2637" s="34">
        <v>36043.29</v>
      </c>
      <c r="I2637" s="34">
        <v>0</v>
      </c>
      <c r="J2637" s="35">
        <f t="shared" si="287"/>
        <v>63906.75</v>
      </c>
      <c r="K2637" s="35">
        <f t="shared" si="288"/>
        <v>27863.46</v>
      </c>
      <c r="L2637" s="35">
        <f t="shared" si="289"/>
        <v>27863.46</v>
      </c>
      <c r="M2637" s="36">
        <f t="shared" si="290"/>
        <v>0.43600183079252192</v>
      </c>
      <c r="N2637" s="37">
        <f t="shared" si="291"/>
        <v>2020</v>
      </c>
      <c r="O2637" s="38" t="str">
        <f t="shared" si="292"/>
        <v>Q3</v>
      </c>
      <c r="P2637" s="37">
        <f t="shared" si="293"/>
        <v>9</v>
      </c>
    </row>
    <row r="2638" spans="1:16" x14ac:dyDescent="0.25">
      <c r="A2638" s="31">
        <v>44075</v>
      </c>
      <c r="B2638" s="32" t="s">
        <v>85</v>
      </c>
      <c r="C2638" s="32" t="s">
        <v>75</v>
      </c>
      <c r="D2638" s="32" t="s">
        <v>77</v>
      </c>
      <c r="E2638" s="33">
        <v>6</v>
      </c>
      <c r="F2638" s="34">
        <v>5470.6</v>
      </c>
      <c r="G2638" s="34">
        <v>746.83</v>
      </c>
      <c r="H2638" s="34">
        <v>2933.5</v>
      </c>
      <c r="I2638" s="34">
        <v>0</v>
      </c>
      <c r="J2638" s="35">
        <f t="shared" si="287"/>
        <v>4723.7700000000004</v>
      </c>
      <c r="K2638" s="35">
        <f t="shared" si="288"/>
        <v>1790.2700000000004</v>
      </c>
      <c r="L2638" s="35">
        <f t="shared" si="289"/>
        <v>1790.2700000000004</v>
      </c>
      <c r="M2638" s="36">
        <f t="shared" si="290"/>
        <v>0.3789917798707389</v>
      </c>
      <c r="N2638" s="37">
        <f t="shared" si="291"/>
        <v>2020</v>
      </c>
      <c r="O2638" s="38" t="str">
        <f t="shared" si="292"/>
        <v>Q3</v>
      </c>
      <c r="P2638" s="37">
        <f t="shared" si="293"/>
        <v>9</v>
      </c>
    </row>
    <row r="2639" spans="1:16" x14ac:dyDescent="0.25">
      <c r="A2639" s="31">
        <v>44075</v>
      </c>
      <c r="B2639" s="32" t="s">
        <v>85</v>
      </c>
      <c r="C2639" s="32" t="s">
        <v>78</v>
      </c>
      <c r="D2639" s="32" t="s">
        <v>76</v>
      </c>
      <c r="E2639" s="33">
        <v>295</v>
      </c>
      <c r="F2639" s="34">
        <v>357002.1</v>
      </c>
      <c r="G2639" s="34">
        <v>0</v>
      </c>
      <c r="H2639" s="34">
        <v>196794.23</v>
      </c>
      <c r="I2639" s="34">
        <v>0</v>
      </c>
      <c r="J2639" s="35">
        <f t="shared" si="287"/>
        <v>357002.1</v>
      </c>
      <c r="K2639" s="35">
        <f t="shared" si="288"/>
        <v>160207.86999999997</v>
      </c>
      <c r="L2639" s="35">
        <f t="shared" si="289"/>
        <v>160207.86999999997</v>
      </c>
      <c r="M2639" s="36">
        <f t="shared" si="290"/>
        <v>0.44875890085800607</v>
      </c>
      <c r="N2639" s="37">
        <f t="shared" si="291"/>
        <v>2020</v>
      </c>
      <c r="O2639" s="38" t="str">
        <f t="shared" si="292"/>
        <v>Q3</v>
      </c>
      <c r="P2639" s="37">
        <f t="shared" si="293"/>
        <v>9</v>
      </c>
    </row>
    <row r="2640" spans="1:16" x14ac:dyDescent="0.25">
      <c r="A2640" s="31">
        <v>44075</v>
      </c>
      <c r="B2640" s="32" t="s">
        <v>85</v>
      </c>
      <c r="C2640" s="32" t="s">
        <v>78</v>
      </c>
      <c r="D2640" s="32" t="s">
        <v>77</v>
      </c>
      <c r="E2640" s="33">
        <v>9</v>
      </c>
      <c r="F2640" s="34">
        <v>9331.6299999999992</v>
      </c>
      <c r="G2640" s="34">
        <v>466.6</v>
      </c>
      <c r="H2640" s="34">
        <v>5640.95</v>
      </c>
      <c r="I2640" s="34">
        <v>0</v>
      </c>
      <c r="J2640" s="35">
        <f t="shared" si="287"/>
        <v>8865.0299999999988</v>
      </c>
      <c r="K2640" s="35">
        <f t="shared" si="288"/>
        <v>3224.079999999999</v>
      </c>
      <c r="L2640" s="35">
        <f t="shared" si="289"/>
        <v>3224.079999999999</v>
      </c>
      <c r="M2640" s="36">
        <f t="shared" si="290"/>
        <v>0.36368517647430404</v>
      </c>
      <c r="N2640" s="37">
        <f t="shared" si="291"/>
        <v>2020</v>
      </c>
      <c r="O2640" s="38" t="str">
        <f t="shared" si="292"/>
        <v>Q3</v>
      </c>
      <c r="P2640" s="37">
        <f t="shared" si="293"/>
        <v>9</v>
      </c>
    </row>
    <row r="2641" spans="1:16" x14ac:dyDescent="0.25">
      <c r="A2641" s="31">
        <v>44075</v>
      </c>
      <c r="B2641" s="32" t="s">
        <v>85</v>
      </c>
      <c r="C2641" s="32" t="s">
        <v>79</v>
      </c>
      <c r="D2641" s="32" t="s">
        <v>76</v>
      </c>
      <c r="E2641" s="33">
        <v>30</v>
      </c>
      <c r="F2641" s="34">
        <v>40547.919999999998</v>
      </c>
      <c r="G2641" s="34">
        <v>0</v>
      </c>
      <c r="H2641" s="34">
        <v>20209.740000000002</v>
      </c>
      <c r="I2641" s="34">
        <v>0</v>
      </c>
      <c r="J2641" s="35">
        <f t="shared" si="287"/>
        <v>40547.919999999998</v>
      </c>
      <c r="K2641" s="35">
        <f t="shared" si="288"/>
        <v>20338.179999999997</v>
      </c>
      <c r="L2641" s="35">
        <f t="shared" si="289"/>
        <v>20338.179999999997</v>
      </c>
      <c r="M2641" s="36">
        <f t="shared" si="290"/>
        <v>0.50158380503858147</v>
      </c>
      <c r="N2641" s="37">
        <f t="shared" si="291"/>
        <v>2020</v>
      </c>
      <c r="O2641" s="38" t="str">
        <f t="shared" si="292"/>
        <v>Q3</v>
      </c>
      <c r="P2641" s="37">
        <f t="shared" si="293"/>
        <v>9</v>
      </c>
    </row>
    <row r="2642" spans="1:16" x14ac:dyDescent="0.25">
      <c r="A2642" s="31">
        <v>44075</v>
      </c>
      <c r="B2642" s="32" t="s">
        <v>85</v>
      </c>
      <c r="C2642" s="32" t="s">
        <v>79</v>
      </c>
      <c r="D2642" s="32" t="s">
        <v>77</v>
      </c>
      <c r="E2642" s="33">
        <v>12</v>
      </c>
      <c r="F2642" s="34">
        <v>15065.27</v>
      </c>
      <c r="G2642" s="34">
        <v>2410.4499999999998</v>
      </c>
      <c r="H2642" s="34">
        <v>7254.64</v>
      </c>
      <c r="I2642" s="34">
        <v>0</v>
      </c>
      <c r="J2642" s="35">
        <f t="shared" si="287"/>
        <v>12654.82</v>
      </c>
      <c r="K2642" s="35">
        <f t="shared" si="288"/>
        <v>5400.1799999999994</v>
      </c>
      <c r="L2642" s="35">
        <f t="shared" si="289"/>
        <v>5400.1799999999994</v>
      </c>
      <c r="M2642" s="36">
        <f t="shared" si="290"/>
        <v>0.42672910400938135</v>
      </c>
      <c r="N2642" s="37">
        <f t="shared" si="291"/>
        <v>2020</v>
      </c>
      <c r="O2642" s="38" t="str">
        <f t="shared" si="292"/>
        <v>Q3</v>
      </c>
      <c r="P2642" s="37">
        <f t="shared" si="293"/>
        <v>9</v>
      </c>
    </row>
    <row r="2643" spans="1:16" x14ac:dyDescent="0.25">
      <c r="A2643" s="31">
        <v>44105</v>
      </c>
      <c r="B2643" s="32" t="s">
        <v>74</v>
      </c>
      <c r="C2643" s="32" t="s">
        <v>86</v>
      </c>
      <c r="D2643" s="32" t="s">
        <v>76</v>
      </c>
      <c r="E2643" s="33">
        <v>139</v>
      </c>
      <c r="F2643" s="34">
        <v>63221.54</v>
      </c>
      <c r="G2643" s="34">
        <v>0</v>
      </c>
      <c r="H2643" s="34">
        <v>39010.06</v>
      </c>
      <c r="I2643" s="34">
        <v>3474.65</v>
      </c>
      <c r="J2643" s="35">
        <f t="shared" si="287"/>
        <v>63221.54</v>
      </c>
      <c r="K2643" s="35">
        <f t="shared" si="288"/>
        <v>24211.480000000003</v>
      </c>
      <c r="L2643" s="35">
        <f t="shared" si="289"/>
        <v>20736.830000000002</v>
      </c>
      <c r="M2643" s="36">
        <f t="shared" si="290"/>
        <v>0.38296251562363087</v>
      </c>
      <c r="N2643" s="37">
        <f t="shared" si="291"/>
        <v>2020</v>
      </c>
      <c r="O2643" s="38" t="str">
        <f t="shared" si="292"/>
        <v>Q4</v>
      </c>
      <c r="P2643" s="37">
        <f t="shared" si="293"/>
        <v>10</v>
      </c>
    </row>
    <row r="2644" spans="1:16" x14ac:dyDescent="0.25">
      <c r="A2644" s="31">
        <v>44105</v>
      </c>
      <c r="B2644" s="32" t="s">
        <v>74</v>
      </c>
      <c r="C2644" s="32" t="s">
        <v>86</v>
      </c>
      <c r="D2644" s="32" t="s">
        <v>77</v>
      </c>
      <c r="E2644" s="33">
        <v>4</v>
      </c>
      <c r="F2644" s="34">
        <v>2366.1999999999998</v>
      </c>
      <c r="G2644" s="34">
        <v>118.31</v>
      </c>
      <c r="H2644" s="34">
        <v>1000.51</v>
      </c>
      <c r="I2644" s="34">
        <v>128.86000000000001</v>
      </c>
      <c r="J2644" s="35">
        <f t="shared" si="287"/>
        <v>2247.89</v>
      </c>
      <c r="K2644" s="35">
        <f t="shared" si="288"/>
        <v>1247.3799999999999</v>
      </c>
      <c r="L2644" s="35">
        <f t="shared" si="289"/>
        <v>1118.52</v>
      </c>
      <c r="M2644" s="36">
        <f t="shared" si="290"/>
        <v>0.55491149477954882</v>
      </c>
      <c r="N2644" s="37">
        <f t="shared" si="291"/>
        <v>2020</v>
      </c>
      <c r="O2644" s="38" t="str">
        <f t="shared" si="292"/>
        <v>Q4</v>
      </c>
      <c r="P2644" s="37">
        <f t="shared" si="293"/>
        <v>10</v>
      </c>
    </row>
    <row r="2645" spans="1:16" x14ac:dyDescent="0.25">
      <c r="A2645" s="31">
        <v>44105</v>
      </c>
      <c r="B2645" s="32" t="s">
        <v>74</v>
      </c>
      <c r="C2645" s="32" t="s">
        <v>75</v>
      </c>
      <c r="D2645" s="32" t="s">
        <v>76</v>
      </c>
      <c r="E2645" s="33">
        <v>154</v>
      </c>
      <c r="F2645" s="34">
        <v>62611.07</v>
      </c>
      <c r="G2645" s="34">
        <v>0</v>
      </c>
      <c r="H2645" s="34">
        <v>39831.94</v>
      </c>
      <c r="I2645" s="34">
        <v>0</v>
      </c>
      <c r="J2645" s="35">
        <f t="shared" si="287"/>
        <v>62611.07</v>
      </c>
      <c r="K2645" s="35">
        <f t="shared" si="288"/>
        <v>22779.129999999997</v>
      </c>
      <c r="L2645" s="35">
        <f t="shared" si="289"/>
        <v>22779.129999999997</v>
      </c>
      <c r="M2645" s="36">
        <f t="shared" si="290"/>
        <v>0.36381952903855497</v>
      </c>
      <c r="N2645" s="37">
        <f t="shared" si="291"/>
        <v>2020</v>
      </c>
      <c r="O2645" s="38" t="str">
        <f t="shared" si="292"/>
        <v>Q4</v>
      </c>
      <c r="P2645" s="37">
        <f t="shared" si="293"/>
        <v>10</v>
      </c>
    </row>
    <row r="2646" spans="1:16" x14ac:dyDescent="0.25">
      <c r="A2646" s="31">
        <v>44105</v>
      </c>
      <c r="B2646" s="32" t="s">
        <v>74</v>
      </c>
      <c r="C2646" s="32" t="s">
        <v>75</v>
      </c>
      <c r="D2646" s="32" t="s">
        <v>77</v>
      </c>
      <c r="E2646" s="33">
        <v>4</v>
      </c>
      <c r="F2646" s="34">
        <v>1316.23</v>
      </c>
      <c r="G2646" s="34">
        <v>65.81</v>
      </c>
      <c r="H2646" s="34">
        <v>800.61</v>
      </c>
      <c r="I2646" s="34">
        <v>0</v>
      </c>
      <c r="J2646" s="35">
        <f t="shared" si="287"/>
        <v>1250.42</v>
      </c>
      <c r="K2646" s="35">
        <f t="shared" si="288"/>
        <v>449.81000000000006</v>
      </c>
      <c r="L2646" s="35">
        <f t="shared" si="289"/>
        <v>449.81000000000006</v>
      </c>
      <c r="M2646" s="36">
        <f t="shared" si="290"/>
        <v>0.35972713168375431</v>
      </c>
      <c r="N2646" s="37">
        <f t="shared" si="291"/>
        <v>2020</v>
      </c>
      <c r="O2646" s="38" t="str">
        <f t="shared" si="292"/>
        <v>Q4</v>
      </c>
      <c r="P2646" s="37">
        <f t="shared" si="293"/>
        <v>10</v>
      </c>
    </row>
    <row r="2647" spans="1:16" x14ac:dyDescent="0.25">
      <c r="A2647" s="31">
        <v>44105</v>
      </c>
      <c r="B2647" s="32" t="s">
        <v>74</v>
      </c>
      <c r="C2647" s="32" t="s">
        <v>78</v>
      </c>
      <c r="D2647" s="32" t="s">
        <v>76</v>
      </c>
      <c r="E2647" s="33">
        <v>950</v>
      </c>
      <c r="F2647" s="34">
        <v>396974.09</v>
      </c>
      <c r="G2647" s="34">
        <v>0</v>
      </c>
      <c r="H2647" s="34">
        <v>240731.14</v>
      </c>
      <c r="I2647" s="34">
        <v>0</v>
      </c>
      <c r="J2647" s="35">
        <f t="shared" si="287"/>
        <v>396974.09</v>
      </c>
      <c r="K2647" s="35">
        <f t="shared" si="288"/>
        <v>156242.95000000001</v>
      </c>
      <c r="L2647" s="35">
        <f t="shared" si="289"/>
        <v>156242.95000000001</v>
      </c>
      <c r="M2647" s="36">
        <f t="shared" si="290"/>
        <v>0.39358475511588176</v>
      </c>
      <c r="N2647" s="37">
        <f t="shared" si="291"/>
        <v>2020</v>
      </c>
      <c r="O2647" s="38" t="str">
        <f t="shared" si="292"/>
        <v>Q4</v>
      </c>
      <c r="P2647" s="37">
        <f t="shared" si="293"/>
        <v>10</v>
      </c>
    </row>
    <row r="2648" spans="1:16" x14ac:dyDescent="0.25">
      <c r="A2648" s="31">
        <v>44105</v>
      </c>
      <c r="B2648" s="32" t="s">
        <v>74</v>
      </c>
      <c r="C2648" s="32" t="s">
        <v>78</v>
      </c>
      <c r="D2648" s="32" t="s">
        <v>77</v>
      </c>
      <c r="E2648" s="33">
        <v>28</v>
      </c>
      <c r="F2648" s="34">
        <v>10664.1</v>
      </c>
      <c r="G2648" s="34">
        <v>533.19000000000005</v>
      </c>
      <c r="H2648" s="34">
        <v>6717.25</v>
      </c>
      <c r="I2648" s="34">
        <v>0</v>
      </c>
      <c r="J2648" s="35">
        <f t="shared" si="287"/>
        <v>10130.91</v>
      </c>
      <c r="K2648" s="35">
        <f t="shared" si="288"/>
        <v>3413.66</v>
      </c>
      <c r="L2648" s="35">
        <f t="shared" si="289"/>
        <v>3413.66</v>
      </c>
      <c r="M2648" s="36">
        <f t="shared" si="290"/>
        <v>0.33695492310167596</v>
      </c>
      <c r="N2648" s="37">
        <f t="shared" si="291"/>
        <v>2020</v>
      </c>
      <c r="O2648" s="38" t="str">
        <f t="shared" si="292"/>
        <v>Q4</v>
      </c>
      <c r="P2648" s="37">
        <f t="shared" si="293"/>
        <v>10</v>
      </c>
    </row>
    <row r="2649" spans="1:16" x14ac:dyDescent="0.25">
      <c r="A2649" s="31">
        <v>44105</v>
      </c>
      <c r="B2649" s="32" t="s">
        <v>74</v>
      </c>
      <c r="C2649" s="32" t="s">
        <v>79</v>
      </c>
      <c r="D2649" s="32" t="s">
        <v>76</v>
      </c>
      <c r="E2649" s="33">
        <v>135</v>
      </c>
      <c r="F2649" s="34">
        <v>61114.12</v>
      </c>
      <c r="G2649" s="34">
        <v>0</v>
      </c>
      <c r="H2649" s="34">
        <v>37940.31</v>
      </c>
      <c r="I2649" s="34">
        <v>0</v>
      </c>
      <c r="J2649" s="35">
        <f t="shared" si="287"/>
        <v>61114.12</v>
      </c>
      <c r="K2649" s="35">
        <f t="shared" si="288"/>
        <v>23173.810000000005</v>
      </c>
      <c r="L2649" s="35">
        <f t="shared" si="289"/>
        <v>23173.810000000005</v>
      </c>
      <c r="M2649" s="36">
        <f t="shared" si="290"/>
        <v>0.37918913010610322</v>
      </c>
      <c r="N2649" s="37">
        <f t="shared" si="291"/>
        <v>2020</v>
      </c>
      <c r="O2649" s="38" t="str">
        <f t="shared" si="292"/>
        <v>Q4</v>
      </c>
      <c r="P2649" s="37">
        <f t="shared" si="293"/>
        <v>10</v>
      </c>
    </row>
    <row r="2650" spans="1:16" x14ac:dyDescent="0.25">
      <c r="A2650" s="31">
        <v>44105</v>
      </c>
      <c r="B2650" s="32" t="s">
        <v>74</v>
      </c>
      <c r="C2650" s="32" t="s">
        <v>79</v>
      </c>
      <c r="D2650" s="32" t="s">
        <v>77</v>
      </c>
      <c r="E2650" s="33">
        <v>7</v>
      </c>
      <c r="F2650" s="34">
        <v>3542.81</v>
      </c>
      <c r="G2650" s="34">
        <v>177.15</v>
      </c>
      <c r="H2650" s="34">
        <v>1707.78</v>
      </c>
      <c r="I2650" s="34">
        <v>0</v>
      </c>
      <c r="J2650" s="35">
        <f t="shared" si="287"/>
        <v>3365.66</v>
      </c>
      <c r="K2650" s="35">
        <f t="shared" si="288"/>
        <v>1657.8799999999999</v>
      </c>
      <c r="L2650" s="35">
        <f t="shared" si="289"/>
        <v>1657.8799999999999</v>
      </c>
      <c r="M2650" s="36">
        <f t="shared" si="290"/>
        <v>0.49258689231829716</v>
      </c>
      <c r="N2650" s="37">
        <f t="shared" si="291"/>
        <v>2020</v>
      </c>
      <c r="O2650" s="38" t="str">
        <f t="shared" si="292"/>
        <v>Q4</v>
      </c>
      <c r="P2650" s="37">
        <f t="shared" si="293"/>
        <v>10</v>
      </c>
    </row>
    <row r="2651" spans="1:16" x14ac:dyDescent="0.25">
      <c r="A2651" s="31">
        <v>44105</v>
      </c>
      <c r="B2651" s="32" t="s">
        <v>80</v>
      </c>
      <c r="C2651" s="32" t="s">
        <v>86</v>
      </c>
      <c r="D2651" s="32" t="s">
        <v>76</v>
      </c>
      <c r="E2651" s="33">
        <v>44</v>
      </c>
      <c r="F2651" s="34">
        <v>266035.83</v>
      </c>
      <c r="G2651" s="34">
        <v>0</v>
      </c>
      <c r="H2651" s="34">
        <v>230463.97</v>
      </c>
      <c r="I2651" s="34">
        <v>14630.43</v>
      </c>
      <c r="J2651" s="35">
        <f t="shared" si="287"/>
        <v>266035.83</v>
      </c>
      <c r="K2651" s="35">
        <f t="shared" si="288"/>
        <v>35571.860000000015</v>
      </c>
      <c r="L2651" s="35">
        <f t="shared" si="289"/>
        <v>20941.430000000015</v>
      </c>
      <c r="M2651" s="36">
        <f t="shared" si="290"/>
        <v>0.13371078625010779</v>
      </c>
      <c r="N2651" s="37">
        <f t="shared" si="291"/>
        <v>2020</v>
      </c>
      <c r="O2651" s="38" t="str">
        <f t="shared" si="292"/>
        <v>Q4</v>
      </c>
      <c r="P2651" s="37">
        <f t="shared" si="293"/>
        <v>10</v>
      </c>
    </row>
    <row r="2652" spans="1:16" x14ac:dyDescent="0.25">
      <c r="A2652" s="31">
        <v>44105</v>
      </c>
      <c r="B2652" s="32" t="s">
        <v>80</v>
      </c>
      <c r="C2652" s="32" t="s">
        <v>86</v>
      </c>
      <c r="D2652" s="32" t="s">
        <v>77</v>
      </c>
      <c r="E2652" s="33">
        <v>1</v>
      </c>
      <c r="F2652" s="34">
        <v>10282.02</v>
      </c>
      <c r="G2652" s="34">
        <v>514.1</v>
      </c>
      <c r="H2652" s="34">
        <v>8164.82</v>
      </c>
      <c r="I2652" s="34">
        <v>544.28</v>
      </c>
      <c r="J2652" s="35">
        <f t="shared" si="287"/>
        <v>9767.92</v>
      </c>
      <c r="K2652" s="35">
        <f t="shared" si="288"/>
        <v>1603.1000000000004</v>
      </c>
      <c r="L2652" s="35">
        <f t="shared" si="289"/>
        <v>1058.8200000000004</v>
      </c>
      <c r="M2652" s="36">
        <f t="shared" si="290"/>
        <v>0.16411887075242226</v>
      </c>
      <c r="N2652" s="37">
        <f t="shared" si="291"/>
        <v>2020</v>
      </c>
      <c r="O2652" s="38" t="str">
        <f t="shared" si="292"/>
        <v>Q4</v>
      </c>
      <c r="P2652" s="37">
        <f t="shared" si="293"/>
        <v>10</v>
      </c>
    </row>
    <row r="2653" spans="1:16" x14ac:dyDescent="0.25">
      <c r="A2653" s="31">
        <v>44105</v>
      </c>
      <c r="B2653" s="32" t="s">
        <v>80</v>
      </c>
      <c r="C2653" s="32" t="s">
        <v>75</v>
      </c>
      <c r="D2653" s="32" t="s">
        <v>76</v>
      </c>
      <c r="E2653" s="33">
        <v>43</v>
      </c>
      <c r="F2653" s="34">
        <v>272455.71000000002</v>
      </c>
      <c r="G2653" s="34">
        <v>0</v>
      </c>
      <c r="H2653" s="34">
        <v>239865.19</v>
      </c>
      <c r="I2653" s="34">
        <v>0</v>
      </c>
      <c r="J2653" s="35">
        <f t="shared" si="287"/>
        <v>272455.71000000002</v>
      </c>
      <c r="K2653" s="35">
        <f t="shared" si="288"/>
        <v>32590.520000000019</v>
      </c>
      <c r="L2653" s="35">
        <f t="shared" si="289"/>
        <v>32590.520000000019</v>
      </c>
      <c r="M2653" s="36">
        <f t="shared" si="290"/>
        <v>0.11961768024608482</v>
      </c>
      <c r="N2653" s="37">
        <f t="shared" si="291"/>
        <v>2020</v>
      </c>
      <c r="O2653" s="38" t="str">
        <f t="shared" si="292"/>
        <v>Q4</v>
      </c>
      <c r="P2653" s="37">
        <f t="shared" si="293"/>
        <v>10</v>
      </c>
    </row>
    <row r="2654" spans="1:16" x14ac:dyDescent="0.25">
      <c r="A2654" s="31">
        <v>44105</v>
      </c>
      <c r="B2654" s="32" t="s">
        <v>80</v>
      </c>
      <c r="C2654" s="32" t="s">
        <v>75</v>
      </c>
      <c r="D2654" s="32" t="s">
        <v>77</v>
      </c>
      <c r="E2654" s="33">
        <v>1</v>
      </c>
      <c r="F2654" s="34">
        <v>6320.32</v>
      </c>
      <c r="G2654" s="34">
        <v>316.02</v>
      </c>
      <c r="H2654" s="34">
        <v>5949.9</v>
      </c>
      <c r="I2654" s="34">
        <v>0</v>
      </c>
      <c r="J2654" s="35">
        <f t="shared" si="287"/>
        <v>6004.2999999999993</v>
      </c>
      <c r="K2654" s="35">
        <f t="shared" si="288"/>
        <v>54.399999999999636</v>
      </c>
      <c r="L2654" s="35">
        <f t="shared" si="289"/>
        <v>54.399999999999636</v>
      </c>
      <c r="M2654" s="36">
        <f t="shared" si="290"/>
        <v>9.0601735422946288E-3</v>
      </c>
      <c r="N2654" s="37">
        <f t="shared" si="291"/>
        <v>2020</v>
      </c>
      <c r="O2654" s="38" t="str">
        <f t="shared" si="292"/>
        <v>Q4</v>
      </c>
      <c r="P2654" s="37">
        <f t="shared" si="293"/>
        <v>10</v>
      </c>
    </row>
    <row r="2655" spans="1:16" x14ac:dyDescent="0.25">
      <c r="A2655" s="31">
        <v>44105</v>
      </c>
      <c r="B2655" s="32" t="s">
        <v>80</v>
      </c>
      <c r="C2655" s="32" t="s">
        <v>78</v>
      </c>
      <c r="D2655" s="32" t="s">
        <v>76</v>
      </c>
      <c r="E2655" s="33">
        <v>155</v>
      </c>
      <c r="F2655" s="34">
        <v>922150.92</v>
      </c>
      <c r="G2655" s="34">
        <v>0</v>
      </c>
      <c r="H2655" s="34">
        <v>805676.92</v>
      </c>
      <c r="I2655" s="34">
        <v>0</v>
      </c>
      <c r="J2655" s="35">
        <f t="shared" si="287"/>
        <v>922150.92</v>
      </c>
      <c r="K2655" s="35">
        <f t="shared" si="288"/>
        <v>116474</v>
      </c>
      <c r="L2655" s="35">
        <f t="shared" si="289"/>
        <v>116474</v>
      </c>
      <c r="M2655" s="36">
        <f t="shared" si="290"/>
        <v>0.12630687393339041</v>
      </c>
      <c r="N2655" s="37">
        <f t="shared" si="291"/>
        <v>2020</v>
      </c>
      <c r="O2655" s="38" t="str">
        <f t="shared" si="292"/>
        <v>Q4</v>
      </c>
      <c r="P2655" s="37">
        <f t="shared" si="293"/>
        <v>10</v>
      </c>
    </row>
    <row r="2656" spans="1:16" x14ac:dyDescent="0.25">
      <c r="A2656" s="31">
        <v>44105</v>
      </c>
      <c r="B2656" s="32" t="s">
        <v>80</v>
      </c>
      <c r="C2656" s="32" t="s">
        <v>78</v>
      </c>
      <c r="D2656" s="32" t="s">
        <v>77</v>
      </c>
      <c r="E2656" s="33">
        <v>9</v>
      </c>
      <c r="F2656" s="34">
        <v>48937.82</v>
      </c>
      <c r="G2656" s="34">
        <v>2446.89</v>
      </c>
      <c r="H2656" s="34">
        <v>43243.92</v>
      </c>
      <c r="I2656" s="34">
        <v>0</v>
      </c>
      <c r="J2656" s="35">
        <f t="shared" si="287"/>
        <v>46490.93</v>
      </c>
      <c r="K2656" s="35">
        <f t="shared" si="288"/>
        <v>3247.010000000002</v>
      </c>
      <c r="L2656" s="35">
        <f t="shared" si="289"/>
        <v>3247.010000000002</v>
      </c>
      <c r="M2656" s="36">
        <f t="shared" si="290"/>
        <v>6.9841794947960861E-2</v>
      </c>
      <c r="N2656" s="37">
        <f t="shared" si="291"/>
        <v>2020</v>
      </c>
      <c r="O2656" s="38" t="str">
        <f t="shared" si="292"/>
        <v>Q4</v>
      </c>
      <c r="P2656" s="37">
        <f t="shared" si="293"/>
        <v>10</v>
      </c>
    </row>
    <row r="2657" spans="1:16" x14ac:dyDescent="0.25">
      <c r="A2657" s="31">
        <v>44105</v>
      </c>
      <c r="B2657" s="32" t="s">
        <v>80</v>
      </c>
      <c r="C2657" s="32" t="s">
        <v>79</v>
      </c>
      <c r="D2657" s="32" t="s">
        <v>76</v>
      </c>
      <c r="E2657" s="33">
        <v>53</v>
      </c>
      <c r="F2657" s="34">
        <v>294753.86</v>
      </c>
      <c r="G2657" s="34">
        <v>0</v>
      </c>
      <c r="H2657" s="34">
        <v>254646.01</v>
      </c>
      <c r="I2657" s="34">
        <v>0</v>
      </c>
      <c r="J2657" s="35">
        <f t="shared" si="287"/>
        <v>294753.86</v>
      </c>
      <c r="K2657" s="35">
        <f t="shared" si="288"/>
        <v>40107.849999999977</v>
      </c>
      <c r="L2657" s="35">
        <f t="shared" si="289"/>
        <v>40107.849999999977</v>
      </c>
      <c r="M2657" s="36">
        <f t="shared" si="290"/>
        <v>0.13607234863692702</v>
      </c>
      <c r="N2657" s="37">
        <f t="shared" si="291"/>
        <v>2020</v>
      </c>
      <c r="O2657" s="38" t="str">
        <f t="shared" si="292"/>
        <v>Q4</v>
      </c>
      <c r="P2657" s="37">
        <f t="shared" si="293"/>
        <v>10</v>
      </c>
    </row>
    <row r="2658" spans="1:16" x14ac:dyDescent="0.25">
      <c r="A2658" s="31">
        <v>44105</v>
      </c>
      <c r="B2658" s="32" t="s">
        <v>80</v>
      </c>
      <c r="C2658" s="32" t="s">
        <v>79</v>
      </c>
      <c r="D2658" s="32" t="s">
        <v>77</v>
      </c>
      <c r="E2658" s="33">
        <v>1</v>
      </c>
      <c r="F2658" s="34">
        <v>17361.13</v>
      </c>
      <c r="G2658" s="34">
        <v>868.06</v>
      </c>
      <c r="H2658" s="34">
        <v>15030.85</v>
      </c>
      <c r="I2658" s="34">
        <v>0</v>
      </c>
      <c r="J2658" s="35">
        <f t="shared" si="287"/>
        <v>16493.07</v>
      </c>
      <c r="K2658" s="35">
        <f t="shared" si="288"/>
        <v>1462.2199999999993</v>
      </c>
      <c r="L2658" s="35">
        <f t="shared" si="289"/>
        <v>1462.2199999999993</v>
      </c>
      <c r="M2658" s="36">
        <f t="shared" si="290"/>
        <v>8.8656629723877931E-2</v>
      </c>
      <c r="N2658" s="37">
        <f t="shared" si="291"/>
        <v>2020</v>
      </c>
      <c r="O2658" s="38" t="str">
        <f t="shared" si="292"/>
        <v>Q4</v>
      </c>
      <c r="P2658" s="37">
        <f t="shared" si="293"/>
        <v>10</v>
      </c>
    </row>
    <row r="2659" spans="1:16" x14ac:dyDescent="0.25">
      <c r="A2659" s="31">
        <v>44105</v>
      </c>
      <c r="B2659" s="32" t="s">
        <v>81</v>
      </c>
      <c r="C2659" s="32" t="s">
        <v>86</v>
      </c>
      <c r="D2659" s="32" t="s">
        <v>76</v>
      </c>
      <c r="E2659" s="33">
        <v>77</v>
      </c>
      <c r="F2659" s="34">
        <v>59266.34</v>
      </c>
      <c r="G2659" s="34">
        <v>0</v>
      </c>
      <c r="H2659" s="34">
        <v>27074.01</v>
      </c>
      <c r="I2659" s="34">
        <v>3257.04</v>
      </c>
      <c r="J2659" s="35">
        <f t="shared" si="287"/>
        <v>59266.34</v>
      </c>
      <c r="K2659" s="35">
        <f t="shared" si="288"/>
        <v>32192.329999999998</v>
      </c>
      <c r="L2659" s="35">
        <f t="shared" si="289"/>
        <v>28935.289999999997</v>
      </c>
      <c r="M2659" s="36">
        <f t="shared" si="290"/>
        <v>0.54318066545023702</v>
      </c>
      <c r="N2659" s="37">
        <f t="shared" si="291"/>
        <v>2020</v>
      </c>
      <c r="O2659" s="38" t="str">
        <f t="shared" si="292"/>
        <v>Q4</v>
      </c>
      <c r="P2659" s="37">
        <f t="shared" si="293"/>
        <v>10</v>
      </c>
    </row>
    <row r="2660" spans="1:16" x14ac:dyDescent="0.25">
      <c r="A2660" s="31">
        <v>44105</v>
      </c>
      <c r="B2660" s="32" t="s">
        <v>81</v>
      </c>
      <c r="C2660" s="32" t="s">
        <v>86</v>
      </c>
      <c r="D2660" s="32" t="s">
        <v>77</v>
      </c>
      <c r="E2660" s="33">
        <v>2</v>
      </c>
      <c r="F2660" s="34">
        <v>1285.93</v>
      </c>
      <c r="G2660" s="34">
        <v>64.3</v>
      </c>
      <c r="H2660" s="34">
        <v>653.26</v>
      </c>
      <c r="I2660" s="34">
        <v>69.650000000000006</v>
      </c>
      <c r="J2660" s="35">
        <f t="shared" si="287"/>
        <v>1221.6300000000001</v>
      </c>
      <c r="K2660" s="35">
        <f t="shared" si="288"/>
        <v>568.37000000000012</v>
      </c>
      <c r="L2660" s="35">
        <f t="shared" si="289"/>
        <v>498.72000000000014</v>
      </c>
      <c r="M2660" s="36">
        <f t="shared" si="290"/>
        <v>0.46525543740739839</v>
      </c>
      <c r="N2660" s="37">
        <f t="shared" si="291"/>
        <v>2020</v>
      </c>
      <c r="O2660" s="38" t="str">
        <f t="shared" si="292"/>
        <v>Q4</v>
      </c>
      <c r="P2660" s="37">
        <f t="shared" si="293"/>
        <v>10</v>
      </c>
    </row>
    <row r="2661" spans="1:16" x14ac:dyDescent="0.25">
      <c r="A2661" s="31">
        <v>44105</v>
      </c>
      <c r="B2661" s="32" t="s">
        <v>81</v>
      </c>
      <c r="C2661" s="32" t="s">
        <v>75</v>
      </c>
      <c r="D2661" s="32" t="s">
        <v>76</v>
      </c>
      <c r="E2661" s="33">
        <v>92</v>
      </c>
      <c r="F2661" s="34">
        <v>64889.54</v>
      </c>
      <c r="G2661" s="34">
        <v>0</v>
      </c>
      <c r="H2661" s="34">
        <v>29114.92</v>
      </c>
      <c r="I2661" s="34">
        <v>0</v>
      </c>
      <c r="J2661" s="35">
        <f t="shared" si="287"/>
        <v>64889.54</v>
      </c>
      <c r="K2661" s="35">
        <f t="shared" si="288"/>
        <v>35774.620000000003</v>
      </c>
      <c r="L2661" s="35">
        <f t="shared" si="289"/>
        <v>35774.620000000003</v>
      </c>
      <c r="M2661" s="36">
        <f t="shared" si="290"/>
        <v>0.55131566659279763</v>
      </c>
      <c r="N2661" s="37">
        <f t="shared" si="291"/>
        <v>2020</v>
      </c>
      <c r="O2661" s="38" t="str">
        <f t="shared" si="292"/>
        <v>Q4</v>
      </c>
      <c r="P2661" s="37">
        <f t="shared" si="293"/>
        <v>10</v>
      </c>
    </row>
    <row r="2662" spans="1:16" x14ac:dyDescent="0.25">
      <c r="A2662" s="31">
        <v>44105</v>
      </c>
      <c r="B2662" s="32" t="s">
        <v>81</v>
      </c>
      <c r="C2662" s="32" t="s">
        <v>75</v>
      </c>
      <c r="D2662" s="32" t="s">
        <v>77</v>
      </c>
      <c r="E2662" s="33">
        <v>2</v>
      </c>
      <c r="F2662" s="34">
        <v>1285.93</v>
      </c>
      <c r="G2662" s="34">
        <v>64.3</v>
      </c>
      <c r="H2662" s="34">
        <v>657.47</v>
      </c>
      <c r="I2662" s="34">
        <v>0</v>
      </c>
      <c r="J2662" s="35">
        <f t="shared" si="287"/>
        <v>1221.6300000000001</v>
      </c>
      <c r="K2662" s="35">
        <f t="shared" si="288"/>
        <v>564.16000000000008</v>
      </c>
      <c r="L2662" s="35">
        <f t="shared" si="289"/>
        <v>564.16000000000008</v>
      </c>
      <c r="M2662" s="36">
        <f t="shared" si="290"/>
        <v>0.46180922210489267</v>
      </c>
      <c r="N2662" s="37">
        <f t="shared" si="291"/>
        <v>2020</v>
      </c>
      <c r="O2662" s="38" t="str">
        <f t="shared" si="292"/>
        <v>Q4</v>
      </c>
      <c r="P2662" s="37">
        <f t="shared" si="293"/>
        <v>10</v>
      </c>
    </row>
    <row r="2663" spans="1:16" x14ac:dyDescent="0.25">
      <c r="A2663" s="31">
        <v>44105</v>
      </c>
      <c r="B2663" s="32" t="s">
        <v>81</v>
      </c>
      <c r="C2663" s="32" t="s">
        <v>78</v>
      </c>
      <c r="D2663" s="32" t="s">
        <v>76</v>
      </c>
      <c r="E2663" s="33">
        <v>548</v>
      </c>
      <c r="F2663" s="34">
        <v>398672.06</v>
      </c>
      <c r="G2663" s="34">
        <v>0</v>
      </c>
      <c r="H2663" s="34">
        <v>178757.89</v>
      </c>
      <c r="I2663" s="34">
        <v>0</v>
      </c>
      <c r="J2663" s="35">
        <f t="shared" si="287"/>
        <v>398672.06</v>
      </c>
      <c r="K2663" s="35">
        <f t="shared" si="288"/>
        <v>219914.16999999998</v>
      </c>
      <c r="L2663" s="35">
        <f t="shared" si="289"/>
        <v>219914.16999999998</v>
      </c>
      <c r="M2663" s="36">
        <f t="shared" si="290"/>
        <v>0.55161670973380972</v>
      </c>
      <c r="N2663" s="37">
        <f t="shared" si="291"/>
        <v>2020</v>
      </c>
      <c r="O2663" s="38" t="str">
        <f t="shared" si="292"/>
        <v>Q4</v>
      </c>
      <c r="P2663" s="37">
        <f t="shared" si="293"/>
        <v>10</v>
      </c>
    </row>
    <row r="2664" spans="1:16" x14ac:dyDescent="0.25">
      <c r="A2664" s="31">
        <v>44105</v>
      </c>
      <c r="B2664" s="32" t="s">
        <v>81</v>
      </c>
      <c r="C2664" s="32" t="s">
        <v>78</v>
      </c>
      <c r="D2664" s="32" t="s">
        <v>77</v>
      </c>
      <c r="E2664" s="33">
        <v>27</v>
      </c>
      <c r="F2664" s="34">
        <v>14670.16</v>
      </c>
      <c r="G2664" s="34">
        <v>733.53</v>
      </c>
      <c r="H2664" s="34">
        <v>6637.74</v>
      </c>
      <c r="I2664" s="34">
        <v>0</v>
      </c>
      <c r="J2664" s="35">
        <f t="shared" si="287"/>
        <v>13936.63</v>
      </c>
      <c r="K2664" s="35">
        <f t="shared" si="288"/>
        <v>7298.8899999999994</v>
      </c>
      <c r="L2664" s="35">
        <f t="shared" si="289"/>
        <v>7298.8899999999994</v>
      </c>
      <c r="M2664" s="36">
        <f t="shared" si="290"/>
        <v>0.5237198662804422</v>
      </c>
      <c r="N2664" s="37">
        <f t="shared" si="291"/>
        <v>2020</v>
      </c>
      <c r="O2664" s="38" t="str">
        <f t="shared" si="292"/>
        <v>Q4</v>
      </c>
      <c r="P2664" s="37">
        <f t="shared" si="293"/>
        <v>10</v>
      </c>
    </row>
    <row r="2665" spans="1:16" x14ac:dyDescent="0.25">
      <c r="A2665" s="31">
        <v>44105</v>
      </c>
      <c r="B2665" s="32" t="s">
        <v>81</v>
      </c>
      <c r="C2665" s="32" t="s">
        <v>79</v>
      </c>
      <c r="D2665" s="32" t="s">
        <v>76</v>
      </c>
      <c r="E2665" s="33">
        <v>94</v>
      </c>
      <c r="F2665" s="34">
        <v>66575.990000000005</v>
      </c>
      <c r="G2665" s="34">
        <v>0</v>
      </c>
      <c r="H2665" s="34">
        <v>30671.17</v>
      </c>
      <c r="I2665" s="34">
        <v>0</v>
      </c>
      <c r="J2665" s="35">
        <f t="shared" si="287"/>
        <v>66575.990000000005</v>
      </c>
      <c r="K2665" s="35">
        <f t="shared" si="288"/>
        <v>35904.820000000007</v>
      </c>
      <c r="L2665" s="35">
        <f t="shared" si="289"/>
        <v>35904.820000000007</v>
      </c>
      <c r="M2665" s="36">
        <f t="shared" si="290"/>
        <v>0.53930583683396982</v>
      </c>
      <c r="N2665" s="37">
        <f t="shared" si="291"/>
        <v>2020</v>
      </c>
      <c r="O2665" s="38" t="str">
        <f t="shared" si="292"/>
        <v>Q4</v>
      </c>
      <c r="P2665" s="37">
        <f t="shared" si="293"/>
        <v>10</v>
      </c>
    </row>
    <row r="2666" spans="1:16" x14ac:dyDescent="0.25">
      <c r="A2666" s="31">
        <v>44105</v>
      </c>
      <c r="B2666" s="32" t="s">
        <v>81</v>
      </c>
      <c r="C2666" s="32" t="s">
        <v>79</v>
      </c>
      <c r="D2666" s="32" t="s">
        <v>77</v>
      </c>
      <c r="E2666" s="33">
        <v>8</v>
      </c>
      <c r="F2666" s="34">
        <v>5327.72</v>
      </c>
      <c r="G2666" s="34">
        <v>266.39999999999998</v>
      </c>
      <c r="H2666" s="34">
        <v>2375.3000000000002</v>
      </c>
      <c r="I2666" s="34">
        <v>0</v>
      </c>
      <c r="J2666" s="35">
        <f t="shared" si="287"/>
        <v>5061.3200000000006</v>
      </c>
      <c r="K2666" s="35">
        <f t="shared" si="288"/>
        <v>2686.0200000000004</v>
      </c>
      <c r="L2666" s="35">
        <f t="shared" si="289"/>
        <v>2686.0200000000004</v>
      </c>
      <c r="M2666" s="36">
        <f t="shared" si="290"/>
        <v>0.53069554977752842</v>
      </c>
      <c r="N2666" s="37">
        <f t="shared" si="291"/>
        <v>2020</v>
      </c>
      <c r="O2666" s="38" t="str">
        <f t="shared" si="292"/>
        <v>Q4</v>
      </c>
      <c r="P2666" s="37">
        <f t="shared" si="293"/>
        <v>10</v>
      </c>
    </row>
    <row r="2667" spans="1:16" x14ac:dyDescent="0.25">
      <c r="A2667" s="31">
        <v>44105</v>
      </c>
      <c r="B2667" s="32" t="s">
        <v>82</v>
      </c>
      <c r="C2667" s="32" t="s">
        <v>86</v>
      </c>
      <c r="D2667" s="32" t="s">
        <v>76</v>
      </c>
      <c r="E2667" s="33">
        <v>200</v>
      </c>
      <c r="F2667" s="34">
        <v>21904.14</v>
      </c>
      <c r="G2667" s="34">
        <v>0</v>
      </c>
      <c r="H2667" s="34">
        <v>18038.900000000001</v>
      </c>
      <c r="I2667" s="34">
        <v>1224.0899999999999</v>
      </c>
      <c r="J2667" s="35">
        <f t="shared" si="287"/>
        <v>21904.14</v>
      </c>
      <c r="K2667" s="35">
        <f t="shared" si="288"/>
        <v>3865.239999999998</v>
      </c>
      <c r="L2667" s="35">
        <f t="shared" si="289"/>
        <v>2641.1499999999978</v>
      </c>
      <c r="M2667" s="36">
        <f t="shared" si="290"/>
        <v>0.17646161867117349</v>
      </c>
      <c r="N2667" s="37">
        <f t="shared" si="291"/>
        <v>2020</v>
      </c>
      <c r="O2667" s="38" t="str">
        <f t="shared" si="292"/>
        <v>Q4</v>
      </c>
      <c r="P2667" s="37">
        <f t="shared" si="293"/>
        <v>10</v>
      </c>
    </row>
    <row r="2668" spans="1:16" x14ac:dyDescent="0.25">
      <c r="A2668" s="31">
        <v>44105</v>
      </c>
      <c r="B2668" s="32" t="s">
        <v>82</v>
      </c>
      <c r="C2668" s="32" t="s">
        <v>86</v>
      </c>
      <c r="D2668" s="32" t="s">
        <v>77</v>
      </c>
      <c r="E2668" s="33">
        <v>5</v>
      </c>
      <c r="F2668" s="34">
        <v>548.78</v>
      </c>
      <c r="G2668" s="34">
        <v>27.44</v>
      </c>
      <c r="H2668" s="34">
        <v>426.01</v>
      </c>
      <c r="I2668" s="34">
        <v>29.96</v>
      </c>
      <c r="J2668" s="35">
        <f t="shared" si="287"/>
        <v>521.33999999999992</v>
      </c>
      <c r="K2668" s="35">
        <f t="shared" si="288"/>
        <v>95.329999999999927</v>
      </c>
      <c r="L2668" s="35">
        <f t="shared" si="289"/>
        <v>65.369999999999919</v>
      </c>
      <c r="M2668" s="36">
        <f t="shared" si="290"/>
        <v>0.18285571795757077</v>
      </c>
      <c r="N2668" s="37">
        <f t="shared" si="291"/>
        <v>2020</v>
      </c>
      <c r="O2668" s="38" t="str">
        <f t="shared" si="292"/>
        <v>Q4</v>
      </c>
      <c r="P2668" s="37">
        <f t="shared" si="293"/>
        <v>10</v>
      </c>
    </row>
    <row r="2669" spans="1:16" x14ac:dyDescent="0.25">
      <c r="A2669" s="31">
        <v>44105</v>
      </c>
      <c r="B2669" s="32" t="s">
        <v>82</v>
      </c>
      <c r="C2669" s="32" t="s">
        <v>75</v>
      </c>
      <c r="D2669" s="32" t="s">
        <v>76</v>
      </c>
      <c r="E2669" s="33">
        <v>294</v>
      </c>
      <c r="F2669" s="34">
        <v>37144.82</v>
      </c>
      <c r="G2669" s="34">
        <v>0</v>
      </c>
      <c r="H2669" s="34">
        <v>30539.8</v>
      </c>
      <c r="I2669" s="34">
        <v>0</v>
      </c>
      <c r="J2669" s="35">
        <f t="shared" si="287"/>
        <v>37144.82</v>
      </c>
      <c r="K2669" s="35">
        <f t="shared" si="288"/>
        <v>6605.02</v>
      </c>
      <c r="L2669" s="35">
        <f t="shared" si="289"/>
        <v>6605.02</v>
      </c>
      <c r="M2669" s="36">
        <f t="shared" si="290"/>
        <v>0.17781806453766638</v>
      </c>
      <c r="N2669" s="37">
        <f t="shared" si="291"/>
        <v>2020</v>
      </c>
      <c r="O2669" s="38" t="str">
        <f t="shared" si="292"/>
        <v>Q4</v>
      </c>
      <c r="P2669" s="37">
        <f t="shared" si="293"/>
        <v>10</v>
      </c>
    </row>
    <row r="2670" spans="1:16" x14ac:dyDescent="0.25">
      <c r="A2670" s="31">
        <v>44105</v>
      </c>
      <c r="B2670" s="32" t="s">
        <v>82</v>
      </c>
      <c r="C2670" s="32" t="s">
        <v>75</v>
      </c>
      <c r="D2670" s="32" t="s">
        <v>77</v>
      </c>
      <c r="E2670" s="33">
        <v>15</v>
      </c>
      <c r="F2670" s="34">
        <v>1619.31</v>
      </c>
      <c r="G2670" s="34">
        <v>80.959999999999994</v>
      </c>
      <c r="H2670" s="34">
        <v>1299.6600000000001</v>
      </c>
      <c r="I2670" s="34">
        <v>0</v>
      </c>
      <c r="J2670" s="35">
        <f t="shared" si="287"/>
        <v>1538.35</v>
      </c>
      <c r="K2670" s="35">
        <f t="shared" si="288"/>
        <v>238.68999999999983</v>
      </c>
      <c r="L2670" s="35">
        <f t="shared" si="289"/>
        <v>238.68999999999983</v>
      </c>
      <c r="M2670" s="36">
        <f t="shared" si="290"/>
        <v>0.15515974908180832</v>
      </c>
      <c r="N2670" s="37">
        <f t="shared" si="291"/>
        <v>2020</v>
      </c>
      <c r="O2670" s="38" t="str">
        <f t="shared" si="292"/>
        <v>Q4</v>
      </c>
      <c r="P2670" s="37">
        <f t="shared" si="293"/>
        <v>10</v>
      </c>
    </row>
    <row r="2671" spans="1:16" x14ac:dyDescent="0.25">
      <c r="A2671" s="31">
        <v>44105</v>
      </c>
      <c r="B2671" s="32" t="s">
        <v>82</v>
      </c>
      <c r="C2671" s="32" t="s">
        <v>78</v>
      </c>
      <c r="D2671" s="32" t="s">
        <v>76</v>
      </c>
      <c r="E2671" s="33">
        <v>2686</v>
      </c>
      <c r="F2671" s="34">
        <v>279546.96999999997</v>
      </c>
      <c r="G2671" s="34">
        <v>0</v>
      </c>
      <c r="H2671" s="34">
        <v>228864.68</v>
      </c>
      <c r="I2671" s="34">
        <v>0</v>
      </c>
      <c r="J2671" s="35">
        <f t="shared" si="287"/>
        <v>279546.96999999997</v>
      </c>
      <c r="K2671" s="35">
        <f t="shared" si="288"/>
        <v>50682.289999999979</v>
      </c>
      <c r="L2671" s="35">
        <f t="shared" si="289"/>
        <v>50682.289999999979</v>
      </c>
      <c r="M2671" s="36">
        <f t="shared" si="290"/>
        <v>0.18130151795242133</v>
      </c>
      <c r="N2671" s="37">
        <f t="shared" si="291"/>
        <v>2020</v>
      </c>
      <c r="O2671" s="38" t="str">
        <f t="shared" si="292"/>
        <v>Q4</v>
      </c>
      <c r="P2671" s="37">
        <f t="shared" si="293"/>
        <v>10</v>
      </c>
    </row>
    <row r="2672" spans="1:16" x14ac:dyDescent="0.25">
      <c r="A2672" s="31">
        <v>44105</v>
      </c>
      <c r="B2672" s="32" t="s">
        <v>82</v>
      </c>
      <c r="C2672" s="32" t="s">
        <v>78</v>
      </c>
      <c r="D2672" s="32" t="s">
        <v>77</v>
      </c>
      <c r="E2672" s="33">
        <v>121</v>
      </c>
      <c r="F2672" s="34">
        <v>12861.45</v>
      </c>
      <c r="G2672" s="34">
        <v>643.1</v>
      </c>
      <c r="H2672" s="34">
        <v>11007.67</v>
      </c>
      <c r="I2672" s="34">
        <v>0</v>
      </c>
      <c r="J2672" s="35">
        <f t="shared" si="287"/>
        <v>12218.35</v>
      </c>
      <c r="K2672" s="35">
        <f t="shared" si="288"/>
        <v>1210.6800000000003</v>
      </c>
      <c r="L2672" s="35">
        <f t="shared" si="289"/>
        <v>1210.6800000000003</v>
      </c>
      <c r="M2672" s="36">
        <f t="shared" si="290"/>
        <v>9.9087028935985644E-2</v>
      </c>
      <c r="N2672" s="37">
        <f t="shared" si="291"/>
        <v>2020</v>
      </c>
      <c r="O2672" s="38" t="str">
        <f t="shared" si="292"/>
        <v>Q4</v>
      </c>
      <c r="P2672" s="37">
        <f t="shared" si="293"/>
        <v>10</v>
      </c>
    </row>
    <row r="2673" spans="1:16" x14ac:dyDescent="0.25">
      <c r="A2673" s="31">
        <v>44105</v>
      </c>
      <c r="B2673" s="32" t="s">
        <v>82</v>
      </c>
      <c r="C2673" s="32" t="s">
        <v>79</v>
      </c>
      <c r="D2673" s="32" t="s">
        <v>76</v>
      </c>
      <c r="E2673" s="33">
        <v>276</v>
      </c>
      <c r="F2673" s="34">
        <v>28028.59</v>
      </c>
      <c r="G2673" s="34">
        <v>0</v>
      </c>
      <c r="H2673" s="34">
        <v>22748.06</v>
      </c>
      <c r="I2673" s="34">
        <v>0</v>
      </c>
      <c r="J2673" s="35">
        <f t="shared" si="287"/>
        <v>28028.59</v>
      </c>
      <c r="K2673" s="35">
        <f t="shared" si="288"/>
        <v>5280.5299999999988</v>
      </c>
      <c r="L2673" s="35">
        <f t="shared" si="289"/>
        <v>5280.5299999999988</v>
      </c>
      <c r="M2673" s="36">
        <f t="shared" si="290"/>
        <v>0.18839798933874299</v>
      </c>
      <c r="N2673" s="37">
        <f t="shared" si="291"/>
        <v>2020</v>
      </c>
      <c r="O2673" s="38" t="str">
        <f t="shared" si="292"/>
        <v>Q4</v>
      </c>
      <c r="P2673" s="37">
        <f t="shared" si="293"/>
        <v>10</v>
      </c>
    </row>
    <row r="2674" spans="1:16" x14ac:dyDescent="0.25">
      <c r="A2674" s="31">
        <v>44105</v>
      </c>
      <c r="B2674" s="32" t="s">
        <v>82</v>
      </c>
      <c r="C2674" s="32" t="s">
        <v>79</v>
      </c>
      <c r="D2674" s="32" t="s">
        <v>77</v>
      </c>
      <c r="E2674" s="33">
        <v>14</v>
      </c>
      <c r="F2674" s="34">
        <v>3437.8</v>
      </c>
      <c r="G2674" s="34">
        <v>171.9</v>
      </c>
      <c r="H2674" s="34">
        <v>2808.08</v>
      </c>
      <c r="I2674" s="34">
        <v>0</v>
      </c>
      <c r="J2674" s="35">
        <f t="shared" si="287"/>
        <v>3265.9</v>
      </c>
      <c r="K2674" s="35">
        <f t="shared" si="288"/>
        <v>457.82000000000016</v>
      </c>
      <c r="L2674" s="35">
        <f t="shared" si="289"/>
        <v>457.82000000000016</v>
      </c>
      <c r="M2674" s="36">
        <f t="shared" si="290"/>
        <v>0.14018187942068042</v>
      </c>
      <c r="N2674" s="37">
        <f t="shared" si="291"/>
        <v>2020</v>
      </c>
      <c r="O2674" s="38" t="str">
        <f t="shared" si="292"/>
        <v>Q4</v>
      </c>
      <c r="P2674" s="37">
        <f t="shared" si="293"/>
        <v>10</v>
      </c>
    </row>
    <row r="2675" spans="1:16" x14ac:dyDescent="0.25">
      <c r="A2675" s="31">
        <v>44105</v>
      </c>
      <c r="B2675" s="32" t="s">
        <v>83</v>
      </c>
      <c r="C2675" s="32" t="s">
        <v>86</v>
      </c>
      <c r="D2675" s="32" t="s">
        <v>76</v>
      </c>
      <c r="E2675" s="33">
        <v>99</v>
      </c>
      <c r="F2675" s="34">
        <v>51947</v>
      </c>
      <c r="G2675" s="34">
        <v>0</v>
      </c>
      <c r="H2675" s="34">
        <v>27689.119999999999</v>
      </c>
      <c r="I2675" s="34">
        <v>3636.56</v>
      </c>
      <c r="J2675" s="35">
        <f t="shared" si="287"/>
        <v>51947</v>
      </c>
      <c r="K2675" s="35">
        <f t="shared" si="288"/>
        <v>24257.88</v>
      </c>
      <c r="L2675" s="35">
        <f t="shared" si="289"/>
        <v>20621.32</v>
      </c>
      <c r="M2675" s="36">
        <f t="shared" si="290"/>
        <v>0.46697364621633591</v>
      </c>
      <c r="N2675" s="37">
        <f t="shared" si="291"/>
        <v>2020</v>
      </c>
      <c r="O2675" s="38" t="str">
        <f t="shared" si="292"/>
        <v>Q4</v>
      </c>
      <c r="P2675" s="37">
        <f t="shared" si="293"/>
        <v>10</v>
      </c>
    </row>
    <row r="2676" spans="1:16" x14ac:dyDescent="0.25">
      <c r="A2676" s="31">
        <v>44105</v>
      </c>
      <c r="B2676" s="32" t="s">
        <v>83</v>
      </c>
      <c r="C2676" s="32" t="s">
        <v>86</v>
      </c>
      <c r="D2676" s="32" t="s">
        <v>77</v>
      </c>
      <c r="E2676" s="33">
        <v>8</v>
      </c>
      <c r="F2676" s="34">
        <v>4927.24</v>
      </c>
      <c r="G2676" s="34">
        <v>246.36</v>
      </c>
      <c r="H2676" s="34">
        <v>2339.2199999999998</v>
      </c>
      <c r="I2676" s="34">
        <v>265.73</v>
      </c>
      <c r="J2676" s="35">
        <f t="shared" si="287"/>
        <v>4680.88</v>
      </c>
      <c r="K2676" s="35">
        <f t="shared" si="288"/>
        <v>2341.6600000000003</v>
      </c>
      <c r="L2676" s="35">
        <f t="shared" si="289"/>
        <v>2075.9300000000003</v>
      </c>
      <c r="M2676" s="36">
        <f t="shared" si="290"/>
        <v>0.50026063475243976</v>
      </c>
      <c r="N2676" s="37">
        <f t="shared" si="291"/>
        <v>2020</v>
      </c>
      <c r="O2676" s="38" t="str">
        <f t="shared" si="292"/>
        <v>Q4</v>
      </c>
      <c r="P2676" s="37">
        <f t="shared" si="293"/>
        <v>10</v>
      </c>
    </row>
    <row r="2677" spans="1:16" x14ac:dyDescent="0.25">
      <c r="A2677" s="31">
        <v>44105</v>
      </c>
      <c r="B2677" s="32" t="s">
        <v>83</v>
      </c>
      <c r="C2677" s="32" t="s">
        <v>75</v>
      </c>
      <c r="D2677" s="32" t="s">
        <v>76</v>
      </c>
      <c r="E2677" s="33">
        <v>105</v>
      </c>
      <c r="F2677" s="34">
        <v>55228.95</v>
      </c>
      <c r="G2677" s="34">
        <v>0</v>
      </c>
      <c r="H2677" s="34">
        <v>29468.21</v>
      </c>
      <c r="I2677" s="34">
        <v>0</v>
      </c>
      <c r="J2677" s="35">
        <f t="shared" si="287"/>
        <v>55228.95</v>
      </c>
      <c r="K2677" s="35">
        <f t="shared" si="288"/>
        <v>25760.739999999998</v>
      </c>
      <c r="L2677" s="35">
        <f t="shared" si="289"/>
        <v>25760.739999999998</v>
      </c>
      <c r="M2677" s="36">
        <f t="shared" si="290"/>
        <v>0.46643544735143433</v>
      </c>
      <c r="N2677" s="37">
        <f t="shared" si="291"/>
        <v>2020</v>
      </c>
      <c r="O2677" s="38" t="str">
        <f t="shared" si="292"/>
        <v>Q4</v>
      </c>
      <c r="P2677" s="37">
        <f t="shared" si="293"/>
        <v>10</v>
      </c>
    </row>
    <row r="2678" spans="1:16" x14ac:dyDescent="0.25">
      <c r="A2678" s="31">
        <v>44105</v>
      </c>
      <c r="B2678" s="32" t="s">
        <v>83</v>
      </c>
      <c r="C2678" s="32" t="s">
        <v>75</v>
      </c>
      <c r="D2678" s="32" t="s">
        <v>77</v>
      </c>
      <c r="E2678" s="33">
        <v>7</v>
      </c>
      <c r="F2678" s="34">
        <v>6054.06</v>
      </c>
      <c r="G2678" s="34">
        <v>302.7</v>
      </c>
      <c r="H2678" s="34">
        <v>3320.69</v>
      </c>
      <c r="I2678" s="34">
        <v>0</v>
      </c>
      <c r="J2678" s="35">
        <f t="shared" si="287"/>
        <v>5751.3600000000006</v>
      </c>
      <c r="K2678" s="35">
        <f t="shared" si="288"/>
        <v>2430.6700000000005</v>
      </c>
      <c r="L2678" s="35">
        <f t="shared" si="289"/>
        <v>2430.6700000000005</v>
      </c>
      <c r="M2678" s="36">
        <f t="shared" si="290"/>
        <v>0.42262525733044015</v>
      </c>
      <c r="N2678" s="37">
        <f t="shared" si="291"/>
        <v>2020</v>
      </c>
      <c r="O2678" s="38" t="str">
        <f t="shared" si="292"/>
        <v>Q4</v>
      </c>
      <c r="P2678" s="37">
        <f t="shared" si="293"/>
        <v>10</v>
      </c>
    </row>
    <row r="2679" spans="1:16" x14ac:dyDescent="0.25">
      <c r="A2679" s="31">
        <v>44105</v>
      </c>
      <c r="B2679" s="32" t="s">
        <v>83</v>
      </c>
      <c r="C2679" s="32" t="s">
        <v>78</v>
      </c>
      <c r="D2679" s="32" t="s">
        <v>76</v>
      </c>
      <c r="E2679" s="33">
        <v>718</v>
      </c>
      <c r="F2679" s="34">
        <v>415528.45</v>
      </c>
      <c r="G2679" s="34">
        <v>0</v>
      </c>
      <c r="H2679" s="34">
        <v>224624.38</v>
      </c>
      <c r="I2679" s="34">
        <v>0</v>
      </c>
      <c r="J2679" s="35">
        <f t="shared" si="287"/>
        <v>415528.45</v>
      </c>
      <c r="K2679" s="35">
        <f t="shared" si="288"/>
        <v>190904.07</v>
      </c>
      <c r="L2679" s="35">
        <f t="shared" si="289"/>
        <v>190904.07</v>
      </c>
      <c r="M2679" s="36">
        <f t="shared" si="290"/>
        <v>0.45942478788155178</v>
      </c>
      <c r="N2679" s="37">
        <f t="shared" si="291"/>
        <v>2020</v>
      </c>
      <c r="O2679" s="38" t="str">
        <f t="shared" si="292"/>
        <v>Q4</v>
      </c>
      <c r="P2679" s="37">
        <f t="shared" si="293"/>
        <v>10</v>
      </c>
    </row>
    <row r="2680" spans="1:16" x14ac:dyDescent="0.25">
      <c r="A2680" s="31">
        <v>44105</v>
      </c>
      <c r="B2680" s="32" t="s">
        <v>83</v>
      </c>
      <c r="C2680" s="32" t="s">
        <v>78</v>
      </c>
      <c r="D2680" s="32" t="s">
        <v>77</v>
      </c>
      <c r="E2680" s="33">
        <v>29</v>
      </c>
      <c r="F2680" s="34">
        <v>20686.38</v>
      </c>
      <c r="G2680" s="34">
        <v>1034.3</v>
      </c>
      <c r="H2680" s="34">
        <v>11213.32</v>
      </c>
      <c r="I2680" s="34">
        <v>0</v>
      </c>
      <c r="J2680" s="35">
        <f t="shared" si="287"/>
        <v>19652.080000000002</v>
      </c>
      <c r="K2680" s="35">
        <f t="shared" si="288"/>
        <v>8438.760000000002</v>
      </c>
      <c r="L2680" s="35">
        <f t="shared" si="289"/>
        <v>8438.760000000002</v>
      </c>
      <c r="M2680" s="36">
        <f t="shared" si="290"/>
        <v>0.42940798124168034</v>
      </c>
      <c r="N2680" s="37">
        <f t="shared" si="291"/>
        <v>2020</v>
      </c>
      <c r="O2680" s="38" t="str">
        <f t="shared" si="292"/>
        <v>Q4</v>
      </c>
      <c r="P2680" s="37">
        <f t="shared" si="293"/>
        <v>10</v>
      </c>
    </row>
    <row r="2681" spans="1:16" x14ac:dyDescent="0.25">
      <c r="A2681" s="31">
        <v>44105</v>
      </c>
      <c r="B2681" s="32" t="s">
        <v>83</v>
      </c>
      <c r="C2681" s="32" t="s">
        <v>79</v>
      </c>
      <c r="D2681" s="32" t="s">
        <v>76</v>
      </c>
      <c r="E2681" s="33">
        <v>89</v>
      </c>
      <c r="F2681" s="34">
        <v>53419.13</v>
      </c>
      <c r="G2681" s="34">
        <v>0</v>
      </c>
      <c r="H2681" s="34">
        <v>28673.35</v>
      </c>
      <c r="I2681" s="34">
        <v>0</v>
      </c>
      <c r="J2681" s="35">
        <f t="shared" si="287"/>
        <v>53419.13</v>
      </c>
      <c r="K2681" s="35">
        <f t="shared" si="288"/>
        <v>24745.78</v>
      </c>
      <c r="L2681" s="35">
        <f t="shared" si="289"/>
        <v>24745.78</v>
      </c>
      <c r="M2681" s="36">
        <f t="shared" si="290"/>
        <v>0.46323816954712665</v>
      </c>
      <c r="N2681" s="37">
        <f t="shared" si="291"/>
        <v>2020</v>
      </c>
      <c r="O2681" s="38" t="str">
        <f t="shared" si="292"/>
        <v>Q4</v>
      </c>
      <c r="P2681" s="37">
        <f t="shared" si="293"/>
        <v>10</v>
      </c>
    </row>
    <row r="2682" spans="1:16" x14ac:dyDescent="0.25">
      <c r="A2682" s="31">
        <v>44105</v>
      </c>
      <c r="B2682" s="32" t="s">
        <v>83</v>
      </c>
      <c r="C2682" s="32" t="s">
        <v>79</v>
      </c>
      <c r="D2682" s="32" t="s">
        <v>77</v>
      </c>
      <c r="E2682" s="33">
        <v>1</v>
      </c>
      <c r="F2682" s="34">
        <v>410.24</v>
      </c>
      <c r="G2682" s="34">
        <v>20.51</v>
      </c>
      <c r="H2682" s="34">
        <v>238.38</v>
      </c>
      <c r="I2682" s="34">
        <v>0</v>
      </c>
      <c r="J2682" s="35">
        <f t="shared" si="287"/>
        <v>389.73</v>
      </c>
      <c r="K2682" s="35">
        <f t="shared" si="288"/>
        <v>151.35000000000002</v>
      </c>
      <c r="L2682" s="35">
        <f t="shared" si="289"/>
        <v>151.35000000000002</v>
      </c>
      <c r="M2682" s="36">
        <f t="shared" si="290"/>
        <v>0.38834577784620128</v>
      </c>
      <c r="N2682" s="37">
        <f t="shared" si="291"/>
        <v>2020</v>
      </c>
      <c r="O2682" s="38" t="str">
        <f t="shared" si="292"/>
        <v>Q4</v>
      </c>
      <c r="P2682" s="37">
        <f t="shared" si="293"/>
        <v>10</v>
      </c>
    </row>
    <row r="2683" spans="1:16" x14ac:dyDescent="0.25">
      <c r="A2683" s="31">
        <v>44105</v>
      </c>
      <c r="B2683" s="32" t="s">
        <v>84</v>
      </c>
      <c r="C2683" s="32" t="s">
        <v>86</v>
      </c>
      <c r="D2683" s="32" t="s">
        <v>76</v>
      </c>
      <c r="E2683" s="33">
        <v>41</v>
      </c>
      <c r="F2683" s="34">
        <v>178795.09</v>
      </c>
      <c r="G2683" s="34">
        <v>0</v>
      </c>
      <c r="H2683" s="34">
        <v>148293.47</v>
      </c>
      <c r="I2683" s="34">
        <v>9820.51</v>
      </c>
      <c r="J2683" s="35">
        <f t="shared" si="287"/>
        <v>178795.09</v>
      </c>
      <c r="K2683" s="35">
        <f t="shared" si="288"/>
        <v>30501.619999999995</v>
      </c>
      <c r="L2683" s="35">
        <f t="shared" si="289"/>
        <v>20681.109999999993</v>
      </c>
      <c r="M2683" s="36">
        <f t="shared" si="290"/>
        <v>0.17059540057839392</v>
      </c>
      <c r="N2683" s="37">
        <f t="shared" si="291"/>
        <v>2020</v>
      </c>
      <c r="O2683" s="38" t="str">
        <f t="shared" si="292"/>
        <v>Q4</v>
      </c>
      <c r="P2683" s="37">
        <f t="shared" si="293"/>
        <v>10</v>
      </c>
    </row>
    <row r="2684" spans="1:16" x14ac:dyDescent="0.25">
      <c r="A2684" s="31">
        <v>44105</v>
      </c>
      <c r="B2684" s="32" t="s">
        <v>84</v>
      </c>
      <c r="C2684" s="32" t="s">
        <v>86</v>
      </c>
      <c r="D2684" s="32" t="s">
        <v>77</v>
      </c>
      <c r="E2684" s="33">
        <v>2</v>
      </c>
      <c r="F2684" s="34">
        <v>6643.97</v>
      </c>
      <c r="G2684" s="34">
        <v>332.2</v>
      </c>
      <c r="H2684" s="34">
        <v>4748.88</v>
      </c>
      <c r="I2684" s="34">
        <v>350.73</v>
      </c>
      <c r="J2684" s="35">
        <f t="shared" si="287"/>
        <v>6311.77</v>
      </c>
      <c r="K2684" s="35">
        <f t="shared" si="288"/>
        <v>1562.8900000000003</v>
      </c>
      <c r="L2684" s="35">
        <f t="shared" si="289"/>
        <v>1212.1600000000003</v>
      </c>
      <c r="M2684" s="36">
        <f t="shared" si="290"/>
        <v>0.24761516975428449</v>
      </c>
      <c r="N2684" s="37">
        <f t="shared" si="291"/>
        <v>2020</v>
      </c>
      <c r="O2684" s="38" t="str">
        <f t="shared" si="292"/>
        <v>Q4</v>
      </c>
      <c r="P2684" s="37">
        <f t="shared" si="293"/>
        <v>10</v>
      </c>
    </row>
    <row r="2685" spans="1:16" x14ac:dyDescent="0.25">
      <c r="A2685" s="31">
        <v>44105</v>
      </c>
      <c r="B2685" s="32" t="s">
        <v>84</v>
      </c>
      <c r="C2685" s="32" t="s">
        <v>75</v>
      </c>
      <c r="D2685" s="32" t="s">
        <v>76</v>
      </c>
      <c r="E2685" s="33">
        <v>61</v>
      </c>
      <c r="F2685" s="34">
        <v>244574.43</v>
      </c>
      <c r="G2685" s="34">
        <v>0</v>
      </c>
      <c r="H2685" s="34">
        <v>204345.9</v>
      </c>
      <c r="I2685" s="34">
        <v>0</v>
      </c>
      <c r="J2685" s="35">
        <f t="shared" si="287"/>
        <v>244574.43</v>
      </c>
      <c r="K2685" s="35">
        <f t="shared" si="288"/>
        <v>40228.53</v>
      </c>
      <c r="L2685" s="35">
        <f t="shared" si="289"/>
        <v>40228.53</v>
      </c>
      <c r="M2685" s="36">
        <f t="shared" si="290"/>
        <v>0.16448379333849414</v>
      </c>
      <c r="N2685" s="37">
        <f t="shared" si="291"/>
        <v>2020</v>
      </c>
      <c r="O2685" s="38" t="str">
        <f t="shared" si="292"/>
        <v>Q4</v>
      </c>
      <c r="P2685" s="37">
        <f t="shared" si="293"/>
        <v>10</v>
      </c>
    </row>
    <row r="2686" spans="1:16" x14ac:dyDescent="0.25">
      <c r="A2686" s="31">
        <v>44105</v>
      </c>
      <c r="B2686" s="32" t="s">
        <v>84</v>
      </c>
      <c r="C2686" s="32" t="s">
        <v>75</v>
      </c>
      <c r="D2686" s="32" t="s">
        <v>77</v>
      </c>
      <c r="E2686" s="33">
        <v>5</v>
      </c>
      <c r="F2686" s="34">
        <v>14358.45</v>
      </c>
      <c r="G2686" s="34">
        <v>717.93</v>
      </c>
      <c r="H2686" s="34">
        <v>12415.68</v>
      </c>
      <c r="I2686" s="34">
        <v>0</v>
      </c>
      <c r="J2686" s="35">
        <f t="shared" si="287"/>
        <v>13640.52</v>
      </c>
      <c r="K2686" s="35">
        <f t="shared" si="288"/>
        <v>1224.8400000000001</v>
      </c>
      <c r="L2686" s="35">
        <f t="shared" si="289"/>
        <v>1224.8400000000001</v>
      </c>
      <c r="M2686" s="36">
        <f t="shared" si="290"/>
        <v>8.9794230718477017E-2</v>
      </c>
      <c r="N2686" s="37">
        <f t="shared" si="291"/>
        <v>2020</v>
      </c>
      <c r="O2686" s="38" t="str">
        <f t="shared" si="292"/>
        <v>Q4</v>
      </c>
      <c r="P2686" s="37">
        <f t="shared" si="293"/>
        <v>10</v>
      </c>
    </row>
    <row r="2687" spans="1:16" x14ac:dyDescent="0.25">
      <c r="A2687" s="31">
        <v>44105</v>
      </c>
      <c r="B2687" s="32" t="s">
        <v>84</v>
      </c>
      <c r="C2687" s="32" t="s">
        <v>78</v>
      </c>
      <c r="D2687" s="32" t="s">
        <v>76</v>
      </c>
      <c r="E2687" s="33">
        <v>235</v>
      </c>
      <c r="F2687" s="34">
        <v>1029365.92</v>
      </c>
      <c r="G2687" s="34">
        <v>0</v>
      </c>
      <c r="H2687" s="34">
        <v>855346.74</v>
      </c>
      <c r="I2687" s="34">
        <v>0</v>
      </c>
      <c r="J2687" s="35">
        <f t="shared" si="287"/>
        <v>1029365.92</v>
      </c>
      <c r="K2687" s="35">
        <f t="shared" si="288"/>
        <v>174019.18000000005</v>
      </c>
      <c r="L2687" s="35">
        <f t="shared" si="289"/>
        <v>174019.18000000005</v>
      </c>
      <c r="M2687" s="36">
        <f t="shared" si="290"/>
        <v>0.16905473225692186</v>
      </c>
      <c r="N2687" s="37">
        <f t="shared" si="291"/>
        <v>2020</v>
      </c>
      <c r="O2687" s="38" t="str">
        <f t="shared" si="292"/>
        <v>Q4</v>
      </c>
      <c r="P2687" s="37">
        <f t="shared" si="293"/>
        <v>10</v>
      </c>
    </row>
    <row r="2688" spans="1:16" x14ac:dyDescent="0.25">
      <c r="A2688" s="31">
        <v>44105</v>
      </c>
      <c r="B2688" s="32" t="s">
        <v>84</v>
      </c>
      <c r="C2688" s="32" t="s">
        <v>78</v>
      </c>
      <c r="D2688" s="32" t="s">
        <v>77</v>
      </c>
      <c r="E2688" s="33">
        <v>15</v>
      </c>
      <c r="F2688" s="34">
        <v>48314.37</v>
      </c>
      <c r="G2688" s="34">
        <v>2415.6999999999998</v>
      </c>
      <c r="H2688" s="34">
        <v>39067.31</v>
      </c>
      <c r="I2688" s="34">
        <v>0</v>
      </c>
      <c r="J2688" s="35">
        <f t="shared" si="287"/>
        <v>45898.670000000006</v>
      </c>
      <c r="K2688" s="35">
        <f t="shared" si="288"/>
        <v>6831.3600000000079</v>
      </c>
      <c r="L2688" s="35">
        <f t="shared" si="289"/>
        <v>6831.3600000000079</v>
      </c>
      <c r="M2688" s="36">
        <f t="shared" si="290"/>
        <v>0.14883568521702278</v>
      </c>
      <c r="N2688" s="37">
        <f t="shared" si="291"/>
        <v>2020</v>
      </c>
      <c r="O2688" s="38" t="str">
        <f t="shared" si="292"/>
        <v>Q4</v>
      </c>
      <c r="P2688" s="37">
        <f t="shared" si="293"/>
        <v>10</v>
      </c>
    </row>
    <row r="2689" spans="1:16" x14ac:dyDescent="0.25">
      <c r="A2689" s="31">
        <v>44105</v>
      </c>
      <c r="B2689" s="32" t="s">
        <v>84</v>
      </c>
      <c r="C2689" s="32" t="s">
        <v>79</v>
      </c>
      <c r="D2689" s="32" t="s">
        <v>76</v>
      </c>
      <c r="E2689" s="33">
        <v>63</v>
      </c>
      <c r="F2689" s="34">
        <v>218637.19</v>
      </c>
      <c r="G2689" s="34">
        <v>0</v>
      </c>
      <c r="H2689" s="34">
        <v>185548.15</v>
      </c>
      <c r="I2689" s="34">
        <v>0</v>
      </c>
      <c r="J2689" s="35">
        <f t="shared" si="287"/>
        <v>218637.19</v>
      </c>
      <c r="K2689" s="35">
        <f t="shared" si="288"/>
        <v>33089.040000000008</v>
      </c>
      <c r="L2689" s="35">
        <f t="shared" si="289"/>
        <v>33089.040000000008</v>
      </c>
      <c r="M2689" s="36">
        <f t="shared" si="290"/>
        <v>0.15134223047780668</v>
      </c>
      <c r="N2689" s="37">
        <f t="shared" si="291"/>
        <v>2020</v>
      </c>
      <c r="O2689" s="38" t="str">
        <f t="shared" si="292"/>
        <v>Q4</v>
      </c>
      <c r="P2689" s="37">
        <f t="shared" si="293"/>
        <v>10</v>
      </c>
    </row>
    <row r="2690" spans="1:16" x14ac:dyDescent="0.25">
      <c r="A2690" s="31">
        <v>44105</v>
      </c>
      <c r="B2690" s="32" t="s">
        <v>84</v>
      </c>
      <c r="C2690" s="32" t="s">
        <v>79</v>
      </c>
      <c r="D2690" s="32" t="s">
        <v>77</v>
      </c>
      <c r="E2690" s="33">
        <v>2</v>
      </c>
      <c r="F2690" s="34">
        <v>5691.43</v>
      </c>
      <c r="G2690" s="34">
        <v>284.57</v>
      </c>
      <c r="H2690" s="34">
        <v>4542.05</v>
      </c>
      <c r="I2690" s="34">
        <v>0</v>
      </c>
      <c r="J2690" s="35">
        <f t="shared" ref="J2690:J2753" si="294">F2690-G2690</f>
        <v>5406.8600000000006</v>
      </c>
      <c r="K2690" s="35">
        <f t="shared" ref="K2690:K2753" si="295">J2690-H2690</f>
        <v>864.8100000000004</v>
      </c>
      <c r="L2690" s="35">
        <f t="shared" ref="L2690:L2753" si="296">K2690-I2690</f>
        <v>864.8100000000004</v>
      </c>
      <c r="M2690" s="36">
        <f t="shared" ref="M2690:M2753" si="297">IF(J2690=0,0,K2690/J2690)</f>
        <v>0.1599468083138828</v>
      </c>
      <c r="N2690" s="37">
        <f t="shared" ref="N2690:N2753" si="298">YEAR(A2690)</f>
        <v>2020</v>
      </c>
      <c r="O2690" s="38" t="str">
        <f t="shared" ref="O2690:O2753" si="299">"Q"&amp;ROUNDUP(MONTH(A2690)/3,0)</f>
        <v>Q4</v>
      </c>
      <c r="P2690" s="37">
        <f t="shared" ref="P2690:P2753" si="300">MONTH(A2690)</f>
        <v>10</v>
      </c>
    </row>
    <row r="2691" spans="1:16" x14ac:dyDescent="0.25">
      <c r="A2691" s="31">
        <v>44105</v>
      </c>
      <c r="B2691" s="32" t="s">
        <v>85</v>
      </c>
      <c r="C2691" s="32" t="s">
        <v>86</v>
      </c>
      <c r="D2691" s="32" t="s">
        <v>76</v>
      </c>
      <c r="E2691" s="33">
        <v>37</v>
      </c>
      <c r="F2691" s="34">
        <v>47954.96</v>
      </c>
      <c r="G2691" s="34">
        <v>0</v>
      </c>
      <c r="H2691" s="34">
        <v>25228.71</v>
      </c>
      <c r="I2691" s="34">
        <v>2637.2</v>
      </c>
      <c r="J2691" s="35">
        <f t="shared" si="294"/>
        <v>47954.96</v>
      </c>
      <c r="K2691" s="35">
        <f t="shared" si="295"/>
        <v>22726.25</v>
      </c>
      <c r="L2691" s="35">
        <f t="shared" si="296"/>
        <v>20089.05</v>
      </c>
      <c r="M2691" s="36">
        <f t="shared" si="297"/>
        <v>0.47390822555164264</v>
      </c>
      <c r="N2691" s="37">
        <f t="shared" si="298"/>
        <v>2020</v>
      </c>
      <c r="O2691" s="38" t="str">
        <f t="shared" si="299"/>
        <v>Q4</v>
      </c>
      <c r="P2691" s="37">
        <f t="shared" si="300"/>
        <v>10</v>
      </c>
    </row>
    <row r="2692" spans="1:16" x14ac:dyDescent="0.25">
      <c r="A2692" s="31">
        <v>44105</v>
      </c>
      <c r="B2692" s="32" t="s">
        <v>85</v>
      </c>
      <c r="C2692" s="32" t="s">
        <v>86</v>
      </c>
      <c r="D2692" s="32" t="s">
        <v>77</v>
      </c>
      <c r="E2692" s="33">
        <v>1</v>
      </c>
      <c r="F2692" s="34">
        <v>3408.58</v>
      </c>
      <c r="G2692" s="34">
        <v>170.43</v>
      </c>
      <c r="H2692" s="34">
        <v>1844.25</v>
      </c>
      <c r="I2692" s="34">
        <v>178.78</v>
      </c>
      <c r="J2692" s="35">
        <f t="shared" si="294"/>
        <v>3238.15</v>
      </c>
      <c r="K2692" s="35">
        <f t="shared" si="295"/>
        <v>1393.9</v>
      </c>
      <c r="L2692" s="35">
        <f t="shared" si="296"/>
        <v>1215.1200000000001</v>
      </c>
      <c r="M2692" s="36">
        <f t="shared" si="297"/>
        <v>0.43046183777774349</v>
      </c>
      <c r="N2692" s="37">
        <f t="shared" si="298"/>
        <v>2020</v>
      </c>
      <c r="O2692" s="38" t="str">
        <f t="shared" si="299"/>
        <v>Q4</v>
      </c>
      <c r="P2692" s="37">
        <f t="shared" si="300"/>
        <v>10</v>
      </c>
    </row>
    <row r="2693" spans="1:16" x14ac:dyDescent="0.25">
      <c r="A2693" s="31">
        <v>44105</v>
      </c>
      <c r="B2693" s="32" t="s">
        <v>85</v>
      </c>
      <c r="C2693" s="32" t="s">
        <v>75</v>
      </c>
      <c r="D2693" s="32" t="s">
        <v>76</v>
      </c>
      <c r="E2693" s="33">
        <v>43</v>
      </c>
      <c r="F2693" s="34">
        <v>55557.93</v>
      </c>
      <c r="G2693" s="34">
        <v>0</v>
      </c>
      <c r="H2693" s="34">
        <v>30216.91</v>
      </c>
      <c r="I2693" s="34">
        <v>0</v>
      </c>
      <c r="J2693" s="35">
        <f t="shared" si="294"/>
        <v>55557.93</v>
      </c>
      <c r="K2693" s="35">
        <f t="shared" si="295"/>
        <v>25341.02</v>
      </c>
      <c r="L2693" s="35">
        <f t="shared" si="296"/>
        <v>25341.02</v>
      </c>
      <c r="M2693" s="36">
        <f t="shared" si="297"/>
        <v>0.45611886547968938</v>
      </c>
      <c r="N2693" s="37">
        <f t="shared" si="298"/>
        <v>2020</v>
      </c>
      <c r="O2693" s="38" t="str">
        <f t="shared" si="299"/>
        <v>Q4</v>
      </c>
      <c r="P2693" s="37">
        <f t="shared" si="300"/>
        <v>10</v>
      </c>
    </row>
    <row r="2694" spans="1:16" x14ac:dyDescent="0.25">
      <c r="A2694" s="31">
        <v>44105</v>
      </c>
      <c r="B2694" s="32" t="s">
        <v>85</v>
      </c>
      <c r="C2694" s="32" t="s">
        <v>75</v>
      </c>
      <c r="D2694" s="32" t="s">
        <v>77</v>
      </c>
      <c r="E2694" s="33">
        <v>3</v>
      </c>
      <c r="F2694" s="34">
        <v>4954.3</v>
      </c>
      <c r="G2694" s="34">
        <v>247.71</v>
      </c>
      <c r="H2694" s="34">
        <v>2915.73</v>
      </c>
      <c r="I2694" s="34">
        <v>0</v>
      </c>
      <c r="J2694" s="35">
        <f t="shared" si="294"/>
        <v>4706.59</v>
      </c>
      <c r="K2694" s="35">
        <f t="shared" si="295"/>
        <v>1790.8600000000001</v>
      </c>
      <c r="L2694" s="35">
        <f t="shared" si="296"/>
        <v>1790.8600000000001</v>
      </c>
      <c r="M2694" s="36">
        <f t="shared" si="297"/>
        <v>0.38050053223246555</v>
      </c>
      <c r="N2694" s="37">
        <f t="shared" si="298"/>
        <v>2020</v>
      </c>
      <c r="O2694" s="38" t="str">
        <f t="shared" si="299"/>
        <v>Q4</v>
      </c>
      <c r="P2694" s="37">
        <f t="shared" si="300"/>
        <v>10</v>
      </c>
    </row>
    <row r="2695" spans="1:16" x14ac:dyDescent="0.25">
      <c r="A2695" s="31">
        <v>44105</v>
      </c>
      <c r="B2695" s="32" t="s">
        <v>85</v>
      </c>
      <c r="C2695" s="32" t="s">
        <v>78</v>
      </c>
      <c r="D2695" s="32" t="s">
        <v>76</v>
      </c>
      <c r="E2695" s="33">
        <v>281</v>
      </c>
      <c r="F2695" s="34">
        <v>361314.52</v>
      </c>
      <c r="G2695" s="34">
        <v>0</v>
      </c>
      <c r="H2695" s="34">
        <v>195614.94</v>
      </c>
      <c r="I2695" s="34">
        <v>0</v>
      </c>
      <c r="J2695" s="35">
        <f t="shared" si="294"/>
        <v>361314.52</v>
      </c>
      <c r="K2695" s="35">
        <f t="shared" si="295"/>
        <v>165699.58000000002</v>
      </c>
      <c r="L2695" s="35">
        <f t="shared" si="296"/>
        <v>165699.58000000002</v>
      </c>
      <c r="M2695" s="36">
        <f t="shared" si="297"/>
        <v>0.45860205119904951</v>
      </c>
      <c r="N2695" s="37">
        <f t="shared" si="298"/>
        <v>2020</v>
      </c>
      <c r="O2695" s="38" t="str">
        <f t="shared" si="299"/>
        <v>Q4</v>
      </c>
      <c r="P2695" s="37">
        <f t="shared" si="300"/>
        <v>10</v>
      </c>
    </row>
    <row r="2696" spans="1:16" x14ac:dyDescent="0.25">
      <c r="A2696" s="31">
        <v>44105</v>
      </c>
      <c r="B2696" s="32" t="s">
        <v>85</v>
      </c>
      <c r="C2696" s="32" t="s">
        <v>78</v>
      </c>
      <c r="D2696" s="32" t="s">
        <v>77</v>
      </c>
      <c r="E2696" s="33">
        <v>19</v>
      </c>
      <c r="F2696" s="34">
        <v>24355.759999999998</v>
      </c>
      <c r="G2696" s="34">
        <v>1217.77</v>
      </c>
      <c r="H2696" s="34">
        <v>12652.47</v>
      </c>
      <c r="I2696" s="34">
        <v>0</v>
      </c>
      <c r="J2696" s="35">
        <f t="shared" si="294"/>
        <v>23137.989999999998</v>
      </c>
      <c r="K2696" s="35">
        <f t="shared" si="295"/>
        <v>10485.519999999999</v>
      </c>
      <c r="L2696" s="35">
        <f t="shared" si="296"/>
        <v>10485.519999999999</v>
      </c>
      <c r="M2696" s="36">
        <f t="shared" si="297"/>
        <v>0.45317333095917145</v>
      </c>
      <c r="N2696" s="37">
        <f t="shared" si="298"/>
        <v>2020</v>
      </c>
      <c r="O2696" s="38" t="str">
        <f t="shared" si="299"/>
        <v>Q4</v>
      </c>
      <c r="P2696" s="37">
        <f t="shared" si="300"/>
        <v>10</v>
      </c>
    </row>
    <row r="2697" spans="1:16" x14ac:dyDescent="0.25">
      <c r="A2697" s="31">
        <v>44105</v>
      </c>
      <c r="B2697" s="32" t="s">
        <v>85</v>
      </c>
      <c r="C2697" s="32" t="s">
        <v>79</v>
      </c>
      <c r="D2697" s="32" t="s">
        <v>76</v>
      </c>
      <c r="E2697" s="33">
        <v>44</v>
      </c>
      <c r="F2697" s="34">
        <v>56671.81</v>
      </c>
      <c r="G2697" s="34">
        <v>0</v>
      </c>
      <c r="H2697" s="34">
        <v>31011.48</v>
      </c>
      <c r="I2697" s="34">
        <v>0</v>
      </c>
      <c r="J2697" s="35">
        <f t="shared" si="294"/>
        <v>56671.81</v>
      </c>
      <c r="K2697" s="35">
        <f t="shared" si="295"/>
        <v>25660.329999999998</v>
      </c>
      <c r="L2697" s="35">
        <f t="shared" si="296"/>
        <v>25660.329999999998</v>
      </c>
      <c r="M2697" s="36">
        <f t="shared" si="297"/>
        <v>0.45278825574831649</v>
      </c>
      <c r="N2697" s="37">
        <f t="shared" si="298"/>
        <v>2020</v>
      </c>
      <c r="O2697" s="38" t="str">
        <f t="shared" si="299"/>
        <v>Q4</v>
      </c>
      <c r="P2697" s="37">
        <f t="shared" si="300"/>
        <v>10</v>
      </c>
    </row>
    <row r="2698" spans="1:16" x14ac:dyDescent="0.25">
      <c r="A2698" s="31">
        <v>44105</v>
      </c>
      <c r="B2698" s="32" t="s">
        <v>85</v>
      </c>
      <c r="C2698" s="32" t="s">
        <v>79</v>
      </c>
      <c r="D2698" s="32" t="s">
        <v>77</v>
      </c>
      <c r="E2698" s="33">
        <v>9</v>
      </c>
      <c r="F2698" s="34">
        <v>11658.87</v>
      </c>
      <c r="G2698" s="34">
        <v>582.92999999999995</v>
      </c>
      <c r="H2698" s="34">
        <v>6917.91</v>
      </c>
      <c r="I2698" s="34">
        <v>0</v>
      </c>
      <c r="J2698" s="35">
        <f t="shared" si="294"/>
        <v>11075.94</v>
      </c>
      <c r="K2698" s="35">
        <f t="shared" si="295"/>
        <v>4158.0300000000007</v>
      </c>
      <c r="L2698" s="35">
        <f t="shared" si="296"/>
        <v>4158.0300000000007</v>
      </c>
      <c r="M2698" s="36">
        <f t="shared" si="297"/>
        <v>0.37541102606189636</v>
      </c>
      <c r="N2698" s="37">
        <f t="shared" si="298"/>
        <v>2020</v>
      </c>
      <c r="O2698" s="38" t="str">
        <f t="shared" si="299"/>
        <v>Q4</v>
      </c>
      <c r="P2698" s="37">
        <f t="shared" si="300"/>
        <v>10</v>
      </c>
    </row>
    <row r="2699" spans="1:16" x14ac:dyDescent="0.25">
      <c r="A2699" s="31">
        <v>44136</v>
      </c>
      <c r="B2699" s="32" t="s">
        <v>74</v>
      </c>
      <c r="C2699" s="32" t="s">
        <v>86</v>
      </c>
      <c r="D2699" s="32" t="s">
        <v>76</v>
      </c>
      <c r="E2699" s="33">
        <v>115</v>
      </c>
      <c r="F2699" s="34">
        <v>49909.85</v>
      </c>
      <c r="G2699" s="34">
        <v>0</v>
      </c>
      <c r="H2699" s="34">
        <v>29178.240000000002</v>
      </c>
      <c r="I2699" s="34">
        <v>2741.48</v>
      </c>
      <c r="J2699" s="35">
        <f t="shared" si="294"/>
        <v>49909.85</v>
      </c>
      <c r="K2699" s="35">
        <f t="shared" si="295"/>
        <v>20731.609999999997</v>
      </c>
      <c r="L2699" s="35">
        <f t="shared" si="296"/>
        <v>17990.129999999997</v>
      </c>
      <c r="M2699" s="36">
        <f t="shared" si="297"/>
        <v>0.41538113218132289</v>
      </c>
      <c r="N2699" s="37">
        <f t="shared" si="298"/>
        <v>2020</v>
      </c>
      <c r="O2699" s="38" t="str">
        <f t="shared" si="299"/>
        <v>Q4</v>
      </c>
      <c r="P2699" s="37">
        <f t="shared" si="300"/>
        <v>11</v>
      </c>
    </row>
    <row r="2700" spans="1:16" x14ac:dyDescent="0.25">
      <c r="A2700" s="31">
        <v>44136</v>
      </c>
      <c r="B2700" s="32" t="s">
        <v>74</v>
      </c>
      <c r="C2700" s="32" t="s">
        <v>86</v>
      </c>
      <c r="D2700" s="32" t="s">
        <v>77</v>
      </c>
      <c r="E2700" s="33">
        <v>23</v>
      </c>
      <c r="F2700" s="34">
        <v>11005.09</v>
      </c>
      <c r="G2700" s="34">
        <v>1464.01</v>
      </c>
      <c r="H2700" s="34">
        <v>5704.3</v>
      </c>
      <c r="I2700" s="34">
        <v>526.04999999999995</v>
      </c>
      <c r="J2700" s="35">
        <f t="shared" si="294"/>
        <v>9541.08</v>
      </c>
      <c r="K2700" s="35">
        <f t="shared" si="295"/>
        <v>3836.7799999999997</v>
      </c>
      <c r="L2700" s="35">
        <f t="shared" si="296"/>
        <v>3310.7299999999996</v>
      </c>
      <c r="M2700" s="36">
        <f t="shared" si="297"/>
        <v>0.40213267261148633</v>
      </c>
      <c r="N2700" s="37">
        <f t="shared" si="298"/>
        <v>2020</v>
      </c>
      <c r="O2700" s="38" t="str">
        <f t="shared" si="299"/>
        <v>Q4</v>
      </c>
      <c r="P2700" s="37">
        <f t="shared" si="300"/>
        <v>11</v>
      </c>
    </row>
    <row r="2701" spans="1:16" x14ac:dyDescent="0.25">
      <c r="A2701" s="31">
        <v>44136</v>
      </c>
      <c r="B2701" s="32" t="s">
        <v>74</v>
      </c>
      <c r="C2701" s="32" t="s">
        <v>75</v>
      </c>
      <c r="D2701" s="32" t="s">
        <v>76</v>
      </c>
      <c r="E2701" s="33">
        <v>132</v>
      </c>
      <c r="F2701" s="34">
        <v>53093.32</v>
      </c>
      <c r="G2701" s="34">
        <v>0</v>
      </c>
      <c r="H2701" s="34">
        <v>33346.620000000003</v>
      </c>
      <c r="I2701" s="34">
        <v>0</v>
      </c>
      <c r="J2701" s="35">
        <f t="shared" si="294"/>
        <v>53093.32</v>
      </c>
      <c r="K2701" s="35">
        <f t="shared" si="295"/>
        <v>19746.699999999997</v>
      </c>
      <c r="L2701" s="35">
        <f t="shared" si="296"/>
        <v>19746.699999999997</v>
      </c>
      <c r="M2701" s="36">
        <f t="shared" si="297"/>
        <v>0.37192437768065734</v>
      </c>
      <c r="N2701" s="37">
        <f t="shared" si="298"/>
        <v>2020</v>
      </c>
      <c r="O2701" s="38" t="str">
        <f t="shared" si="299"/>
        <v>Q4</v>
      </c>
      <c r="P2701" s="37">
        <f t="shared" si="300"/>
        <v>11</v>
      </c>
    </row>
    <row r="2702" spans="1:16" x14ac:dyDescent="0.25">
      <c r="A2702" s="31">
        <v>44136</v>
      </c>
      <c r="B2702" s="32" t="s">
        <v>74</v>
      </c>
      <c r="C2702" s="32" t="s">
        <v>75</v>
      </c>
      <c r="D2702" s="32" t="s">
        <v>77</v>
      </c>
      <c r="E2702" s="33">
        <v>52</v>
      </c>
      <c r="F2702" s="34">
        <v>19882.099999999999</v>
      </c>
      <c r="G2702" s="34">
        <v>2591.65</v>
      </c>
      <c r="H2702" s="34">
        <v>12358.19</v>
      </c>
      <c r="I2702" s="34">
        <v>0</v>
      </c>
      <c r="J2702" s="35">
        <f t="shared" si="294"/>
        <v>17290.449999999997</v>
      </c>
      <c r="K2702" s="35">
        <f t="shared" si="295"/>
        <v>4932.2599999999966</v>
      </c>
      <c r="L2702" s="35">
        <f t="shared" si="296"/>
        <v>4932.2599999999966</v>
      </c>
      <c r="M2702" s="36">
        <f t="shared" si="297"/>
        <v>0.28525920378012126</v>
      </c>
      <c r="N2702" s="37">
        <f t="shared" si="298"/>
        <v>2020</v>
      </c>
      <c r="O2702" s="38" t="str">
        <f t="shared" si="299"/>
        <v>Q4</v>
      </c>
      <c r="P2702" s="37">
        <f t="shared" si="300"/>
        <v>11</v>
      </c>
    </row>
    <row r="2703" spans="1:16" x14ac:dyDescent="0.25">
      <c r="A2703" s="31">
        <v>44136</v>
      </c>
      <c r="B2703" s="32" t="s">
        <v>74</v>
      </c>
      <c r="C2703" s="32" t="s">
        <v>78</v>
      </c>
      <c r="D2703" s="32" t="s">
        <v>76</v>
      </c>
      <c r="E2703" s="33">
        <v>947</v>
      </c>
      <c r="F2703" s="34">
        <v>385445.16</v>
      </c>
      <c r="G2703" s="34">
        <v>0</v>
      </c>
      <c r="H2703" s="34">
        <v>237659.01</v>
      </c>
      <c r="I2703" s="34">
        <v>0</v>
      </c>
      <c r="J2703" s="35">
        <f t="shared" si="294"/>
        <v>385445.16</v>
      </c>
      <c r="K2703" s="35">
        <f t="shared" si="295"/>
        <v>147786.14999999997</v>
      </c>
      <c r="L2703" s="35">
        <f t="shared" si="296"/>
        <v>147786.14999999997</v>
      </c>
      <c r="M2703" s="36">
        <f t="shared" si="297"/>
        <v>0.38341680046001869</v>
      </c>
      <c r="N2703" s="37">
        <f t="shared" si="298"/>
        <v>2020</v>
      </c>
      <c r="O2703" s="38" t="str">
        <f t="shared" si="299"/>
        <v>Q4</v>
      </c>
      <c r="P2703" s="37">
        <f t="shared" si="300"/>
        <v>11</v>
      </c>
    </row>
    <row r="2704" spans="1:16" x14ac:dyDescent="0.25">
      <c r="A2704" s="31">
        <v>44136</v>
      </c>
      <c r="B2704" s="32" t="s">
        <v>74</v>
      </c>
      <c r="C2704" s="32" t="s">
        <v>78</v>
      </c>
      <c r="D2704" s="32" t="s">
        <v>77</v>
      </c>
      <c r="E2704" s="33">
        <v>103</v>
      </c>
      <c r="F2704" s="34">
        <v>37091.68</v>
      </c>
      <c r="G2704" s="34">
        <v>3189.34</v>
      </c>
      <c r="H2704" s="34">
        <v>23362.11</v>
      </c>
      <c r="I2704" s="34">
        <v>0</v>
      </c>
      <c r="J2704" s="35">
        <f t="shared" si="294"/>
        <v>33902.339999999997</v>
      </c>
      <c r="K2704" s="35">
        <f t="shared" si="295"/>
        <v>10540.229999999996</v>
      </c>
      <c r="L2704" s="35">
        <f t="shared" si="296"/>
        <v>10540.229999999996</v>
      </c>
      <c r="M2704" s="36">
        <f t="shared" si="297"/>
        <v>0.31089977859935325</v>
      </c>
      <c r="N2704" s="37">
        <f t="shared" si="298"/>
        <v>2020</v>
      </c>
      <c r="O2704" s="38" t="str">
        <f t="shared" si="299"/>
        <v>Q4</v>
      </c>
      <c r="P2704" s="37">
        <f t="shared" si="300"/>
        <v>11</v>
      </c>
    </row>
    <row r="2705" spans="1:16" x14ac:dyDescent="0.25">
      <c r="A2705" s="31">
        <v>44136</v>
      </c>
      <c r="B2705" s="32" t="s">
        <v>74</v>
      </c>
      <c r="C2705" s="32" t="s">
        <v>79</v>
      </c>
      <c r="D2705" s="32" t="s">
        <v>76</v>
      </c>
      <c r="E2705" s="33">
        <v>151</v>
      </c>
      <c r="F2705" s="34">
        <v>66406.009999999995</v>
      </c>
      <c r="G2705" s="34">
        <v>0</v>
      </c>
      <c r="H2705" s="34">
        <v>38969.35</v>
      </c>
      <c r="I2705" s="34">
        <v>0</v>
      </c>
      <c r="J2705" s="35">
        <f t="shared" si="294"/>
        <v>66406.009999999995</v>
      </c>
      <c r="K2705" s="35">
        <f t="shared" si="295"/>
        <v>27436.659999999996</v>
      </c>
      <c r="L2705" s="35">
        <f t="shared" si="296"/>
        <v>27436.659999999996</v>
      </c>
      <c r="M2705" s="36">
        <f t="shared" si="297"/>
        <v>0.41316531440452453</v>
      </c>
      <c r="N2705" s="37">
        <f t="shared" si="298"/>
        <v>2020</v>
      </c>
      <c r="O2705" s="38" t="str">
        <f t="shared" si="299"/>
        <v>Q4</v>
      </c>
      <c r="P2705" s="37">
        <f t="shared" si="300"/>
        <v>11</v>
      </c>
    </row>
    <row r="2706" spans="1:16" x14ac:dyDescent="0.25">
      <c r="A2706" s="31">
        <v>44136</v>
      </c>
      <c r="B2706" s="32" t="s">
        <v>74</v>
      </c>
      <c r="C2706" s="32" t="s">
        <v>79</v>
      </c>
      <c r="D2706" s="32" t="s">
        <v>77</v>
      </c>
      <c r="E2706" s="33">
        <v>42</v>
      </c>
      <c r="F2706" s="34">
        <v>17111.099999999999</v>
      </c>
      <c r="G2706" s="34">
        <v>2088.6999999999998</v>
      </c>
      <c r="H2706" s="34">
        <v>9677.85</v>
      </c>
      <c r="I2706" s="34">
        <v>0</v>
      </c>
      <c r="J2706" s="35">
        <f t="shared" si="294"/>
        <v>15022.399999999998</v>
      </c>
      <c r="K2706" s="35">
        <f t="shared" si="295"/>
        <v>5344.5499999999975</v>
      </c>
      <c r="L2706" s="35">
        <f t="shared" si="296"/>
        <v>5344.5499999999975</v>
      </c>
      <c r="M2706" s="36">
        <f t="shared" si="297"/>
        <v>0.35577204707636584</v>
      </c>
      <c r="N2706" s="37">
        <f t="shared" si="298"/>
        <v>2020</v>
      </c>
      <c r="O2706" s="38" t="str">
        <f t="shared" si="299"/>
        <v>Q4</v>
      </c>
      <c r="P2706" s="37">
        <f t="shared" si="300"/>
        <v>11</v>
      </c>
    </row>
    <row r="2707" spans="1:16" x14ac:dyDescent="0.25">
      <c r="A2707" s="31">
        <v>44136</v>
      </c>
      <c r="B2707" s="32" t="s">
        <v>80</v>
      </c>
      <c r="C2707" s="32" t="s">
        <v>86</v>
      </c>
      <c r="D2707" s="32" t="s">
        <v>76</v>
      </c>
      <c r="E2707" s="33">
        <v>34</v>
      </c>
      <c r="F2707" s="34">
        <v>187202.29</v>
      </c>
      <c r="G2707" s="34">
        <v>0</v>
      </c>
      <c r="H2707" s="34">
        <v>161467.56</v>
      </c>
      <c r="I2707" s="34">
        <v>10294.620000000001</v>
      </c>
      <c r="J2707" s="35">
        <f t="shared" si="294"/>
        <v>187202.29</v>
      </c>
      <c r="K2707" s="35">
        <f t="shared" si="295"/>
        <v>25734.73000000001</v>
      </c>
      <c r="L2707" s="35">
        <f t="shared" si="296"/>
        <v>15440.11000000001</v>
      </c>
      <c r="M2707" s="36">
        <f t="shared" si="297"/>
        <v>0.1374701666309745</v>
      </c>
      <c r="N2707" s="37">
        <f t="shared" si="298"/>
        <v>2020</v>
      </c>
      <c r="O2707" s="38" t="str">
        <f t="shared" si="299"/>
        <v>Q4</v>
      </c>
      <c r="P2707" s="37">
        <f t="shared" si="300"/>
        <v>11</v>
      </c>
    </row>
    <row r="2708" spans="1:16" x14ac:dyDescent="0.25">
      <c r="A2708" s="31">
        <v>44136</v>
      </c>
      <c r="B2708" s="32" t="s">
        <v>80</v>
      </c>
      <c r="C2708" s="32" t="s">
        <v>86</v>
      </c>
      <c r="D2708" s="32" t="s">
        <v>77</v>
      </c>
      <c r="E2708" s="33">
        <v>8</v>
      </c>
      <c r="F2708" s="34">
        <v>42563.4</v>
      </c>
      <c r="G2708" s="34">
        <v>5602.13</v>
      </c>
      <c r="H2708" s="34">
        <v>36765.64</v>
      </c>
      <c r="I2708" s="34">
        <v>2032.87</v>
      </c>
      <c r="J2708" s="35">
        <f t="shared" si="294"/>
        <v>36961.270000000004</v>
      </c>
      <c r="K2708" s="35">
        <f t="shared" si="295"/>
        <v>195.63000000000466</v>
      </c>
      <c r="L2708" s="35">
        <f t="shared" si="296"/>
        <v>-1837.2399999999952</v>
      </c>
      <c r="M2708" s="36">
        <f t="shared" si="297"/>
        <v>5.2928376108289741E-3</v>
      </c>
      <c r="N2708" s="37">
        <f t="shared" si="298"/>
        <v>2020</v>
      </c>
      <c r="O2708" s="38" t="str">
        <f t="shared" si="299"/>
        <v>Q4</v>
      </c>
      <c r="P2708" s="37">
        <f t="shared" si="300"/>
        <v>11</v>
      </c>
    </row>
    <row r="2709" spans="1:16" x14ac:dyDescent="0.25">
      <c r="A2709" s="31">
        <v>44136</v>
      </c>
      <c r="B2709" s="32" t="s">
        <v>80</v>
      </c>
      <c r="C2709" s="32" t="s">
        <v>75</v>
      </c>
      <c r="D2709" s="32" t="s">
        <v>76</v>
      </c>
      <c r="E2709" s="33">
        <v>52</v>
      </c>
      <c r="F2709" s="34">
        <v>313600.08</v>
      </c>
      <c r="G2709" s="34">
        <v>0</v>
      </c>
      <c r="H2709" s="34">
        <v>277707.31</v>
      </c>
      <c r="I2709" s="34">
        <v>0</v>
      </c>
      <c r="J2709" s="35">
        <f t="shared" si="294"/>
        <v>313600.08</v>
      </c>
      <c r="K2709" s="35">
        <f t="shared" si="295"/>
        <v>35892.770000000019</v>
      </c>
      <c r="L2709" s="35">
        <f t="shared" si="296"/>
        <v>35892.770000000019</v>
      </c>
      <c r="M2709" s="36">
        <f t="shared" si="297"/>
        <v>0.11445395677194986</v>
      </c>
      <c r="N2709" s="37">
        <f t="shared" si="298"/>
        <v>2020</v>
      </c>
      <c r="O2709" s="38" t="str">
        <f t="shared" si="299"/>
        <v>Q4</v>
      </c>
      <c r="P2709" s="37">
        <f t="shared" si="300"/>
        <v>11</v>
      </c>
    </row>
    <row r="2710" spans="1:16" x14ac:dyDescent="0.25">
      <c r="A2710" s="31">
        <v>44136</v>
      </c>
      <c r="B2710" s="32" t="s">
        <v>80</v>
      </c>
      <c r="C2710" s="32" t="s">
        <v>75</v>
      </c>
      <c r="D2710" s="32" t="s">
        <v>77</v>
      </c>
      <c r="E2710" s="33">
        <v>17</v>
      </c>
      <c r="F2710" s="34">
        <v>114037.48</v>
      </c>
      <c r="G2710" s="34">
        <v>10312.26</v>
      </c>
      <c r="H2710" s="34">
        <v>99786.57</v>
      </c>
      <c r="I2710" s="34">
        <v>0</v>
      </c>
      <c r="J2710" s="35">
        <f t="shared" si="294"/>
        <v>103725.22</v>
      </c>
      <c r="K2710" s="35">
        <f t="shared" si="295"/>
        <v>3938.6499999999942</v>
      </c>
      <c r="L2710" s="35">
        <f t="shared" si="296"/>
        <v>3938.6499999999942</v>
      </c>
      <c r="M2710" s="36">
        <f t="shared" si="297"/>
        <v>3.7971960917508721E-2</v>
      </c>
      <c r="N2710" s="37">
        <f t="shared" si="298"/>
        <v>2020</v>
      </c>
      <c r="O2710" s="38" t="str">
        <f t="shared" si="299"/>
        <v>Q4</v>
      </c>
      <c r="P2710" s="37">
        <f t="shared" si="300"/>
        <v>11</v>
      </c>
    </row>
    <row r="2711" spans="1:16" x14ac:dyDescent="0.25">
      <c r="A2711" s="31">
        <v>44136</v>
      </c>
      <c r="B2711" s="32" t="s">
        <v>80</v>
      </c>
      <c r="C2711" s="32" t="s">
        <v>78</v>
      </c>
      <c r="D2711" s="32" t="s">
        <v>76</v>
      </c>
      <c r="E2711" s="33">
        <v>179</v>
      </c>
      <c r="F2711" s="34">
        <v>1017162.54</v>
      </c>
      <c r="G2711" s="34">
        <v>0</v>
      </c>
      <c r="H2711" s="34">
        <v>884188.46</v>
      </c>
      <c r="I2711" s="34">
        <v>0</v>
      </c>
      <c r="J2711" s="35">
        <f t="shared" si="294"/>
        <v>1017162.54</v>
      </c>
      <c r="K2711" s="35">
        <f t="shared" si="295"/>
        <v>132974.08000000007</v>
      </c>
      <c r="L2711" s="35">
        <f t="shared" si="296"/>
        <v>132974.08000000007</v>
      </c>
      <c r="M2711" s="36">
        <f t="shared" si="297"/>
        <v>0.13073041403982502</v>
      </c>
      <c r="N2711" s="37">
        <f t="shared" si="298"/>
        <v>2020</v>
      </c>
      <c r="O2711" s="38" t="str">
        <f t="shared" si="299"/>
        <v>Q4</v>
      </c>
      <c r="P2711" s="37">
        <f t="shared" si="300"/>
        <v>11</v>
      </c>
    </row>
    <row r="2712" spans="1:16" x14ac:dyDescent="0.25">
      <c r="A2712" s="31">
        <v>44136</v>
      </c>
      <c r="B2712" s="32" t="s">
        <v>80</v>
      </c>
      <c r="C2712" s="32" t="s">
        <v>78</v>
      </c>
      <c r="D2712" s="32" t="s">
        <v>77</v>
      </c>
      <c r="E2712" s="33">
        <v>20</v>
      </c>
      <c r="F2712" s="34">
        <v>95210.74</v>
      </c>
      <c r="G2712" s="34">
        <v>8675.66</v>
      </c>
      <c r="H2712" s="34">
        <v>82308.62</v>
      </c>
      <c r="I2712" s="34">
        <v>0</v>
      </c>
      <c r="J2712" s="35">
        <f t="shared" si="294"/>
        <v>86535.08</v>
      </c>
      <c r="K2712" s="35">
        <f t="shared" si="295"/>
        <v>4226.4600000000064</v>
      </c>
      <c r="L2712" s="35">
        <f t="shared" si="296"/>
        <v>4226.4600000000064</v>
      </c>
      <c r="M2712" s="36">
        <f t="shared" si="297"/>
        <v>4.8841001822613514E-2</v>
      </c>
      <c r="N2712" s="37">
        <f t="shared" si="298"/>
        <v>2020</v>
      </c>
      <c r="O2712" s="38" t="str">
        <f t="shared" si="299"/>
        <v>Q4</v>
      </c>
      <c r="P2712" s="37">
        <f t="shared" si="300"/>
        <v>11</v>
      </c>
    </row>
    <row r="2713" spans="1:16" x14ac:dyDescent="0.25">
      <c r="A2713" s="31">
        <v>44136</v>
      </c>
      <c r="B2713" s="32" t="s">
        <v>80</v>
      </c>
      <c r="C2713" s="32" t="s">
        <v>79</v>
      </c>
      <c r="D2713" s="32" t="s">
        <v>76</v>
      </c>
      <c r="E2713" s="33">
        <v>47</v>
      </c>
      <c r="F2713" s="34">
        <v>286371.5</v>
      </c>
      <c r="G2713" s="34">
        <v>0</v>
      </c>
      <c r="H2713" s="34">
        <v>248293.65</v>
      </c>
      <c r="I2713" s="34">
        <v>0</v>
      </c>
      <c r="J2713" s="35">
        <f t="shared" si="294"/>
        <v>286371.5</v>
      </c>
      <c r="K2713" s="35">
        <f t="shared" si="295"/>
        <v>38077.850000000006</v>
      </c>
      <c r="L2713" s="35">
        <f t="shared" si="296"/>
        <v>38077.850000000006</v>
      </c>
      <c r="M2713" s="36">
        <f t="shared" si="297"/>
        <v>0.13296661853571323</v>
      </c>
      <c r="N2713" s="37">
        <f t="shared" si="298"/>
        <v>2020</v>
      </c>
      <c r="O2713" s="38" t="str">
        <f t="shared" si="299"/>
        <v>Q4</v>
      </c>
      <c r="P2713" s="37">
        <f t="shared" si="300"/>
        <v>11</v>
      </c>
    </row>
    <row r="2714" spans="1:16" x14ac:dyDescent="0.25">
      <c r="A2714" s="31">
        <v>44136</v>
      </c>
      <c r="B2714" s="32" t="s">
        <v>80</v>
      </c>
      <c r="C2714" s="32" t="s">
        <v>79</v>
      </c>
      <c r="D2714" s="32" t="s">
        <v>77</v>
      </c>
      <c r="E2714" s="33">
        <v>7</v>
      </c>
      <c r="F2714" s="34">
        <v>36481.21</v>
      </c>
      <c r="G2714" s="34">
        <v>4116.25</v>
      </c>
      <c r="H2714" s="34">
        <v>32164.55</v>
      </c>
      <c r="I2714" s="34">
        <v>0</v>
      </c>
      <c r="J2714" s="35">
        <f t="shared" si="294"/>
        <v>32364.959999999999</v>
      </c>
      <c r="K2714" s="35">
        <f t="shared" si="295"/>
        <v>200.40999999999985</v>
      </c>
      <c r="L2714" s="35">
        <f t="shared" si="296"/>
        <v>200.40999999999985</v>
      </c>
      <c r="M2714" s="36">
        <f t="shared" si="297"/>
        <v>6.1921905665880588E-3</v>
      </c>
      <c r="N2714" s="37">
        <f t="shared" si="298"/>
        <v>2020</v>
      </c>
      <c r="O2714" s="38" t="str">
        <f t="shared" si="299"/>
        <v>Q4</v>
      </c>
      <c r="P2714" s="37">
        <f t="shared" si="300"/>
        <v>11</v>
      </c>
    </row>
    <row r="2715" spans="1:16" x14ac:dyDescent="0.25">
      <c r="A2715" s="31">
        <v>44136</v>
      </c>
      <c r="B2715" s="32" t="s">
        <v>81</v>
      </c>
      <c r="C2715" s="32" t="s">
        <v>86</v>
      </c>
      <c r="D2715" s="32" t="s">
        <v>76</v>
      </c>
      <c r="E2715" s="33">
        <v>66</v>
      </c>
      <c r="F2715" s="34">
        <v>45217.43</v>
      </c>
      <c r="G2715" s="34">
        <v>0</v>
      </c>
      <c r="H2715" s="34">
        <v>20699.169999999998</v>
      </c>
      <c r="I2715" s="34">
        <v>2486.9299999999998</v>
      </c>
      <c r="J2715" s="35">
        <f t="shared" si="294"/>
        <v>45217.43</v>
      </c>
      <c r="K2715" s="35">
        <f t="shared" si="295"/>
        <v>24518.260000000002</v>
      </c>
      <c r="L2715" s="35">
        <f t="shared" si="296"/>
        <v>22031.33</v>
      </c>
      <c r="M2715" s="36">
        <f t="shared" si="297"/>
        <v>0.54223028597600531</v>
      </c>
      <c r="N2715" s="37">
        <f t="shared" si="298"/>
        <v>2020</v>
      </c>
      <c r="O2715" s="38" t="str">
        <f t="shared" si="299"/>
        <v>Q4</v>
      </c>
      <c r="P2715" s="37">
        <f t="shared" si="300"/>
        <v>11</v>
      </c>
    </row>
    <row r="2716" spans="1:16" x14ac:dyDescent="0.25">
      <c r="A2716" s="31">
        <v>44136</v>
      </c>
      <c r="B2716" s="32" t="s">
        <v>81</v>
      </c>
      <c r="C2716" s="32" t="s">
        <v>86</v>
      </c>
      <c r="D2716" s="32" t="s">
        <v>77</v>
      </c>
      <c r="E2716" s="33">
        <v>15</v>
      </c>
      <c r="F2716" s="34">
        <v>11901.33</v>
      </c>
      <c r="G2716" s="34">
        <v>1251.1099999999999</v>
      </c>
      <c r="H2716" s="34">
        <v>5443.3</v>
      </c>
      <c r="I2716" s="34">
        <v>589.46</v>
      </c>
      <c r="J2716" s="35">
        <f t="shared" si="294"/>
        <v>10650.22</v>
      </c>
      <c r="K2716" s="35">
        <f t="shared" si="295"/>
        <v>5206.9199999999992</v>
      </c>
      <c r="L2716" s="35">
        <f t="shared" si="296"/>
        <v>4617.4599999999991</v>
      </c>
      <c r="M2716" s="36">
        <f t="shared" si="297"/>
        <v>0.48890257666038817</v>
      </c>
      <c r="N2716" s="37">
        <f t="shared" si="298"/>
        <v>2020</v>
      </c>
      <c r="O2716" s="38" t="str">
        <f t="shared" si="299"/>
        <v>Q4</v>
      </c>
      <c r="P2716" s="37">
        <f t="shared" si="300"/>
        <v>11</v>
      </c>
    </row>
    <row r="2717" spans="1:16" x14ac:dyDescent="0.25">
      <c r="A2717" s="31">
        <v>44136</v>
      </c>
      <c r="B2717" s="32" t="s">
        <v>81</v>
      </c>
      <c r="C2717" s="32" t="s">
        <v>75</v>
      </c>
      <c r="D2717" s="32" t="s">
        <v>76</v>
      </c>
      <c r="E2717" s="33">
        <v>107</v>
      </c>
      <c r="F2717" s="34">
        <v>70848.3</v>
      </c>
      <c r="G2717" s="34">
        <v>0</v>
      </c>
      <c r="H2717" s="34">
        <v>32670.31</v>
      </c>
      <c r="I2717" s="34">
        <v>0</v>
      </c>
      <c r="J2717" s="35">
        <f t="shared" si="294"/>
        <v>70848.3</v>
      </c>
      <c r="K2717" s="35">
        <f t="shared" si="295"/>
        <v>38177.990000000005</v>
      </c>
      <c r="L2717" s="35">
        <f t="shared" si="296"/>
        <v>38177.990000000005</v>
      </c>
      <c r="M2717" s="36">
        <f t="shared" si="297"/>
        <v>0.53886952827379064</v>
      </c>
      <c r="N2717" s="37">
        <f t="shared" si="298"/>
        <v>2020</v>
      </c>
      <c r="O2717" s="38" t="str">
        <f t="shared" si="299"/>
        <v>Q4</v>
      </c>
      <c r="P2717" s="37">
        <f t="shared" si="300"/>
        <v>11</v>
      </c>
    </row>
    <row r="2718" spans="1:16" x14ac:dyDescent="0.25">
      <c r="A2718" s="31">
        <v>44136</v>
      </c>
      <c r="B2718" s="32" t="s">
        <v>81</v>
      </c>
      <c r="C2718" s="32" t="s">
        <v>75</v>
      </c>
      <c r="D2718" s="32" t="s">
        <v>77</v>
      </c>
      <c r="E2718" s="33">
        <v>53</v>
      </c>
      <c r="F2718" s="34">
        <v>41486.35</v>
      </c>
      <c r="G2718" s="34">
        <v>5241.84</v>
      </c>
      <c r="H2718" s="34">
        <v>18643.25</v>
      </c>
      <c r="I2718" s="34">
        <v>0</v>
      </c>
      <c r="J2718" s="35">
        <f t="shared" si="294"/>
        <v>36244.509999999995</v>
      </c>
      <c r="K2718" s="35">
        <f t="shared" si="295"/>
        <v>17601.259999999995</v>
      </c>
      <c r="L2718" s="35">
        <f t="shared" si="296"/>
        <v>17601.259999999995</v>
      </c>
      <c r="M2718" s="36">
        <f t="shared" si="297"/>
        <v>0.48562554715183065</v>
      </c>
      <c r="N2718" s="37">
        <f t="shared" si="298"/>
        <v>2020</v>
      </c>
      <c r="O2718" s="38" t="str">
        <f t="shared" si="299"/>
        <v>Q4</v>
      </c>
      <c r="P2718" s="37">
        <f t="shared" si="300"/>
        <v>11</v>
      </c>
    </row>
    <row r="2719" spans="1:16" x14ac:dyDescent="0.25">
      <c r="A2719" s="31">
        <v>44136</v>
      </c>
      <c r="B2719" s="32" t="s">
        <v>81</v>
      </c>
      <c r="C2719" s="32" t="s">
        <v>78</v>
      </c>
      <c r="D2719" s="32" t="s">
        <v>76</v>
      </c>
      <c r="E2719" s="33">
        <v>616</v>
      </c>
      <c r="F2719" s="34">
        <v>442112.17</v>
      </c>
      <c r="G2719" s="34">
        <v>0</v>
      </c>
      <c r="H2719" s="34">
        <v>201924.46</v>
      </c>
      <c r="I2719" s="34">
        <v>0</v>
      </c>
      <c r="J2719" s="35">
        <f t="shared" si="294"/>
        <v>442112.17</v>
      </c>
      <c r="K2719" s="35">
        <f t="shared" si="295"/>
        <v>240187.71</v>
      </c>
      <c r="L2719" s="35">
        <f t="shared" si="296"/>
        <v>240187.71</v>
      </c>
      <c r="M2719" s="36">
        <f t="shared" si="297"/>
        <v>0.54327323764916946</v>
      </c>
      <c r="N2719" s="37">
        <f t="shared" si="298"/>
        <v>2020</v>
      </c>
      <c r="O2719" s="38" t="str">
        <f t="shared" si="299"/>
        <v>Q4</v>
      </c>
      <c r="P2719" s="37">
        <f t="shared" si="300"/>
        <v>11</v>
      </c>
    </row>
    <row r="2720" spans="1:16" x14ac:dyDescent="0.25">
      <c r="A2720" s="31">
        <v>44136</v>
      </c>
      <c r="B2720" s="32" t="s">
        <v>81</v>
      </c>
      <c r="C2720" s="32" t="s">
        <v>78</v>
      </c>
      <c r="D2720" s="32" t="s">
        <v>77</v>
      </c>
      <c r="E2720" s="33">
        <v>59</v>
      </c>
      <c r="F2720" s="34">
        <v>45701.32</v>
      </c>
      <c r="G2720" s="34">
        <v>4229.57</v>
      </c>
      <c r="H2720" s="34">
        <v>20355.36</v>
      </c>
      <c r="I2720" s="34">
        <v>0</v>
      </c>
      <c r="J2720" s="35">
        <f t="shared" si="294"/>
        <v>41471.75</v>
      </c>
      <c r="K2720" s="35">
        <f t="shared" si="295"/>
        <v>21116.39</v>
      </c>
      <c r="L2720" s="35">
        <f t="shared" si="296"/>
        <v>21116.39</v>
      </c>
      <c r="M2720" s="36">
        <f t="shared" si="297"/>
        <v>0.50917528196905115</v>
      </c>
      <c r="N2720" s="37">
        <f t="shared" si="298"/>
        <v>2020</v>
      </c>
      <c r="O2720" s="38" t="str">
        <f t="shared" si="299"/>
        <v>Q4</v>
      </c>
      <c r="P2720" s="37">
        <f t="shared" si="300"/>
        <v>11</v>
      </c>
    </row>
    <row r="2721" spans="1:16" x14ac:dyDescent="0.25">
      <c r="A2721" s="31">
        <v>44136</v>
      </c>
      <c r="B2721" s="32" t="s">
        <v>81</v>
      </c>
      <c r="C2721" s="32" t="s">
        <v>79</v>
      </c>
      <c r="D2721" s="32" t="s">
        <v>76</v>
      </c>
      <c r="E2721" s="33">
        <v>75</v>
      </c>
      <c r="F2721" s="34">
        <v>48476.59</v>
      </c>
      <c r="G2721" s="34">
        <v>0</v>
      </c>
      <c r="H2721" s="34">
        <v>22668.27</v>
      </c>
      <c r="I2721" s="34">
        <v>0</v>
      </c>
      <c r="J2721" s="35">
        <f t="shared" si="294"/>
        <v>48476.59</v>
      </c>
      <c r="K2721" s="35">
        <f t="shared" si="295"/>
        <v>25808.319999999996</v>
      </c>
      <c r="L2721" s="35">
        <f t="shared" si="296"/>
        <v>25808.319999999996</v>
      </c>
      <c r="M2721" s="36">
        <f t="shared" si="297"/>
        <v>0.53238728219125975</v>
      </c>
      <c r="N2721" s="37">
        <f t="shared" si="298"/>
        <v>2020</v>
      </c>
      <c r="O2721" s="38" t="str">
        <f t="shared" si="299"/>
        <v>Q4</v>
      </c>
      <c r="P2721" s="37">
        <f t="shared" si="300"/>
        <v>11</v>
      </c>
    </row>
    <row r="2722" spans="1:16" x14ac:dyDescent="0.25">
      <c r="A2722" s="31">
        <v>44136</v>
      </c>
      <c r="B2722" s="32" t="s">
        <v>81</v>
      </c>
      <c r="C2722" s="32" t="s">
        <v>79</v>
      </c>
      <c r="D2722" s="32" t="s">
        <v>77</v>
      </c>
      <c r="E2722" s="33">
        <v>30</v>
      </c>
      <c r="F2722" s="34">
        <v>19278.07</v>
      </c>
      <c r="G2722" s="34">
        <v>2437.12</v>
      </c>
      <c r="H2722" s="34">
        <v>8417.7199999999993</v>
      </c>
      <c r="I2722" s="34">
        <v>0</v>
      </c>
      <c r="J2722" s="35">
        <f t="shared" si="294"/>
        <v>16840.95</v>
      </c>
      <c r="K2722" s="35">
        <f t="shared" si="295"/>
        <v>8423.2300000000014</v>
      </c>
      <c r="L2722" s="35">
        <f t="shared" si="296"/>
        <v>8423.2300000000014</v>
      </c>
      <c r="M2722" s="36">
        <f t="shared" si="297"/>
        <v>0.50016358934620675</v>
      </c>
      <c r="N2722" s="37">
        <f t="shared" si="298"/>
        <v>2020</v>
      </c>
      <c r="O2722" s="38" t="str">
        <f t="shared" si="299"/>
        <v>Q4</v>
      </c>
      <c r="P2722" s="37">
        <f t="shared" si="300"/>
        <v>11</v>
      </c>
    </row>
    <row r="2723" spans="1:16" x14ac:dyDescent="0.25">
      <c r="A2723" s="31">
        <v>44136</v>
      </c>
      <c r="B2723" s="32" t="s">
        <v>82</v>
      </c>
      <c r="C2723" s="32" t="s">
        <v>86</v>
      </c>
      <c r="D2723" s="32" t="s">
        <v>76</v>
      </c>
      <c r="E2723" s="33">
        <v>197</v>
      </c>
      <c r="F2723" s="34">
        <v>20527.3</v>
      </c>
      <c r="G2723" s="34">
        <v>0</v>
      </c>
      <c r="H2723" s="34">
        <v>17176.64</v>
      </c>
      <c r="I2723" s="34">
        <v>1127.3800000000001</v>
      </c>
      <c r="J2723" s="35">
        <f t="shared" si="294"/>
        <v>20527.3</v>
      </c>
      <c r="K2723" s="35">
        <f t="shared" si="295"/>
        <v>3350.66</v>
      </c>
      <c r="L2723" s="35">
        <f t="shared" si="296"/>
        <v>2223.2799999999997</v>
      </c>
      <c r="M2723" s="36">
        <f t="shared" si="297"/>
        <v>0.16322945540816375</v>
      </c>
      <c r="N2723" s="37">
        <f t="shared" si="298"/>
        <v>2020</v>
      </c>
      <c r="O2723" s="38" t="str">
        <f t="shared" si="299"/>
        <v>Q4</v>
      </c>
      <c r="P2723" s="37">
        <f t="shared" si="300"/>
        <v>11</v>
      </c>
    </row>
    <row r="2724" spans="1:16" x14ac:dyDescent="0.25">
      <c r="A2724" s="31">
        <v>44136</v>
      </c>
      <c r="B2724" s="32" t="s">
        <v>82</v>
      </c>
      <c r="C2724" s="32" t="s">
        <v>86</v>
      </c>
      <c r="D2724" s="32" t="s">
        <v>77</v>
      </c>
      <c r="E2724" s="33">
        <v>28</v>
      </c>
      <c r="F2724" s="34">
        <v>3235.39</v>
      </c>
      <c r="G2724" s="34">
        <v>464.09</v>
      </c>
      <c r="H2724" s="34">
        <v>2524.7199999999998</v>
      </c>
      <c r="I2724" s="34">
        <v>152.41999999999999</v>
      </c>
      <c r="J2724" s="35">
        <f t="shared" si="294"/>
        <v>2771.2999999999997</v>
      </c>
      <c r="K2724" s="35">
        <f t="shared" si="295"/>
        <v>246.57999999999993</v>
      </c>
      <c r="L2724" s="35">
        <f t="shared" si="296"/>
        <v>94.15999999999994</v>
      </c>
      <c r="M2724" s="36">
        <f t="shared" si="297"/>
        <v>8.8976292714610453E-2</v>
      </c>
      <c r="N2724" s="37">
        <f t="shared" si="298"/>
        <v>2020</v>
      </c>
      <c r="O2724" s="38" t="str">
        <f t="shared" si="299"/>
        <v>Q4</v>
      </c>
      <c r="P2724" s="37">
        <f t="shared" si="300"/>
        <v>11</v>
      </c>
    </row>
    <row r="2725" spans="1:16" x14ac:dyDescent="0.25">
      <c r="A2725" s="31">
        <v>44136</v>
      </c>
      <c r="B2725" s="32" t="s">
        <v>82</v>
      </c>
      <c r="C2725" s="32" t="s">
        <v>75</v>
      </c>
      <c r="D2725" s="32" t="s">
        <v>76</v>
      </c>
      <c r="E2725" s="33">
        <v>284</v>
      </c>
      <c r="F2725" s="34">
        <v>29039.51</v>
      </c>
      <c r="G2725" s="34">
        <v>0</v>
      </c>
      <c r="H2725" s="34">
        <v>24089.68</v>
      </c>
      <c r="I2725" s="34">
        <v>0</v>
      </c>
      <c r="J2725" s="35">
        <f t="shared" si="294"/>
        <v>29039.51</v>
      </c>
      <c r="K2725" s="35">
        <f t="shared" si="295"/>
        <v>4949.8299999999981</v>
      </c>
      <c r="L2725" s="35">
        <f t="shared" si="296"/>
        <v>4949.8299999999981</v>
      </c>
      <c r="M2725" s="36">
        <f t="shared" si="297"/>
        <v>0.17045156753678001</v>
      </c>
      <c r="N2725" s="37">
        <f t="shared" si="298"/>
        <v>2020</v>
      </c>
      <c r="O2725" s="38" t="str">
        <f t="shared" si="299"/>
        <v>Q4</v>
      </c>
      <c r="P2725" s="37">
        <f t="shared" si="300"/>
        <v>11</v>
      </c>
    </row>
    <row r="2726" spans="1:16" x14ac:dyDescent="0.25">
      <c r="A2726" s="31">
        <v>44136</v>
      </c>
      <c r="B2726" s="32" t="s">
        <v>82</v>
      </c>
      <c r="C2726" s="32" t="s">
        <v>75</v>
      </c>
      <c r="D2726" s="32" t="s">
        <v>77</v>
      </c>
      <c r="E2726" s="33">
        <v>61</v>
      </c>
      <c r="F2726" s="34">
        <v>4818.9799999999996</v>
      </c>
      <c r="G2726" s="34">
        <v>594.54999999999995</v>
      </c>
      <c r="H2726" s="34">
        <v>3912.17</v>
      </c>
      <c r="I2726" s="34">
        <v>0</v>
      </c>
      <c r="J2726" s="35">
        <f t="shared" si="294"/>
        <v>4224.4299999999994</v>
      </c>
      <c r="K2726" s="35">
        <f t="shared" si="295"/>
        <v>312.25999999999931</v>
      </c>
      <c r="L2726" s="35">
        <f t="shared" si="296"/>
        <v>312.25999999999931</v>
      </c>
      <c r="M2726" s="36">
        <f t="shared" si="297"/>
        <v>7.3917664631677968E-2</v>
      </c>
      <c r="N2726" s="37">
        <f t="shared" si="298"/>
        <v>2020</v>
      </c>
      <c r="O2726" s="38" t="str">
        <f t="shared" si="299"/>
        <v>Q4</v>
      </c>
      <c r="P2726" s="37">
        <f t="shared" si="300"/>
        <v>11</v>
      </c>
    </row>
    <row r="2727" spans="1:16" x14ac:dyDescent="0.25">
      <c r="A2727" s="31">
        <v>44136</v>
      </c>
      <c r="B2727" s="32" t="s">
        <v>82</v>
      </c>
      <c r="C2727" s="32" t="s">
        <v>78</v>
      </c>
      <c r="D2727" s="32" t="s">
        <v>76</v>
      </c>
      <c r="E2727" s="33">
        <v>2799</v>
      </c>
      <c r="F2727" s="34">
        <v>289506.56</v>
      </c>
      <c r="G2727" s="34">
        <v>0</v>
      </c>
      <c r="H2727" s="34">
        <v>237678.33</v>
      </c>
      <c r="I2727" s="34">
        <v>0</v>
      </c>
      <c r="J2727" s="35">
        <f t="shared" si="294"/>
        <v>289506.56</v>
      </c>
      <c r="K2727" s="35">
        <f t="shared" si="295"/>
        <v>51828.23000000001</v>
      </c>
      <c r="L2727" s="35">
        <f t="shared" si="296"/>
        <v>51828.23000000001</v>
      </c>
      <c r="M2727" s="36">
        <f t="shared" si="297"/>
        <v>0.17902264459914141</v>
      </c>
      <c r="N2727" s="37">
        <f t="shared" si="298"/>
        <v>2020</v>
      </c>
      <c r="O2727" s="38" t="str">
        <f t="shared" si="299"/>
        <v>Q4</v>
      </c>
      <c r="P2727" s="37">
        <f t="shared" si="300"/>
        <v>11</v>
      </c>
    </row>
    <row r="2728" spans="1:16" x14ac:dyDescent="0.25">
      <c r="A2728" s="31">
        <v>44136</v>
      </c>
      <c r="B2728" s="32" t="s">
        <v>82</v>
      </c>
      <c r="C2728" s="32" t="s">
        <v>78</v>
      </c>
      <c r="D2728" s="32" t="s">
        <v>77</v>
      </c>
      <c r="E2728" s="33">
        <v>266</v>
      </c>
      <c r="F2728" s="34">
        <v>27160.400000000001</v>
      </c>
      <c r="G2728" s="34">
        <v>2618.65</v>
      </c>
      <c r="H2728" s="34">
        <v>22062.03</v>
      </c>
      <c r="I2728" s="34">
        <v>0</v>
      </c>
      <c r="J2728" s="35">
        <f t="shared" si="294"/>
        <v>24541.75</v>
      </c>
      <c r="K2728" s="35">
        <f t="shared" si="295"/>
        <v>2479.7200000000012</v>
      </c>
      <c r="L2728" s="35">
        <f t="shared" si="296"/>
        <v>2479.7200000000012</v>
      </c>
      <c r="M2728" s="36">
        <f t="shared" si="297"/>
        <v>0.1010408793178971</v>
      </c>
      <c r="N2728" s="37">
        <f t="shared" si="298"/>
        <v>2020</v>
      </c>
      <c r="O2728" s="38" t="str">
        <f t="shared" si="299"/>
        <v>Q4</v>
      </c>
      <c r="P2728" s="37">
        <f t="shared" si="300"/>
        <v>11</v>
      </c>
    </row>
    <row r="2729" spans="1:16" x14ac:dyDescent="0.25">
      <c r="A2729" s="31">
        <v>44136</v>
      </c>
      <c r="B2729" s="32" t="s">
        <v>82</v>
      </c>
      <c r="C2729" s="32" t="s">
        <v>79</v>
      </c>
      <c r="D2729" s="32" t="s">
        <v>76</v>
      </c>
      <c r="E2729" s="33">
        <v>227</v>
      </c>
      <c r="F2729" s="34">
        <v>22728.9</v>
      </c>
      <c r="G2729" s="34">
        <v>0</v>
      </c>
      <c r="H2729" s="34">
        <v>18739.37</v>
      </c>
      <c r="I2729" s="34">
        <v>0</v>
      </c>
      <c r="J2729" s="35">
        <f t="shared" si="294"/>
        <v>22728.9</v>
      </c>
      <c r="K2729" s="35">
        <f t="shared" si="295"/>
        <v>3989.5300000000025</v>
      </c>
      <c r="L2729" s="35">
        <f t="shared" si="296"/>
        <v>3989.5300000000025</v>
      </c>
      <c r="M2729" s="36">
        <f t="shared" si="297"/>
        <v>0.17552675228453651</v>
      </c>
      <c r="N2729" s="37">
        <f t="shared" si="298"/>
        <v>2020</v>
      </c>
      <c r="O2729" s="38" t="str">
        <f t="shared" si="299"/>
        <v>Q4</v>
      </c>
      <c r="P2729" s="37">
        <f t="shared" si="300"/>
        <v>11</v>
      </c>
    </row>
    <row r="2730" spans="1:16" x14ac:dyDescent="0.25">
      <c r="A2730" s="31">
        <v>44136</v>
      </c>
      <c r="B2730" s="32" t="s">
        <v>82</v>
      </c>
      <c r="C2730" s="32" t="s">
        <v>79</v>
      </c>
      <c r="D2730" s="32" t="s">
        <v>77</v>
      </c>
      <c r="E2730" s="33">
        <v>83</v>
      </c>
      <c r="F2730" s="34">
        <v>9265.61</v>
      </c>
      <c r="G2730" s="34">
        <v>1079.04</v>
      </c>
      <c r="H2730" s="34">
        <v>7513.63</v>
      </c>
      <c r="I2730" s="34">
        <v>0</v>
      </c>
      <c r="J2730" s="35">
        <f t="shared" si="294"/>
        <v>8186.5700000000006</v>
      </c>
      <c r="K2730" s="35">
        <f t="shared" si="295"/>
        <v>672.94000000000051</v>
      </c>
      <c r="L2730" s="35">
        <f t="shared" si="296"/>
        <v>672.94000000000051</v>
      </c>
      <c r="M2730" s="36">
        <f t="shared" si="297"/>
        <v>8.2200482008948861E-2</v>
      </c>
      <c r="N2730" s="37">
        <f t="shared" si="298"/>
        <v>2020</v>
      </c>
      <c r="O2730" s="38" t="str">
        <f t="shared" si="299"/>
        <v>Q4</v>
      </c>
      <c r="P2730" s="37">
        <f t="shared" si="300"/>
        <v>11</v>
      </c>
    </row>
    <row r="2731" spans="1:16" x14ac:dyDescent="0.25">
      <c r="A2731" s="31">
        <v>44136</v>
      </c>
      <c r="B2731" s="32" t="s">
        <v>83</v>
      </c>
      <c r="C2731" s="32" t="s">
        <v>86</v>
      </c>
      <c r="D2731" s="32" t="s">
        <v>76</v>
      </c>
      <c r="E2731" s="33">
        <v>75</v>
      </c>
      <c r="F2731" s="34">
        <v>39986.15</v>
      </c>
      <c r="G2731" s="34">
        <v>0</v>
      </c>
      <c r="H2731" s="34">
        <v>21462.240000000002</v>
      </c>
      <c r="I2731" s="34">
        <v>2198.41</v>
      </c>
      <c r="J2731" s="35">
        <f t="shared" si="294"/>
        <v>39986.15</v>
      </c>
      <c r="K2731" s="35">
        <f t="shared" si="295"/>
        <v>18523.91</v>
      </c>
      <c r="L2731" s="35">
        <f t="shared" si="296"/>
        <v>16325.5</v>
      </c>
      <c r="M2731" s="36">
        <f t="shared" si="297"/>
        <v>0.46325815313552315</v>
      </c>
      <c r="N2731" s="37">
        <f t="shared" si="298"/>
        <v>2020</v>
      </c>
      <c r="O2731" s="38" t="str">
        <f t="shared" si="299"/>
        <v>Q4</v>
      </c>
      <c r="P2731" s="37">
        <f t="shared" si="300"/>
        <v>11</v>
      </c>
    </row>
    <row r="2732" spans="1:16" x14ac:dyDescent="0.25">
      <c r="A2732" s="31">
        <v>44136</v>
      </c>
      <c r="B2732" s="32" t="s">
        <v>83</v>
      </c>
      <c r="C2732" s="32" t="s">
        <v>86</v>
      </c>
      <c r="D2732" s="32" t="s">
        <v>77</v>
      </c>
      <c r="E2732" s="33">
        <v>35</v>
      </c>
      <c r="F2732" s="34">
        <v>16869.71</v>
      </c>
      <c r="G2732" s="34">
        <v>1989.18</v>
      </c>
      <c r="H2732" s="34">
        <v>8516.35</v>
      </c>
      <c r="I2732" s="34">
        <v>823.4</v>
      </c>
      <c r="J2732" s="35">
        <f t="shared" si="294"/>
        <v>14880.529999999999</v>
      </c>
      <c r="K2732" s="35">
        <f t="shared" si="295"/>
        <v>6364.1799999999985</v>
      </c>
      <c r="L2732" s="35">
        <f t="shared" si="296"/>
        <v>5540.7799999999988</v>
      </c>
      <c r="M2732" s="36">
        <f t="shared" si="297"/>
        <v>0.42768503541204506</v>
      </c>
      <c r="N2732" s="37">
        <f t="shared" si="298"/>
        <v>2020</v>
      </c>
      <c r="O2732" s="38" t="str">
        <f t="shared" si="299"/>
        <v>Q4</v>
      </c>
      <c r="P2732" s="37">
        <f t="shared" si="300"/>
        <v>11</v>
      </c>
    </row>
    <row r="2733" spans="1:16" x14ac:dyDescent="0.25">
      <c r="A2733" s="31">
        <v>44136</v>
      </c>
      <c r="B2733" s="32" t="s">
        <v>83</v>
      </c>
      <c r="C2733" s="32" t="s">
        <v>75</v>
      </c>
      <c r="D2733" s="32" t="s">
        <v>76</v>
      </c>
      <c r="E2733" s="33">
        <v>100</v>
      </c>
      <c r="F2733" s="34">
        <v>60027.37</v>
      </c>
      <c r="G2733" s="34">
        <v>0</v>
      </c>
      <c r="H2733" s="34">
        <v>32287.85</v>
      </c>
      <c r="I2733" s="34">
        <v>0</v>
      </c>
      <c r="J2733" s="35">
        <f t="shared" si="294"/>
        <v>60027.37</v>
      </c>
      <c r="K2733" s="35">
        <f t="shared" si="295"/>
        <v>27739.520000000004</v>
      </c>
      <c r="L2733" s="35">
        <f t="shared" si="296"/>
        <v>27739.520000000004</v>
      </c>
      <c r="M2733" s="36">
        <f t="shared" si="297"/>
        <v>0.46211453208761277</v>
      </c>
      <c r="N2733" s="37">
        <f t="shared" si="298"/>
        <v>2020</v>
      </c>
      <c r="O2733" s="38" t="str">
        <f t="shared" si="299"/>
        <v>Q4</v>
      </c>
      <c r="P2733" s="37">
        <f t="shared" si="300"/>
        <v>11</v>
      </c>
    </row>
    <row r="2734" spans="1:16" x14ac:dyDescent="0.25">
      <c r="A2734" s="31">
        <v>44136</v>
      </c>
      <c r="B2734" s="32" t="s">
        <v>83</v>
      </c>
      <c r="C2734" s="32" t="s">
        <v>75</v>
      </c>
      <c r="D2734" s="32" t="s">
        <v>77</v>
      </c>
      <c r="E2734" s="33">
        <v>54</v>
      </c>
      <c r="F2734" s="34">
        <v>26192.65</v>
      </c>
      <c r="G2734" s="34">
        <v>3537.23</v>
      </c>
      <c r="H2734" s="34">
        <v>13961.17</v>
      </c>
      <c r="I2734" s="34">
        <v>0</v>
      </c>
      <c r="J2734" s="35">
        <f t="shared" si="294"/>
        <v>22655.420000000002</v>
      </c>
      <c r="K2734" s="35">
        <f t="shared" si="295"/>
        <v>8694.2500000000018</v>
      </c>
      <c r="L2734" s="35">
        <f t="shared" si="296"/>
        <v>8694.2500000000018</v>
      </c>
      <c r="M2734" s="36">
        <f t="shared" si="297"/>
        <v>0.38376026575539102</v>
      </c>
      <c r="N2734" s="37">
        <f t="shared" si="298"/>
        <v>2020</v>
      </c>
      <c r="O2734" s="38" t="str">
        <f t="shared" si="299"/>
        <v>Q4</v>
      </c>
      <c r="P2734" s="37">
        <f t="shared" si="300"/>
        <v>11</v>
      </c>
    </row>
    <row r="2735" spans="1:16" x14ac:dyDescent="0.25">
      <c r="A2735" s="31">
        <v>44136</v>
      </c>
      <c r="B2735" s="32" t="s">
        <v>83</v>
      </c>
      <c r="C2735" s="32" t="s">
        <v>78</v>
      </c>
      <c r="D2735" s="32" t="s">
        <v>76</v>
      </c>
      <c r="E2735" s="33">
        <v>748</v>
      </c>
      <c r="F2735" s="34">
        <v>455979.01</v>
      </c>
      <c r="G2735" s="34">
        <v>0</v>
      </c>
      <c r="H2735" s="34">
        <v>245214.79</v>
      </c>
      <c r="I2735" s="34">
        <v>0</v>
      </c>
      <c r="J2735" s="35">
        <f t="shared" si="294"/>
        <v>455979.01</v>
      </c>
      <c r="K2735" s="35">
        <f t="shared" si="295"/>
        <v>210764.22</v>
      </c>
      <c r="L2735" s="35">
        <f t="shared" si="296"/>
        <v>210764.22</v>
      </c>
      <c r="M2735" s="36">
        <f t="shared" si="297"/>
        <v>0.4622235133147905</v>
      </c>
      <c r="N2735" s="37">
        <f t="shared" si="298"/>
        <v>2020</v>
      </c>
      <c r="O2735" s="38" t="str">
        <f t="shared" si="299"/>
        <v>Q4</v>
      </c>
      <c r="P2735" s="37">
        <f t="shared" si="300"/>
        <v>11</v>
      </c>
    </row>
    <row r="2736" spans="1:16" x14ac:dyDescent="0.25">
      <c r="A2736" s="31">
        <v>44136</v>
      </c>
      <c r="B2736" s="32" t="s">
        <v>83</v>
      </c>
      <c r="C2736" s="32" t="s">
        <v>78</v>
      </c>
      <c r="D2736" s="32" t="s">
        <v>77</v>
      </c>
      <c r="E2736" s="33">
        <v>91</v>
      </c>
      <c r="F2736" s="34">
        <v>59677.74</v>
      </c>
      <c r="G2736" s="34">
        <v>5310.78</v>
      </c>
      <c r="H2736" s="34">
        <v>31805.63</v>
      </c>
      <c r="I2736" s="34">
        <v>0</v>
      </c>
      <c r="J2736" s="35">
        <f t="shared" si="294"/>
        <v>54366.96</v>
      </c>
      <c r="K2736" s="35">
        <f t="shared" si="295"/>
        <v>22561.329999999998</v>
      </c>
      <c r="L2736" s="35">
        <f t="shared" si="296"/>
        <v>22561.329999999998</v>
      </c>
      <c r="M2736" s="36">
        <f t="shared" si="297"/>
        <v>0.41498237164630869</v>
      </c>
      <c r="N2736" s="37">
        <f t="shared" si="298"/>
        <v>2020</v>
      </c>
      <c r="O2736" s="38" t="str">
        <f t="shared" si="299"/>
        <v>Q4</v>
      </c>
      <c r="P2736" s="37">
        <f t="shared" si="300"/>
        <v>11</v>
      </c>
    </row>
    <row r="2737" spans="1:16" x14ac:dyDescent="0.25">
      <c r="A2737" s="31">
        <v>44136</v>
      </c>
      <c r="B2737" s="32" t="s">
        <v>83</v>
      </c>
      <c r="C2737" s="32" t="s">
        <v>79</v>
      </c>
      <c r="D2737" s="32" t="s">
        <v>76</v>
      </c>
      <c r="E2737" s="33">
        <v>102</v>
      </c>
      <c r="F2737" s="34">
        <v>62060.21</v>
      </c>
      <c r="G2737" s="34">
        <v>0</v>
      </c>
      <c r="H2737" s="34">
        <v>33006.81</v>
      </c>
      <c r="I2737" s="34">
        <v>0</v>
      </c>
      <c r="J2737" s="35">
        <f t="shared" si="294"/>
        <v>62060.21</v>
      </c>
      <c r="K2737" s="35">
        <f t="shared" si="295"/>
        <v>29053.4</v>
      </c>
      <c r="L2737" s="35">
        <f t="shared" si="296"/>
        <v>29053.4</v>
      </c>
      <c r="M2737" s="36">
        <f t="shared" si="297"/>
        <v>0.46814859311626567</v>
      </c>
      <c r="N2737" s="37">
        <f t="shared" si="298"/>
        <v>2020</v>
      </c>
      <c r="O2737" s="38" t="str">
        <f t="shared" si="299"/>
        <v>Q4</v>
      </c>
      <c r="P2737" s="37">
        <f t="shared" si="300"/>
        <v>11</v>
      </c>
    </row>
    <row r="2738" spans="1:16" x14ac:dyDescent="0.25">
      <c r="A2738" s="31">
        <v>44136</v>
      </c>
      <c r="B2738" s="32" t="s">
        <v>83</v>
      </c>
      <c r="C2738" s="32" t="s">
        <v>79</v>
      </c>
      <c r="D2738" s="32" t="s">
        <v>77</v>
      </c>
      <c r="E2738" s="33">
        <v>29</v>
      </c>
      <c r="F2738" s="34">
        <v>14841.23</v>
      </c>
      <c r="G2738" s="34">
        <v>1714</v>
      </c>
      <c r="H2738" s="34">
        <v>7937.83</v>
      </c>
      <c r="I2738" s="34">
        <v>0</v>
      </c>
      <c r="J2738" s="35">
        <f t="shared" si="294"/>
        <v>13127.23</v>
      </c>
      <c r="K2738" s="35">
        <f t="shared" si="295"/>
        <v>5189.3999999999996</v>
      </c>
      <c r="L2738" s="35">
        <f t="shared" si="296"/>
        <v>5189.3999999999996</v>
      </c>
      <c r="M2738" s="36">
        <f t="shared" si="297"/>
        <v>0.3953156911244794</v>
      </c>
      <c r="N2738" s="37">
        <f t="shared" si="298"/>
        <v>2020</v>
      </c>
      <c r="O2738" s="38" t="str">
        <f t="shared" si="299"/>
        <v>Q4</v>
      </c>
      <c r="P2738" s="37">
        <f t="shared" si="300"/>
        <v>11</v>
      </c>
    </row>
    <row r="2739" spans="1:16" x14ac:dyDescent="0.25">
      <c r="A2739" s="31">
        <v>44136</v>
      </c>
      <c r="B2739" s="32" t="s">
        <v>84</v>
      </c>
      <c r="C2739" s="32" t="s">
        <v>86</v>
      </c>
      <c r="D2739" s="32" t="s">
        <v>76</v>
      </c>
      <c r="E2739" s="33">
        <v>45</v>
      </c>
      <c r="F2739" s="34">
        <v>157607.51999999999</v>
      </c>
      <c r="G2739" s="34">
        <v>0</v>
      </c>
      <c r="H2739" s="34">
        <v>132576.76</v>
      </c>
      <c r="I2739" s="34">
        <v>8667.23</v>
      </c>
      <c r="J2739" s="35">
        <f t="shared" si="294"/>
        <v>157607.51999999999</v>
      </c>
      <c r="K2739" s="35">
        <f t="shared" si="295"/>
        <v>25030.75999999998</v>
      </c>
      <c r="L2739" s="35">
        <f t="shared" si="296"/>
        <v>16363.529999999981</v>
      </c>
      <c r="M2739" s="36">
        <f t="shared" si="297"/>
        <v>0.15881704121732251</v>
      </c>
      <c r="N2739" s="37">
        <f t="shared" si="298"/>
        <v>2020</v>
      </c>
      <c r="O2739" s="38" t="str">
        <f t="shared" si="299"/>
        <v>Q4</v>
      </c>
      <c r="P2739" s="37">
        <f t="shared" si="300"/>
        <v>11</v>
      </c>
    </row>
    <row r="2740" spans="1:16" x14ac:dyDescent="0.25">
      <c r="A2740" s="31">
        <v>44136</v>
      </c>
      <c r="B2740" s="32" t="s">
        <v>84</v>
      </c>
      <c r="C2740" s="32" t="s">
        <v>86</v>
      </c>
      <c r="D2740" s="32" t="s">
        <v>77</v>
      </c>
      <c r="E2740" s="33">
        <v>15</v>
      </c>
      <c r="F2740" s="34">
        <v>54462.559999999998</v>
      </c>
      <c r="G2740" s="34">
        <v>7190.43</v>
      </c>
      <c r="H2740" s="34">
        <v>44492.1</v>
      </c>
      <c r="I2740" s="34">
        <v>2601.9899999999998</v>
      </c>
      <c r="J2740" s="35">
        <f t="shared" si="294"/>
        <v>47272.13</v>
      </c>
      <c r="K2740" s="35">
        <f t="shared" si="295"/>
        <v>2780.0299999999988</v>
      </c>
      <c r="L2740" s="35">
        <f t="shared" si="296"/>
        <v>178.03999999999905</v>
      </c>
      <c r="M2740" s="36">
        <f t="shared" si="297"/>
        <v>5.8809069953056889E-2</v>
      </c>
      <c r="N2740" s="37">
        <f t="shared" si="298"/>
        <v>2020</v>
      </c>
      <c r="O2740" s="38" t="str">
        <f t="shared" si="299"/>
        <v>Q4</v>
      </c>
      <c r="P2740" s="37">
        <f t="shared" si="300"/>
        <v>11</v>
      </c>
    </row>
    <row r="2741" spans="1:16" x14ac:dyDescent="0.25">
      <c r="A2741" s="31">
        <v>44136</v>
      </c>
      <c r="B2741" s="32" t="s">
        <v>84</v>
      </c>
      <c r="C2741" s="32" t="s">
        <v>75</v>
      </c>
      <c r="D2741" s="32" t="s">
        <v>76</v>
      </c>
      <c r="E2741" s="33">
        <v>56</v>
      </c>
      <c r="F2741" s="34">
        <v>226373.37</v>
      </c>
      <c r="G2741" s="34">
        <v>0</v>
      </c>
      <c r="H2741" s="34">
        <v>186303.06</v>
      </c>
      <c r="I2741" s="34">
        <v>0</v>
      </c>
      <c r="J2741" s="35">
        <f t="shared" si="294"/>
        <v>226373.37</v>
      </c>
      <c r="K2741" s="35">
        <f t="shared" si="295"/>
        <v>40070.31</v>
      </c>
      <c r="L2741" s="35">
        <f t="shared" si="296"/>
        <v>40070.31</v>
      </c>
      <c r="M2741" s="36">
        <f t="shared" si="297"/>
        <v>0.17700982231258031</v>
      </c>
      <c r="N2741" s="37">
        <f t="shared" si="298"/>
        <v>2020</v>
      </c>
      <c r="O2741" s="38" t="str">
        <f t="shared" si="299"/>
        <v>Q4</v>
      </c>
      <c r="P2741" s="37">
        <f t="shared" si="300"/>
        <v>11</v>
      </c>
    </row>
    <row r="2742" spans="1:16" x14ac:dyDescent="0.25">
      <c r="A2742" s="31">
        <v>44136</v>
      </c>
      <c r="B2742" s="32" t="s">
        <v>84</v>
      </c>
      <c r="C2742" s="32" t="s">
        <v>75</v>
      </c>
      <c r="D2742" s="32" t="s">
        <v>77</v>
      </c>
      <c r="E2742" s="33">
        <v>22</v>
      </c>
      <c r="F2742" s="34">
        <v>78831.38</v>
      </c>
      <c r="G2742" s="34">
        <v>9033.35</v>
      </c>
      <c r="H2742" s="34">
        <v>62657.87</v>
      </c>
      <c r="I2742" s="34">
        <v>0</v>
      </c>
      <c r="J2742" s="35">
        <f t="shared" si="294"/>
        <v>69798.03</v>
      </c>
      <c r="K2742" s="35">
        <f t="shared" si="295"/>
        <v>7140.1599999999962</v>
      </c>
      <c r="L2742" s="35">
        <f t="shared" si="296"/>
        <v>7140.1599999999962</v>
      </c>
      <c r="M2742" s="36">
        <f t="shared" si="297"/>
        <v>0.10229744306537013</v>
      </c>
      <c r="N2742" s="37">
        <f t="shared" si="298"/>
        <v>2020</v>
      </c>
      <c r="O2742" s="38" t="str">
        <f t="shared" si="299"/>
        <v>Q4</v>
      </c>
      <c r="P2742" s="37">
        <f t="shared" si="300"/>
        <v>11</v>
      </c>
    </row>
    <row r="2743" spans="1:16" x14ac:dyDescent="0.25">
      <c r="A2743" s="31">
        <v>44136</v>
      </c>
      <c r="B2743" s="32" t="s">
        <v>84</v>
      </c>
      <c r="C2743" s="32" t="s">
        <v>78</v>
      </c>
      <c r="D2743" s="32" t="s">
        <v>76</v>
      </c>
      <c r="E2743" s="33">
        <v>245</v>
      </c>
      <c r="F2743" s="34">
        <v>1025317.71</v>
      </c>
      <c r="G2743" s="34">
        <v>0</v>
      </c>
      <c r="H2743" s="34">
        <v>858612.61</v>
      </c>
      <c r="I2743" s="34">
        <v>0</v>
      </c>
      <c r="J2743" s="35">
        <f t="shared" si="294"/>
        <v>1025317.71</v>
      </c>
      <c r="K2743" s="35">
        <f t="shared" si="295"/>
        <v>166705.09999999998</v>
      </c>
      <c r="L2743" s="35">
        <f t="shared" si="296"/>
        <v>166705.09999999998</v>
      </c>
      <c r="M2743" s="36">
        <f t="shared" si="297"/>
        <v>0.16258872579115013</v>
      </c>
      <c r="N2743" s="37">
        <f t="shared" si="298"/>
        <v>2020</v>
      </c>
      <c r="O2743" s="38" t="str">
        <f t="shared" si="299"/>
        <v>Q4</v>
      </c>
      <c r="P2743" s="37">
        <f t="shared" si="300"/>
        <v>11</v>
      </c>
    </row>
    <row r="2744" spans="1:16" x14ac:dyDescent="0.25">
      <c r="A2744" s="31">
        <v>44136</v>
      </c>
      <c r="B2744" s="32" t="s">
        <v>84</v>
      </c>
      <c r="C2744" s="32" t="s">
        <v>78</v>
      </c>
      <c r="D2744" s="32" t="s">
        <v>77</v>
      </c>
      <c r="E2744" s="33">
        <v>23</v>
      </c>
      <c r="F2744" s="34">
        <v>89243.27</v>
      </c>
      <c r="G2744" s="34">
        <v>8218.66</v>
      </c>
      <c r="H2744" s="34">
        <v>71918.62</v>
      </c>
      <c r="I2744" s="34">
        <v>0</v>
      </c>
      <c r="J2744" s="35">
        <f t="shared" si="294"/>
        <v>81024.61</v>
      </c>
      <c r="K2744" s="35">
        <f t="shared" si="295"/>
        <v>9105.9900000000052</v>
      </c>
      <c r="L2744" s="35">
        <f t="shared" si="296"/>
        <v>9105.9900000000052</v>
      </c>
      <c r="M2744" s="36">
        <f t="shared" si="297"/>
        <v>0.1123854838671856</v>
      </c>
      <c r="N2744" s="37">
        <f t="shared" si="298"/>
        <v>2020</v>
      </c>
      <c r="O2744" s="38" t="str">
        <f t="shared" si="299"/>
        <v>Q4</v>
      </c>
      <c r="P2744" s="37">
        <f t="shared" si="300"/>
        <v>11</v>
      </c>
    </row>
    <row r="2745" spans="1:16" x14ac:dyDescent="0.25">
      <c r="A2745" s="31">
        <v>44136</v>
      </c>
      <c r="B2745" s="32" t="s">
        <v>84</v>
      </c>
      <c r="C2745" s="32" t="s">
        <v>79</v>
      </c>
      <c r="D2745" s="32" t="s">
        <v>76</v>
      </c>
      <c r="E2745" s="33">
        <v>56</v>
      </c>
      <c r="F2745" s="34">
        <v>200091.91</v>
      </c>
      <c r="G2745" s="34">
        <v>0</v>
      </c>
      <c r="H2745" s="34">
        <v>165990.84</v>
      </c>
      <c r="I2745" s="34">
        <v>0</v>
      </c>
      <c r="J2745" s="35">
        <f t="shared" si="294"/>
        <v>200091.91</v>
      </c>
      <c r="K2745" s="35">
        <f t="shared" si="295"/>
        <v>34101.070000000007</v>
      </c>
      <c r="L2745" s="35">
        <f t="shared" si="296"/>
        <v>34101.070000000007</v>
      </c>
      <c r="M2745" s="36">
        <f t="shared" si="297"/>
        <v>0.17042703025824485</v>
      </c>
      <c r="N2745" s="37">
        <f t="shared" si="298"/>
        <v>2020</v>
      </c>
      <c r="O2745" s="38" t="str">
        <f t="shared" si="299"/>
        <v>Q4</v>
      </c>
      <c r="P2745" s="37">
        <f t="shared" si="300"/>
        <v>11</v>
      </c>
    </row>
    <row r="2746" spans="1:16" x14ac:dyDescent="0.25">
      <c r="A2746" s="31">
        <v>44136</v>
      </c>
      <c r="B2746" s="32" t="s">
        <v>84</v>
      </c>
      <c r="C2746" s="32" t="s">
        <v>79</v>
      </c>
      <c r="D2746" s="32" t="s">
        <v>77</v>
      </c>
      <c r="E2746" s="33">
        <v>13</v>
      </c>
      <c r="F2746" s="34">
        <v>53880.23</v>
      </c>
      <c r="G2746" s="34">
        <v>6468.78</v>
      </c>
      <c r="H2746" s="34">
        <v>47046.62</v>
      </c>
      <c r="I2746" s="34">
        <v>0</v>
      </c>
      <c r="J2746" s="35">
        <f t="shared" si="294"/>
        <v>47411.450000000004</v>
      </c>
      <c r="K2746" s="35">
        <f t="shared" si="295"/>
        <v>364.83000000000175</v>
      </c>
      <c r="L2746" s="35">
        <f t="shared" si="296"/>
        <v>364.83000000000175</v>
      </c>
      <c r="M2746" s="36">
        <f t="shared" si="297"/>
        <v>7.6949766353908546E-3</v>
      </c>
      <c r="N2746" s="37">
        <f t="shared" si="298"/>
        <v>2020</v>
      </c>
      <c r="O2746" s="38" t="str">
        <f t="shared" si="299"/>
        <v>Q4</v>
      </c>
      <c r="P2746" s="37">
        <f t="shared" si="300"/>
        <v>11</v>
      </c>
    </row>
    <row r="2747" spans="1:16" x14ac:dyDescent="0.25">
      <c r="A2747" s="31">
        <v>44136</v>
      </c>
      <c r="B2747" s="32" t="s">
        <v>85</v>
      </c>
      <c r="C2747" s="32" t="s">
        <v>86</v>
      </c>
      <c r="D2747" s="32" t="s">
        <v>76</v>
      </c>
      <c r="E2747" s="33">
        <v>28</v>
      </c>
      <c r="F2747" s="34">
        <v>41502.6</v>
      </c>
      <c r="G2747" s="34">
        <v>0</v>
      </c>
      <c r="H2747" s="34">
        <v>21480.12</v>
      </c>
      <c r="I2747" s="34">
        <v>2279.35</v>
      </c>
      <c r="J2747" s="35">
        <f t="shared" si="294"/>
        <v>41502.6</v>
      </c>
      <c r="K2747" s="35">
        <f t="shared" si="295"/>
        <v>20022.48</v>
      </c>
      <c r="L2747" s="35">
        <f t="shared" si="296"/>
        <v>17743.13</v>
      </c>
      <c r="M2747" s="36">
        <f t="shared" si="297"/>
        <v>0.48243917248557922</v>
      </c>
      <c r="N2747" s="37">
        <f t="shared" si="298"/>
        <v>2020</v>
      </c>
      <c r="O2747" s="38" t="str">
        <f t="shared" si="299"/>
        <v>Q4</v>
      </c>
      <c r="P2747" s="37">
        <f t="shared" si="300"/>
        <v>11</v>
      </c>
    </row>
    <row r="2748" spans="1:16" x14ac:dyDescent="0.25">
      <c r="A2748" s="31">
        <v>44136</v>
      </c>
      <c r="B2748" s="32" t="s">
        <v>85</v>
      </c>
      <c r="C2748" s="32" t="s">
        <v>86</v>
      </c>
      <c r="D2748" s="32" t="s">
        <v>77</v>
      </c>
      <c r="E2748" s="33">
        <v>7</v>
      </c>
      <c r="F2748" s="34">
        <v>10578.6</v>
      </c>
      <c r="G2748" s="34">
        <v>1357.58</v>
      </c>
      <c r="H2748" s="34">
        <v>6476.43</v>
      </c>
      <c r="I2748" s="34">
        <v>507.16</v>
      </c>
      <c r="J2748" s="35">
        <f t="shared" si="294"/>
        <v>9221.02</v>
      </c>
      <c r="K2748" s="35">
        <f t="shared" si="295"/>
        <v>2744.59</v>
      </c>
      <c r="L2748" s="35">
        <f t="shared" si="296"/>
        <v>2237.4300000000003</v>
      </c>
      <c r="M2748" s="36">
        <f t="shared" si="297"/>
        <v>0.29764494600380437</v>
      </c>
      <c r="N2748" s="37">
        <f t="shared" si="298"/>
        <v>2020</v>
      </c>
      <c r="O2748" s="38" t="str">
        <f t="shared" si="299"/>
        <v>Q4</v>
      </c>
      <c r="P2748" s="37">
        <f t="shared" si="300"/>
        <v>11</v>
      </c>
    </row>
    <row r="2749" spans="1:16" x14ac:dyDescent="0.25">
      <c r="A2749" s="31">
        <v>44136</v>
      </c>
      <c r="B2749" s="32" t="s">
        <v>85</v>
      </c>
      <c r="C2749" s="32" t="s">
        <v>75</v>
      </c>
      <c r="D2749" s="32" t="s">
        <v>76</v>
      </c>
      <c r="E2749" s="33">
        <v>40</v>
      </c>
      <c r="F2749" s="34">
        <v>52097.45</v>
      </c>
      <c r="G2749" s="34">
        <v>0</v>
      </c>
      <c r="H2749" s="34">
        <v>29290.23</v>
      </c>
      <c r="I2749" s="34">
        <v>0</v>
      </c>
      <c r="J2749" s="35">
        <f t="shared" si="294"/>
        <v>52097.45</v>
      </c>
      <c r="K2749" s="35">
        <f t="shared" si="295"/>
        <v>22807.219999999998</v>
      </c>
      <c r="L2749" s="35">
        <f t="shared" si="296"/>
        <v>22807.219999999998</v>
      </c>
      <c r="M2749" s="36">
        <f t="shared" si="297"/>
        <v>0.43777996811744141</v>
      </c>
      <c r="N2749" s="37">
        <f t="shared" si="298"/>
        <v>2020</v>
      </c>
      <c r="O2749" s="38" t="str">
        <f t="shared" si="299"/>
        <v>Q4</v>
      </c>
      <c r="P2749" s="37">
        <f t="shared" si="300"/>
        <v>11</v>
      </c>
    </row>
    <row r="2750" spans="1:16" x14ac:dyDescent="0.25">
      <c r="A2750" s="31">
        <v>44136</v>
      </c>
      <c r="B2750" s="32" t="s">
        <v>85</v>
      </c>
      <c r="C2750" s="32" t="s">
        <v>75</v>
      </c>
      <c r="D2750" s="32" t="s">
        <v>77</v>
      </c>
      <c r="E2750" s="33">
        <v>9</v>
      </c>
      <c r="F2750" s="34">
        <v>7318.32</v>
      </c>
      <c r="G2750" s="34">
        <v>954.16</v>
      </c>
      <c r="H2750" s="34">
        <v>4669.62</v>
      </c>
      <c r="I2750" s="34">
        <v>0</v>
      </c>
      <c r="J2750" s="35">
        <f t="shared" si="294"/>
        <v>6364.16</v>
      </c>
      <c r="K2750" s="35">
        <f t="shared" si="295"/>
        <v>1694.54</v>
      </c>
      <c r="L2750" s="35">
        <f t="shared" si="296"/>
        <v>1694.54</v>
      </c>
      <c r="M2750" s="36">
        <f t="shared" si="297"/>
        <v>0.2662629475060338</v>
      </c>
      <c r="N2750" s="37">
        <f t="shared" si="298"/>
        <v>2020</v>
      </c>
      <c r="O2750" s="38" t="str">
        <f t="shared" si="299"/>
        <v>Q4</v>
      </c>
      <c r="P2750" s="37">
        <f t="shared" si="300"/>
        <v>11</v>
      </c>
    </row>
    <row r="2751" spans="1:16" x14ac:dyDescent="0.25">
      <c r="A2751" s="31">
        <v>44136</v>
      </c>
      <c r="B2751" s="32" t="s">
        <v>85</v>
      </c>
      <c r="C2751" s="32" t="s">
        <v>78</v>
      </c>
      <c r="D2751" s="32" t="s">
        <v>76</v>
      </c>
      <c r="E2751" s="33">
        <v>298</v>
      </c>
      <c r="F2751" s="34">
        <v>399451.88</v>
      </c>
      <c r="G2751" s="34">
        <v>0</v>
      </c>
      <c r="H2751" s="34">
        <v>217978.72</v>
      </c>
      <c r="I2751" s="34">
        <v>0</v>
      </c>
      <c r="J2751" s="35">
        <f t="shared" si="294"/>
        <v>399451.88</v>
      </c>
      <c r="K2751" s="35">
        <f t="shared" si="295"/>
        <v>181473.16</v>
      </c>
      <c r="L2751" s="35">
        <f t="shared" si="296"/>
        <v>181473.16</v>
      </c>
      <c r="M2751" s="36">
        <f t="shared" si="297"/>
        <v>0.4543054347372204</v>
      </c>
      <c r="N2751" s="37">
        <f t="shared" si="298"/>
        <v>2020</v>
      </c>
      <c r="O2751" s="38" t="str">
        <f t="shared" si="299"/>
        <v>Q4</v>
      </c>
      <c r="P2751" s="37">
        <f t="shared" si="300"/>
        <v>11</v>
      </c>
    </row>
    <row r="2752" spans="1:16" x14ac:dyDescent="0.25">
      <c r="A2752" s="31">
        <v>44136</v>
      </c>
      <c r="B2752" s="32" t="s">
        <v>85</v>
      </c>
      <c r="C2752" s="32" t="s">
        <v>78</v>
      </c>
      <c r="D2752" s="32" t="s">
        <v>77</v>
      </c>
      <c r="E2752" s="33">
        <v>25</v>
      </c>
      <c r="F2752" s="34">
        <v>29436.720000000001</v>
      </c>
      <c r="G2752" s="34">
        <v>2281.8000000000002</v>
      </c>
      <c r="H2752" s="34">
        <v>16427.349999999999</v>
      </c>
      <c r="I2752" s="34">
        <v>0</v>
      </c>
      <c r="J2752" s="35">
        <f t="shared" si="294"/>
        <v>27154.920000000002</v>
      </c>
      <c r="K2752" s="35">
        <f t="shared" si="295"/>
        <v>10727.570000000003</v>
      </c>
      <c r="L2752" s="35">
        <f t="shared" si="296"/>
        <v>10727.570000000003</v>
      </c>
      <c r="M2752" s="36">
        <f t="shared" si="297"/>
        <v>0.39505069431248563</v>
      </c>
      <c r="N2752" s="37">
        <f t="shared" si="298"/>
        <v>2020</v>
      </c>
      <c r="O2752" s="38" t="str">
        <f t="shared" si="299"/>
        <v>Q4</v>
      </c>
      <c r="P2752" s="37">
        <f t="shared" si="300"/>
        <v>11</v>
      </c>
    </row>
    <row r="2753" spans="1:16" x14ac:dyDescent="0.25">
      <c r="A2753" s="31">
        <v>44136</v>
      </c>
      <c r="B2753" s="32" t="s">
        <v>85</v>
      </c>
      <c r="C2753" s="32" t="s">
        <v>79</v>
      </c>
      <c r="D2753" s="32" t="s">
        <v>76</v>
      </c>
      <c r="E2753" s="33">
        <v>48</v>
      </c>
      <c r="F2753" s="34">
        <v>65142.91</v>
      </c>
      <c r="G2753" s="34">
        <v>0</v>
      </c>
      <c r="H2753" s="34">
        <v>35971.71</v>
      </c>
      <c r="I2753" s="34">
        <v>0</v>
      </c>
      <c r="J2753" s="35">
        <f t="shared" si="294"/>
        <v>65142.91</v>
      </c>
      <c r="K2753" s="35">
        <f t="shared" si="295"/>
        <v>29171.200000000004</v>
      </c>
      <c r="L2753" s="35">
        <f t="shared" si="296"/>
        <v>29171.200000000004</v>
      </c>
      <c r="M2753" s="36">
        <f t="shared" si="297"/>
        <v>0.44780314542288641</v>
      </c>
      <c r="N2753" s="37">
        <f t="shared" si="298"/>
        <v>2020</v>
      </c>
      <c r="O2753" s="38" t="str">
        <f t="shared" si="299"/>
        <v>Q4</v>
      </c>
      <c r="P2753" s="37">
        <f t="shared" si="300"/>
        <v>11</v>
      </c>
    </row>
    <row r="2754" spans="1:16" x14ac:dyDescent="0.25">
      <c r="A2754" s="31">
        <v>44136</v>
      </c>
      <c r="B2754" s="32" t="s">
        <v>85</v>
      </c>
      <c r="C2754" s="32" t="s">
        <v>79</v>
      </c>
      <c r="D2754" s="32" t="s">
        <v>77</v>
      </c>
      <c r="E2754" s="33">
        <v>24</v>
      </c>
      <c r="F2754" s="34">
        <v>35001.519999999997</v>
      </c>
      <c r="G2754" s="34">
        <v>4603.13</v>
      </c>
      <c r="H2754" s="34">
        <v>19584.62</v>
      </c>
      <c r="I2754" s="34">
        <v>0</v>
      </c>
      <c r="J2754" s="35">
        <f t="shared" ref="J2754:J2817" si="301">F2754-G2754</f>
        <v>30398.389999999996</v>
      </c>
      <c r="K2754" s="35">
        <f t="shared" ref="K2754:K2817" si="302">J2754-H2754</f>
        <v>10813.769999999997</v>
      </c>
      <c r="L2754" s="35">
        <f t="shared" ref="L2754:L2817" si="303">K2754-I2754</f>
        <v>10813.769999999997</v>
      </c>
      <c r="M2754" s="36">
        <f t="shared" ref="M2754:M2817" si="304">IF(J2754=0,0,K2754/J2754)</f>
        <v>0.35573495833167473</v>
      </c>
      <c r="N2754" s="37">
        <f t="shared" ref="N2754:N2817" si="305">YEAR(A2754)</f>
        <v>2020</v>
      </c>
      <c r="O2754" s="38" t="str">
        <f t="shared" ref="O2754:O2817" si="306">"Q"&amp;ROUNDUP(MONTH(A2754)/3,0)</f>
        <v>Q4</v>
      </c>
      <c r="P2754" s="37">
        <f t="shared" ref="P2754:P2817" si="307">MONTH(A2754)</f>
        <v>11</v>
      </c>
    </row>
    <row r="2755" spans="1:16" x14ac:dyDescent="0.25">
      <c r="A2755" s="31">
        <v>44166</v>
      </c>
      <c r="B2755" s="32" t="s">
        <v>74</v>
      </c>
      <c r="C2755" s="32" t="s">
        <v>86</v>
      </c>
      <c r="D2755" s="32" t="s">
        <v>76</v>
      </c>
      <c r="E2755" s="33">
        <v>139</v>
      </c>
      <c r="F2755" s="34">
        <v>57823.47</v>
      </c>
      <c r="G2755" s="34">
        <v>0</v>
      </c>
      <c r="H2755" s="34">
        <v>33543.08</v>
      </c>
      <c r="I2755" s="34">
        <v>3178.4</v>
      </c>
      <c r="J2755" s="35">
        <f t="shared" si="301"/>
        <v>57823.47</v>
      </c>
      <c r="K2755" s="35">
        <f t="shared" si="302"/>
        <v>24280.39</v>
      </c>
      <c r="L2755" s="35">
        <f t="shared" si="303"/>
        <v>21101.989999999998</v>
      </c>
      <c r="M2755" s="36">
        <f t="shared" si="304"/>
        <v>0.41990544669837349</v>
      </c>
      <c r="N2755" s="37">
        <f t="shared" si="305"/>
        <v>2020</v>
      </c>
      <c r="O2755" s="38" t="str">
        <f t="shared" si="306"/>
        <v>Q4</v>
      </c>
      <c r="P2755" s="37">
        <f t="shared" si="307"/>
        <v>12</v>
      </c>
    </row>
    <row r="2756" spans="1:16" x14ac:dyDescent="0.25">
      <c r="A2756" s="31">
        <v>44166</v>
      </c>
      <c r="B2756" s="32" t="s">
        <v>74</v>
      </c>
      <c r="C2756" s="32" t="s">
        <v>86</v>
      </c>
      <c r="D2756" s="32" t="s">
        <v>77</v>
      </c>
      <c r="E2756" s="33">
        <v>102</v>
      </c>
      <c r="F2756" s="34">
        <v>35785.199999999997</v>
      </c>
      <c r="G2756" s="34">
        <v>4430.0600000000004</v>
      </c>
      <c r="H2756" s="34">
        <v>24484.11</v>
      </c>
      <c r="I2756" s="34">
        <v>1728.75</v>
      </c>
      <c r="J2756" s="35">
        <f t="shared" si="301"/>
        <v>31355.139999999996</v>
      </c>
      <c r="K2756" s="35">
        <f t="shared" si="302"/>
        <v>6871.0299999999952</v>
      </c>
      <c r="L2756" s="35">
        <f t="shared" si="303"/>
        <v>5142.2799999999952</v>
      </c>
      <c r="M2756" s="36">
        <f t="shared" si="304"/>
        <v>0.21913568237934822</v>
      </c>
      <c r="N2756" s="37">
        <f t="shared" si="305"/>
        <v>2020</v>
      </c>
      <c r="O2756" s="38" t="str">
        <f t="shared" si="306"/>
        <v>Q4</v>
      </c>
      <c r="P2756" s="37">
        <f t="shared" si="307"/>
        <v>12</v>
      </c>
    </row>
    <row r="2757" spans="1:16" x14ac:dyDescent="0.25">
      <c r="A2757" s="31">
        <v>44166</v>
      </c>
      <c r="B2757" s="32" t="s">
        <v>74</v>
      </c>
      <c r="C2757" s="32" t="s">
        <v>75</v>
      </c>
      <c r="D2757" s="32" t="s">
        <v>76</v>
      </c>
      <c r="E2757" s="33">
        <v>161</v>
      </c>
      <c r="F2757" s="34">
        <v>67131.360000000001</v>
      </c>
      <c r="G2757" s="34">
        <v>0</v>
      </c>
      <c r="H2757" s="34">
        <v>41640.160000000003</v>
      </c>
      <c r="I2757" s="34">
        <v>0</v>
      </c>
      <c r="J2757" s="35">
        <f t="shared" si="301"/>
        <v>67131.360000000001</v>
      </c>
      <c r="K2757" s="35">
        <f t="shared" si="302"/>
        <v>25491.199999999997</v>
      </c>
      <c r="L2757" s="35">
        <f t="shared" si="303"/>
        <v>25491.199999999997</v>
      </c>
      <c r="M2757" s="36">
        <f t="shared" si="304"/>
        <v>0.37972119140741373</v>
      </c>
      <c r="N2757" s="37">
        <f t="shared" si="305"/>
        <v>2020</v>
      </c>
      <c r="O2757" s="38" t="str">
        <f t="shared" si="306"/>
        <v>Q4</v>
      </c>
      <c r="P2757" s="37">
        <f t="shared" si="307"/>
        <v>12</v>
      </c>
    </row>
    <row r="2758" spans="1:16" x14ac:dyDescent="0.25">
      <c r="A2758" s="31">
        <v>44166</v>
      </c>
      <c r="B2758" s="32" t="s">
        <v>74</v>
      </c>
      <c r="C2758" s="32" t="s">
        <v>75</v>
      </c>
      <c r="D2758" s="32" t="s">
        <v>77</v>
      </c>
      <c r="E2758" s="33">
        <v>106</v>
      </c>
      <c r="F2758" s="34">
        <v>45083.18</v>
      </c>
      <c r="G2758" s="34">
        <v>5438.42</v>
      </c>
      <c r="H2758" s="34">
        <v>25945.34</v>
      </c>
      <c r="I2758" s="34">
        <v>0</v>
      </c>
      <c r="J2758" s="35">
        <f t="shared" si="301"/>
        <v>39644.76</v>
      </c>
      <c r="K2758" s="35">
        <f t="shared" si="302"/>
        <v>13699.420000000002</v>
      </c>
      <c r="L2758" s="35">
        <f t="shared" si="303"/>
        <v>13699.420000000002</v>
      </c>
      <c r="M2758" s="36">
        <f t="shared" si="304"/>
        <v>0.34555436834527442</v>
      </c>
      <c r="N2758" s="37">
        <f t="shared" si="305"/>
        <v>2020</v>
      </c>
      <c r="O2758" s="38" t="str">
        <f t="shared" si="306"/>
        <v>Q4</v>
      </c>
      <c r="P2758" s="37">
        <f t="shared" si="307"/>
        <v>12</v>
      </c>
    </row>
    <row r="2759" spans="1:16" x14ac:dyDescent="0.25">
      <c r="A2759" s="31">
        <v>44166</v>
      </c>
      <c r="B2759" s="32" t="s">
        <v>74</v>
      </c>
      <c r="C2759" s="32" t="s">
        <v>78</v>
      </c>
      <c r="D2759" s="32" t="s">
        <v>76</v>
      </c>
      <c r="E2759" s="33">
        <v>1130</v>
      </c>
      <c r="F2759" s="34">
        <v>459982.46</v>
      </c>
      <c r="G2759" s="34">
        <v>0</v>
      </c>
      <c r="H2759" s="34">
        <v>278766.68</v>
      </c>
      <c r="I2759" s="34">
        <v>0</v>
      </c>
      <c r="J2759" s="35">
        <f t="shared" si="301"/>
        <v>459982.46</v>
      </c>
      <c r="K2759" s="35">
        <f t="shared" si="302"/>
        <v>181215.78000000003</v>
      </c>
      <c r="L2759" s="35">
        <f t="shared" si="303"/>
        <v>181215.78000000003</v>
      </c>
      <c r="M2759" s="36">
        <f t="shared" si="304"/>
        <v>0.39396236978253479</v>
      </c>
      <c r="N2759" s="37">
        <f t="shared" si="305"/>
        <v>2020</v>
      </c>
      <c r="O2759" s="38" t="str">
        <f t="shared" si="306"/>
        <v>Q4</v>
      </c>
      <c r="P2759" s="37">
        <f t="shared" si="307"/>
        <v>12</v>
      </c>
    </row>
    <row r="2760" spans="1:16" x14ac:dyDescent="0.25">
      <c r="A2760" s="31">
        <v>44166</v>
      </c>
      <c r="B2760" s="32" t="s">
        <v>74</v>
      </c>
      <c r="C2760" s="32" t="s">
        <v>78</v>
      </c>
      <c r="D2760" s="32" t="s">
        <v>77</v>
      </c>
      <c r="E2760" s="33">
        <v>354</v>
      </c>
      <c r="F2760" s="34">
        <v>154979.26</v>
      </c>
      <c r="G2760" s="34">
        <v>16759.150000000001</v>
      </c>
      <c r="H2760" s="34">
        <v>95464.91</v>
      </c>
      <c r="I2760" s="34">
        <v>0</v>
      </c>
      <c r="J2760" s="35">
        <f t="shared" si="301"/>
        <v>138220.11000000002</v>
      </c>
      <c r="K2760" s="35">
        <f t="shared" si="302"/>
        <v>42755.200000000012</v>
      </c>
      <c r="L2760" s="35">
        <f t="shared" si="303"/>
        <v>42755.200000000012</v>
      </c>
      <c r="M2760" s="36">
        <f t="shared" si="304"/>
        <v>0.3093269134281546</v>
      </c>
      <c r="N2760" s="37">
        <f t="shared" si="305"/>
        <v>2020</v>
      </c>
      <c r="O2760" s="38" t="str">
        <f t="shared" si="306"/>
        <v>Q4</v>
      </c>
      <c r="P2760" s="37">
        <f t="shared" si="307"/>
        <v>12</v>
      </c>
    </row>
    <row r="2761" spans="1:16" x14ac:dyDescent="0.25">
      <c r="A2761" s="31">
        <v>44166</v>
      </c>
      <c r="B2761" s="32" t="s">
        <v>74</v>
      </c>
      <c r="C2761" s="32" t="s">
        <v>79</v>
      </c>
      <c r="D2761" s="32" t="s">
        <v>76</v>
      </c>
      <c r="E2761" s="33">
        <v>158</v>
      </c>
      <c r="F2761" s="34">
        <v>58467.47</v>
      </c>
      <c r="G2761" s="34">
        <v>0</v>
      </c>
      <c r="H2761" s="34">
        <v>35020.28</v>
      </c>
      <c r="I2761" s="34">
        <v>0</v>
      </c>
      <c r="J2761" s="35">
        <f t="shared" si="301"/>
        <v>58467.47</v>
      </c>
      <c r="K2761" s="35">
        <f t="shared" si="302"/>
        <v>23447.190000000002</v>
      </c>
      <c r="L2761" s="35">
        <f t="shared" si="303"/>
        <v>23447.190000000002</v>
      </c>
      <c r="M2761" s="36">
        <f t="shared" si="304"/>
        <v>0.40102966658211825</v>
      </c>
      <c r="N2761" s="37">
        <f t="shared" si="305"/>
        <v>2020</v>
      </c>
      <c r="O2761" s="38" t="str">
        <f t="shared" si="306"/>
        <v>Q4</v>
      </c>
      <c r="P2761" s="37">
        <f t="shared" si="307"/>
        <v>12</v>
      </c>
    </row>
    <row r="2762" spans="1:16" x14ac:dyDescent="0.25">
      <c r="A2762" s="31">
        <v>44166</v>
      </c>
      <c r="B2762" s="32" t="s">
        <v>74</v>
      </c>
      <c r="C2762" s="32" t="s">
        <v>79</v>
      </c>
      <c r="D2762" s="32" t="s">
        <v>77</v>
      </c>
      <c r="E2762" s="33">
        <v>101</v>
      </c>
      <c r="F2762" s="34">
        <v>43624.2</v>
      </c>
      <c r="G2762" s="34">
        <v>5379.14</v>
      </c>
      <c r="H2762" s="34">
        <v>24632.35</v>
      </c>
      <c r="I2762" s="34">
        <v>0</v>
      </c>
      <c r="J2762" s="35">
        <f t="shared" si="301"/>
        <v>38245.06</v>
      </c>
      <c r="K2762" s="35">
        <f t="shared" si="302"/>
        <v>13612.71</v>
      </c>
      <c r="L2762" s="35">
        <f t="shared" si="303"/>
        <v>13612.71</v>
      </c>
      <c r="M2762" s="36">
        <f t="shared" si="304"/>
        <v>0.35593381210540653</v>
      </c>
      <c r="N2762" s="37">
        <f t="shared" si="305"/>
        <v>2020</v>
      </c>
      <c r="O2762" s="38" t="str">
        <f t="shared" si="306"/>
        <v>Q4</v>
      </c>
      <c r="P2762" s="37">
        <f t="shared" si="307"/>
        <v>12</v>
      </c>
    </row>
    <row r="2763" spans="1:16" x14ac:dyDescent="0.25">
      <c r="A2763" s="31">
        <v>44166</v>
      </c>
      <c r="B2763" s="32" t="s">
        <v>80</v>
      </c>
      <c r="C2763" s="32" t="s">
        <v>86</v>
      </c>
      <c r="D2763" s="32" t="s">
        <v>76</v>
      </c>
      <c r="E2763" s="33">
        <v>40</v>
      </c>
      <c r="F2763" s="34">
        <v>198756.17</v>
      </c>
      <c r="G2763" s="34">
        <v>0</v>
      </c>
      <c r="H2763" s="34">
        <v>177841.67</v>
      </c>
      <c r="I2763" s="34">
        <v>10925.79</v>
      </c>
      <c r="J2763" s="35">
        <f t="shared" si="301"/>
        <v>198756.17</v>
      </c>
      <c r="K2763" s="35">
        <f t="shared" si="302"/>
        <v>20914.5</v>
      </c>
      <c r="L2763" s="35">
        <f t="shared" si="303"/>
        <v>9988.7099999999991</v>
      </c>
      <c r="M2763" s="36">
        <f t="shared" si="304"/>
        <v>0.10522692201203111</v>
      </c>
      <c r="N2763" s="37">
        <f t="shared" si="305"/>
        <v>2020</v>
      </c>
      <c r="O2763" s="38" t="str">
        <f t="shared" si="306"/>
        <v>Q4</v>
      </c>
      <c r="P2763" s="37">
        <f t="shared" si="307"/>
        <v>12</v>
      </c>
    </row>
    <row r="2764" spans="1:16" x14ac:dyDescent="0.25">
      <c r="A2764" s="31">
        <v>44166</v>
      </c>
      <c r="B2764" s="32" t="s">
        <v>80</v>
      </c>
      <c r="C2764" s="32" t="s">
        <v>86</v>
      </c>
      <c r="D2764" s="32" t="s">
        <v>77</v>
      </c>
      <c r="E2764" s="33">
        <v>28</v>
      </c>
      <c r="F2764" s="34">
        <v>246699.27</v>
      </c>
      <c r="G2764" s="34">
        <v>32053.81</v>
      </c>
      <c r="H2764" s="34">
        <v>211630.21</v>
      </c>
      <c r="I2764" s="34">
        <v>11808.85</v>
      </c>
      <c r="J2764" s="35">
        <f t="shared" si="301"/>
        <v>214645.46</v>
      </c>
      <c r="K2764" s="35">
        <f t="shared" si="302"/>
        <v>3015.25</v>
      </c>
      <c r="L2764" s="35">
        <f t="shared" si="303"/>
        <v>-8793.6</v>
      </c>
      <c r="M2764" s="36">
        <f t="shared" si="304"/>
        <v>1.4047583396359746E-2</v>
      </c>
      <c r="N2764" s="37">
        <f t="shared" si="305"/>
        <v>2020</v>
      </c>
      <c r="O2764" s="38" t="str">
        <f t="shared" si="306"/>
        <v>Q4</v>
      </c>
      <c r="P2764" s="37">
        <f t="shared" si="307"/>
        <v>12</v>
      </c>
    </row>
    <row r="2765" spans="1:16" x14ac:dyDescent="0.25">
      <c r="A2765" s="31">
        <v>44166</v>
      </c>
      <c r="B2765" s="32" t="s">
        <v>80</v>
      </c>
      <c r="C2765" s="32" t="s">
        <v>75</v>
      </c>
      <c r="D2765" s="32" t="s">
        <v>76</v>
      </c>
      <c r="E2765" s="33">
        <v>49</v>
      </c>
      <c r="F2765" s="34">
        <v>299434.26</v>
      </c>
      <c r="G2765" s="34">
        <v>0</v>
      </c>
      <c r="H2765" s="34">
        <v>257934.71</v>
      </c>
      <c r="I2765" s="34">
        <v>0</v>
      </c>
      <c r="J2765" s="35">
        <f t="shared" si="301"/>
        <v>299434.26</v>
      </c>
      <c r="K2765" s="35">
        <f t="shared" si="302"/>
        <v>41499.550000000017</v>
      </c>
      <c r="L2765" s="35">
        <f t="shared" si="303"/>
        <v>41499.550000000017</v>
      </c>
      <c r="M2765" s="36">
        <f t="shared" si="304"/>
        <v>0.13859319237551512</v>
      </c>
      <c r="N2765" s="37">
        <f t="shared" si="305"/>
        <v>2020</v>
      </c>
      <c r="O2765" s="38" t="str">
        <f t="shared" si="306"/>
        <v>Q4</v>
      </c>
      <c r="P2765" s="37">
        <f t="shared" si="307"/>
        <v>12</v>
      </c>
    </row>
    <row r="2766" spans="1:16" x14ac:dyDescent="0.25">
      <c r="A2766" s="31">
        <v>44166</v>
      </c>
      <c r="B2766" s="32" t="s">
        <v>80</v>
      </c>
      <c r="C2766" s="32" t="s">
        <v>75</v>
      </c>
      <c r="D2766" s="32" t="s">
        <v>77</v>
      </c>
      <c r="E2766" s="33">
        <v>32</v>
      </c>
      <c r="F2766" s="34">
        <v>198461.76</v>
      </c>
      <c r="G2766" s="34">
        <v>24540.7</v>
      </c>
      <c r="H2766" s="34">
        <v>170131.54</v>
      </c>
      <c r="I2766" s="34">
        <v>0</v>
      </c>
      <c r="J2766" s="35">
        <f t="shared" si="301"/>
        <v>173921.06</v>
      </c>
      <c r="K2766" s="35">
        <f t="shared" si="302"/>
        <v>3789.5199999999895</v>
      </c>
      <c r="L2766" s="35">
        <f t="shared" si="303"/>
        <v>3789.5199999999895</v>
      </c>
      <c r="M2766" s="36">
        <f t="shared" si="304"/>
        <v>2.1788735648230233E-2</v>
      </c>
      <c r="N2766" s="37">
        <f t="shared" si="305"/>
        <v>2020</v>
      </c>
      <c r="O2766" s="38" t="str">
        <f t="shared" si="306"/>
        <v>Q4</v>
      </c>
      <c r="P2766" s="37">
        <f t="shared" si="307"/>
        <v>12</v>
      </c>
    </row>
    <row r="2767" spans="1:16" x14ac:dyDescent="0.25">
      <c r="A2767" s="31">
        <v>44166</v>
      </c>
      <c r="B2767" s="32" t="s">
        <v>80</v>
      </c>
      <c r="C2767" s="32" t="s">
        <v>78</v>
      </c>
      <c r="D2767" s="32" t="s">
        <v>76</v>
      </c>
      <c r="E2767" s="33">
        <v>193</v>
      </c>
      <c r="F2767" s="34">
        <v>1118484.6000000001</v>
      </c>
      <c r="G2767" s="34">
        <v>0</v>
      </c>
      <c r="H2767" s="34">
        <v>965566.38</v>
      </c>
      <c r="I2767" s="34">
        <v>0</v>
      </c>
      <c r="J2767" s="35">
        <f t="shared" si="301"/>
        <v>1118484.6000000001</v>
      </c>
      <c r="K2767" s="35">
        <f t="shared" si="302"/>
        <v>152918.22000000009</v>
      </c>
      <c r="L2767" s="35">
        <f t="shared" si="303"/>
        <v>152918.22000000009</v>
      </c>
      <c r="M2767" s="36">
        <f t="shared" si="304"/>
        <v>0.13671911083979169</v>
      </c>
      <c r="N2767" s="37">
        <f t="shared" si="305"/>
        <v>2020</v>
      </c>
      <c r="O2767" s="38" t="str">
        <f t="shared" si="306"/>
        <v>Q4</v>
      </c>
      <c r="P2767" s="37">
        <f t="shared" si="307"/>
        <v>12</v>
      </c>
    </row>
    <row r="2768" spans="1:16" x14ac:dyDescent="0.25">
      <c r="A2768" s="31">
        <v>44166</v>
      </c>
      <c r="B2768" s="32" t="s">
        <v>80</v>
      </c>
      <c r="C2768" s="32" t="s">
        <v>78</v>
      </c>
      <c r="D2768" s="32" t="s">
        <v>77</v>
      </c>
      <c r="E2768" s="33">
        <v>55</v>
      </c>
      <c r="F2768" s="34">
        <v>297652.58</v>
      </c>
      <c r="G2768" s="34">
        <v>33399.64</v>
      </c>
      <c r="H2768" s="34">
        <v>256088.51</v>
      </c>
      <c r="I2768" s="34">
        <v>0</v>
      </c>
      <c r="J2768" s="35">
        <f t="shared" si="301"/>
        <v>264252.94</v>
      </c>
      <c r="K2768" s="35">
        <f t="shared" si="302"/>
        <v>8164.429999999993</v>
      </c>
      <c r="L2768" s="35">
        <f t="shared" si="303"/>
        <v>8164.429999999993</v>
      </c>
      <c r="M2768" s="36">
        <f t="shared" si="304"/>
        <v>3.0896269309245879E-2</v>
      </c>
      <c r="N2768" s="37">
        <f t="shared" si="305"/>
        <v>2020</v>
      </c>
      <c r="O2768" s="38" t="str">
        <f t="shared" si="306"/>
        <v>Q4</v>
      </c>
      <c r="P2768" s="37">
        <f t="shared" si="307"/>
        <v>12</v>
      </c>
    </row>
    <row r="2769" spans="1:16" x14ac:dyDescent="0.25">
      <c r="A2769" s="31">
        <v>44166</v>
      </c>
      <c r="B2769" s="32" t="s">
        <v>80</v>
      </c>
      <c r="C2769" s="32" t="s">
        <v>79</v>
      </c>
      <c r="D2769" s="32" t="s">
        <v>76</v>
      </c>
      <c r="E2769" s="33">
        <v>36</v>
      </c>
      <c r="F2769" s="34">
        <v>197061.11</v>
      </c>
      <c r="G2769" s="34">
        <v>0</v>
      </c>
      <c r="H2769" s="34">
        <v>172714.73</v>
      </c>
      <c r="I2769" s="34">
        <v>0</v>
      </c>
      <c r="J2769" s="35">
        <f t="shared" si="301"/>
        <v>197061.11</v>
      </c>
      <c r="K2769" s="35">
        <f t="shared" si="302"/>
        <v>24346.379999999976</v>
      </c>
      <c r="L2769" s="35">
        <f t="shared" si="303"/>
        <v>24346.379999999976</v>
      </c>
      <c r="M2769" s="36">
        <f t="shared" si="304"/>
        <v>0.1235473605116706</v>
      </c>
      <c r="N2769" s="37">
        <f t="shared" si="305"/>
        <v>2020</v>
      </c>
      <c r="O2769" s="38" t="str">
        <f t="shared" si="306"/>
        <v>Q4</v>
      </c>
      <c r="P2769" s="37">
        <f t="shared" si="307"/>
        <v>12</v>
      </c>
    </row>
    <row r="2770" spans="1:16" x14ac:dyDescent="0.25">
      <c r="A2770" s="31">
        <v>44166</v>
      </c>
      <c r="B2770" s="32" t="s">
        <v>80</v>
      </c>
      <c r="C2770" s="32" t="s">
        <v>79</v>
      </c>
      <c r="D2770" s="32" t="s">
        <v>77</v>
      </c>
      <c r="E2770" s="33">
        <v>25</v>
      </c>
      <c r="F2770" s="34">
        <v>122525.9</v>
      </c>
      <c r="G2770" s="34">
        <v>14550.46</v>
      </c>
      <c r="H2770" s="34">
        <v>106568.29</v>
      </c>
      <c r="I2770" s="34">
        <v>0</v>
      </c>
      <c r="J2770" s="35">
        <f t="shared" si="301"/>
        <v>107975.44</v>
      </c>
      <c r="K2770" s="35">
        <f t="shared" si="302"/>
        <v>1407.1500000000087</v>
      </c>
      <c r="L2770" s="35">
        <f t="shared" si="303"/>
        <v>1407.1500000000087</v>
      </c>
      <c r="M2770" s="36">
        <f t="shared" si="304"/>
        <v>1.3032130269624359E-2</v>
      </c>
      <c r="N2770" s="37">
        <f t="shared" si="305"/>
        <v>2020</v>
      </c>
      <c r="O2770" s="38" t="str">
        <f t="shared" si="306"/>
        <v>Q4</v>
      </c>
      <c r="P2770" s="37">
        <f t="shared" si="307"/>
        <v>12</v>
      </c>
    </row>
    <row r="2771" spans="1:16" x14ac:dyDescent="0.25">
      <c r="A2771" s="31">
        <v>44166</v>
      </c>
      <c r="B2771" s="32" t="s">
        <v>81</v>
      </c>
      <c r="C2771" s="32" t="s">
        <v>86</v>
      </c>
      <c r="D2771" s="32" t="s">
        <v>76</v>
      </c>
      <c r="E2771" s="33">
        <v>90</v>
      </c>
      <c r="F2771" s="34">
        <v>66396.23</v>
      </c>
      <c r="G2771" s="34">
        <v>0</v>
      </c>
      <c r="H2771" s="34">
        <v>29475</v>
      </c>
      <c r="I2771" s="34">
        <v>3650.21</v>
      </c>
      <c r="J2771" s="35">
        <f t="shared" si="301"/>
        <v>66396.23</v>
      </c>
      <c r="K2771" s="35">
        <f t="shared" si="302"/>
        <v>36921.229999999996</v>
      </c>
      <c r="L2771" s="35">
        <f t="shared" si="303"/>
        <v>33271.019999999997</v>
      </c>
      <c r="M2771" s="36">
        <f t="shared" si="304"/>
        <v>0.55607419276666759</v>
      </c>
      <c r="N2771" s="37">
        <f t="shared" si="305"/>
        <v>2020</v>
      </c>
      <c r="O2771" s="38" t="str">
        <f t="shared" si="306"/>
        <v>Q4</v>
      </c>
      <c r="P2771" s="37">
        <f t="shared" si="307"/>
        <v>12</v>
      </c>
    </row>
    <row r="2772" spans="1:16" x14ac:dyDescent="0.25">
      <c r="A2772" s="31">
        <v>44166</v>
      </c>
      <c r="B2772" s="32" t="s">
        <v>81</v>
      </c>
      <c r="C2772" s="32" t="s">
        <v>86</v>
      </c>
      <c r="D2772" s="32" t="s">
        <v>77</v>
      </c>
      <c r="E2772" s="33">
        <v>62</v>
      </c>
      <c r="F2772" s="34">
        <v>49194.31</v>
      </c>
      <c r="G2772" s="34">
        <v>6350.82</v>
      </c>
      <c r="H2772" s="34">
        <v>21752.89</v>
      </c>
      <c r="I2772" s="34">
        <v>2360.9299999999998</v>
      </c>
      <c r="J2772" s="35">
        <f t="shared" si="301"/>
        <v>42843.49</v>
      </c>
      <c r="K2772" s="35">
        <f t="shared" si="302"/>
        <v>21090.6</v>
      </c>
      <c r="L2772" s="35">
        <f t="shared" si="303"/>
        <v>18729.669999999998</v>
      </c>
      <c r="M2772" s="36">
        <f t="shared" si="304"/>
        <v>0.49227082107456699</v>
      </c>
      <c r="N2772" s="37">
        <f t="shared" si="305"/>
        <v>2020</v>
      </c>
      <c r="O2772" s="38" t="str">
        <f t="shared" si="306"/>
        <v>Q4</v>
      </c>
      <c r="P2772" s="37">
        <f t="shared" si="307"/>
        <v>12</v>
      </c>
    </row>
    <row r="2773" spans="1:16" x14ac:dyDescent="0.25">
      <c r="A2773" s="31">
        <v>44166</v>
      </c>
      <c r="B2773" s="32" t="s">
        <v>81</v>
      </c>
      <c r="C2773" s="32" t="s">
        <v>75</v>
      </c>
      <c r="D2773" s="32" t="s">
        <v>76</v>
      </c>
      <c r="E2773" s="33">
        <v>93</v>
      </c>
      <c r="F2773" s="34">
        <v>70419.66</v>
      </c>
      <c r="G2773" s="34">
        <v>0</v>
      </c>
      <c r="H2773" s="34">
        <v>31738.080000000002</v>
      </c>
      <c r="I2773" s="34">
        <v>0</v>
      </c>
      <c r="J2773" s="35">
        <f t="shared" si="301"/>
        <v>70419.66</v>
      </c>
      <c r="K2773" s="35">
        <f t="shared" si="302"/>
        <v>38681.58</v>
      </c>
      <c r="L2773" s="35">
        <f t="shared" si="303"/>
        <v>38681.58</v>
      </c>
      <c r="M2773" s="36">
        <f t="shared" si="304"/>
        <v>0.54930086285562862</v>
      </c>
      <c r="N2773" s="37">
        <f t="shared" si="305"/>
        <v>2020</v>
      </c>
      <c r="O2773" s="38" t="str">
        <f t="shared" si="306"/>
        <v>Q4</v>
      </c>
      <c r="P2773" s="37">
        <f t="shared" si="307"/>
        <v>12</v>
      </c>
    </row>
    <row r="2774" spans="1:16" x14ac:dyDescent="0.25">
      <c r="A2774" s="31">
        <v>44166</v>
      </c>
      <c r="B2774" s="32" t="s">
        <v>81</v>
      </c>
      <c r="C2774" s="32" t="s">
        <v>75</v>
      </c>
      <c r="D2774" s="32" t="s">
        <v>77</v>
      </c>
      <c r="E2774" s="33">
        <v>69</v>
      </c>
      <c r="F2774" s="34">
        <v>50712.959999999999</v>
      </c>
      <c r="G2774" s="34">
        <v>6537.81</v>
      </c>
      <c r="H2774" s="34">
        <v>22884.28</v>
      </c>
      <c r="I2774" s="34">
        <v>0</v>
      </c>
      <c r="J2774" s="35">
        <f t="shared" si="301"/>
        <v>44175.15</v>
      </c>
      <c r="K2774" s="35">
        <f t="shared" si="302"/>
        <v>21290.870000000003</v>
      </c>
      <c r="L2774" s="35">
        <f t="shared" si="303"/>
        <v>21290.870000000003</v>
      </c>
      <c r="M2774" s="36">
        <f t="shared" si="304"/>
        <v>0.48196486033437358</v>
      </c>
      <c r="N2774" s="37">
        <f t="shared" si="305"/>
        <v>2020</v>
      </c>
      <c r="O2774" s="38" t="str">
        <f t="shared" si="306"/>
        <v>Q4</v>
      </c>
      <c r="P2774" s="37">
        <f t="shared" si="307"/>
        <v>12</v>
      </c>
    </row>
    <row r="2775" spans="1:16" x14ac:dyDescent="0.25">
      <c r="A2775" s="31">
        <v>44166</v>
      </c>
      <c r="B2775" s="32" t="s">
        <v>81</v>
      </c>
      <c r="C2775" s="32" t="s">
        <v>78</v>
      </c>
      <c r="D2775" s="32" t="s">
        <v>76</v>
      </c>
      <c r="E2775" s="33">
        <v>694</v>
      </c>
      <c r="F2775" s="34">
        <v>515362.58</v>
      </c>
      <c r="G2775" s="34">
        <v>0</v>
      </c>
      <c r="H2775" s="34">
        <v>231435.56</v>
      </c>
      <c r="I2775" s="34">
        <v>0</v>
      </c>
      <c r="J2775" s="35">
        <f t="shared" si="301"/>
        <v>515362.58</v>
      </c>
      <c r="K2775" s="35">
        <f t="shared" si="302"/>
        <v>283927.02</v>
      </c>
      <c r="L2775" s="35">
        <f t="shared" si="303"/>
        <v>283927.02</v>
      </c>
      <c r="M2775" s="36">
        <f t="shared" si="304"/>
        <v>0.55092672812993138</v>
      </c>
      <c r="N2775" s="37">
        <f t="shared" si="305"/>
        <v>2020</v>
      </c>
      <c r="O2775" s="38" t="str">
        <f t="shared" si="306"/>
        <v>Q4</v>
      </c>
      <c r="P2775" s="37">
        <f t="shared" si="307"/>
        <v>12</v>
      </c>
    </row>
    <row r="2776" spans="1:16" x14ac:dyDescent="0.25">
      <c r="A2776" s="31">
        <v>44166</v>
      </c>
      <c r="B2776" s="32" t="s">
        <v>81</v>
      </c>
      <c r="C2776" s="32" t="s">
        <v>78</v>
      </c>
      <c r="D2776" s="32" t="s">
        <v>77</v>
      </c>
      <c r="E2776" s="33">
        <v>190</v>
      </c>
      <c r="F2776" s="34">
        <v>131569.4</v>
      </c>
      <c r="G2776" s="34">
        <v>13667.84</v>
      </c>
      <c r="H2776" s="34">
        <v>59549.56</v>
      </c>
      <c r="I2776" s="34">
        <v>0</v>
      </c>
      <c r="J2776" s="35">
        <f t="shared" si="301"/>
        <v>117901.56</v>
      </c>
      <c r="K2776" s="35">
        <f t="shared" si="302"/>
        <v>58352</v>
      </c>
      <c r="L2776" s="35">
        <f t="shared" si="303"/>
        <v>58352</v>
      </c>
      <c r="M2776" s="36">
        <f t="shared" si="304"/>
        <v>0.49492135642649682</v>
      </c>
      <c r="N2776" s="37">
        <f t="shared" si="305"/>
        <v>2020</v>
      </c>
      <c r="O2776" s="38" t="str">
        <f t="shared" si="306"/>
        <v>Q4</v>
      </c>
      <c r="P2776" s="37">
        <f t="shared" si="307"/>
        <v>12</v>
      </c>
    </row>
    <row r="2777" spans="1:16" x14ac:dyDescent="0.25">
      <c r="A2777" s="31">
        <v>44166</v>
      </c>
      <c r="B2777" s="32" t="s">
        <v>81</v>
      </c>
      <c r="C2777" s="32" t="s">
        <v>79</v>
      </c>
      <c r="D2777" s="32" t="s">
        <v>76</v>
      </c>
      <c r="E2777" s="33">
        <v>121</v>
      </c>
      <c r="F2777" s="34">
        <v>85770.7</v>
      </c>
      <c r="G2777" s="34">
        <v>0</v>
      </c>
      <c r="H2777" s="34">
        <v>39866.69</v>
      </c>
      <c r="I2777" s="34">
        <v>0</v>
      </c>
      <c r="J2777" s="35">
        <f t="shared" si="301"/>
        <v>85770.7</v>
      </c>
      <c r="K2777" s="35">
        <f t="shared" si="302"/>
        <v>45904.009999999995</v>
      </c>
      <c r="L2777" s="35">
        <f t="shared" si="303"/>
        <v>45904.009999999995</v>
      </c>
      <c r="M2777" s="36">
        <f t="shared" si="304"/>
        <v>0.53519453612947077</v>
      </c>
      <c r="N2777" s="37">
        <f t="shared" si="305"/>
        <v>2020</v>
      </c>
      <c r="O2777" s="38" t="str">
        <f t="shared" si="306"/>
        <v>Q4</v>
      </c>
      <c r="P2777" s="37">
        <f t="shared" si="307"/>
        <v>12</v>
      </c>
    </row>
    <row r="2778" spans="1:16" x14ac:dyDescent="0.25">
      <c r="A2778" s="31">
        <v>44166</v>
      </c>
      <c r="B2778" s="32" t="s">
        <v>81</v>
      </c>
      <c r="C2778" s="32" t="s">
        <v>79</v>
      </c>
      <c r="D2778" s="32" t="s">
        <v>77</v>
      </c>
      <c r="E2778" s="33">
        <v>60</v>
      </c>
      <c r="F2778" s="34">
        <v>42041.599999999999</v>
      </c>
      <c r="G2778" s="34">
        <v>5038.43</v>
      </c>
      <c r="H2778" s="34">
        <v>18802.400000000001</v>
      </c>
      <c r="I2778" s="34">
        <v>0</v>
      </c>
      <c r="J2778" s="35">
        <f t="shared" si="301"/>
        <v>37003.17</v>
      </c>
      <c r="K2778" s="35">
        <f t="shared" si="302"/>
        <v>18200.769999999997</v>
      </c>
      <c r="L2778" s="35">
        <f t="shared" si="303"/>
        <v>18200.769999999997</v>
      </c>
      <c r="M2778" s="36">
        <f t="shared" si="304"/>
        <v>0.49187056136001317</v>
      </c>
      <c r="N2778" s="37">
        <f t="shared" si="305"/>
        <v>2020</v>
      </c>
      <c r="O2778" s="38" t="str">
        <f t="shared" si="306"/>
        <v>Q4</v>
      </c>
      <c r="P2778" s="37">
        <f t="shared" si="307"/>
        <v>12</v>
      </c>
    </row>
    <row r="2779" spans="1:16" x14ac:dyDescent="0.25">
      <c r="A2779" s="31">
        <v>44166</v>
      </c>
      <c r="B2779" s="32" t="s">
        <v>82</v>
      </c>
      <c r="C2779" s="32" t="s">
        <v>86</v>
      </c>
      <c r="D2779" s="32" t="s">
        <v>76</v>
      </c>
      <c r="E2779" s="33">
        <v>205</v>
      </c>
      <c r="F2779" s="34">
        <v>20883.419999999998</v>
      </c>
      <c r="G2779" s="34">
        <v>0</v>
      </c>
      <c r="H2779" s="34">
        <v>17367.5</v>
      </c>
      <c r="I2779" s="34">
        <v>1147.1400000000001</v>
      </c>
      <c r="J2779" s="35">
        <f t="shared" si="301"/>
        <v>20883.419999999998</v>
      </c>
      <c r="K2779" s="35">
        <f t="shared" si="302"/>
        <v>3515.9199999999983</v>
      </c>
      <c r="L2779" s="35">
        <f t="shared" si="303"/>
        <v>2368.7799999999979</v>
      </c>
      <c r="M2779" s="36">
        <f t="shared" si="304"/>
        <v>0.16835939707193548</v>
      </c>
      <c r="N2779" s="37">
        <f t="shared" si="305"/>
        <v>2020</v>
      </c>
      <c r="O2779" s="38" t="str">
        <f t="shared" si="306"/>
        <v>Q4</v>
      </c>
      <c r="P2779" s="37">
        <f t="shared" si="307"/>
        <v>12</v>
      </c>
    </row>
    <row r="2780" spans="1:16" x14ac:dyDescent="0.25">
      <c r="A2780" s="31">
        <v>44166</v>
      </c>
      <c r="B2780" s="32" t="s">
        <v>82</v>
      </c>
      <c r="C2780" s="32" t="s">
        <v>86</v>
      </c>
      <c r="D2780" s="32" t="s">
        <v>77</v>
      </c>
      <c r="E2780" s="33">
        <v>186</v>
      </c>
      <c r="F2780" s="34">
        <v>18873.28</v>
      </c>
      <c r="G2780" s="34">
        <v>2383.29</v>
      </c>
      <c r="H2780" s="34">
        <v>15349.22</v>
      </c>
      <c r="I2780" s="34">
        <v>906.95</v>
      </c>
      <c r="J2780" s="35">
        <f t="shared" si="301"/>
        <v>16489.989999999998</v>
      </c>
      <c r="K2780" s="35">
        <f t="shared" si="302"/>
        <v>1140.7699999999986</v>
      </c>
      <c r="L2780" s="35">
        <f t="shared" si="303"/>
        <v>233.81999999999857</v>
      </c>
      <c r="M2780" s="36">
        <f t="shared" si="304"/>
        <v>6.9179544681349028E-2</v>
      </c>
      <c r="N2780" s="37">
        <f t="shared" si="305"/>
        <v>2020</v>
      </c>
      <c r="O2780" s="38" t="str">
        <f t="shared" si="306"/>
        <v>Q4</v>
      </c>
      <c r="P2780" s="37">
        <f t="shared" si="307"/>
        <v>12</v>
      </c>
    </row>
    <row r="2781" spans="1:16" x14ac:dyDescent="0.25">
      <c r="A2781" s="31">
        <v>44166</v>
      </c>
      <c r="B2781" s="32" t="s">
        <v>82</v>
      </c>
      <c r="C2781" s="32" t="s">
        <v>75</v>
      </c>
      <c r="D2781" s="32" t="s">
        <v>76</v>
      </c>
      <c r="E2781" s="33">
        <v>309</v>
      </c>
      <c r="F2781" s="34">
        <v>29493.01</v>
      </c>
      <c r="G2781" s="34">
        <v>0</v>
      </c>
      <c r="H2781" s="34">
        <v>24251.919999999998</v>
      </c>
      <c r="I2781" s="34">
        <v>0</v>
      </c>
      <c r="J2781" s="35">
        <f t="shared" si="301"/>
        <v>29493.01</v>
      </c>
      <c r="K2781" s="35">
        <f t="shared" si="302"/>
        <v>5241.09</v>
      </c>
      <c r="L2781" s="35">
        <f t="shared" si="303"/>
        <v>5241.09</v>
      </c>
      <c r="M2781" s="36">
        <f t="shared" si="304"/>
        <v>0.17770617512420742</v>
      </c>
      <c r="N2781" s="37">
        <f t="shared" si="305"/>
        <v>2020</v>
      </c>
      <c r="O2781" s="38" t="str">
        <f t="shared" si="306"/>
        <v>Q4</v>
      </c>
      <c r="P2781" s="37">
        <f t="shared" si="307"/>
        <v>12</v>
      </c>
    </row>
    <row r="2782" spans="1:16" x14ac:dyDescent="0.25">
      <c r="A2782" s="31">
        <v>44166</v>
      </c>
      <c r="B2782" s="32" t="s">
        <v>82</v>
      </c>
      <c r="C2782" s="32" t="s">
        <v>75</v>
      </c>
      <c r="D2782" s="32" t="s">
        <v>77</v>
      </c>
      <c r="E2782" s="33">
        <v>234</v>
      </c>
      <c r="F2782" s="34">
        <v>25472.95</v>
      </c>
      <c r="G2782" s="34">
        <v>3081.44</v>
      </c>
      <c r="H2782" s="34">
        <v>21401.37</v>
      </c>
      <c r="I2782" s="34">
        <v>0</v>
      </c>
      <c r="J2782" s="35">
        <f t="shared" si="301"/>
        <v>22391.510000000002</v>
      </c>
      <c r="K2782" s="35">
        <f t="shared" si="302"/>
        <v>990.14000000000306</v>
      </c>
      <c r="L2782" s="35">
        <f t="shared" si="303"/>
        <v>990.14000000000306</v>
      </c>
      <c r="M2782" s="36">
        <f t="shared" si="304"/>
        <v>4.4219438528263745E-2</v>
      </c>
      <c r="N2782" s="37">
        <f t="shared" si="305"/>
        <v>2020</v>
      </c>
      <c r="O2782" s="38" t="str">
        <f t="shared" si="306"/>
        <v>Q4</v>
      </c>
      <c r="P2782" s="37">
        <f t="shared" si="307"/>
        <v>12</v>
      </c>
    </row>
    <row r="2783" spans="1:16" x14ac:dyDescent="0.25">
      <c r="A2783" s="31">
        <v>44166</v>
      </c>
      <c r="B2783" s="32" t="s">
        <v>82</v>
      </c>
      <c r="C2783" s="32" t="s">
        <v>78</v>
      </c>
      <c r="D2783" s="32" t="s">
        <v>76</v>
      </c>
      <c r="E2783" s="33">
        <v>3062</v>
      </c>
      <c r="F2783" s="34">
        <v>315324.45</v>
      </c>
      <c r="G2783" s="34">
        <v>0</v>
      </c>
      <c r="H2783" s="34">
        <v>260980.82</v>
      </c>
      <c r="I2783" s="34">
        <v>0</v>
      </c>
      <c r="J2783" s="35">
        <f t="shared" si="301"/>
        <v>315324.45</v>
      </c>
      <c r="K2783" s="35">
        <f t="shared" si="302"/>
        <v>54343.630000000005</v>
      </c>
      <c r="L2783" s="35">
        <f t="shared" si="303"/>
        <v>54343.630000000005</v>
      </c>
      <c r="M2783" s="36">
        <f t="shared" si="304"/>
        <v>0.17234194811090608</v>
      </c>
      <c r="N2783" s="37">
        <f t="shared" si="305"/>
        <v>2020</v>
      </c>
      <c r="O2783" s="38" t="str">
        <f t="shared" si="306"/>
        <v>Q4</v>
      </c>
      <c r="P2783" s="37">
        <f t="shared" si="307"/>
        <v>12</v>
      </c>
    </row>
    <row r="2784" spans="1:16" x14ac:dyDescent="0.25">
      <c r="A2784" s="31">
        <v>44166</v>
      </c>
      <c r="B2784" s="32" t="s">
        <v>82</v>
      </c>
      <c r="C2784" s="32" t="s">
        <v>78</v>
      </c>
      <c r="D2784" s="32" t="s">
        <v>77</v>
      </c>
      <c r="E2784" s="33">
        <v>883</v>
      </c>
      <c r="F2784" s="34">
        <v>93023.21</v>
      </c>
      <c r="G2784" s="34">
        <v>10135.58</v>
      </c>
      <c r="H2784" s="34">
        <v>76869.320000000007</v>
      </c>
      <c r="I2784" s="34">
        <v>0</v>
      </c>
      <c r="J2784" s="35">
        <f t="shared" si="301"/>
        <v>82887.63</v>
      </c>
      <c r="K2784" s="35">
        <f t="shared" si="302"/>
        <v>6018.3099999999977</v>
      </c>
      <c r="L2784" s="35">
        <f t="shared" si="303"/>
        <v>6018.3099999999977</v>
      </c>
      <c r="M2784" s="36">
        <f t="shared" si="304"/>
        <v>7.2608059851632836E-2</v>
      </c>
      <c r="N2784" s="37">
        <f t="shared" si="305"/>
        <v>2020</v>
      </c>
      <c r="O2784" s="38" t="str">
        <f t="shared" si="306"/>
        <v>Q4</v>
      </c>
      <c r="P2784" s="37">
        <f t="shared" si="307"/>
        <v>12</v>
      </c>
    </row>
    <row r="2785" spans="1:16" x14ac:dyDescent="0.25">
      <c r="A2785" s="31">
        <v>44166</v>
      </c>
      <c r="B2785" s="32" t="s">
        <v>82</v>
      </c>
      <c r="C2785" s="32" t="s">
        <v>79</v>
      </c>
      <c r="D2785" s="32" t="s">
        <v>76</v>
      </c>
      <c r="E2785" s="33">
        <v>287</v>
      </c>
      <c r="F2785" s="34">
        <v>28280.77</v>
      </c>
      <c r="G2785" s="34">
        <v>0</v>
      </c>
      <c r="H2785" s="34">
        <v>23277.09</v>
      </c>
      <c r="I2785" s="34">
        <v>0</v>
      </c>
      <c r="J2785" s="35">
        <f t="shared" si="301"/>
        <v>28280.77</v>
      </c>
      <c r="K2785" s="35">
        <f t="shared" si="302"/>
        <v>5003.68</v>
      </c>
      <c r="L2785" s="35">
        <f t="shared" si="303"/>
        <v>5003.68</v>
      </c>
      <c r="M2785" s="36">
        <f t="shared" si="304"/>
        <v>0.17692870455790277</v>
      </c>
      <c r="N2785" s="37">
        <f t="shared" si="305"/>
        <v>2020</v>
      </c>
      <c r="O2785" s="38" t="str">
        <f t="shared" si="306"/>
        <v>Q4</v>
      </c>
      <c r="P2785" s="37">
        <f t="shared" si="307"/>
        <v>12</v>
      </c>
    </row>
    <row r="2786" spans="1:16" x14ac:dyDescent="0.25">
      <c r="A2786" s="31">
        <v>44166</v>
      </c>
      <c r="B2786" s="32" t="s">
        <v>82</v>
      </c>
      <c r="C2786" s="32" t="s">
        <v>79</v>
      </c>
      <c r="D2786" s="32" t="s">
        <v>77</v>
      </c>
      <c r="E2786" s="33">
        <v>189</v>
      </c>
      <c r="F2786" s="34">
        <v>18150.400000000001</v>
      </c>
      <c r="G2786" s="34">
        <v>2225.83</v>
      </c>
      <c r="H2786" s="34">
        <v>14598.3</v>
      </c>
      <c r="I2786" s="34">
        <v>0</v>
      </c>
      <c r="J2786" s="35">
        <f t="shared" si="301"/>
        <v>15924.570000000002</v>
      </c>
      <c r="K2786" s="35">
        <f t="shared" si="302"/>
        <v>1326.2700000000023</v>
      </c>
      <c r="L2786" s="35">
        <f t="shared" si="303"/>
        <v>1326.2700000000023</v>
      </c>
      <c r="M2786" s="36">
        <f t="shared" si="304"/>
        <v>8.3284509409045401E-2</v>
      </c>
      <c r="N2786" s="37">
        <f t="shared" si="305"/>
        <v>2020</v>
      </c>
      <c r="O2786" s="38" t="str">
        <f t="shared" si="306"/>
        <v>Q4</v>
      </c>
      <c r="P2786" s="37">
        <f t="shared" si="307"/>
        <v>12</v>
      </c>
    </row>
    <row r="2787" spans="1:16" x14ac:dyDescent="0.25">
      <c r="A2787" s="31">
        <v>44166</v>
      </c>
      <c r="B2787" s="32" t="s">
        <v>83</v>
      </c>
      <c r="C2787" s="32" t="s">
        <v>86</v>
      </c>
      <c r="D2787" s="32" t="s">
        <v>76</v>
      </c>
      <c r="E2787" s="33">
        <v>75</v>
      </c>
      <c r="F2787" s="34">
        <v>39228.42</v>
      </c>
      <c r="G2787" s="34">
        <v>0</v>
      </c>
      <c r="H2787" s="34">
        <v>20386.099999999999</v>
      </c>
      <c r="I2787" s="34">
        <v>2153.9</v>
      </c>
      <c r="J2787" s="35">
        <f t="shared" si="301"/>
        <v>39228.42</v>
      </c>
      <c r="K2787" s="35">
        <f t="shared" si="302"/>
        <v>18842.32</v>
      </c>
      <c r="L2787" s="35">
        <f t="shared" si="303"/>
        <v>16688.419999999998</v>
      </c>
      <c r="M2787" s="36">
        <f t="shared" si="304"/>
        <v>0.48032319425559328</v>
      </c>
      <c r="N2787" s="37">
        <f t="shared" si="305"/>
        <v>2020</v>
      </c>
      <c r="O2787" s="38" t="str">
        <f t="shared" si="306"/>
        <v>Q4</v>
      </c>
      <c r="P2787" s="37">
        <f t="shared" si="307"/>
        <v>12</v>
      </c>
    </row>
    <row r="2788" spans="1:16" x14ac:dyDescent="0.25">
      <c r="A2788" s="31">
        <v>44166</v>
      </c>
      <c r="B2788" s="32" t="s">
        <v>83</v>
      </c>
      <c r="C2788" s="32" t="s">
        <v>86</v>
      </c>
      <c r="D2788" s="32" t="s">
        <v>77</v>
      </c>
      <c r="E2788" s="33">
        <v>70</v>
      </c>
      <c r="F2788" s="34">
        <v>35471.32</v>
      </c>
      <c r="G2788" s="34">
        <v>4666.6400000000003</v>
      </c>
      <c r="H2788" s="34">
        <v>19055.73</v>
      </c>
      <c r="I2788" s="34">
        <v>1694.54</v>
      </c>
      <c r="J2788" s="35">
        <f t="shared" si="301"/>
        <v>30804.68</v>
      </c>
      <c r="K2788" s="35">
        <f t="shared" si="302"/>
        <v>11748.95</v>
      </c>
      <c r="L2788" s="35">
        <f t="shared" si="303"/>
        <v>10054.41</v>
      </c>
      <c r="M2788" s="36">
        <f t="shared" si="304"/>
        <v>0.38140146237519756</v>
      </c>
      <c r="N2788" s="37">
        <f t="shared" si="305"/>
        <v>2020</v>
      </c>
      <c r="O2788" s="38" t="str">
        <f t="shared" si="306"/>
        <v>Q4</v>
      </c>
      <c r="P2788" s="37">
        <f t="shared" si="307"/>
        <v>12</v>
      </c>
    </row>
    <row r="2789" spans="1:16" x14ac:dyDescent="0.25">
      <c r="A2789" s="31">
        <v>44166</v>
      </c>
      <c r="B2789" s="32" t="s">
        <v>83</v>
      </c>
      <c r="C2789" s="32" t="s">
        <v>75</v>
      </c>
      <c r="D2789" s="32" t="s">
        <v>76</v>
      </c>
      <c r="E2789" s="33">
        <v>92</v>
      </c>
      <c r="F2789" s="34">
        <v>66011.08</v>
      </c>
      <c r="G2789" s="34">
        <v>0</v>
      </c>
      <c r="H2789" s="34">
        <v>35536.07</v>
      </c>
      <c r="I2789" s="34">
        <v>0</v>
      </c>
      <c r="J2789" s="35">
        <f t="shared" si="301"/>
        <v>66011.08</v>
      </c>
      <c r="K2789" s="35">
        <f t="shared" si="302"/>
        <v>30475.010000000002</v>
      </c>
      <c r="L2789" s="35">
        <f t="shared" si="303"/>
        <v>30475.010000000002</v>
      </c>
      <c r="M2789" s="36">
        <f t="shared" si="304"/>
        <v>0.46166507198488499</v>
      </c>
      <c r="N2789" s="37">
        <f t="shared" si="305"/>
        <v>2020</v>
      </c>
      <c r="O2789" s="38" t="str">
        <f t="shared" si="306"/>
        <v>Q4</v>
      </c>
      <c r="P2789" s="37">
        <f t="shared" si="307"/>
        <v>12</v>
      </c>
    </row>
    <row r="2790" spans="1:16" x14ac:dyDescent="0.25">
      <c r="A2790" s="31">
        <v>44166</v>
      </c>
      <c r="B2790" s="32" t="s">
        <v>83</v>
      </c>
      <c r="C2790" s="32" t="s">
        <v>75</v>
      </c>
      <c r="D2790" s="32" t="s">
        <v>77</v>
      </c>
      <c r="E2790" s="33">
        <v>114</v>
      </c>
      <c r="F2790" s="34">
        <v>65264.21</v>
      </c>
      <c r="G2790" s="34">
        <v>8025.14</v>
      </c>
      <c r="H2790" s="34">
        <v>35969.93</v>
      </c>
      <c r="I2790" s="34">
        <v>0</v>
      </c>
      <c r="J2790" s="35">
        <f t="shared" si="301"/>
        <v>57239.07</v>
      </c>
      <c r="K2790" s="35">
        <f t="shared" si="302"/>
        <v>21269.14</v>
      </c>
      <c r="L2790" s="35">
        <f t="shared" si="303"/>
        <v>21269.14</v>
      </c>
      <c r="M2790" s="36">
        <f t="shared" si="304"/>
        <v>0.37158430421738159</v>
      </c>
      <c r="N2790" s="37">
        <f t="shared" si="305"/>
        <v>2020</v>
      </c>
      <c r="O2790" s="38" t="str">
        <f t="shared" si="306"/>
        <v>Q4</v>
      </c>
      <c r="P2790" s="37">
        <f t="shared" si="307"/>
        <v>12</v>
      </c>
    </row>
    <row r="2791" spans="1:16" x14ac:dyDescent="0.25">
      <c r="A2791" s="31">
        <v>44166</v>
      </c>
      <c r="B2791" s="32" t="s">
        <v>83</v>
      </c>
      <c r="C2791" s="32" t="s">
        <v>78</v>
      </c>
      <c r="D2791" s="32" t="s">
        <v>76</v>
      </c>
      <c r="E2791" s="33">
        <v>913</v>
      </c>
      <c r="F2791" s="34">
        <v>559443.49</v>
      </c>
      <c r="G2791" s="34">
        <v>0</v>
      </c>
      <c r="H2791" s="34">
        <v>298204.62</v>
      </c>
      <c r="I2791" s="34">
        <v>0</v>
      </c>
      <c r="J2791" s="35">
        <f t="shared" si="301"/>
        <v>559443.49</v>
      </c>
      <c r="K2791" s="35">
        <f t="shared" si="302"/>
        <v>261238.87</v>
      </c>
      <c r="L2791" s="35">
        <f t="shared" si="303"/>
        <v>261238.87</v>
      </c>
      <c r="M2791" s="36">
        <f t="shared" si="304"/>
        <v>0.46696203400275516</v>
      </c>
      <c r="N2791" s="37">
        <f t="shared" si="305"/>
        <v>2020</v>
      </c>
      <c r="O2791" s="38" t="str">
        <f t="shared" si="306"/>
        <v>Q4</v>
      </c>
      <c r="P2791" s="37">
        <f t="shared" si="307"/>
        <v>12</v>
      </c>
    </row>
    <row r="2792" spans="1:16" x14ac:dyDescent="0.25">
      <c r="A2792" s="31">
        <v>44166</v>
      </c>
      <c r="B2792" s="32" t="s">
        <v>83</v>
      </c>
      <c r="C2792" s="32" t="s">
        <v>78</v>
      </c>
      <c r="D2792" s="32" t="s">
        <v>77</v>
      </c>
      <c r="E2792" s="33">
        <v>216</v>
      </c>
      <c r="F2792" s="34">
        <v>128465.25</v>
      </c>
      <c r="G2792" s="34">
        <v>13956.81</v>
      </c>
      <c r="H2792" s="34">
        <v>69329.179999999993</v>
      </c>
      <c r="I2792" s="34">
        <v>0</v>
      </c>
      <c r="J2792" s="35">
        <f t="shared" si="301"/>
        <v>114508.44</v>
      </c>
      <c r="K2792" s="35">
        <f t="shared" si="302"/>
        <v>45179.260000000009</v>
      </c>
      <c r="L2792" s="35">
        <f t="shared" si="303"/>
        <v>45179.260000000009</v>
      </c>
      <c r="M2792" s="36">
        <f t="shared" si="304"/>
        <v>0.39454960699840125</v>
      </c>
      <c r="N2792" s="37">
        <f t="shared" si="305"/>
        <v>2020</v>
      </c>
      <c r="O2792" s="38" t="str">
        <f t="shared" si="306"/>
        <v>Q4</v>
      </c>
      <c r="P2792" s="37">
        <f t="shared" si="307"/>
        <v>12</v>
      </c>
    </row>
    <row r="2793" spans="1:16" x14ac:dyDescent="0.25">
      <c r="A2793" s="31">
        <v>44166</v>
      </c>
      <c r="B2793" s="32" t="s">
        <v>83</v>
      </c>
      <c r="C2793" s="32" t="s">
        <v>79</v>
      </c>
      <c r="D2793" s="32" t="s">
        <v>76</v>
      </c>
      <c r="E2793" s="33">
        <v>161</v>
      </c>
      <c r="F2793" s="34">
        <v>87563.34</v>
      </c>
      <c r="G2793" s="34">
        <v>0</v>
      </c>
      <c r="H2793" s="34">
        <v>46723.95</v>
      </c>
      <c r="I2793" s="34">
        <v>0</v>
      </c>
      <c r="J2793" s="35">
        <f t="shared" si="301"/>
        <v>87563.34</v>
      </c>
      <c r="K2793" s="35">
        <f t="shared" si="302"/>
        <v>40839.39</v>
      </c>
      <c r="L2793" s="35">
        <f t="shared" si="303"/>
        <v>40839.39</v>
      </c>
      <c r="M2793" s="36">
        <f t="shared" si="304"/>
        <v>0.46639826667187434</v>
      </c>
      <c r="N2793" s="37">
        <f t="shared" si="305"/>
        <v>2020</v>
      </c>
      <c r="O2793" s="38" t="str">
        <f t="shared" si="306"/>
        <v>Q4</v>
      </c>
      <c r="P2793" s="37">
        <f t="shared" si="307"/>
        <v>12</v>
      </c>
    </row>
    <row r="2794" spans="1:16" x14ac:dyDescent="0.25">
      <c r="A2794" s="31">
        <v>44166</v>
      </c>
      <c r="B2794" s="32" t="s">
        <v>83</v>
      </c>
      <c r="C2794" s="32" t="s">
        <v>79</v>
      </c>
      <c r="D2794" s="32" t="s">
        <v>77</v>
      </c>
      <c r="E2794" s="33">
        <v>90</v>
      </c>
      <c r="F2794" s="34">
        <v>57022.559999999998</v>
      </c>
      <c r="G2794" s="34">
        <v>6940.23</v>
      </c>
      <c r="H2794" s="34">
        <v>31139.03</v>
      </c>
      <c r="I2794" s="34">
        <v>0</v>
      </c>
      <c r="J2794" s="35">
        <f t="shared" si="301"/>
        <v>50082.33</v>
      </c>
      <c r="K2794" s="35">
        <f t="shared" si="302"/>
        <v>18943.300000000003</v>
      </c>
      <c r="L2794" s="35">
        <f t="shared" si="303"/>
        <v>18943.300000000003</v>
      </c>
      <c r="M2794" s="36">
        <f t="shared" si="304"/>
        <v>0.37824318477195457</v>
      </c>
      <c r="N2794" s="37">
        <f t="shared" si="305"/>
        <v>2020</v>
      </c>
      <c r="O2794" s="38" t="str">
        <f t="shared" si="306"/>
        <v>Q4</v>
      </c>
      <c r="P2794" s="37">
        <f t="shared" si="307"/>
        <v>12</v>
      </c>
    </row>
    <row r="2795" spans="1:16" x14ac:dyDescent="0.25">
      <c r="A2795" s="31">
        <v>44166</v>
      </c>
      <c r="B2795" s="32" t="s">
        <v>84</v>
      </c>
      <c r="C2795" s="32" t="s">
        <v>86</v>
      </c>
      <c r="D2795" s="32" t="s">
        <v>76</v>
      </c>
      <c r="E2795" s="33">
        <v>50</v>
      </c>
      <c r="F2795" s="34">
        <v>198983.52</v>
      </c>
      <c r="G2795" s="34">
        <v>0</v>
      </c>
      <c r="H2795" s="34">
        <v>160594.10999999999</v>
      </c>
      <c r="I2795" s="34">
        <v>10938.96</v>
      </c>
      <c r="J2795" s="35">
        <f t="shared" si="301"/>
        <v>198983.52</v>
      </c>
      <c r="K2795" s="35">
        <f t="shared" si="302"/>
        <v>38389.410000000003</v>
      </c>
      <c r="L2795" s="35">
        <f t="shared" si="303"/>
        <v>27450.450000000004</v>
      </c>
      <c r="M2795" s="36">
        <f t="shared" si="304"/>
        <v>0.19292758515881117</v>
      </c>
      <c r="N2795" s="37">
        <f t="shared" si="305"/>
        <v>2020</v>
      </c>
      <c r="O2795" s="38" t="str">
        <f t="shared" si="306"/>
        <v>Q4</v>
      </c>
      <c r="P2795" s="37">
        <f t="shared" si="307"/>
        <v>12</v>
      </c>
    </row>
    <row r="2796" spans="1:16" x14ac:dyDescent="0.25">
      <c r="A2796" s="31">
        <v>44166</v>
      </c>
      <c r="B2796" s="32" t="s">
        <v>84</v>
      </c>
      <c r="C2796" s="32" t="s">
        <v>86</v>
      </c>
      <c r="D2796" s="32" t="s">
        <v>77</v>
      </c>
      <c r="E2796" s="33">
        <v>31</v>
      </c>
      <c r="F2796" s="34">
        <v>77143.839999999997</v>
      </c>
      <c r="G2796" s="34">
        <v>9470.43</v>
      </c>
      <c r="H2796" s="34">
        <v>57554.53</v>
      </c>
      <c r="I2796" s="34">
        <v>3723.55</v>
      </c>
      <c r="J2796" s="35">
        <f t="shared" si="301"/>
        <v>67673.41</v>
      </c>
      <c r="K2796" s="35">
        <f t="shared" si="302"/>
        <v>10118.880000000005</v>
      </c>
      <c r="L2796" s="35">
        <f t="shared" si="303"/>
        <v>6395.3300000000045</v>
      </c>
      <c r="M2796" s="36">
        <f t="shared" si="304"/>
        <v>0.14952519756282423</v>
      </c>
      <c r="N2796" s="37">
        <f t="shared" si="305"/>
        <v>2020</v>
      </c>
      <c r="O2796" s="38" t="str">
        <f t="shared" si="306"/>
        <v>Q4</v>
      </c>
      <c r="P2796" s="37">
        <f t="shared" si="307"/>
        <v>12</v>
      </c>
    </row>
    <row r="2797" spans="1:16" x14ac:dyDescent="0.25">
      <c r="A2797" s="31">
        <v>44166</v>
      </c>
      <c r="B2797" s="32" t="s">
        <v>84</v>
      </c>
      <c r="C2797" s="32" t="s">
        <v>75</v>
      </c>
      <c r="D2797" s="32" t="s">
        <v>76</v>
      </c>
      <c r="E2797" s="33">
        <v>52</v>
      </c>
      <c r="F2797" s="34">
        <v>197639.12</v>
      </c>
      <c r="G2797" s="34">
        <v>0</v>
      </c>
      <c r="H2797" s="34">
        <v>161191.46</v>
      </c>
      <c r="I2797" s="34">
        <v>0</v>
      </c>
      <c r="J2797" s="35">
        <f t="shared" si="301"/>
        <v>197639.12</v>
      </c>
      <c r="K2797" s="35">
        <f t="shared" si="302"/>
        <v>36447.660000000003</v>
      </c>
      <c r="L2797" s="35">
        <f t="shared" si="303"/>
        <v>36447.660000000003</v>
      </c>
      <c r="M2797" s="36">
        <f t="shared" si="304"/>
        <v>0.18441521091573371</v>
      </c>
      <c r="N2797" s="37">
        <f t="shared" si="305"/>
        <v>2020</v>
      </c>
      <c r="O2797" s="38" t="str">
        <f t="shared" si="306"/>
        <v>Q4</v>
      </c>
      <c r="P2797" s="37">
        <f t="shared" si="307"/>
        <v>12</v>
      </c>
    </row>
    <row r="2798" spans="1:16" x14ac:dyDescent="0.25">
      <c r="A2798" s="31">
        <v>44166</v>
      </c>
      <c r="B2798" s="32" t="s">
        <v>84</v>
      </c>
      <c r="C2798" s="32" t="s">
        <v>75</v>
      </c>
      <c r="D2798" s="32" t="s">
        <v>77</v>
      </c>
      <c r="E2798" s="33">
        <v>49</v>
      </c>
      <c r="F2798" s="34">
        <v>218782.29</v>
      </c>
      <c r="G2798" s="34">
        <v>27234.73</v>
      </c>
      <c r="H2798" s="34">
        <v>178038.98</v>
      </c>
      <c r="I2798" s="34">
        <v>0</v>
      </c>
      <c r="J2798" s="35">
        <f t="shared" si="301"/>
        <v>191547.56</v>
      </c>
      <c r="K2798" s="35">
        <f t="shared" si="302"/>
        <v>13508.579999999987</v>
      </c>
      <c r="L2798" s="35">
        <f t="shared" si="303"/>
        <v>13508.579999999987</v>
      </c>
      <c r="M2798" s="36">
        <f t="shared" si="304"/>
        <v>7.052337288974074E-2</v>
      </c>
      <c r="N2798" s="37">
        <f t="shared" si="305"/>
        <v>2020</v>
      </c>
      <c r="O2798" s="38" t="str">
        <f t="shared" si="306"/>
        <v>Q4</v>
      </c>
      <c r="P2798" s="37">
        <f t="shared" si="307"/>
        <v>12</v>
      </c>
    </row>
    <row r="2799" spans="1:16" x14ac:dyDescent="0.25">
      <c r="A2799" s="31">
        <v>44166</v>
      </c>
      <c r="B2799" s="32" t="s">
        <v>84</v>
      </c>
      <c r="C2799" s="32" t="s">
        <v>78</v>
      </c>
      <c r="D2799" s="32" t="s">
        <v>76</v>
      </c>
      <c r="E2799" s="33">
        <v>295</v>
      </c>
      <c r="F2799" s="34">
        <v>1213022.25</v>
      </c>
      <c r="G2799" s="34">
        <v>0</v>
      </c>
      <c r="H2799" s="34">
        <v>1019668.28</v>
      </c>
      <c r="I2799" s="34">
        <v>0</v>
      </c>
      <c r="J2799" s="35">
        <f t="shared" si="301"/>
        <v>1213022.25</v>
      </c>
      <c r="K2799" s="35">
        <f t="shared" si="302"/>
        <v>193353.96999999997</v>
      </c>
      <c r="L2799" s="35">
        <f t="shared" si="303"/>
        <v>193353.96999999997</v>
      </c>
      <c r="M2799" s="36">
        <f t="shared" si="304"/>
        <v>0.15939853535250484</v>
      </c>
      <c r="N2799" s="37">
        <f t="shared" si="305"/>
        <v>2020</v>
      </c>
      <c r="O2799" s="38" t="str">
        <f t="shared" si="306"/>
        <v>Q4</v>
      </c>
      <c r="P2799" s="37">
        <f t="shared" si="307"/>
        <v>12</v>
      </c>
    </row>
    <row r="2800" spans="1:16" x14ac:dyDescent="0.25">
      <c r="A2800" s="31">
        <v>44166</v>
      </c>
      <c r="B2800" s="32" t="s">
        <v>84</v>
      </c>
      <c r="C2800" s="32" t="s">
        <v>78</v>
      </c>
      <c r="D2800" s="32" t="s">
        <v>77</v>
      </c>
      <c r="E2800" s="33">
        <v>71</v>
      </c>
      <c r="F2800" s="34">
        <v>307766.88</v>
      </c>
      <c r="G2800" s="34">
        <v>34942.129999999997</v>
      </c>
      <c r="H2800" s="34">
        <v>249392.77</v>
      </c>
      <c r="I2800" s="34">
        <v>0</v>
      </c>
      <c r="J2800" s="35">
        <f t="shared" si="301"/>
        <v>272824.75</v>
      </c>
      <c r="K2800" s="35">
        <f t="shared" si="302"/>
        <v>23431.98000000001</v>
      </c>
      <c r="L2800" s="35">
        <f t="shared" si="303"/>
        <v>23431.98000000001</v>
      </c>
      <c r="M2800" s="36">
        <f t="shared" si="304"/>
        <v>8.5886562711044404E-2</v>
      </c>
      <c r="N2800" s="37">
        <f t="shared" si="305"/>
        <v>2020</v>
      </c>
      <c r="O2800" s="38" t="str">
        <f t="shared" si="306"/>
        <v>Q4</v>
      </c>
      <c r="P2800" s="37">
        <f t="shared" si="307"/>
        <v>12</v>
      </c>
    </row>
    <row r="2801" spans="1:16" x14ac:dyDescent="0.25">
      <c r="A2801" s="31">
        <v>44166</v>
      </c>
      <c r="B2801" s="32" t="s">
        <v>84</v>
      </c>
      <c r="C2801" s="32" t="s">
        <v>79</v>
      </c>
      <c r="D2801" s="32" t="s">
        <v>76</v>
      </c>
      <c r="E2801" s="33">
        <v>61</v>
      </c>
      <c r="F2801" s="34">
        <v>222384.66</v>
      </c>
      <c r="G2801" s="34">
        <v>0</v>
      </c>
      <c r="H2801" s="34">
        <v>184336.53</v>
      </c>
      <c r="I2801" s="34">
        <v>0</v>
      </c>
      <c r="J2801" s="35">
        <f t="shared" si="301"/>
        <v>222384.66</v>
      </c>
      <c r="K2801" s="35">
        <f t="shared" si="302"/>
        <v>38048.130000000005</v>
      </c>
      <c r="L2801" s="35">
        <f t="shared" si="303"/>
        <v>38048.130000000005</v>
      </c>
      <c r="M2801" s="36">
        <f t="shared" si="304"/>
        <v>0.17109152222999555</v>
      </c>
      <c r="N2801" s="37">
        <f t="shared" si="305"/>
        <v>2020</v>
      </c>
      <c r="O2801" s="38" t="str">
        <f t="shared" si="306"/>
        <v>Q4</v>
      </c>
      <c r="P2801" s="37">
        <f t="shared" si="307"/>
        <v>12</v>
      </c>
    </row>
    <row r="2802" spans="1:16" x14ac:dyDescent="0.25">
      <c r="A2802" s="31">
        <v>44166</v>
      </c>
      <c r="B2802" s="32" t="s">
        <v>84</v>
      </c>
      <c r="C2802" s="32" t="s">
        <v>79</v>
      </c>
      <c r="D2802" s="32" t="s">
        <v>77</v>
      </c>
      <c r="E2802" s="33">
        <v>39</v>
      </c>
      <c r="F2802" s="34">
        <v>176188.61</v>
      </c>
      <c r="G2802" s="34">
        <v>22470.83</v>
      </c>
      <c r="H2802" s="34">
        <v>148565.57999999999</v>
      </c>
      <c r="I2802" s="34">
        <v>0</v>
      </c>
      <c r="J2802" s="35">
        <f t="shared" si="301"/>
        <v>153717.77999999997</v>
      </c>
      <c r="K2802" s="35">
        <f t="shared" si="302"/>
        <v>5152.1999999999825</v>
      </c>
      <c r="L2802" s="35">
        <f t="shared" si="303"/>
        <v>5152.1999999999825</v>
      </c>
      <c r="M2802" s="36">
        <f t="shared" si="304"/>
        <v>3.3517267813781747E-2</v>
      </c>
      <c r="N2802" s="37">
        <f t="shared" si="305"/>
        <v>2020</v>
      </c>
      <c r="O2802" s="38" t="str">
        <f t="shared" si="306"/>
        <v>Q4</v>
      </c>
      <c r="P2802" s="37">
        <f t="shared" si="307"/>
        <v>12</v>
      </c>
    </row>
    <row r="2803" spans="1:16" x14ac:dyDescent="0.25">
      <c r="A2803" s="31">
        <v>44166</v>
      </c>
      <c r="B2803" s="32" t="s">
        <v>85</v>
      </c>
      <c r="C2803" s="32" t="s">
        <v>86</v>
      </c>
      <c r="D2803" s="32" t="s">
        <v>76</v>
      </c>
      <c r="E2803" s="33">
        <v>50</v>
      </c>
      <c r="F2803" s="34">
        <v>70780.210000000006</v>
      </c>
      <c r="G2803" s="34">
        <v>0</v>
      </c>
      <c r="H2803" s="34">
        <v>40244.15</v>
      </c>
      <c r="I2803" s="34">
        <v>3892.1</v>
      </c>
      <c r="J2803" s="35">
        <f t="shared" si="301"/>
        <v>70780.210000000006</v>
      </c>
      <c r="K2803" s="35">
        <f t="shared" si="302"/>
        <v>30536.060000000005</v>
      </c>
      <c r="L2803" s="35">
        <f t="shared" si="303"/>
        <v>26643.960000000006</v>
      </c>
      <c r="M2803" s="36">
        <f t="shared" si="304"/>
        <v>0.4314208731508426</v>
      </c>
      <c r="N2803" s="37">
        <f t="shared" si="305"/>
        <v>2020</v>
      </c>
      <c r="O2803" s="38" t="str">
        <f t="shared" si="306"/>
        <v>Q4</v>
      </c>
      <c r="P2803" s="37">
        <f t="shared" si="307"/>
        <v>12</v>
      </c>
    </row>
    <row r="2804" spans="1:16" x14ac:dyDescent="0.25">
      <c r="A2804" s="31">
        <v>44166</v>
      </c>
      <c r="B2804" s="32" t="s">
        <v>85</v>
      </c>
      <c r="C2804" s="32" t="s">
        <v>86</v>
      </c>
      <c r="D2804" s="32" t="s">
        <v>77</v>
      </c>
      <c r="E2804" s="33">
        <v>31</v>
      </c>
      <c r="F2804" s="34">
        <v>36195.43</v>
      </c>
      <c r="G2804" s="34">
        <v>4293.74</v>
      </c>
      <c r="H2804" s="34">
        <v>18764.55</v>
      </c>
      <c r="I2804" s="34">
        <v>1761.05</v>
      </c>
      <c r="J2804" s="35">
        <f t="shared" si="301"/>
        <v>31901.690000000002</v>
      </c>
      <c r="K2804" s="35">
        <f t="shared" si="302"/>
        <v>13137.140000000003</v>
      </c>
      <c r="L2804" s="35">
        <f t="shared" si="303"/>
        <v>11376.090000000004</v>
      </c>
      <c r="M2804" s="36">
        <f t="shared" si="304"/>
        <v>0.41180075412932676</v>
      </c>
      <c r="N2804" s="37">
        <f t="shared" si="305"/>
        <v>2020</v>
      </c>
      <c r="O2804" s="38" t="str">
        <f t="shared" si="306"/>
        <v>Q4</v>
      </c>
      <c r="P2804" s="37">
        <f t="shared" si="307"/>
        <v>12</v>
      </c>
    </row>
    <row r="2805" spans="1:16" x14ac:dyDescent="0.25">
      <c r="A2805" s="31">
        <v>44166</v>
      </c>
      <c r="B2805" s="32" t="s">
        <v>85</v>
      </c>
      <c r="C2805" s="32" t="s">
        <v>75</v>
      </c>
      <c r="D2805" s="32" t="s">
        <v>76</v>
      </c>
      <c r="E2805" s="33">
        <v>52</v>
      </c>
      <c r="F2805" s="34">
        <v>68093.63</v>
      </c>
      <c r="G2805" s="34">
        <v>0</v>
      </c>
      <c r="H2805" s="34">
        <v>39248.57</v>
      </c>
      <c r="I2805" s="34">
        <v>0</v>
      </c>
      <c r="J2805" s="35">
        <f t="shared" si="301"/>
        <v>68093.63</v>
      </c>
      <c r="K2805" s="35">
        <f t="shared" si="302"/>
        <v>28845.060000000005</v>
      </c>
      <c r="L2805" s="35">
        <f t="shared" si="303"/>
        <v>28845.060000000005</v>
      </c>
      <c r="M2805" s="36">
        <f t="shared" si="304"/>
        <v>0.4236087869012124</v>
      </c>
      <c r="N2805" s="37">
        <f t="shared" si="305"/>
        <v>2020</v>
      </c>
      <c r="O2805" s="38" t="str">
        <f t="shared" si="306"/>
        <v>Q4</v>
      </c>
      <c r="P2805" s="37">
        <f t="shared" si="307"/>
        <v>12</v>
      </c>
    </row>
    <row r="2806" spans="1:16" x14ac:dyDescent="0.25">
      <c r="A2806" s="31">
        <v>44166</v>
      </c>
      <c r="B2806" s="32" t="s">
        <v>85</v>
      </c>
      <c r="C2806" s="32" t="s">
        <v>75</v>
      </c>
      <c r="D2806" s="32" t="s">
        <v>77</v>
      </c>
      <c r="E2806" s="33">
        <v>39</v>
      </c>
      <c r="F2806" s="34">
        <v>52293.31</v>
      </c>
      <c r="G2806" s="34">
        <v>6526.61</v>
      </c>
      <c r="H2806" s="34">
        <v>27597.41</v>
      </c>
      <c r="I2806" s="34">
        <v>0</v>
      </c>
      <c r="J2806" s="35">
        <f t="shared" si="301"/>
        <v>45766.7</v>
      </c>
      <c r="K2806" s="35">
        <f t="shared" si="302"/>
        <v>18169.289999999997</v>
      </c>
      <c r="L2806" s="35">
        <f t="shared" si="303"/>
        <v>18169.289999999997</v>
      </c>
      <c r="M2806" s="36">
        <f t="shared" si="304"/>
        <v>0.39699803568970449</v>
      </c>
      <c r="N2806" s="37">
        <f t="shared" si="305"/>
        <v>2020</v>
      </c>
      <c r="O2806" s="38" t="str">
        <f t="shared" si="306"/>
        <v>Q4</v>
      </c>
      <c r="P2806" s="37">
        <f t="shared" si="307"/>
        <v>12</v>
      </c>
    </row>
    <row r="2807" spans="1:16" x14ac:dyDescent="0.25">
      <c r="A2807" s="31">
        <v>44166</v>
      </c>
      <c r="B2807" s="32" t="s">
        <v>85</v>
      </c>
      <c r="C2807" s="32" t="s">
        <v>78</v>
      </c>
      <c r="D2807" s="32" t="s">
        <v>76</v>
      </c>
      <c r="E2807" s="33">
        <v>383</v>
      </c>
      <c r="F2807" s="34">
        <v>470053.53</v>
      </c>
      <c r="G2807" s="34">
        <v>0</v>
      </c>
      <c r="H2807" s="34">
        <v>260520.47</v>
      </c>
      <c r="I2807" s="34">
        <v>0</v>
      </c>
      <c r="J2807" s="35">
        <f t="shared" si="301"/>
        <v>470053.53</v>
      </c>
      <c r="K2807" s="35">
        <f t="shared" si="302"/>
        <v>209533.06000000003</v>
      </c>
      <c r="L2807" s="35">
        <f t="shared" si="303"/>
        <v>209533.06000000003</v>
      </c>
      <c r="M2807" s="36">
        <f t="shared" si="304"/>
        <v>0.4457642515736453</v>
      </c>
      <c r="N2807" s="37">
        <f t="shared" si="305"/>
        <v>2020</v>
      </c>
      <c r="O2807" s="38" t="str">
        <f t="shared" si="306"/>
        <v>Q4</v>
      </c>
      <c r="P2807" s="37">
        <f t="shared" si="307"/>
        <v>12</v>
      </c>
    </row>
    <row r="2808" spans="1:16" x14ac:dyDescent="0.25">
      <c r="A2808" s="31">
        <v>44166</v>
      </c>
      <c r="B2808" s="32" t="s">
        <v>85</v>
      </c>
      <c r="C2808" s="32" t="s">
        <v>78</v>
      </c>
      <c r="D2808" s="32" t="s">
        <v>77</v>
      </c>
      <c r="E2808" s="33">
        <v>82</v>
      </c>
      <c r="F2808" s="34">
        <v>104571.54</v>
      </c>
      <c r="G2808" s="34">
        <v>11734.93</v>
      </c>
      <c r="H2808" s="34">
        <v>56733.32</v>
      </c>
      <c r="I2808" s="34">
        <v>0</v>
      </c>
      <c r="J2808" s="35">
        <f t="shared" si="301"/>
        <v>92836.609999999986</v>
      </c>
      <c r="K2808" s="35">
        <f t="shared" si="302"/>
        <v>36103.289999999986</v>
      </c>
      <c r="L2808" s="35">
        <f t="shared" si="303"/>
        <v>36103.289999999986</v>
      </c>
      <c r="M2808" s="36">
        <f t="shared" si="304"/>
        <v>0.38889065423651287</v>
      </c>
      <c r="N2808" s="37">
        <f t="shared" si="305"/>
        <v>2020</v>
      </c>
      <c r="O2808" s="38" t="str">
        <f t="shared" si="306"/>
        <v>Q4</v>
      </c>
      <c r="P2808" s="37">
        <f t="shared" si="307"/>
        <v>12</v>
      </c>
    </row>
    <row r="2809" spans="1:16" x14ac:dyDescent="0.25">
      <c r="A2809" s="31">
        <v>44166</v>
      </c>
      <c r="B2809" s="32" t="s">
        <v>85</v>
      </c>
      <c r="C2809" s="32" t="s">
        <v>79</v>
      </c>
      <c r="D2809" s="32" t="s">
        <v>76</v>
      </c>
      <c r="E2809" s="33">
        <v>57</v>
      </c>
      <c r="F2809" s="34">
        <v>76249.710000000006</v>
      </c>
      <c r="G2809" s="34">
        <v>0</v>
      </c>
      <c r="H2809" s="34">
        <v>41780.32</v>
      </c>
      <c r="I2809" s="34">
        <v>0</v>
      </c>
      <c r="J2809" s="35">
        <f t="shared" si="301"/>
        <v>76249.710000000006</v>
      </c>
      <c r="K2809" s="35">
        <f t="shared" si="302"/>
        <v>34469.390000000007</v>
      </c>
      <c r="L2809" s="35">
        <f t="shared" si="303"/>
        <v>34469.390000000007</v>
      </c>
      <c r="M2809" s="36">
        <f t="shared" si="304"/>
        <v>0.45205929307796716</v>
      </c>
      <c r="N2809" s="37">
        <f t="shared" si="305"/>
        <v>2020</v>
      </c>
      <c r="O2809" s="38" t="str">
        <f t="shared" si="306"/>
        <v>Q4</v>
      </c>
      <c r="P2809" s="37">
        <f t="shared" si="307"/>
        <v>12</v>
      </c>
    </row>
    <row r="2810" spans="1:16" x14ac:dyDescent="0.25">
      <c r="A2810" s="31">
        <v>44166</v>
      </c>
      <c r="B2810" s="32" t="s">
        <v>85</v>
      </c>
      <c r="C2810" s="32" t="s">
        <v>79</v>
      </c>
      <c r="D2810" s="32" t="s">
        <v>77</v>
      </c>
      <c r="E2810" s="33">
        <v>23</v>
      </c>
      <c r="F2810" s="34">
        <v>29882.68</v>
      </c>
      <c r="G2810" s="34">
        <v>3290.57</v>
      </c>
      <c r="H2810" s="34">
        <v>16304.13</v>
      </c>
      <c r="I2810" s="34">
        <v>0</v>
      </c>
      <c r="J2810" s="35">
        <f t="shared" si="301"/>
        <v>26592.11</v>
      </c>
      <c r="K2810" s="35">
        <f t="shared" si="302"/>
        <v>10287.980000000001</v>
      </c>
      <c r="L2810" s="35">
        <f t="shared" si="303"/>
        <v>10287.980000000001</v>
      </c>
      <c r="M2810" s="36">
        <f t="shared" si="304"/>
        <v>0.38688092069414581</v>
      </c>
      <c r="N2810" s="37">
        <f t="shared" si="305"/>
        <v>2020</v>
      </c>
      <c r="O2810" s="38" t="str">
        <f t="shared" si="306"/>
        <v>Q4</v>
      </c>
      <c r="P2810" s="37">
        <f t="shared" si="307"/>
        <v>12</v>
      </c>
    </row>
    <row r="2811" spans="1:16" x14ac:dyDescent="0.25">
      <c r="A2811" s="31">
        <v>44197</v>
      </c>
      <c r="B2811" s="32" t="s">
        <v>74</v>
      </c>
      <c r="C2811" s="32" t="s">
        <v>86</v>
      </c>
      <c r="D2811" s="32" t="s">
        <v>76</v>
      </c>
      <c r="E2811" s="33">
        <v>130</v>
      </c>
      <c r="F2811" s="34">
        <v>55941.5</v>
      </c>
      <c r="G2811" s="34">
        <v>0</v>
      </c>
      <c r="H2811" s="34">
        <v>32032.63</v>
      </c>
      <c r="I2811" s="34">
        <v>3634.64</v>
      </c>
      <c r="J2811" s="35">
        <f t="shared" si="301"/>
        <v>55941.5</v>
      </c>
      <c r="K2811" s="35">
        <f t="shared" si="302"/>
        <v>23908.87</v>
      </c>
      <c r="L2811" s="35">
        <f t="shared" si="303"/>
        <v>20274.23</v>
      </c>
      <c r="M2811" s="36">
        <f t="shared" si="304"/>
        <v>0.42739057765701671</v>
      </c>
      <c r="N2811" s="37">
        <f t="shared" si="305"/>
        <v>2021</v>
      </c>
      <c r="O2811" s="38" t="str">
        <f t="shared" si="306"/>
        <v>Q1</v>
      </c>
      <c r="P2811" s="37">
        <f t="shared" si="307"/>
        <v>1</v>
      </c>
    </row>
    <row r="2812" spans="1:16" x14ac:dyDescent="0.25">
      <c r="A2812" s="31">
        <v>44197</v>
      </c>
      <c r="B2812" s="32" t="s">
        <v>74</v>
      </c>
      <c r="C2812" s="32" t="s">
        <v>86</v>
      </c>
      <c r="D2812" s="32" t="s">
        <v>77</v>
      </c>
      <c r="E2812" s="33">
        <v>26</v>
      </c>
      <c r="F2812" s="34">
        <v>11431.64</v>
      </c>
      <c r="G2812" s="34">
        <v>1117.83</v>
      </c>
      <c r="H2812" s="34">
        <v>6543.08</v>
      </c>
      <c r="I2812" s="34">
        <v>671.98</v>
      </c>
      <c r="J2812" s="35">
        <f t="shared" si="301"/>
        <v>10313.81</v>
      </c>
      <c r="K2812" s="35">
        <f t="shared" si="302"/>
        <v>3770.7299999999996</v>
      </c>
      <c r="L2812" s="35">
        <f t="shared" si="303"/>
        <v>3098.7499999999995</v>
      </c>
      <c r="M2812" s="36">
        <f t="shared" si="304"/>
        <v>0.36560010316265279</v>
      </c>
      <c r="N2812" s="37">
        <f t="shared" si="305"/>
        <v>2021</v>
      </c>
      <c r="O2812" s="38" t="str">
        <f t="shared" si="306"/>
        <v>Q1</v>
      </c>
      <c r="P2812" s="37">
        <f t="shared" si="307"/>
        <v>1</v>
      </c>
    </row>
    <row r="2813" spans="1:16" x14ac:dyDescent="0.25">
      <c r="A2813" s="31">
        <v>44197</v>
      </c>
      <c r="B2813" s="32" t="s">
        <v>74</v>
      </c>
      <c r="C2813" s="32" t="s">
        <v>75</v>
      </c>
      <c r="D2813" s="32" t="s">
        <v>76</v>
      </c>
      <c r="E2813" s="33">
        <v>155</v>
      </c>
      <c r="F2813" s="34">
        <v>65336.25</v>
      </c>
      <c r="G2813" s="34">
        <v>0</v>
      </c>
      <c r="H2813" s="34">
        <v>40565.14</v>
      </c>
      <c r="I2813" s="34">
        <v>0</v>
      </c>
      <c r="J2813" s="35">
        <f t="shared" si="301"/>
        <v>65336.25</v>
      </c>
      <c r="K2813" s="35">
        <f t="shared" si="302"/>
        <v>24771.11</v>
      </c>
      <c r="L2813" s="35">
        <f t="shared" si="303"/>
        <v>24771.11</v>
      </c>
      <c r="M2813" s="36">
        <f t="shared" si="304"/>
        <v>0.37913271728940673</v>
      </c>
      <c r="N2813" s="37">
        <f t="shared" si="305"/>
        <v>2021</v>
      </c>
      <c r="O2813" s="38" t="str">
        <f t="shared" si="306"/>
        <v>Q1</v>
      </c>
      <c r="P2813" s="37">
        <f t="shared" si="307"/>
        <v>1</v>
      </c>
    </row>
    <row r="2814" spans="1:16" x14ac:dyDescent="0.25">
      <c r="A2814" s="31">
        <v>44197</v>
      </c>
      <c r="B2814" s="32" t="s">
        <v>74</v>
      </c>
      <c r="C2814" s="32" t="s">
        <v>75</v>
      </c>
      <c r="D2814" s="32" t="s">
        <v>77</v>
      </c>
      <c r="E2814" s="33">
        <v>30</v>
      </c>
      <c r="F2814" s="34">
        <v>11338.9</v>
      </c>
      <c r="G2814" s="34">
        <v>990.9</v>
      </c>
      <c r="H2814" s="34">
        <v>6849.21</v>
      </c>
      <c r="I2814" s="34">
        <v>0</v>
      </c>
      <c r="J2814" s="35">
        <f t="shared" si="301"/>
        <v>10348</v>
      </c>
      <c r="K2814" s="35">
        <f t="shared" si="302"/>
        <v>3498.79</v>
      </c>
      <c r="L2814" s="35">
        <f t="shared" si="303"/>
        <v>3498.79</v>
      </c>
      <c r="M2814" s="36">
        <f t="shared" si="304"/>
        <v>0.33811267877850792</v>
      </c>
      <c r="N2814" s="37">
        <f t="shared" si="305"/>
        <v>2021</v>
      </c>
      <c r="O2814" s="38" t="str">
        <f t="shared" si="306"/>
        <v>Q1</v>
      </c>
      <c r="P2814" s="37">
        <f t="shared" si="307"/>
        <v>1</v>
      </c>
    </row>
    <row r="2815" spans="1:16" x14ac:dyDescent="0.25">
      <c r="A2815" s="31">
        <v>44197</v>
      </c>
      <c r="B2815" s="32" t="s">
        <v>74</v>
      </c>
      <c r="C2815" s="32" t="s">
        <v>78</v>
      </c>
      <c r="D2815" s="32" t="s">
        <v>76</v>
      </c>
      <c r="E2815" s="33">
        <v>756</v>
      </c>
      <c r="F2815" s="34">
        <v>308902.09999999998</v>
      </c>
      <c r="G2815" s="34">
        <v>0</v>
      </c>
      <c r="H2815" s="34">
        <v>188877.36</v>
      </c>
      <c r="I2815" s="34">
        <v>0</v>
      </c>
      <c r="J2815" s="35">
        <f t="shared" si="301"/>
        <v>308902.09999999998</v>
      </c>
      <c r="K2815" s="35">
        <f t="shared" si="302"/>
        <v>120024.73999999999</v>
      </c>
      <c r="L2815" s="35">
        <f t="shared" si="303"/>
        <v>120024.73999999999</v>
      </c>
      <c r="M2815" s="36">
        <f t="shared" si="304"/>
        <v>0.38855268384384567</v>
      </c>
      <c r="N2815" s="37">
        <f t="shared" si="305"/>
        <v>2021</v>
      </c>
      <c r="O2815" s="38" t="str">
        <f t="shared" si="306"/>
        <v>Q1</v>
      </c>
      <c r="P2815" s="37">
        <f t="shared" si="307"/>
        <v>1</v>
      </c>
    </row>
    <row r="2816" spans="1:16" x14ac:dyDescent="0.25">
      <c r="A2816" s="31">
        <v>44197</v>
      </c>
      <c r="B2816" s="32" t="s">
        <v>74</v>
      </c>
      <c r="C2816" s="32" t="s">
        <v>78</v>
      </c>
      <c r="D2816" s="32" t="s">
        <v>77</v>
      </c>
      <c r="E2816" s="33">
        <v>102</v>
      </c>
      <c r="F2816" s="34">
        <v>45158.04</v>
      </c>
      <c r="G2816" s="34">
        <v>3286.79</v>
      </c>
      <c r="H2816" s="34">
        <v>27907.24</v>
      </c>
      <c r="I2816" s="34">
        <v>0</v>
      </c>
      <c r="J2816" s="35">
        <f t="shared" si="301"/>
        <v>41871.25</v>
      </c>
      <c r="K2816" s="35">
        <f t="shared" si="302"/>
        <v>13964.009999999998</v>
      </c>
      <c r="L2816" s="35">
        <f t="shared" si="303"/>
        <v>13964.009999999998</v>
      </c>
      <c r="M2816" s="36">
        <f t="shared" si="304"/>
        <v>0.33349876108308202</v>
      </c>
      <c r="N2816" s="37">
        <f t="shared" si="305"/>
        <v>2021</v>
      </c>
      <c r="O2816" s="38" t="str">
        <f t="shared" si="306"/>
        <v>Q1</v>
      </c>
      <c r="P2816" s="37">
        <f t="shared" si="307"/>
        <v>1</v>
      </c>
    </row>
    <row r="2817" spans="1:16" x14ac:dyDescent="0.25">
      <c r="A2817" s="31">
        <v>44197</v>
      </c>
      <c r="B2817" s="32" t="s">
        <v>74</v>
      </c>
      <c r="C2817" s="32" t="s">
        <v>79</v>
      </c>
      <c r="D2817" s="32" t="s">
        <v>76</v>
      </c>
      <c r="E2817" s="33">
        <v>95</v>
      </c>
      <c r="F2817" s="34">
        <v>39348.42</v>
      </c>
      <c r="G2817" s="34">
        <v>0</v>
      </c>
      <c r="H2817" s="34">
        <v>26124.23</v>
      </c>
      <c r="I2817" s="34">
        <v>0</v>
      </c>
      <c r="J2817" s="35">
        <f t="shared" si="301"/>
        <v>39348.42</v>
      </c>
      <c r="K2817" s="35">
        <f t="shared" si="302"/>
        <v>13224.189999999999</v>
      </c>
      <c r="L2817" s="35">
        <f t="shared" si="303"/>
        <v>13224.189999999999</v>
      </c>
      <c r="M2817" s="36">
        <f t="shared" si="304"/>
        <v>0.33607931398516128</v>
      </c>
      <c r="N2817" s="37">
        <f t="shared" si="305"/>
        <v>2021</v>
      </c>
      <c r="O2817" s="38" t="str">
        <f t="shared" si="306"/>
        <v>Q1</v>
      </c>
      <c r="P2817" s="37">
        <f t="shared" si="307"/>
        <v>1</v>
      </c>
    </row>
    <row r="2818" spans="1:16" x14ac:dyDescent="0.25">
      <c r="A2818" s="31">
        <v>44197</v>
      </c>
      <c r="B2818" s="32" t="s">
        <v>74</v>
      </c>
      <c r="C2818" s="32" t="s">
        <v>79</v>
      </c>
      <c r="D2818" s="32" t="s">
        <v>77</v>
      </c>
      <c r="E2818" s="33">
        <v>20</v>
      </c>
      <c r="F2818" s="34">
        <v>7320.07</v>
      </c>
      <c r="G2818" s="34">
        <v>633.36</v>
      </c>
      <c r="H2818" s="34">
        <v>3837.75</v>
      </c>
      <c r="I2818" s="34">
        <v>0</v>
      </c>
      <c r="J2818" s="35">
        <f t="shared" ref="J2818:J2881" si="308">F2818-G2818</f>
        <v>6686.71</v>
      </c>
      <c r="K2818" s="35">
        <f t="shared" ref="K2818:K2881" si="309">J2818-H2818</f>
        <v>2848.96</v>
      </c>
      <c r="L2818" s="35">
        <f t="shared" ref="L2818:L2881" si="310">K2818-I2818</f>
        <v>2848.96</v>
      </c>
      <c r="M2818" s="36">
        <f t="shared" ref="M2818:M2881" si="311">IF(J2818=0,0,K2818/J2818)</f>
        <v>0.42606304146583296</v>
      </c>
      <c r="N2818" s="37">
        <f t="shared" ref="N2818:N2881" si="312">YEAR(A2818)</f>
        <v>2021</v>
      </c>
      <c r="O2818" s="38" t="str">
        <f t="shared" ref="O2818:O2881" si="313">"Q"&amp;ROUNDUP(MONTH(A2818)/3,0)</f>
        <v>Q1</v>
      </c>
      <c r="P2818" s="37">
        <f t="shared" ref="P2818:P2881" si="314">MONTH(A2818)</f>
        <v>1</v>
      </c>
    </row>
    <row r="2819" spans="1:16" x14ac:dyDescent="0.25">
      <c r="A2819" s="31">
        <v>44197</v>
      </c>
      <c r="B2819" s="32" t="s">
        <v>80</v>
      </c>
      <c r="C2819" s="32" t="s">
        <v>86</v>
      </c>
      <c r="D2819" s="32" t="s">
        <v>76</v>
      </c>
      <c r="E2819" s="33">
        <v>50</v>
      </c>
      <c r="F2819" s="34">
        <v>307928.14</v>
      </c>
      <c r="G2819" s="34">
        <v>0</v>
      </c>
      <c r="H2819" s="34">
        <v>268523.28999999998</v>
      </c>
      <c r="I2819" s="34">
        <v>20005.849999999999</v>
      </c>
      <c r="J2819" s="35">
        <f t="shared" si="308"/>
        <v>307928.14</v>
      </c>
      <c r="K2819" s="35">
        <f t="shared" si="309"/>
        <v>39404.850000000035</v>
      </c>
      <c r="L2819" s="35">
        <f t="shared" si="310"/>
        <v>19399.000000000036</v>
      </c>
      <c r="M2819" s="36">
        <f t="shared" si="311"/>
        <v>0.12796768103103545</v>
      </c>
      <c r="N2819" s="37">
        <f t="shared" si="312"/>
        <v>2021</v>
      </c>
      <c r="O2819" s="38" t="str">
        <f t="shared" si="313"/>
        <v>Q1</v>
      </c>
      <c r="P2819" s="37">
        <f t="shared" si="314"/>
        <v>1</v>
      </c>
    </row>
    <row r="2820" spans="1:16" x14ac:dyDescent="0.25">
      <c r="A2820" s="31">
        <v>44197</v>
      </c>
      <c r="B2820" s="32" t="s">
        <v>80</v>
      </c>
      <c r="C2820" s="32" t="s">
        <v>86</v>
      </c>
      <c r="D2820" s="32" t="s">
        <v>77</v>
      </c>
      <c r="E2820" s="33">
        <v>6</v>
      </c>
      <c r="F2820" s="34">
        <v>32585.84</v>
      </c>
      <c r="G2820" s="34">
        <v>2981.53</v>
      </c>
      <c r="H2820" s="34">
        <v>27256.33</v>
      </c>
      <c r="I2820" s="34">
        <v>1928.87</v>
      </c>
      <c r="J2820" s="35">
        <f t="shared" si="308"/>
        <v>29604.31</v>
      </c>
      <c r="K2820" s="35">
        <f t="shared" si="309"/>
        <v>2347.9799999999996</v>
      </c>
      <c r="L2820" s="35">
        <f t="shared" si="310"/>
        <v>419.10999999999967</v>
      </c>
      <c r="M2820" s="36">
        <f t="shared" si="311"/>
        <v>7.9312100163793697E-2</v>
      </c>
      <c r="N2820" s="37">
        <f t="shared" si="312"/>
        <v>2021</v>
      </c>
      <c r="O2820" s="38" t="str">
        <f t="shared" si="313"/>
        <v>Q1</v>
      </c>
      <c r="P2820" s="37">
        <f t="shared" si="314"/>
        <v>1</v>
      </c>
    </row>
    <row r="2821" spans="1:16" x14ac:dyDescent="0.25">
      <c r="A2821" s="31">
        <v>44197</v>
      </c>
      <c r="B2821" s="32" t="s">
        <v>80</v>
      </c>
      <c r="C2821" s="32" t="s">
        <v>75</v>
      </c>
      <c r="D2821" s="32" t="s">
        <v>76</v>
      </c>
      <c r="E2821" s="33">
        <v>55</v>
      </c>
      <c r="F2821" s="34">
        <v>331064.15000000002</v>
      </c>
      <c r="G2821" s="34">
        <v>0</v>
      </c>
      <c r="H2821" s="34">
        <v>289591.48</v>
      </c>
      <c r="I2821" s="34">
        <v>0</v>
      </c>
      <c r="J2821" s="35">
        <f t="shared" si="308"/>
        <v>331064.15000000002</v>
      </c>
      <c r="K2821" s="35">
        <f t="shared" si="309"/>
        <v>41472.670000000042</v>
      </c>
      <c r="L2821" s="35">
        <f t="shared" si="310"/>
        <v>41472.670000000042</v>
      </c>
      <c r="M2821" s="36">
        <f t="shared" si="311"/>
        <v>0.12527079721558507</v>
      </c>
      <c r="N2821" s="37">
        <f t="shared" si="312"/>
        <v>2021</v>
      </c>
      <c r="O2821" s="38" t="str">
        <f t="shared" si="313"/>
        <v>Q1</v>
      </c>
      <c r="P2821" s="37">
        <f t="shared" si="314"/>
        <v>1</v>
      </c>
    </row>
    <row r="2822" spans="1:16" x14ac:dyDescent="0.25">
      <c r="A2822" s="31">
        <v>44197</v>
      </c>
      <c r="B2822" s="32" t="s">
        <v>80</v>
      </c>
      <c r="C2822" s="32" t="s">
        <v>75</v>
      </c>
      <c r="D2822" s="32" t="s">
        <v>77</v>
      </c>
      <c r="E2822" s="33">
        <v>7</v>
      </c>
      <c r="F2822" s="34">
        <v>36250.29</v>
      </c>
      <c r="G2822" s="34">
        <v>3059.36</v>
      </c>
      <c r="H2822" s="34">
        <v>32416.91</v>
      </c>
      <c r="I2822" s="34">
        <v>0</v>
      </c>
      <c r="J2822" s="35">
        <f t="shared" si="308"/>
        <v>33190.93</v>
      </c>
      <c r="K2822" s="35">
        <f t="shared" si="309"/>
        <v>774.02000000000044</v>
      </c>
      <c r="L2822" s="35">
        <f t="shared" si="310"/>
        <v>774.02000000000044</v>
      </c>
      <c r="M2822" s="36">
        <f t="shared" si="311"/>
        <v>2.332022633894261E-2</v>
      </c>
      <c r="N2822" s="37">
        <f t="shared" si="312"/>
        <v>2021</v>
      </c>
      <c r="O2822" s="38" t="str">
        <f t="shared" si="313"/>
        <v>Q1</v>
      </c>
      <c r="P2822" s="37">
        <f t="shared" si="314"/>
        <v>1</v>
      </c>
    </row>
    <row r="2823" spans="1:16" x14ac:dyDescent="0.25">
      <c r="A2823" s="31">
        <v>44197</v>
      </c>
      <c r="B2823" s="32" t="s">
        <v>80</v>
      </c>
      <c r="C2823" s="32" t="s">
        <v>78</v>
      </c>
      <c r="D2823" s="32" t="s">
        <v>76</v>
      </c>
      <c r="E2823" s="33">
        <v>141</v>
      </c>
      <c r="F2823" s="34">
        <v>836726.53</v>
      </c>
      <c r="G2823" s="34">
        <v>0</v>
      </c>
      <c r="H2823" s="34">
        <v>737711.55</v>
      </c>
      <c r="I2823" s="34">
        <v>0</v>
      </c>
      <c r="J2823" s="35">
        <f t="shared" si="308"/>
        <v>836726.53</v>
      </c>
      <c r="K2823" s="35">
        <f t="shared" si="309"/>
        <v>99014.979999999981</v>
      </c>
      <c r="L2823" s="35">
        <f t="shared" si="310"/>
        <v>99014.979999999981</v>
      </c>
      <c r="M2823" s="36">
        <f t="shared" si="311"/>
        <v>0.11833613068298429</v>
      </c>
      <c r="N2823" s="37">
        <f t="shared" si="312"/>
        <v>2021</v>
      </c>
      <c r="O2823" s="38" t="str">
        <f t="shared" si="313"/>
        <v>Q1</v>
      </c>
      <c r="P2823" s="37">
        <f t="shared" si="314"/>
        <v>1</v>
      </c>
    </row>
    <row r="2824" spans="1:16" x14ac:dyDescent="0.25">
      <c r="A2824" s="31">
        <v>44197</v>
      </c>
      <c r="B2824" s="32" t="s">
        <v>80</v>
      </c>
      <c r="C2824" s="32" t="s">
        <v>78</v>
      </c>
      <c r="D2824" s="32" t="s">
        <v>77</v>
      </c>
      <c r="E2824" s="33">
        <v>16</v>
      </c>
      <c r="F2824" s="34">
        <v>91720.38</v>
      </c>
      <c r="G2824" s="34">
        <v>7318</v>
      </c>
      <c r="H2824" s="34">
        <v>76895.37</v>
      </c>
      <c r="I2824" s="34">
        <v>0</v>
      </c>
      <c r="J2824" s="35">
        <f t="shared" si="308"/>
        <v>84402.38</v>
      </c>
      <c r="K2824" s="35">
        <f t="shared" si="309"/>
        <v>7507.0100000000093</v>
      </c>
      <c r="L2824" s="35">
        <f t="shared" si="310"/>
        <v>7507.0100000000093</v>
      </c>
      <c r="M2824" s="36">
        <f t="shared" si="311"/>
        <v>8.8943108002404778E-2</v>
      </c>
      <c r="N2824" s="37">
        <f t="shared" si="312"/>
        <v>2021</v>
      </c>
      <c r="O2824" s="38" t="str">
        <f t="shared" si="313"/>
        <v>Q1</v>
      </c>
      <c r="P2824" s="37">
        <f t="shared" si="314"/>
        <v>1</v>
      </c>
    </row>
    <row r="2825" spans="1:16" x14ac:dyDescent="0.25">
      <c r="A2825" s="31">
        <v>44197</v>
      </c>
      <c r="B2825" s="32" t="s">
        <v>80</v>
      </c>
      <c r="C2825" s="32" t="s">
        <v>79</v>
      </c>
      <c r="D2825" s="32" t="s">
        <v>76</v>
      </c>
      <c r="E2825" s="33">
        <v>25</v>
      </c>
      <c r="F2825" s="34">
        <v>134714.44</v>
      </c>
      <c r="G2825" s="34">
        <v>0</v>
      </c>
      <c r="H2825" s="34">
        <v>121974.81</v>
      </c>
      <c r="I2825" s="34">
        <v>0</v>
      </c>
      <c r="J2825" s="35">
        <f t="shared" si="308"/>
        <v>134714.44</v>
      </c>
      <c r="K2825" s="35">
        <f t="shared" si="309"/>
        <v>12739.630000000005</v>
      </c>
      <c r="L2825" s="35">
        <f t="shared" si="310"/>
        <v>12739.630000000005</v>
      </c>
      <c r="M2825" s="36">
        <f t="shared" si="311"/>
        <v>9.4567664758135841E-2</v>
      </c>
      <c r="N2825" s="37">
        <f t="shared" si="312"/>
        <v>2021</v>
      </c>
      <c r="O2825" s="38" t="str">
        <f t="shared" si="313"/>
        <v>Q1</v>
      </c>
      <c r="P2825" s="37">
        <f t="shared" si="314"/>
        <v>1</v>
      </c>
    </row>
    <row r="2826" spans="1:16" x14ac:dyDescent="0.25">
      <c r="A2826" s="31">
        <v>44197</v>
      </c>
      <c r="B2826" s="32" t="s">
        <v>80</v>
      </c>
      <c r="C2826" s="32" t="s">
        <v>79</v>
      </c>
      <c r="D2826" s="32" t="s">
        <v>77</v>
      </c>
      <c r="E2826" s="33">
        <v>7</v>
      </c>
      <c r="F2826" s="34">
        <v>33468</v>
      </c>
      <c r="G2826" s="34">
        <v>2729.79</v>
      </c>
      <c r="H2826" s="34">
        <v>28081.09</v>
      </c>
      <c r="I2826" s="34">
        <v>0</v>
      </c>
      <c r="J2826" s="35">
        <f t="shared" si="308"/>
        <v>30738.21</v>
      </c>
      <c r="K2826" s="35">
        <f t="shared" si="309"/>
        <v>2657.119999999999</v>
      </c>
      <c r="L2826" s="35">
        <f t="shared" si="310"/>
        <v>2657.119999999999</v>
      </c>
      <c r="M2826" s="36">
        <f t="shared" si="311"/>
        <v>8.6443550226249319E-2</v>
      </c>
      <c r="N2826" s="37">
        <f t="shared" si="312"/>
        <v>2021</v>
      </c>
      <c r="O2826" s="38" t="str">
        <f t="shared" si="313"/>
        <v>Q1</v>
      </c>
      <c r="P2826" s="37">
        <f t="shared" si="314"/>
        <v>1</v>
      </c>
    </row>
    <row r="2827" spans="1:16" x14ac:dyDescent="0.25">
      <c r="A2827" s="31">
        <v>44197</v>
      </c>
      <c r="B2827" s="32" t="s">
        <v>81</v>
      </c>
      <c r="C2827" s="32" t="s">
        <v>86</v>
      </c>
      <c r="D2827" s="32" t="s">
        <v>76</v>
      </c>
      <c r="E2827" s="33">
        <v>78</v>
      </c>
      <c r="F2827" s="34">
        <v>52236.37</v>
      </c>
      <c r="G2827" s="34">
        <v>0</v>
      </c>
      <c r="H2827" s="34">
        <v>23565.11</v>
      </c>
      <c r="I2827" s="34">
        <v>3394.11</v>
      </c>
      <c r="J2827" s="35">
        <f t="shared" si="308"/>
        <v>52236.37</v>
      </c>
      <c r="K2827" s="35">
        <f t="shared" si="309"/>
        <v>28671.260000000002</v>
      </c>
      <c r="L2827" s="35">
        <f t="shared" si="310"/>
        <v>25277.15</v>
      </c>
      <c r="M2827" s="36">
        <f t="shared" si="311"/>
        <v>0.54887542913108245</v>
      </c>
      <c r="N2827" s="37">
        <f t="shared" si="312"/>
        <v>2021</v>
      </c>
      <c r="O2827" s="38" t="str">
        <f t="shared" si="313"/>
        <v>Q1</v>
      </c>
      <c r="P2827" s="37">
        <f t="shared" si="314"/>
        <v>1</v>
      </c>
    </row>
    <row r="2828" spans="1:16" x14ac:dyDescent="0.25">
      <c r="A2828" s="31">
        <v>44197</v>
      </c>
      <c r="B2828" s="32" t="s">
        <v>81</v>
      </c>
      <c r="C2828" s="32" t="s">
        <v>86</v>
      </c>
      <c r="D2828" s="32" t="s">
        <v>77</v>
      </c>
      <c r="E2828" s="33">
        <v>16</v>
      </c>
      <c r="F2828" s="34">
        <v>11564.16</v>
      </c>
      <c r="G2828" s="34">
        <v>1042.3699999999999</v>
      </c>
      <c r="H2828" s="34">
        <v>5242.08</v>
      </c>
      <c r="I2828" s="34">
        <v>685.36</v>
      </c>
      <c r="J2828" s="35">
        <f t="shared" si="308"/>
        <v>10521.79</v>
      </c>
      <c r="K2828" s="35">
        <f t="shared" si="309"/>
        <v>5279.7100000000009</v>
      </c>
      <c r="L2828" s="35">
        <f t="shared" si="310"/>
        <v>4594.3500000000013</v>
      </c>
      <c r="M2828" s="36">
        <f t="shared" si="311"/>
        <v>0.50178819383393891</v>
      </c>
      <c r="N2828" s="37">
        <f t="shared" si="312"/>
        <v>2021</v>
      </c>
      <c r="O2828" s="38" t="str">
        <f t="shared" si="313"/>
        <v>Q1</v>
      </c>
      <c r="P2828" s="37">
        <f t="shared" si="314"/>
        <v>1</v>
      </c>
    </row>
    <row r="2829" spans="1:16" x14ac:dyDescent="0.25">
      <c r="A2829" s="31">
        <v>44197</v>
      </c>
      <c r="B2829" s="32" t="s">
        <v>81</v>
      </c>
      <c r="C2829" s="32" t="s">
        <v>75</v>
      </c>
      <c r="D2829" s="32" t="s">
        <v>76</v>
      </c>
      <c r="E2829" s="33">
        <v>94</v>
      </c>
      <c r="F2829" s="34">
        <v>74112.63</v>
      </c>
      <c r="G2829" s="34">
        <v>0</v>
      </c>
      <c r="H2829" s="34">
        <v>33827.71</v>
      </c>
      <c r="I2829" s="34">
        <v>0</v>
      </c>
      <c r="J2829" s="35">
        <f t="shared" si="308"/>
        <v>74112.63</v>
      </c>
      <c r="K2829" s="35">
        <f t="shared" si="309"/>
        <v>40284.920000000006</v>
      </c>
      <c r="L2829" s="35">
        <f t="shared" si="310"/>
        <v>40284.920000000006</v>
      </c>
      <c r="M2829" s="36">
        <f t="shared" si="311"/>
        <v>0.54356349248434443</v>
      </c>
      <c r="N2829" s="37">
        <f t="shared" si="312"/>
        <v>2021</v>
      </c>
      <c r="O2829" s="38" t="str">
        <f t="shared" si="313"/>
        <v>Q1</v>
      </c>
      <c r="P2829" s="37">
        <f t="shared" si="314"/>
        <v>1</v>
      </c>
    </row>
    <row r="2830" spans="1:16" x14ac:dyDescent="0.25">
      <c r="A2830" s="31">
        <v>44197</v>
      </c>
      <c r="B2830" s="32" t="s">
        <v>81</v>
      </c>
      <c r="C2830" s="32" t="s">
        <v>75</v>
      </c>
      <c r="D2830" s="32" t="s">
        <v>77</v>
      </c>
      <c r="E2830" s="33">
        <v>11</v>
      </c>
      <c r="F2830" s="34">
        <v>11381.99</v>
      </c>
      <c r="G2830" s="34">
        <v>1047.78</v>
      </c>
      <c r="H2830" s="34">
        <v>5301.97</v>
      </c>
      <c r="I2830" s="34">
        <v>0</v>
      </c>
      <c r="J2830" s="35">
        <f t="shared" si="308"/>
        <v>10334.209999999999</v>
      </c>
      <c r="K2830" s="35">
        <f t="shared" si="309"/>
        <v>5032.2399999999989</v>
      </c>
      <c r="L2830" s="35">
        <f t="shared" si="310"/>
        <v>5032.2399999999989</v>
      </c>
      <c r="M2830" s="36">
        <f t="shared" si="311"/>
        <v>0.48694965556147973</v>
      </c>
      <c r="N2830" s="37">
        <f t="shared" si="312"/>
        <v>2021</v>
      </c>
      <c r="O2830" s="38" t="str">
        <f t="shared" si="313"/>
        <v>Q1</v>
      </c>
      <c r="P2830" s="37">
        <f t="shared" si="314"/>
        <v>1</v>
      </c>
    </row>
    <row r="2831" spans="1:16" x14ac:dyDescent="0.25">
      <c r="A2831" s="31">
        <v>44197</v>
      </c>
      <c r="B2831" s="32" t="s">
        <v>81</v>
      </c>
      <c r="C2831" s="32" t="s">
        <v>78</v>
      </c>
      <c r="D2831" s="32" t="s">
        <v>76</v>
      </c>
      <c r="E2831" s="33">
        <v>495</v>
      </c>
      <c r="F2831" s="34">
        <v>379732.51</v>
      </c>
      <c r="G2831" s="34">
        <v>0</v>
      </c>
      <c r="H2831" s="34">
        <v>170013.77</v>
      </c>
      <c r="I2831" s="34">
        <v>0</v>
      </c>
      <c r="J2831" s="35">
        <f t="shared" si="308"/>
        <v>379732.51</v>
      </c>
      <c r="K2831" s="35">
        <f t="shared" si="309"/>
        <v>209718.74000000002</v>
      </c>
      <c r="L2831" s="35">
        <f t="shared" si="310"/>
        <v>209718.74000000002</v>
      </c>
      <c r="M2831" s="36">
        <f t="shared" si="311"/>
        <v>0.55228018270018553</v>
      </c>
      <c r="N2831" s="37">
        <f t="shared" si="312"/>
        <v>2021</v>
      </c>
      <c r="O2831" s="38" t="str">
        <f t="shared" si="313"/>
        <v>Q1</v>
      </c>
      <c r="P2831" s="37">
        <f t="shared" si="314"/>
        <v>1</v>
      </c>
    </row>
    <row r="2832" spans="1:16" x14ac:dyDescent="0.25">
      <c r="A2832" s="31">
        <v>44197</v>
      </c>
      <c r="B2832" s="32" t="s">
        <v>81</v>
      </c>
      <c r="C2832" s="32" t="s">
        <v>78</v>
      </c>
      <c r="D2832" s="32" t="s">
        <v>77</v>
      </c>
      <c r="E2832" s="33">
        <v>61</v>
      </c>
      <c r="F2832" s="34">
        <v>50002.76</v>
      </c>
      <c r="G2832" s="34">
        <v>4029.23</v>
      </c>
      <c r="H2832" s="34">
        <v>23347.42</v>
      </c>
      <c r="I2832" s="34">
        <v>0</v>
      </c>
      <c r="J2832" s="35">
        <f t="shared" si="308"/>
        <v>45973.53</v>
      </c>
      <c r="K2832" s="35">
        <f t="shared" si="309"/>
        <v>22626.11</v>
      </c>
      <c r="L2832" s="35">
        <f t="shared" si="310"/>
        <v>22626.11</v>
      </c>
      <c r="M2832" s="36">
        <f t="shared" si="311"/>
        <v>0.49215515971908186</v>
      </c>
      <c r="N2832" s="37">
        <f t="shared" si="312"/>
        <v>2021</v>
      </c>
      <c r="O2832" s="38" t="str">
        <f t="shared" si="313"/>
        <v>Q1</v>
      </c>
      <c r="P2832" s="37">
        <f t="shared" si="314"/>
        <v>1</v>
      </c>
    </row>
    <row r="2833" spans="1:16" x14ac:dyDescent="0.25">
      <c r="A2833" s="31">
        <v>44197</v>
      </c>
      <c r="B2833" s="32" t="s">
        <v>81</v>
      </c>
      <c r="C2833" s="32" t="s">
        <v>79</v>
      </c>
      <c r="D2833" s="32" t="s">
        <v>76</v>
      </c>
      <c r="E2833" s="33">
        <v>79</v>
      </c>
      <c r="F2833" s="34">
        <v>54156.33</v>
      </c>
      <c r="G2833" s="34">
        <v>0</v>
      </c>
      <c r="H2833" s="34">
        <v>24469.29</v>
      </c>
      <c r="I2833" s="34">
        <v>0</v>
      </c>
      <c r="J2833" s="35">
        <f t="shared" si="308"/>
        <v>54156.33</v>
      </c>
      <c r="K2833" s="35">
        <f t="shared" si="309"/>
        <v>29687.040000000001</v>
      </c>
      <c r="L2833" s="35">
        <f t="shared" si="310"/>
        <v>29687.040000000001</v>
      </c>
      <c r="M2833" s="36">
        <f t="shared" si="311"/>
        <v>0.54817303905194459</v>
      </c>
      <c r="N2833" s="37">
        <f t="shared" si="312"/>
        <v>2021</v>
      </c>
      <c r="O2833" s="38" t="str">
        <f t="shared" si="313"/>
        <v>Q1</v>
      </c>
      <c r="P2833" s="37">
        <f t="shared" si="314"/>
        <v>1</v>
      </c>
    </row>
    <row r="2834" spans="1:16" x14ac:dyDescent="0.25">
      <c r="A2834" s="31">
        <v>44197</v>
      </c>
      <c r="B2834" s="32" t="s">
        <v>81</v>
      </c>
      <c r="C2834" s="32" t="s">
        <v>79</v>
      </c>
      <c r="D2834" s="32" t="s">
        <v>77</v>
      </c>
      <c r="E2834" s="33">
        <v>15</v>
      </c>
      <c r="F2834" s="34">
        <v>11002.18</v>
      </c>
      <c r="G2834" s="34">
        <v>964.75</v>
      </c>
      <c r="H2834" s="34">
        <v>4915.68</v>
      </c>
      <c r="I2834" s="34">
        <v>0</v>
      </c>
      <c r="J2834" s="35">
        <f t="shared" si="308"/>
        <v>10037.43</v>
      </c>
      <c r="K2834" s="35">
        <f t="shared" si="309"/>
        <v>5121.75</v>
      </c>
      <c r="L2834" s="35">
        <f t="shared" si="310"/>
        <v>5121.75</v>
      </c>
      <c r="M2834" s="36">
        <f t="shared" si="311"/>
        <v>0.5102650778137432</v>
      </c>
      <c r="N2834" s="37">
        <f t="shared" si="312"/>
        <v>2021</v>
      </c>
      <c r="O2834" s="38" t="str">
        <f t="shared" si="313"/>
        <v>Q1</v>
      </c>
      <c r="P2834" s="37">
        <f t="shared" si="314"/>
        <v>1</v>
      </c>
    </row>
    <row r="2835" spans="1:16" x14ac:dyDescent="0.25">
      <c r="A2835" s="31">
        <v>44197</v>
      </c>
      <c r="B2835" s="32" t="s">
        <v>82</v>
      </c>
      <c r="C2835" s="32" t="s">
        <v>86</v>
      </c>
      <c r="D2835" s="32" t="s">
        <v>76</v>
      </c>
      <c r="E2835" s="33">
        <v>234</v>
      </c>
      <c r="F2835" s="34">
        <v>25794.71</v>
      </c>
      <c r="G2835" s="34">
        <v>0</v>
      </c>
      <c r="H2835" s="34">
        <v>21270.37</v>
      </c>
      <c r="I2835" s="34">
        <v>1675.61</v>
      </c>
      <c r="J2835" s="35">
        <f t="shared" si="308"/>
        <v>25794.71</v>
      </c>
      <c r="K2835" s="35">
        <f t="shared" si="309"/>
        <v>4524.34</v>
      </c>
      <c r="L2835" s="35">
        <f t="shared" si="310"/>
        <v>2848.7300000000005</v>
      </c>
      <c r="M2835" s="36">
        <f t="shared" si="311"/>
        <v>0.17539797888791928</v>
      </c>
      <c r="N2835" s="37">
        <f t="shared" si="312"/>
        <v>2021</v>
      </c>
      <c r="O2835" s="38" t="str">
        <f t="shared" si="313"/>
        <v>Q1</v>
      </c>
      <c r="P2835" s="37">
        <f t="shared" si="314"/>
        <v>1</v>
      </c>
    </row>
    <row r="2836" spans="1:16" x14ac:dyDescent="0.25">
      <c r="A2836" s="31">
        <v>44197</v>
      </c>
      <c r="B2836" s="32" t="s">
        <v>82</v>
      </c>
      <c r="C2836" s="32" t="s">
        <v>86</v>
      </c>
      <c r="D2836" s="32" t="s">
        <v>77</v>
      </c>
      <c r="E2836" s="33">
        <v>46</v>
      </c>
      <c r="F2836" s="34">
        <v>4406.46</v>
      </c>
      <c r="G2836" s="34">
        <v>364.68</v>
      </c>
      <c r="H2836" s="34">
        <v>3719.6</v>
      </c>
      <c r="I2836" s="34">
        <v>266.55</v>
      </c>
      <c r="J2836" s="35">
        <f t="shared" si="308"/>
        <v>4041.78</v>
      </c>
      <c r="K2836" s="35">
        <f t="shared" si="309"/>
        <v>322.18000000000029</v>
      </c>
      <c r="L2836" s="35">
        <f t="shared" si="310"/>
        <v>55.63000000000028</v>
      </c>
      <c r="M2836" s="36">
        <f t="shared" si="311"/>
        <v>7.971240394083802E-2</v>
      </c>
      <c r="N2836" s="37">
        <f t="shared" si="312"/>
        <v>2021</v>
      </c>
      <c r="O2836" s="38" t="str">
        <f t="shared" si="313"/>
        <v>Q1</v>
      </c>
      <c r="P2836" s="37">
        <f t="shared" si="314"/>
        <v>1</v>
      </c>
    </row>
    <row r="2837" spans="1:16" x14ac:dyDescent="0.25">
      <c r="A2837" s="31">
        <v>44197</v>
      </c>
      <c r="B2837" s="32" t="s">
        <v>82</v>
      </c>
      <c r="C2837" s="32" t="s">
        <v>75</v>
      </c>
      <c r="D2837" s="32" t="s">
        <v>76</v>
      </c>
      <c r="E2837" s="33">
        <v>365</v>
      </c>
      <c r="F2837" s="34">
        <v>35717.29</v>
      </c>
      <c r="G2837" s="34">
        <v>0</v>
      </c>
      <c r="H2837" s="34">
        <v>29972.02</v>
      </c>
      <c r="I2837" s="34">
        <v>0</v>
      </c>
      <c r="J2837" s="35">
        <f t="shared" si="308"/>
        <v>35717.29</v>
      </c>
      <c r="K2837" s="35">
        <f t="shared" si="309"/>
        <v>5745.27</v>
      </c>
      <c r="L2837" s="35">
        <f t="shared" si="310"/>
        <v>5745.27</v>
      </c>
      <c r="M2837" s="36">
        <f t="shared" si="311"/>
        <v>0.16085402895908396</v>
      </c>
      <c r="N2837" s="37">
        <f t="shared" si="312"/>
        <v>2021</v>
      </c>
      <c r="O2837" s="38" t="str">
        <f t="shared" si="313"/>
        <v>Q1</v>
      </c>
      <c r="P2837" s="37">
        <f t="shared" si="314"/>
        <v>1</v>
      </c>
    </row>
    <row r="2838" spans="1:16" x14ac:dyDescent="0.25">
      <c r="A2838" s="31">
        <v>44197</v>
      </c>
      <c r="B2838" s="32" t="s">
        <v>82</v>
      </c>
      <c r="C2838" s="32" t="s">
        <v>75</v>
      </c>
      <c r="D2838" s="32" t="s">
        <v>77</v>
      </c>
      <c r="E2838" s="33">
        <v>54</v>
      </c>
      <c r="F2838" s="34">
        <v>6744.84</v>
      </c>
      <c r="G2838" s="34">
        <v>517.48</v>
      </c>
      <c r="H2838" s="34">
        <v>5378.92</v>
      </c>
      <c r="I2838" s="34">
        <v>0</v>
      </c>
      <c r="J2838" s="35">
        <f t="shared" si="308"/>
        <v>6227.3600000000006</v>
      </c>
      <c r="K2838" s="35">
        <f t="shared" si="309"/>
        <v>848.44000000000051</v>
      </c>
      <c r="L2838" s="35">
        <f t="shared" si="310"/>
        <v>848.44000000000051</v>
      </c>
      <c r="M2838" s="36">
        <f t="shared" si="311"/>
        <v>0.13624393001207583</v>
      </c>
      <c r="N2838" s="37">
        <f t="shared" si="312"/>
        <v>2021</v>
      </c>
      <c r="O2838" s="38" t="str">
        <f t="shared" si="313"/>
        <v>Q1</v>
      </c>
      <c r="P2838" s="37">
        <f t="shared" si="314"/>
        <v>1</v>
      </c>
    </row>
    <row r="2839" spans="1:16" x14ac:dyDescent="0.25">
      <c r="A2839" s="31">
        <v>44197</v>
      </c>
      <c r="B2839" s="32" t="s">
        <v>82</v>
      </c>
      <c r="C2839" s="32" t="s">
        <v>78</v>
      </c>
      <c r="D2839" s="32" t="s">
        <v>76</v>
      </c>
      <c r="E2839" s="33">
        <v>2221</v>
      </c>
      <c r="F2839" s="34">
        <v>230248.84</v>
      </c>
      <c r="G2839" s="34">
        <v>0</v>
      </c>
      <c r="H2839" s="34">
        <v>188929.25</v>
      </c>
      <c r="I2839" s="34">
        <v>0</v>
      </c>
      <c r="J2839" s="35">
        <f t="shared" si="308"/>
        <v>230248.84</v>
      </c>
      <c r="K2839" s="35">
        <f t="shared" si="309"/>
        <v>41319.589999999997</v>
      </c>
      <c r="L2839" s="35">
        <f t="shared" si="310"/>
        <v>41319.589999999997</v>
      </c>
      <c r="M2839" s="36">
        <f t="shared" si="311"/>
        <v>0.17945623526268362</v>
      </c>
      <c r="N2839" s="37">
        <f t="shared" si="312"/>
        <v>2021</v>
      </c>
      <c r="O2839" s="38" t="str">
        <f t="shared" si="313"/>
        <v>Q1</v>
      </c>
      <c r="P2839" s="37">
        <f t="shared" si="314"/>
        <v>1</v>
      </c>
    </row>
    <row r="2840" spans="1:16" x14ac:dyDescent="0.25">
      <c r="A2840" s="31">
        <v>44197</v>
      </c>
      <c r="B2840" s="32" t="s">
        <v>82</v>
      </c>
      <c r="C2840" s="32" t="s">
        <v>78</v>
      </c>
      <c r="D2840" s="32" t="s">
        <v>77</v>
      </c>
      <c r="E2840" s="33">
        <v>256</v>
      </c>
      <c r="F2840" s="34">
        <v>27381.46</v>
      </c>
      <c r="G2840" s="34">
        <v>2285.0100000000002</v>
      </c>
      <c r="H2840" s="34">
        <v>22824.48</v>
      </c>
      <c r="I2840" s="34">
        <v>0</v>
      </c>
      <c r="J2840" s="35">
        <f t="shared" si="308"/>
        <v>25096.449999999997</v>
      </c>
      <c r="K2840" s="35">
        <f t="shared" si="309"/>
        <v>2271.9699999999975</v>
      </c>
      <c r="L2840" s="35">
        <f t="shared" si="310"/>
        <v>2271.9699999999975</v>
      </c>
      <c r="M2840" s="36">
        <f t="shared" si="311"/>
        <v>9.052953704607615E-2</v>
      </c>
      <c r="N2840" s="37">
        <f t="shared" si="312"/>
        <v>2021</v>
      </c>
      <c r="O2840" s="38" t="str">
        <f t="shared" si="313"/>
        <v>Q1</v>
      </c>
      <c r="P2840" s="37">
        <f t="shared" si="314"/>
        <v>1</v>
      </c>
    </row>
    <row r="2841" spans="1:16" x14ac:dyDescent="0.25">
      <c r="A2841" s="31">
        <v>44197</v>
      </c>
      <c r="B2841" s="32" t="s">
        <v>82</v>
      </c>
      <c r="C2841" s="32" t="s">
        <v>79</v>
      </c>
      <c r="D2841" s="32" t="s">
        <v>76</v>
      </c>
      <c r="E2841" s="33">
        <v>184</v>
      </c>
      <c r="F2841" s="34">
        <v>19886.849999999999</v>
      </c>
      <c r="G2841" s="34">
        <v>0</v>
      </c>
      <c r="H2841" s="34">
        <v>16612.73</v>
      </c>
      <c r="I2841" s="34">
        <v>0</v>
      </c>
      <c r="J2841" s="35">
        <f t="shared" si="308"/>
        <v>19886.849999999999</v>
      </c>
      <c r="K2841" s="35">
        <f t="shared" si="309"/>
        <v>3274.119999999999</v>
      </c>
      <c r="L2841" s="35">
        <f t="shared" si="310"/>
        <v>3274.119999999999</v>
      </c>
      <c r="M2841" s="36">
        <f t="shared" si="311"/>
        <v>0.16463743629584371</v>
      </c>
      <c r="N2841" s="37">
        <f t="shared" si="312"/>
        <v>2021</v>
      </c>
      <c r="O2841" s="38" t="str">
        <f t="shared" si="313"/>
        <v>Q1</v>
      </c>
      <c r="P2841" s="37">
        <f t="shared" si="314"/>
        <v>1</v>
      </c>
    </row>
    <row r="2842" spans="1:16" x14ac:dyDescent="0.25">
      <c r="A2842" s="31">
        <v>44197</v>
      </c>
      <c r="B2842" s="32" t="s">
        <v>82</v>
      </c>
      <c r="C2842" s="32" t="s">
        <v>79</v>
      </c>
      <c r="D2842" s="32" t="s">
        <v>77</v>
      </c>
      <c r="E2842" s="33">
        <v>26</v>
      </c>
      <c r="F2842" s="34">
        <v>2281.09</v>
      </c>
      <c r="G2842" s="34">
        <v>212.92</v>
      </c>
      <c r="H2842" s="34">
        <v>1782.3</v>
      </c>
      <c r="I2842" s="34">
        <v>0</v>
      </c>
      <c r="J2842" s="35">
        <f t="shared" si="308"/>
        <v>2068.17</v>
      </c>
      <c r="K2842" s="35">
        <f t="shared" si="309"/>
        <v>285.87000000000012</v>
      </c>
      <c r="L2842" s="35">
        <f t="shared" si="310"/>
        <v>285.87000000000012</v>
      </c>
      <c r="M2842" s="36">
        <f t="shared" si="311"/>
        <v>0.13822364699226858</v>
      </c>
      <c r="N2842" s="37">
        <f t="shared" si="312"/>
        <v>2021</v>
      </c>
      <c r="O2842" s="38" t="str">
        <f t="shared" si="313"/>
        <v>Q1</v>
      </c>
      <c r="P2842" s="37">
        <f t="shared" si="314"/>
        <v>1</v>
      </c>
    </row>
    <row r="2843" spans="1:16" x14ac:dyDescent="0.25">
      <c r="A2843" s="31">
        <v>44197</v>
      </c>
      <c r="B2843" s="32" t="s">
        <v>83</v>
      </c>
      <c r="C2843" s="32" t="s">
        <v>86</v>
      </c>
      <c r="D2843" s="32" t="s">
        <v>76</v>
      </c>
      <c r="E2843" s="33">
        <v>105</v>
      </c>
      <c r="F2843" s="34">
        <v>66786.86</v>
      </c>
      <c r="G2843" s="34">
        <v>0</v>
      </c>
      <c r="H2843" s="34">
        <v>36171.78</v>
      </c>
      <c r="I2843" s="34">
        <v>4337.3</v>
      </c>
      <c r="J2843" s="35">
        <f t="shared" si="308"/>
        <v>66786.86</v>
      </c>
      <c r="K2843" s="35">
        <f t="shared" si="309"/>
        <v>30615.08</v>
      </c>
      <c r="L2843" s="35">
        <f t="shared" si="310"/>
        <v>26277.780000000002</v>
      </c>
      <c r="M2843" s="36">
        <f t="shared" si="311"/>
        <v>0.45839975108876208</v>
      </c>
      <c r="N2843" s="37">
        <f t="shared" si="312"/>
        <v>2021</v>
      </c>
      <c r="O2843" s="38" t="str">
        <f t="shared" si="313"/>
        <v>Q1</v>
      </c>
      <c r="P2843" s="37">
        <f t="shared" si="314"/>
        <v>1</v>
      </c>
    </row>
    <row r="2844" spans="1:16" x14ac:dyDescent="0.25">
      <c r="A2844" s="31">
        <v>44197</v>
      </c>
      <c r="B2844" s="32" t="s">
        <v>83</v>
      </c>
      <c r="C2844" s="32" t="s">
        <v>86</v>
      </c>
      <c r="D2844" s="32" t="s">
        <v>77</v>
      </c>
      <c r="E2844" s="33">
        <v>15</v>
      </c>
      <c r="F2844" s="34">
        <v>12084.17</v>
      </c>
      <c r="G2844" s="34">
        <v>1024.31</v>
      </c>
      <c r="H2844" s="34">
        <v>6137.94</v>
      </c>
      <c r="I2844" s="34">
        <v>722.97</v>
      </c>
      <c r="J2844" s="35">
        <f t="shared" si="308"/>
        <v>11059.86</v>
      </c>
      <c r="K2844" s="35">
        <f t="shared" si="309"/>
        <v>4921.920000000001</v>
      </c>
      <c r="L2844" s="35">
        <f t="shared" si="310"/>
        <v>4198.9500000000007</v>
      </c>
      <c r="M2844" s="36">
        <f t="shared" si="311"/>
        <v>0.44502552473539453</v>
      </c>
      <c r="N2844" s="37">
        <f t="shared" si="312"/>
        <v>2021</v>
      </c>
      <c r="O2844" s="38" t="str">
        <f t="shared" si="313"/>
        <v>Q1</v>
      </c>
      <c r="P2844" s="37">
        <f t="shared" si="314"/>
        <v>1</v>
      </c>
    </row>
    <row r="2845" spans="1:16" x14ac:dyDescent="0.25">
      <c r="A2845" s="31">
        <v>44197</v>
      </c>
      <c r="B2845" s="32" t="s">
        <v>83</v>
      </c>
      <c r="C2845" s="32" t="s">
        <v>75</v>
      </c>
      <c r="D2845" s="32" t="s">
        <v>76</v>
      </c>
      <c r="E2845" s="33">
        <v>106</v>
      </c>
      <c r="F2845" s="34">
        <v>68395.55</v>
      </c>
      <c r="G2845" s="34">
        <v>0</v>
      </c>
      <c r="H2845" s="34">
        <v>36140.78</v>
      </c>
      <c r="I2845" s="34">
        <v>0</v>
      </c>
      <c r="J2845" s="35">
        <f t="shared" si="308"/>
        <v>68395.55</v>
      </c>
      <c r="K2845" s="35">
        <f t="shared" si="309"/>
        <v>32254.770000000004</v>
      </c>
      <c r="L2845" s="35">
        <f t="shared" si="310"/>
        <v>32254.770000000004</v>
      </c>
      <c r="M2845" s="36">
        <f t="shared" si="311"/>
        <v>0.47159164594772618</v>
      </c>
      <c r="N2845" s="37">
        <f t="shared" si="312"/>
        <v>2021</v>
      </c>
      <c r="O2845" s="38" t="str">
        <f t="shared" si="313"/>
        <v>Q1</v>
      </c>
      <c r="P2845" s="37">
        <f t="shared" si="314"/>
        <v>1</v>
      </c>
    </row>
    <row r="2846" spans="1:16" x14ac:dyDescent="0.25">
      <c r="A2846" s="31">
        <v>44197</v>
      </c>
      <c r="B2846" s="32" t="s">
        <v>83</v>
      </c>
      <c r="C2846" s="32" t="s">
        <v>75</v>
      </c>
      <c r="D2846" s="32" t="s">
        <v>77</v>
      </c>
      <c r="E2846" s="33">
        <v>11</v>
      </c>
      <c r="F2846" s="34">
        <v>8445.1</v>
      </c>
      <c r="G2846" s="34">
        <v>743.09</v>
      </c>
      <c r="H2846" s="34">
        <v>4608.54</v>
      </c>
      <c r="I2846" s="34">
        <v>0</v>
      </c>
      <c r="J2846" s="35">
        <f t="shared" si="308"/>
        <v>7702.01</v>
      </c>
      <c r="K2846" s="35">
        <f t="shared" si="309"/>
        <v>3093.4700000000003</v>
      </c>
      <c r="L2846" s="35">
        <f t="shared" si="310"/>
        <v>3093.4700000000003</v>
      </c>
      <c r="M2846" s="36">
        <f t="shared" si="311"/>
        <v>0.40164450578485361</v>
      </c>
      <c r="N2846" s="37">
        <f t="shared" si="312"/>
        <v>2021</v>
      </c>
      <c r="O2846" s="38" t="str">
        <f t="shared" si="313"/>
        <v>Q1</v>
      </c>
      <c r="P2846" s="37">
        <f t="shared" si="314"/>
        <v>1</v>
      </c>
    </row>
    <row r="2847" spans="1:16" x14ac:dyDescent="0.25">
      <c r="A2847" s="31">
        <v>44197</v>
      </c>
      <c r="B2847" s="32" t="s">
        <v>83</v>
      </c>
      <c r="C2847" s="32" t="s">
        <v>78</v>
      </c>
      <c r="D2847" s="32" t="s">
        <v>76</v>
      </c>
      <c r="E2847" s="33">
        <v>558</v>
      </c>
      <c r="F2847" s="34">
        <v>349858.78</v>
      </c>
      <c r="G2847" s="34">
        <v>0</v>
      </c>
      <c r="H2847" s="34">
        <v>188411.47</v>
      </c>
      <c r="I2847" s="34">
        <v>0</v>
      </c>
      <c r="J2847" s="35">
        <f t="shared" si="308"/>
        <v>349858.78</v>
      </c>
      <c r="K2847" s="35">
        <f t="shared" si="309"/>
        <v>161447.31000000003</v>
      </c>
      <c r="L2847" s="35">
        <f t="shared" si="310"/>
        <v>161447.31000000003</v>
      </c>
      <c r="M2847" s="36">
        <f t="shared" si="311"/>
        <v>0.46146422279297955</v>
      </c>
      <c r="N2847" s="37">
        <f t="shared" si="312"/>
        <v>2021</v>
      </c>
      <c r="O2847" s="38" t="str">
        <f t="shared" si="313"/>
        <v>Q1</v>
      </c>
      <c r="P2847" s="37">
        <f t="shared" si="314"/>
        <v>1</v>
      </c>
    </row>
    <row r="2848" spans="1:16" x14ac:dyDescent="0.25">
      <c r="A2848" s="31">
        <v>44197</v>
      </c>
      <c r="B2848" s="32" t="s">
        <v>83</v>
      </c>
      <c r="C2848" s="32" t="s">
        <v>78</v>
      </c>
      <c r="D2848" s="32" t="s">
        <v>77</v>
      </c>
      <c r="E2848" s="33">
        <v>81</v>
      </c>
      <c r="F2848" s="34">
        <v>52003.27</v>
      </c>
      <c r="G2848" s="34">
        <v>4234.32</v>
      </c>
      <c r="H2848" s="34">
        <v>27291.54</v>
      </c>
      <c r="I2848" s="34">
        <v>0</v>
      </c>
      <c r="J2848" s="35">
        <f t="shared" si="308"/>
        <v>47768.95</v>
      </c>
      <c r="K2848" s="35">
        <f t="shared" si="309"/>
        <v>20477.409999999996</v>
      </c>
      <c r="L2848" s="35">
        <f t="shared" si="310"/>
        <v>20477.409999999996</v>
      </c>
      <c r="M2848" s="36">
        <f t="shared" si="311"/>
        <v>0.42867615888563593</v>
      </c>
      <c r="N2848" s="37">
        <f t="shared" si="312"/>
        <v>2021</v>
      </c>
      <c r="O2848" s="38" t="str">
        <f t="shared" si="313"/>
        <v>Q1</v>
      </c>
      <c r="P2848" s="37">
        <f t="shared" si="314"/>
        <v>1</v>
      </c>
    </row>
    <row r="2849" spans="1:16" x14ac:dyDescent="0.25">
      <c r="A2849" s="31">
        <v>44197</v>
      </c>
      <c r="B2849" s="32" t="s">
        <v>83</v>
      </c>
      <c r="C2849" s="32" t="s">
        <v>79</v>
      </c>
      <c r="D2849" s="32" t="s">
        <v>76</v>
      </c>
      <c r="E2849" s="33">
        <v>82</v>
      </c>
      <c r="F2849" s="34">
        <v>40753.75</v>
      </c>
      <c r="G2849" s="34">
        <v>0</v>
      </c>
      <c r="H2849" s="34">
        <v>21519.89</v>
      </c>
      <c r="I2849" s="34">
        <v>0</v>
      </c>
      <c r="J2849" s="35">
        <f t="shared" si="308"/>
        <v>40753.75</v>
      </c>
      <c r="K2849" s="35">
        <f t="shared" si="309"/>
        <v>19233.86</v>
      </c>
      <c r="L2849" s="35">
        <f t="shared" si="310"/>
        <v>19233.86</v>
      </c>
      <c r="M2849" s="36">
        <f t="shared" si="311"/>
        <v>0.4719531331472564</v>
      </c>
      <c r="N2849" s="37">
        <f t="shared" si="312"/>
        <v>2021</v>
      </c>
      <c r="O2849" s="38" t="str">
        <f t="shared" si="313"/>
        <v>Q1</v>
      </c>
      <c r="P2849" s="37">
        <f t="shared" si="314"/>
        <v>1</v>
      </c>
    </row>
    <row r="2850" spans="1:16" x14ac:dyDescent="0.25">
      <c r="A2850" s="31">
        <v>44197</v>
      </c>
      <c r="B2850" s="32" t="s">
        <v>83</v>
      </c>
      <c r="C2850" s="32" t="s">
        <v>79</v>
      </c>
      <c r="D2850" s="32" t="s">
        <v>77</v>
      </c>
      <c r="E2850" s="33">
        <v>17</v>
      </c>
      <c r="F2850" s="34">
        <v>12965.21</v>
      </c>
      <c r="G2850" s="34">
        <v>1209.96</v>
      </c>
      <c r="H2850" s="34">
        <v>7112.07</v>
      </c>
      <c r="I2850" s="34">
        <v>0</v>
      </c>
      <c r="J2850" s="35">
        <f t="shared" si="308"/>
        <v>11755.25</v>
      </c>
      <c r="K2850" s="35">
        <f t="shared" si="309"/>
        <v>4643.18</v>
      </c>
      <c r="L2850" s="35">
        <f t="shared" si="310"/>
        <v>4643.18</v>
      </c>
      <c r="M2850" s="36">
        <f t="shared" si="311"/>
        <v>0.39498777142127989</v>
      </c>
      <c r="N2850" s="37">
        <f t="shared" si="312"/>
        <v>2021</v>
      </c>
      <c r="O2850" s="38" t="str">
        <f t="shared" si="313"/>
        <v>Q1</v>
      </c>
      <c r="P2850" s="37">
        <f t="shared" si="314"/>
        <v>1</v>
      </c>
    </row>
    <row r="2851" spans="1:16" x14ac:dyDescent="0.25">
      <c r="A2851" s="31">
        <v>44197</v>
      </c>
      <c r="B2851" s="32" t="s">
        <v>84</v>
      </c>
      <c r="C2851" s="32" t="s">
        <v>86</v>
      </c>
      <c r="D2851" s="32" t="s">
        <v>76</v>
      </c>
      <c r="E2851" s="33">
        <v>57</v>
      </c>
      <c r="F2851" s="34">
        <v>209039.05</v>
      </c>
      <c r="G2851" s="34">
        <v>0</v>
      </c>
      <c r="H2851" s="34">
        <v>173313.91</v>
      </c>
      <c r="I2851" s="34">
        <v>13584.89</v>
      </c>
      <c r="J2851" s="35">
        <f t="shared" si="308"/>
        <v>209039.05</v>
      </c>
      <c r="K2851" s="35">
        <f t="shared" si="309"/>
        <v>35725.139999999985</v>
      </c>
      <c r="L2851" s="35">
        <f t="shared" si="310"/>
        <v>22140.249999999985</v>
      </c>
      <c r="M2851" s="36">
        <f t="shared" si="311"/>
        <v>0.1709017525672834</v>
      </c>
      <c r="N2851" s="37">
        <f t="shared" si="312"/>
        <v>2021</v>
      </c>
      <c r="O2851" s="38" t="str">
        <f t="shared" si="313"/>
        <v>Q1</v>
      </c>
      <c r="P2851" s="37">
        <f t="shared" si="314"/>
        <v>1</v>
      </c>
    </row>
    <row r="2852" spans="1:16" x14ac:dyDescent="0.25">
      <c r="A2852" s="31">
        <v>44197</v>
      </c>
      <c r="B2852" s="32" t="s">
        <v>84</v>
      </c>
      <c r="C2852" s="32" t="s">
        <v>86</v>
      </c>
      <c r="D2852" s="32" t="s">
        <v>77</v>
      </c>
      <c r="E2852" s="33">
        <v>12</v>
      </c>
      <c r="F2852" s="34">
        <v>65613.320000000007</v>
      </c>
      <c r="G2852" s="34">
        <v>5668.32</v>
      </c>
      <c r="H2852" s="34">
        <v>55485.440000000002</v>
      </c>
      <c r="I2852" s="34">
        <v>3908.49</v>
      </c>
      <c r="J2852" s="35">
        <f t="shared" si="308"/>
        <v>59945.000000000007</v>
      </c>
      <c r="K2852" s="35">
        <f t="shared" si="309"/>
        <v>4459.5600000000049</v>
      </c>
      <c r="L2852" s="35">
        <f t="shared" si="310"/>
        <v>551.07000000000517</v>
      </c>
      <c r="M2852" s="36">
        <f t="shared" si="311"/>
        <v>7.439419467845533E-2</v>
      </c>
      <c r="N2852" s="37">
        <f t="shared" si="312"/>
        <v>2021</v>
      </c>
      <c r="O2852" s="38" t="str">
        <f t="shared" si="313"/>
        <v>Q1</v>
      </c>
      <c r="P2852" s="37">
        <f t="shared" si="314"/>
        <v>1</v>
      </c>
    </row>
    <row r="2853" spans="1:16" x14ac:dyDescent="0.25">
      <c r="A2853" s="31">
        <v>44197</v>
      </c>
      <c r="B2853" s="32" t="s">
        <v>84</v>
      </c>
      <c r="C2853" s="32" t="s">
        <v>75</v>
      </c>
      <c r="D2853" s="32" t="s">
        <v>76</v>
      </c>
      <c r="E2853" s="33">
        <v>56</v>
      </c>
      <c r="F2853" s="34">
        <v>222145.55</v>
      </c>
      <c r="G2853" s="34">
        <v>0</v>
      </c>
      <c r="H2853" s="34">
        <v>190884.99</v>
      </c>
      <c r="I2853" s="34">
        <v>0</v>
      </c>
      <c r="J2853" s="35">
        <f t="shared" si="308"/>
        <v>222145.55</v>
      </c>
      <c r="K2853" s="35">
        <f t="shared" si="309"/>
        <v>31260.559999999998</v>
      </c>
      <c r="L2853" s="35">
        <f t="shared" si="310"/>
        <v>31260.559999999998</v>
      </c>
      <c r="M2853" s="36">
        <f t="shared" si="311"/>
        <v>0.14072107228796615</v>
      </c>
      <c r="N2853" s="37">
        <f t="shared" si="312"/>
        <v>2021</v>
      </c>
      <c r="O2853" s="38" t="str">
        <f t="shared" si="313"/>
        <v>Q1</v>
      </c>
      <c r="P2853" s="37">
        <f t="shared" si="314"/>
        <v>1</v>
      </c>
    </row>
    <row r="2854" spans="1:16" x14ac:dyDescent="0.25">
      <c r="A2854" s="31">
        <v>44197</v>
      </c>
      <c r="B2854" s="32" t="s">
        <v>84</v>
      </c>
      <c r="C2854" s="32" t="s">
        <v>75</v>
      </c>
      <c r="D2854" s="32" t="s">
        <v>77</v>
      </c>
      <c r="E2854" s="33">
        <v>15</v>
      </c>
      <c r="F2854" s="34">
        <v>46917.93</v>
      </c>
      <c r="G2854" s="34">
        <v>4078.15</v>
      </c>
      <c r="H2854" s="34">
        <v>38977.879999999997</v>
      </c>
      <c r="I2854" s="34">
        <v>0</v>
      </c>
      <c r="J2854" s="35">
        <f t="shared" si="308"/>
        <v>42839.78</v>
      </c>
      <c r="K2854" s="35">
        <f t="shared" si="309"/>
        <v>3861.9000000000015</v>
      </c>
      <c r="L2854" s="35">
        <f t="shared" si="310"/>
        <v>3861.9000000000015</v>
      </c>
      <c r="M2854" s="36">
        <f t="shared" si="311"/>
        <v>9.0147521765984825E-2</v>
      </c>
      <c r="N2854" s="37">
        <f t="shared" si="312"/>
        <v>2021</v>
      </c>
      <c r="O2854" s="38" t="str">
        <f t="shared" si="313"/>
        <v>Q1</v>
      </c>
      <c r="P2854" s="37">
        <f t="shared" si="314"/>
        <v>1</v>
      </c>
    </row>
    <row r="2855" spans="1:16" x14ac:dyDescent="0.25">
      <c r="A2855" s="31">
        <v>44197</v>
      </c>
      <c r="B2855" s="32" t="s">
        <v>84</v>
      </c>
      <c r="C2855" s="32" t="s">
        <v>78</v>
      </c>
      <c r="D2855" s="32" t="s">
        <v>76</v>
      </c>
      <c r="E2855" s="33">
        <v>185</v>
      </c>
      <c r="F2855" s="34">
        <v>739993.9</v>
      </c>
      <c r="G2855" s="34">
        <v>0</v>
      </c>
      <c r="H2855" s="34">
        <v>627379.46</v>
      </c>
      <c r="I2855" s="34">
        <v>0</v>
      </c>
      <c r="J2855" s="35">
        <f t="shared" si="308"/>
        <v>739993.9</v>
      </c>
      <c r="K2855" s="35">
        <f t="shared" si="309"/>
        <v>112614.44000000006</v>
      </c>
      <c r="L2855" s="35">
        <f t="shared" si="310"/>
        <v>112614.44000000006</v>
      </c>
      <c r="M2855" s="36">
        <f t="shared" si="311"/>
        <v>0.15218293015658652</v>
      </c>
      <c r="N2855" s="37">
        <f t="shared" si="312"/>
        <v>2021</v>
      </c>
      <c r="O2855" s="38" t="str">
        <f t="shared" si="313"/>
        <v>Q1</v>
      </c>
      <c r="P2855" s="37">
        <f t="shared" si="314"/>
        <v>1</v>
      </c>
    </row>
    <row r="2856" spans="1:16" x14ac:dyDescent="0.25">
      <c r="A2856" s="31">
        <v>44197</v>
      </c>
      <c r="B2856" s="32" t="s">
        <v>84</v>
      </c>
      <c r="C2856" s="32" t="s">
        <v>78</v>
      </c>
      <c r="D2856" s="32" t="s">
        <v>77</v>
      </c>
      <c r="E2856" s="33">
        <v>25</v>
      </c>
      <c r="F2856" s="34">
        <v>100863.35</v>
      </c>
      <c r="G2856" s="34">
        <v>8918.1</v>
      </c>
      <c r="H2856" s="34">
        <v>86766.38</v>
      </c>
      <c r="I2856" s="34">
        <v>0</v>
      </c>
      <c r="J2856" s="35">
        <f t="shared" si="308"/>
        <v>91945.25</v>
      </c>
      <c r="K2856" s="35">
        <f t="shared" si="309"/>
        <v>5178.8699999999953</v>
      </c>
      <c r="L2856" s="35">
        <f t="shared" si="310"/>
        <v>5178.8699999999953</v>
      </c>
      <c r="M2856" s="36">
        <f t="shared" si="311"/>
        <v>5.6325585062849855E-2</v>
      </c>
      <c r="N2856" s="37">
        <f t="shared" si="312"/>
        <v>2021</v>
      </c>
      <c r="O2856" s="38" t="str">
        <f t="shared" si="313"/>
        <v>Q1</v>
      </c>
      <c r="P2856" s="37">
        <f t="shared" si="314"/>
        <v>1</v>
      </c>
    </row>
    <row r="2857" spans="1:16" x14ac:dyDescent="0.25">
      <c r="A2857" s="31">
        <v>44197</v>
      </c>
      <c r="B2857" s="32" t="s">
        <v>84</v>
      </c>
      <c r="C2857" s="32" t="s">
        <v>79</v>
      </c>
      <c r="D2857" s="32" t="s">
        <v>76</v>
      </c>
      <c r="E2857" s="33">
        <v>43</v>
      </c>
      <c r="F2857" s="34">
        <v>176296.36</v>
      </c>
      <c r="G2857" s="34">
        <v>0</v>
      </c>
      <c r="H2857" s="34">
        <v>141532.20000000001</v>
      </c>
      <c r="I2857" s="34">
        <v>0</v>
      </c>
      <c r="J2857" s="35">
        <f t="shared" si="308"/>
        <v>176296.36</v>
      </c>
      <c r="K2857" s="35">
        <f t="shared" si="309"/>
        <v>34764.159999999974</v>
      </c>
      <c r="L2857" s="35">
        <f t="shared" si="310"/>
        <v>34764.159999999974</v>
      </c>
      <c r="M2857" s="36">
        <f t="shared" si="311"/>
        <v>0.1971915926114412</v>
      </c>
      <c r="N2857" s="37">
        <f t="shared" si="312"/>
        <v>2021</v>
      </c>
      <c r="O2857" s="38" t="str">
        <f t="shared" si="313"/>
        <v>Q1</v>
      </c>
      <c r="P2857" s="37">
        <f t="shared" si="314"/>
        <v>1</v>
      </c>
    </row>
    <row r="2858" spans="1:16" x14ac:dyDescent="0.25">
      <c r="A2858" s="31">
        <v>44197</v>
      </c>
      <c r="B2858" s="32" t="s">
        <v>84</v>
      </c>
      <c r="C2858" s="32" t="s">
        <v>79</v>
      </c>
      <c r="D2858" s="32" t="s">
        <v>77</v>
      </c>
      <c r="E2858" s="33">
        <v>8</v>
      </c>
      <c r="F2858" s="34">
        <v>29425.97</v>
      </c>
      <c r="G2858" s="34">
        <v>2445.38</v>
      </c>
      <c r="H2858" s="34">
        <v>23870.95</v>
      </c>
      <c r="I2858" s="34">
        <v>0</v>
      </c>
      <c r="J2858" s="35">
        <f t="shared" si="308"/>
        <v>26980.59</v>
      </c>
      <c r="K2858" s="35">
        <f t="shared" si="309"/>
        <v>3109.6399999999994</v>
      </c>
      <c r="L2858" s="35">
        <f t="shared" si="310"/>
        <v>3109.6399999999994</v>
      </c>
      <c r="M2858" s="36">
        <f t="shared" si="311"/>
        <v>0.11525470718023584</v>
      </c>
      <c r="N2858" s="37">
        <f t="shared" si="312"/>
        <v>2021</v>
      </c>
      <c r="O2858" s="38" t="str">
        <f t="shared" si="313"/>
        <v>Q1</v>
      </c>
      <c r="P2858" s="37">
        <f t="shared" si="314"/>
        <v>1</v>
      </c>
    </row>
    <row r="2859" spans="1:16" x14ac:dyDescent="0.25">
      <c r="A2859" s="31">
        <v>44197</v>
      </c>
      <c r="B2859" s="32" t="s">
        <v>85</v>
      </c>
      <c r="C2859" s="32" t="s">
        <v>86</v>
      </c>
      <c r="D2859" s="32" t="s">
        <v>76</v>
      </c>
      <c r="E2859" s="33">
        <v>33</v>
      </c>
      <c r="F2859" s="34">
        <v>39368.21</v>
      </c>
      <c r="G2859" s="34">
        <v>0</v>
      </c>
      <c r="H2859" s="34">
        <v>20891.189999999999</v>
      </c>
      <c r="I2859" s="34">
        <v>2551.14</v>
      </c>
      <c r="J2859" s="35">
        <f t="shared" si="308"/>
        <v>39368.21</v>
      </c>
      <c r="K2859" s="35">
        <f t="shared" si="309"/>
        <v>18477.02</v>
      </c>
      <c r="L2859" s="35">
        <f t="shared" si="310"/>
        <v>15925.880000000001</v>
      </c>
      <c r="M2859" s="36">
        <f t="shared" si="311"/>
        <v>0.46933858562530534</v>
      </c>
      <c r="N2859" s="37">
        <f t="shared" si="312"/>
        <v>2021</v>
      </c>
      <c r="O2859" s="38" t="str">
        <f t="shared" si="313"/>
        <v>Q1</v>
      </c>
      <c r="P2859" s="37">
        <f t="shared" si="314"/>
        <v>1</v>
      </c>
    </row>
    <row r="2860" spans="1:16" x14ac:dyDescent="0.25">
      <c r="A2860" s="31">
        <v>44197</v>
      </c>
      <c r="B2860" s="32" t="s">
        <v>85</v>
      </c>
      <c r="C2860" s="32" t="s">
        <v>86</v>
      </c>
      <c r="D2860" s="32" t="s">
        <v>77</v>
      </c>
      <c r="E2860" s="33">
        <v>7</v>
      </c>
      <c r="F2860" s="34">
        <v>5457.46</v>
      </c>
      <c r="G2860" s="34">
        <v>545.75</v>
      </c>
      <c r="H2860" s="34">
        <v>3268.22</v>
      </c>
      <c r="I2860" s="34">
        <v>319.27</v>
      </c>
      <c r="J2860" s="35">
        <f t="shared" si="308"/>
        <v>4911.71</v>
      </c>
      <c r="K2860" s="35">
        <f t="shared" si="309"/>
        <v>1643.4900000000002</v>
      </c>
      <c r="L2860" s="35">
        <f t="shared" si="310"/>
        <v>1324.2200000000003</v>
      </c>
      <c r="M2860" s="36">
        <f t="shared" si="311"/>
        <v>0.33460648124583908</v>
      </c>
      <c r="N2860" s="37">
        <f t="shared" si="312"/>
        <v>2021</v>
      </c>
      <c r="O2860" s="38" t="str">
        <f t="shared" si="313"/>
        <v>Q1</v>
      </c>
      <c r="P2860" s="37">
        <f t="shared" si="314"/>
        <v>1</v>
      </c>
    </row>
    <row r="2861" spans="1:16" x14ac:dyDescent="0.25">
      <c r="A2861" s="31">
        <v>44197</v>
      </c>
      <c r="B2861" s="32" t="s">
        <v>85</v>
      </c>
      <c r="C2861" s="32" t="s">
        <v>75</v>
      </c>
      <c r="D2861" s="32" t="s">
        <v>76</v>
      </c>
      <c r="E2861" s="33">
        <v>54</v>
      </c>
      <c r="F2861" s="34">
        <v>56634.94</v>
      </c>
      <c r="G2861" s="34">
        <v>0</v>
      </c>
      <c r="H2861" s="34">
        <v>31348</v>
      </c>
      <c r="I2861" s="34">
        <v>0</v>
      </c>
      <c r="J2861" s="35">
        <f t="shared" si="308"/>
        <v>56634.94</v>
      </c>
      <c r="K2861" s="35">
        <f t="shared" si="309"/>
        <v>25286.940000000002</v>
      </c>
      <c r="L2861" s="35">
        <f t="shared" si="310"/>
        <v>25286.940000000002</v>
      </c>
      <c r="M2861" s="36">
        <f t="shared" si="311"/>
        <v>0.44649009957457358</v>
      </c>
      <c r="N2861" s="37">
        <f t="shared" si="312"/>
        <v>2021</v>
      </c>
      <c r="O2861" s="38" t="str">
        <f t="shared" si="313"/>
        <v>Q1</v>
      </c>
      <c r="P2861" s="37">
        <f t="shared" si="314"/>
        <v>1</v>
      </c>
    </row>
    <row r="2862" spans="1:16" x14ac:dyDescent="0.25">
      <c r="A2862" s="31">
        <v>44197</v>
      </c>
      <c r="B2862" s="32" t="s">
        <v>85</v>
      </c>
      <c r="C2862" s="32" t="s">
        <v>75</v>
      </c>
      <c r="D2862" s="32" t="s">
        <v>77</v>
      </c>
      <c r="E2862" s="33">
        <v>8</v>
      </c>
      <c r="F2862" s="34">
        <v>11727.57</v>
      </c>
      <c r="G2862" s="34">
        <v>1032.71</v>
      </c>
      <c r="H2862" s="34">
        <v>5228.55</v>
      </c>
      <c r="I2862" s="34">
        <v>0</v>
      </c>
      <c r="J2862" s="35">
        <f t="shared" si="308"/>
        <v>10694.86</v>
      </c>
      <c r="K2862" s="35">
        <f t="shared" si="309"/>
        <v>5466.31</v>
      </c>
      <c r="L2862" s="35">
        <f t="shared" si="310"/>
        <v>5466.31</v>
      </c>
      <c r="M2862" s="36">
        <f t="shared" si="311"/>
        <v>0.51111562002681665</v>
      </c>
      <c r="N2862" s="37">
        <f t="shared" si="312"/>
        <v>2021</v>
      </c>
      <c r="O2862" s="38" t="str">
        <f t="shared" si="313"/>
        <v>Q1</v>
      </c>
      <c r="P2862" s="37">
        <f t="shared" si="314"/>
        <v>1</v>
      </c>
    </row>
    <row r="2863" spans="1:16" x14ac:dyDescent="0.25">
      <c r="A2863" s="31">
        <v>44197</v>
      </c>
      <c r="B2863" s="32" t="s">
        <v>85</v>
      </c>
      <c r="C2863" s="32" t="s">
        <v>78</v>
      </c>
      <c r="D2863" s="32" t="s">
        <v>76</v>
      </c>
      <c r="E2863" s="33">
        <v>240</v>
      </c>
      <c r="F2863" s="34">
        <v>311925.14</v>
      </c>
      <c r="G2863" s="34">
        <v>0</v>
      </c>
      <c r="H2863" s="34">
        <v>174640.77</v>
      </c>
      <c r="I2863" s="34">
        <v>0</v>
      </c>
      <c r="J2863" s="35">
        <f t="shared" si="308"/>
        <v>311925.14</v>
      </c>
      <c r="K2863" s="35">
        <f t="shared" si="309"/>
        <v>137284.37000000002</v>
      </c>
      <c r="L2863" s="35">
        <f t="shared" si="310"/>
        <v>137284.37000000002</v>
      </c>
      <c r="M2863" s="36">
        <f t="shared" si="311"/>
        <v>0.44011960690311791</v>
      </c>
      <c r="N2863" s="37">
        <f t="shared" si="312"/>
        <v>2021</v>
      </c>
      <c r="O2863" s="38" t="str">
        <f t="shared" si="313"/>
        <v>Q1</v>
      </c>
      <c r="P2863" s="37">
        <f t="shared" si="314"/>
        <v>1</v>
      </c>
    </row>
    <row r="2864" spans="1:16" x14ac:dyDescent="0.25">
      <c r="A2864" s="31">
        <v>44197</v>
      </c>
      <c r="B2864" s="32" t="s">
        <v>85</v>
      </c>
      <c r="C2864" s="32" t="s">
        <v>78</v>
      </c>
      <c r="D2864" s="32" t="s">
        <v>77</v>
      </c>
      <c r="E2864" s="33">
        <v>32</v>
      </c>
      <c r="F2864" s="34">
        <v>43355.08</v>
      </c>
      <c r="G2864" s="34">
        <v>3794.88</v>
      </c>
      <c r="H2864" s="34">
        <v>23557.62</v>
      </c>
      <c r="I2864" s="34">
        <v>0</v>
      </c>
      <c r="J2864" s="35">
        <f t="shared" si="308"/>
        <v>39560.200000000004</v>
      </c>
      <c r="K2864" s="35">
        <f t="shared" si="309"/>
        <v>16002.580000000005</v>
      </c>
      <c r="L2864" s="35">
        <f t="shared" si="310"/>
        <v>16002.580000000005</v>
      </c>
      <c r="M2864" s="36">
        <f t="shared" si="311"/>
        <v>0.4045121106566702</v>
      </c>
      <c r="N2864" s="37">
        <f t="shared" si="312"/>
        <v>2021</v>
      </c>
      <c r="O2864" s="38" t="str">
        <f t="shared" si="313"/>
        <v>Q1</v>
      </c>
      <c r="P2864" s="37">
        <f t="shared" si="314"/>
        <v>1</v>
      </c>
    </row>
    <row r="2865" spans="1:16" x14ac:dyDescent="0.25">
      <c r="A2865" s="31">
        <v>44197</v>
      </c>
      <c r="B2865" s="32" t="s">
        <v>85</v>
      </c>
      <c r="C2865" s="32" t="s">
        <v>79</v>
      </c>
      <c r="D2865" s="32" t="s">
        <v>76</v>
      </c>
      <c r="E2865" s="33">
        <v>39</v>
      </c>
      <c r="F2865" s="34">
        <v>42651.81</v>
      </c>
      <c r="G2865" s="34">
        <v>0</v>
      </c>
      <c r="H2865" s="34">
        <v>23077.4</v>
      </c>
      <c r="I2865" s="34">
        <v>0</v>
      </c>
      <c r="J2865" s="35">
        <f t="shared" si="308"/>
        <v>42651.81</v>
      </c>
      <c r="K2865" s="35">
        <f t="shared" si="309"/>
        <v>19574.409999999996</v>
      </c>
      <c r="L2865" s="35">
        <f t="shared" si="310"/>
        <v>19574.409999999996</v>
      </c>
      <c r="M2865" s="36">
        <f t="shared" si="311"/>
        <v>0.45893503698905153</v>
      </c>
      <c r="N2865" s="37">
        <f t="shared" si="312"/>
        <v>2021</v>
      </c>
      <c r="O2865" s="38" t="str">
        <f t="shared" si="313"/>
        <v>Q1</v>
      </c>
      <c r="P2865" s="37">
        <f t="shared" si="314"/>
        <v>1</v>
      </c>
    </row>
    <row r="2866" spans="1:16" x14ac:dyDescent="0.25">
      <c r="A2866" s="31">
        <v>44197</v>
      </c>
      <c r="B2866" s="32" t="s">
        <v>85</v>
      </c>
      <c r="C2866" s="32" t="s">
        <v>79</v>
      </c>
      <c r="D2866" s="32" t="s">
        <v>77</v>
      </c>
      <c r="E2866" s="33">
        <v>5</v>
      </c>
      <c r="F2866" s="34">
        <v>3384.01</v>
      </c>
      <c r="G2866" s="34">
        <v>310.86</v>
      </c>
      <c r="H2866" s="34">
        <v>1982.87</v>
      </c>
      <c r="I2866" s="34">
        <v>0</v>
      </c>
      <c r="J2866" s="35">
        <f t="shared" si="308"/>
        <v>3073.15</v>
      </c>
      <c r="K2866" s="35">
        <f t="shared" si="309"/>
        <v>1090.2800000000002</v>
      </c>
      <c r="L2866" s="35">
        <f t="shared" si="310"/>
        <v>1090.2800000000002</v>
      </c>
      <c r="M2866" s="36">
        <f t="shared" si="311"/>
        <v>0.35477604412410724</v>
      </c>
      <c r="N2866" s="37">
        <f t="shared" si="312"/>
        <v>2021</v>
      </c>
      <c r="O2866" s="38" t="str">
        <f t="shared" si="313"/>
        <v>Q1</v>
      </c>
      <c r="P2866" s="37">
        <f t="shared" si="314"/>
        <v>1</v>
      </c>
    </row>
    <row r="2867" spans="1:16" x14ac:dyDescent="0.25">
      <c r="A2867" s="31">
        <v>44228</v>
      </c>
      <c r="B2867" s="32" t="s">
        <v>74</v>
      </c>
      <c r="C2867" s="32" t="s">
        <v>86</v>
      </c>
      <c r="D2867" s="32" t="s">
        <v>76</v>
      </c>
      <c r="E2867" s="33">
        <v>120</v>
      </c>
      <c r="F2867" s="34">
        <v>53550.2</v>
      </c>
      <c r="G2867" s="34">
        <v>0</v>
      </c>
      <c r="H2867" s="34">
        <v>33950.51</v>
      </c>
      <c r="I2867" s="34">
        <v>3476.83</v>
      </c>
      <c r="J2867" s="35">
        <f t="shared" si="308"/>
        <v>53550.2</v>
      </c>
      <c r="K2867" s="35">
        <f t="shared" si="309"/>
        <v>19599.689999999995</v>
      </c>
      <c r="L2867" s="35">
        <f t="shared" si="310"/>
        <v>16122.859999999995</v>
      </c>
      <c r="M2867" s="36">
        <f t="shared" si="311"/>
        <v>0.36600591594429144</v>
      </c>
      <c r="N2867" s="37">
        <f t="shared" si="312"/>
        <v>2021</v>
      </c>
      <c r="O2867" s="38" t="str">
        <f t="shared" si="313"/>
        <v>Q1</v>
      </c>
      <c r="P2867" s="37">
        <f t="shared" si="314"/>
        <v>2</v>
      </c>
    </row>
    <row r="2868" spans="1:16" x14ac:dyDescent="0.25">
      <c r="A2868" s="31">
        <v>44228</v>
      </c>
      <c r="B2868" s="32" t="s">
        <v>74</v>
      </c>
      <c r="C2868" s="32" t="s">
        <v>75</v>
      </c>
      <c r="D2868" s="32" t="s">
        <v>76</v>
      </c>
      <c r="E2868" s="33">
        <v>143</v>
      </c>
      <c r="F2868" s="34">
        <v>62767</v>
      </c>
      <c r="G2868" s="34">
        <v>0</v>
      </c>
      <c r="H2868" s="34">
        <v>35585.620000000003</v>
      </c>
      <c r="I2868" s="34">
        <v>0</v>
      </c>
      <c r="J2868" s="35">
        <f t="shared" si="308"/>
        <v>62767</v>
      </c>
      <c r="K2868" s="35">
        <f t="shared" si="309"/>
        <v>27181.379999999997</v>
      </c>
      <c r="L2868" s="35">
        <f t="shared" si="310"/>
        <v>27181.379999999997</v>
      </c>
      <c r="M2868" s="36">
        <f t="shared" si="311"/>
        <v>0.43305208150779867</v>
      </c>
      <c r="N2868" s="37">
        <f t="shared" si="312"/>
        <v>2021</v>
      </c>
      <c r="O2868" s="38" t="str">
        <f t="shared" si="313"/>
        <v>Q1</v>
      </c>
      <c r="P2868" s="37">
        <f t="shared" si="314"/>
        <v>2</v>
      </c>
    </row>
    <row r="2869" spans="1:16" x14ac:dyDescent="0.25">
      <c r="A2869" s="31">
        <v>44228</v>
      </c>
      <c r="B2869" s="32" t="s">
        <v>74</v>
      </c>
      <c r="C2869" s="32" t="s">
        <v>75</v>
      </c>
      <c r="D2869" s="32" t="s">
        <v>77</v>
      </c>
      <c r="E2869" s="33">
        <v>10</v>
      </c>
      <c r="F2869" s="34">
        <v>3047.26</v>
      </c>
      <c r="G2869" s="34">
        <v>152.38</v>
      </c>
      <c r="H2869" s="34">
        <v>1760.92</v>
      </c>
      <c r="I2869" s="34">
        <v>0</v>
      </c>
      <c r="J2869" s="35">
        <f t="shared" si="308"/>
        <v>2894.88</v>
      </c>
      <c r="K2869" s="35">
        <f t="shared" si="309"/>
        <v>1133.96</v>
      </c>
      <c r="L2869" s="35">
        <f t="shared" si="310"/>
        <v>1133.96</v>
      </c>
      <c r="M2869" s="36">
        <f t="shared" si="311"/>
        <v>0.39171226441165091</v>
      </c>
      <c r="N2869" s="37">
        <f t="shared" si="312"/>
        <v>2021</v>
      </c>
      <c r="O2869" s="38" t="str">
        <f t="shared" si="313"/>
        <v>Q1</v>
      </c>
      <c r="P2869" s="37">
        <f t="shared" si="314"/>
        <v>2</v>
      </c>
    </row>
    <row r="2870" spans="1:16" x14ac:dyDescent="0.25">
      <c r="A2870" s="31">
        <v>44228</v>
      </c>
      <c r="B2870" s="32" t="s">
        <v>74</v>
      </c>
      <c r="C2870" s="32" t="s">
        <v>78</v>
      </c>
      <c r="D2870" s="32" t="s">
        <v>76</v>
      </c>
      <c r="E2870" s="33">
        <v>612</v>
      </c>
      <c r="F2870" s="34">
        <v>257652.8</v>
      </c>
      <c r="G2870" s="34">
        <v>0</v>
      </c>
      <c r="H2870" s="34">
        <v>153638.26</v>
      </c>
      <c r="I2870" s="34">
        <v>0</v>
      </c>
      <c r="J2870" s="35">
        <f t="shared" si="308"/>
        <v>257652.8</v>
      </c>
      <c r="K2870" s="35">
        <f t="shared" si="309"/>
        <v>104014.53999999998</v>
      </c>
      <c r="L2870" s="35">
        <f t="shared" si="310"/>
        <v>104014.53999999998</v>
      </c>
      <c r="M2870" s="36">
        <f t="shared" si="311"/>
        <v>0.40370040612793645</v>
      </c>
      <c r="N2870" s="37">
        <f t="shared" si="312"/>
        <v>2021</v>
      </c>
      <c r="O2870" s="38" t="str">
        <f t="shared" si="313"/>
        <v>Q1</v>
      </c>
      <c r="P2870" s="37">
        <f t="shared" si="314"/>
        <v>2</v>
      </c>
    </row>
    <row r="2871" spans="1:16" x14ac:dyDescent="0.25">
      <c r="A2871" s="31">
        <v>44228</v>
      </c>
      <c r="B2871" s="32" t="s">
        <v>74</v>
      </c>
      <c r="C2871" s="32" t="s">
        <v>78</v>
      </c>
      <c r="D2871" s="32" t="s">
        <v>77</v>
      </c>
      <c r="E2871" s="33">
        <v>25</v>
      </c>
      <c r="F2871" s="34">
        <v>10030.56</v>
      </c>
      <c r="G2871" s="34">
        <v>501.54</v>
      </c>
      <c r="H2871" s="34">
        <v>6507.43</v>
      </c>
      <c r="I2871" s="34">
        <v>0</v>
      </c>
      <c r="J2871" s="35">
        <f t="shared" si="308"/>
        <v>9529.0199999999986</v>
      </c>
      <c r="K2871" s="35">
        <f t="shared" si="309"/>
        <v>3021.5899999999983</v>
      </c>
      <c r="L2871" s="35">
        <f t="shared" si="310"/>
        <v>3021.5899999999983</v>
      </c>
      <c r="M2871" s="36">
        <f t="shared" si="311"/>
        <v>0.31709346816356759</v>
      </c>
      <c r="N2871" s="37">
        <f t="shared" si="312"/>
        <v>2021</v>
      </c>
      <c r="O2871" s="38" t="str">
        <f t="shared" si="313"/>
        <v>Q1</v>
      </c>
      <c r="P2871" s="37">
        <f t="shared" si="314"/>
        <v>2</v>
      </c>
    </row>
    <row r="2872" spans="1:16" x14ac:dyDescent="0.25">
      <c r="A2872" s="31">
        <v>44228</v>
      </c>
      <c r="B2872" s="32" t="s">
        <v>74</v>
      </c>
      <c r="C2872" s="32" t="s">
        <v>79</v>
      </c>
      <c r="D2872" s="32" t="s">
        <v>76</v>
      </c>
      <c r="E2872" s="33">
        <v>119</v>
      </c>
      <c r="F2872" s="34">
        <v>51437.98</v>
      </c>
      <c r="G2872" s="34">
        <v>0</v>
      </c>
      <c r="H2872" s="34">
        <v>30950.9</v>
      </c>
      <c r="I2872" s="34">
        <v>0</v>
      </c>
      <c r="J2872" s="35">
        <f t="shared" si="308"/>
        <v>51437.98</v>
      </c>
      <c r="K2872" s="35">
        <f t="shared" si="309"/>
        <v>20487.080000000002</v>
      </c>
      <c r="L2872" s="35">
        <f t="shared" si="310"/>
        <v>20487.080000000002</v>
      </c>
      <c r="M2872" s="36">
        <f t="shared" si="311"/>
        <v>0.39828702449046405</v>
      </c>
      <c r="N2872" s="37">
        <f t="shared" si="312"/>
        <v>2021</v>
      </c>
      <c r="O2872" s="38" t="str">
        <f t="shared" si="313"/>
        <v>Q1</v>
      </c>
      <c r="P2872" s="37">
        <f t="shared" si="314"/>
        <v>2</v>
      </c>
    </row>
    <row r="2873" spans="1:16" x14ac:dyDescent="0.25">
      <c r="A2873" s="31">
        <v>44228</v>
      </c>
      <c r="B2873" s="32" t="s">
        <v>74</v>
      </c>
      <c r="C2873" s="32" t="s">
        <v>79</v>
      </c>
      <c r="D2873" s="32" t="s">
        <v>77</v>
      </c>
      <c r="E2873" s="33">
        <v>7</v>
      </c>
      <c r="F2873" s="34">
        <v>3955.91</v>
      </c>
      <c r="G2873" s="34">
        <v>197.79</v>
      </c>
      <c r="H2873" s="34">
        <v>1888.62</v>
      </c>
      <c r="I2873" s="34">
        <v>0</v>
      </c>
      <c r="J2873" s="35">
        <f t="shared" si="308"/>
        <v>3758.12</v>
      </c>
      <c r="K2873" s="35">
        <f t="shared" si="309"/>
        <v>1869.5</v>
      </c>
      <c r="L2873" s="35">
        <f t="shared" si="310"/>
        <v>1869.5</v>
      </c>
      <c r="M2873" s="36">
        <f t="shared" si="311"/>
        <v>0.49745617489595861</v>
      </c>
      <c r="N2873" s="37">
        <f t="shared" si="312"/>
        <v>2021</v>
      </c>
      <c r="O2873" s="38" t="str">
        <f t="shared" si="313"/>
        <v>Q1</v>
      </c>
      <c r="P2873" s="37">
        <f t="shared" si="314"/>
        <v>2</v>
      </c>
    </row>
    <row r="2874" spans="1:16" x14ac:dyDescent="0.25">
      <c r="A2874" s="31">
        <v>44228</v>
      </c>
      <c r="B2874" s="32" t="s">
        <v>80</v>
      </c>
      <c r="C2874" s="32" t="s">
        <v>86</v>
      </c>
      <c r="D2874" s="32" t="s">
        <v>76</v>
      </c>
      <c r="E2874" s="33">
        <v>48</v>
      </c>
      <c r="F2874" s="34">
        <v>317182.52</v>
      </c>
      <c r="G2874" s="34">
        <v>0</v>
      </c>
      <c r="H2874" s="34">
        <v>277383.75</v>
      </c>
      <c r="I2874" s="34">
        <v>20616.349999999999</v>
      </c>
      <c r="J2874" s="35">
        <f t="shared" si="308"/>
        <v>317182.52</v>
      </c>
      <c r="K2874" s="35">
        <f t="shared" si="309"/>
        <v>39798.770000000019</v>
      </c>
      <c r="L2874" s="35">
        <f t="shared" si="310"/>
        <v>19182.42000000002</v>
      </c>
      <c r="M2874" s="36">
        <f t="shared" si="311"/>
        <v>0.12547592471363181</v>
      </c>
      <c r="N2874" s="37">
        <f t="shared" si="312"/>
        <v>2021</v>
      </c>
      <c r="O2874" s="38" t="str">
        <f t="shared" si="313"/>
        <v>Q1</v>
      </c>
      <c r="P2874" s="37">
        <f t="shared" si="314"/>
        <v>2</v>
      </c>
    </row>
    <row r="2875" spans="1:16" x14ac:dyDescent="0.25">
      <c r="A2875" s="31">
        <v>44228</v>
      </c>
      <c r="B2875" s="32" t="s">
        <v>80</v>
      </c>
      <c r="C2875" s="32" t="s">
        <v>86</v>
      </c>
      <c r="D2875" s="32" t="s">
        <v>77</v>
      </c>
      <c r="E2875" s="33">
        <v>2</v>
      </c>
      <c r="F2875" s="34">
        <v>12694.72</v>
      </c>
      <c r="G2875" s="34">
        <v>634.74</v>
      </c>
      <c r="H2875" s="34">
        <v>10874.58</v>
      </c>
      <c r="I2875" s="34">
        <v>797</v>
      </c>
      <c r="J2875" s="35">
        <f t="shared" si="308"/>
        <v>12059.98</v>
      </c>
      <c r="K2875" s="35">
        <f t="shared" si="309"/>
        <v>1185.3999999999996</v>
      </c>
      <c r="L2875" s="35">
        <f t="shared" si="310"/>
        <v>388.39999999999964</v>
      </c>
      <c r="M2875" s="36">
        <f t="shared" si="311"/>
        <v>9.8292036968552154E-2</v>
      </c>
      <c r="N2875" s="37">
        <f t="shared" si="312"/>
        <v>2021</v>
      </c>
      <c r="O2875" s="38" t="str">
        <f t="shared" si="313"/>
        <v>Q1</v>
      </c>
      <c r="P2875" s="37">
        <f t="shared" si="314"/>
        <v>2</v>
      </c>
    </row>
    <row r="2876" spans="1:16" x14ac:dyDescent="0.25">
      <c r="A2876" s="31">
        <v>44228</v>
      </c>
      <c r="B2876" s="32" t="s">
        <v>80</v>
      </c>
      <c r="C2876" s="32" t="s">
        <v>75</v>
      </c>
      <c r="D2876" s="32" t="s">
        <v>76</v>
      </c>
      <c r="E2876" s="33">
        <v>50</v>
      </c>
      <c r="F2876" s="34">
        <v>290825.96000000002</v>
      </c>
      <c r="G2876" s="34">
        <v>0</v>
      </c>
      <c r="H2876" s="34">
        <v>255400.2</v>
      </c>
      <c r="I2876" s="34">
        <v>0</v>
      </c>
      <c r="J2876" s="35">
        <f t="shared" si="308"/>
        <v>290825.96000000002</v>
      </c>
      <c r="K2876" s="35">
        <f t="shared" si="309"/>
        <v>35425.760000000009</v>
      </c>
      <c r="L2876" s="35">
        <f t="shared" si="310"/>
        <v>35425.760000000009</v>
      </c>
      <c r="M2876" s="36">
        <f t="shared" si="311"/>
        <v>0.12181085897558803</v>
      </c>
      <c r="N2876" s="37">
        <f t="shared" si="312"/>
        <v>2021</v>
      </c>
      <c r="O2876" s="38" t="str">
        <f t="shared" si="313"/>
        <v>Q1</v>
      </c>
      <c r="P2876" s="37">
        <f t="shared" si="314"/>
        <v>2</v>
      </c>
    </row>
    <row r="2877" spans="1:16" x14ac:dyDescent="0.25">
      <c r="A2877" s="31">
        <v>44228</v>
      </c>
      <c r="B2877" s="32" t="s">
        <v>80</v>
      </c>
      <c r="C2877" s="32" t="s">
        <v>75</v>
      </c>
      <c r="D2877" s="32" t="s">
        <v>77</v>
      </c>
      <c r="E2877" s="33">
        <v>4</v>
      </c>
      <c r="F2877" s="34">
        <v>20288.59</v>
      </c>
      <c r="G2877" s="34">
        <v>1014.42</v>
      </c>
      <c r="H2877" s="34">
        <v>16593.68</v>
      </c>
      <c r="I2877" s="34">
        <v>0</v>
      </c>
      <c r="J2877" s="35">
        <f t="shared" si="308"/>
        <v>19274.170000000002</v>
      </c>
      <c r="K2877" s="35">
        <f t="shared" si="309"/>
        <v>2680.4900000000016</v>
      </c>
      <c r="L2877" s="35">
        <f t="shared" si="310"/>
        <v>2680.4900000000016</v>
      </c>
      <c r="M2877" s="36">
        <f t="shared" si="311"/>
        <v>0.13907161761051196</v>
      </c>
      <c r="N2877" s="37">
        <f t="shared" si="312"/>
        <v>2021</v>
      </c>
      <c r="O2877" s="38" t="str">
        <f t="shared" si="313"/>
        <v>Q1</v>
      </c>
      <c r="P2877" s="37">
        <f t="shared" si="314"/>
        <v>2</v>
      </c>
    </row>
    <row r="2878" spans="1:16" x14ac:dyDescent="0.25">
      <c r="A2878" s="31">
        <v>44228</v>
      </c>
      <c r="B2878" s="32" t="s">
        <v>80</v>
      </c>
      <c r="C2878" s="32" t="s">
        <v>78</v>
      </c>
      <c r="D2878" s="32" t="s">
        <v>76</v>
      </c>
      <c r="E2878" s="33">
        <v>93</v>
      </c>
      <c r="F2878" s="34">
        <v>510700.25</v>
      </c>
      <c r="G2878" s="34">
        <v>0</v>
      </c>
      <c r="H2878" s="34">
        <v>438792.16</v>
      </c>
      <c r="I2878" s="34">
        <v>0</v>
      </c>
      <c r="J2878" s="35">
        <f t="shared" si="308"/>
        <v>510700.25</v>
      </c>
      <c r="K2878" s="35">
        <f t="shared" si="309"/>
        <v>71908.090000000026</v>
      </c>
      <c r="L2878" s="35">
        <f t="shared" si="310"/>
        <v>71908.090000000026</v>
      </c>
      <c r="M2878" s="36">
        <f t="shared" si="311"/>
        <v>0.14080292696155922</v>
      </c>
      <c r="N2878" s="37">
        <f t="shared" si="312"/>
        <v>2021</v>
      </c>
      <c r="O2878" s="38" t="str">
        <f t="shared" si="313"/>
        <v>Q1</v>
      </c>
      <c r="P2878" s="37">
        <f t="shared" si="314"/>
        <v>2</v>
      </c>
    </row>
    <row r="2879" spans="1:16" x14ac:dyDescent="0.25">
      <c r="A2879" s="31">
        <v>44228</v>
      </c>
      <c r="B2879" s="32" t="s">
        <v>80</v>
      </c>
      <c r="C2879" s="32" t="s">
        <v>78</v>
      </c>
      <c r="D2879" s="32" t="s">
        <v>77</v>
      </c>
      <c r="E2879" s="33">
        <v>2</v>
      </c>
      <c r="F2879" s="34">
        <v>3354.2</v>
      </c>
      <c r="G2879" s="34">
        <v>167.71</v>
      </c>
      <c r="H2879" s="34">
        <v>3026.54</v>
      </c>
      <c r="I2879" s="34">
        <v>0</v>
      </c>
      <c r="J2879" s="35">
        <f t="shared" si="308"/>
        <v>3186.49</v>
      </c>
      <c r="K2879" s="35">
        <f t="shared" si="309"/>
        <v>159.94999999999982</v>
      </c>
      <c r="L2879" s="35">
        <f t="shared" si="310"/>
        <v>159.94999999999982</v>
      </c>
      <c r="M2879" s="36">
        <f t="shared" si="311"/>
        <v>5.0196297493480237E-2</v>
      </c>
      <c r="N2879" s="37">
        <f t="shared" si="312"/>
        <v>2021</v>
      </c>
      <c r="O2879" s="38" t="str">
        <f t="shared" si="313"/>
        <v>Q1</v>
      </c>
      <c r="P2879" s="37">
        <f t="shared" si="314"/>
        <v>2</v>
      </c>
    </row>
    <row r="2880" spans="1:16" x14ac:dyDescent="0.25">
      <c r="A2880" s="31">
        <v>44228</v>
      </c>
      <c r="B2880" s="32" t="s">
        <v>80</v>
      </c>
      <c r="C2880" s="32" t="s">
        <v>79</v>
      </c>
      <c r="D2880" s="32" t="s">
        <v>76</v>
      </c>
      <c r="E2880" s="33">
        <v>38</v>
      </c>
      <c r="F2880" s="34">
        <v>218113.33</v>
      </c>
      <c r="G2880" s="34">
        <v>0</v>
      </c>
      <c r="H2880" s="34">
        <v>187036.52</v>
      </c>
      <c r="I2880" s="34">
        <v>0</v>
      </c>
      <c r="J2880" s="35">
        <f t="shared" si="308"/>
        <v>218113.33</v>
      </c>
      <c r="K2880" s="35">
        <f t="shared" si="309"/>
        <v>31076.809999999998</v>
      </c>
      <c r="L2880" s="35">
        <f t="shared" si="310"/>
        <v>31076.809999999998</v>
      </c>
      <c r="M2880" s="36">
        <f t="shared" si="311"/>
        <v>0.14248010426506258</v>
      </c>
      <c r="N2880" s="37">
        <f t="shared" si="312"/>
        <v>2021</v>
      </c>
      <c r="O2880" s="38" t="str">
        <f t="shared" si="313"/>
        <v>Q1</v>
      </c>
      <c r="P2880" s="37">
        <f t="shared" si="314"/>
        <v>2</v>
      </c>
    </row>
    <row r="2881" spans="1:16" x14ac:dyDescent="0.25">
      <c r="A2881" s="31">
        <v>44228</v>
      </c>
      <c r="B2881" s="32" t="s">
        <v>81</v>
      </c>
      <c r="C2881" s="32" t="s">
        <v>86</v>
      </c>
      <c r="D2881" s="32" t="s">
        <v>76</v>
      </c>
      <c r="E2881" s="33">
        <v>77</v>
      </c>
      <c r="F2881" s="34">
        <v>51663.34</v>
      </c>
      <c r="G2881" s="34">
        <v>0</v>
      </c>
      <c r="H2881" s="34">
        <v>23492.02</v>
      </c>
      <c r="I2881" s="34">
        <v>3356.4</v>
      </c>
      <c r="J2881" s="35">
        <f t="shared" si="308"/>
        <v>51663.34</v>
      </c>
      <c r="K2881" s="35">
        <f t="shared" si="309"/>
        <v>28171.319999999996</v>
      </c>
      <c r="L2881" s="35">
        <f t="shared" si="310"/>
        <v>24814.919999999995</v>
      </c>
      <c r="M2881" s="36">
        <f t="shared" si="311"/>
        <v>0.54528646425105298</v>
      </c>
      <c r="N2881" s="37">
        <f t="shared" si="312"/>
        <v>2021</v>
      </c>
      <c r="O2881" s="38" t="str">
        <f t="shared" si="313"/>
        <v>Q1</v>
      </c>
      <c r="P2881" s="37">
        <f t="shared" si="314"/>
        <v>2</v>
      </c>
    </row>
    <row r="2882" spans="1:16" x14ac:dyDescent="0.25">
      <c r="A2882" s="31">
        <v>44228</v>
      </c>
      <c r="B2882" s="32" t="s">
        <v>81</v>
      </c>
      <c r="C2882" s="32" t="s">
        <v>75</v>
      </c>
      <c r="D2882" s="32" t="s">
        <v>76</v>
      </c>
      <c r="E2882" s="33">
        <v>69</v>
      </c>
      <c r="F2882" s="34">
        <v>51175.34</v>
      </c>
      <c r="G2882" s="34">
        <v>0</v>
      </c>
      <c r="H2882" s="34">
        <v>23047.85</v>
      </c>
      <c r="I2882" s="34">
        <v>0</v>
      </c>
      <c r="J2882" s="35">
        <f t="shared" ref="J2882:J2945" si="315">F2882-G2882</f>
        <v>51175.34</v>
      </c>
      <c r="K2882" s="35">
        <f t="shared" ref="K2882:K2945" si="316">J2882-H2882</f>
        <v>28127.489999999998</v>
      </c>
      <c r="L2882" s="35">
        <f t="shared" ref="L2882:L2945" si="317">K2882-I2882</f>
        <v>28127.489999999998</v>
      </c>
      <c r="M2882" s="36">
        <f t="shared" ref="M2882:M2945" si="318">IF(J2882=0,0,K2882/J2882)</f>
        <v>0.54962976308511091</v>
      </c>
      <c r="N2882" s="37">
        <f t="shared" ref="N2882:N2945" si="319">YEAR(A2882)</f>
        <v>2021</v>
      </c>
      <c r="O2882" s="38" t="str">
        <f t="shared" ref="O2882:O2945" si="320">"Q"&amp;ROUNDUP(MONTH(A2882)/3,0)</f>
        <v>Q1</v>
      </c>
      <c r="P2882" s="37">
        <f t="shared" ref="P2882:P2945" si="321">MONTH(A2882)</f>
        <v>2</v>
      </c>
    </row>
    <row r="2883" spans="1:16" x14ac:dyDescent="0.25">
      <c r="A2883" s="31">
        <v>44228</v>
      </c>
      <c r="B2883" s="32" t="s">
        <v>81</v>
      </c>
      <c r="C2883" s="32" t="s">
        <v>75</v>
      </c>
      <c r="D2883" s="32" t="s">
        <v>77</v>
      </c>
      <c r="E2883" s="33">
        <v>4</v>
      </c>
      <c r="F2883" s="34">
        <v>2656.42</v>
      </c>
      <c r="G2883" s="34">
        <v>132.82</v>
      </c>
      <c r="H2883" s="34">
        <v>1081.58</v>
      </c>
      <c r="I2883" s="34">
        <v>0</v>
      </c>
      <c r="J2883" s="35">
        <f t="shared" si="315"/>
        <v>2523.6</v>
      </c>
      <c r="K2883" s="35">
        <f t="shared" si="316"/>
        <v>1442.02</v>
      </c>
      <c r="L2883" s="35">
        <f t="shared" si="317"/>
        <v>1442.02</v>
      </c>
      <c r="M2883" s="36">
        <f t="shared" si="318"/>
        <v>0.57141385322555083</v>
      </c>
      <c r="N2883" s="37">
        <f t="shared" si="319"/>
        <v>2021</v>
      </c>
      <c r="O2883" s="38" t="str">
        <f t="shared" si="320"/>
        <v>Q1</v>
      </c>
      <c r="P2883" s="37">
        <f t="shared" si="321"/>
        <v>2</v>
      </c>
    </row>
    <row r="2884" spans="1:16" x14ac:dyDescent="0.25">
      <c r="A2884" s="31">
        <v>44228</v>
      </c>
      <c r="B2884" s="32" t="s">
        <v>81</v>
      </c>
      <c r="C2884" s="32" t="s">
        <v>78</v>
      </c>
      <c r="D2884" s="32" t="s">
        <v>76</v>
      </c>
      <c r="E2884" s="33">
        <v>471</v>
      </c>
      <c r="F2884" s="34">
        <v>369689.74</v>
      </c>
      <c r="G2884" s="34">
        <v>0</v>
      </c>
      <c r="H2884" s="34">
        <v>170330.3</v>
      </c>
      <c r="I2884" s="34">
        <v>0</v>
      </c>
      <c r="J2884" s="35">
        <f t="shared" si="315"/>
        <v>369689.74</v>
      </c>
      <c r="K2884" s="35">
        <f t="shared" si="316"/>
        <v>199359.44</v>
      </c>
      <c r="L2884" s="35">
        <f t="shared" si="317"/>
        <v>199359.44</v>
      </c>
      <c r="M2884" s="36">
        <f t="shared" si="318"/>
        <v>0.53926148991854628</v>
      </c>
      <c r="N2884" s="37">
        <f t="shared" si="319"/>
        <v>2021</v>
      </c>
      <c r="O2884" s="38" t="str">
        <f t="shared" si="320"/>
        <v>Q1</v>
      </c>
      <c r="P2884" s="37">
        <f t="shared" si="321"/>
        <v>2</v>
      </c>
    </row>
    <row r="2885" spans="1:16" x14ac:dyDescent="0.25">
      <c r="A2885" s="31">
        <v>44228</v>
      </c>
      <c r="B2885" s="32" t="s">
        <v>81</v>
      </c>
      <c r="C2885" s="32" t="s">
        <v>78</v>
      </c>
      <c r="D2885" s="32" t="s">
        <v>77</v>
      </c>
      <c r="E2885" s="33">
        <v>18</v>
      </c>
      <c r="F2885" s="34">
        <v>9994.14</v>
      </c>
      <c r="G2885" s="34">
        <v>499.71</v>
      </c>
      <c r="H2885" s="34">
        <v>4347.91</v>
      </c>
      <c r="I2885" s="34">
        <v>0</v>
      </c>
      <c r="J2885" s="35">
        <f t="shared" si="315"/>
        <v>9494.43</v>
      </c>
      <c r="K2885" s="35">
        <f t="shared" si="316"/>
        <v>5146.5200000000004</v>
      </c>
      <c r="L2885" s="35">
        <f t="shared" si="317"/>
        <v>5146.5200000000004</v>
      </c>
      <c r="M2885" s="36">
        <f t="shared" si="318"/>
        <v>0.54205676380783263</v>
      </c>
      <c r="N2885" s="37">
        <f t="shared" si="319"/>
        <v>2021</v>
      </c>
      <c r="O2885" s="38" t="str">
        <f t="shared" si="320"/>
        <v>Q1</v>
      </c>
      <c r="P2885" s="37">
        <f t="shared" si="321"/>
        <v>2</v>
      </c>
    </row>
    <row r="2886" spans="1:16" x14ac:dyDescent="0.25">
      <c r="A2886" s="31">
        <v>44228</v>
      </c>
      <c r="B2886" s="32" t="s">
        <v>81</v>
      </c>
      <c r="C2886" s="32" t="s">
        <v>79</v>
      </c>
      <c r="D2886" s="32" t="s">
        <v>76</v>
      </c>
      <c r="E2886" s="33">
        <v>80</v>
      </c>
      <c r="F2886" s="34">
        <v>51593.81</v>
      </c>
      <c r="G2886" s="34">
        <v>0</v>
      </c>
      <c r="H2886" s="34">
        <v>23185.62</v>
      </c>
      <c r="I2886" s="34">
        <v>0</v>
      </c>
      <c r="J2886" s="35">
        <f t="shared" si="315"/>
        <v>51593.81</v>
      </c>
      <c r="K2886" s="35">
        <f t="shared" si="316"/>
        <v>28408.19</v>
      </c>
      <c r="L2886" s="35">
        <f t="shared" si="317"/>
        <v>28408.19</v>
      </c>
      <c r="M2886" s="36">
        <f t="shared" si="318"/>
        <v>0.55061236997228935</v>
      </c>
      <c r="N2886" s="37">
        <f t="shared" si="319"/>
        <v>2021</v>
      </c>
      <c r="O2886" s="38" t="str">
        <f t="shared" si="320"/>
        <v>Q1</v>
      </c>
      <c r="P2886" s="37">
        <f t="shared" si="321"/>
        <v>2</v>
      </c>
    </row>
    <row r="2887" spans="1:16" x14ac:dyDescent="0.25">
      <c r="A2887" s="31">
        <v>44228</v>
      </c>
      <c r="B2887" s="32" t="s">
        <v>81</v>
      </c>
      <c r="C2887" s="32" t="s">
        <v>79</v>
      </c>
      <c r="D2887" s="32" t="s">
        <v>77</v>
      </c>
      <c r="E2887" s="33">
        <v>2</v>
      </c>
      <c r="F2887" s="34">
        <v>2504.06</v>
      </c>
      <c r="G2887" s="34">
        <v>125.21</v>
      </c>
      <c r="H2887" s="34">
        <v>1168.1400000000001</v>
      </c>
      <c r="I2887" s="34">
        <v>0</v>
      </c>
      <c r="J2887" s="35">
        <f t="shared" si="315"/>
        <v>2378.85</v>
      </c>
      <c r="K2887" s="35">
        <f t="shared" si="316"/>
        <v>1210.7099999999998</v>
      </c>
      <c r="L2887" s="35">
        <f t="shared" si="317"/>
        <v>1210.7099999999998</v>
      </c>
      <c r="M2887" s="36">
        <f t="shared" si="318"/>
        <v>0.50894760073144585</v>
      </c>
      <c r="N2887" s="37">
        <f t="shared" si="319"/>
        <v>2021</v>
      </c>
      <c r="O2887" s="38" t="str">
        <f t="shared" si="320"/>
        <v>Q1</v>
      </c>
      <c r="P2887" s="37">
        <f t="shared" si="321"/>
        <v>2</v>
      </c>
    </row>
    <row r="2888" spans="1:16" x14ac:dyDescent="0.25">
      <c r="A2888" s="31">
        <v>44228</v>
      </c>
      <c r="B2888" s="32" t="s">
        <v>82</v>
      </c>
      <c r="C2888" s="32" t="s">
        <v>86</v>
      </c>
      <c r="D2888" s="32" t="s">
        <v>76</v>
      </c>
      <c r="E2888" s="33">
        <v>212</v>
      </c>
      <c r="F2888" s="34">
        <v>22402.99</v>
      </c>
      <c r="G2888" s="34">
        <v>0</v>
      </c>
      <c r="H2888" s="34">
        <v>18330</v>
      </c>
      <c r="I2888" s="34">
        <v>1456.11</v>
      </c>
      <c r="J2888" s="35">
        <f t="shared" si="315"/>
        <v>22402.99</v>
      </c>
      <c r="K2888" s="35">
        <f t="shared" si="316"/>
        <v>4072.9900000000016</v>
      </c>
      <c r="L2888" s="35">
        <f t="shared" si="317"/>
        <v>2616.8800000000019</v>
      </c>
      <c r="M2888" s="36">
        <f t="shared" si="318"/>
        <v>0.18180564290748696</v>
      </c>
      <c r="N2888" s="37">
        <f t="shared" si="319"/>
        <v>2021</v>
      </c>
      <c r="O2888" s="38" t="str">
        <f t="shared" si="320"/>
        <v>Q1</v>
      </c>
      <c r="P2888" s="37">
        <f t="shared" si="321"/>
        <v>2</v>
      </c>
    </row>
    <row r="2889" spans="1:16" x14ac:dyDescent="0.25">
      <c r="A2889" s="31">
        <v>44228</v>
      </c>
      <c r="B2889" s="32" t="s">
        <v>82</v>
      </c>
      <c r="C2889" s="32" t="s">
        <v>86</v>
      </c>
      <c r="D2889" s="32" t="s">
        <v>77</v>
      </c>
      <c r="E2889" s="33">
        <v>12</v>
      </c>
      <c r="F2889" s="34">
        <v>1121.78</v>
      </c>
      <c r="G2889" s="34">
        <v>56.08</v>
      </c>
      <c r="H2889" s="34">
        <v>877.48</v>
      </c>
      <c r="I2889" s="34">
        <v>70.510000000000005</v>
      </c>
      <c r="J2889" s="35">
        <f t="shared" si="315"/>
        <v>1065.7</v>
      </c>
      <c r="K2889" s="35">
        <f t="shared" si="316"/>
        <v>188.22000000000003</v>
      </c>
      <c r="L2889" s="35">
        <f t="shared" si="317"/>
        <v>117.71000000000002</v>
      </c>
      <c r="M2889" s="36">
        <f t="shared" si="318"/>
        <v>0.17661630852960497</v>
      </c>
      <c r="N2889" s="37">
        <f t="shared" si="319"/>
        <v>2021</v>
      </c>
      <c r="O2889" s="38" t="str">
        <f t="shared" si="320"/>
        <v>Q1</v>
      </c>
      <c r="P2889" s="37">
        <f t="shared" si="321"/>
        <v>2</v>
      </c>
    </row>
    <row r="2890" spans="1:16" x14ac:dyDescent="0.25">
      <c r="A2890" s="31">
        <v>44228</v>
      </c>
      <c r="B2890" s="32" t="s">
        <v>82</v>
      </c>
      <c r="C2890" s="32" t="s">
        <v>75</v>
      </c>
      <c r="D2890" s="32" t="s">
        <v>76</v>
      </c>
      <c r="E2890" s="33">
        <v>281</v>
      </c>
      <c r="F2890" s="34">
        <v>29200.880000000001</v>
      </c>
      <c r="G2890" s="34">
        <v>0</v>
      </c>
      <c r="H2890" s="34">
        <v>24311.7</v>
      </c>
      <c r="I2890" s="34">
        <v>0</v>
      </c>
      <c r="J2890" s="35">
        <f t="shared" si="315"/>
        <v>29200.880000000001</v>
      </c>
      <c r="K2890" s="35">
        <f t="shared" si="316"/>
        <v>4889.18</v>
      </c>
      <c r="L2890" s="35">
        <f t="shared" si="317"/>
        <v>4889.18</v>
      </c>
      <c r="M2890" s="36">
        <f t="shared" si="318"/>
        <v>0.1674326253181411</v>
      </c>
      <c r="N2890" s="37">
        <f t="shared" si="319"/>
        <v>2021</v>
      </c>
      <c r="O2890" s="38" t="str">
        <f t="shared" si="320"/>
        <v>Q1</v>
      </c>
      <c r="P2890" s="37">
        <f t="shared" si="321"/>
        <v>2</v>
      </c>
    </row>
    <row r="2891" spans="1:16" x14ac:dyDescent="0.25">
      <c r="A2891" s="31">
        <v>44228</v>
      </c>
      <c r="B2891" s="32" t="s">
        <v>82</v>
      </c>
      <c r="C2891" s="32" t="s">
        <v>75</v>
      </c>
      <c r="D2891" s="32" t="s">
        <v>77</v>
      </c>
      <c r="E2891" s="33">
        <v>14</v>
      </c>
      <c r="F2891" s="34">
        <v>1576.63</v>
      </c>
      <c r="G2891" s="34">
        <v>78.84</v>
      </c>
      <c r="H2891" s="34">
        <v>1332.75</v>
      </c>
      <c r="I2891" s="34">
        <v>0</v>
      </c>
      <c r="J2891" s="35">
        <f t="shared" si="315"/>
        <v>1497.7900000000002</v>
      </c>
      <c r="K2891" s="35">
        <f t="shared" si="316"/>
        <v>165.04000000000019</v>
      </c>
      <c r="L2891" s="35">
        <f t="shared" si="317"/>
        <v>165.04000000000019</v>
      </c>
      <c r="M2891" s="36">
        <f t="shared" si="318"/>
        <v>0.11018901181073459</v>
      </c>
      <c r="N2891" s="37">
        <f t="shared" si="319"/>
        <v>2021</v>
      </c>
      <c r="O2891" s="38" t="str">
        <f t="shared" si="320"/>
        <v>Q1</v>
      </c>
      <c r="P2891" s="37">
        <f t="shared" si="321"/>
        <v>2</v>
      </c>
    </row>
    <row r="2892" spans="1:16" x14ac:dyDescent="0.25">
      <c r="A2892" s="31">
        <v>44228</v>
      </c>
      <c r="B2892" s="32" t="s">
        <v>82</v>
      </c>
      <c r="C2892" s="32" t="s">
        <v>78</v>
      </c>
      <c r="D2892" s="32" t="s">
        <v>76</v>
      </c>
      <c r="E2892" s="33">
        <v>1793</v>
      </c>
      <c r="F2892" s="34">
        <v>193022.33</v>
      </c>
      <c r="G2892" s="34">
        <v>0</v>
      </c>
      <c r="H2892" s="34">
        <v>159572.71</v>
      </c>
      <c r="I2892" s="34">
        <v>0</v>
      </c>
      <c r="J2892" s="35">
        <f t="shared" si="315"/>
        <v>193022.33</v>
      </c>
      <c r="K2892" s="35">
        <f t="shared" si="316"/>
        <v>33449.619999999995</v>
      </c>
      <c r="L2892" s="35">
        <f t="shared" si="317"/>
        <v>33449.619999999995</v>
      </c>
      <c r="M2892" s="36">
        <f t="shared" si="318"/>
        <v>0.17329404323323627</v>
      </c>
      <c r="N2892" s="37">
        <f t="shared" si="319"/>
        <v>2021</v>
      </c>
      <c r="O2892" s="38" t="str">
        <f t="shared" si="320"/>
        <v>Q1</v>
      </c>
      <c r="P2892" s="37">
        <f t="shared" si="321"/>
        <v>2</v>
      </c>
    </row>
    <row r="2893" spans="1:16" x14ac:dyDescent="0.25">
      <c r="A2893" s="31">
        <v>44228</v>
      </c>
      <c r="B2893" s="32" t="s">
        <v>82</v>
      </c>
      <c r="C2893" s="32" t="s">
        <v>78</v>
      </c>
      <c r="D2893" s="32" t="s">
        <v>77</v>
      </c>
      <c r="E2893" s="33">
        <v>74</v>
      </c>
      <c r="F2893" s="34">
        <v>7601.7</v>
      </c>
      <c r="G2893" s="34">
        <v>380.09</v>
      </c>
      <c r="H2893" s="34">
        <v>6536.46</v>
      </c>
      <c r="I2893" s="34">
        <v>0</v>
      </c>
      <c r="J2893" s="35">
        <f t="shared" si="315"/>
        <v>7221.61</v>
      </c>
      <c r="K2893" s="35">
        <f t="shared" si="316"/>
        <v>685.14999999999964</v>
      </c>
      <c r="L2893" s="35">
        <f t="shared" si="317"/>
        <v>685.14999999999964</v>
      </c>
      <c r="M2893" s="36">
        <f t="shared" si="318"/>
        <v>9.4874965554772372E-2</v>
      </c>
      <c r="N2893" s="37">
        <f t="shared" si="319"/>
        <v>2021</v>
      </c>
      <c r="O2893" s="38" t="str">
        <f t="shared" si="320"/>
        <v>Q1</v>
      </c>
      <c r="P2893" s="37">
        <f t="shared" si="321"/>
        <v>2</v>
      </c>
    </row>
    <row r="2894" spans="1:16" x14ac:dyDescent="0.25">
      <c r="A2894" s="31">
        <v>44228</v>
      </c>
      <c r="B2894" s="32" t="s">
        <v>82</v>
      </c>
      <c r="C2894" s="32" t="s">
        <v>79</v>
      </c>
      <c r="D2894" s="32" t="s">
        <v>76</v>
      </c>
      <c r="E2894" s="33">
        <v>241</v>
      </c>
      <c r="F2894" s="34">
        <v>25582.89</v>
      </c>
      <c r="G2894" s="34">
        <v>0</v>
      </c>
      <c r="H2894" s="34">
        <v>21083.99</v>
      </c>
      <c r="I2894" s="34">
        <v>0</v>
      </c>
      <c r="J2894" s="35">
        <f t="shared" si="315"/>
        <v>25582.89</v>
      </c>
      <c r="K2894" s="35">
        <f t="shared" si="316"/>
        <v>4498.8999999999978</v>
      </c>
      <c r="L2894" s="35">
        <f t="shared" si="317"/>
        <v>4498.8999999999978</v>
      </c>
      <c r="M2894" s="36">
        <f t="shared" si="318"/>
        <v>0.17585581613336093</v>
      </c>
      <c r="N2894" s="37">
        <f t="shared" si="319"/>
        <v>2021</v>
      </c>
      <c r="O2894" s="38" t="str">
        <f t="shared" si="320"/>
        <v>Q1</v>
      </c>
      <c r="P2894" s="37">
        <f t="shared" si="321"/>
        <v>2</v>
      </c>
    </row>
    <row r="2895" spans="1:16" x14ac:dyDescent="0.25">
      <c r="A2895" s="31">
        <v>44228</v>
      </c>
      <c r="B2895" s="32" t="s">
        <v>83</v>
      </c>
      <c r="C2895" s="32" t="s">
        <v>86</v>
      </c>
      <c r="D2895" s="32" t="s">
        <v>76</v>
      </c>
      <c r="E2895" s="33">
        <v>112</v>
      </c>
      <c r="F2895" s="34">
        <v>69961.05</v>
      </c>
      <c r="G2895" s="34">
        <v>0</v>
      </c>
      <c r="H2895" s="34">
        <v>37420.39</v>
      </c>
      <c r="I2895" s="34">
        <v>4546.25</v>
      </c>
      <c r="J2895" s="35">
        <f t="shared" si="315"/>
        <v>69961.05</v>
      </c>
      <c r="K2895" s="35">
        <f t="shared" si="316"/>
        <v>32540.660000000003</v>
      </c>
      <c r="L2895" s="35">
        <f t="shared" si="317"/>
        <v>27994.410000000003</v>
      </c>
      <c r="M2895" s="36">
        <f t="shared" si="318"/>
        <v>0.46512538047956686</v>
      </c>
      <c r="N2895" s="37">
        <f t="shared" si="319"/>
        <v>2021</v>
      </c>
      <c r="O2895" s="38" t="str">
        <f t="shared" si="320"/>
        <v>Q1</v>
      </c>
      <c r="P2895" s="37">
        <f t="shared" si="321"/>
        <v>2</v>
      </c>
    </row>
    <row r="2896" spans="1:16" x14ac:dyDescent="0.25">
      <c r="A2896" s="31">
        <v>44228</v>
      </c>
      <c r="B2896" s="32" t="s">
        <v>83</v>
      </c>
      <c r="C2896" s="32" t="s">
        <v>86</v>
      </c>
      <c r="D2896" s="32" t="s">
        <v>77</v>
      </c>
      <c r="E2896" s="33">
        <v>1</v>
      </c>
      <c r="F2896" s="34">
        <v>561.98</v>
      </c>
      <c r="G2896" s="34">
        <v>28.1</v>
      </c>
      <c r="H2896" s="34">
        <v>309.85000000000002</v>
      </c>
      <c r="I2896" s="34">
        <v>35.74</v>
      </c>
      <c r="J2896" s="35">
        <f t="shared" si="315"/>
        <v>533.88</v>
      </c>
      <c r="K2896" s="35">
        <f t="shared" si="316"/>
        <v>224.02999999999997</v>
      </c>
      <c r="L2896" s="35">
        <f t="shared" si="317"/>
        <v>188.28999999999996</v>
      </c>
      <c r="M2896" s="36">
        <f t="shared" si="318"/>
        <v>0.41962613321345615</v>
      </c>
      <c r="N2896" s="37">
        <f t="shared" si="319"/>
        <v>2021</v>
      </c>
      <c r="O2896" s="38" t="str">
        <f t="shared" si="320"/>
        <v>Q1</v>
      </c>
      <c r="P2896" s="37">
        <f t="shared" si="321"/>
        <v>2</v>
      </c>
    </row>
    <row r="2897" spans="1:16" x14ac:dyDescent="0.25">
      <c r="A2897" s="31">
        <v>44228</v>
      </c>
      <c r="B2897" s="32" t="s">
        <v>83</v>
      </c>
      <c r="C2897" s="32" t="s">
        <v>75</v>
      </c>
      <c r="D2897" s="32" t="s">
        <v>76</v>
      </c>
      <c r="E2897" s="33">
        <v>101</v>
      </c>
      <c r="F2897" s="34">
        <v>64095.15</v>
      </c>
      <c r="G2897" s="34">
        <v>0</v>
      </c>
      <c r="H2897" s="34">
        <v>34592.28</v>
      </c>
      <c r="I2897" s="34">
        <v>0</v>
      </c>
      <c r="J2897" s="35">
        <f t="shared" si="315"/>
        <v>64095.15</v>
      </c>
      <c r="K2897" s="35">
        <f t="shared" si="316"/>
        <v>29502.870000000003</v>
      </c>
      <c r="L2897" s="35">
        <f t="shared" si="317"/>
        <v>29502.870000000003</v>
      </c>
      <c r="M2897" s="36">
        <f t="shared" si="318"/>
        <v>0.46029801006784449</v>
      </c>
      <c r="N2897" s="37">
        <f t="shared" si="319"/>
        <v>2021</v>
      </c>
      <c r="O2897" s="38" t="str">
        <f t="shared" si="320"/>
        <v>Q1</v>
      </c>
      <c r="P2897" s="37">
        <f t="shared" si="321"/>
        <v>2</v>
      </c>
    </row>
    <row r="2898" spans="1:16" x14ac:dyDescent="0.25">
      <c r="A2898" s="31">
        <v>44228</v>
      </c>
      <c r="B2898" s="32" t="s">
        <v>83</v>
      </c>
      <c r="C2898" s="32" t="s">
        <v>75</v>
      </c>
      <c r="D2898" s="32" t="s">
        <v>77</v>
      </c>
      <c r="E2898" s="33">
        <v>3</v>
      </c>
      <c r="F2898" s="34">
        <v>1354.71</v>
      </c>
      <c r="G2898" s="34">
        <v>67.739999999999995</v>
      </c>
      <c r="H2898" s="34">
        <v>686.57</v>
      </c>
      <c r="I2898" s="34">
        <v>0</v>
      </c>
      <c r="J2898" s="35">
        <f t="shared" si="315"/>
        <v>1286.97</v>
      </c>
      <c r="K2898" s="35">
        <f t="shared" si="316"/>
        <v>600.4</v>
      </c>
      <c r="L2898" s="35">
        <f t="shared" si="317"/>
        <v>600.4</v>
      </c>
      <c r="M2898" s="36">
        <f t="shared" si="318"/>
        <v>0.46652214115325141</v>
      </c>
      <c r="N2898" s="37">
        <f t="shared" si="319"/>
        <v>2021</v>
      </c>
      <c r="O2898" s="38" t="str">
        <f t="shared" si="320"/>
        <v>Q1</v>
      </c>
      <c r="P2898" s="37">
        <f t="shared" si="321"/>
        <v>2</v>
      </c>
    </row>
    <row r="2899" spans="1:16" x14ac:dyDescent="0.25">
      <c r="A2899" s="31">
        <v>44228</v>
      </c>
      <c r="B2899" s="32" t="s">
        <v>83</v>
      </c>
      <c r="C2899" s="32" t="s">
        <v>78</v>
      </c>
      <c r="D2899" s="32" t="s">
        <v>76</v>
      </c>
      <c r="E2899" s="33">
        <v>493</v>
      </c>
      <c r="F2899" s="34">
        <v>305330.01</v>
      </c>
      <c r="G2899" s="34">
        <v>0</v>
      </c>
      <c r="H2899" s="34">
        <v>164451.29</v>
      </c>
      <c r="I2899" s="34">
        <v>0</v>
      </c>
      <c r="J2899" s="35">
        <f t="shared" si="315"/>
        <v>305330.01</v>
      </c>
      <c r="K2899" s="35">
        <f t="shared" si="316"/>
        <v>140878.72</v>
      </c>
      <c r="L2899" s="35">
        <f t="shared" si="317"/>
        <v>140878.72</v>
      </c>
      <c r="M2899" s="36">
        <f t="shared" si="318"/>
        <v>0.46139820975999052</v>
      </c>
      <c r="N2899" s="37">
        <f t="shared" si="319"/>
        <v>2021</v>
      </c>
      <c r="O2899" s="38" t="str">
        <f t="shared" si="320"/>
        <v>Q1</v>
      </c>
      <c r="P2899" s="37">
        <f t="shared" si="321"/>
        <v>2</v>
      </c>
    </row>
    <row r="2900" spans="1:16" x14ac:dyDescent="0.25">
      <c r="A2900" s="31">
        <v>44228</v>
      </c>
      <c r="B2900" s="32" t="s">
        <v>83</v>
      </c>
      <c r="C2900" s="32" t="s">
        <v>78</v>
      </c>
      <c r="D2900" s="32" t="s">
        <v>77</v>
      </c>
      <c r="E2900" s="33">
        <v>18</v>
      </c>
      <c r="F2900" s="34">
        <v>11120.3</v>
      </c>
      <c r="G2900" s="34">
        <v>556.02</v>
      </c>
      <c r="H2900" s="34">
        <v>6020.07</v>
      </c>
      <c r="I2900" s="34">
        <v>0</v>
      </c>
      <c r="J2900" s="35">
        <f t="shared" si="315"/>
        <v>10564.279999999999</v>
      </c>
      <c r="K2900" s="35">
        <f t="shared" si="316"/>
        <v>4544.2099999999991</v>
      </c>
      <c r="L2900" s="35">
        <f t="shared" si="317"/>
        <v>4544.2099999999991</v>
      </c>
      <c r="M2900" s="36">
        <f t="shared" si="318"/>
        <v>0.43014857614527441</v>
      </c>
      <c r="N2900" s="37">
        <f t="shared" si="319"/>
        <v>2021</v>
      </c>
      <c r="O2900" s="38" t="str">
        <f t="shared" si="320"/>
        <v>Q1</v>
      </c>
      <c r="P2900" s="37">
        <f t="shared" si="321"/>
        <v>2</v>
      </c>
    </row>
    <row r="2901" spans="1:16" x14ac:dyDescent="0.25">
      <c r="A2901" s="31">
        <v>44228</v>
      </c>
      <c r="B2901" s="32" t="s">
        <v>83</v>
      </c>
      <c r="C2901" s="32" t="s">
        <v>79</v>
      </c>
      <c r="D2901" s="32" t="s">
        <v>76</v>
      </c>
      <c r="E2901" s="33">
        <v>86</v>
      </c>
      <c r="F2901" s="34">
        <v>44132.3</v>
      </c>
      <c r="G2901" s="34">
        <v>0</v>
      </c>
      <c r="H2901" s="34">
        <v>23580.84</v>
      </c>
      <c r="I2901" s="34">
        <v>0</v>
      </c>
      <c r="J2901" s="35">
        <f t="shared" si="315"/>
        <v>44132.3</v>
      </c>
      <c r="K2901" s="35">
        <f t="shared" si="316"/>
        <v>20551.460000000003</v>
      </c>
      <c r="L2901" s="35">
        <f t="shared" si="317"/>
        <v>20551.460000000003</v>
      </c>
      <c r="M2901" s="36">
        <f t="shared" si="318"/>
        <v>0.46567842600544274</v>
      </c>
      <c r="N2901" s="37">
        <f t="shared" si="319"/>
        <v>2021</v>
      </c>
      <c r="O2901" s="38" t="str">
        <f t="shared" si="320"/>
        <v>Q1</v>
      </c>
      <c r="P2901" s="37">
        <f t="shared" si="321"/>
        <v>2</v>
      </c>
    </row>
    <row r="2902" spans="1:16" x14ac:dyDescent="0.25">
      <c r="A2902" s="31">
        <v>44228</v>
      </c>
      <c r="B2902" s="32" t="s">
        <v>83</v>
      </c>
      <c r="C2902" s="32" t="s">
        <v>79</v>
      </c>
      <c r="D2902" s="32" t="s">
        <v>77</v>
      </c>
      <c r="E2902" s="33">
        <v>4</v>
      </c>
      <c r="F2902" s="34">
        <v>2833.07</v>
      </c>
      <c r="G2902" s="34">
        <v>141.66</v>
      </c>
      <c r="H2902" s="34">
        <v>1419.5</v>
      </c>
      <c r="I2902" s="34">
        <v>0</v>
      </c>
      <c r="J2902" s="35">
        <f t="shared" si="315"/>
        <v>2691.4100000000003</v>
      </c>
      <c r="K2902" s="35">
        <f t="shared" si="316"/>
        <v>1271.9100000000003</v>
      </c>
      <c r="L2902" s="35">
        <f t="shared" si="317"/>
        <v>1271.9100000000003</v>
      </c>
      <c r="M2902" s="36">
        <f t="shared" si="318"/>
        <v>0.47258128638891889</v>
      </c>
      <c r="N2902" s="37">
        <f t="shared" si="319"/>
        <v>2021</v>
      </c>
      <c r="O2902" s="38" t="str">
        <f t="shared" si="320"/>
        <v>Q1</v>
      </c>
      <c r="P2902" s="37">
        <f t="shared" si="321"/>
        <v>2</v>
      </c>
    </row>
    <row r="2903" spans="1:16" x14ac:dyDescent="0.25">
      <c r="A2903" s="31">
        <v>44228</v>
      </c>
      <c r="B2903" s="32" t="s">
        <v>84</v>
      </c>
      <c r="C2903" s="32" t="s">
        <v>86</v>
      </c>
      <c r="D2903" s="32" t="s">
        <v>76</v>
      </c>
      <c r="E2903" s="33">
        <v>42</v>
      </c>
      <c r="F2903" s="34">
        <v>172389.04</v>
      </c>
      <c r="G2903" s="34">
        <v>0</v>
      </c>
      <c r="H2903" s="34">
        <v>143580.16</v>
      </c>
      <c r="I2903" s="34">
        <v>11195.55</v>
      </c>
      <c r="J2903" s="35">
        <f t="shared" si="315"/>
        <v>172389.04</v>
      </c>
      <c r="K2903" s="35">
        <f t="shared" si="316"/>
        <v>28808.880000000005</v>
      </c>
      <c r="L2903" s="35">
        <f t="shared" si="317"/>
        <v>17613.330000000005</v>
      </c>
      <c r="M2903" s="36">
        <f t="shared" si="318"/>
        <v>0.16711549643759258</v>
      </c>
      <c r="N2903" s="37">
        <f t="shared" si="319"/>
        <v>2021</v>
      </c>
      <c r="O2903" s="38" t="str">
        <f t="shared" si="320"/>
        <v>Q1</v>
      </c>
      <c r="P2903" s="37">
        <f t="shared" si="321"/>
        <v>2</v>
      </c>
    </row>
    <row r="2904" spans="1:16" x14ac:dyDescent="0.25">
      <c r="A2904" s="31">
        <v>44228</v>
      </c>
      <c r="B2904" s="32" t="s">
        <v>84</v>
      </c>
      <c r="C2904" s="32" t="s">
        <v>86</v>
      </c>
      <c r="D2904" s="32" t="s">
        <v>77</v>
      </c>
      <c r="E2904" s="33">
        <v>1</v>
      </c>
      <c r="F2904" s="34">
        <v>7429.36</v>
      </c>
      <c r="G2904" s="34">
        <v>371.47</v>
      </c>
      <c r="H2904" s="34">
        <v>7090.28</v>
      </c>
      <c r="I2904" s="34">
        <v>463.51</v>
      </c>
      <c r="J2904" s="35">
        <f t="shared" si="315"/>
        <v>7057.8899999999994</v>
      </c>
      <c r="K2904" s="35">
        <f t="shared" si="316"/>
        <v>-32.390000000000327</v>
      </c>
      <c r="L2904" s="35">
        <f t="shared" si="317"/>
        <v>-495.90000000000032</v>
      </c>
      <c r="M2904" s="36">
        <f t="shared" si="318"/>
        <v>-4.5891902537444377E-3</v>
      </c>
      <c r="N2904" s="37">
        <f t="shared" si="319"/>
        <v>2021</v>
      </c>
      <c r="O2904" s="38" t="str">
        <f t="shared" si="320"/>
        <v>Q1</v>
      </c>
      <c r="P2904" s="37">
        <f t="shared" si="321"/>
        <v>2</v>
      </c>
    </row>
    <row r="2905" spans="1:16" x14ac:dyDescent="0.25">
      <c r="A2905" s="31">
        <v>44228</v>
      </c>
      <c r="B2905" s="32" t="s">
        <v>84</v>
      </c>
      <c r="C2905" s="32" t="s">
        <v>75</v>
      </c>
      <c r="D2905" s="32" t="s">
        <v>76</v>
      </c>
      <c r="E2905" s="33">
        <v>50</v>
      </c>
      <c r="F2905" s="34">
        <v>205314.95</v>
      </c>
      <c r="G2905" s="34">
        <v>0</v>
      </c>
      <c r="H2905" s="34">
        <v>164127.49</v>
      </c>
      <c r="I2905" s="34">
        <v>0</v>
      </c>
      <c r="J2905" s="35">
        <f t="shared" si="315"/>
        <v>205314.95</v>
      </c>
      <c r="K2905" s="35">
        <f t="shared" si="316"/>
        <v>41187.460000000021</v>
      </c>
      <c r="L2905" s="35">
        <f t="shared" si="317"/>
        <v>41187.460000000021</v>
      </c>
      <c r="M2905" s="36">
        <f t="shared" si="318"/>
        <v>0.20060623934107097</v>
      </c>
      <c r="N2905" s="37">
        <f t="shared" si="319"/>
        <v>2021</v>
      </c>
      <c r="O2905" s="38" t="str">
        <f t="shared" si="320"/>
        <v>Q1</v>
      </c>
      <c r="P2905" s="37">
        <f t="shared" si="321"/>
        <v>2</v>
      </c>
    </row>
    <row r="2906" spans="1:16" x14ac:dyDescent="0.25">
      <c r="A2906" s="31">
        <v>44228</v>
      </c>
      <c r="B2906" s="32" t="s">
        <v>84</v>
      </c>
      <c r="C2906" s="32" t="s">
        <v>78</v>
      </c>
      <c r="D2906" s="32" t="s">
        <v>76</v>
      </c>
      <c r="E2906" s="33">
        <v>183</v>
      </c>
      <c r="F2906" s="34">
        <v>781531.53</v>
      </c>
      <c r="G2906" s="34">
        <v>0</v>
      </c>
      <c r="H2906" s="34">
        <v>653154.61</v>
      </c>
      <c r="I2906" s="34">
        <v>0</v>
      </c>
      <c r="J2906" s="35">
        <f t="shared" si="315"/>
        <v>781531.53</v>
      </c>
      <c r="K2906" s="35">
        <f t="shared" si="316"/>
        <v>128376.92000000004</v>
      </c>
      <c r="L2906" s="35">
        <f t="shared" si="317"/>
        <v>128376.92000000004</v>
      </c>
      <c r="M2906" s="36">
        <f t="shared" si="318"/>
        <v>0.16426326395302315</v>
      </c>
      <c r="N2906" s="37">
        <f t="shared" si="319"/>
        <v>2021</v>
      </c>
      <c r="O2906" s="38" t="str">
        <f t="shared" si="320"/>
        <v>Q1</v>
      </c>
      <c r="P2906" s="37">
        <f t="shared" si="321"/>
        <v>2</v>
      </c>
    </row>
    <row r="2907" spans="1:16" x14ac:dyDescent="0.25">
      <c r="A2907" s="31">
        <v>44228</v>
      </c>
      <c r="B2907" s="32" t="s">
        <v>84</v>
      </c>
      <c r="C2907" s="32" t="s">
        <v>78</v>
      </c>
      <c r="D2907" s="32" t="s">
        <v>77</v>
      </c>
      <c r="E2907" s="33">
        <v>9</v>
      </c>
      <c r="F2907" s="34">
        <v>26256.17</v>
      </c>
      <c r="G2907" s="34">
        <v>1312.82</v>
      </c>
      <c r="H2907" s="34">
        <v>23088.81</v>
      </c>
      <c r="I2907" s="34">
        <v>0</v>
      </c>
      <c r="J2907" s="35">
        <f t="shared" si="315"/>
        <v>24943.35</v>
      </c>
      <c r="K2907" s="35">
        <f t="shared" si="316"/>
        <v>1854.5399999999972</v>
      </c>
      <c r="L2907" s="35">
        <f t="shared" si="317"/>
        <v>1854.5399999999972</v>
      </c>
      <c r="M2907" s="36">
        <f t="shared" si="318"/>
        <v>7.4350077275105286E-2</v>
      </c>
      <c r="N2907" s="37">
        <f t="shared" si="319"/>
        <v>2021</v>
      </c>
      <c r="O2907" s="38" t="str">
        <f t="shared" si="320"/>
        <v>Q1</v>
      </c>
      <c r="P2907" s="37">
        <f t="shared" si="321"/>
        <v>2</v>
      </c>
    </row>
    <row r="2908" spans="1:16" x14ac:dyDescent="0.25">
      <c r="A2908" s="31">
        <v>44228</v>
      </c>
      <c r="B2908" s="32" t="s">
        <v>84</v>
      </c>
      <c r="C2908" s="32" t="s">
        <v>79</v>
      </c>
      <c r="D2908" s="32" t="s">
        <v>76</v>
      </c>
      <c r="E2908" s="33">
        <v>41</v>
      </c>
      <c r="F2908" s="34">
        <v>182779.53</v>
      </c>
      <c r="G2908" s="34">
        <v>0</v>
      </c>
      <c r="H2908" s="34">
        <v>152123.96</v>
      </c>
      <c r="I2908" s="34">
        <v>0</v>
      </c>
      <c r="J2908" s="35">
        <f t="shared" si="315"/>
        <v>182779.53</v>
      </c>
      <c r="K2908" s="35">
        <f t="shared" si="316"/>
        <v>30655.570000000007</v>
      </c>
      <c r="L2908" s="35">
        <f t="shared" si="317"/>
        <v>30655.570000000007</v>
      </c>
      <c r="M2908" s="36">
        <f t="shared" si="318"/>
        <v>0.16771883591122053</v>
      </c>
      <c r="N2908" s="37">
        <f t="shared" si="319"/>
        <v>2021</v>
      </c>
      <c r="O2908" s="38" t="str">
        <f t="shared" si="320"/>
        <v>Q1</v>
      </c>
      <c r="P2908" s="37">
        <f t="shared" si="321"/>
        <v>2</v>
      </c>
    </row>
    <row r="2909" spans="1:16" x14ac:dyDescent="0.25">
      <c r="A2909" s="31">
        <v>44228</v>
      </c>
      <c r="B2909" s="32" t="s">
        <v>84</v>
      </c>
      <c r="C2909" s="32" t="s">
        <v>79</v>
      </c>
      <c r="D2909" s="32" t="s">
        <v>77</v>
      </c>
      <c r="E2909" s="33">
        <v>2</v>
      </c>
      <c r="F2909" s="34">
        <v>4999.28</v>
      </c>
      <c r="G2909" s="34">
        <v>249.96</v>
      </c>
      <c r="H2909" s="34">
        <v>4327</v>
      </c>
      <c r="I2909" s="34">
        <v>0</v>
      </c>
      <c r="J2909" s="35">
        <f t="shared" si="315"/>
        <v>4749.32</v>
      </c>
      <c r="K2909" s="35">
        <f t="shared" si="316"/>
        <v>422.31999999999971</v>
      </c>
      <c r="L2909" s="35">
        <f t="shared" si="317"/>
        <v>422.31999999999971</v>
      </c>
      <c r="M2909" s="36">
        <f t="shared" si="318"/>
        <v>8.8922203599673164E-2</v>
      </c>
      <c r="N2909" s="37">
        <f t="shared" si="319"/>
        <v>2021</v>
      </c>
      <c r="O2909" s="38" t="str">
        <f t="shared" si="320"/>
        <v>Q1</v>
      </c>
      <c r="P2909" s="37">
        <f t="shared" si="321"/>
        <v>2</v>
      </c>
    </row>
    <row r="2910" spans="1:16" x14ac:dyDescent="0.25">
      <c r="A2910" s="31">
        <v>44228</v>
      </c>
      <c r="B2910" s="32" t="s">
        <v>85</v>
      </c>
      <c r="C2910" s="32" t="s">
        <v>86</v>
      </c>
      <c r="D2910" s="32" t="s">
        <v>76</v>
      </c>
      <c r="E2910" s="33">
        <v>41</v>
      </c>
      <c r="F2910" s="34">
        <v>54054.76</v>
      </c>
      <c r="G2910" s="34">
        <v>0</v>
      </c>
      <c r="H2910" s="34">
        <v>30190.18</v>
      </c>
      <c r="I2910" s="34">
        <v>3510.68</v>
      </c>
      <c r="J2910" s="35">
        <f t="shared" si="315"/>
        <v>54054.76</v>
      </c>
      <c r="K2910" s="35">
        <f t="shared" si="316"/>
        <v>23864.58</v>
      </c>
      <c r="L2910" s="35">
        <f t="shared" si="317"/>
        <v>20353.900000000001</v>
      </c>
      <c r="M2910" s="36">
        <f t="shared" si="318"/>
        <v>0.44148896415412814</v>
      </c>
      <c r="N2910" s="37">
        <f t="shared" si="319"/>
        <v>2021</v>
      </c>
      <c r="O2910" s="38" t="str">
        <f t="shared" si="320"/>
        <v>Q1</v>
      </c>
      <c r="P2910" s="37">
        <f t="shared" si="321"/>
        <v>2</v>
      </c>
    </row>
    <row r="2911" spans="1:16" x14ac:dyDescent="0.25">
      <c r="A2911" s="31">
        <v>44228</v>
      </c>
      <c r="B2911" s="32" t="s">
        <v>85</v>
      </c>
      <c r="C2911" s="32" t="s">
        <v>75</v>
      </c>
      <c r="D2911" s="32" t="s">
        <v>76</v>
      </c>
      <c r="E2911" s="33">
        <v>31</v>
      </c>
      <c r="F2911" s="34">
        <v>35925.699999999997</v>
      </c>
      <c r="G2911" s="34">
        <v>0</v>
      </c>
      <c r="H2911" s="34">
        <v>20367.310000000001</v>
      </c>
      <c r="I2911" s="34">
        <v>0</v>
      </c>
      <c r="J2911" s="35">
        <f t="shared" si="315"/>
        <v>35925.699999999997</v>
      </c>
      <c r="K2911" s="35">
        <f t="shared" si="316"/>
        <v>15558.389999999996</v>
      </c>
      <c r="L2911" s="35">
        <f t="shared" si="317"/>
        <v>15558.389999999996</v>
      </c>
      <c r="M2911" s="36">
        <f t="shared" si="318"/>
        <v>0.43307131106700764</v>
      </c>
      <c r="N2911" s="37">
        <f t="shared" si="319"/>
        <v>2021</v>
      </c>
      <c r="O2911" s="38" t="str">
        <f t="shared" si="320"/>
        <v>Q1</v>
      </c>
      <c r="P2911" s="37">
        <f t="shared" si="321"/>
        <v>2</v>
      </c>
    </row>
    <row r="2912" spans="1:16" x14ac:dyDescent="0.25">
      <c r="A2912" s="31">
        <v>44228</v>
      </c>
      <c r="B2912" s="32" t="s">
        <v>85</v>
      </c>
      <c r="C2912" s="32" t="s">
        <v>75</v>
      </c>
      <c r="D2912" s="32" t="s">
        <v>77</v>
      </c>
      <c r="E2912" s="33">
        <v>3</v>
      </c>
      <c r="F2912" s="34">
        <v>5815.2</v>
      </c>
      <c r="G2912" s="34">
        <v>290.76</v>
      </c>
      <c r="H2912" s="34">
        <v>3488.17</v>
      </c>
      <c r="I2912" s="34">
        <v>0</v>
      </c>
      <c r="J2912" s="35">
        <f t="shared" si="315"/>
        <v>5524.44</v>
      </c>
      <c r="K2912" s="35">
        <f t="shared" si="316"/>
        <v>2036.2699999999995</v>
      </c>
      <c r="L2912" s="35">
        <f t="shared" si="317"/>
        <v>2036.2699999999995</v>
      </c>
      <c r="M2912" s="36">
        <f t="shared" si="318"/>
        <v>0.36859301576268361</v>
      </c>
      <c r="N2912" s="37">
        <f t="shared" si="319"/>
        <v>2021</v>
      </c>
      <c r="O2912" s="38" t="str">
        <f t="shared" si="320"/>
        <v>Q1</v>
      </c>
      <c r="P2912" s="37">
        <f t="shared" si="321"/>
        <v>2</v>
      </c>
    </row>
    <row r="2913" spans="1:16" x14ac:dyDescent="0.25">
      <c r="A2913" s="31">
        <v>44228</v>
      </c>
      <c r="B2913" s="32" t="s">
        <v>85</v>
      </c>
      <c r="C2913" s="32" t="s">
        <v>78</v>
      </c>
      <c r="D2913" s="32" t="s">
        <v>76</v>
      </c>
      <c r="E2913" s="33">
        <v>190</v>
      </c>
      <c r="F2913" s="34">
        <v>270411.65000000002</v>
      </c>
      <c r="G2913" s="34">
        <v>0</v>
      </c>
      <c r="H2913" s="34">
        <v>145233.64000000001</v>
      </c>
      <c r="I2913" s="34">
        <v>0</v>
      </c>
      <c r="J2913" s="35">
        <f t="shared" si="315"/>
        <v>270411.65000000002</v>
      </c>
      <c r="K2913" s="35">
        <f t="shared" si="316"/>
        <v>125178.01000000001</v>
      </c>
      <c r="L2913" s="35">
        <f t="shared" si="317"/>
        <v>125178.01000000001</v>
      </c>
      <c r="M2913" s="36">
        <f t="shared" si="318"/>
        <v>0.46291648307312205</v>
      </c>
      <c r="N2913" s="37">
        <f t="shared" si="319"/>
        <v>2021</v>
      </c>
      <c r="O2913" s="38" t="str">
        <f t="shared" si="320"/>
        <v>Q1</v>
      </c>
      <c r="P2913" s="37">
        <f t="shared" si="321"/>
        <v>2</v>
      </c>
    </row>
    <row r="2914" spans="1:16" x14ac:dyDescent="0.25">
      <c r="A2914" s="31">
        <v>44228</v>
      </c>
      <c r="B2914" s="32" t="s">
        <v>85</v>
      </c>
      <c r="C2914" s="32" t="s">
        <v>78</v>
      </c>
      <c r="D2914" s="32" t="s">
        <v>77</v>
      </c>
      <c r="E2914" s="33">
        <v>4</v>
      </c>
      <c r="F2914" s="34">
        <v>6995.47</v>
      </c>
      <c r="G2914" s="34">
        <v>349.78</v>
      </c>
      <c r="H2914" s="34">
        <v>3814.01</v>
      </c>
      <c r="I2914" s="34">
        <v>0</v>
      </c>
      <c r="J2914" s="35">
        <f t="shared" si="315"/>
        <v>6645.6900000000005</v>
      </c>
      <c r="K2914" s="35">
        <f t="shared" si="316"/>
        <v>2831.6800000000003</v>
      </c>
      <c r="L2914" s="35">
        <f t="shared" si="317"/>
        <v>2831.6800000000003</v>
      </c>
      <c r="M2914" s="36">
        <f t="shared" si="318"/>
        <v>0.42609270068269811</v>
      </c>
      <c r="N2914" s="37">
        <f t="shared" si="319"/>
        <v>2021</v>
      </c>
      <c r="O2914" s="38" t="str">
        <f t="shared" si="320"/>
        <v>Q1</v>
      </c>
      <c r="P2914" s="37">
        <f t="shared" si="321"/>
        <v>2</v>
      </c>
    </row>
    <row r="2915" spans="1:16" x14ac:dyDescent="0.25">
      <c r="A2915" s="31">
        <v>44228</v>
      </c>
      <c r="B2915" s="32" t="s">
        <v>85</v>
      </c>
      <c r="C2915" s="32" t="s">
        <v>79</v>
      </c>
      <c r="D2915" s="32" t="s">
        <v>76</v>
      </c>
      <c r="E2915" s="33">
        <v>40</v>
      </c>
      <c r="F2915" s="34">
        <v>57412.25</v>
      </c>
      <c r="G2915" s="34">
        <v>0</v>
      </c>
      <c r="H2915" s="34">
        <v>31201.84</v>
      </c>
      <c r="I2915" s="34">
        <v>0</v>
      </c>
      <c r="J2915" s="35">
        <f t="shared" si="315"/>
        <v>57412.25</v>
      </c>
      <c r="K2915" s="35">
        <f t="shared" si="316"/>
        <v>26210.41</v>
      </c>
      <c r="L2915" s="35">
        <f t="shared" si="317"/>
        <v>26210.41</v>
      </c>
      <c r="M2915" s="36">
        <f t="shared" si="318"/>
        <v>0.45652992175014911</v>
      </c>
      <c r="N2915" s="37">
        <f t="shared" si="319"/>
        <v>2021</v>
      </c>
      <c r="O2915" s="38" t="str">
        <f t="shared" si="320"/>
        <v>Q1</v>
      </c>
      <c r="P2915" s="37">
        <f t="shared" si="321"/>
        <v>2</v>
      </c>
    </row>
    <row r="2916" spans="1:16" x14ac:dyDescent="0.25">
      <c r="A2916" s="31">
        <v>44228</v>
      </c>
      <c r="B2916" s="32" t="s">
        <v>85</v>
      </c>
      <c r="C2916" s="32" t="s">
        <v>79</v>
      </c>
      <c r="D2916" s="32" t="s">
        <v>77</v>
      </c>
      <c r="E2916" s="33">
        <v>3</v>
      </c>
      <c r="F2916" s="34">
        <v>3198.53</v>
      </c>
      <c r="G2916" s="34">
        <v>159.93</v>
      </c>
      <c r="H2916" s="34">
        <v>1789.73</v>
      </c>
      <c r="I2916" s="34">
        <v>0</v>
      </c>
      <c r="J2916" s="35">
        <f t="shared" si="315"/>
        <v>3038.6000000000004</v>
      </c>
      <c r="K2916" s="35">
        <f t="shared" si="316"/>
        <v>1248.8700000000003</v>
      </c>
      <c r="L2916" s="35">
        <f t="shared" si="317"/>
        <v>1248.8700000000003</v>
      </c>
      <c r="M2916" s="36">
        <f t="shared" si="318"/>
        <v>0.4110017771342066</v>
      </c>
      <c r="N2916" s="37">
        <f t="shared" si="319"/>
        <v>2021</v>
      </c>
      <c r="O2916" s="38" t="str">
        <f t="shared" si="320"/>
        <v>Q1</v>
      </c>
      <c r="P2916" s="37">
        <f t="shared" si="321"/>
        <v>2</v>
      </c>
    </row>
    <row r="2917" spans="1:16" x14ac:dyDescent="0.25">
      <c r="A2917" s="31">
        <v>44256</v>
      </c>
      <c r="B2917" s="32" t="s">
        <v>74</v>
      </c>
      <c r="C2917" s="32" t="s">
        <v>86</v>
      </c>
      <c r="D2917" s="32" t="s">
        <v>76</v>
      </c>
      <c r="E2917" s="33">
        <v>156</v>
      </c>
      <c r="F2917" s="34">
        <v>63875.58</v>
      </c>
      <c r="G2917" s="34">
        <v>0</v>
      </c>
      <c r="H2917" s="34">
        <v>40637.14</v>
      </c>
      <c r="I2917" s="34">
        <v>4149.8100000000004</v>
      </c>
      <c r="J2917" s="35">
        <f t="shared" si="315"/>
        <v>63875.58</v>
      </c>
      <c r="K2917" s="35">
        <f t="shared" si="316"/>
        <v>23238.440000000002</v>
      </c>
      <c r="L2917" s="35">
        <f t="shared" si="317"/>
        <v>19088.63</v>
      </c>
      <c r="M2917" s="36">
        <f t="shared" si="318"/>
        <v>0.36380789027669108</v>
      </c>
      <c r="N2917" s="37">
        <f t="shared" si="319"/>
        <v>2021</v>
      </c>
      <c r="O2917" s="38" t="str">
        <f t="shared" si="320"/>
        <v>Q1</v>
      </c>
      <c r="P2917" s="37">
        <f t="shared" si="321"/>
        <v>3</v>
      </c>
    </row>
    <row r="2918" spans="1:16" x14ac:dyDescent="0.25">
      <c r="A2918" s="31">
        <v>44256</v>
      </c>
      <c r="B2918" s="32" t="s">
        <v>74</v>
      </c>
      <c r="C2918" s="32" t="s">
        <v>86</v>
      </c>
      <c r="D2918" s="32" t="s">
        <v>77</v>
      </c>
      <c r="E2918" s="33">
        <v>1</v>
      </c>
      <c r="F2918" s="34">
        <v>1390.04</v>
      </c>
      <c r="G2918" s="34">
        <v>69.5</v>
      </c>
      <c r="H2918" s="34">
        <v>587.44000000000005</v>
      </c>
      <c r="I2918" s="34">
        <v>89.69</v>
      </c>
      <c r="J2918" s="35">
        <f t="shared" si="315"/>
        <v>1320.54</v>
      </c>
      <c r="K2918" s="35">
        <f t="shared" si="316"/>
        <v>733.09999999999991</v>
      </c>
      <c r="L2918" s="35">
        <f t="shared" si="317"/>
        <v>643.40999999999985</v>
      </c>
      <c r="M2918" s="36">
        <f t="shared" si="318"/>
        <v>0.55515168037318063</v>
      </c>
      <c r="N2918" s="37">
        <f t="shared" si="319"/>
        <v>2021</v>
      </c>
      <c r="O2918" s="38" t="str">
        <f t="shared" si="320"/>
        <v>Q1</v>
      </c>
      <c r="P2918" s="37">
        <f t="shared" si="321"/>
        <v>3</v>
      </c>
    </row>
    <row r="2919" spans="1:16" x14ac:dyDescent="0.25">
      <c r="A2919" s="31">
        <v>44256</v>
      </c>
      <c r="B2919" s="32" t="s">
        <v>74</v>
      </c>
      <c r="C2919" s="32" t="s">
        <v>75</v>
      </c>
      <c r="D2919" s="32" t="s">
        <v>76</v>
      </c>
      <c r="E2919" s="33">
        <v>142</v>
      </c>
      <c r="F2919" s="34">
        <v>64155.99</v>
      </c>
      <c r="G2919" s="34">
        <v>0</v>
      </c>
      <c r="H2919" s="34">
        <v>37184.61</v>
      </c>
      <c r="I2919" s="34">
        <v>0</v>
      </c>
      <c r="J2919" s="35">
        <f t="shared" si="315"/>
        <v>64155.99</v>
      </c>
      <c r="K2919" s="35">
        <f t="shared" si="316"/>
        <v>26971.379999999997</v>
      </c>
      <c r="L2919" s="35">
        <f t="shared" si="317"/>
        <v>26971.379999999997</v>
      </c>
      <c r="M2919" s="36">
        <f t="shared" si="318"/>
        <v>0.42040314552078456</v>
      </c>
      <c r="N2919" s="37">
        <f t="shared" si="319"/>
        <v>2021</v>
      </c>
      <c r="O2919" s="38" t="str">
        <f t="shared" si="320"/>
        <v>Q1</v>
      </c>
      <c r="P2919" s="37">
        <f t="shared" si="321"/>
        <v>3</v>
      </c>
    </row>
    <row r="2920" spans="1:16" x14ac:dyDescent="0.25">
      <c r="A2920" s="31">
        <v>44256</v>
      </c>
      <c r="B2920" s="32" t="s">
        <v>74</v>
      </c>
      <c r="C2920" s="32" t="s">
        <v>75</v>
      </c>
      <c r="D2920" s="32" t="s">
        <v>77</v>
      </c>
      <c r="E2920" s="33">
        <v>4</v>
      </c>
      <c r="F2920" s="34">
        <v>2424.56</v>
      </c>
      <c r="G2920" s="34">
        <v>121.23</v>
      </c>
      <c r="H2920" s="34">
        <v>1340.2</v>
      </c>
      <c r="I2920" s="34">
        <v>0</v>
      </c>
      <c r="J2920" s="35">
        <f t="shared" si="315"/>
        <v>2303.33</v>
      </c>
      <c r="K2920" s="35">
        <f t="shared" si="316"/>
        <v>963.12999999999988</v>
      </c>
      <c r="L2920" s="35">
        <f t="shared" si="317"/>
        <v>963.12999999999988</v>
      </c>
      <c r="M2920" s="36">
        <f t="shared" si="318"/>
        <v>0.41814677011109996</v>
      </c>
      <c r="N2920" s="37">
        <f t="shared" si="319"/>
        <v>2021</v>
      </c>
      <c r="O2920" s="38" t="str">
        <f t="shared" si="320"/>
        <v>Q1</v>
      </c>
      <c r="P2920" s="37">
        <f t="shared" si="321"/>
        <v>3</v>
      </c>
    </row>
    <row r="2921" spans="1:16" x14ac:dyDescent="0.25">
      <c r="A2921" s="31">
        <v>44256</v>
      </c>
      <c r="B2921" s="32" t="s">
        <v>74</v>
      </c>
      <c r="C2921" s="32" t="s">
        <v>78</v>
      </c>
      <c r="D2921" s="32" t="s">
        <v>76</v>
      </c>
      <c r="E2921" s="33">
        <v>770</v>
      </c>
      <c r="F2921" s="34">
        <v>317108.61</v>
      </c>
      <c r="G2921" s="34">
        <v>0</v>
      </c>
      <c r="H2921" s="34">
        <v>190285.59</v>
      </c>
      <c r="I2921" s="34">
        <v>0</v>
      </c>
      <c r="J2921" s="35">
        <f t="shared" si="315"/>
        <v>317108.61</v>
      </c>
      <c r="K2921" s="35">
        <f t="shared" si="316"/>
        <v>126823.01999999999</v>
      </c>
      <c r="L2921" s="35">
        <f t="shared" si="317"/>
        <v>126823.01999999999</v>
      </c>
      <c r="M2921" s="36">
        <f t="shared" si="318"/>
        <v>0.39993559304491921</v>
      </c>
      <c r="N2921" s="37">
        <f t="shared" si="319"/>
        <v>2021</v>
      </c>
      <c r="O2921" s="38" t="str">
        <f t="shared" si="320"/>
        <v>Q1</v>
      </c>
      <c r="P2921" s="37">
        <f t="shared" si="321"/>
        <v>3</v>
      </c>
    </row>
    <row r="2922" spans="1:16" x14ac:dyDescent="0.25">
      <c r="A2922" s="31">
        <v>44256</v>
      </c>
      <c r="B2922" s="32" t="s">
        <v>74</v>
      </c>
      <c r="C2922" s="32" t="s">
        <v>78</v>
      </c>
      <c r="D2922" s="32" t="s">
        <v>77</v>
      </c>
      <c r="E2922" s="33">
        <v>43</v>
      </c>
      <c r="F2922" s="34">
        <v>16513.759999999998</v>
      </c>
      <c r="G2922" s="34">
        <v>825.69</v>
      </c>
      <c r="H2922" s="34">
        <v>10004.75</v>
      </c>
      <c r="I2922" s="34">
        <v>0</v>
      </c>
      <c r="J2922" s="35">
        <f t="shared" si="315"/>
        <v>15688.069999999998</v>
      </c>
      <c r="K2922" s="35">
        <f t="shared" si="316"/>
        <v>5683.3199999999979</v>
      </c>
      <c r="L2922" s="35">
        <f t="shared" si="317"/>
        <v>5683.3199999999979</v>
      </c>
      <c r="M2922" s="36">
        <f t="shared" si="318"/>
        <v>0.36227018364910396</v>
      </c>
      <c r="N2922" s="37">
        <f t="shared" si="319"/>
        <v>2021</v>
      </c>
      <c r="O2922" s="38" t="str">
        <f t="shared" si="320"/>
        <v>Q1</v>
      </c>
      <c r="P2922" s="37">
        <f t="shared" si="321"/>
        <v>3</v>
      </c>
    </row>
    <row r="2923" spans="1:16" x14ac:dyDescent="0.25">
      <c r="A2923" s="31">
        <v>44256</v>
      </c>
      <c r="B2923" s="32" t="s">
        <v>74</v>
      </c>
      <c r="C2923" s="32" t="s">
        <v>79</v>
      </c>
      <c r="D2923" s="32" t="s">
        <v>76</v>
      </c>
      <c r="E2923" s="33">
        <v>141</v>
      </c>
      <c r="F2923" s="34">
        <v>57563.47</v>
      </c>
      <c r="G2923" s="34">
        <v>0</v>
      </c>
      <c r="H2923" s="34">
        <v>35562.29</v>
      </c>
      <c r="I2923" s="34">
        <v>0</v>
      </c>
      <c r="J2923" s="35">
        <f t="shared" si="315"/>
        <v>57563.47</v>
      </c>
      <c r="K2923" s="35">
        <f t="shared" si="316"/>
        <v>22001.18</v>
      </c>
      <c r="L2923" s="35">
        <f t="shared" si="317"/>
        <v>22001.18</v>
      </c>
      <c r="M2923" s="36">
        <f t="shared" si="318"/>
        <v>0.38220732697316545</v>
      </c>
      <c r="N2923" s="37">
        <f t="shared" si="319"/>
        <v>2021</v>
      </c>
      <c r="O2923" s="38" t="str">
        <f t="shared" si="320"/>
        <v>Q1</v>
      </c>
      <c r="P2923" s="37">
        <f t="shared" si="321"/>
        <v>3</v>
      </c>
    </row>
    <row r="2924" spans="1:16" x14ac:dyDescent="0.25">
      <c r="A2924" s="31">
        <v>44256</v>
      </c>
      <c r="B2924" s="32" t="s">
        <v>74</v>
      </c>
      <c r="C2924" s="32" t="s">
        <v>79</v>
      </c>
      <c r="D2924" s="32" t="s">
        <v>77</v>
      </c>
      <c r="E2924" s="33">
        <v>7</v>
      </c>
      <c r="F2924" s="34">
        <v>2432.29</v>
      </c>
      <c r="G2924" s="34">
        <v>121.63</v>
      </c>
      <c r="H2924" s="34">
        <v>1415.09</v>
      </c>
      <c r="I2924" s="34">
        <v>0</v>
      </c>
      <c r="J2924" s="35">
        <f t="shared" si="315"/>
        <v>2310.66</v>
      </c>
      <c r="K2924" s="35">
        <f t="shared" si="316"/>
        <v>895.56999999999994</v>
      </c>
      <c r="L2924" s="35">
        <f t="shared" si="317"/>
        <v>895.56999999999994</v>
      </c>
      <c r="M2924" s="36">
        <f t="shared" si="318"/>
        <v>0.38758190300606754</v>
      </c>
      <c r="N2924" s="37">
        <f t="shared" si="319"/>
        <v>2021</v>
      </c>
      <c r="O2924" s="38" t="str">
        <f t="shared" si="320"/>
        <v>Q1</v>
      </c>
      <c r="P2924" s="37">
        <f t="shared" si="321"/>
        <v>3</v>
      </c>
    </row>
    <row r="2925" spans="1:16" x14ac:dyDescent="0.25">
      <c r="A2925" s="31">
        <v>44256</v>
      </c>
      <c r="B2925" s="32" t="s">
        <v>80</v>
      </c>
      <c r="C2925" s="32" t="s">
        <v>86</v>
      </c>
      <c r="D2925" s="32" t="s">
        <v>76</v>
      </c>
      <c r="E2925" s="33">
        <v>42</v>
      </c>
      <c r="F2925" s="34">
        <v>226720.78</v>
      </c>
      <c r="G2925" s="34">
        <v>0</v>
      </c>
      <c r="H2925" s="34">
        <v>195942.53</v>
      </c>
      <c r="I2925" s="34">
        <v>14731.84</v>
      </c>
      <c r="J2925" s="35">
        <f t="shared" si="315"/>
        <v>226720.78</v>
      </c>
      <c r="K2925" s="35">
        <f t="shared" si="316"/>
        <v>30778.25</v>
      </c>
      <c r="L2925" s="35">
        <f t="shared" si="317"/>
        <v>16046.41</v>
      </c>
      <c r="M2925" s="36">
        <f t="shared" si="318"/>
        <v>0.1357539877906207</v>
      </c>
      <c r="N2925" s="37">
        <f t="shared" si="319"/>
        <v>2021</v>
      </c>
      <c r="O2925" s="38" t="str">
        <f t="shared" si="320"/>
        <v>Q1</v>
      </c>
      <c r="P2925" s="37">
        <f t="shared" si="321"/>
        <v>3</v>
      </c>
    </row>
    <row r="2926" spans="1:16" x14ac:dyDescent="0.25">
      <c r="A2926" s="31">
        <v>44256</v>
      </c>
      <c r="B2926" s="32" t="s">
        <v>80</v>
      </c>
      <c r="C2926" s="32" t="s">
        <v>75</v>
      </c>
      <c r="D2926" s="32" t="s">
        <v>76</v>
      </c>
      <c r="E2926" s="33">
        <v>44</v>
      </c>
      <c r="F2926" s="34">
        <v>271422.8</v>
      </c>
      <c r="G2926" s="34">
        <v>0</v>
      </c>
      <c r="H2926" s="34">
        <v>231687.54</v>
      </c>
      <c r="I2926" s="34">
        <v>0</v>
      </c>
      <c r="J2926" s="35">
        <f t="shared" si="315"/>
        <v>271422.8</v>
      </c>
      <c r="K2926" s="35">
        <f t="shared" si="316"/>
        <v>39735.25999999998</v>
      </c>
      <c r="L2926" s="35">
        <f t="shared" si="317"/>
        <v>39735.25999999998</v>
      </c>
      <c r="M2926" s="36">
        <f t="shared" si="318"/>
        <v>0.1463961760029002</v>
      </c>
      <c r="N2926" s="37">
        <f t="shared" si="319"/>
        <v>2021</v>
      </c>
      <c r="O2926" s="38" t="str">
        <f t="shared" si="320"/>
        <v>Q1</v>
      </c>
      <c r="P2926" s="37">
        <f t="shared" si="321"/>
        <v>3</v>
      </c>
    </row>
    <row r="2927" spans="1:16" x14ac:dyDescent="0.25">
      <c r="A2927" s="31">
        <v>44256</v>
      </c>
      <c r="B2927" s="32" t="s">
        <v>80</v>
      </c>
      <c r="C2927" s="32" t="s">
        <v>78</v>
      </c>
      <c r="D2927" s="32" t="s">
        <v>76</v>
      </c>
      <c r="E2927" s="33">
        <v>159</v>
      </c>
      <c r="F2927" s="34">
        <v>952005.78</v>
      </c>
      <c r="G2927" s="34">
        <v>0</v>
      </c>
      <c r="H2927" s="34">
        <v>821526.4</v>
      </c>
      <c r="I2927" s="34">
        <v>0</v>
      </c>
      <c r="J2927" s="35">
        <f t="shared" si="315"/>
        <v>952005.78</v>
      </c>
      <c r="K2927" s="35">
        <f t="shared" si="316"/>
        <v>130479.38</v>
      </c>
      <c r="L2927" s="35">
        <f t="shared" si="317"/>
        <v>130479.38</v>
      </c>
      <c r="M2927" s="36">
        <f t="shared" si="318"/>
        <v>0.13705734013505674</v>
      </c>
      <c r="N2927" s="37">
        <f t="shared" si="319"/>
        <v>2021</v>
      </c>
      <c r="O2927" s="38" t="str">
        <f t="shared" si="320"/>
        <v>Q1</v>
      </c>
      <c r="P2927" s="37">
        <f t="shared" si="321"/>
        <v>3</v>
      </c>
    </row>
    <row r="2928" spans="1:16" x14ac:dyDescent="0.25">
      <c r="A2928" s="31">
        <v>44256</v>
      </c>
      <c r="B2928" s="32" t="s">
        <v>80</v>
      </c>
      <c r="C2928" s="32" t="s">
        <v>78</v>
      </c>
      <c r="D2928" s="32" t="s">
        <v>77</v>
      </c>
      <c r="E2928" s="33">
        <v>3</v>
      </c>
      <c r="F2928" s="34">
        <v>14537.44</v>
      </c>
      <c r="G2928" s="34">
        <v>726.88</v>
      </c>
      <c r="H2928" s="34">
        <v>13457.54</v>
      </c>
      <c r="I2928" s="34">
        <v>0</v>
      </c>
      <c r="J2928" s="35">
        <f t="shared" si="315"/>
        <v>13810.560000000001</v>
      </c>
      <c r="K2928" s="35">
        <f t="shared" si="316"/>
        <v>353.02000000000044</v>
      </c>
      <c r="L2928" s="35">
        <f t="shared" si="317"/>
        <v>353.02000000000044</v>
      </c>
      <c r="M2928" s="36">
        <f t="shared" si="318"/>
        <v>2.5561599240001884E-2</v>
      </c>
      <c r="N2928" s="37">
        <f t="shared" si="319"/>
        <v>2021</v>
      </c>
      <c r="O2928" s="38" t="str">
        <f t="shared" si="320"/>
        <v>Q1</v>
      </c>
      <c r="P2928" s="37">
        <f t="shared" si="321"/>
        <v>3</v>
      </c>
    </row>
    <row r="2929" spans="1:16" x14ac:dyDescent="0.25">
      <c r="A2929" s="31">
        <v>44256</v>
      </c>
      <c r="B2929" s="32" t="s">
        <v>80</v>
      </c>
      <c r="C2929" s="32" t="s">
        <v>79</v>
      </c>
      <c r="D2929" s="32" t="s">
        <v>76</v>
      </c>
      <c r="E2929" s="33">
        <v>30</v>
      </c>
      <c r="F2929" s="34">
        <v>207688.59</v>
      </c>
      <c r="G2929" s="34">
        <v>0</v>
      </c>
      <c r="H2929" s="34">
        <v>175543.62</v>
      </c>
      <c r="I2929" s="34">
        <v>0</v>
      </c>
      <c r="J2929" s="35">
        <f t="shared" si="315"/>
        <v>207688.59</v>
      </c>
      <c r="K2929" s="35">
        <f t="shared" si="316"/>
        <v>32144.97</v>
      </c>
      <c r="L2929" s="35">
        <f t="shared" si="317"/>
        <v>32144.97</v>
      </c>
      <c r="M2929" s="36">
        <f t="shared" si="318"/>
        <v>0.15477484824756141</v>
      </c>
      <c r="N2929" s="37">
        <f t="shared" si="319"/>
        <v>2021</v>
      </c>
      <c r="O2929" s="38" t="str">
        <f t="shared" si="320"/>
        <v>Q1</v>
      </c>
      <c r="P2929" s="37">
        <f t="shared" si="321"/>
        <v>3</v>
      </c>
    </row>
    <row r="2930" spans="1:16" x14ac:dyDescent="0.25">
      <c r="A2930" s="31">
        <v>44256</v>
      </c>
      <c r="B2930" s="32" t="s">
        <v>80</v>
      </c>
      <c r="C2930" s="32" t="s">
        <v>79</v>
      </c>
      <c r="D2930" s="32" t="s">
        <v>77</v>
      </c>
      <c r="E2930" s="33">
        <v>3</v>
      </c>
      <c r="F2930" s="34">
        <v>22862.19</v>
      </c>
      <c r="G2930" s="34">
        <v>1143.1099999999999</v>
      </c>
      <c r="H2930" s="34">
        <v>19954.13</v>
      </c>
      <c r="I2930" s="34">
        <v>0</v>
      </c>
      <c r="J2930" s="35">
        <f t="shared" si="315"/>
        <v>21719.079999999998</v>
      </c>
      <c r="K2930" s="35">
        <f t="shared" si="316"/>
        <v>1764.9499999999971</v>
      </c>
      <c r="L2930" s="35">
        <f t="shared" si="317"/>
        <v>1764.9499999999971</v>
      </c>
      <c r="M2930" s="36">
        <f t="shared" si="318"/>
        <v>8.1262650167502365E-2</v>
      </c>
      <c r="N2930" s="37">
        <f t="shared" si="319"/>
        <v>2021</v>
      </c>
      <c r="O2930" s="38" t="str">
        <f t="shared" si="320"/>
        <v>Q1</v>
      </c>
      <c r="P2930" s="37">
        <f t="shared" si="321"/>
        <v>3</v>
      </c>
    </row>
    <row r="2931" spans="1:16" x14ac:dyDescent="0.25">
      <c r="A2931" s="31">
        <v>44256</v>
      </c>
      <c r="B2931" s="32" t="s">
        <v>81</v>
      </c>
      <c r="C2931" s="32" t="s">
        <v>86</v>
      </c>
      <c r="D2931" s="32" t="s">
        <v>76</v>
      </c>
      <c r="E2931" s="33">
        <v>99</v>
      </c>
      <c r="F2931" s="34">
        <v>70154.53</v>
      </c>
      <c r="G2931" s="34">
        <v>0</v>
      </c>
      <c r="H2931" s="34">
        <v>31490.62</v>
      </c>
      <c r="I2931" s="34">
        <v>4559.9799999999996</v>
      </c>
      <c r="J2931" s="35">
        <f t="shared" si="315"/>
        <v>70154.53</v>
      </c>
      <c r="K2931" s="35">
        <f t="shared" si="316"/>
        <v>38663.910000000003</v>
      </c>
      <c r="L2931" s="35">
        <f t="shared" si="317"/>
        <v>34103.930000000008</v>
      </c>
      <c r="M2931" s="36">
        <f t="shared" si="318"/>
        <v>0.55112492379323197</v>
      </c>
      <c r="N2931" s="37">
        <f t="shared" si="319"/>
        <v>2021</v>
      </c>
      <c r="O2931" s="38" t="str">
        <f t="shared" si="320"/>
        <v>Q1</v>
      </c>
      <c r="P2931" s="37">
        <f t="shared" si="321"/>
        <v>3</v>
      </c>
    </row>
    <row r="2932" spans="1:16" x14ac:dyDescent="0.25">
      <c r="A2932" s="31">
        <v>44256</v>
      </c>
      <c r="B2932" s="32" t="s">
        <v>81</v>
      </c>
      <c r="C2932" s="32" t="s">
        <v>86</v>
      </c>
      <c r="D2932" s="32" t="s">
        <v>77</v>
      </c>
      <c r="E2932" s="33">
        <v>4</v>
      </c>
      <c r="F2932" s="34">
        <v>2446.65</v>
      </c>
      <c r="G2932" s="34">
        <v>122.33</v>
      </c>
      <c r="H2932" s="34">
        <v>1115.6099999999999</v>
      </c>
      <c r="I2932" s="34">
        <v>152.87</v>
      </c>
      <c r="J2932" s="35">
        <f t="shared" si="315"/>
        <v>2324.3200000000002</v>
      </c>
      <c r="K2932" s="35">
        <f t="shared" si="316"/>
        <v>1208.7100000000003</v>
      </c>
      <c r="L2932" s="35">
        <f t="shared" si="317"/>
        <v>1055.8400000000001</v>
      </c>
      <c r="M2932" s="36">
        <f t="shared" si="318"/>
        <v>0.52002736284160533</v>
      </c>
      <c r="N2932" s="37">
        <f t="shared" si="319"/>
        <v>2021</v>
      </c>
      <c r="O2932" s="38" t="str">
        <f t="shared" si="320"/>
        <v>Q1</v>
      </c>
      <c r="P2932" s="37">
        <f t="shared" si="321"/>
        <v>3</v>
      </c>
    </row>
    <row r="2933" spans="1:16" x14ac:dyDescent="0.25">
      <c r="A2933" s="31">
        <v>44256</v>
      </c>
      <c r="B2933" s="32" t="s">
        <v>81</v>
      </c>
      <c r="C2933" s="32" t="s">
        <v>75</v>
      </c>
      <c r="D2933" s="32" t="s">
        <v>76</v>
      </c>
      <c r="E2933" s="33">
        <v>106</v>
      </c>
      <c r="F2933" s="34">
        <v>74364.36</v>
      </c>
      <c r="G2933" s="34">
        <v>0</v>
      </c>
      <c r="H2933" s="34">
        <v>33804.28</v>
      </c>
      <c r="I2933" s="34">
        <v>0</v>
      </c>
      <c r="J2933" s="35">
        <f t="shared" si="315"/>
        <v>74364.36</v>
      </c>
      <c r="K2933" s="35">
        <f t="shared" si="316"/>
        <v>40560.080000000002</v>
      </c>
      <c r="L2933" s="35">
        <f t="shared" si="317"/>
        <v>40560.080000000002</v>
      </c>
      <c r="M2933" s="36">
        <f t="shared" si="318"/>
        <v>0.54542364110980046</v>
      </c>
      <c r="N2933" s="37">
        <f t="shared" si="319"/>
        <v>2021</v>
      </c>
      <c r="O2933" s="38" t="str">
        <f t="shared" si="320"/>
        <v>Q1</v>
      </c>
      <c r="P2933" s="37">
        <f t="shared" si="321"/>
        <v>3</v>
      </c>
    </row>
    <row r="2934" spans="1:16" x14ac:dyDescent="0.25">
      <c r="A2934" s="31">
        <v>44256</v>
      </c>
      <c r="B2934" s="32" t="s">
        <v>81</v>
      </c>
      <c r="C2934" s="32" t="s">
        <v>75</v>
      </c>
      <c r="D2934" s="32" t="s">
        <v>77</v>
      </c>
      <c r="E2934" s="33">
        <v>4</v>
      </c>
      <c r="F2934" s="34">
        <v>3087.01</v>
      </c>
      <c r="G2934" s="34">
        <v>154.36000000000001</v>
      </c>
      <c r="H2934" s="34">
        <v>1385.36</v>
      </c>
      <c r="I2934" s="34">
        <v>0</v>
      </c>
      <c r="J2934" s="35">
        <f t="shared" si="315"/>
        <v>2932.65</v>
      </c>
      <c r="K2934" s="35">
        <f t="shared" si="316"/>
        <v>1547.2900000000002</v>
      </c>
      <c r="L2934" s="35">
        <f t="shared" si="317"/>
        <v>1547.2900000000002</v>
      </c>
      <c r="M2934" s="36">
        <f t="shared" si="318"/>
        <v>0.52760813598622414</v>
      </c>
      <c r="N2934" s="37">
        <f t="shared" si="319"/>
        <v>2021</v>
      </c>
      <c r="O2934" s="38" t="str">
        <f t="shared" si="320"/>
        <v>Q1</v>
      </c>
      <c r="P2934" s="37">
        <f t="shared" si="321"/>
        <v>3</v>
      </c>
    </row>
    <row r="2935" spans="1:16" x14ac:dyDescent="0.25">
      <c r="A2935" s="31">
        <v>44256</v>
      </c>
      <c r="B2935" s="32" t="s">
        <v>81</v>
      </c>
      <c r="C2935" s="32" t="s">
        <v>78</v>
      </c>
      <c r="D2935" s="32" t="s">
        <v>76</v>
      </c>
      <c r="E2935" s="33">
        <v>492</v>
      </c>
      <c r="F2935" s="34">
        <v>358868.83</v>
      </c>
      <c r="G2935" s="34">
        <v>0</v>
      </c>
      <c r="H2935" s="34">
        <v>162976.39000000001</v>
      </c>
      <c r="I2935" s="34">
        <v>0</v>
      </c>
      <c r="J2935" s="35">
        <f t="shared" si="315"/>
        <v>358868.83</v>
      </c>
      <c r="K2935" s="35">
        <f t="shared" si="316"/>
        <v>195892.44</v>
      </c>
      <c r="L2935" s="35">
        <f t="shared" si="317"/>
        <v>195892.44</v>
      </c>
      <c r="M2935" s="36">
        <f t="shared" si="318"/>
        <v>0.54586083723125245</v>
      </c>
      <c r="N2935" s="37">
        <f t="shared" si="319"/>
        <v>2021</v>
      </c>
      <c r="O2935" s="38" t="str">
        <f t="shared" si="320"/>
        <v>Q1</v>
      </c>
      <c r="P2935" s="37">
        <f t="shared" si="321"/>
        <v>3</v>
      </c>
    </row>
    <row r="2936" spans="1:16" x14ac:dyDescent="0.25">
      <c r="A2936" s="31">
        <v>44256</v>
      </c>
      <c r="B2936" s="32" t="s">
        <v>81</v>
      </c>
      <c r="C2936" s="32" t="s">
        <v>78</v>
      </c>
      <c r="D2936" s="32" t="s">
        <v>77</v>
      </c>
      <c r="E2936" s="33">
        <v>15</v>
      </c>
      <c r="F2936" s="34">
        <v>12658.31</v>
      </c>
      <c r="G2936" s="34">
        <v>632.92999999999995</v>
      </c>
      <c r="H2936" s="34">
        <v>5636.21</v>
      </c>
      <c r="I2936" s="34">
        <v>0</v>
      </c>
      <c r="J2936" s="35">
        <f t="shared" si="315"/>
        <v>12025.38</v>
      </c>
      <c r="K2936" s="35">
        <f t="shared" si="316"/>
        <v>6389.1699999999992</v>
      </c>
      <c r="L2936" s="35">
        <f t="shared" si="317"/>
        <v>6389.1699999999992</v>
      </c>
      <c r="M2936" s="36">
        <f t="shared" si="318"/>
        <v>0.53130711877711967</v>
      </c>
      <c r="N2936" s="37">
        <f t="shared" si="319"/>
        <v>2021</v>
      </c>
      <c r="O2936" s="38" t="str">
        <f t="shared" si="320"/>
        <v>Q1</v>
      </c>
      <c r="P2936" s="37">
        <f t="shared" si="321"/>
        <v>3</v>
      </c>
    </row>
    <row r="2937" spans="1:16" x14ac:dyDescent="0.25">
      <c r="A2937" s="31">
        <v>44256</v>
      </c>
      <c r="B2937" s="32" t="s">
        <v>81</v>
      </c>
      <c r="C2937" s="32" t="s">
        <v>79</v>
      </c>
      <c r="D2937" s="32" t="s">
        <v>76</v>
      </c>
      <c r="E2937" s="33">
        <v>104</v>
      </c>
      <c r="F2937" s="34">
        <v>89348.93</v>
      </c>
      <c r="G2937" s="34">
        <v>0</v>
      </c>
      <c r="H2937" s="34">
        <v>40505.269999999997</v>
      </c>
      <c r="I2937" s="34">
        <v>0</v>
      </c>
      <c r="J2937" s="35">
        <f t="shared" si="315"/>
        <v>89348.93</v>
      </c>
      <c r="K2937" s="35">
        <f t="shared" si="316"/>
        <v>48843.659999999996</v>
      </c>
      <c r="L2937" s="35">
        <f t="shared" si="317"/>
        <v>48843.659999999996</v>
      </c>
      <c r="M2937" s="36">
        <f t="shared" si="318"/>
        <v>0.54666194659521949</v>
      </c>
      <c r="N2937" s="37">
        <f t="shared" si="319"/>
        <v>2021</v>
      </c>
      <c r="O2937" s="38" t="str">
        <f t="shared" si="320"/>
        <v>Q1</v>
      </c>
      <c r="P2937" s="37">
        <f t="shared" si="321"/>
        <v>3</v>
      </c>
    </row>
    <row r="2938" spans="1:16" x14ac:dyDescent="0.25">
      <c r="A2938" s="31">
        <v>44256</v>
      </c>
      <c r="B2938" s="32" t="s">
        <v>81</v>
      </c>
      <c r="C2938" s="32" t="s">
        <v>79</v>
      </c>
      <c r="D2938" s="32" t="s">
        <v>77</v>
      </c>
      <c r="E2938" s="33">
        <v>2</v>
      </c>
      <c r="F2938" s="34">
        <v>1201.24</v>
      </c>
      <c r="G2938" s="34">
        <v>60.07</v>
      </c>
      <c r="H2938" s="34">
        <v>539.4</v>
      </c>
      <c r="I2938" s="34">
        <v>0</v>
      </c>
      <c r="J2938" s="35">
        <f t="shared" si="315"/>
        <v>1141.17</v>
      </c>
      <c r="K2938" s="35">
        <f t="shared" si="316"/>
        <v>601.7700000000001</v>
      </c>
      <c r="L2938" s="35">
        <f t="shared" si="317"/>
        <v>601.7700000000001</v>
      </c>
      <c r="M2938" s="36">
        <f t="shared" si="318"/>
        <v>0.52732721680380668</v>
      </c>
      <c r="N2938" s="37">
        <f t="shared" si="319"/>
        <v>2021</v>
      </c>
      <c r="O2938" s="38" t="str">
        <f t="shared" si="320"/>
        <v>Q1</v>
      </c>
      <c r="P2938" s="37">
        <f t="shared" si="321"/>
        <v>3</v>
      </c>
    </row>
    <row r="2939" spans="1:16" x14ac:dyDescent="0.25">
      <c r="A2939" s="31">
        <v>44256</v>
      </c>
      <c r="B2939" s="32" t="s">
        <v>82</v>
      </c>
      <c r="C2939" s="32" t="s">
        <v>86</v>
      </c>
      <c r="D2939" s="32" t="s">
        <v>76</v>
      </c>
      <c r="E2939" s="33">
        <v>264</v>
      </c>
      <c r="F2939" s="34">
        <v>26331.27</v>
      </c>
      <c r="G2939" s="34">
        <v>0</v>
      </c>
      <c r="H2939" s="34">
        <v>21239.81</v>
      </c>
      <c r="I2939" s="34">
        <v>1711.34</v>
      </c>
      <c r="J2939" s="35">
        <f t="shared" si="315"/>
        <v>26331.27</v>
      </c>
      <c r="K2939" s="35">
        <f t="shared" si="316"/>
        <v>5091.4599999999991</v>
      </c>
      <c r="L2939" s="35">
        <f t="shared" si="317"/>
        <v>3380.119999999999</v>
      </c>
      <c r="M2939" s="36">
        <f t="shared" si="318"/>
        <v>0.19336173302692955</v>
      </c>
      <c r="N2939" s="37">
        <f t="shared" si="319"/>
        <v>2021</v>
      </c>
      <c r="O2939" s="38" t="str">
        <f t="shared" si="320"/>
        <v>Q1</v>
      </c>
      <c r="P2939" s="37">
        <f t="shared" si="321"/>
        <v>3</v>
      </c>
    </row>
    <row r="2940" spans="1:16" x14ac:dyDescent="0.25">
      <c r="A2940" s="31">
        <v>44256</v>
      </c>
      <c r="B2940" s="32" t="s">
        <v>82</v>
      </c>
      <c r="C2940" s="32" t="s">
        <v>86</v>
      </c>
      <c r="D2940" s="32" t="s">
        <v>77</v>
      </c>
      <c r="E2940" s="33">
        <v>10</v>
      </c>
      <c r="F2940" s="34">
        <v>1055.52</v>
      </c>
      <c r="G2940" s="34">
        <v>52.78</v>
      </c>
      <c r="H2940" s="34">
        <v>848.09</v>
      </c>
      <c r="I2940" s="34">
        <v>66.59</v>
      </c>
      <c r="J2940" s="35">
        <f t="shared" si="315"/>
        <v>1002.74</v>
      </c>
      <c r="K2940" s="35">
        <f t="shared" si="316"/>
        <v>154.64999999999998</v>
      </c>
      <c r="L2940" s="35">
        <f t="shared" si="317"/>
        <v>88.059999999999974</v>
      </c>
      <c r="M2940" s="36">
        <f t="shared" si="318"/>
        <v>0.15422741687775493</v>
      </c>
      <c r="N2940" s="37">
        <f t="shared" si="319"/>
        <v>2021</v>
      </c>
      <c r="O2940" s="38" t="str">
        <f t="shared" si="320"/>
        <v>Q1</v>
      </c>
      <c r="P2940" s="37">
        <f t="shared" si="321"/>
        <v>3</v>
      </c>
    </row>
    <row r="2941" spans="1:16" x14ac:dyDescent="0.25">
      <c r="A2941" s="31">
        <v>44256</v>
      </c>
      <c r="B2941" s="32" t="s">
        <v>82</v>
      </c>
      <c r="C2941" s="32" t="s">
        <v>75</v>
      </c>
      <c r="D2941" s="32" t="s">
        <v>76</v>
      </c>
      <c r="E2941" s="33">
        <v>280</v>
      </c>
      <c r="F2941" s="34">
        <v>32504.39</v>
      </c>
      <c r="G2941" s="34">
        <v>0</v>
      </c>
      <c r="H2941" s="34">
        <v>26741.119999999999</v>
      </c>
      <c r="I2941" s="34">
        <v>0</v>
      </c>
      <c r="J2941" s="35">
        <f t="shared" si="315"/>
        <v>32504.39</v>
      </c>
      <c r="K2941" s="35">
        <f t="shared" si="316"/>
        <v>5763.27</v>
      </c>
      <c r="L2941" s="35">
        <f t="shared" si="317"/>
        <v>5763.27</v>
      </c>
      <c r="M2941" s="36">
        <f t="shared" si="318"/>
        <v>0.17730743447269739</v>
      </c>
      <c r="N2941" s="37">
        <f t="shared" si="319"/>
        <v>2021</v>
      </c>
      <c r="O2941" s="38" t="str">
        <f t="shared" si="320"/>
        <v>Q1</v>
      </c>
      <c r="P2941" s="37">
        <f t="shared" si="321"/>
        <v>3</v>
      </c>
    </row>
    <row r="2942" spans="1:16" x14ac:dyDescent="0.25">
      <c r="A2942" s="31">
        <v>44256</v>
      </c>
      <c r="B2942" s="32" t="s">
        <v>82</v>
      </c>
      <c r="C2942" s="32" t="s">
        <v>75</v>
      </c>
      <c r="D2942" s="32" t="s">
        <v>77</v>
      </c>
      <c r="E2942" s="33">
        <v>13</v>
      </c>
      <c r="F2942" s="34">
        <v>1373.49</v>
      </c>
      <c r="G2942" s="34">
        <v>68.680000000000007</v>
      </c>
      <c r="H2942" s="34">
        <v>1220.6600000000001</v>
      </c>
      <c r="I2942" s="34">
        <v>0</v>
      </c>
      <c r="J2942" s="35">
        <f t="shared" si="315"/>
        <v>1304.81</v>
      </c>
      <c r="K2942" s="35">
        <f t="shared" si="316"/>
        <v>84.149999999999864</v>
      </c>
      <c r="L2942" s="35">
        <f t="shared" si="317"/>
        <v>84.149999999999864</v>
      </c>
      <c r="M2942" s="36">
        <f t="shared" si="318"/>
        <v>6.4492148282125267E-2</v>
      </c>
      <c r="N2942" s="37">
        <f t="shared" si="319"/>
        <v>2021</v>
      </c>
      <c r="O2942" s="38" t="str">
        <f t="shared" si="320"/>
        <v>Q1</v>
      </c>
      <c r="P2942" s="37">
        <f t="shared" si="321"/>
        <v>3</v>
      </c>
    </row>
    <row r="2943" spans="1:16" x14ac:dyDescent="0.25">
      <c r="A2943" s="31">
        <v>44256</v>
      </c>
      <c r="B2943" s="32" t="s">
        <v>82</v>
      </c>
      <c r="C2943" s="32" t="s">
        <v>78</v>
      </c>
      <c r="D2943" s="32" t="s">
        <v>76</v>
      </c>
      <c r="E2943" s="33">
        <v>2141</v>
      </c>
      <c r="F2943" s="34">
        <v>230937.31</v>
      </c>
      <c r="G2943" s="34">
        <v>0</v>
      </c>
      <c r="H2943" s="34">
        <v>189750.14</v>
      </c>
      <c r="I2943" s="34">
        <v>0</v>
      </c>
      <c r="J2943" s="35">
        <f t="shared" si="315"/>
        <v>230937.31</v>
      </c>
      <c r="K2943" s="35">
        <f t="shared" si="316"/>
        <v>41187.169999999984</v>
      </c>
      <c r="L2943" s="35">
        <f t="shared" si="317"/>
        <v>41187.169999999984</v>
      </c>
      <c r="M2943" s="36">
        <f t="shared" si="318"/>
        <v>0.17834783820769362</v>
      </c>
      <c r="N2943" s="37">
        <f t="shared" si="319"/>
        <v>2021</v>
      </c>
      <c r="O2943" s="38" t="str">
        <f t="shared" si="320"/>
        <v>Q1</v>
      </c>
      <c r="P2943" s="37">
        <f t="shared" si="321"/>
        <v>3</v>
      </c>
    </row>
    <row r="2944" spans="1:16" x14ac:dyDescent="0.25">
      <c r="A2944" s="31">
        <v>44256</v>
      </c>
      <c r="B2944" s="32" t="s">
        <v>82</v>
      </c>
      <c r="C2944" s="32" t="s">
        <v>78</v>
      </c>
      <c r="D2944" s="32" t="s">
        <v>77</v>
      </c>
      <c r="E2944" s="33">
        <v>107</v>
      </c>
      <c r="F2944" s="34">
        <v>11500.14</v>
      </c>
      <c r="G2944" s="34">
        <v>575.02</v>
      </c>
      <c r="H2944" s="34">
        <v>9690.18</v>
      </c>
      <c r="I2944" s="34">
        <v>0</v>
      </c>
      <c r="J2944" s="35">
        <f t="shared" si="315"/>
        <v>10925.119999999999</v>
      </c>
      <c r="K2944" s="35">
        <f t="shared" si="316"/>
        <v>1234.9399999999987</v>
      </c>
      <c r="L2944" s="35">
        <f t="shared" si="317"/>
        <v>1234.9399999999987</v>
      </c>
      <c r="M2944" s="36">
        <f t="shared" si="318"/>
        <v>0.11303674467648857</v>
      </c>
      <c r="N2944" s="37">
        <f t="shared" si="319"/>
        <v>2021</v>
      </c>
      <c r="O2944" s="38" t="str">
        <f t="shared" si="320"/>
        <v>Q1</v>
      </c>
      <c r="P2944" s="37">
        <f t="shared" si="321"/>
        <v>3</v>
      </c>
    </row>
    <row r="2945" spans="1:16" x14ac:dyDescent="0.25">
      <c r="A2945" s="31">
        <v>44256</v>
      </c>
      <c r="B2945" s="32" t="s">
        <v>82</v>
      </c>
      <c r="C2945" s="32" t="s">
        <v>79</v>
      </c>
      <c r="D2945" s="32" t="s">
        <v>76</v>
      </c>
      <c r="E2945" s="33">
        <v>213</v>
      </c>
      <c r="F2945" s="34">
        <v>20318.43</v>
      </c>
      <c r="G2945" s="34">
        <v>0</v>
      </c>
      <c r="H2945" s="34">
        <v>16682.09</v>
      </c>
      <c r="I2945" s="34">
        <v>0</v>
      </c>
      <c r="J2945" s="35">
        <f t="shared" si="315"/>
        <v>20318.43</v>
      </c>
      <c r="K2945" s="35">
        <f t="shared" si="316"/>
        <v>3636.34</v>
      </c>
      <c r="L2945" s="35">
        <f t="shared" si="317"/>
        <v>3636.34</v>
      </c>
      <c r="M2945" s="36">
        <f t="shared" si="318"/>
        <v>0.17896756786818668</v>
      </c>
      <c r="N2945" s="37">
        <f t="shared" si="319"/>
        <v>2021</v>
      </c>
      <c r="O2945" s="38" t="str">
        <f t="shared" si="320"/>
        <v>Q1</v>
      </c>
      <c r="P2945" s="37">
        <f t="shared" si="321"/>
        <v>3</v>
      </c>
    </row>
    <row r="2946" spans="1:16" x14ac:dyDescent="0.25">
      <c r="A2946" s="31">
        <v>44256</v>
      </c>
      <c r="B2946" s="32" t="s">
        <v>82</v>
      </c>
      <c r="C2946" s="32" t="s">
        <v>79</v>
      </c>
      <c r="D2946" s="32" t="s">
        <v>77</v>
      </c>
      <c r="E2946" s="33">
        <v>14</v>
      </c>
      <c r="F2946" s="34">
        <v>1120.6400000000001</v>
      </c>
      <c r="G2946" s="34">
        <v>56.03</v>
      </c>
      <c r="H2946" s="34">
        <v>982.38</v>
      </c>
      <c r="I2946" s="34">
        <v>0</v>
      </c>
      <c r="J2946" s="35">
        <f t="shared" ref="J2946:J3009" si="322">F2946-G2946</f>
        <v>1064.6100000000001</v>
      </c>
      <c r="K2946" s="35">
        <f t="shared" ref="K2946:K3009" si="323">J2946-H2946</f>
        <v>82.230000000000132</v>
      </c>
      <c r="L2946" s="35">
        <f t="shared" ref="L2946:L3009" si="324">K2946-I2946</f>
        <v>82.230000000000132</v>
      </c>
      <c r="M2946" s="36">
        <f t="shared" ref="M2946:M3009" si="325">IF(J2946=0,0,K2946/J2946)</f>
        <v>7.723955251218767E-2</v>
      </c>
      <c r="N2946" s="37">
        <f t="shared" ref="N2946:N3009" si="326">YEAR(A2946)</f>
        <v>2021</v>
      </c>
      <c r="O2946" s="38" t="str">
        <f t="shared" ref="O2946:O3009" si="327">"Q"&amp;ROUNDUP(MONTH(A2946)/3,0)</f>
        <v>Q1</v>
      </c>
      <c r="P2946" s="37">
        <f t="shared" ref="P2946:P3009" si="328">MONTH(A2946)</f>
        <v>3</v>
      </c>
    </row>
    <row r="2947" spans="1:16" x14ac:dyDescent="0.25">
      <c r="A2947" s="31">
        <v>44256</v>
      </c>
      <c r="B2947" s="32" t="s">
        <v>83</v>
      </c>
      <c r="C2947" s="32" t="s">
        <v>86</v>
      </c>
      <c r="D2947" s="32" t="s">
        <v>76</v>
      </c>
      <c r="E2947" s="33">
        <v>135</v>
      </c>
      <c r="F2947" s="34">
        <v>98727.95</v>
      </c>
      <c r="G2947" s="34">
        <v>0</v>
      </c>
      <c r="H2947" s="34">
        <v>53144.5</v>
      </c>
      <c r="I2947" s="34">
        <v>6413.62</v>
      </c>
      <c r="J2947" s="35">
        <f t="shared" si="322"/>
        <v>98727.95</v>
      </c>
      <c r="K2947" s="35">
        <f t="shared" si="323"/>
        <v>45583.45</v>
      </c>
      <c r="L2947" s="35">
        <f t="shared" si="324"/>
        <v>39169.829999999994</v>
      </c>
      <c r="M2947" s="36">
        <f t="shared" si="325"/>
        <v>0.4617076521896788</v>
      </c>
      <c r="N2947" s="37">
        <f t="shared" si="326"/>
        <v>2021</v>
      </c>
      <c r="O2947" s="38" t="str">
        <f t="shared" si="327"/>
        <v>Q1</v>
      </c>
      <c r="P2947" s="37">
        <f t="shared" si="328"/>
        <v>3</v>
      </c>
    </row>
    <row r="2948" spans="1:16" x14ac:dyDescent="0.25">
      <c r="A2948" s="31">
        <v>44256</v>
      </c>
      <c r="B2948" s="32" t="s">
        <v>83</v>
      </c>
      <c r="C2948" s="32" t="s">
        <v>86</v>
      </c>
      <c r="D2948" s="32" t="s">
        <v>77</v>
      </c>
      <c r="E2948" s="33">
        <v>8</v>
      </c>
      <c r="F2948" s="34">
        <v>3943.76</v>
      </c>
      <c r="G2948" s="34">
        <v>197.19</v>
      </c>
      <c r="H2948" s="34">
        <v>2138.83</v>
      </c>
      <c r="I2948" s="34">
        <v>250.68</v>
      </c>
      <c r="J2948" s="35">
        <f t="shared" si="322"/>
        <v>3746.57</v>
      </c>
      <c r="K2948" s="35">
        <f t="shared" si="323"/>
        <v>1607.7400000000002</v>
      </c>
      <c r="L2948" s="35">
        <f t="shared" si="324"/>
        <v>1357.0600000000002</v>
      </c>
      <c r="M2948" s="36">
        <f t="shared" si="325"/>
        <v>0.42912317132737415</v>
      </c>
      <c r="N2948" s="37">
        <f t="shared" si="326"/>
        <v>2021</v>
      </c>
      <c r="O2948" s="38" t="str">
        <f t="shared" si="327"/>
        <v>Q1</v>
      </c>
      <c r="P2948" s="37">
        <f t="shared" si="328"/>
        <v>3</v>
      </c>
    </row>
    <row r="2949" spans="1:16" x14ac:dyDescent="0.25">
      <c r="A2949" s="31">
        <v>44256</v>
      </c>
      <c r="B2949" s="32" t="s">
        <v>83</v>
      </c>
      <c r="C2949" s="32" t="s">
        <v>75</v>
      </c>
      <c r="D2949" s="32" t="s">
        <v>76</v>
      </c>
      <c r="E2949" s="33">
        <v>128</v>
      </c>
      <c r="F2949" s="34">
        <v>85970.29</v>
      </c>
      <c r="G2949" s="34">
        <v>0</v>
      </c>
      <c r="H2949" s="34">
        <v>47146.16</v>
      </c>
      <c r="I2949" s="34">
        <v>0</v>
      </c>
      <c r="J2949" s="35">
        <f t="shared" si="322"/>
        <v>85970.29</v>
      </c>
      <c r="K2949" s="35">
        <f t="shared" si="323"/>
        <v>38824.12999999999</v>
      </c>
      <c r="L2949" s="35">
        <f t="shared" si="324"/>
        <v>38824.12999999999</v>
      </c>
      <c r="M2949" s="36">
        <f t="shared" si="325"/>
        <v>0.45159938392670296</v>
      </c>
      <c r="N2949" s="37">
        <f t="shared" si="326"/>
        <v>2021</v>
      </c>
      <c r="O2949" s="38" t="str">
        <f t="shared" si="327"/>
        <v>Q1</v>
      </c>
      <c r="P2949" s="37">
        <f t="shared" si="328"/>
        <v>3</v>
      </c>
    </row>
    <row r="2950" spans="1:16" x14ac:dyDescent="0.25">
      <c r="A2950" s="31">
        <v>44256</v>
      </c>
      <c r="B2950" s="32" t="s">
        <v>83</v>
      </c>
      <c r="C2950" s="32" t="s">
        <v>75</v>
      </c>
      <c r="D2950" s="32" t="s">
        <v>77</v>
      </c>
      <c r="E2950" s="33">
        <v>7</v>
      </c>
      <c r="F2950" s="34">
        <v>2929.14</v>
      </c>
      <c r="G2950" s="34">
        <v>146.44999999999999</v>
      </c>
      <c r="H2950" s="34">
        <v>1495.9</v>
      </c>
      <c r="I2950" s="34">
        <v>0</v>
      </c>
      <c r="J2950" s="35">
        <f t="shared" si="322"/>
        <v>2782.69</v>
      </c>
      <c r="K2950" s="35">
        <f t="shared" si="323"/>
        <v>1286.79</v>
      </c>
      <c r="L2950" s="35">
        <f t="shared" si="324"/>
        <v>1286.79</v>
      </c>
      <c r="M2950" s="36">
        <f t="shared" si="325"/>
        <v>0.46242664472147454</v>
      </c>
      <c r="N2950" s="37">
        <f t="shared" si="326"/>
        <v>2021</v>
      </c>
      <c r="O2950" s="38" t="str">
        <f t="shared" si="327"/>
        <v>Q1</v>
      </c>
      <c r="P2950" s="37">
        <f t="shared" si="328"/>
        <v>3</v>
      </c>
    </row>
    <row r="2951" spans="1:16" x14ac:dyDescent="0.25">
      <c r="A2951" s="31">
        <v>44256</v>
      </c>
      <c r="B2951" s="32" t="s">
        <v>83</v>
      </c>
      <c r="C2951" s="32" t="s">
        <v>78</v>
      </c>
      <c r="D2951" s="32" t="s">
        <v>76</v>
      </c>
      <c r="E2951" s="33">
        <v>634</v>
      </c>
      <c r="F2951" s="34">
        <v>379059.25</v>
      </c>
      <c r="G2951" s="34">
        <v>0</v>
      </c>
      <c r="H2951" s="34">
        <v>203711.39</v>
      </c>
      <c r="I2951" s="34">
        <v>0</v>
      </c>
      <c r="J2951" s="35">
        <f t="shared" si="322"/>
        <v>379059.25</v>
      </c>
      <c r="K2951" s="35">
        <f t="shared" si="323"/>
        <v>175347.86</v>
      </c>
      <c r="L2951" s="35">
        <f t="shared" si="324"/>
        <v>175347.86</v>
      </c>
      <c r="M2951" s="36">
        <f t="shared" si="325"/>
        <v>0.46258694386167859</v>
      </c>
      <c r="N2951" s="37">
        <f t="shared" si="326"/>
        <v>2021</v>
      </c>
      <c r="O2951" s="38" t="str">
        <f t="shared" si="327"/>
        <v>Q1</v>
      </c>
      <c r="P2951" s="37">
        <f t="shared" si="328"/>
        <v>3</v>
      </c>
    </row>
    <row r="2952" spans="1:16" x14ac:dyDescent="0.25">
      <c r="A2952" s="31">
        <v>44256</v>
      </c>
      <c r="B2952" s="32" t="s">
        <v>83</v>
      </c>
      <c r="C2952" s="32" t="s">
        <v>78</v>
      </c>
      <c r="D2952" s="32" t="s">
        <v>77</v>
      </c>
      <c r="E2952" s="33">
        <v>29</v>
      </c>
      <c r="F2952" s="34">
        <v>18748.39</v>
      </c>
      <c r="G2952" s="34">
        <v>937.44</v>
      </c>
      <c r="H2952" s="34">
        <v>9601.35</v>
      </c>
      <c r="I2952" s="34">
        <v>0</v>
      </c>
      <c r="J2952" s="35">
        <f t="shared" si="322"/>
        <v>17810.95</v>
      </c>
      <c r="K2952" s="35">
        <f t="shared" si="323"/>
        <v>8209.6</v>
      </c>
      <c r="L2952" s="35">
        <f t="shared" si="324"/>
        <v>8209.6</v>
      </c>
      <c r="M2952" s="36">
        <f t="shared" si="325"/>
        <v>0.46092993355211259</v>
      </c>
      <c r="N2952" s="37">
        <f t="shared" si="326"/>
        <v>2021</v>
      </c>
      <c r="O2952" s="38" t="str">
        <f t="shared" si="327"/>
        <v>Q1</v>
      </c>
      <c r="P2952" s="37">
        <f t="shared" si="328"/>
        <v>3</v>
      </c>
    </row>
    <row r="2953" spans="1:16" x14ac:dyDescent="0.25">
      <c r="A2953" s="31">
        <v>44256</v>
      </c>
      <c r="B2953" s="32" t="s">
        <v>83</v>
      </c>
      <c r="C2953" s="32" t="s">
        <v>79</v>
      </c>
      <c r="D2953" s="32" t="s">
        <v>76</v>
      </c>
      <c r="E2953" s="33">
        <v>98</v>
      </c>
      <c r="F2953" s="34">
        <v>64619.57</v>
      </c>
      <c r="G2953" s="34">
        <v>0</v>
      </c>
      <c r="H2953" s="34">
        <v>35467.339999999997</v>
      </c>
      <c r="I2953" s="34">
        <v>0</v>
      </c>
      <c r="J2953" s="35">
        <f t="shared" si="322"/>
        <v>64619.57</v>
      </c>
      <c r="K2953" s="35">
        <f t="shared" si="323"/>
        <v>29152.230000000003</v>
      </c>
      <c r="L2953" s="35">
        <f t="shared" si="324"/>
        <v>29152.230000000003</v>
      </c>
      <c r="M2953" s="36">
        <f t="shared" si="325"/>
        <v>0.45113624247267514</v>
      </c>
      <c r="N2953" s="37">
        <f t="shared" si="326"/>
        <v>2021</v>
      </c>
      <c r="O2953" s="38" t="str">
        <f t="shared" si="327"/>
        <v>Q1</v>
      </c>
      <c r="P2953" s="37">
        <f t="shared" si="328"/>
        <v>3</v>
      </c>
    </row>
    <row r="2954" spans="1:16" x14ac:dyDescent="0.25">
      <c r="A2954" s="31">
        <v>44256</v>
      </c>
      <c r="B2954" s="32" t="s">
        <v>83</v>
      </c>
      <c r="C2954" s="32" t="s">
        <v>79</v>
      </c>
      <c r="D2954" s="32" t="s">
        <v>77</v>
      </c>
      <c r="E2954" s="33">
        <v>3</v>
      </c>
      <c r="F2954" s="34">
        <v>1608.64</v>
      </c>
      <c r="G2954" s="34">
        <v>80.44</v>
      </c>
      <c r="H2954" s="34">
        <v>819.68</v>
      </c>
      <c r="I2954" s="34">
        <v>0</v>
      </c>
      <c r="J2954" s="35">
        <f t="shared" si="322"/>
        <v>1528.2</v>
      </c>
      <c r="K2954" s="35">
        <f t="shared" si="323"/>
        <v>708.5200000000001</v>
      </c>
      <c r="L2954" s="35">
        <f t="shared" si="324"/>
        <v>708.5200000000001</v>
      </c>
      <c r="M2954" s="36">
        <f t="shared" si="325"/>
        <v>0.46363041486716405</v>
      </c>
      <c r="N2954" s="37">
        <f t="shared" si="326"/>
        <v>2021</v>
      </c>
      <c r="O2954" s="38" t="str">
        <f t="shared" si="327"/>
        <v>Q1</v>
      </c>
      <c r="P2954" s="37">
        <f t="shared" si="328"/>
        <v>3</v>
      </c>
    </row>
    <row r="2955" spans="1:16" x14ac:dyDescent="0.25">
      <c r="A2955" s="31">
        <v>44256</v>
      </c>
      <c r="B2955" s="32" t="s">
        <v>84</v>
      </c>
      <c r="C2955" s="32" t="s">
        <v>86</v>
      </c>
      <c r="D2955" s="32" t="s">
        <v>76</v>
      </c>
      <c r="E2955" s="33">
        <v>56</v>
      </c>
      <c r="F2955" s="34">
        <v>211612.66</v>
      </c>
      <c r="G2955" s="34">
        <v>0</v>
      </c>
      <c r="H2955" s="34">
        <v>176868.82</v>
      </c>
      <c r="I2955" s="34">
        <v>13753.44</v>
      </c>
      <c r="J2955" s="35">
        <f t="shared" si="322"/>
        <v>211612.66</v>
      </c>
      <c r="K2955" s="35">
        <f t="shared" si="323"/>
        <v>34743.839999999997</v>
      </c>
      <c r="L2955" s="35">
        <f t="shared" si="324"/>
        <v>20990.399999999994</v>
      </c>
      <c r="M2955" s="36">
        <f t="shared" si="325"/>
        <v>0.16418601798209992</v>
      </c>
      <c r="N2955" s="37">
        <f t="shared" si="326"/>
        <v>2021</v>
      </c>
      <c r="O2955" s="38" t="str">
        <f t="shared" si="327"/>
        <v>Q1</v>
      </c>
      <c r="P2955" s="37">
        <f t="shared" si="328"/>
        <v>3</v>
      </c>
    </row>
    <row r="2956" spans="1:16" x14ac:dyDescent="0.25">
      <c r="A2956" s="31">
        <v>44256</v>
      </c>
      <c r="B2956" s="32" t="s">
        <v>84</v>
      </c>
      <c r="C2956" s="32" t="s">
        <v>75</v>
      </c>
      <c r="D2956" s="32" t="s">
        <v>76</v>
      </c>
      <c r="E2956" s="33">
        <v>59</v>
      </c>
      <c r="F2956" s="34">
        <v>239145.11</v>
      </c>
      <c r="G2956" s="34">
        <v>0</v>
      </c>
      <c r="H2956" s="34">
        <v>199901.25</v>
      </c>
      <c r="I2956" s="34">
        <v>0</v>
      </c>
      <c r="J2956" s="35">
        <f t="shared" si="322"/>
        <v>239145.11</v>
      </c>
      <c r="K2956" s="35">
        <f t="shared" si="323"/>
        <v>39243.859999999986</v>
      </c>
      <c r="L2956" s="35">
        <f t="shared" si="324"/>
        <v>39243.859999999986</v>
      </c>
      <c r="M2956" s="36">
        <f t="shared" si="325"/>
        <v>0.16410061656707089</v>
      </c>
      <c r="N2956" s="37">
        <f t="shared" si="326"/>
        <v>2021</v>
      </c>
      <c r="O2956" s="38" t="str">
        <f t="shared" si="327"/>
        <v>Q1</v>
      </c>
      <c r="P2956" s="37">
        <f t="shared" si="328"/>
        <v>3</v>
      </c>
    </row>
    <row r="2957" spans="1:16" x14ac:dyDescent="0.25">
      <c r="A2957" s="31">
        <v>44256</v>
      </c>
      <c r="B2957" s="32" t="s">
        <v>84</v>
      </c>
      <c r="C2957" s="32" t="s">
        <v>75</v>
      </c>
      <c r="D2957" s="32" t="s">
        <v>77</v>
      </c>
      <c r="E2957" s="33">
        <v>3</v>
      </c>
      <c r="F2957" s="34">
        <v>4766.32</v>
      </c>
      <c r="G2957" s="34">
        <v>238.32</v>
      </c>
      <c r="H2957" s="34">
        <v>3856.07</v>
      </c>
      <c r="I2957" s="34">
        <v>0</v>
      </c>
      <c r="J2957" s="35">
        <f t="shared" si="322"/>
        <v>4528</v>
      </c>
      <c r="K2957" s="35">
        <f t="shared" si="323"/>
        <v>671.92999999999984</v>
      </c>
      <c r="L2957" s="35">
        <f t="shared" si="324"/>
        <v>671.92999999999984</v>
      </c>
      <c r="M2957" s="36">
        <f t="shared" si="325"/>
        <v>0.14839443462897522</v>
      </c>
      <c r="N2957" s="37">
        <f t="shared" si="326"/>
        <v>2021</v>
      </c>
      <c r="O2957" s="38" t="str">
        <f t="shared" si="327"/>
        <v>Q1</v>
      </c>
      <c r="P2957" s="37">
        <f t="shared" si="328"/>
        <v>3</v>
      </c>
    </row>
    <row r="2958" spans="1:16" x14ac:dyDescent="0.25">
      <c r="A2958" s="31">
        <v>44256</v>
      </c>
      <c r="B2958" s="32" t="s">
        <v>84</v>
      </c>
      <c r="C2958" s="32" t="s">
        <v>78</v>
      </c>
      <c r="D2958" s="32" t="s">
        <v>76</v>
      </c>
      <c r="E2958" s="33">
        <v>214</v>
      </c>
      <c r="F2958" s="34">
        <v>882752.65</v>
      </c>
      <c r="G2958" s="34">
        <v>0</v>
      </c>
      <c r="H2958" s="34">
        <v>737801</v>
      </c>
      <c r="I2958" s="34">
        <v>0</v>
      </c>
      <c r="J2958" s="35">
        <f t="shared" si="322"/>
        <v>882752.65</v>
      </c>
      <c r="K2958" s="35">
        <f t="shared" si="323"/>
        <v>144951.65000000002</v>
      </c>
      <c r="L2958" s="35">
        <f t="shared" si="324"/>
        <v>144951.65000000002</v>
      </c>
      <c r="M2958" s="36">
        <f t="shared" si="325"/>
        <v>0.16420415163862723</v>
      </c>
      <c r="N2958" s="37">
        <f t="shared" si="326"/>
        <v>2021</v>
      </c>
      <c r="O2958" s="38" t="str">
        <f t="shared" si="327"/>
        <v>Q1</v>
      </c>
      <c r="P2958" s="37">
        <f t="shared" si="328"/>
        <v>3</v>
      </c>
    </row>
    <row r="2959" spans="1:16" x14ac:dyDescent="0.25">
      <c r="A2959" s="31">
        <v>44256</v>
      </c>
      <c r="B2959" s="32" t="s">
        <v>84</v>
      </c>
      <c r="C2959" s="32" t="s">
        <v>78</v>
      </c>
      <c r="D2959" s="32" t="s">
        <v>77</v>
      </c>
      <c r="E2959" s="33">
        <v>3</v>
      </c>
      <c r="F2959" s="34">
        <v>5881.44</v>
      </c>
      <c r="G2959" s="34">
        <v>294.07</v>
      </c>
      <c r="H2959" s="34">
        <v>4297.66</v>
      </c>
      <c r="I2959" s="34">
        <v>0</v>
      </c>
      <c r="J2959" s="35">
        <f t="shared" si="322"/>
        <v>5587.37</v>
      </c>
      <c r="K2959" s="35">
        <f t="shared" si="323"/>
        <v>1289.71</v>
      </c>
      <c r="L2959" s="35">
        <f t="shared" si="324"/>
        <v>1289.71</v>
      </c>
      <c r="M2959" s="36">
        <f t="shared" si="325"/>
        <v>0.23082595210268875</v>
      </c>
      <c r="N2959" s="37">
        <f t="shared" si="326"/>
        <v>2021</v>
      </c>
      <c r="O2959" s="38" t="str">
        <f t="shared" si="327"/>
        <v>Q1</v>
      </c>
      <c r="P2959" s="37">
        <f t="shared" si="328"/>
        <v>3</v>
      </c>
    </row>
    <row r="2960" spans="1:16" x14ac:dyDescent="0.25">
      <c r="A2960" s="31">
        <v>44256</v>
      </c>
      <c r="B2960" s="32" t="s">
        <v>84</v>
      </c>
      <c r="C2960" s="32" t="s">
        <v>79</v>
      </c>
      <c r="D2960" s="32" t="s">
        <v>76</v>
      </c>
      <c r="E2960" s="33">
        <v>52</v>
      </c>
      <c r="F2960" s="34">
        <v>210656.47</v>
      </c>
      <c r="G2960" s="34">
        <v>0</v>
      </c>
      <c r="H2960" s="34">
        <v>178867.20000000001</v>
      </c>
      <c r="I2960" s="34">
        <v>0</v>
      </c>
      <c r="J2960" s="35">
        <f t="shared" si="322"/>
        <v>210656.47</v>
      </c>
      <c r="K2960" s="35">
        <f t="shared" si="323"/>
        <v>31789.26999999999</v>
      </c>
      <c r="L2960" s="35">
        <f t="shared" si="324"/>
        <v>31789.26999999999</v>
      </c>
      <c r="M2960" s="36">
        <f t="shared" si="325"/>
        <v>0.15090573766853679</v>
      </c>
      <c r="N2960" s="37">
        <f t="shared" si="326"/>
        <v>2021</v>
      </c>
      <c r="O2960" s="38" t="str">
        <f t="shared" si="327"/>
        <v>Q1</v>
      </c>
      <c r="P2960" s="37">
        <f t="shared" si="328"/>
        <v>3</v>
      </c>
    </row>
    <row r="2961" spans="1:16" x14ac:dyDescent="0.25">
      <c r="A2961" s="31">
        <v>44256</v>
      </c>
      <c r="B2961" s="32" t="s">
        <v>84</v>
      </c>
      <c r="C2961" s="32" t="s">
        <v>79</v>
      </c>
      <c r="D2961" s="32" t="s">
        <v>77</v>
      </c>
      <c r="E2961" s="33">
        <v>2</v>
      </c>
      <c r="F2961" s="34">
        <v>4800.55</v>
      </c>
      <c r="G2961" s="34">
        <v>240.03</v>
      </c>
      <c r="H2961" s="34">
        <v>3536.55</v>
      </c>
      <c r="I2961" s="34">
        <v>0</v>
      </c>
      <c r="J2961" s="35">
        <f t="shared" si="322"/>
        <v>4560.5200000000004</v>
      </c>
      <c r="K2961" s="35">
        <f t="shared" si="323"/>
        <v>1023.9700000000003</v>
      </c>
      <c r="L2961" s="35">
        <f t="shared" si="324"/>
        <v>1023.9700000000003</v>
      </c>
      <c r="M2961" s="36">
        <f t="shared" si="325"/>
        <v>0.22452922035206516</v>
      </c>
      <c r="N2961" s="37">
        <f t="shared" si="326"/>
        <v>2021</v>
      </c>
      <c r="O2961" s="38" t="str">
        <f t="shared" si="327"/>
        <v>Q1</v>
      </c>
      <c r="P2961" s="37">
        <f t="shared" si="328"/>
        <v>3</v>
      </c>
    </row>
    <row r="2962" spans="1:16" x14ac:dyDescent="0.25">
      <c r="A2962" s="31">
        <v>44256</v>
      </c>
      <c r="B2962" s="32" t="s">
        <v>85</v>
      </c>
      <c r="C2962" s="32" t="s">
        <v>86</v>
      </c>
      <c r="D2962" s="32" t="s">
        <v>76</v>
      </c>
      <c r="E2962" s="33">
        <v>37</v>
      </c>
      <c r="F2962" s="34">
        <v>53385.67</v>
      </c>
      <c r="G2962" s="34">
        <v>0</v>
      </c>
      <c r="H2962" s="34">
        <v>27835.05</v>
      </c>
      <c r="I2962" s="34">
        <v>3466.73</v>
      </c>
      <c r="J2962" s="35">
        <f t="shared" si="322"/>
        <v>53385.67</v>
      </c>
      <c r="K2962" s="35">
        <f t="shared" si="323"/>
        <v>25550.62</v>
      </c>
      <c r="L2962" s="35">
        <f t="shared" si="324"/>
        <v>22083.89</v>
      </c>
      <c r="M2962" s="36">
        <f t="shared" si="325"/>
        <v>0.47860446445647303</v>
      </c>
      <c r="N2962" s="37">
        <f t="shared" si="326"/>
        <v>2021</v>
      </c>
      <c r="O2962" s="38" t="str">
        <f t="shared" si="327"/>
        <v>Q1</v>
      </c>
      <c r="P2962" s="37">
        <f t="shared" si="328"/>
        <v>3</v>
      </c>
    </row>
    <row r="2963" spans="1:16" x14ac:dyDescent="0.25">
      <c r="A2963" s="31">
        <v>44256</v>
      </c>
      <c r="B2963" s="32" t="s">
        <v>85</v>
      </c>
      <c r="C2963" s="32" t="s">
        <v>86</v>
      </c>
      <c r="D2963" s="32" t="s">
        <v>77</v>
      </c>
      <c r="E2963" s="33">
        <v>2</v>
      </c>
      <c r="F2963" s="34">
        <v>1090.83</v>
      </c>
      <c r="G2963" s="34">
        <v>54.54</v>
      </c>
      <c r="H2963" s="34">
        <v>606.85</v>
      </c>
      <c r="I2963" s="34">
        <v>68.91</v>
      </c>
      <c r="J2963" s="35">
        <f t="shared" si="322"/>
        <v>1036.29</v>
      </c>
      <c r="K2963" s="35">
        <f t="shared" si="323"/>
        <v>429.43999999999994</v>
      </c>
      <c r="L2963" s="35">
        <f t="shared" si="324"/>
        <v>360.53</v>
      </c>
      <c r="M2963" s="36">
        <f t="shared" si="325"/>
        <v>0.41440137413272343</v>
      </c>
      <c r="N2963" s="37">
        <f t="shared" si="326"/>
        <v>2021</v>
      </c>
      <c r="O2963" s="38" t="str">
        <f t="shared" si="327"/>
        <v>Q1</v>
      </c>
      <c r="P2963" s="37">
        <f t="shared" si="328"/>
        <v>3</v>
      </c>
    </row>
    <row r="2964" spans="1:16" x14ac:dyDescent="0.25">
      <c r="A2964" s="31">
        <v>44256</v>
      </c>
      <c r="B2964" s="32" t="s">
        <v>85</v>
      </c>
      <c r="C2964" s="32" t="s">
        <v>75</v>
      </c>
      <c r="D2964" s="32" t="s">
        <v>76</v>
      </c>
      <c r="E2964" s="33">
        <v>62</v>
      </c>
      <c r="F2964" s="34">
        <v>88357.47</v>
      </c>
      <c r="G2964" s="34">
        <v>0</v>
      </c>
      <c r="H2964" s="34">
        <v>48274.879999999997</v>
      </c>
      <c r="I2964" s="34">
        <v>0</v>
      </c>
      <c r="J2964" s="35">
        <f t="shared" si="322"/>
        <v>88357.47</v>
      </c>
      <c r="K2964" s="35">
        <f t="shared" si="323"/>
        <v>40082.590000000004</v>
      </c>
      <c r="L2964" s="35">
        <f t="shared" si="324"/>
        <v>40082.590000000004</v>
      </c>
      <c r="M2964" s="36">
        <f t="shared" si="325"/>
        <v>0.45364121448927863</v>
      </c>
      <c r="N2964" s="37">
        <f t="shared" si="326"/>
        <v>2021</v>
      </c>
      <c r="O2964" s="38" t="str">
        <f t="shared" si="327"/>
        <v>Q1</v>
      </c>
      <c r="P2964" s="37">
        <f t="shared" si="328"/>
        <v>3</v>
      </c>
    </row>
    <row r="2965" spans="1:16" x14ac:dyDescent="0.25">
      <c r="A2965" s="31">
        <v>44256</v>
      </c>
      <c r="B2965" s="32" t="s">
        <v>85</v>
      </c>
      <c r="C2965" s="32" t="s">
        <v>75</v>
      </c>
      <c r="D2965" s="32" t="s">
        <v>77</v>
      </c>
      <c r="E2965" s="33">
        <v>4</v>
      </c>
      <c r="F2965" s="34">
        <v>8342.4500000000007</v>
      </c>
      <c r="G2965" s="34">
        <v>417.12</v>
      </c>
      <c r="H2965" s="34">
        <v>4500.67</v>
      </c>
      <c r="I2965" s="34">
        <v>0</v>
      </c>
      <c r="J2965" s="35">
        <f t="shared" si="322"/>
        <v>7925.3300000000008</v>
      </c>
      <c r="K2965" s="35">
        <f t="shared" si="323"/>
        <v>3424.6600000000008</v>
      </c>
      <c r="L2965" s="35">
        <f t="shared" si="324"/>
        <v>3424.6600000000008</v>
      </c>
      <c r="M2965" s="36">
        <f t="shared" si="325"/>
        <v>0.43211576047937439</v>
      </c>
      <c r="N2965" s="37">
        <f t="shared" si="326"/>
        <v>2021</v>
      </c>
      <c r="O2965" s="38" t="str">
        <f t="shared" si="327"/>
        <v>Q1</v>
      </c>
      <c r="P2965" s="37">
        <f t="shared" si="328"/>
        <v>3</v>
      </c>
    </row>
    <row r="2966" spans="1:16" x14ac:dyDescent="0.25">
      <c r="A2966" s="31">
        <v>44256</v>
      </c>
      <c r="B2966" s="32" t="s">
        <v>85</v>
      </c>
      <c r="C2966" s="32" t="s">
        <v>78</v>
      </c>
      <c r="D2966" s="32" t="s">
        <v>76</v>
      </c>
      <c r="E2966" s="33">
        <v>237</v>
      </c>
      <c r="F2966" s="34">
        <v>305160.46999999997</v>
      </c>
      <c r="G2966" s="34">
        <v>0</v>
      </c>
      <c r="H2966" s="34">
        <v>167455.97</v>
      </c>
      <c r="I2966" s="34">
        <v>0</v>
      </c>
      <c r="J2966" s="35">
        <f t="shared" si="322"/>
        <v>305160.46999999997</v>
      </c>
      <c r="K2966" s="35">
        <f t="shared" si="323"/>
        <v>137704.49999999997</v>
      </c>
      <c r="L2966" s="35">
        <f t="shared" si="324"/>
        <v>137704.49999999997</v>
      </c>
      <c r="M2966" s="36">
        <f t="shared" si="325"/>
        <v>0.45125274580944241</v>
      </c>
      <c r="N2966" s="37">
        <f t="shared" si="326"/>
        <v>2021</v>
      </c>
      <c r="O2966" s="38" t="str">
        <f t="shared" si="327"/>
        <v>Q1</v>
      </c>
      <c r="P2966" s="37">
        <f t="shared" si="328"/>
        <v>3</v>
      </c>
    </row>
    <row r="2967" spans="1:16" x14ac:dyDescent="0.25">
      <c r="A2967" s="31">
        <v>44256</v>
      </c>
      <c r="B2967" s="32" t="s">
        <v>85</v>
      </c>
      <c r="C2967" s="32" t="s">
        <v>78</v>
      </c>
      <c r="D2967" s="32" t="s">
        <v>77</v>
      </c>
      <c r="E2967" s="33">
        <v>15</v>
      </c>
      <c r="F2967" s="34">
        <v>20729.13</v>
      </c>
      <c r="G2967" s="34">
        <v>1036.45</v>
      </c>
      <c r="H2967" s="34">
        <v>11283.26</v>
      </c>
      <c r="I2967" s="34">
        <v>0</v>
      </c>
      <c r="J2967" s="35">
        <f t="shared" si="322"/>
        <v>19692.68</v>
      </c>
      <c r="K2967" s="35">
        <f t="shared" si="323"/>
        <v>8409.42</v>
      </c>
      <c r="L2967" s="35">
        <f t="shared" si="324"/>
        <v>8409.42</v>
      </c>
      <c r="M2967" s="36">
        <f t="shared" si="325"/>
        <v>0.4270327857863937</v>
      </c>
      <c r="N2967" s="37">
        <f t="shared" si="326"/>
        <v>2021</v>
      </c>
      <c r="O2967" s="38" t="str">
        <f t="shared" si="327"/>
        <v>Q1</v>
      </c>
      <c r="P2967" s="37">
        <f t="shared" si="328"/>
        <v>3</v>
      </c>
    </row>
    <row r="2968" spans="1:16" x14ac:dyDescent="0.25">
      <c r="A2968" s="31">
        <v>44256</v>
      </c>
      <c r="B2968" s="32" t="s">
        <v>85</v>
      </c>
      <c r="C2968" s="32" t="s">
        <v>79</v>
      </c>
      <c r="D2968" s="32" t="s">
        <v>76</v>
      </c>
      <c r="E2968" s="33">
        <v>43</v>
      </c>
      <c r="F2968" s="34">
        <v>55830.06</v>
      </c>
      <c r="G2968" s="34">
        <v>0</v>
      </c>
      <c r="H2968" s="34">
        <v>30167.21</v>
      </c>
      <c r="I2968" s="34">
        <v>0</v>
      </c>
      <c r="J2968" s="35">
        <f t="shared" si="322"/>
        <v>55830.06</v>
      </c>
      <c r="K2968" s="35">
        <f t="shared" si="323"/>
        <v>25662.85</v>
      </c>
      <c r="L2968" s="35">
        <f t="shared" si="324"/>
        <v>25662.85</v>
      </c>
      <c r="M2968" s="36">
        <f t="shared" si="325"/>
        <v>0.45966008275828468</v>
      </c>
      <c r="N2968" s="37">
        <f t="shared" si="326"/>
        <v>2021</v>
      </c>
      <c r="O2968" s="38" t="str">
        <f t="shared" si="327"/>
        <v>Q1</v>
      </c>
      <c r="P2968" s="37">
        <f t="shared" si="328"/>
        <v>3</v>
      </c>
    </row>
    <row r="2969" spans="1:16" x14ac:dyDescent="0.25">
      <c r="A2969" s="31">
        <v>44256</v>
      </c>
      <c r="B2969" s="32" t="s">
        <v>85</v>
      </c>
      <c r="C2969" s="32" t="s">
        <v>79</v>
      </c>
      <c r="D2969" s="32" t="s">
        <v>77</v>
      </c>
      <c r="E2969" s="33">
        <v>2</v>
      </c>
      <c r="F2969" s="34">
        <v>2724.87</v>
      </c>
      <c r="G2969" s="34">
        <v>136.24</v>
      </c>
      <c r="H2969" s="34">
        <v>1532.15</v>
      </c>
      <c r="I2969" s="34">
        <v>0</v>
      </c>
      <c r="J2969" s="35">
        <f t="shared" si="322"/>
        <v>2588.63</v>
      </c>
      <c r="K2969" s="35">
        <f t="shared" si="323"/>
        <v>1056.48</v>
      </c>
      <c r="L2969" s="35">
        <f t="shared" si="324"/>
        <v>1056.48</v>
      </c>
      <c r="M2969" s="36">
        <f t="shared" si="325"/>
        <v>0.40812321575505189</v>
      </c>
      <c r="N2969" s="37">
        <f t="shared" si="326"/>
        <v>2021</v>
      </c>
      <c r="O2969" s="38" t="str">
        <f t="shared" si="327"/>
        <v>Q1</v>
      </c>
      <c r="P2969" s="37">
        <f t="shared" si="328"/>
        <v>3</v>
      </c>
    </row>
    <row r="2970" spans="1:16" x14ac:dyDescent="0.25">
      <c r="A2970" s="31">
        <v>44287</v>
      </c>
      <c r="B2970" s="32" t="s">
        <v>74</v>
      </c>
      <c r="C2970" s="32" t="s">
        <v>86</v>
      </c>
      <c r="D2970" s="32" t="s">
        <v>76</v>
      </c>
      <c r="E2970" s="33">
        <v>113</v>
      </c>
      <c r="F2970" s="34">
        <v>48452.55</v>
      </c>
      <c r="G2970" s="34">
        <v>0</v>
      </c>
      <c r="H2970" s="34">
        <v>28230.58</v>
      </c>
      <c r="I2970" s="34">
        <v>3147.97</v>
      </c>
      <c r="J2970" s="35">
        <f t="shared" si="322"/>
        <v>48452.55</v>
      </c>
      <c r="K2970" s="35">
        <f t="shared" si="323"/>
        <v>20221.97</v>
      </c>
      <c r="L2970" s="35">
        <f t="shared" si="324"/>
        <v>17074</v>
      </c>
      <c r="M2970" s="36">
        <f t="shared" si="325"/>
        <v>0.41735615566156992</v>
      </c>
      <c r="N2970" s="37">
        <f t="shared" si="326"/>
        <v>2021</v>
      </c>
      <c r="O2970" s="38" t="str">
        <f t="shared" si="327"/>
        <v>Q2</v>
      </c>
      <c r="P2970" s="37">
        <f t="shared" si="328"/>
        <v>4</v>
      </c>
    </row>
    <row r="2971" spans="1:16" x14ac:dyDescent="0.25">
      <c r="A2971" s="31">
        <v>44287</v>
      </c>
      <c r="B2971" s="32" t="s">
        <v>74</v>
      </c>
      <c r="C2971" s="32" t="s">
        <v>86</v>
      </c>
      <c r="D2971" s="32" t="s">
        <v>77</v>
      </c>
      <c r="E2971" s="33">
        <v>39</v>
      </c>
      <c r="F2971" s="34">
        <v>19496.97</v>
      </c>
      <c r="G2971" s="34">
        <v>1533.95</v>
      </c>
      <c r="H2971" s="34">
        <v>10802.97</v>
      </c>
      <c r="I2971" s="34">
        <v>1169.32</v>
      </c>
      <c r="J2971" s="35">
        <f t="shared" si="322"/>
        <v>17963.02</v>
      </c>
      <c r="K2971" s="35">
        <f t="shared" si="323"/>
        <v>7160.0500000000011</v>
      </c>
      <c r="L2971" s="35">
        <f t="shared" si="324"/>
        <v>5990.7300000000014</v>
      </c>
      <c r="M2971" s="36">
        <f t="shared" si="325"/>
        <v>0.39859945599348001</v>
      </c>
      <c r="N2971" s="37">
        <f t="shared" si="326"/>
        <v>2021</v>
      </c>
      <c r="O2971" s="38" t="str">
        <f t="shared" si="327"/>
        <v>Q2</v>
      </c>
      <c r="P2971" s="37">
        <f t="shared" si="328"/>
        <v>4</v>
      </c>
    </row>
    <row r="2972" spans="1:16" x14ac:dyDescent="0.25">
      <c r="A2972" s="31">
        <v>44287</v>
      </c>
      <c r="B2972" s="32" t="s">
        <v>74</v>
      </c>
      <c r="C2972" s="32" t="s">
        <v>75</v>
      </c>
      <c r="D2972" s="32" t="s">
        <v>76</v>
      </c>
      <c r="E2972" s="33">
        <v>124</v>
      </c>
      <c r="F2972" s="34">
        <v>56657.05</v>
      </c>
      <c r="G2972" s="34">
        <v>0</v>
      </c>
      <c r="H2972" s="34">
        <v>34236.949999999997</v>
      </c>
      <c r="I2972" s="34">
        <v>0</v>
      </c>
      <c r="J2972" s="35">
        <f t="shared" si="322"/>
        <v>56657.05</v>
      </c>
      <c r="K2972" s="35">
        <f t="shared" si="323"/>
        <v>22420.100000000006</v>
      </c>
      <c r="L2972" s="35">
        <f t="shared" si="324"/>
        <v>22420.100000000006</v>
      </c>
      <c r="M2972" s="36">
        <f t="shared" si="325"/>
        <v>0.39571597885876525</v>
      </c>
      <c r="N2972" s="37">
        <f t="shared" si="326"/>
        <v>2021</v>
      </c>
      <c r="O2972" s="38" t="str">
        <f t="shared" si="327"/>
        <v>Q2</v>
      </c>
      <c r="P2972" s="37">
        <f t="shared" si="328"/>
        <v>4</v>
      </c>
    </row>
    <row r="2973" spans="1:16" x14ac:dyDescent="0.25">
      <c r="A2973" s="31">
        <v>44287</v>
      </c>
      <c r="B2973" s="32" t="s">
        <v>74</v>
      </c>
      <c r="C2973" s="32" t="s">
        <v>75</v>
      </c>
      <c r="D2973" s="32" t="s">
        <v>77</v>
      </c>
      <c r="E2973" s="33">
        <v>43</v>
      </c>
      <c r="F2973" s="34">
        <v>14714.03</v>
      </c>
      <c r="G2973" s="34">
        <v>1059.1099999999999</v>
      </c>
      <c r="H2973" s="34">
        <v>9007.11</v>
      </c>
      <c r="I2973" s="34">
        <v>0</v>
      </c>
      <c r="J2973" s="35">
        <f t="shared" si="322"/>
        <v>13654.92</v>
      </c>
      <c r="K2973" s="35">
        <f t="shared" si="323"/>
        <v>4647.8099999999995</v>
      </c>
      <c r="L2973" s="35">
        <f t="shared" si="324"/>
        <v>4647.8099999999995</v>
      </c>
      <c r="M2973" s="36">
        <f t="shared" si="325"/>
        <v>0.34037621604520563</v>
      </c>
      <c r="N2973" s="37">
        <f t="shared" si="326"/>
        <v>2021</v>
      </c>
      <c r="O2973" s="38" t="str">
        <f t="shared" si="327"/>
        <v>Q2</v>
      </c>
      <c r="P2973" s="37">
        <f t="shared" si="328"/>
        <v>4</v>
      </c>
    </row>
    <row r="2974" spans="1:16" x14ac:dyDescent="0.25">
      <c r="A2974" s="31">
        <v>44287</v>
      </c>
      <c r="B2974" s="32" t="s">
        <v>74</v>
      </c>
      <c r="C2974" s="32" t="s">
        <v>78</v>
      </c>
      <c r="D2974" s="32" t="s">
        <v>76</v>
      </c>
      <c r="E2974" s="33">
        <v>709</v>
      </c>
      <c r="F2974" s="34">
        <v>288001.89</v>
      </c>
      <c r="G2974" s="34">
        <v>0</v>
      </c>
      <c r="H2974" s="34">
        <v>178857.14</v>
      </c>
      <c r="I2974" s="34">
        <v>0</v>
      </c>
      <c r="J2974" s="35">
        <f t="shared" si="322"/>
        <v>288001.89</v>
      </c>
      <c r="K2974" s="35">
        <f t="shared" si="323"/>
        <v>109144.75</v>
      </c>
      <c r="L2974" s="35">
        <f t="shared" si="324"/>
        <v>109144.75</v>
      </c>
      <c r="M2974" s="36">
        <f t="shared" si="325"/>
        <v>0.37897233938291169</v>
      </c>
      <c r="N2974" s="37">
        <f t="shared" si="326"/>
        <v>2021</v>
      </c>
      <c r="O2974" s="38" t="str">
        <f t="shared" si="327"/>
        <v>Q2</v>
      </c>
      <c r="P2974" s="37">
        <f t="shared" si="328"/>
        <v>4</v>
      </c>
    </row>
    <row r="2975" spans="1:16" x14ac:dyDescent="0.25">
      <c r="A2975" s="31">
        <v>44287</v>
      </c>
      <c r="B2975" s="32" t="s">
        <v>74</v>
      </c>
      <c r="C2975" s="32" t="s">
        <v>78</v>
      </c>
      <c r="D2975" s="32" t="s">
        <v>77</v>
      </c>
      <c r="E2975" s="33">
        <v>144</v>
      </c>
      <c r="F2975" s="34">
        <v>62809</v>
      </c>
      <c r="G2975" s="34">
        <v>4658.97</v>
      </c>
      <c r="H2975" s="34">
        <v>38249.71</v>
      </c>
      <c r="I2975" s="34">
        <v>0</v>
      </c>
      <c r="J2975" s="35">
        <f t="shared" si="322"/>
        <v>58150.03</v>
      </c>
      <c r="K2975" s="35">
        <f t="shared" si="323"/>
        <v>19900.32</v>
      </c>
      <c r="L2975" s="35">
        <f t="shared" si="324"/>
        <v>19900.32</v>
      </c>
      <c r="M2975" s="36">
        <f t="shared" si="325"/>
        <v>0.34222372714167132</v>
      </c>
      <c r="N2975" s="37">
        <f t="shared" si="326"/>
        <v>2021</v>
      </c>
      <c r="O2975" s="38" t="str">
        <f t="shared" si="327"/>
        <v>Q2</v>
      </c>
      <c r="P2975" s="37">
        <f t="shared" si="328"/>
        <v>4</v>
      </c>
    </row>
    <row r="2976" spans="1:16" x14ac:dyDescent="0.25">
      <c r="A2976" s="31">
        <v>44287</v>
      </c>
      <c r="B2976" s="32" t="s">
        <v>74</v>
      </c>
      <c r="C2976" s="32" t="s">
        <v>79</v>
      </c>
      <c r="D2976" s="32" t="s">
        <v>76</v>
      </c>
      <c r="E2976" s="33">
        <v>110</v>
      </c>
      <c r="F2976" s="34">
        <v>48431.66</v>
      </c>
      <c r="G2976" s="34">
        <v>0</v>
      </c>
      <c r="H2976" s="34">
        <v>28976.76</v>
      </c>
      <c r="I2976" s="34">
        <v>0</v>
      </c>
      <c r="J2976" s="35">
        <f t="shared" si="322"/>
        <v>48431.66</v>
      </c>
      <c r="K2976" s="35">
        <f t="shared" si="323"/>
        <v>19454.900000000005</v>
      </c>
      <c r="L2976" s="35">
        <f t="shared" si="324"/>
        <v>19454.900000000005</v>
      </c>
      <c r="M2976" s="36">
        <f t="shared" si="325"/>
        <v>0.40169798020551029</v>
      </c>
      <c r="N2976" s="37">
        <f t="shared" si="326"/>
        <v>2021</v>
      </c>
      <c r="O2976" s="38" t="str">
        <f t="shared" si="327"/>
        <v>Q2</v>
      </c>
      <c r="P2976" s="37">
        <f t="shared" si="328"/>
        <v>4</v>
      </c>
    </row>
    <row r="2977" spans="1:16" x14ac:dyDescent="0.25">
      <c r="A2977" s="31">
        <v>44287</v>
      </c>
      <c r="B2977" s="32" t="s">
        <v>74</v>
      </c>
      <c r="C2977" s="32" t="s">
        <v>79</v>
      </c>
      <c r="D2977" s="32" t="s">
        <v>77</v>
      </c>
      <c r="E2977" s="33">
        <v>58</v>
      </c>
      <c r="F2977" s="34">
        <v>26875.54</v>
      </c>
      <c r="G2977" s="34">
        <v>2111.6799999999998</v>
      </c>
      <c r="H2977" s="34">
        <v>15908.56</v>
      </c>
      <c r="I2977" s="34">
        <v>0</v>
      </c>
      <c r="J2977" s="35">
        <f t="shared" si="322"/>
        <v>24763.86</v>
      </c>
      <c r="K2977" s="35">
        <f t="shared" si="323"/>
        <v>8855.3000000000011</v>
      </c>
      <c r="L2977" s="35">
        <f t="shared" si="324"/>
        <v>8855.3000000000011</v>
      </c>
      <c r="M2977" s="36">
        <f t="shared" si="325"/>
        <v>0.35758964878657856</v>
      </c>
      <c r="N2977" s="37">
        <f t="shared" si="326"/>
        <v>2021</v>
      </c>
      <c r="O2977" s="38" t="str">
        <f t="shared" si="327"/>
        <v>Q2</v>
      </c>
      <c r="P2977" s="37">
        <f t="shared" si="328"/>
        <v>4</v>
      </c>
    </row>
    <row r="2978" spans="1:16" x14ac:dyDescent="0.25">
      <c r="A2978" s="31">
        <v>44287</v>
      </c>
      <c r="B2978" s="32" t="s">
        <v>80</v>
      </c>
      <c r="C2978" s="32" t="s">
        <v>86</v>
      </c>
      <c r="D2978" s="32" t="s">
        <v>76</v>
      </c>
      <c r="E2978" s="33">
        <v>47</v>
      </c>
      <c r="F2978" s="34">
        <v>284900.34000000003</v>
      </c>
      <c r="G2978" s="34">
        <v>0</v>
      </c>
      <c r="H2978" s="34">
        <v>247451.51999999999</v>
      </c>
      <c r="I2978" s="34">
        <v>18513.03</v>
      </c>
      <c r="J2978" s="35">
        <f t="shared" si="322"/>
        <v>284900.34000000003</v>
      </c>
      <c r="K2978" s="35">
        <f t="shared" si="323"/>
        <v>37448.820000000036</v>
      </c>
      <c r="L2978" s="35">
        <f t="shared" si="324"/>
        <v>18935.790000000037</v>
      </c>
      <c r="M2978" s="36">
        <f t="shared" si="325"/>
        <v>0.13144533277847276</v>
      </c>
      <c r="N2978" s="37">
        <f t="shared" si="326"/>
        <v>2021</v>
      </c>
      <c r="O2978" s="38" t="str">
        <f t="shared" si="327"/>
        <v>Q2</v>
      </c>
      <c r="P2978" s="37">
        <f t="shared" si="328"/>
        <v>4</v>
      </c>
    </row>
    <row r="2979" spans="1:16" x14ac:dyDescent="0.25">
      <c r="A2979" s="31">
        <v>44287</v>
      </c>
      <c r="B2979" s="32" t="s">
        <v>80</v>
      </c>
      <c r="C2979" s="32" t="s">
        <v>86</v>
      </c>
      <c r="D2979" s="32" t="s">
        <v>77</v>
      </c>
      <c r="E2979" s="33">
        <v>13</v>
      </c>
      <c r="F2979" s="34">
        <v>84215.97</v>
      </c>
      <c r="G2979" s="34">
        <v>6675.7</v>
      </c>
      <c r="H2979" s="34">
        <v>72491.11</v>
      </c>
      <c r="I2979" s="34">
        <v>5045.62</v>
      </c>
      <c r="J2979" s="35">
        <f t="shared" si="322"/>
        <v>77540.27</v>
      </c>
      <c r="K2979" s="35">
        <f t="shared" si="323"/>
        <v>5049.1600000000035</v>
      </c>
      <c r="L2979" s="35">
        <f t="shared" si="324"/>
        <v>3.5400000000036016</v>
      </c>
      <c r="M2979" s="36">
        <f t="shared" si="325"/>
        <v>6.5116616178922296E-2</v>
      </c>
      <c r="N2979" s="37">
        <f t="shared" si="326"/>
        <v>2021</v>
      </c>
      <c r="O2979" s="38" t="str">
        <f t="shared" si="327"/>
        <v>Q2</v>
      </c>
      <c r="P2979" s="37">
        <f t="shared" si="328"/>
        <v>4</v>
      </c>
    </row>
    <row r="2980" spans="1:16" x14ac:dyDescent="0.25">
      <c r="A2980" s="31">
        <v>44287</v>
      </c>
      <c r="B2980" s="32" t="s">
        <v>80</v>
      </c>
      <c r="C2980" s="32" t="s">
        <v>75</v>
      </c>
      <c r="D2980" s="32" t="s">
        <v>76</v>
      </c>
      <c r="E2980" s="33">
        <v>31</v>
      </c>
      <c r="F2980" s="34">
        <v>160609.54999999999</v>
      </c>
      <c r="G2980" s="34">
        <v>0</v>
      </c>
      <c r="H2980" s="34">
        <v>142389.14000000001</v>
      </c>
      <c r="I2980" s="34">
        <v>0</v>
      </c>
      <c r="J2980" s="35">
        <f t="shared" si="322"/>
        <v>160609.54999999999</v>
      </c>
      <c r="K2980" s="35">
        <f t="shared" si="323"/>
        <v>18220.409999999974</v>
      </c>
      <c r="L2980" s="35">
        <f t="shared" si="324"/>
        <v>18220.409999999974</v>
      </c>
      <c r="M2980" s="36">
        <f t="shared" si="325"/>
        <v>0.11344537108783366</v>
      </c>
      <c r="N2980" s="37">
        <f t="shared" si="326"/>
        <v>2021</v>
      </c>
      <c r="O2980" s="38" t="str">
        <f t="shared" si="327"/>
        <v>Q2</v>
      </c>
      <c r="P2980" s="37">
        <f t="shared" si="328"/>
        <v>4</v>
      </c>
    </row>
    <row r="2981" spans="1:16" x14ac:dyDescent="0.25">
      <c r="A2981" s="31">
        <v>44287</v>
      </c>
      <c r="B2981" s="32" t="s">
        <v>80</v>
      </c>
      <c r="C2981" s="32" t="s">
        <v>75</v>
      </c>
      <c r="D2981" s="32" t="s">
        <v>77</v>
      </c>
      <c r="E2981" s="33">
        <v>16</v>
      </c>
      <c r="F2981" s="34">
        <v>102739.13</v>
      </c>
      <c r="G2981" s="34">
        <v>7890.96</v>
      </c>
      <c r="H2981" s="34">
        <v>88884.45</v>
      </c>
      <c r="I2981" s="34">
        <v>0</v>
      </c>
      <c r="J2981" s="35">
        <f t="shared" si="322"/>
        <v>94848.17</v>
      </c>
      <c r="K2981" s="35">
        <f t="shared" si="323"/>
        <v>5963.7200000000012</v>
      </c>
      <c r="L2981" s="35">
        <f t="shared" si="324"/>
        <v>5963.7200000000012</v>
      </c>
      <c r="M2981" s="36">
        <f t="shared" si="325"/>
        <v>6.2876489867964777E-2</v>
      </c>
      <c r="N2981" s="37">
        <f t="shared" si="326"/>
        <v>2021</v>
      </c>
      <c r="O2981" s="38" t="str">
        <f t="shared" si="327"/>
        <v>Q2</v>
      </c>
      <c r="P2981" s="37">
        <f t="shared" si="328"/>
        <v>4</v>
      </c>
    </row>
    <row r="2982" spans="1:16" x14ac:dyDescent="0.25">
      <c r="A2982" s="31">
        <v>44287</v>
      </c>
      <c r="B2982" s="32" t="s">
        <v>80</v>
      </c>
      <c r="C2982" s="32" t="s">
        <v>78</v>
      </c>
      <c r="D2982" s="32" t="s">
        <v>76</v>
      </c>
      <c r="E2982" s="33">
        <v>125</v>
      </c>
      <c r="F2982" s="34">
        <v>705756.01</v>
      </c>
      <c r="G2982" s="34">
        <v>0</v>
      </c>
      <c r="H2982" s="34">
        <v>610360.48</v>
      </c>
      <c r="I2982" s="34">
        <v>0</v>
      </c>
      <c r="J2982" s="35">
        <f t="shared" si="322"/>
        <v>705756.01</v>
      </c>
      <c r="K2982" s="35">
        <f t="shared" si="323"/>
        <v>95395.530000000028</v>
      </c>
      <c r="L2982" s="35">
        <f t="shared" si="324"/>
        <v>95395.530000000028</v>
      </c>
      <c r="M2982" s="36">
        <f t="shared" si="325"/>
        <v>0.13516786063217517</v>
      </c>
      <c r="N2982" s="37">
        <f t="shared" si="326"/>
        <v>2021</v>
      </c>
      <c r="O2982" s="38" t="str">
        <f t="shared" si="327"/>
        <v>Q2</v>
      </c>
      <c r="P2982" s="37">
        <f t="shared" si="328"/>
        <v>4</v>
      </c>
    </row>
    <row r="2983" spans="1:16" x14ac:dyDescent="0.25">
      <c r="A2983" s="31">
        <v>44287</v>
      </c>
      <c r="B2983" s="32" t="s">
        <v>80</v>
      </c>
      <c r="C2983" s="32" t="s">
        <v>78</v>
      </c>
      <c r="D2983" s="32" t="s">
        <v>77</v>
      </c>
      <c r="E2983" s="33">
        <v>22</v>
      </c>
      <c r="F2983" s="34">
        <v>116864.74</v>
      </c>
      <c r="G2983" s="34">
        <v>8833.31</v>
      </c>
      <c r="H2983" s="34">
        <v>100980.23</v>
      </c>
      <c r="I2983" s="34">
        <v>0</v>
      </c>
      <c r="J2983" s="35">
        <f t="shared" si="322"/>
        <v>108031.43000000001</v>
      </c>
      <c r="K2983" s="35">
        <f t="shared" si="323"/>
        <v>7051.2000000000116</v>
      </c>
      <c r="L2983" s="35">
        <f t="shared" si="324"/>
        <v>7051.2000000000116</v>
      </c>
      <c r="M2983" s="36">
        <f t="shared" si="325"/>
        <v>6.5269894140992227E-2</v>
      </c>
      <c r="N2983" s="37">
        <f t="shared" si="326"/>
        <v>2021</v>
      </c>
      <c r="O2983" s="38" t="str">
        <f t="shared" si="327"/>
        <v>Q2</v>
      </c>
      <c r="P2983" s="37">
        <f t="shared" si="328"/>
        <v>4</v>
      </c>
    </row>
    <row r="2984" spans="1:16" x14ac:dyDescent="0.25">
      <c r="A2984" s="31">
        <v>44287</v>
      </c>
      <c r="B2984" s="32" t="s">
        <v>80</v>
      </c>
      <c r="C2984" s="32" t="s">
        <v>79</v>
      </c>
      <c r="D2984" s="32" t="s">
        <v>76</v>
      </c>
      <c r="E2984" s="33">
        <v>36</v>
      </c>
      <c r="F2984" s="34">
        <v>240141.98</v>
      </c>
      <c r="G2984" s="34">
        <v>0</v>
      </c>
      <c r="H2984" s="34">
        <v>205460.88</v>
      </c>
      <c r="I2984" s="34">
        <v>0</v>
      </c>
      <c r="J2984" s="35">
        <f t="shared" si="322"/>
        <v>240141.98</v>
      </c>
      <c r="K2984" s="35">
        <f t="shared" si="323"/>
        <v>34681.100000000006</v>
      </c>
      <c r="L2984" s="35">
        <f t="shared" si="324"/>
        <v>34681.100000000006</v>
      </c>
      <c r="M2984" s="36">
        <f t="shared" si="325"/>
        <v>0.14441914737273343</v>
      </c>
      <c r="N2984" s="37">
        <f t="shared" si="326"/>
        <v>2021</v>
      </c>
      <c r="O2984" s="38" t="str">
        <f t="shared" si="327"/>
        <v>Q2</v>
      </c>
      <c r="P2984" s="37">
        <f t="shared" si="328"/>
        <v>4</v>
      </c>
    </row>
    <row r="2985" spans="1:16" x14ac:dyDescent="0.25">
      <c r="A2985" s="31">
        <v>44287</v>
      </c>
      <c r="B2985" s="32" t="s">
        <v>80</v>
      </c>
      <c r="C2985" s="32" t="s">
        <v>79</v>
      </c>
      <c r="D2985" s="32" t="s">
        <v>77</v>
      </c>
      <c r="E2985" s="33">
        <v>19</v>
      </c>
      <c r="F2985" s="34">
        <v>108697.84</v>
      </c>
      <c r="G2985" s="34">
        <v>7858.98</v>
      </c>
      <c r="H2985" s="34">
        <v>94969.31</v>
      </c>
      <c r="I2985" s="34">
        <v>0</v>
      </c>
      <c r="J2985" s="35">
        <f t="shared" si="322"/>
        <v>100838.86</v>
      </c>
      <c r="K2985" s="35">
        <f t="shared" si="323"/>
        <v>5869.5500000000029</v>
      </c>
      <c r="L2985" s="35">
        <f t="shared" si="324"/>
        <v>5869.5500000000029</v>
      </c>
      <c r="M2985" s="36">
        <f t="shared" si="325"/>
        <v>5.8207222890064435E-2</v>
      </c>
      <c r="N2985" s="37">
        <f t="shared" si="326"/>
        <v>2021</v>
      </c>
      <c r="O2985" s="38" t="str">
        <f t="shared" si="327"/>
        <v>Q2</v>
      </c>
      <c r="P2985" s="37">
        <f t="shared" si="328"/>
        <v>4</v>
      </c>
    </row>
    <row r="2986" spans="1:16" x14ac:dyDescent="0.25">
      <c r="A2986" s="31">
        <v>44287</v>
      </c>
      <c r="B2986" s="32" t="s">
        <v>81</v>
      </c>
      <c r="C2986" s="32" t="s">
        <v>86</v>
      </c>
      <c r="D2986" s="32" t="s">
        <v>76</v>
      </c>
      <c r="E2986" s="33">
        <v>95</v>
      </c>
      <c r="F2986" s="34">
        <v>69253.600000000006</v>
      </c>
      <c r="G2986" s="34">
        <v>0</v>
      </c>
      <c r="H2986" s="34">
        <v>31856.98</v>
      </c>
      <c r="I2986" s="34">
        <v>4499.0200000000004</v>
      </c>
      <c r="J2986" s="35">
        <f t="shared" si="322"/>
        <v>69253.600000000006</v>
      </c>
      <c r="K2986" s="35">
        <f t="shared" si="323"/>
        <v>37396.62000000001</v>
      </c>
      <c r="L2986" s="35">
        <f t="shared" si="324"/>
        <v>32897.600000000006</v>
      </c>
      <c r="M2986" s="36">
        <f t="shared" si="325"/>
        <v>0.53999532154285135</v>
      </c>
      <c r="N2986" s="37">
        <f t="shared" si="326"/>
        <v>2021</v>
      </c>
      <c r="O2986" s="38" t="str">
        <f t="shared" si="327"/>
        <v>Q2</v>
      </c>
      <c r="P2986" s="37">
        <f t="shared" si="328"/>
        <v>4</v>
      </c>
    </row>
    <row r="2987" spans="1:16" x14ac:dyDescent="0.25">
      <c r="A2987" s="31">
        <v>44287</v>
      </c>
      <c r="B2987" s="32" t="s">
        <v>81</v>
      </c>
      <c r="C2987" s="32" t="s">
        <v>86</v>
      </c>
      <c r="D2987" s="32" t="s">
        <v>77</v>
      </c>
      <c r="E2987" s="33">
        <v>39</v>
      </c>
      <c r="F2987" s="34">
        <v>30760.86</v>
      </c>
      <c r="G2987" s="34">
        <v>2352.69</v>
      </c>
      <c r="H2987" s="34">
        <v>13346.65</v>
      </c>
      <c r="I2987" s="34">
        <v>1848.41</v>
      </c>
      <c r="J2987" s="35">
        <f t="shared" si="322"/>
        <v>28408.170000000002</v>
      </c>
      <c r="K2987" s="35">
        <f t="shared" si="323"/>
        <v>15061.520000000002</v>
      </c>
      <c r="L2987" s="35">
        <f t="shared" si="324"/>
        <v>13213.110000000002</v>
      </c>
      <c r="M2987" s="36">
        <f t="shared" si="325"/>
        <v>0.53018269040209209</v>
      </c>
      <c r="N2987" s="37">
        <f t="shared" si="326"/>
        <v>2021</v>
      </c>
      <c r="O2987" s="38" t="str">
        <f t="shared" si="327"/>
        <v>Q2</v>
      </c>
      <c r="P2987" s="37">
        <f t="shared" si="328"/>
        <v>4</v>
      </c>
    </row>
    <row r="2988" spans="1:16" x14ac:dyDescent="0.25">
      <c r="A2988" s="31">
        <v>44287</v>
      </c>
      <c r="B2988" s="32" t="s">
        <v>81</v>
      </c>
      <c r="C2988" s="32" t="s">
        <v>75</v>
      </c>
      <c r="D2988" s="32" t="s">
        <v>76</v>
      </c>
      <c r="E2988" s="33">
        <v>82</v>
      </c>
      <c r="F2988" s="34">
        <v>61252.3</v>
      </c>
      <c r="G2988" s="34">
        <v>0</v>
      </c>
      <c r="H2988" s="34">
        <v>27690.02</v>
      </c>
      <c r="I2988" s="34">
        <v>0</v>
      </c>
      <c r="J2988" s="35">
        <f t="shared" si="322"/>
        <v>61252.3</v>
      </c>
      <c r="K2988" s="35">
        <f t="shared" si="323"/>
        <v>33562.28</v>
      </c>
      <c r="L2988" s="35">
        <f t="shared" si="324"/>
        <v>33562.28</v>
      </c>
      <c r="M2988" s="36">
        <f t="shared" si="325"/>
        <v>0.54793501631775454</v>
      </c>
      <c r="N2988" s="37">
        <f t="shared" si="326"/>
        <v>2021</v>
      </c>
      <c r="O2988" s="38" t="str">
        <f t="shared" si="327"/>
        <v>Q2</v>
      </c>
      <c r="P2988" s="37">
        <f t="shared" si="328"/>
        <v>4</v>
      </c>
    </row>
    <row r="2989" spans="1:16" x14ac:dyDescent="0.25">
      <c r="A2989" s="31">
        <v>44287</v>
      </c>
      <c r="B2989" s="32" t="s">
        <v>81</v>
      </c>
      <c r="C2989" s="32" t="s">
        <v>75</v>
      </c>
      <c r="D2989" s="32" t="s">
        <v>77</v>
      </c>
      <c r="E2989" s="33">
        <v>29</v>
      </c>
      <c r="F2989" s="34">
        <v>23805.13</v>
      </c>
      <c r="G2989" s="34">
        <v>1711.49</v>
      </c>
      <c r="H2989" s="34">
        <v>10568.37</v>
      </c>
      <c r="I2989" s="34">
        <v>0</v>
      </c>
      <c r="J2989" s="35">
        <f t="shared" si="322"/>
        <v>22093.64</v>
      </c>
      <c r="K2989" s="35">
        <f t="shared" si="323"/>
        <v>11525.269999999999</v>
      </c>
      <c r="L2989" s="35">
        <f t="shared" si="324"/>
        <v>11525.269999999999</v>
      </c>
      <c r="M2989" s="36">
        <f t="shared" si="325"/>
        <v>0.52165555336286817</v>
      </c>
      <c r="N2989" s="37">
        <f t="shared" si="326"/>
        <v>2021</v>
      </c>
      <c r="O2989" s="38" t="str">
        <f t="shared" si="327"/>
        <v>Q2</v>
      </c>
      <c r="P2989" s="37">
        <f t="shared" si="328"/>
        <v>4</v>
      </c>
    </row>
    <row r="2990" spans="1:16" x14ac:dyDescent="0.25">
      <c r="A2990" s="31">
        <v>44287</v>
      </c>
      <c r="B2990" s="32" t="s">
        <v>81</v>
      </c>
      <c r="C2990" s="32" t="s">
        <v>78</v>
      </c>
      <c r="D2990" s="32" t="s">
        <v>76</v>
      </c>
      <c r="E2990" s="33">
        <v>403</v>
      </c>
      <c r="F2990" s="34">
        <v>295184.12</v>
      </c>
      <c r="G2990" s="34">
        <v>0</v>
      </c>
      <c r="H2990" s="34">
        <v>132903.51</v>
      </c>
      <c r="I2990" s="34">
        <v>0</v>
      </c>
      <c r="J2990" s="35">
        <f t="shared" si="322"/>
        <v>295184.12</v>
      </c>
      <c r="K2990" s="35">
        <f t="shared" si="323"/>
        <v>162280.60999999999</v>
      </c>
      <c r="L2990" s="35">
        <f t="shared" si="324"/>
        <v>162280.60999999999</v>
      </c>
      <c r="M2990" s="36">
        <f t="shared" si="325"/>
        <v>0.5497606375302303</v>
      </c>
      <c r="N2990" s="37">
        <f t="shared" si="326"/>
        <v>2021</v>
      </c>
      <c r="O2990" s="38" t="str">
        <f t="shared" si="327"/>
        <v>Q2</v>
      </c>
      <c r="P2990" s="37">
        <f t="shared" si="328"/>
        <v>4</v>
      </c>
    </row>
    <row r="2991" spans="1:16" x14ac:dyDescent="0.25">
      <c r="A2991" s="31">
        <v>44287</v>
      </c>
      <c r="B2991" s="32" t="s">
        <v>81</v>
      </c>
      <c r="C2991" s="32" t="s">
        <v>78</v>
      </c>
      <c r="D2991" s="32" t="s">
        <v>77</v>
      </c>
      <c r="E2991" s="33">
        <v>112</v>
      </c>
      <c r="F2991" s="34">
        <v>86403.3</v>
      </c>
      <c r="G2991" s="34">
        <v>6337.36</v>
      </c>
      <c r="H2991" s="34">
        <v>40028.589999999997</v>
      </c>
      <c r="I2991" s="34">
        <v>0</v>
      </c>
      <c r="J2991" s="35">
        <f t="shared" si="322"/>
        <v>80065.94</v>
      </c>
      <c r="K2991" s="35">
        <f t="shared" si="323"/>
        <v>40037.350000000006</v>
      </c>
      <c r="L2991" s="35">
        <f t="shared" si="324"/>
        <v>40037.350000000006</v>
      </c>
      <c r="M2991" s="36">
        <f t="shared" si="325"/>
        <v>0.50005470490947845</v>
      </c>
      <c r="N2991" s="37">
        <f t="shared" si="326"/>
        <v>2021</v>
      </c>
      <c r="O2991" s="38" t="str">
        <f t="shared" si="327"/>
        <v>Q2</v>
      </c>
      <c r="P2991" s="37">
        <f t="shared" si="328"/>
        <v>4</v>
      </c>
    </row>
    <row r="2992" spans="1:16" x14ac:dyDescent="0.25">
      <c r="A2992" s="31">
        <v>44287</v>
      </c>
      <c r="B2992" s="32" t="s">
        <v>81</v>
      </c>
      <c r="C2992" s="32" t="s">
        <v>79</v>
      </c>
      <c r="D2992" s="32" t="s">
        <v>76</v>
      </c>
      <c r="E2992" s="33">
        <v>76</v>
      </c>
      <c r="F2992" s="34">
        <v>60121.72</v>
      </c>
      <c r="G2992" s="34">
        <v>0</v>
      </c>
      <c r="H2992" s="34">
        <v>26937.98</v>
      </c>
      <c r="I2992" s="34">
        <v>0</v>
      </c>
      <c r="J2992" s="35">
        <f t="shared" si="322"/>
        <v>60121.72</v>
      </c>
      <c r="K2992" s="35">
        <f t="shared" si="323"/>
        <v>33183.740000000005</v>
      </c>
      <c r="L2992" s="35">
        <f t="shared" si="324"/>
        <v>33183.740000000005</v>
      </c>
      <c r="M2992" s="36">
        <f t="shared" si="325"/>
        <v>0.55194262572660935</v>
      </c>
      <c r="N2992" s="37">
        <f t="shared" si="326"/>
        <v>2021</v>
      </c>
      <c r="O2992" s="38" t="str">
        <f t="shared" si="327"/>
        <v>Q2</v>
      </c>
      <c r="P2992" s="37">
        <f t="shared" si="328"/>
        <v>4</v>
      </c>
    </row>
    <row r="2993" spans="1:16" x14ac:dyDescent="0.25">
      <c r="A2993" s="31">
        <v>44287</v>
      </c>
      <c r="B2993" s="32" t="s">
        <v>81</v>
      </c>
      <c r="C2993" s="32" t="s">
        <v>79</v>
      </c>
      <c r="D2993" s="32" t="s">
        <v>77</v>
      </c>
      <c r="E2993" s="33">
        <v>24</v>
      </c>
      <c r="F2993" s="34">
        <v>19140.39</v>
      </c>
      <c r="G2993" s="34">
        <v>1522.33</v>
      </c>
      <c r="H2993" s="34">
        <v>8426.31</v>
      </c>
      <c r="I2993" s="34">
        <v>0</v>
      </c>
      <c r="J2993" s="35">
        <f t="shared" si="322"/>
        <v>17618.059999999998</v>
      </c>
      <c r="K2993" s="35">
        <f t="shared" si="323"/>
        <v>9191.7499999999982</v>
      </c>
      <c r="L2993" s="35">
        <f t="shared" si="324"/>
        <v>9191.7499999999982</v>
      </c>
      <c r="M2993" s="36">
        <f t="shared" si="325"/>
        <v>0.52172316361733351</v>
      </c>
      <c r="N2993" s="37">
        <f t="shared" si="326"/>
        <v>2021</v>
      </c>
      <c r="O2993" s="38" t="str">
        <f t="shared" si="327"/>
        <v>Q2</v>
      </c>
      <c r="P2993" s="37">
        <f t="shared" si="328"/>
        <v>4</v>
      </c>
    </row>
    <row r="2994" spans="1:16" x14ac:dyDescent="0.25">
      <c r="A2994" s="31">
        <v>44287</v>
      </c>
      <c r="B2994" s="32" t="s">
        <v>82</v>
      </c>
      <c r="C2994" s="32" t="s">
        <v>86</v>
      </c>
      <c r="D2994" s="32" t="s">
        <v>76</v>
      </c>
      <c r="E2994" s="33">
        <v>234</v>
      </c>
      <c r="F2994" s="34">
        <v>24425.68</v>
      </c>
      <c r="G2994" s="34">
        <v>0</v>
      </c>
      <c r="H2994" s="34">
        <v>19799.900000000001</v>
      </c>
      <c r="I2994" s="34">
        <v>1585.95</v>
      </c>
      <c r="J2994" s="35">
        <f t="shared" si="322"/>
        <v>24425.68</v>
      </c>
      <c r="K2994" s="35">
        <f t="shared" si="323"/>
        <v>4625.7799999999988</v>
      </c>
      <c r="L2994" s="35">
        <f t="shared" si="324"/>
        <v>3039.829999999999</v>
      </c>
      <c r="M2994" s="36">
        <f t="shared" si="325"/>
        <v>0.18938183092548494</v>
      </c>
      <c r="N2994" s="37">
        <f t="shared" si="326"/>
        <v>2021</v>
      </c>
      <c r="O2994" s="38" t="str">
        <f t="shared" si="327"/>
        <v>Q2</v>
      </c>
      <c r="P2994" s="37">
        <f t="shared" si="328"/>
        <v>4</v>
      </c>
    </row>
    <row r="2995" spans="1:16" x14ac:dyDescent="0.25">
      <c r="A2995" s="31">
        <v>44287</v>
      </c>
      <c r="B2995" s="32" t="s">
        <v>82</v>
      </c>
      <c r="C2995" s="32" t="s">
        <v>86</v>
      </c>
      <c r="D2995" s="32" t="s">
        <v>77</v>
      </c>
      <c r="E2995" s="33">
        <v>66</v>
      </c>
      <c r="F2995" s="34">
        <v>7097.14</v>
      </c>
      <c r="G2995" s="34">
        <v>530.82000000000005</v>
      </c>
      <c r="H2995" s="34">
        <v>6065.95</v>
      </c>
      <c r="I2995" s="34">
        <v>429.33</v>
      </c>
      <c r="J2995" s="35">
        <f t="shared" si="322"/>
        <v>6566.3200000000006</v>
      </c>
      <c r="K2995" s="35">
        <f t="shared" si="323"/>
        <v>500.3700000000008</v>
      </c>
      <c r="L2995" s="35">
        <f t="shared" si="324"/>
        <v>71.040000000000816</v>
      </c>
      <c r="M2995" s="36">
        <f t="shared" si="325"/>
        <v>7.6202500030458573E-2</v>
      </c>
      <c r="N2995" s="37">
        <f t="shared" si="326"/>
        <v>2021</v>
      </c>
      <c r="O2995" s="38" t="str">
        <f t="shared" si="327"/>
        <v>Q2</v>
      </c>
      <c r="P2995" s="37">
        <f t="shared" si="328"/>
        <v>4</v>
      </c>
    </row>
    <row r="2996" spans="1:16" x14ac:dyDescent="0.25">
      <c r="A2996" s="31">
        <v>44287</v>
      </c>
      <c r="B2996" s="32" t="s">
        <v>82</v>
      </c>
      <c r="C2996" s="32" t="s">
        <v>75</v>
      </c>
      <c r="D2996" s="32" t="s">
        <v>76</v>
      </c>
      <c r="E2996" s="33">
        <v>186</v>
      </c>
      <c r="F2996" s="34">
        <v>20078.939999999999</v>
      </c>
      <c r="G2996" s="34">
        <v>0</v>
      </c>
      <c r="H2996" s="34">
        <v>16766.63</v>
      </c>
      <c r="I2996" s="34">
        <v>0</v>
      </c>
      <c r="J2996" s="35">
        <f t="shared" si="322"/>
        <v>20078.939999999999</v>
      </c>
      <c r="K2996" s="35">
        <f t="shared" si="323"/>
        <v>3312.3099999999977</v>
      </c>
      <c r="L2996" s="35">
        <f t="shared" si="324"/>
        <v>3312.3099999999977</v>
      </c>
      <c r="M2996" s="36">
        <f t="shared" si="325"/>
        <v>0.1649643855701545</v>
      </c>
      <c r="N2996" s="37">
        <f t="shared" si="326"/>
        <v>2021</v>
      </c>
      <c r="O2996" s="38" t="str">
        <f t="shared" si="327"/>
        <v>Q2</v>
      </c>
      <c r="P2996" s="37">
        <f t="shared" si="328"/>
        <v>4</v>
      </c>
    </row>
    <row r="2997" spans="1:16" x14ac:dyDescent="0.25">
      <c r="A2997" s="31">
        <v>44287</v>
      </c>
      <c r="B2997" s="32" t="s">
        <v>82</v>
      </c>
      <c r="C2997" s="32" t="s">
        <v>75</v>
      </c>
      <c r="D2997" s="32" t="s">
        <v>77</v>
      </c>
      <c r="E2997" s="33">
        <v>83</v>
      </c>
      <c r="F2997" s="34">
        <v>8911.02</v>
      </c>
      <c r="G2997" s="34">
        <v>652.08000000000004</v>
      </c>
      <c r="H2997" s="34">
        <v>7203.15</v>
      </c>
      <c r="I2997" s="34">
        <v>0</v>
      </c>
      <c r="J2997" s="35">
        <f t="shared" si="322"/>
        <v>8258.94</v>
      </c>
      <c r="K2997" s="35">
        <f t="shared" si="323"/>
        <v>1055.7900000000009</v>
      </c>
      <c r="L2997" s="35">
        <f t="shared" si="324"/>
        <v>1055.7900000000009</v>
      </c>
      <c r="M2997" s="36">
        <f t="shared" si="325"/>
        <v>0.12783601769718642</v>
      </c>
      <c r="N2997" s="37">
        <f t="shared" si="326"/>
        <v>2021</v>
      </c>
      <c r="O2997" s="38" t="str">
        <f t="shared" si="327"/>
        <v>Q2</v>
      </c>
      <c r="P2997" s="37">
        <f t="shared" si="328"/>
        <v>4</v>
      </c>
    </row>
    <row r="2998" spans="1:16" x14ac:dyDescent="0.25">
      <c r="A2998" s="31">
        <v>44287</v>
      </c>
      <c r="B2998" s="32" t="s">
        <v>82</v>
      </c>
      <c r="C2998" s="32" t="s">
        <v>78</v>
      </c>
      <c r="D2998" s="32" t="s">
        <v>76</v>
      </c>
      <c r="E2998" s="33">
        <v>1995</v>
      </c>
      <c r="F2998" s="34">
        <v>210270.31</v>
      </c>
      <c r="G2998" s="34">
        <v>0</v>
      </c>
      <c r="H2998" s="34">
        <v>172384.69</v>
      </c>
      <c r="I2998" s="34">
        <v>0</v>
      </c>
      <c r="J2998" s="35">
        <f t="shared" si="322"/>
        <v>210270.31</v>
      </c>
      <c r="K2998" s="35">
        <f t="shared" si="323"/>
        <v>37885.619999999995</v>
      </c>
      <c r="L2998" s="35">
        <f t="shared" si="324"/>
        <v>37885.619999999995</v>
      </c>
      <c r="M2998" s="36">
        <f t="shared" si="325"/>
        <v>0.18017579371999781</v>
      </c>
      <c r="N2998" s="37">
        <f t="shared" si="326"/>
        <v>2021</v>
      </c>
      <c r="O2998" s="38" t="str">
        <f t="shared" si="327"/>
        <v>Q2</v>
      </c>
      <c r="P2998" s="37">
        <f t="shared" si="328"/>
        <v>4</v>
      </c>
    </row>
    <row r="2999" spans="1:16" x14ac:dyDescent="0.25">
      <c r="A2999" s="31">
        <v>44287</v>
      </c>
      <c r="B2999" s="32" t="s">
        <v>82</v>
      </c>
      <c r="C2999" s="32" t="s">
        <v>78</v>
      </c>
      <c r="D2999" s="32" t="s">
        <v>77</v>
      </c>
      <c r="E2999" s="33">
        <v>474</v>
      </c>
      <c r="F2999" s="34">
        <v>46470.879999999997</v>
      </c>
      <c r="G2999" s="34">
        <v>3543.72</v>
      </c>
      <c r="H2999" s="34">
        <v>38319.120000000003</v>
      </c>
      <c r="I2999" s="34">
        <v>0</v>
      </c>
      <c r="J2999" s="35">
        <f t="shared" si="322"/>
        <v>42927.159999999996</v>
      </c>
      <c r="K2999" s="35">
        <f t="shared" si="323"/>
        <v>4608.0399999999936</v>
      </c>
      <c r="L2999" s="35">
        <f t="shared" si="324"/>
        <v>4608.0399999999936</v>
      </c>
      <c r="M2999" s="36">
        <f t="shared" si="325"/>
        <v>0.10734555931489514</v>
      </c>
      <c r="N2999" s="37">
        <f t="shared" si="326"/>
        <v>2021</v>
      </c>
      <c r="O2999" s="38" t="str">
        <f t="shared" si="327"/>
        <v>Q2</v>
      </c>
      <c r="P2999" s="37">
        <f t="shared" si="328"/>
        <v>4</v>
      </c>
    </row>
    <row r="3000" spans="1:16" x14ac:dyDescent="0.25">
      <c r="A3000" s="31">
        <v>44287</v>
      </c>
      <c r="B3000" s="32" t="s">
        <v>82</v>
      </c>
      <c r="C3000" s="32" t="s">
        <v>79</v>
      </c>
      <c r="D3000" s="32" t="s">
        <v>76</v>
      </c>
      <c r="E3000" s="33">
        <v>211</v>
      </c>
      <c r="F3000" s="34">
        <v>24074.73</v>
      </c>
      <c r="G3000" s="34">
        <v>0</v>
      </c>
      <c r="H3000" s="34">
        <v>19948.099999999999</v>
      </c>
      <c r="I3000" s="34">
        <v>0</v>
      </c>
      <c r="J3000" s="35">
        <f t="shared" si="322"/>
        <v>24074.73</v>
      </c>
      <c r="K3000" s="35">
        <f t="shared" si="323"/>
        <v>4126.630000000001</v>
      </c>
      <c r="L3000" s="35">
        <f t="shared" si="324"/>
        <v>4126.630000000001</v>
      </c>
      <c r="M3000" s="36">
        <f t="shared" si="325"/>
        <v>0.17140919129726484</v>
      </c>
      <c r="N3000" s="37">
        <f t="shared" si="326"/>
        <v>2021</v>
      </c>
      <c r="O3000" s="38" t="str">
        <f t="shared" si="327"/>
        <v>Q2</v>
      </c>
      <c r="P3000" s="37">
        <f t="shared" si="328"/>
        <v>4</v>
      </c>
    </row>
    <row r="3001" spans="1:16" x14ac:dyDescent="0.25">
      <c r="A3001" s="31">
        <v>44287</v>
      </c>
      <c r="B3001" s="32" t="s">
        <v>82</v>
      </c>
      <c r="C3001" s="32" t="s">
        <v>79</v>
      </c>
      <c r="D3001" s="32" t="s">
        <v>77</v>
      </c>
      <c r="E3001" s="33">
        <v>90</v>
      </c>
      <c r="F3001" s="34">
        <v>10924.95</v>
      </c>
      <c r="G3001" s="34">
        <v>852.26</v>
      </c>
      <c r="H3001" s="34">
        <v>8996.7900000000009</v>
      </c>
      <c r="I3001" s="34">
        <v>0</v>
      </c>
      <c r="J3001" s="35">
        <f t="shared" si="322"/>
        <v>10072.69</v>
      </c>
      <c r="K3001" s="35">
        <f t="shared" si="323"/>
        <v>1075.8999999999996</v>
      </c>
      <c r="L3001" s="35">
        <f t="shared" si="324"/>
        <v>1075.8999999999996</v>
      </c>
      <c r="M3001" s="36">
        <f t="shared" si="325"/>
        <v>0.1068135721440846</v>
      </c>
      <c r="N3001" s="37">
        <f t="shared" si="326"/>
        <v>2021</v>
      </c>
      <c r="O3001" s="38" t="str">
        <f t="shared" si="327"/>
        <v>Q2</v>
      </c>
      <c r="P3001" s="37">
        <f t="shared" si="328"/>
        <v>4</v>
      </c>
    </row>
    <row r="3002" spans="1:16" x14ac:dyDescent="0.25">
      <c r="A3002" s="31">
        <v>44287</v>
      </c>
      <c r="B3002" s="32" t="s">
        <v>83</v>
      </c>
      <c r="C3002" s="32" t="s">
        <v>86</v>
      </c>
      <c r="D3002" s="32" t="s">
        <v>76</v>
      </c>
      <c r="E3002" s="33">
        <v>101</v>
      </c>
      <c r="F3002" s="34">
        <v>64360.15</v>
      </c>
      <c r="G3002" s="34">
        <v>0</v>
      </c>
      <c r="H3002" s="34">
        <v>34445.78</v>
      </c>
      <c r="I3002" s="34">
        <v>4179</v>
      </c>
      <c r="J3002" s="35">
        <f t="shared" si="322"/>
        <v>64360.15</v>
      </c>
      <c r="K3002" s="35">
        <f t="shared" si="323"/>
        <v>29914.370000000003</v>
      </c>
      <c r="L3002" s="35">
        <f t="shared" si="324"/>
        <v>25735.370000000003</v>
      </c>
      <c r="M3002" s="36">
        <f t="shared" si="325"/>
        <v>0.46479646178574791</v>
      </c>
      <c r="N3002" s="37">
        <f t="shared" si="326"/>
        <v>2021</v>
      </c>
      <c r="O3002" s="38" t="str">
        <f t="shared" si="327"/>
        <v>Q2</v>
      </c>
      <c r="P3002" s="37">
        <f t="shared" si="328"/>
        <v>4</v>
      </c>
    </row>
    <row r="3003" spans="1:16" x14ac:dyDescent="0.25">
      <c r="A3003" s="31">
        <v>44287</v>
      </c>
      <c r="B3003" s="32" t="s">
        <v>83</v>
      </c>
      <c r="C3003" s="32" t="s">
        <v>86</v>
      </c>
      <c r="D3003" s="32" t="s">
        <v>77</v>
      </c>
      <c r="E3003" s="33">
        <v>33</v>
      </c>
      <c r="F3003" s="34">
        <v>20373.59</v>
      </c>
      <c r="G3003" s="34">
        <v>1565.68</v>
      </c>
      <c r="H3003" s="34">
        <v>10944.21</v>
      </c>
      <c r="I3003" s="34">
        <v>1227.45</v>
      </c>
      <c r="J3003" s="35">
        <f t="shared" si="322"/>
        <v>18807.91</v>
      </c>
      <c r="K3003" s="35">
        <f t="shared" si="323"/>
        <v>7863.7000000000007</v>
      </c>
      <c r="L3003" s="35">
        <f t="shared" si="324"/>
        <v>6636.2500000000009</v>
      </c>
      <c r="M3003" s="36">
        <f t="shared" si="325"/>
        <v>0.4181059990184981</v>
      </c>
      <c r="N3003" s="37">
        <f t="shared" si="326"/>
        <v>2021</v>
      </c>
      <c r="O3003" s="38" t="str">
        <f t="shared" si="327"/>
        <v>Q2</v>
      </c>
      <c r="P3003" s="37">
        <f t="shared" si="328"/>
        <v>4</v>
      </c>
    </row>
    <row r="3004" spans="1:16" x14ac:dyDescent="0.25">
      <c r="A3004" s="31">
        <v>44287</v>
      </c>
      <c r="B3004" s="32" t="s">
        <v>83</v>
      </c>
      <c r="C3004" s="32" t="s">
        <v>75</v>
      </c>
      <c r="D3004" s="32" t="s">
        <v>76</v>
      </c>
      <c r="E3004" s="33">
        <v>107</v>
      </c>
      <c r="F3004" s="34">
        <v>56439.46</v>
      </c>
      <c r="G3004" s="34">
        <v>0</v>
      </c>
      <c r="H3004" s="34">
        <v>29593.919999999998</v>
      </c>
      <c r="I3004" s="34">
        <v>0</v>
      </c>
      <c r="J3004" s="35">
        <f t="shared" si="322"/>
        <v>56439.46</v>
      </c>
      <c r="K3004" s="35">
        <f t="shared" si="323"/>
        <v>26845.54</v>
      </c>
      <c r="L3004" s="35">
        <f t="shared" si="324"/>
        <v>26845.54</v>
      </c>
      <c r="M3004" s="36">
        <f t="shared" si="325"/>
        <v>0.47565196406911053</v>
      </c>
      <c r="N3004" s="37">
        <f t="shared" si="326"/>
        <v>2021</v>
      </c>
      <c r="O3004" s="38" t="str">
        <f t="shared" si="327"/>
        <v>Q2</v>
      </c>
      <c r="P3004" s="37">
        <f t="shared" si="328"/>
        <v>4</v>
      </c>
    </row>
    <row r="3005" spans="1:16" x14ac:dyDescent="0.25">
      <c r="A3005" s="31">
        <v>44287</v>
      </c>
      <c r="B3005" s="32" t="s">
        <v>83</v>
      </c>
      <c r="C3005" s="32" t="s">
        <v>75</v>
      </c>
      <c r="D3005" s="32" t="s">
        <v>77</v>
      </c>
      <c r="E3005" s="33">
        <v>38</v>
      </c>
      <c r="F3005" s="34">
        <v>19864.61</v>
      </c>
      <c r="G3005" s="34">
        <v>1524.02</v>
      </c>
      <c r="H3005" s="34">
        <v>10644.87</v>
      </c>
      <c r="I3005" s="34">
        <v>0</v>
      </c>
      <c r="J3005" s="35">
        <f t="shared" si="322"/>
        <v>18340.59</v>
      </c>
      <c r="K3005" s="35">
        <f t="shared" si="323"/>
        <v>7695.7199999999993</v>
      </c>
      <c r="L3005" s="35">
        <f t="shared" si="324"/>
        <v>7695.7199999999993</v>
      </c>
      <c r="M3005" s="36">
        <f t="shared" si="325"/>
        <v>0.41960045996339262</v>
      </c>
      <c r="N3005" s="37">
        <f t="shared" si="326"/>
        <v>2021</v>
      </c>
      <c r="O3005" s="38" t="str">
        <f t="shared" si="327"/>
        <v>Q2</v>
      </c>
      <c r="P3005" s="37">
        <f t="shared" si="328"/>
        <v>4</v>
      </c>
    </row>
    <row r="3006" spans="1:16" x14ac:dyDescent="0.25">
      <c r="A3006" s="31">
        <v>44287</v>
      </c>
      <c r="B3006" s="32" t="s">
        <v>83</v>
      </c>
      <c r="C3006" s="32" t="s">
        <v>78</v>
      </c>
      <c r="D3006" s="32" t="s">
        <v>76</v>
      </c>
      <c r="E3006" s="33">
        <v>531</v>
      </c>
      <c r="F3006" s="34">
        <v>315889.46999999997</v>
      </c>
      <c r="G3006" s="34">
        <v>0</v>
      </c>
      <c r="H3006" s="34">
        <v>170199.04000000001</v>
      </c>
      <c r="I3006" s="34">
        <v>0</v>
      </c>
      <c r="J3006" s="35">
        <f t="shared" si="322"/>
        <v>315889.46999999997</v>
      </c>
      <c r="K3006" s="35">
        <f t="shared" si="323"/>
        <v>145690.42999999996</v>
      </c>
      <c r="L3006" s="35">
        <f t="shared" si="324"/>
        <v>145690.42999999996</v>
      </c>
      <c r="M3006" s="36">
        <f t="shared" si="325"/>
        <v>0.46120698483555017</v>
      </c>
      <c r="N3006" s="37">
        <f t="shared" si="326"/>
        <v>2021</v>
      </c>
      <c r="O3006" s="38" t="str">
        <f t="shared" si="327"/>
        <v>Q2</v>
      </c>
      <c r="P3006" s="37">
        <f t="shared" si="328"/>
        <v>4</v>
      </c>
    </row>
    <row r="3007" spans="1:16" x14ac:dyDescent="0.25">
      <c r="A3007" s="31">
        <v>44287</v>
      </c>
      <c r="B3007" s="32" t="s">
        <v>83</v>
      </c>
      <c r="C3007" s="32" t="s">
        <v>78</v>
      </c>
      <c r="D3007" s="32" t="s">
        <v>77</v>
      </c>
      <c r="E3007" s="33">
        <v>151</v>
      </c>
      <c r="F3007" s="34">
        <v>97016.65</v>
      </c>
      <c r="G3007" s="34">
        <v>7372.51</v>
      </c>
      <c r="H3007" s="34">
        <v>51674.55</v>
      </c>
      <c r="I3007" s="34">
        <v>0</v>
      </c>
      <c r="J3007" s="35">
        <f t="shared" si="322"/>
        <v>89644.14</v>
      </c>
      <c r="K3007" s="35">
        <f t="shared" si="323"/>
        <v>37969.589999999997</v>
      </c>
      <c r="L3007" s="35">
        <f t="shared" si="324"/>
        <v>37969.589999999997</v>
      </c>
      <c r="M3007" s="36">
        <f t="shared" si="325"/>
        <v>0.42355908595921604</v>
      </c>
      <c r="N3007" s="37">
        <f t="shared" si="326"/>
        <v>2021</v>
      </c>
      <c r="O3007" s="38" t="str">
        <f t="shared" si="327"/>
        <v>Q2</v>
      </c>
      <c r="P3007" s="37">
        <f t="shared" si="328"/>
        <v>4</v>
      </c>
    </row>
    <row r="3008" spans="1:16" x14ac:dyDescent="0.25">
      <c r="A3008" s="31">
        <v>44287</v>
      </c>
      <c r="B3008" s="32" t="s">
        <v>83</v>
      </c>
      <c r="C3008" s="32" t="s">
        <v>79</v>
      </c>
      <c r="D3008" s="32" t="s">
        <v>76</v>
      </c>
      <c r="E3008" s="33">
        <v>78</v>
      </c>
      <c r="F3008" s="34">
        <v>38576.53</v>
      </c>
      <c r="G3008" s="34">
        <v>0</v>
      </c>
      <c r="H3008" s="34">
        <v>20515.490000000002</v>
      </c>
      <c r="I3008" s="34">
        <v>0</v>
      </c>
      <c r="J3008" s="35">
        <f t="shared" si="322"/>
        <v>38576.53</v>
      </c>
      <c r="K3008" s="35">
        <f t="shared" si="323"/>
        <v>18061.039999999997</v>
      </c>
      <c r="L3008" s="35">
        <f t="shared" si="324"/>
        <v>18061.039999999997</v>
      </c>
      <c r="M3008" s="36">
        <f t="shared" si="325"/>
        <v>0.46818726308457492</v>
      </c>
      <c r="N3008" s="37">
        <f t="shared" si="326"/>
        <v>2021</v>
      </c>
      <c r="O3008" s="38" t="str">
        <f t="shared" si="327"/>
        <v>Q2</v>
      </c>
      <c r="P3008" s="37">
        <f t="shared" si="328"/>
        <v>4</v>
      </c>
    </row>
    <row r="3009" spans="1:16" x14ac:dyDescent="0.25">
      <c r="A3009" s="31">
        <v>44287</v>
      </c>
      <c r="B3009" s="32" t="s">
        <v>83</v>
      </c>
      <c r="C3009" s="32" t="s">
        <v>79</v>
      </c>
      <c r="D3009" s="32" t="s">
        <v>77</v>
      </c>
      <c r="E3009" s="33">
        <v>42</v>
      </c>
      <c r="F3009" s="34">
        <v>24475.24</v>
      </c>
      <c r="G3009" s="34">
        <v>1791.35</v>
      </c>
      <c r="H3009" s="34">
        <v>12807.74</v>
      </c>
      <c r="I3009" s="34">
        <v>0</v>
      </c>
      <c r="J3009" s="35">
        <f t="shared" si="322"/>
        <v>22683.890000000003</v>
      </c>
      <c r="K3009" s="35">
        <f t="shared" si="323"/>
        <v>9876.1500000000033</v>
      </c>
      <c r="L3009" s="35">
        <f t="shared" si="324"/>
        <v>9876.1500000000033</v>
      </c>
      <c r="M3009" s="36">
        <f t="shared" si="325"/>
        <v>0.43538167395451144</v>
      </c>
      <c r="N3009" s="37">
        <f t="shared" si="326"/>
        <v>2021</v>
      </c>
      <c r="O3009" s="38" t="str">
        <f t="shared" si="327"/>
        <v>Q2</v>
      </c>
      <c r="P3009" s="37">
        <f t="shared" si="328"/>
        <v>4</v>
      </c>
    </row>
    <row r="3010" spans="1:16" x14ac:dyDescent="0.25">
      <c r="A3010" s="31">
        <v>44287</v>
      </c>
      <c r="B3010" s="32" t="s">
        <v>84</v>
      </c>
      <c r="C3010" s="32" t="s">
        <v>86</v>
      </c>
      <c r="D3010" s="32" t="s">
        <v>76</v>
      </c>
      <c r="E3010" s="33">
        <v>49</v>
      </c>
      <c r="F3010" s="34">
        <v>189395.20000000001</v>
      </c>
      <c r="G3010" s="34">
        <v>0</v>
      </c>
      <c r="H3010" s="34">
        <v>158439.07</v>
      </c>
      <c r="I3010" s="34">
        <v>12310.67</v>
      </c>
      <c r="J3010" s="35">
        <f t="shared" ref="J3010:J3073" si="329">F3010-G3010</f>
        <v>189395.20000000001</v>
      </c>
      <c r="K3010" s="35">
        <f t="shared" ref="K3010:K3073" si="330">J3010-H3010</f>
        <v>30956.130000000005</v>
      </c>
      <c r="L3010" s="35">
        <f t="shared" ref="L3010:L3073" si="331">K3010-I3010</f>
        <v>18645.460000000006</v>
      </c>
      <c r="M3010" s="36">
        <f t="shared" ref="M3010:M3073" si="332">IF(J3010=0,0,K3010/J3010)</f>
        <v>0.16344727849491436</v>
      </c>
      <c r="N3010" s="37">
        <f t="shared" ref="N3010:N3073" si="333">YEAR(A3010)</f>
        <v>2021</v>
      </c>
      <c r="O3010" s="38" t="str">
        <f t="shared" ref="O3010:O3073" si="334">"Q"&amp;ROUNDUP(MONTH(A3010)/3,0)</f>
        <v>Q2</v>
      </c>
      <c r="P3010" s="37">
        <f t="shared" ref="P3010:P3073" si="335">MONTH(A3010)</f>
        <v>4</v>
      </c>
    </row>
    <row r="3011" spans="1:16" x14ac:dyDescent="0.25">
      <c r="A3011" s="31">
        <v>44287</v>
      </c>
      <c r="B3011" s="32" t="s">
        <v>84</v>
      </c>
      <c r="C3011" s="32" t="s">
        <v>86</v>
      </c>
      <c r="D3011" s="32" t="s">
        <v>77</v>
      </c>
      <c r="E3011" s="33">
        <v>24</v>
      </c>
      <c r="F3011" s="34">
        <v>105545.77</v>
      </c>
      <c r="G3011" s="34">
        <v>8443.65</v>
      </c>
      <c r="H3011" s="34">
        <v>90241.39</v>
      </c>
      <c r="I3011" s="34">
        <v>6311.63</v>
      </c>
      <c r="J3011" s="35">
        <f t="shared" si="329"/>
        <v>97102.12000000001</v>
      </c>
      <c r="K3011" s="35">
        <f t="shared" si="330"/>
        <v>6860.7300000000105</v>
      </c>
      <c r="L3011" s="35">
        <f t="shared" si="331"/>
        <v>549.10000000001037</v>
      </c>
      <c r="M3011" s="36">
        <f t="shared" si="332"/>
        <v>7.065479105914485E-2</v>
      </c>
      <c r="N3011" s="37">
        <f t="shared" si="333"/>
        <v>2021</v>
      </c>
      <c r="O3011" s="38" t="str">
        <f t="shared" si="334"/>
        <v>Q2</v>
      </c>
      <c r="P3011" s="37">
        <f t="shared" si="335"/>
        <v>4</v>
      </c>
    </row>
    <row r="3012" spans="1:16" x14ac:dyDescent="0.25">
      <c r="A3012" s="31">
        <v>44287</v>
      </c>
      <c r="B3012" s="32" t="s">
        <v>84</v>
      </c>
      <c r="C3012" s="32" t="s">
        <v>75</v>
      </c>
      <c r="D3012" s="32" t="s">
        <v>76</v>
      </c>
      <c r="E3012" s="33">
        <v>43</v>
      </c>
      <c r="F3012" s="34">
        <v>165222.41</v>
      </c>
      <c r="G3012" s="34">
        <v>0</v>
      </c>
      <c r="H3012" s="34">
        <v>133123.12</v>
      </c>
      <c r="I3012" s="34">
        <v>0</v>
      </c>
      <c r="J3012" s="35">
        <f t="shared" si="329"/>
        <v>165222.41</v>
      </c>
      <c r="K3012" s="35">
        <f t="shared" si="330"/>
        <v>32099.290000000008</v>
      </c>
      <c r="L3012" s="35">
        <f t="shared" si="331"/>
        <v>32099.290000000008</v>
      </c>
      <c r="M3012" s="36">
        <f t="shared" si="332"/>
        <v>0.19427927482718602</v>
      </c>
      <c r="N3012" s="37">
        <f t="shared" si="333"/>
        <v>2021</v>
      </c>
      <c r="O3012" s="38" t="str">
        <f t="shared" si="334"/>
        <v>Q2</v>
      </c>
      <c r="P3012" s="37">
        <f t="shared" si="335"/>
        <v>4</v>
      </c>
    </row>
    <row r="3013" spans="1:16" x14ac:dyDescent="0.25">
      <c r="A3013" s="31">
        <v>44287</v>
      </c>
      <c r="B3013" s="32" t="s">
        <v>84</v>
      </c>
      <c r="C3013" s="32" t="s">
        <v>75</v>
      </c>
      <c r="D3013" s="32" t="s">
        <v>77</v>
      </c>
      <c r="E3013" s="33">
        <v>26</v>
      </c>
      <c r="F3013" s="34">
        <v>115535.46</v>
      </c>
      <c r="G3013" s="34">
        <v>8760.3799999999992</v>
      </c>
      <c r="H3013" s="34">
        <v>98363.69</v>
      </c>
      <c r="I3013" s="34">
        <v>0</v>
      </c>
      <c r="J3013" s="35">
        <f t="shared" si="329"/>
        <v>106775.08</v>
      </c>
      <c r="K3013" s="35">
        <f t="shared" si="330"/>
        <v>8411.39</v>
      </c>
      <c r="L3013" s="35">
        <f t="shared" si="331"/>
        <v>8411.39</v>
      </c>
      <c r="M3013" s="36">
        <f t="shared" si="332"/>
        <v>7.8776714566732228E-2</v>
      </c>
      <c r="N3013" s="37">
        <f t="shared" si="333"/>
        <v>2021</v>
      </c>
      <c r="O3013" s="38" t="str">
        <f t="shared" si="334"/>
        <v>Q2</v>
      </c>
      <c r="P3013" s="37">
        <f t="shared" si="335"/>
        <v>4</v>
      </c>
    </row>
    <row r="3014" spans="1:16" x14ac:dyDescent="0.25">
      <c r="A3014" s="31">
        <v>44287</v>
      </c>
      <c r="B3014" s="32" t="s">
        <v>84</v>
      </c>
      <c r="C3014" s="32" t="s">
        <v>78</v>
      </c>
      <c r="D3014" s="32" t="s">
        <v>76</v>
      </c>
      <c r="E3014" s="33">
        <v>181</v>
      </c>
      <c r="F3014" s="34">
        <v>746236.31</v>
      </c>
      <c r="G3014" s="34">
        <v>0</v>
      </c>
      <c r="H3014" s="34">
        <v>606857.63</v>
      </c>
      <c r="I3014" s="34">
        <v>0</v>
      </c>
      <c r="J3014" s="35">
        <f t="shared" si="329"/>
        <v>746236.31</v>
      </c>
      <c r="K3014" s="35">
        <f t="shared" si="330"/>
        <v>139378.68000000005</v>
      </c>
      <c r="L3014" s="35">
        <f t="shared" si="331"/>
        <v>139378.68000000005</v>
      </c>
      <c r="M3014" s="36">
        <f t="shared" si="332"/>
        <v>0.18677552691050378</v>
      </c>
      <c r="N3014" s="37">
        <f t="shared" si="333"/>
        <v>2021</v>
      </c>
      <c r="O3014" s="38" t="str">
        <f t="shared" si="334"/>
        <v>Q2</v>
      </c>
      <c r="P3014" s="37">
        <f t="shared" si="335"/>
        <v>4</v>
      </c>
    </row>
    <row r="3015" spans="1:16" x14ac:dyDescent="0.25">
      <c r="A3015" s="31">
        <v>44287</v>
      </c>
      <c r="B3015" s="32" t="s">
        <v>84</v>
      </c>
      <c r="C3015" s="32" t="s">
        <v>78</v>
      </c>
      <c r="D3015" s="32" t="s">
        <v>77</v>
      </c>
      <c r="E3015" s="33">
        <v>42</v>
      </c>
      <c r="F3015" s="34">
        <v>193189.91</v>
      </c>
      <c r="G3015" s="34">
        <v>14950.52</v>
      </c>
      <c r="H3015" s="34">
        <v>168041.93</v>
      </c>
      <c r="I3015" s="34">
        <v>0</v>
      </c>
      <c r="J3015" s="35">
        <f t="shared" si="329"/>
        <v>178239.39</v>
      </c>
      <c r="K3015" s="35">
        <f t="shared" si="330"/>
        <v>10197.460000000021</v>
      </c>
      <c r="L3015" s="35">
        <f t="shared" si="331"/>
        <v>10197.460000000021</v>
      </c>
      <c r="M3015" s="36">
        <f t="shared" si="332"/>
        <v>5.7212157200493226E-2</v>
      </c>
      <c r="N3015" s="37">
        <f t="shared" si="333"/>
        <v>2021</v>
      </c>
      <c r="O3015" s="38" t="str">
        <f t="shared" si="334"/>
        <v>Q2</v>
      </c>
      <c r="P3015" s="37">
        <f t="shared" si="335"/>
        <v>4</v>
      </c>
    </row>
    <row r="3016" spans="1:16" x14ac:dyDescent="0.25">
      <c r="A3016" s="31">
        <v>44287</v>
      </c>
      <c r="B3016" s="32" t="s">
        <v>84</v>
      </c>
      <c r="C3016" s="32" t="s">
        <v>79</v>
      </c>
      <c r="D3016" s="32" t="s">
        <v>76</v>
      </c>
      <c r="E3016" s="33">
        <v>51</v>
      </c>
      <c r="F3016" s="34">
        <v>208339</v>
      </c>
      <c r="G3016" s="34">
        <v>0</v>
      </c>
      <c r="H3016" s="34">
        <v>168238.66</v>
      </c>
      <c r="I3016" s="34">
        <v>0</v>
      </c>
      <c r="J3016" s="35">
        <f t="shared" si="329"/>
        <v>208339</v>
      </c>
      <c r="K3016" s="35">
        <f t="shared" si="330"/>
        <v>40100.339999999997</v>
      </c>
      <c r="L3016" s="35">
        <f t="shared" si="331"/>
        <v>40100.339999999997</v>
      </c>
      <c r="M3016" s="36">
        <f t="shared" si="332"/>
        <v>0.19247639664201133</v>
      </c>
      <c r="N3016" s="37">
        <f t="shared" si="333"/>
        <v>2021</v>
      </c>
      <c r="O3016" s="38" t="str">
        <f t="shared" si="334"/>
        <v>Q2</v>
      </c>
      <c r="P3016" s="37">
        <f t="shared" si="335"/>
        <v>4</v>
      </c>
    </row>
    <row r="3017" spans="1:16" x14ac:dyDescent="0.25">
      <c r="A3017" s="31">
        <v>44287</v>
      </c>
      <c r="B3017" s="32" t="s">
        <v>84</v>
      </c>
      <c r="C3017" s="32" t="s">
        <v>79</v>
      </c>
      <c r="D3017" s="32" t="s">
        <v>77</v>
      </c>
      <c r="E3017" s="33">
        <v>25</v>
      </c>
      <c r="F3017" s="34">
        <v>92593.79</v>
      </c>
      <c r="G3017" s="34">
        <v>7056.81</v>
      </c>
      <c r="H3017" s="34">
        <v>75867.69</v>
      </c>
      <c r="I3017" s="34">
        <v>0</v>
      </c>
      <c r="J3017" s="35">
        <f t="shared" si="329"/>
        <v>85536.98</v>
      </c>
      <c r="K3017" s="35">
        <f t="shared" si="330"/>
        <v>9669.2899999999936</v>
      </c>
      <c r="L3017" s="35">
        <f t="shared" si="331"/>
        <v>9669.2899999999936</v>
      </c>
      <c r="M3017" s="36">
        <f t="shared" si="332"/>
        <v>0.11304221869885978</v>
      </c>
      <c r="N3017" s="37">
        <f t="shared" si="333"/>
        <v>2021</v>
      </c>
      <c r="O3017" s="38" t="str">
        <f t="shared" si="334"/>
        <v>Q2</v>
      </c>
      <c r="P3017" s="37">
        <f t="shared" si="335"/>
        <v>4</v>
      </c>
    </row>
    <row r="3018" spans="1:16" x14ac:dyDescent="0.25">
      <c r="A3018" s="31">
        <v>44287</v>
      </c>
      <c r="B3018" s="32" t="s">
        <v>85</v>
      </c>
      <c r="C3018" s="32" t="s">
        <v>86</v>
      </c>
      <c r="D3018" s="32" t="s">
        <v>76</v>
      </c>
      <c r="E3018" s="33">
        <v>40</v>
      </c>
      <c r="F3018" s="34">
        <v>59819.15</v>
      </c>
      <c r="G3018" s="34">
        <v>0</v>
      </c>
      <c r="H3018" s="34">
        <v>31193.33</v>
      </c>
      <c r="I3018" s="34">
        <v>3903.84</v>
      </c>
      <c r="J3018" s="35">
        <f t="shared" si="329"/>
        <v>59819.15</v>
      </c>
      <c r="K3018" s="35">
        <f t="shared" si="330"/>
        <v>28625.82</v>
      </c>
      <c r="L3018" s="35">
        <f t="shared" si="331"/>
        <v>24721.98</v>
      </c>
      <c r="M3018" s="36">
        <f t="shared" si="332"/>
        <v>0.47853939750063312</v>
      </c>
      <c r="N3018" s="37">
        <f t="shared" si="333"/>
        <v>2021</v>
      </c>
      <c r="O3018" s="38" t="str">
        <f t="shared" si="334"/>
        <v>Q2</v>
      </c>
      <c r="P3018" s="37">
        <f t="shared" si="335"/>
        <v>4</v>
      </c>
    </row>
    <row r="3019" spans="1:16" x14ac:dyDescent="0.25">
      <c r="A3019" s="31">
        <v>44287</v>
      </c>
      <c r="B3019" s="32" t="s">
        <v>85</v>
      </c>
      <c r="C3019" s="32" t="s">
        <v>86</v>
      </c>
      <c r="D3019" s="32" t="s">
        <v>77</v>
      </c>
      <c r="E3019" s="33">
        <v>14</v>
      </c>
      <c r="F3019" s="34">
        <v>17638.830000000002</v>
      </c>
      <c r="G3019" s="34">
        <v>1394.59</v>
      </c>
      <c r="H3019" s="34">
        <v>10043.84</v>
      </c>
      <c r="I3019" s="34">
        <v>1057.1099999999999</v>
      </c>
      <c r="J3019" s="35">
        <f t="shared" si="329"/>
        <v>16244.240000000002</v>
      </c>
      <c r="K3019" s="35">
        <f t="shared" si="330"/>
        <v>6200.4000000000015</v>
      </c>
      <c r="L3019" s="35">
        <f t="shared" si="331"/>
        <v>5143.2900000000018</v>
      </c>
      <c r="M3019" s="36">
        <f t="shared" si="332"/>
        <v>0.38169837431606529</v>
      </c>
      <c r="N3019" s="37">
        <f t="shared" si="333"/>
        <v>2021</v>
      </c>
      <c r="O3019" s="38" t="str">
        <f t="shared" si="334"/>
        <v>Q2</v>
      </c>
      <c r="P3019" s="37">
        <f t="shared" si="335"/>
        <v>4</v>
      </c>
    </row>
    <row r="3020" spans="1:16" x14ac:dyDescent="0.25">
      <c r="A3020" s="31">
        <v>44287</v>
      </c>
      <c r="B3020" s="32" t="s">
        <v>85</v>
      </c>
      <c r="C3020" s="32" t="s">
        <v>75</v>
      </c>
      <c r="D3020" s="32" t="s">
        <v>76</v>
      </c>
      <c r="E3020" s="33">
        <v>36</v>
      </c>
      <c r="F3020" s="34">
        <v>52017.71</v>
      </c>
      <c r="G3020" s="34">
        <v>0</v>
      </c>
      <c r="H3020" s="34">
        <v>28131.88</v>
      </c>
      <c r="I3020" s="34">
        <v>0</v>
      </c>
      <c r="J3020" s="35">
        <f t="shared" si="329"/>
        <v>52017.71</v>
      </c>
      <c r="K3020" s="35">
        <f t="shared" si="330"/>
        <v>23885.829999999998</v>
      </c>
      <c r="L3020" s="35">
        <f t="shared" si="331"/>
        <v>23885.829999999998</v>
      </c>
      <c r="M3020" s="36">
        <f t="shared" si="332"/>
        <v>0.45918649629135921</v>
      </c>
      <c r="N3020" s="37">
        <f t="shared" si="333"/>
        <v>2021</v>
      </c>
      <c r="O3020" s="38" t="str">
        <f t="shared" si="334"/>
        <v>Q2</v>
      </c>
      <c r="P3020" s="37">
        <f t="shared" si="335"/>
        <v>4</v>
      </c>
    </row>
    <row r="3021" spans="1:16" x14ac:dyDescent="0.25">
      <c r="A3021" s="31">
        <v>44287</v>
      </c>
      <c r="B3021" s="32" t="s">
        <v>85</v>
      </c>
      <c r="C3021" s="32" t="s">
        <v>75</v>
      </c>
      <c r="D3021" s="32" t="s">
        <v>77</v>
      </c>
      <c r="E3021" s="33">
        <v>10</v>
      </c>
      <c r="F3021" s="34">
        <v>12928.79</v>
      </c>
      <c r="G3021" s="34">
        <v>930.01</v>
      </c>
      <c r="H3021" s="34">
        <v>7020.04</v>
      </c>
      <c r="I3021" s="34">
        <v>0</v>
      </c>
      <c r="J3021" s="35">
        <f t="shared" si="329"/>
        <v>11998.78</v>
      </c>
      <c r="K3021" s="35">
        <f t="shared" si="330"/>
        <v>4978.7400000000007</v>
      </c>
      <c r="L3021" s="35">
        <f t="shared" si="331"/>
        <v>4978.7400000000007</v>
      </c>
      <c r="M3021" s="36">
        <f t="shared" si="332"/>
        <v>0.41493718528050355</v>
      </c>
      <c r="N3021" s="37">
        <f t="shared" si="333"/>
        <v>2021</v>
      </c>
      <c r="O3021" s="38" t="str">
        <f t="shared" si="334"/>
        <v>Q2</v>
      </c>
      <c r="P3021" s="37">
        <f t="shared" si="335"/>
        <v>4</v>
      </c>
    </row>
    <row r="3022" spans="1:16" x14ac:dyDescent="0.25">
      <c r="A3022" s="31">
        <v>44287</v>
      </c>
      <c r="B3022" s="32" t="s">
        <v>85</v>
      </c>
      <c r="C3022" s="32" t="s">
        <v>78</v>
      </c>
      <c r="D3022" s="32" t="s">
        <v>76</v>
      </c>
      <c r="E3022" s="33">
        <v>228</v>
      </c>
      <c r="F3022" s="34">
        <v>295090.2</v>
      </c>
      <c r="G3022" s="34">
        <v>0</v>
      </c>
      <c r="H3022" s="34">
        <v>160221.74</v>
      </c>
      <c r="I3022" s="34">
        <v>0</v>
      </c>
      <c r="J3022" s="35">
        <f t="shared" si="329"/>
        <v>295090.2</v>
      </c>
      <c r="K3022" s="35">
        <f t="shared" si="330"/>
        <v>134868.46000000002</v>
      </c>
      <c r="L3022" s="35">
        <f t="shared" si="331"/>
        <v>134868.46000000002</v>
      </c>
      <c r="M3022" s="36">
        <f t="shared" si="332"/>
        <v>0.45704147409842827</v>
      </c>
      <c r="N3022" s="37">
        <f t="shared" si="333"/>
        <v>2021</v>
      </c>
      <c r="O3022" s="38" t="str">
        <f t="shared" si="334"/>
        <v>Q2</v>
      </c>
      <c r="P3022" s="37">
        <f t="shared" si="335"/>
        <v>4</v>
      </c>
    </row>
    <row r="3023" spans="1:16" x14ac:dyDescent="0.25">
      <c r="A3023" s="31">
        <v>44287</v>
      </c>
      <c r="B3023" s="32" t="s">
        <v>85</v>
      </c>
      <c r="C3023" s="32" t="s">
        <v>78</v>
      </c>
      <c r="D3023" s="32" t="s">
        <v>77</v>
      </c>
      <c r="E3023" s="33">
        <v>65</v>
      </c>
      <c r="F3023" s="34">
        <v>88563.95</v>
      </c>
      <c r="G3023" s="34">
        <v>6618.27</v>
      </c>
      <c r="H3023" s="34">
        <v>48028.3</v>
      </c>
      <c r="I3023" s="34">
        <v>0</v>
      </c>
      <c r="J3023" s="35">
        <f t="shared" si="329"/>
        <v>81945.679999999993</v>
      </c>
      <c r="K3023" s="35">
        <f t="shared" si="330"/>
        <v>33917.37999999999</v>
      </c>
      <c r="L3023" s="35">
        <f t="shared" si="331"/>
        <v>33917.37999999999</v>
      </c>
      <c r="M3023" s="36">
        <f t="shared" si="332"/>
        <v>0.41390076938772113</v>
      </c>
      <c r="N3023" s="37">
        <f t="shared" si="333"/>
        <v>2021</v>
      </c>
      <c r="O3023" s="38" t="str">
        <f t="shared" si="334"/>
        <v>Q2</v>
      </c>
      <c r="P3023" s="37">
        <f t="shared" si="335"/>
        <v>4</v>
      </c>
    </row>
    <row r="3024" spans="1:16" x14ac:dyDescent="0.25">
      <c r="A3024" s="31">
        <v>44287</v>
      </c>
      <c r="B3024" s="32" t="s">
        <v>85</v>
      </c>
      <c r="C3024" s="32" t="s">
        <v>79</v>
      </c>
      <c r="D3024" s="32" t="s">
        <v>76</v>
      </c>
      <c r="E3024" s="33">
        <v>31</v>
      </c>
      <c r="F3024" s="34">
        <v>38332.61</v>
      </c>
      <c r="G3024" s="34">
        <v>0</v>
      </c>
      <c r="H3024" s="34">
        <v>21690.99</v>
      </c>
      <c r="I3024" s="34">
        <v>0</v>
      </c>
      <c r="J3024" s="35">
        <f t="shared" si="329"/>
        <v>38332.61</v>
      </c>
      <c r="K3024" s="35">
        <f t="shared" si="330"/>
        <v>16641.62</v>
      </c>
      <c r="L3024" s="35">
        <f t="shared" si="331"/>
        <v>16641.62</v>
      </c>
      <c r="M3024" s="36">
        <f t="shared" si="332"/>
        <v>0.43413740937546386</v>
      </c>
      <c r="N3024" s="37">
        <f t="shared" si="333"/>
        <v>2021</v>
      </c>
      <c r="O3024" s="38" t="str">
        <f t="shared" si="334"/>
        <v>Q2</v>
      </c>
      <c r="P3024" s="37">
        <f t="shared" si="335"/>
        <v>4</v>
      </c>
    </row>
    <row r="3025" spans="1:16" x14ac:dyDescent="0.25">
      <c r="A3025" s="31">
        <v>44287</v>
      </c>
      <c r="B3025" s="32" t="s">
        <v>85</v>
      </c>
      <c r="C3025" s="32" t="s">
        <v>79</v>
      </c>
      <c r="D3025" s="32" t="s">
        <v>77</v>
      </c>
      <c r="E3025" s="33">
        <v>8</v>
      </c>
      <c r="F3025" s="34">
        <v>11131.35</v>
      </c>
      <c r="G3025" s="34">
        <v>871.99</v>
      </c>
      <c r="H3025" s="34">
        <v>7113.36</v>
      </c>
      <c r="I3025" s="34">
        <v>0</v>
      </c>
      <c r="J3025" s="35">
        <f t="shared" si="329"/>
        <v>10259.36</v>
      </c>
      <c r="K3025" s="35">
        <f t="shared" si="330"/>
        <v>3146.0000000000009</v>
      </c>
      <c r="L3025" s="35">
        <f t="shared" si="331"/>
        <v>3146.0000000000009</v>
      </c>
      <c r="M3025" s="36">
        <f t="shared" si="332"/>
        <v>0.30664680837791058</v>
      </c>
      <c r="N3025" s="37">
        <f t="shared" si="333"/>
        <v>2021</v>
      </c>
      <c r="O3025" s="38" t="str">
        <f t="shared" si="334"/>
        <v>Q2</v>
      </c>
      <c r="P3025" s="37">
        <f t="shared" si="335"/>
        <v>4</v>
      </c>
    </row>
    <row r="3026" spans="1:16" x14ac:dyDescent="0.25">
      <c r="A3026" s="31">
        <v>44317</v>
      </c>
      <c r="B3026" s="32" t="s">
        <v>74</v>
      </c>
      <c r="C3026" s="32" t="s">
        <v>86</v>
      </c>
      <c r="D3026" s="32" t="s">
        <v>76</v>
      </c>
      <c r="E3026" s="33">
        <v>91</v>
      </c>
      <c r="F3026" s="34">
        <v>32218.21</v>
      </c>
      <c r="G3026" s="34">
        <v>0</v>
      </c>
      <c r="H3026" s="34">
        <v>19967.47</v>
      </c>
      <c r="I3026" s="34">
        <v>2090.62</v>
      </c>
      <c r="J3026" s="35">
        <f t="shared" si="329"/>
        <v>32218.21</v>
      </c>
      <c r="K3026" s="35">
        <f t="shared" si="330"/>
        <v>12250.739999999998</v>
      </c>
      <c r="L3026" s="35">
        <f t="shared" si="331"/>
        <v>10160.119999999999</v>
      </c>
      <c r="M3026" s="36">
        <f t="shared" si="332"/>
        <v>0.38024272608565152</v>
      </c>
      <c r="N3026" s="37">
        <f t="shared" si="333"/>
        <v>2021</v>
      </c>
      <c r="O3026" s="38" t="str">
        <f t="shared" si="334"/>
        <v>Q2</v>
      </c>
      <c r="P3026" s="37">
        <f t="shared" si="335"/>
        <v>5</v>
      </c>
    </row>
    <row r="3027" spans="1:16" x14ac:dyDescent="0.25">
      <c r="A3027" s="31">
        <v>44317</v>
      </c>
      <c r="B3027" s="32" t="s">
        <v>74</v>
      </c>
      <c r="C3027" s="32" t="s">
        <v>86</v>
      </c>
      <c r="D3027" s="32" t="s">
        <v>77</v>
      </c>
      <c r="E3027" s="33">
        <v>46</v>
      </c>
      <c r="F3027" s="34">
        <v>16587.689999999999</v>
      </c>
      <c r="G3027" s="34">
        <v>1144</v>
      </c>
      <c r="H3027" s="34">
        <v>9207.7000000000007</v>
      </c>
      <c r="I3027" s="34">
        <v>1005.75</v>
      </c>
      <c r="J3027" s="35">
        <f t="shared" si="329"/>
        <v>15443.689999999999</v>
      </c>
      <c r="K3027" s="35">
        <f t="shared" si="330"/>
        <v>6235.989999999998</v>
      </c>
      <c r="L3027" s="35">
        <f t="shared" si="331"/>
        <v>5230.239999999998</v>
      </c>
      <c r="M3027" s="36">
        <f t="shared" si="332"/>
        <v>0.40378886134078051</v>
      </c>
      <c r="N3027" s="37">
        <f t="shared" si="333"/>
        <v>2021</v>
      </c>
      <c r="O3027" s="38" t="str">
        <f t="shared" si="334"/>
        <v>Q2</v>
      </c>
      <c r="P3027" s="37">
        <f t="shared" si="335"/>
        <v>5</v>
      </c>
    </row>
    <row r="3028" spans="1:16" x14ac:dyDescent="0.25">
      <c r="A3028" s="31">
        <v>44317</v>
      </c>
      <c r="B3028" s="32" t="s">
        <v>74</v>
      </c>
      <c r="C3028" s="32" t="s">
        <v>75</v>
      </c>
      <c r="D3028" s="32" t="s">
        <v>76</v>
      </c>
      <c r="E3028" s="33">
        <v>118</v>
      </c>
      <c r="F3028" s="34">
        <v>50017.11</v>
      </c>
      <c r="G3028" s="34">
        <v>0</v>
      </c>
      <c r="H3028" s="34">
        <v>28665.919999999998</v>
      </c>
      <c r="I3028" s="34">
        <v>0</v>
      </c>
      <c r="J3028" s="35">
        <f t="shared" si="329"/>
        <v>50017.11</v>
      </c>
      <c r="K3028" s="35">
        <f t="shared" si="330"/>
        <v>21351.190000000002</v>
      </c>
      <c r="L3028" s="35">
        <f t="shared" si="331"/>
        <v>21351.190000000002</v>
      </c>
      <c r="M3028" s="36">
        <f t="shared" si="332"/>
        <v>0.4268777224433799</v>
      </c>
      <c r="N3028" s="37">
        <f t="shared" si="333"/>
        <v>2021</v>
      </c>
      <c r="O3028" s="38" t="str">
        <f t="shared" si="334"/>
        <v>Q2</v>
      </c>
      <c r="P3028" s="37">
        <f t="shared" si="335"/>
        <v>5</v>
      </c>
    </row>
    <row r="3029" spans="1:16" x14ac:dyDescent="0.25">
      <c r="A3029" s="31">
        <v>44317</v>
      </c>
      <c r="B3029" s="32" t="s">
        <v>74</v>
      </c>
      <c r="C3029" s="32" t="s">
        <v>75</v>
      </c>
      <c r="D3029" s="32" t="s">
        <v>77</v>
      </c>
      <c r="E3029" s="33">
        <v>73</v>
      </c>
      <c r="F3029" s="34">
        <v>30780.7</v>
      </c>
      <c r="G3029" s="34">
        <v>2149.81</v>
      </c>
      <c r="H3029" s="34">
        <v>19442.16</v>
      </c>
      <c r="I3029" s="34">
        <v>0</v>
      </c>
      <c r="J3029" s="35">
        <f t="shared" si="329"/>
        <v>28630.89</v>
      </c>
      <c r="K3029" s="35">
        <f t="shared" si="330"/>
        <v>9188.73</v>
      </c>
      <c r="L3029" s="35">
        <f t="shared" si="331"/>
        <v>9188.73</v>
      </c>
      <c r="M3029" s="36">
        <f t="shared" si="332"/>
        <v>0.32093763064997283</v>
      </c>
      <c r="N3029" s="37">
        <f t="shared" si="333"/>
        <v>2021</v>
      </c>
      <c r="O3029" s="38" t="str">
        <f t="shared" si="334"/>
        <v>Q2</v>
      </c>
      <c r="P3029" s="37">
        <f t="shared" si="335"/>
        <v>5</v>
      </c>
    </row>
    <row r="3030" spans="1:16" x14ac:dyDescent="0.25">
      <c r="A3030" s="31">
        <v>44317</v>
      </c>
      <c r="B3030" s="32" t="s">
        <v>74</v>
      </c>
      <c r="C3030" s="32" t="s">
        <v>78</v>
      </c>
      <c r="D3030" s="32" t="s">
        <v>76</v>
      </c>
      <c r="E3030" s="33">
        <v>601</v>
      </c>
      <c r="F3030" s="34">
        <v>256738.61</v>
      </c>
      <c r="G3030" s="34">
        <v>0</v>
      </c>
      <c r="H3030" s="34">
        <v>154066.51999999999</v>
      </c>
      <c r="I3030" s="34">
        <v>0</v>
      </c>
      <c r="J3030" s="35">
        <f t="shared" si="329"/>
        <v>256738.61</v>
      </c>
      <c r="K3030" s="35">
        <f t="shared" si="330"/>
        <v>102672.09</v>
      </c>
      <c r="L3030" s="35">
        <f t="shared" si="331"/>
        <v>102672.09</v>
      </c>
      <c r="M3030" s="36">
        <f t="shared" si="332"/>
        <v>0.39990903588673321</v>
      </c>
      <c r="N3030" s="37">
        <f t="shared" si="333"/>
        <v>2021</v>
      </c>
      <c r="O3030" s="38" t="str">
        <f t="shared" si="334"/>
        <v>Q2</v>
      </c>
      <c r="P3030" s="37">
        <f t="shared" si="335"/>
        <v>5</v>
      </c>
    </row>
    <row r="3031" spans="1:16" x14ac:dyDescent="0.25">
      <c r="A3031" s="31">
        <v>44317</v>
      </c>
      <c r="B3031" s="32" t="s">
        <v>74</v>
      </c>
      <c r="C3031" s="32" t="s">
        <v>78</v>
      </c>
      <c r="D3031" s="32" t="s">
        <v>77</v>
      </c>
      <c r="E3031" s="33">
        <v>224</v>
      </c>
      <c r="F3031" s="34">
        <v>101791.84</v>
      </c>
      <c r="G3031" s="34">
        <v>7038.7</v>
      </c>
      <c r="H3031" s="34">
        <v>62014.879999999997</v>
      </c>
      <c r="I3031" s="34">
        <v>0</v>
      </c>
      <c r="J3031" s="35">
        <f t="shared" si="329"/>
        <v>94753.14</v>
      </c>
      <c r="K3031" s="35">
        <f t="shared" si="330"/>
        <v>32738.260000000002</v>
      </c>
      <c r="L3031" s="35">
        <f t="shared" si="331"/>
        <v>32738.260000000002</v>
      </c>
      <c r="M3031" s="36">
        <f t="shared" si="332"/>
        <v>0.34551108279894471</v>
      </c>
      <c r="N3031" s="37">
        <f t="shared" si="333"/>
        <v>2021</v>
      </c>
      <c r="O3031" s="38" t="str">
        <f t="shared" si="334"/>
        <v>Q2</v>
      </c>
      <c r="P3031" s="37">
        <f t="shared" si="335"/>
        <v>5</v>
      </c>
    </row>
    <row r="3032" spans="1:16" x14ac:dyDescent="0.25">
      <c r="A3032" s="31">
        <v>44317</v>
      </c>
      <c r="B3032" s="32" t="s">
        <v>74</v>
      </c>
      <c r="C3032" s="32" t="s">
        <v>79</v>
      </c>
      <c r="D3032" s="32" t="s">
        <v>76</v>
      </c>
      <c r="E3032" s="33">
        <v>92</v>
      </c>
      <c r="F3032" s="34">
        <v>39810.949999999997</v>
      </c>
      <c r="G3032" s="34">
        <v>0</v>
      </c>
      <c r="H3032" s="34">
        <v>24070.93</v>
      </c>
      <c r="I3032" s="34">
        <v>0</v>
      </c>
      <c r="J3032" s="35">
        <f t="shared" si="329"/>
        <v>39810.949999999997</v>
      </c>
      <c r="K3032" s="35">
        <f t="shared" si="330"/>
        <v>15740.019999999997</v>
      </c>
      <c r="L3032" s="35">
        <f t="shared" si="331"/>
        <v>15740.019999999997</v>
      </c>
      <c r="M3032" s="36">
        <f t="shared" si="332"/>
        <v>0.39536911327159985</v>
      </c>
      <c r="N3032" s="37">
        <f t="shared" si="333"/>
        <v>2021</v>
      </c>
      <c r="O3032" s="38" t="str">
        <f t="shared" si="334"/>
        <v>Q2</v>
      </c>
      <c r="P3032" s="37">
        <f t="shared" si="335"/>
        <v>5</v>
      </c>
    </row>
    <row r="3033" spans="1:16" x14ac:dyDescent="0.25">
      <c r="A3033" s="31">
        <v>44317</v>
      </c>
      <c r="B3033" s="32" t="s">
        <v>74</v>
      </c>
      <c r="C3033" s="32" t="s">
        <v>79</v>
      </c>
      <c r="D3033" s="32" t="s">
        <v>77</v>
      </c>
      <c r="E3033" s="33">
        <v>51</v>
      </c>
      <c r="F3033" s="34">
        <v>22113.65</v>
      </c>
      <c r="G3033" s="34">
        <v>1547.97</v>
      </c>
      <c r="H3033" s="34">
        <v>14226.89</v>
      </c>
      <c r="I3033" s="34">
        <v>0</v>
      </c>
      <c r="J3033" s="35">
        <f t="shared" si="329"/>
        <v>20565.68</v>
      </c>
      <c r="K3033" s="35">
        <f t="shared" si="330"/>
        <v>6338.7900000000009</v>
      </c>
      <c r="L3033" s="35">
        <f t="shared" si="331"/>
        <v>6338.7900000000009</v>
      </c>
      <c r="M3033" s="36">
        <f t="shared" si="332"/>
        <v>0.3082217558573313</v>
      </c>
      <c r="N3033" s="37">
        <f t="shared" si="333"/>
        <v>2021</v>
      </c>
      <c r="O3033" s="38" t="str">
        <f t="shared" si="334"/>
        <v>Q2</v>
      </c>
      <c r="P3033" s="37">
        <f t="shared" si="335"/>
        <v>5</v>
      </c>
    </row>
    <row r="3034" spans="1:16" x14ac:dyDescent="0.25">
      <c r="A3034" s="31">
        <v>44317</v>
      </c>
      <c r="B3034" s="32" t="s">
        <v>80</v>
      </c>
      <c r="C3034" s="32" t="s">
        <v>86</v>
      </c>
      <c r="D3034" s="32" t="s">
        <v>76</v>
      </c>
      <c r="E3034" s="33">
        <v>18</v>
      </c>
      <c r="F3034" s="34">
        <v>117829.7</v>
      </c>
      <c r="G3034" s="34">
        <v>0</v>
      </c>
      <c r="H3034" s="34">
        <v>101483.04</v>
      </c>
      <c r="I3034" s="34">
        <v>7652.9</v>
      </c>
      <c r="J3034" s="35">
        <f t="shared" si="329"/>
        <v>117829.7</v>
      </c>
      <c r="K3034" s="35">
        <f t="shared" si="330"/>
        <v>16346.660000000003</v>
      </c>
      <c r="L3034" s="35">
        <f t="shared" si="331"/>
        <v>8693.7600000000039</v>
      </c>
      <c r="M3034" s="36">
        <f t="shared" si="332"/>
        <v>0.13873123669159818</v>
      </c>
      <c r="N3034" s="37">
        <f t="shared" si="333"/>
        <v>2021</v>
      </c>
      <c r="O3034" s="38" t="str">
        <f t="shared" si="334"/>
        <v>Q2</v>
      </c>
      <c r="P3034" s="37">
        <f t="shared" si="335"/>
        <v>5</v>
      </c>
    </row>
    <row r="3035" spans="1:16" x14ac:dyDescent="0.25">
      <c r="A3035" s="31">
        <v>44317</v>
      </c>
      <c r="B3035" s="32" t="s">
        <v>80</v>
      </c>
      <c r="C3035" s="32" t="s">
        <v>86</v>
      </c>
      <c r="D3035" s="32" t="s">
        <v>77</v>
      </c>
      <c r="E3035" s="33">
        <v>13</v>
      </c>
      <c r="F3035" s="34">
        <v>82979.38</v>
      </c>
      <c r="G3035" s="34">
        <v>5808.55</v>
      </c>
      <c r="H3035" s="34">
        <v>72015.87</v>
      </c>
      <c r="I3035" s="34">
        <v>5016.1099999999997</v>
      </c>
      <c r="J3035" s="35">
        <f t="shared" si="329"/>
        <v>77170.83</v>
      </c>
      <c r="K3035" s="35">
        <f t="shared" si="330"/>
        <v>5154.9600000000064</v>
      </c>
      <c r="L3035" s="35">
        <f t="shared" si="331"/>
        <v>138.85000000000673</v>
      </c>
      <c r="M3035" s="36">
        <f t="shared" si="332"/>
        <v>6.6799333375059028E-2</v>
      </c>
      <c r="N3035" s="37">
        <f t="shared" si="333"/>
        <v>2021</v>
      </c>
      <c r="O3035" s="38" t="str">
        <f t="shared" si="334"/>
        <v>Q2</v>
      </c>
      <c r="P3035" s="37">
        <f t="shared" si="335"/>
        <v>5</v>
      </c>
    </row>
    <row r="3036" spans="1:16" x14ac:dyDescent="0.25">
      <c r="A3036" s="31">
        <v>44317</v>
      </c>
      <c r="B3036" s="32" t="s">
        <v>80</v>
      </c>
      <c r="C3036" s="32" t="s">
        <v>75</v>
      </c>
      <c r="D3036" s="32" t="s">
        <v>76</v>
      </c>
      <c r="E3036" s="33">
        <v>45</v>
      </c>
      <c r="F3036" s="34">
        <v>290345.67</v>
      </c>
      <c r="G3036" s="34">
        <v>0</v>
      </c>
      <c r="H3036" s="34">
        <v>255137.48</v>
      </c>
      <c r="I3036" s="34">
        <v>0</v>
      </c>
      <c r="J3036" s="35">
        <f t="shared" si="329"/>
        <v>290345.67</v>
      </c>
      <c r="K3036" s="35">
        <f t="shared" si="330"/>
        <v>35208.189999999973</v>
      </c>
      <c r="L3036" s="35">
        <f t="shared" si="331"/>
        <v>35208.189999999973</v>
      </c>
      <c r="M3036" s="36">
        <f t="shared" si="332"/>
        <v>0.12126301039722746</v>
      </c>
      <c r="N3036" s="37">
        <f t="shared" si="333"/>
        <v>2021</v>
      </c>
      <c r="O3036" s="38" t="str">
        <f t="shared" si="334"/>
        <v>Q2</v>
      </c>
      <c r="P3036" s="37">
        <f t="shared" si="335"/>
        <v>5</v>
      </c>
    </row>
    <row r="3037" spans="1:16" x14ac:dyDescent="0.25">
      <c r="A3037" s="31">
        <v>44317</v>
      </c>
      <c r="B3037" s="32" t="s">
        <v>80</v>
      </c>
      <c r="C3037" s="32" t="s">
        <v>75</v>
      </c>
      <c r="D3037" s="32" t="s">
        <v>77</v>
      </c>
      <c r="E3037" s="33">
        <v>24</v>
      </c>
      <c r="F3037" s="34">
        <v>138171.31</v>
      </c>
      <c r="G3037" s="34">
        <v>9561.17</v>
      </c>
      <c r="H3037" s="34">
        <v>119877.74</v>
      </c>
      <c r="I3037" s="34">
        <v>0</v>
      </c>
      <c r="J3037" s="35">
        <f t="shared" si="329"/>
        <v>128610.14</v>
      </c>
      <c r="K3037" s="35">
        <f t="shared" si="330"/>
        <v>8732.3999999999942</v>
      </c>
      <c r="L3037" s="35">
        <f t="shared" si="331"/>
        <v>8732.3999999999942</v>
      </c>
      <c r="M3037" s="36">
        <f t="shared" si="332"/>
        <v>6.7898223266065913E-2</v>
      </c>
      <c r="N3037" s="37">
        <f t="shared" si="333"/>
        <v>2021</v>
      </c>
      <c r="O3037" s="38" t="str">
        <f t="shared" si="334"/>
        <v>Q2</v>
      </c>
      <c r="P3037" s="37">
        <f t="shared" si="335"/>
        <v>5</v>
      </c>
    </row>
    <row r="3038" spans="1:16" x14ac:dyDescent="0.25">
      <c r="A3038" s="31">
        <v>44317</v>
      </c>
      <c r="B3038" s="32" t="s">
        <v>80</v>
      </c>
      <c r="C3038" s="32" t="s">
        <v>78</v>
      </c>
      <c r="D3038" s="32" t="s">
        <v>76</v>
      </c>
      <c r="E3038" s="33">
        <v>92</v>
      </c>
      <c r="F3038" s="34">
        <v>501206.32</v>
      </c>
      <c r="G3038" s="34">
        <v>0</v>
      </c>
      <c r="H3038" s="34">
        <v>439470.86</v>
      </c>
      <c r="I3038" s="34">
        <v>0</v>
      </c>
      <c r="J3038" s="35">
        <f t="shared" si="329"/>
        <v>501206.32</v>
      </c>
      <c r="K3038" s="35">
        <f t="shared" si="330"/>
        <v>61735.460000000021</v>
      </c>
      <c r="L3038" s="35">
        <f t="shared" si="331"/>
        <v>61735.460000000021</v>
      </c>
      <c r="M3038" s="36">
        <f t="shared" si="332"/>
        <v>0.12317374609322568</v>
      </c>
      <c r="N3038" s="37">
        <f t="shared" si="333"/>
        <v>2021</v>
      </c>
      <c r="O3038" s="38" t="str">
        <f t="shared" si="334"/>
        <v>Q2</v>
      </c>
      <c r="P3038" s="37">
        <f t="shared" si="335"/>
        <v>5</v>
      </c>
    </row>
    <row r="3039" spans="1:16" x14ac:dyDescent="0.25">
      <c r="A3039" s="31">
        <v>44317</v>
      </c>
      <c r="B3039" s="32" t="s">
        <v>80</v>
      </c>
      <c r="C3039" s="32" t="s">
        <v>78</v>
      </c>
      <c r="D3039" s="32" t="s">
        <v>77</v>
      </c>
      <c r="E3039" s="33">
        <v>44</v>
      </c>
      <c r="F3039" s="34">
        <v>264698.96000000002</v>
      </c>
      <c r="G3039" s="34">
        <v>17956.490000000002</v>
      </c>
      <c r="H3039" s="34">
        <v>231813.14</v>
      </c>
      <c r="I3039" s="34">
        <v>0</v>
      </c>
      <c r="J3039" s="35">
        <f t="shared" si="329"/>
        <v>246742.47000000003</v>
      </c>
      <c r="K3039" s="35">
        <f t="shared" si="330"/>
        <v>14929.330000000016</v>
      </c>
      <c r="L3039" s="35">
        <f t="shared" si="331"/>
        <v>14929.330000000016</v>
      </c>
      <c r="M3039" s="36">
        <f t="shared" si="332"/>
        <v>6.0505716749937759E-2</v>
      </c>
      <c r="N3039" s="37">
        <f t="shared" si="333"/>
        <v>2021</v>
      </c>
      <c r="O3039" s="38" t="str">
        <f t="shared" si="334"/>
        <v>Q2</v>
      </c>
      <c r="P3039" s="37">
        <f t="shared" si="335"/>
        <v>5</v>
      </c>
    </row>
    <row r="3040" spans="1:16" x14ac:dyDescent="0.25">
      <c r="A3040" s="31">
        <v>44317</v>
      </c>
      <c r="B3040" s="32" t="s">
        <v>80</v>
      </c>
      <c r="C3040" s="32" t="s">
        <v>79</v>
      </c>
      <c r="D3040" s="32" t="s">
        <v>76</v>
      </c>
      <c r="E3040" s="33">
        <v>20</v>
      </c>
      <c r="F3040" s="34">
        <v>97258.49</v>
      </c>
      <c r="G3040" s="34">
        <v>0</v>
      </c>
      <c r="H3040" s="34">
        <v>84726.98</v>
      </c>
      <c r="I3040" s="34">
        <v>0</v>
      </c>
      <c r="J3040" s="35">
        <f t="shared" si="329"/>
        <v>97258.49</v>
      </c>
      <c r="K3040" s="35">
        <f t="shared" si="330"/>
        <v>12531.510000000009</v>
      </c>
      <c r="L3040" s="35">
        <f t="shared" si="331"/>
        <v>12531.510000000009</v>
      </c>
      <c r="M3040" s="36">
        <f t="shared" si="332"/>
        <v>0.12884746616979154</v>
      </c>
      <c r="N3040" s="37">
        <f t="shared" si="333"/>
        <v>2021</v>
      </c>
      <c r="O3040" s="38" t="str">
        <f t="shared" si="334"/>
        <v>Q2</v>
      </c>
      <c r="P3040" s="37">
        <f t="shared" si="335"/>
        <v>5</v>
      </c>
    </row>
    <row r="3041" spans="1:16" x14ac:dyDescent="0.25">
      <c r="A3041" s="31">
        <v>44317</v>
      </c>
      <c r="B3041" s="32" t="s">
        <v>80</v>
      </c>
      <c r="C3041" s="32" t="s">
        <v>79</v>
      </c>
      <c r="D3041" s="32" t="s">
        <v>77</v>
      </c>
      <c r="E3041" s="33">
        <v>17</v>
      </c>
      <c r="F3041" s="34">
        <v>91343.91</v>
      </c>
      <c r="G3041" s="34">
        <v>6361.2</v>
      </c>
      <c r="H3041" s="34">
        <v>79209.31</v>
      </c>
      <c r="I3041" s="34">
        <v>0</v>
      </c>
      <c r="J3041" s="35">
        <f t="shared" si="329"/>
        <v>84982.71</v>
      </c>
      <c r="K3041" s="35">
        <f t="shared" si="330"/>
        <v>5773.4000000000087</v>
      </c>
      <c r="L3041" s="35">
        <f t="shared" si="331"/>
        <v>5773.4000000000087</v>
      </c>
      <c r="M3041" s="36">
        <f t="shared" si="332"/>
        <v>6.7936171957801869E-2</v>
      </c>
      <c r="N3041" s="37">
        <f t="shared" si="333"/>
        <v>2021</v>
      </c>
      <c r="O3041" s="38" t="str">
        <f t="shared" si="334"/>
        <v>Q2</v>
      </c>
      <c r="P3041" s="37">
        <f t="shared" si="335"/>
        <v>5</v>
      </c>
    </row>
    <row r="3042" spans="1:16" x14ac:dyDescent="0.25">
      <c r="A3042" s="31">
        <v>44317</v>
      </c>
      <c r="B3042" s="32" t="s">
        <v>81</v>
      </c>
      <c r="C3042" s="32" t="s">
        <v>86</v>
      </c>
      <c r="D3042" s="32" t="s">
        <v>76</v>
      </c>
      <c r="E3042" s="33">
        <v>60</v>
      </c>
      <c r="F3042" s="34">
        <v>39592.410000000003</v>
      </c>
      <c r="G3042" s="34">
        <v>0</v>
      </c>
      <c r="H3042" s="34">
        <v>18444.3</v>
      </c>
      <c r="I3042" s="34">
        <v>2559.98</v>
      </c>
      <c r="J3042" s="35">
        <f t="shared" si="329"/>
        <v>39592.410000000003</v>
      </c>
      <c r="K3042" s="35">
        <f t="shared" si="330"/>
        <v>21148.110000000004</v>
      </c>
      <c r="L3042" s="35">
        <f t="shared" si="331"/>
        <v>18588.130000000005</v>
      </c>
      <c r="M3042" s="36">
        <f t="shared" si="332"/>
        <v>0.53414555971712763</v>
      </c>
      <c r="N3042" s="37">
        <f t="shared" si="333"/>
        <v>2021</v>
      </c>
      <c r="O3042" s="38" t="str">
        <f t="shared" si="334"/>
        <v>Q2</v>
      </c>
      <c r="P3042" s="37">
        <f t="shared" si="335"/>
        <v>5</v>
      </c>
    </row>
    <row r="3043" spans="1:16" x14ac:dyDescent="0.25">
      <c r="A3043" s="31">
        <v>44317</v>
      </c>
      <c r="B3043" s="32" t="s">
        <v>81</v>
      </c>
      <c r="C3043" s="32" t="s">
        <v>86</v>
      </c>
      <c r="D3043" s="32" t="s">
        <v>77</v>
      </c>
      <c r="E3043" s="33">
        <v>44</v>
      </c>
      <c r="F3043" s="34">
        <v>32444.59</v>
      </c>
      <c r="G3043" s="34">
        <v>2212.2600000000002</v>
      </c>
      <c r="H3043" s="34">
        <v>14729.7</v>
      </c>
      <c r="I3043" s="34">
        <v>1971.01</v>
      </c>
      <c r="J3043" s="35">
        <f t="shared" si="329"/>
        <v>30232.33</v>
      </c>
      <c r="K3043" s="35">
        <f t="shared" si="330"/>
        <v>15502.630000000001</v>
      </c>
      <c r="L3043" s="35">
        <f t="shared" si="331"/>
        <v>13531.62</v>
      </c>
      <c r="M3043" s="36">
        <f t="shared" si="332"/>
        <v>0.51278316954068703</v>
      </c>
      <c r="N3043" s="37">
        <f t="shared" si="333"/>
        <v>2021</v>
      </c>
      <c r="O3043" s="38" t="str">
        <f t="shared" si="334"/>
        <v>Q2</v>
      </c>
      <c r="P3043" s="37">
        <f t="shared" si="335"/>
        <v>5</v>
      </c>
    </row>
    <row r="3044" spans="1:16" x14ac:dyDescent="0.25">
      <c r="A3044" s="31">
        <v>44317</v>
      </c>
      <c r="B3044" s="32" t="s">
        <v>81</v>
      </c>
      <c r="C3044" s="32" t="s">
        <v>75</v>
      </c>
      <c r="D3044" s="32" t="s">
        <v>76</v>
      </c>
      <c r="E3044" s="33">
        <v>83</v>
      </c>
      <c r="F3044" s="34">
        <v>61240.11</v>
      </c>
      <c r="G3044" s="34">
        <v>0</v>
      </c>
      <c r="H3044" s="34">
        <v>27478.62</v>
      </c>
      <c r="I3044" s="34">
        <v>0</v>
      </c>
      <c r="J3044" s="35">
        <f t="shared" si="329"/>
        <v>61240.11</v>
      </c>
      <c r="K3044" s="35">
        <f t="shared" si="330"/>
        <v>33761.490000000005</v>
      </c>
      <c r="L3044" s="35">
        <f t="shared" si="331"/>
        <v>33761.490000000005</v>
      </c>
      <c r="M3044" s="36">
        <f t="shared" si="332"/>
        <v>0.55129701759190186</v>
      </c>
      <c r="N3044" s="37">
        <f t="shared" si="333"/>
        <v>2021</v>
      </c>
      <c r="O3044" s="38" t="str">
        <f t="shared" si="334"/>
        <v>Q2</v>
      </c>
      <c r="P3044" s="37">
        <f t="shared" si="335"/>
        <v>5</v>
      </c>
    </row>
    <row r="3045" spans="1:16" x14ac:dyDescent="0.25">
      <c r="A3045" s="31">
        <v>44317</v>
      </c>
      <c r="B3045" s="32" t="s">
        <v>81</v>
      </c>
      <c r="C3045" s="32" t="s">
        <v>75</v>
      </c>
      <c r="D3045" s="32" t="s">
        <v>77</v>
      </c>
      <c r="E3045" s="33">
        <v>64</v>
      </c>
      <c r="F3045" s="34">
        <v>48851.31</v>
      </c>
      <c r="G3045" s="34">
        <v>3409</v>
      </c>
      <c r="H3045" s="34">
        <v>21958.61</v>
      </c>
      <c r="I3045" s="34">
        <v>0</v>
      </c>
      <c r="J3045" s="35">
        <f t="shared" si="329"/>
        <v>45442.31</v>
      </c>
      <c r="K3045" s="35">
        <f t="shared" si="330"/>
        <v>23483.699999999997</v>
      </c>
      <c r="L3045" s="35">
        <f t="shared" si="331"/>
        <v>23483.699999999997</v>
      </c>
      <c r="M3045" s="36">
        <f t="shared" si="332"/>
        <v>0.51678050697686795</v>
      </c>
      <c r="N3045" s="37">
        <f t="shared" si="333"/>
        <v>2021</v>
      </c>
      <c r="O3045" s="38" t="str">
        <f t="shared" si="334"/>
        <v>Q2</v>
      </c>
      <c r="P3045" s="37">
        <f t="shared" si="335"/>
        <v>5</v>
      </c>
    </row>
    <row r="3046" spans="1:16" x14ac:dyDescent="0.25">
      <c r="A3046" s="31">
        <v>44317</v>
      </c>
      <c r="B3046" s="32" t="s">
        <v>81</v>
      </c>
      <c r="C3046" s="32" t="s">
        <v>78</v>
      </c>
      <c r="D3046" s="32" t="s">
        <v>76</v>
      </c>
      <c r="E3046" s="33">
        <v>383</v>
      </c>
      <c r="F3046" s="34">
        <v>287543.98</v>
      </c>
      <c r="G3046" s="34">
        <v>0</v>
      </c>
      <c r="H3046" s="34">
        <v>130025.75</v>
      </c>
      <c r="I3046" s="34">
        <v>0</v>
      </c>
      <c r="J3046" s="35">
        <f t="shared" si="329"/>
        <v>287543.98</v>
      </c>
      <c r="K3046" s="35">
        <f t="shared" si="330"/>
        <v>157518.22999999998</v>
      </c>
      <c r="L3046" s="35">
        <f t="shared" si="331"/>
        <v>157518.22999999998</v>
      </c>
      <c r="M3046" s="36">
        <f t="shared" si="332"/>
        <v>0.54780569567131954</v>
      </c>
      <c r="N3046" s="37">
        <f t="shared" si="333"/>
        <v>2021</v>
      </c>
      <c r="O3046" s="38" t="str">
        <f t="shared" si="334"/>
        <v>Q2</v>
      </c>
      <c r="P3046" s="37">
        <f t="shared" si="335"/>
        <v>5</v>
      </c>
    </row>
    <row r="3047" spans="1:16" x14ac:dyDescent="0.25">
      <c r="A3047" s="31">
        <v>44317</v>
      </c>
      <c r="B3047" s="32" t="s">
        <v>81</v>
      </c>
      <c r="C3047" s="32" t="s">
        <v>78</v>
      </c>
      <c r="D3047" s="32" t="s">
        <v>77</v>
      </c>
      <c r="E3047" s="33">
        <v>124</v>
      </c>
      <c r="F3047" s="34">
        <v>91954.58</v>
      </c>
      <c r="G3047" s="34">
        <v>6315.11</v>
      </c>
      <c r="H3047" s="34">
        <v>41118.43</v>
      </c>
      <c r="I3047" s="34">
        <v>0</v>
      </c>
      <c r="J3047" s="35">
        <f t="shared" si="329"/>
        <v>85639.47</v>
      </c>
      <c r="K3047" s="35">
        <f t="shared" si="330"/>
        <v>44521.04</v>
      </c>
      <c r="L3047" s="35">
        <f t="shared" si="331"/>
        <v>44521.04</v>
      </c>
      <c r="M3047" s="36">
        <f t="shared" si="332"/>
        <v>0.5198658982826494</v>
      </c>
      <c r="N3047" s="37">
        <f t="shared" si="333"/>
        <v>2021</v>
      </c>
      <c r="O3047" s="38" t="str">
        <f t="shared" si="334"/>
        <v>Q2</v>
      </c>
      <c r="P3047" s="37">
        <f t="shared" si="335"/>
        <v>5</v>
      </c>
    </row>
    <row r="3048" spans="1:16" x14ac:dyDescent="0.25">
      <c r="A3048" s="31">
        <v>44317</v>
      </c>
      <c r="B3048" s="32" t="s">
        <v>81</v>
      </c>
      <c r="C3048" s="32" t="s">
        <v>79</v>
      </c>
      <c r="D3048" s="32" t="s">
        <v>76</v>
      </c>
      <c r="E3048" s="33">
        <v>46</v>
      </c>
      <c r="F3048" s="34">
        <v>26447.21</v>
      </c>
      <c r="G3048" s="34">
        <v>0</v>
      </c>
      <c r="H3048" s="34">
        <v>11568.27</v>
      </c>
      <c r="I3048" s="34">
        <v>0</v>
      </c>
      <c r="J3048" s="35">
        <f t="shared" si="329"/>
        <v>26447.21</v>
      </c>
      <c r="K3048" s="35">
        <f t="shared" si="330"/>
        <v>14878.939999999999</v>
      </c>
      <c r="L3048" s="35">
        <f t="shared" si="331"/>
        <v>14878.939999999999</v>
      </c>
      <c r="M3048" s="36">
        <f t="shared" si="332"/>
        <v>0.56259015601267581</v>
      </c>
      <c r="N3048" s="37">
        <f t="shared" si="333"/>
        <v>2021</v>
      </c>
      <c r="O3048" s="38" t="str">
        <f t="shared" si="334"/>
        <v>Q2</v>
      </c>
      <c r="P3048" s="37">
        <f t="shared" si="335"/>
        <v>5</v>
      </c>
    </row>
    <row r="3049" spans="1:16" x14ac:dyDescent="0.25">
      <c r="A3049" s="31">
        <v>44317</v>
      </c>
      <c r="B3049" s="32" t="s">
        <v>81</v>
      </c>
      <c r="C3049" s="32" t="s">
        <v>79</v>
      </c>
      <c r="D3049" s="32" t="s">
        <v>77</v>
      </c>
      <c r="E3049" s="33">
        <v>41</v>
      </c>
      <c r="F3049" s="34">
        <v>27402.2</v>
      </c>
      <c r="G3049" s="34">
        <v>1864.8</v>
      </c>
      <c r="H3049" s="34">
        <v>12543.83</v>
      </c>
      <c r="I3049" s="34">
        <v>0</v>
      </c>
      <c r="J3049" s="35">
        <f t="shared" si="329"/>
        <v>25537.4</v>
      </c>
      <c r="K3049" s="35">
        <f t="shared" si="330"/>
        <v>12993.570000000002</v>
      </c>
      <c r="L3049" s="35">
        <f t="shared" si="331"/>
        <v>12993.570000000002</v>
      </c>
      <c r="M3049" s="36">
        <f t="shared" si="332"/>
        <v>0.5088055166148473</v>
      </c>
      <c r="N3049" s="37">
        <f t="shared" si="333"/>
        <v>2021</v>
      </c>
      <c r="O3049" s="38" t="str">
        <f t="shared" si="334"/>
        <v>Q2</v>
      </c>
      <c r="P3049" s="37">
        <f t="shared" si="335"/>
        <v>5</v>
      </c>
    </row>
    <row r="3050" spans="1:16" x14ac:dyDescent="0.25">
      <c r="A3050" s="31">
        <v>44317</v>
      </c>
      <c r="B3050" s="32" t="s">
        <v>82</v>
      </c>
      <c r="C3050" s="32" t="s">
        <v>86</v>
      </c>
      <c r="D3050" s="32" t="s">
        <v>76</v>
      </c>
      <c r="E3050" s="33">
        <v>159</v>
      </c>
      <c r="F3050" s="34">
        <v>16956.57</v>
      </c>
      <c r="G3050" s="34">
        <v>0</v>
      </c>
      <c r="H3050" s="34">
        <v>14302.32</v>
      </c>
      <c r="I3050" s="34">
        <v>1099.49</v>
      </c>
      <c r="J3050" s="35">
        <f t="shared" si="329"/>
        <v>16956.57</v>
      </c>
      <c r="K3050" s="35">
        <f t="shared" si="330"/>
        <v>2654.25</v>
      </c>
      <c r="L3050" s="35">
        <f t="shared" si="331"/>
        <v>1554.76</v>
      </c>
      <c r="M3050" s="36">
        <f t="shared" si="332"/>
        <v>0.15653224679283606</v>
      </c>
      <c r="N3050" s="37">
        <f t="shared" si="333"/>
        <v>2021</v>
      </c>
      <c r="O3050" s="38" t="str">
        <f t="shared" si="334"/>
        <v>Q2</v>
      </c>
      <c r="P3050" s="37">
        <f t="shared" si="335"/>
        <v>5</v>
      </c>
    </row>
    <row r="3051" spans="1:16" x14ac:dyDescent="0.25">
      <c r="A3051" s="31">
        <v>44317</v>
      </c>
      <c r="B3051" s="32" t="s">
        <v>82</v>
      </c>
      <c r="C3051" s="32" t="s">
        <v>86</v>
      </c>
      <c r="D3051" s="32" t="s">
        <v>77</v>
      </c>
      <c r="E3051" s="33">
        <v>145</v>
      </c>
      <c r="F3051" s="34">
        <v>16599.96</v>
      </c>
      <c r="G3051" s="34">
        <v>1133.06</v>
      </c>
      <c r="H3051" s="34">
        <v>13688.08</v>
      </c>
      <c r="I3051" s="34">
        <v>1007.88</v>
      </c>
      <c r="J3051" s="35">
        <f t="shared" si="329"/>
        <v>15466.9</v>
      </c>
      <c r="K3051" s="35">
        <f t="shared" si="330"/>
        <v>1778.8199999999997</v>
      </c>
      <c r="L3051" s="35">
        <f t="shared" si="331"/>
        <v>770.93999999999971</v>
      </c>
      <c r="M3051" s="36">
        <f t="shared" si="332"/>
        <v>0.11500817875592392</v>
      </c>
      <c r="N3051" s="37">
        <f t="shared" si="333"/>
        <v>2021</v>
      </c>
      <c r="O3051" s="38" t="str">
        <f t="shared" si="334"/>
        <v>Q2</v>
      </c>
      <c r="P3051" s="37">
        <f t="shared" si="335"/>
        <v>5</v>
      </c>
    </row>
    <row r="3052" spans="1:16" x14ac:dyDescent="0.25">
      <c r="A3052" s="31">
        <v>44317</v>
      </c>
      <c r="B3052" s="32" t="s">
        <v>82</v>
      </c>
      <c r="C3052" s="32" t="s">
        <v>75</v>
      </c>
      <c r="D3052" s="32" t="s">
        <v>76</v>
      </c>
      <c r="E3052" s="33">
        <v>160</v>
      </c>
      <c r="F3052" s="34">
        <v>18802.740000000002</v>
      </c>
      <c r="G3052" s="34">
        <v>0</v>
      </c>
      <c r="H3052" s="34">
        <v>15706.91</v>
      </c>
      <c r="I3052" s="34">
        <v>0</v>
      </c>
      <c r="J3052" s="35">
        <f t="shared" si="329"/>
        <v>18802.740000000002</v>
      </c>
      <c r="K3052" s="35">
        <f t="shared" si="330"/>
        <v>3095.8300000000017</v>
      </c>
      <c r="L3052" s="35">
        <f t="shared" si="331"/>
        <v>3095.8300000000017</v>
      </c>
      <c r="M3052" s="36">
        <f t="shared" si="332"/>
        <v>0.16464781196783029</v>
      </c>
      <c r="N3052" s="37">
        <f t="shared" si="333"/>
        <v>2021</v>
      </c>
      <c r="O3052" s="38" t="str">
        <f t="shared" si="334"/>
        <v>Q2</v>
      </c>
      <c r="P3052" s="37">
        <f t="shared" si="335"/>
        <v>5</v>
      </c>
    </row>
    <row r="3053" spans="1:16" x14ac:dyDescent="0.25">
      <c r="A3053" s="31">
        <v>44317</v>
      </c>
      <c r="B3053" s="32" t="s">
        <v>82</v>
      </c>
      <c r="C3053" s="32" t="s">
        <v>75</v>
      </c>
      <c r="D3053" s="32" t="s">
        <v>77</v>
      </c>
      <c r="E3053" s="33">
        <v>168</v>
      </c>
      <c r="F3053" s="34">
        <v>23472.94</v>
      </c>
      <c r="G3053" s="34">
        <v>1641.04</v>
      </c>
      <c r="H3053" s="34">
        <v>19465.490000000002</v>
      </c>
      <c r="I3053" s="34">
        <v>0</v>
      </c>
      <c r="J3053" s="35">
        <f t="shared" si="329"/>
        <v>21831.899999999998</v>
      </c>
      <c r="K3053" s="35">
        <f t="shared" si="330"/>
        <v>2366.4099999999962</v>
      </c>
      <c r="L3053" s="35">
        <f t="shared" si="331"/>
        <v>2366.4099999999962</v>
      </c>
      <c r="M3053" s="36">
        <f t="shared" si="332"/>
        <v>0.10839230667051408</v>
      </c>
      <c r="N3053" s="37">
        <f t="shared" si="333"/>
        <v>2021</v>
      </c>
      <c r="O3053" s="38" t="str">
        <f t="shared" si="334"/>
        <v>Q2</v>
      </c>
      <c r="P3053" s="37">
        <f t="shared" si="335"/>
        <v>5</v>
      </c>
    </row>
    <row r="3054" spans="1:16" x14ac:dyDescent="0.25">
      <c r="A3054" s="31">
        <v>44317</v>
      </c>
      <c r="B3054" s="32" t="s">
        <v>82</v>
      </c>
      <c r="C3054" s="32" t="s">
        <v>78</v>
      </c>
      <c r="D3054" s="32" t="s">
        <v>76</v>
      </c>
      <c r="E3054" s="33">
        <v>1715</v>
      </c>
      <c r="F3054" s="34">
        <v>186063.33</v>
      </c>
      <c r="G3054" s="34">
        <v>0</v>
      </c>
      <c r="H3054" s="34">
        <v>154249.78</v>
      </c>
      <c r="I3054" s="34">
        <v>0</v>
      </c>
      <c r="J3054" s="35">
        <f t="shared" si="329"/>
        <v>186063.33</v>
      </c>
      <c r="K3054" s="35">
        <f t="shared" si="330"/>
        <v>31813.549999999988</v>
      </c>
      <c r="L3054" s="35">
        <f t="shared" si="331"/>
        <v>31813.549999999988</v>
      </c>
      <c r="M3054" s="36">
        <f t="shared" si="332"/>
        <v>0.17098237465705893</v>
      </c>
      <c r="N3054" s="37">
        <f t="shared" si="333"/>
        <v>2021</v>
      </c>
      <c r="O3054" s="38" t="str">
        <f t="shared" si="334"/>
        <v>Q2</v>
      </c>
      <c r="P3054" s="37">
        <f t="shared" si="335"/>
        <v>5</v>
      </c>
    </row>
    <row r="3055" spans="1:16" x14ac:dyDescent="0.25">
      <c r="A3055" s="31">
        <v>44317</v>
      </c>
      <c r="B3055" s="32" t="s">
        <v>82</v>
      </c>
      <c r="C3055" s="32" t="s">
        <v>78</v>
      </c>
      <c r="D3055" s="32" t="s">
        <v>77</v>
      </c>
      <c r="E3055" s="33">
        <v>745</v>
      </c>
      <c r="F3055" s="34">
        <v>81160.37</v>
      </c>
      <c r="G3055" s="34">
        <v>5492.76</v>
      </c>
      <c r="H3055" s="34">
        <v>66608.52</v>
      </c>
      <c r="I3055" s="34">
        <v>0</v>
      </c>
      <c r="J3055" s="35">
        <f t="shared" si="329"/>
        <v>75667.61</v>
      </c>
      <c r="K3055" s="35">
        <f t="shared" si="330"/>
        <v>9059.0899999999965</v>
      </c>
      <c r="L3055" s="35">
        <f t="shared" si="331"/>
        <v>9059.0899999999965</v>
      </c>
      <c r="M3055" s="36">
        <f t="shared" si="332"/>
        <v>0.11972216381619555</v>
      </c>
      <c r="N3055" s="37">
        <f t="shared" si="333"/>
        <v>2021</v>
      </c>
      <c r="O3055" s="38" t="str">
        <f t="shared" si="334"/>
        <v>Q2</v>
      </c>
      <c r="P3055" s="37">
        <f t="shared" si="335"/>
        <v>5</v>
      </c>
    </row>
    <row r="3056" spans="1:16" x14ac:dyDescent="0.25">
      <c r="A3056" s="31">
        <v>44317</v>
      </c>
      <c r="B3056" s="32" t="s">
        <v>82</v>
      </c>
      <c r="C3056" s="32" t="s">
        <v>79</v>
      </c>
      <c r="D3056" s="32" t="s">
        <v>76</v>
      </c>
      <c r="E3056" s="33">
        <v>145</v>
      </c>
      <c r="F3056" s="34">
        <v>13191.73</v>
      </c>
      <c r="G3056" s="34">
        <v>0</v>
      </c>
      <c r="H3056" s="34">
        <v>10969.4</v>
      </c>
      <c r="I3056" s="34">
        <v>0</v>
      </c>
      <c r="J3056" s="35">
        <f t="shared" si="329"/>
        <v>13191.73</v>
      </c>
      <c r="K3056" s="35">
        <f t="shared" si="330"/>
        <v>2222.33</v>
      </c>
      <c r="L3056" s="35">
        <f t="shared" si="331"/>
        <v>2222.33</v>
      </c>
      <c r="M3056" s="36">
        <f t="shared" si="332"/>
        <v>0.16846387850570016</v>
      </c>
      <c r="N3056" s="37">
        <f t="shared" si="333"/>
        <v>2021</v>
      </c>
      <c r="O3056" s="38" t="str">
        <f t="shared" si="334"/>
        <v>Q2</v>
      </c>
      <c r="P3056" s="37">
        <f t="shared" si="335"/>
        <v>5</v>
      </c>
    </row>
    <row r="3057" spans="1:16" x14ac:dyDescent="0.25">
      <c r="A3057" s="31">
        <v>44317</v>
      </c>
      <c r="B3057" s="32" t="s">
        <v>82</v>
      </c>
      <c r="C3057" s="32" t="s">
        <v>79</v>
      </c>
      <c r="D3057" s="32" t="s">
        <v>77</v>
      </c>
      <c r="E3057" s="33">
        <v>160</v>
      </c>
      <c r="F3057" s="34">
        <v>14757.17</v>
      </c>
      <c r="G3057" s="34">
        <v>1002.87</v>
      </c>
      <c r="H3057" s="34">
        <v>12094.53</v>
      </c>
      <c r="I3057" s="34">
        <v>0</v>
      </c>
      <c r="J3057" s="35">
        <f t="shared" si="329"/>
        <v>13754.3</v>
      </c>
      <c r="K3057" s="35">
        <f t="shared" si="330"/>
        <v>1659.7699999999986</v>
      </c>
      <c r="L3057" s="35">
        <f t="shared" si="331"/>
        <v>1659.7699999999986</v>
      </c>
      <c r="M3057" s="36">
        <f t="shared" si="332"/>
        <v>0.12067280777647708</v>
      </c>
      <c r="N3057" s="37">
        <f t="shared" si="333"/>
        <v>2021</v>
      </c>
      <c r="O3057" s="38" t="str">
        <f t="shared" si="334"/>
        <v>Q2</v>
      </c>
      <c r="P3057" s="37">
        <f t="shared" si="335"/>
        <v>5</v>
      </c>
    </row>
    <row r="3058" spans="1:16" x14ac:dyDescent="0.25">
      <c r="A3058" s="31">
        <v>44317</v>
      </c>
      <c r="B3058" s="32" t="s">
        <v>83</v>
      </c>
      <c r="C3058" s="32" t="s">
        <v>86</v>
      </c>
      <c r="D3058" s="32" t="s">
        <v>76</v>
      </c>
      <c r="E3058" s="33">
        <v>63</v>
      </c>
      <c r="F3058" s="34">
        <v>44550.73</v>
      </c>
      <c r="G3058" s="34">
        <v>0</v>
      </c>
      <c r="H3058" s="34">
        <v>23836.34</v>
      </c>
      <c r="I3058" s="34">
        <v>2888.33</v>
      </c>
      <c r="J3058" s="35">
        <f t="shared" si="329"/>
        <v>44550.73</v>
      </c>
      <c r="K3058" s="35">
        <f t="shared" si="330"/>
        <v>20714.390000000003</v>
      </c>
      <c r="L3058" s="35">
        <f t="shared" si="331"/>
        <v>17826.060000000005</v>
      </c>
      <c r="M3058" s="36">
        <f t="shared" si="332"/>
        <v>0.46496185359925646</v>
      </c>
      <c r="N3058" s="37">
        <f t="shared" si="333"/>
        <v>2021</v>
      </c>
      <c r="O3058" s="38" t="str">
        <f t="shared" si="334"/>
        <v>Q2</v>
      </c>
      <c r="P3058" s="37">
        <f t="shared" si="335"/>
        <v>5</v>
      </c>
    </row>
    <row r="3059" spans="1:16" x14ac:dyDescent="0.25">
      <c r="A3059" s="31">
        <v>44317</v>
      </c>
      <c r="B3059" s="32" t="s">
        <v>83</v>
      </c>
      <c r="C3059" s="32" t="s">
        <v>86</v>
      </c>
      <c r="D3059" s="32" t="s">
        <v>77</v>
      </c>
      <c r="E3059" s="33">
        <v>40</v>
      </c>
      <c r="F3059" s="34">
        <v>28407.97</v>
      </c>
      <c r="G3059" s="34">
        <v>1948.27</v>
      </c>
      <c r="H3059" s="34">
        <v>14927.99</v>
      </c>
      <c r="I3059" s="34">
        <v>1723.24</v>
      </c>
      <c r="J3059" s="35">
        <f t="shared" si="329"/>
        <v>26459.7</v>
      </c>
      <c r="K3059" s="35">
        <f t="shared" si="330"/>
        <v>11531.710000000001</v>
      </c>
      <c r="L3059" s="35">
        <f t="shared" si="331"/>
        <v>9808.4700000000012</v>
      </c>
      <c r="M3059" s="36">
        <f t="shared" si="332"/>
        <v>0.43582164574806215</v>
      </c>
      <c r="N3059" s="37">
        <f t="shared" si="333"/>
        <v>2021</v>
      </c>
      <c r="O3059" s="38" t="str">
        <f t="shared" si="334"/>
        <v>Q2</v>
      </c>
      <c r="P3059" s="37">
        <f t="shared" si="335"/>
        <v>5</v>
      </c>
    </row>
    <row r="3060" spans="1:16" x14ac:dyDescent="0.25">
      <c r="A3060" s="31">
        <v>44317</v>
      </c>
      <c r="B3060" s="32" t="s">
        <v>83</v>
      </c>
      <c r="C3060" s="32" t="s">
        <v>75</v>
      </c>
      <c r="D3060" s="32" t="s">
        <v>76</v>
      </c>
      <c r="E3060" s="33">
        <v>76</v>
      </c>
      <c r="F3060" s="34">
        <v>39733.629999999997</v>
      </c>
      <c r="G3060" s="34">
        <v>0</v>
      </c>
      <c r="H3060" s="34">
        <v>20800.43</v>
      </c>
      <c r="I3060" s="34">
        <v>0</v>
      </c>
      <c r="J3060" s="35">
        <f t="shared" si="329"/>
        <v>39733.629999999997</v>
      </c>
      <c r="K3060" s="35">
        <f t="shared" si="330"/>
        <v>18933.199999999997</v>
      </c>
      <c r="L3060" s="35">
        <f t="shared" si="331"/>
        <v>18933.199999999997</v>
      </c>
      <c r="M3060" s="36">
        <f t="shared" si="332"/>
        <v>0.47650315362578244</v>
      </c>
      <c r="N3060" s="37">
        <f t="shared" si="333"/>
        <v>2021</v>
      </c>
      <c r="O3060" s="38" t="str">
        <f t="shared" si="334"/>
        <v>Q2</v>
      </c>
      <c r="P3060" s="37">
        <f t="shared" si="335"/>
        <v>5</v>
      </c>
    </row>
    <row r="3061" spans="1:16" x14ac:dyDescent="0.25">
      <c r="A3061" s="31">
        <v>44317</v>
      </c>
      <c r="B3061" s="32" t="s">
        <v>83</v>
      </c>
      <c r="C3061" s="32" t="s">
        <v>75</v>
      </c>
      <c r="D3061" s="32" t="s">
        <v>77</v>
      </c>
      <c r="E3061" s="33">
        <v>65</v>
      </c>
      <c r="F3061" s="34">
        <v>45559.89</v>
      </c>
      <c r="G3061" s="34">
        <v>3130.6</v>
      </c>
      <c r="H3061" s="34">
        <v>24707.68</v>
      </c>
      <c r="I3061" s="34">
        <v>0</v>
      </c>
      <c r="J3061" s="35">
        <f t="shared" si="329"/>
        <v>42429.29</v>
      </c>
      <c r="K3061" s="35">
        <f t="shared" si="330"/>
        <v>17721.61</v>
      </c>
      <c r="L3061" s="35">
        <f t="shared" si="331"/>
        <v>17721.61</v>
      </c>
      <c r="M3061" s="36">
        <f t="shared" si="332"/>
        <v>0.41767397003343681</v>
      </c>
      <c r="N3061" s="37">
        <f t="shared" si="333"/>
        <v>2021</v>
      </c>
      <c r="O3061" s="38" t="str">
        <f t="shared" si="334"/>
        <v>Q2</v>
      </c>
      <c r="P3061" s="37">
        <f t="shared" si="335"/>
        <v>5</v>
      </c>
    </row>
    <row r="3062" spans="1:16" x14ac:dyDescent="0.25">
      <c r="A3062" s="31">
        <v>44317</v>
      </c>
      <c r="B3062" s="32" t="s">
        <v>83</v>
      </c>
      <c r="C3062" s="32" t="s">
        <v>78</v>
      </c>
      <c r="D3062" s="32" t="s">
        <v>76</v>
      </c>
      <c r="E3062" s="33">
        <v>490</v>
      </c>
      <c r="F3062" s="34">
        <v>303864.78000000003</v>
      </c>
      <c r="G3062" s="34">
        <v>0</v>
      </c>
      <c r="H3062" s="34">
        <v>164785.04</v>
      </c>
      <c r="I3062" s="34">
        <v>0</v>
      </c>
      <c r="J3062" s="35">
        <f t="shared" si="329"/>
        <v>303864.78000000003</v>
      </c>
      <c r="K3062" s="35">
        <f t="shared" si="330"/>
        <v>139079.74000000002</v>
      </c>
      <c r="L3062" s="35">
        <f t="shared" si="331"/>
        <v>139079.74000000002</v>
      </c>
      <c r="M3062" s="36">
        <f t="shared" si="332"/>
        <v>0.45770273211656848</v>
      </c>
      <c r="N3062" s="37">
        <f t="shared" si="333"/>
        <v>2021</v>
      </c>
      <c r="O3062" s="38" t="str">
        <f t="shared" si="334"/>
        <v>Q2</v>
      </c>
      <c r="P3062" s="37">
        <f t="shared" si="335"/>
        <v>5</v>
      </c>
    </row>
    <row r="3063" spans="1:16" x14ac:dyDescent="0.25">
      <c r="A3063" s="31">
        <v>44317</v>
      </c>
      <c r="B3063" s="32" t="s">
        <v>83</v>
      </c>
      <c r="C3063" s="32" t="s">
        <v>78</v>
      </c>
      <c r="D3063" s="32" t="s">
        <v>77</v>
      </c>
      <c r="E3063" s="33">
        <v>184</v>
      </c>
      <c r="F3063" s="34">
        <v>111567.2</v>
      </c>
      <c r="G3063" s="34">
        <v>7572.07</v>
      </c>
      <c r="H3063" s="34">
        <v>60485.85</v>
      </c>
      <c r="I3063" s="34">
        <v>0</v>
      </c>
      <c r="J3063" s="35">
        <f t="shared" si="329"/>
        <v>103995.13</v>
      </c>
      <c r="K3063" s="35">
        <f t="shared" si="330"/>
        <v>43509.280000000006</v>
      </c>
      <c r="L3063" s="35">
        <f t="shared" si="331"/>
        <v>43509.280000000006</v>
      </c>
      <c r="M3063" s="36">
        <f t="shared" si="332"/>
        <v>0.41837805289536156</v>
      </c>
      <c r="N3063" s="37">
        <f t="shared" si="333"/>
        <v>2021</v>
      </c>
      <c r="O3063" s="38" t="str">
        <f t="shared" si="334"/>
        <v>Q2</v>
      </c>
      <c r="P3063" s="37">
        <f t="shared" si="335"/>
        <v>5</v>
      </c>
    </row>
    <row r="3064" spans="1:16" x14ac:dyDescent="0.25">
      <c r="A3064" s="31">
        <v>44317</v>
      </c>
      <c r="B3064" s="32" t="s">
        <v>83</v>
      </c>
      <c r="C3064" s="32" t="s">
        <v>79</v>
      </c>
      <c r="D3064" s="32" t="s">
        <v>76</v>
      </c>
      <c r="E3064" s="33">
        <v>56</v>
      </c>
      <c r="F3064" s="34">
        <v>34718.89</v>
      </c>
      <c r="G3064" s="34">
        <v>0</v>
      </c>
      <c r="H3064" s="34">
        <v>18212.439999999999</v>
      </c>
      <c r="I3064" s="34">
        <v>0</v>
      </c>
      <c r="J3064" s="35">
        <f t="shared" si="329"/>
        <v>34718.89</v>
      </c>
      <c r="K3064" s="35">
        <f t="shared" si="330"/>
        <v>16506.45</v>
      </c>
      <c r="L3064" s="35">
        <f t="shared" si="331"/>
        <v>16506.45</v>
      </c>
      <c r="M3064" s="36">
        <f t="shared" si="332"/>
        <v>0.47543138619927078</v>
      </c>
      <c r="N3064" s="37">
        <f t="shared" si="333"/>
        <v>2021</v>
      </c>
      <c r="O3064" s="38" t="str">
        <f t="shared" si="334"/>
        <v>Q2</v>
      </c>
      <c r="P3064" s="37">
        <f t="shared" si="335"/>
        <v>5</v>
      </c>
    </row>
    <row r="3065" spans="1:16" x14ac:dyDescent="0.25">
      <c r="A3065" s="31">
        <v>44317</v>
      </c>
      <c r="B3065" s="32" t="s">
        <v>83</v>
      </c>
      <c r="C3065" s="32" t="s">
        <v>79</v>
      </c>
      <c r="D3065" s="32" t="s">
        <v>77</v>
      </c>
      <c r="E3065" s="33">
        <v>56</v>
      </c>
      <c r="F3065" s="34">
        <v>30514.55</v>
      </c>
      <c r="G3065" s="34">
        <v>2108.3200000000002</v>
      </c>
      <c r="H3065" s="34">
        <v>16743.599999999999</v>
      </c>
      <c r="I3065" s="34">
        <v>0</v>
      </c>
      <c r="J3065" s="35">
        <f t="shared" si="329"/>
        <v>28406.23</v>
      </c>
      <c r="K3065" s="35">
        <f t="shared" si="330"/>
        <v>11662.630000000001</v>
      </c>
      <c r="L3065" s="35">
        <f t="shared" si="331"/>
        <v>11662.630000000001</v>
      </c>
      <c r="M3065" s="36">
        <f t="shared" si="332"/>
        <v>0.41056592163057193</v>
      </c>
      <c r="N3065" s="37">
        <f t="shared" si="333"/>
        <v>2021</v>
      </c>
      <c r="O3065" s="38" t="str">
        <f t="shared" si="334"/>
        <v>Q2</v>
      </c>
      <c r="P3065" s="37">
        <f t="shared" si="335"/>
        <v>5</v>
      </c>
    </row>
    <row r="3066" spans="1:16" x14ac:dyDescent="0.25">
      <c r="A3066" s="31">
        <v>44317</v>
      </c>
      <c r="B3066" s="32" t="s">
        <v>84</v>
      </c>
      <c r="C3066" s="32" t="s">
        <v>86</v>
      </c>
      <c r="D3066" s="32" t="s">
        <v>76</v>
      </c>
      <c r="E3066" s="33">
        <v>22</v>
      </c>
      <c r="F3066" s="34">
        <v>81534.210000000006</v>
      </c>
      <c r="G3066" s="34">
        <v>0</v>
      </c>
      <c r="H3066" s="34">
        <v>69418.929999999993</v>
      </c>
      <c r="I3066" s="34">
        <v>5286.41</v>
      </c>
      <c r="J3066" s="35">
        <f t="shared" si="329"/>
        <v>81534.210000000006</v>
      </c>
      <c r="K3066" s="35">
        <f t="shared" si="330"/>
        <v>12115.280000000013</v>
      </c>
      <c r="L3066" s="35">
        <f t="shared" si="331"/>
        <v>6828.8700000000135</v>
      </c>
      <c r="M3066" s="36">
        <f t="shared" si="332"/>
        <v>0.14859137041985213</v>
      </c>
      <c r="N3066" s="37">
        <f t="shared" si="333"/>
        <v>2021</v>
      </c>
      <c r="O3066" s="38" t="str">
        <f t="shared" si="334"/>
        <v>Q2</v>
      </c>
      <c r="P3066" s="37">
        <f t="shared" si="335"/>
        <v>5</v>
      </c>
    </row>
    <row r="3067" spans="1:16" x14ac:dyDescent="0.25">
      <c r="A3067" s="31">
        <v>44317</v>
      </c>
      <c r="B3067" s="32" t="s">
        <v>84</v>
      </c>
      <c r="C3067" s="32" t="s">
        <v>86</v>
      </c>
      <c r="D3067" s="32" t="s">
        <v>77</v>
      </c>
      <c r="E3067" s="33">
        <v>29</v>
      </c>
      <c r="F3067" s="34">
        <v>108466.02</v>
      </c>
      <c r="G3067" s="34">
        <v>7165.69</v>
      </c>
      <c r="H3067" s="34">
        <v>92409.99</v>
      </c>
      <c r="I3067" s="34">
        <v>6610.82</v>
      </c>
      <c r="J3067" s="35">
        <f t="shared" si="329"/>
        <v>101300.33</v>
      </c>
      <c r="K3067" s="35">
        <f t="shared" si="330"/>
        <v>8890.3399999999965</v>
      </c>
      <c r="L3067" s="35">
        <f t="shared" si="331"/>
        <v>2279.5199999999968</v>
      </c>
      <c r="M3067" s="36">
        <f t="shared" si="332"/>
        <v>8.7762201761830361E-2</v>
      </c>
      <c r="N3067" s="37">
        <f t="shared" si="333"/>
        <v>2021</v>
      </c>
      <c r="O3067" s="38" t="str">
        <f t="shared" si="334"/>
        <v>Q2</v>
      </c>
      <c r="P3067" s="37">
        <f t="shared" si="335"/>
        <v>5</v>
      </c>
    </row>
    <row r="3068" spans="1:16" x14ac:dyDescent="0.25">
      <c r="A3068" s="31">
        <v>44317</v>
      </c>
      <c r="B3068" s="32" t="s">
        <v>84</v>
      </c>
      <c r="C3068" s="32" t="s">
        <v>75</v>
      </c>
      <c r="D3068" s="32" t="s">
        <v>76</v>
      </c>
      <c r="E3068" s="33">
        <v>32</v>
      </c>
      <c r="F3068" s="34">
        <v>124162.75</v>
      </c>
      <c r="G3068" s="34">
        <v>0</v>
      </c>
      <c r="H3068" s="34">
        <v>101382.75</v>
      </c>
      <c r="I3068" s="34">
        <v>0</v>
      </c>
      <c r="J3068" s="35">
        <f t="shared" si="329"/>
        <v>124162.75</v>
      </c>
      <c r="K3068" s="35">
        <f t="shared" si="330"/>
        <v>22780</v>
      </c>
      <c r="L3068" s="35">
        <f t="shared" si="331"/>
        <v>22780</v>
      </c>
      <c r="M3068" s="36">
        <f t="shared" si="332"/>
        <v>0.18346887452154531</v>
      </c>
      <c r="N3068" s="37">
        <f t="shared" si="333"/>
        <v>2021</v>
      </c>
      <c r="O3068" s="38" t="str">
        <f t="shared" si="334"/>
        <v>Q2</v>
      </c>
      <c r="P3068" s="37">
        <f t="shared" si="335"/>
        <v>5</v>
      </c>
    </row>
    <row r="3069" spans="1:16" x14ac:dyDescent="0.25">
      <c r="A3069" s="31">
        <v>44317</v>
      </c>
      <c r="B3069" s="32" t="s">
        <v>84</v>
      </c>
      <c r="C3069" s="32" t="s">
        <v>75</v>
      </c>
      <c r="D3069" s="32" t="s">
        <v>77</v>
      </c>
      <c r="E3069" s="33">
        <v>39</v>
      </c>
      <c r="F3069" s="34">
        <v>173485.36</v>
      </c>
      <c r="G3069" s="34">
        <v>12144.03</v>
      </c>
      <c r="H3069" s="34">
        <v>147936.42000000001</v>
      </c>
      <c r="I3069" s="34">
        <v>0</v>
      </c>
      <c r="J3069" s="35">
        <f t="shared" si="329"/>
        <v>161341.32999999999</v>
      </c>
      <c r="K3069" s="35">
        <f t="shared" si="330"/>
        <v>13404.909999999974</v>
      </c>
      <c r="L3069" s="35">
        <f t="shared" si="331"/>
        <v>13404.909999999974</v>
      </c>
      <c r="M3069" s="36">
        <f t="shared" si="332"/>
        <v>8.3084166964533981E-2</v>
      </c>
      <c r="N3069" s="37">
        <f t="shared" si="333"/>
        <v>2021</v>
      </c>
      <c r="O3069" s="38" t="str">
        <f t="shared" si="334"/>
        <v>Q2</v>
      </c>
      <c r="P3069" s="37">
        <f t="shared" si="335"/>
        <v>5</v>
      </c>
    </row>
    <row r="3070" spans="1:16" x14ac:dyDescent="0.25">
      <c r="A3070" s="31">
        <v>44317</v>
      </c>
      <c r="B3070" s="32" t="s">
        <v>84</v>
      </c>
      <c r="C3070" s="32" t="s">
        <v>78</v>
      </c>
      <c r="D3070" s="32" t="s">
        <v>76</v>
      </c>
      <c r="E3070" s="33">
        <v>131</v>
      </c>
      <c r="F3070" s="34">
        <v>518055.84</v>
      </c>
      <c r="G3070" s="34">
        <v>0</v>
      </c>
      <c r="H3070" s="34">
        <v>424373.72</v>
      </c>
      <c r="I3070" s="34">
        <v>0</v>
      </c>
      <c r="J3070" s="35">
        <f t="shared" si="329"/>
        <v>518055.84</v>
      </c>
      <c r="K3070" s="35">
        <f t="shared" si="330"/>
        <v>93682.120000000054</v>
      </c>
      <c r="L3070" s="35">
        <f t="shared" si="331"/>
        <v>93682.120000000054</v>
      </c>
      <c r="M3070" s="36">
        <f t="shared" si="332"/>
        <v>0.18083401974582516</v>
      </c>
      <c r="N3070" s="37">
        <f t="shared" si="333"/>
        <v>2021</v>
      </c>
      <c r="O3070" s="38" t="str">
        <f t="shared" si="334"/>
        <v>Q2</v>
      </c>
      <c r="P3070" s="37">
        <f t="shared" si="335"/>
        <v>5</v>
      </c>
    </row>
    <row r="3071" spans="1:16" x14ac:dyDescent="0.25">
      <c r="A3071" s="31">
        <v>44317</v>
      </c>
      <c r="B3071" s="32" t="s">
        <v>84</v>
      </c>
      <c r="C3071" s="32" t="s">
        <v>78</v>
      </c>
      <c r="D3071" s="32" t="s">
        <v>77</v>
      </c>
      <c r="E3071" s="33">
        <v>61</v>
      </c>
      <c r="F3071" s="34">
        <v>263686.61</v>
      </c>
      <c r="G3071" s="34">
        <v>18406.03</v>
      </c>
      <c r="H3071" s="34">
        <v>223042.94</v>
      </c>
      <c r="I3071" s="34">
        <v>0</v>
      </c>
      <c r="J3071" s="35">
        <f t="shared" si="329"/>
        <v>245280.58</v>
      </c>
      <c r="K3071" s="35">
        <f t="shared" si="330"/>
        <v>22237.639999999985</v>
      </c>
      <c r="L3071" s="35">
        <f t="shared" si="331"/>
        <v>22237.639999999985</v>
      </c>
      <c r="M3071" s="36">
        <f t="shared" si="332"/>
        <v>9.0662049152036364E-2</v>
      </c>
      <c r="N3071" s="37">
        <f t="shared" si="333"/>
        <v>2021</v>
      </c>
      <c r="O3071" s="38" t="str">
        <f t="shared" si="334"/>
        <v>Q2</v>
      </c>
      <c r="P3071" s="37">
        <f t="shared" si="335"/>
        <v>5</v>
      </c>
    </row>
    <row r="3072" spans="1:16" x14ac:dyDescent="0.25">
      <c r="A3072" s="31">
        <v>44317</v>
      </c>
      <c r="B3072" s="32" t="s">
        <v>84</v>
      </c>
      <c r="C3072" s="32" t="s">
        <v>79</v>
      </c>
      <c r="D3072" s="32" t="s">
        <v>76</v>
      </c>
      <c r="E3072" s="33">
        <v>27</v>
      </c>
      <c r="F3072" s="34">
        <v>106823.18</v>
      </c>
      <c r="G3072" s="34">
        <v>0</v>
      </c>
      <c r="H3072" s="34">
        <v>88648.320000000007</v>
      </c>
      <c r="I3072" s="34">
        <v>0</v>
      </c>
      <c r="J3072" s="35">
        <f t="shared" si="329"/>
        <v>106823.18</v>
      </c>
      <c r="K3072" s="35">
        <f t="shared" si="330"/>
        <v>18174.859999999986</v>
      </c>
      <c r="L3072" s="35">
        <f t="shared" si="331"/>
        <v>18174.859999999986</v>
      </c>
      <c r="M3072" s="36">
        <f t="shared" si="332"/>
        <v>0.17013966444361595</v>
      </c>
      <c r="N3072" s="37">
        <f t="shared" si="333"/>
        <v>2021</v>
      </c>
      <c r="O3072" s="38" t="str">
        <f t="shared" si="334"/>
        <v>Q2</v>
      </c>
      <c r="P3072" s="37">
        <f t="shared" si="335"/>
        <v>5</v>
      </c>
    </row>
    <row r="3073" spans="1:16" x14ac:dyDescent="0.25">
      <c r="A3073" s="31">
        <v>44317</v>
      </c>
      <c r="B3073" s="32" t="s">
        <v>84</v>
      </c>
      <c r="C3073" s="32" t="s">
        <v>79</v>
      </c>
      <c r="D3073" s="32" t="s">
        <v>77</v>
      </c>
      <c r="E3073" s="33">
        <v>28</v>
      </c>
      <c r="F3073" s="34">
        <v>115047.44</v>
      </c>
      <c r="G3073" s="34">
        <v>7720.65</v>
      </c>
      <c r="H3073" s="34">
        <v>92312.01</v>
      </c>
      <c r="I3073" s="34">
        <v>0</v>
      </c>
      <c r="J3073" s="35">
        <f t="shared" si="329"/>
        <v>107326.79000000001</v>
      </c>
      <c r="K3073" s="35">
        <f t="shared" si="330"/>
        <v>15014.780000000013</v>
      </c>
      <c r="L3073" s="35">
        <f t="shared" si="331"/>
        <v>15014.780000000013</v>
      </c>
      <c r="M3073" s="36">
        <f t="shared" si="332"/>
        <v>0.13989778320957902</v>
      </c>
      <c r="N3073" s="37">
        <f t="shared" si="333"/>
        <v>2021</v>
      </c>
      <c r="O3073" s="38" t="str">
        <f t="shared" si="334"/>
        <v>Q2</v>
      </c>
      <c r="P3073" s="37">
        <f t="shared" si="335"/>
        <v>5</v>
      </c>
    </row>
    <row r="3074" spans="1:16" x14ac:dyDescent="0.25">
      <c r="A3074" s="31">
        <v>44317</v>
      </c>
      <c r="B3074" s="32" t="s">
        <v>85</v>
      </c>
      <c r="C3074" s="32" t="s">
        <v>86</v>
      </c>
      <c r="D3074" s="32" t="s">
        <v>76</v>
      </c>
      <c r="E3074" s="33">
        <v>22</v>
      </c>
      <c r="F3074" s="34">
        <v>22675.64</v>
      </c>
      <c r="G3074" s="34">
        <v>0</v>
      </c>
      <c r="H3074" s="34">
        <v>11972.44</v>
      </c>
      <c r="I3074" s="34">
        <v>1473.9</v>
      </c>
      <c r="J3074" s="35">
        <f t="shared" ref="J3074:J3137" si="336">F3074-G3074</f>
        <v>22675.64</v>
      </c>
      <c r="K3074" s="35">
        <f t="shared" ref="K3074:K3137" si="337">J3074-H3074</f>
        <v>10703.199999999999</v>
      </c>
      <c r="L3074" s="35">
        <f t="shared" ref="L3074:L3137" si="338">K3074-I3074</f>
        <v>9229.2999999999993</v>
      </c>
      <c r="M3074" s="36">
        <f t="shared" ref="M3074:M3137" si="339">IF(J3074=0,0,K3074/J3074)</f>
        <v>0.47201313832817948</v>
      </c>
      <c r="N3074" s="37">
        <f t="shared" ref="N3074:N3137" si="340">YEAR(A3074)</f>
        <v>2021</v>
      </c>
      <c r="O3074" s="38" t="str">
        <f t="shared" ref="O3074:O3137" si="341">"Q"&amp;ROUNDUP(MONTH(A3074)/3,0)</f>
        <v>Q2</v>
      </c>
      <c r="P3074" s="37">
        <f t="shared" ref="P3074:P3137" si="342">MONTH(A3074)</f>
        <v>5</v>
      </c>
    </row>
    <row r="3075" spans="1:16" x14ac:dyDescent="0.25">
      <c r="A3075" s="31">
        <v>44317</v>
      </c>
      <c r="B3075" s="32" t="s">
        <v>85</v>
      </c>
      <c r="C3075" s="32" t="s">
        <v>86</v>
      </c>
      <c r="D3075" s="32" t="s">
        <v>77</v>
      </c>
      <c r="E3075" s="33">
        <v>28</v>
      </c>
      <c r="F3075" s="34">
        <v>37276.03</v>
      </c>
      <c r="G3075" s="34">
        <v>2544.48</v>
      </c>
      <c r="H3075" s="34">
        <v>21163.79</v>
      </c>
      <c r="I3075" s="34">
        <v>2264.11</v>
      </c>
      <c r="J3075" s="35">
        <f t="shared" si="336"/>
        <v>34731.549999999996</v>
      </c>
      <c r="K3075" s="35">
        <f t="shared" si="337"/>
        <v>13567.759999999995</v>
      </c>
      <c r="L3075" s="35">
        <f t="shared" si="338"/>
        <v>11303.649999999994</v>
      </c>
      <c r="M3075" s="36">
        <f t="shared" si="339"/>
        <v>0.39064654471222843</v>
      </c>
      <c r="N3075" s="37">
        <f t="shared" si="340"/>
        <v>2021</v>
      </c>
      <c r="O3075" s="38" t="str">
        <f t="shared" si="341"/>
        <v>Q2</v>
      </c>
      <c r="P3075" s="37">
        <f t="shared" si="342"/>
        <v>5</v>
      </c>
    </row>
    <row r="3076" spans="1:16" x14ac:dyDescent="0.25">
      <c r="A3076" s="31">
        <v>44317</v>
      </c>
      <c r="B3076" s="32" t="s">
        <v>85</v>
      </c>
      <c r="C3076" s="32" t="s">
        <v>75</v>
      </c>
      <c r="D3076" s="32" t="s">
        <v>76</v>
      </c>
      <c r="E3076" s="33">
        <v>33</v>
      </c>
      <c r="F3076" s="34">
        <v>41477.019999999997</v>
      </c>
      <c r="G3076" s="34">
        <v>0</v>
      </c>
      <c r="H3076" s="34">
        <v>22354.26</v>
      </c>
      <c r="I3076" s="34">
        <v>0</v>
      </c>
      <c r="J3076" s="35">
        <f t="shared" si="336"/>
        <v>41477.019999999997</v>
      </c>
      <c r="K3076" s="35">
        <f t="shared" si="337"/>
        <v>19122.759999999998</v>
      </c>
      <c r="L3076" s="35">
        <f t="shared" si="338"/>
        <v>19122.759999999998</v>
      </c>
      <c r="M3076" s="36">
        <f t="shared" si="339"/>
        <v>0.46104469414630078</v>
      </c>
      <c r="N3076" s="37">
        <f t="shared" si="340"/>
        <v>2021</v>
      </c>
      <c r="O3076" s="38" t="str">
        <f t="shared" si="341"/>
        <v>Q2</v>
      </c>
      <c r="P3076" s="37">
        <f t="shared" si="342"/>
        <v>5</v>
      </c>
    </row>
    <row r="3077" spans="1:16" x14ac:dyDescent="0.25">
      <c r="A3077" s="31">
        <v>44317</v>
      </c>
      <c r="B3077" s="32" t="s">
        <v>85</v>
      </c>
      <c r="C3077" s="32" t="s">
        <v>75</v>
      </c>
      <c r="D3077" s="32" t="s">
        <v>77</v>
      </c>
      <c r="E3077" s="33">
        <v>30</v>
      </c>
      <c r="F3077" s="34">
        <v>43313.11</v>
      </c>
      <c r="G3077" s="34">
        <v>3003.69</v>
      </c>
      <c r="H3077" s="34">
        <v>22701.99</v>
      </c>
      <c r="I3077" s="34">
        <v>0</v>
      </c>
      <c r="J3077" s="35">
        <f t="shared" si="336"/>
        <v>40309.42</v>
      </c>
      <c r="K3077" s="35">
        <f t="shared" si="337"/>
        <v>17607.429999999997</v>
      </c>
      <c r="L3077" s="35">
        <f t="shared" si="338"/>
        <v>17607.429999999997</v>
      </c>
      <c r="M3077" s="36">
        <f t="shared" si="339"/>
        <v>0.43680683076065091</v>
      </c>
      <c r="N3077" s="37">
        <f t="shared" si="340"/>
        <v>2021</v>
      </c>
      <c r="O3077" s="38" t="str">
        <f t="shared" si="341"/>
        <v>Q2</v>
      </c>
      <c r="P3077" s="37">
        <f t="shared" si="342"/>
        <v>5</v>
      </c>
    </row>
    <row r="3078" spans="1:16" x14ac:dyDescent="0.25">
      <c r="A3078" s="31">
        <v>44317</v>
      </c>
      <c r="B3078" s="32" t="s">
        <v>85</v>
      </c>
      <c r="C3078" s="32" t="s">
        <v>78</v>
      </c>
      <c r="D3078" s="32" t="s">
        <v>76</v>
      </c>
      <c r="E3078" s="33">
        <v>172</v>
      </c>
      <c r="F3078" s="34">
        <v>219014.47</v>
      </c>
      <c r="G3078" s="34">
        <v>0</v>
      </c>
      <c r="H3078" s="34">
        <v>120312.25</v>
      </c>
      <c r="I3078" s="34">
        <v>0</v>
      </c>
      <c r="J3078" s="35">
        <f t="shared" si="336"/>
        <v>219014.47</v>
      </c>
      <c r="K3078" s="35">
        <f t="shared" si="337"/>
        <v>98702.22</v>
      </c>
      <c r="L3078" s="35">
        <f t="shared" si="338"/>
        <v>98702.22</v>
      </c>
      <c r="M3078" s="36">
        <f t="shared" si="339"/>
        <v>0.4506652916585831</v>
      </c>
      <c r="N3078" s="37">
        <f t="shared" si="340"/>
        <v>2021</v>
      </c>
      <c r="O3078" s="38" t="str">
        <f t="shared" si="341"/>
        <v>Q2</v>
      </c>
      <c r="P3078" s="37">
        <f t="shared" si="342"/>
        <v>5</v>
      </c>
    </row>
    <row r="3079" spans="1:16" x14ac:dyDescent="0.25">
      <c r="A3079" s="31">
        <v>44317</v>
      </c>
      <c r="B3079" s="32" t="s">
        <v>85</v>
      </c>
      <c r="C3079" s="32" t="s">
        <v>78</v>
      </c>
      <c r="D3079" s="32" t="s">
        <v>77</v>
      </c>
      <c r="E3079" s="33">
        <v>64</v>
      </c>
      <c r="F3079" s="34">
        <v>81410.59</v>
      </c>
      <c r="G3079" s="34">
        <v>5347.39</v>
      </c>
      <c r="H3079" s="34">
        <v>43800.89</v>
      </c>
      <c r="I3079" s="34">
        <v>0</v>
      </c>
      <c r="J3079" s="35">
        <f t="shared" si="336"/>
        <v>76063.199999999997</v>
      </c>
      <c r="K3079" s="35">
        <f t="shared" si="337"/>
        <v>32262.309999999998</v>
      </c>
      <c r="L3079" s="35">
        <f t="shared" si="338"/>
        <v>32262.309999999998</v>
      </c>
      <c r="M3079" s="36">
        <f t="shared" si="339"/>
        <v>0.42415136360289862</v>
      </c>
      <c r="N3079" s="37">
        <f t="shared" si="340"/>
        <v>2021</v>
      </c>
      <c r="O3079" s="38" t="str">
        <f t="shared" si="341"/>
        <v>Q2</v>
      </c>
      <c r="P3079" s="37">
        <f t="shared" si="342"/>
        <v>5</v>
      </c>
    </row>
    <row r="3080" spans="1:16" x14ac:dyDescent="0.25">
      <c r="A3080" s="31">
        <v>44317</v>
      </c>
      <c r="B3080" s="32" t="s">
        <v>85</v>
      </c>
      <c r="C3080" s="32" t="s">
        <v>79</v>
      </c>
      <c r="D3080" s="32" t="s">
        <v>76</v>
      </c>
      <c r="E3080" s="33">
        <v>23</v>
      </c>
      <c r="F3080" s="34">
        <v>27631.85</v>
      </c>
      <c r="G3080" s="34">
        <v>0</v>
      </c>
      <c r="H3080" s="34">
        <v>13748</v>
      </c>
      <c r="I3080" s="34">
        <v>0</v>
      </c>
      <c r="J3080" s="35">
        <f t="shared" si="336"/>
        <v>27631.85</v>
      </c>
      <c r="K3080" s="35">
        <f t="shared" si="337"/>
        <v>13883.849999999999</v>
      </c>
      <c r="L3080" s="35">
        <f t="shared" si="338"/>
        <v>13883.849999999999</v>
      </c>
      <c r="M3080" s="36">
        <f t="shared" si="339"/>
        <v>0.5024582139813295</v>
      </c>
      <c r="N3080" s="37">
        <f t="shared" si="340"/>
        <v>2021</v>
      </c>
      <c r="O3080" s="38" t="str">
        <f t="shared" si="341"/>
        <v>Q2</v>
      </c>
      <c r="P3080" s="37">
        <f t="shared" si="342"/>
        <v>5</v>
      </c>
    </row>
    <row r="3081" spans="1:16" x14ac:dyDescent="0.25">
      <c r="A3081" s="31">
        <v>44317</v>
      </c>
      <c r="B3081" s="32" t="s">
        <v>85</v>
      </c>
      <c r="C3081" s="32" t="s">
        <v>79</v>
      </c>
      <c r="D3081" s="32" t="s">
        <v>77</v>
      </c>
      <c r="E3081" s="33">
        <v>21</v>
      </c>
      <c r="F3081" s="34">
        <v>24962.2</v>
      </c>
      <c r="G3081" s="34">
        <v>1706.28</v>
      </c>
      <c r="H3081" s="34">
        <v>12971.47</v>
      </c>
      <c r="I3081" s="34">
        <v>0</v>
      </c>
      <c r="J3081" s="35">
        <f t="shared" si="336"/>
        <v>23255.920000000002</v>
      </c>
      <c r="K3081" s="35">
        <f t="shared" si="337"/>
        <v>10284.450000000003</v>
      </c>
      <c r="L3081" s="35">
        <f t="shared" si="338"/>
        <v>10284.450000000003</v>
      </c>
      <c r="M3081" s="36">
        <f t="shared" si="339"/>
        <v>0.44222933343423959</v>
      </c>
      <c r="N3081" s="37">
        <f t="shared" si="340"/>
        <v>2021</v>
      </c>
      <c r="O3081" s="38" t="str">
        <f t="shared" si="341"/>
        <v>Q2</v>
      </c>
      <c r="P3081" s="37">
        <f t="shared" si="342"/>
        <v>5</v>
      </c>
    </row>
    <row r="3082" spans="1:16" x14ac:dyDescent="0.25">
      <c r="A3082" s="31">
        <v>44348</v>
      </c>
      <c r="B3082" s="32" t="s">
        <v>74</v>
      </c>
      <c r="C3082" s="32" t="s">
        <v>86</v>
      </c>
      <c r="D3082" s="32" t="s">
        <v>76</v>
      </c>
      <c r="E3082" s="33">
        <v>119</v>
      </c>
      <c r="F3082" s="34">
        <v>50300.83</v>
      </c>
      <c r="G3082" s="34">
        <v>0</v>
      </c>
      <c r="H3082" s="34">
        <v>30729.54</v>
      </c>
      <c r="I3082" s="34">
        <v>3266.6</v>
      </c>
      <c r="J3082" s="35">
        <f t="shared" si="336"/>
        <v>50300.83</v>
      </c>
      <c r="K3082" s="35">
        <f t="shared" si="337"/>
        <v>19571.29</v>
      </c>
      <c r="L3082" s="35">
        <f t="shared" si="338"/>
        <v>16304.69</v>
      </c>
      <c r="M3082" s="36">
        <f t="shared" si="339"/>
        <v>0.38908483219859397</v>
      </c>
      <c r="N3082" s="37">
        <f t="shared" si="340"/>
        <v>2021</v>
      </c>
      <c r="O3082" s="38" t="str">
        <f t="shared" si="341"/>
        <v>Q2</v>
      </c>
      <c r="P3082" s="37">
        <f t="shared" si="342"/>
        <v>6</v>
      </c>
    </row>
    <row r="3083" spans="1:16" x14ac:dyDescent="0.25">
      <c r="A3083" s="31">
        <v>44348</v>
      </c>
      <c r="B3083" s="32" t="s">
        <v>74</v>
      </c>
      <c r="C3083" s="32" t="s">
        <v>86</v>
      </c>
      <c r="D3083" s="32" t="s">
        <v>77</v>
      </c>
      <c r="E3083" s="33">
        <v>55</v>
      </c>
      <c r="F3083" s="34">
        <v>25962.44</v>
      </c>
      <c r="G3083" s="34">
        <v>2550.5700000000002</v>
      </c>
      <c r="H3083" s="34">
        <v>14792.32</v>
      </c>
      <c r="I3083" s="34">
        <v>1524.02</v>
      </c>
      <c r="J3083" s="35">
        <f t="shared" si="336"/>
        <v>23411.87</v>
      </c>
      <c r="K3083" s="35">
        <f t="shared" si="337"/>
        <v>8619.5499999999993</v>
      </c>
      <c r="L3083" s="35">
        <f t="shared" si="338"/>
        <v>7095.5299999999988</v>
      </c>
      <c r="M3083" s="36">
        <f t="shared" si="339"/>
        <v>0.3681700778280419</v>
      </c>
      <c r="N3083" s="37">
        <f t="shared" si="340"/>
        <v>2021</v>
      </c>
      <c r="O3083" s="38" t="str">
        <f t="shared" si="341"/>
        <v>Q2</v>
      </c>
      <c r="P3083" s="37">
        <f t="shared" si="342"/>
        <v>6</v>
      </c>
    </row>
    <row r="3084" spans="1:16" x14ac:dyDescent="0.25">
      <c r="A3084" s="31">
        <v>44348</v>
      </c>
      <c r="B3084" s="32" t="s">
        <v>74</v>
      </c>
      <c r="C3084" s="32" t="s">
        <v>75</v>
      </c>
      <c r="D3084" s="32" t="s">
        <v>76</v>
      </c>
      <c r="E3084" s="33">
        <v>139</v>
      </c>
      <c r="F3084" s="34">
        <v>55820.12</v>
      </c>
      <c r="G3084" s="34">
        <v>0</v>
      </c>
      <c r="H3084" s="34">
        <v>35061.68</v>
      </c>
      <c r="I3084" s="34">
        <v>0</v>
      </c>
      <c r="J3084" s="35">
        <f t="shared" si="336"/>
        <v>55820.12</v>
      </c>
      <c r="K3084" s="35">
        <f t="shared" si="337"/>
        <v>20758.440000000002</v>
      </c>
      <c r="L3084" s="35">
        <f t="shared" si="338"/>
        <v>20758.440000000002</v>
      </c>
      <c r="M3084" s="36">
        <f t="shared" si="339"/>
        <v>0.37188096335156573</v>
      </c>
      <c r="N3084" s="37">
        <f t="shared" si="340"/>
        <v>2021</v>
      </c>
      <c r="O3084" s="38" t="str">
        <f t="shared" si="341"/>
        <v>Q2</v>
      </c>
      <c r="P3084" s="37">
        <f t="shared" si="342"/>
        <v>6</v>
      </c>
    </row>
    <row r="3085" spans="1:16" x14ac:dyDescent="0.25">
      <c r="A3085" s="31">
        <v>44348</v>
      </c>
      <c r="B3085" s="32" t="s">
        <v>74</v>
      </c>
      <c r="C3085" s="32" t="s">
        <v>75</v>
      </c>
      <c r="D3085" s="32" t="s">
        <v>77</v>
      </c>
      <c r="E3085" s="33">
        <v>58</v>
      </c>
      <c r="F3085" s="34">
        <v>23368.97</v>
      </c>
      <c r="G3085" s="34">
        <v>2232.91</v>
      </c>
      <c r="H3085" s="34">
        <v>13156.93</v>
      </c>
      <c r="I3085" s="34">
        <v>0</v>
      </c>
      <c r="J3085" s="35">
        <f t="shared" si="336"/>
        <v>21136.06</v>
      </c>
      <c r="K3085" s="35">
        <f t="shared" si="337"/>
        <v>7979.130000000001</v>
      </c>
      <c r="L3085" s="35">
        <f t="shared" si="338"/>
        <v>7979.130000000001</v>
      </c>
      <c r="M3085" s="36">
        <f t="shared" si="339"/>
        <v>0.37751264899891468</v>
      </c>
      <c r="N3085" s="37">
        <f t="shared" si="340"/>
        <v>2021</v>
      </c>
      <c r="O3085" s="38" t="str">
        <f t="shared" si="341"/>
        <v>Q2</v>
      </c>
      <c r="P3085" s="37">
        <f t="shared" si="342"/>
        <v>6</v>
      </c>
    </row>
    <row r="3086" spans="1:16" x14ac:dyDescent="0.25">
      <c r="A3086" s="31">
        <v>44348</v>
      </c>
      <c r="B3086" s="32" t="s">
        <v>74</v>
      </c>
      <c r="C3086" s="32" t="s">
        <v>78</v>
      </c>
      <c r="D3086" s="32" t="s">
        <v>76</v>
      </c>
      <c r="E3086" s="33">
        <v>616</v>
      </c>
      <c r="F3086" s="34">
        <v>260406.46</v>
      </c>
      <c r="G3086" s="34">
        <v>0</v>
      </c>
      <c r="H3086" s="34">
        <v>158275.57999999999</v>
      </c>
      <c r="I3086" s="34">
        <v>0</v>
      </c>
      <c r="J3086" s="35">
        <f t="shared" si="336"/>
        <v>260406.46</v>
      </c>
      <c r="K3086" s="35">
        <f t="shared" si="337"/>
        <v>102130.88</v>
      </c>
      <c r="L3086" s="35">
        <f t="shared" si="338"/>
        <v>102130.88</v>
      </c>
      <c r="M3086" s="36">
        <f t="shared" si="339"/>
        <v>0.39219795084960646</v>
      </c>
      <c r="N3086" s="37">
        <f t="shared" si="340"/>
        <v>2021</v>
      </c>
      <c r="O3086" s="38" t="str">
        <f t="shared" si="341"/>
        <v>Q2</v>
      </c>
      <c r="P3086" s="37">
        <f t="shared" si="342"/>
        <v>6</v>
      </c>
    </row>
    <row r="3087" spans="1:16" x14ac:dyDescent="0.25">
      <c r="A3087" s="31">
        <v>44348</v>
      </c>
      <c r="B3087" s="32" t="s">
        <v>74</v>
      </c>
      <c r="C3087" s="32" t="s">
        <v>78</v>
      </c>
      <c r="D3087" s="32" t="s">
        <v>77</v>
      </c>
      <c r="E3087" s="33">
        <v>189</v>
      </c>
      <c r="F3087" s="34">
        <v>80573.600000000006</v>
      </c>
      <c r="G3087" s="34">
        <v>7660.87</v>
      </c>
      <c r="H3087" s="34">
        <v>47529.57</v>
      </c>
      <c r="I3087" s="34">
        <v>0</v>
      </c>
      <c r="J3087" s="35">
        <f t="shared" si="336"/>
        <v>72912.73000000001</v>
      </c>
      <c r="K3087" s="35">
        <f t="shared" si="337"/>
        <v>25383.160000000011</v>
      </c>
      <c r="L3087" s="35">
        <f t="shared" si="338"/>
        <v>25383.160000000011</v>
      </c>
      <c r="M3087" s="36">
        <f t="shared" si="339"/>
        <v>0.34813070365078919</v>
      </c>
      <c r="N3087" s="37">
        <f t="shared" si="340"/>
        <v>2021</v>
      </c>
      <c r="O3087" s="38" t="str">
        <f t="shared" si="341"/>
        <v>Q2</v>
      </c>
      <c r="P3087" s="37">
        <f t="shared" si="342"/>
        <v>6</v>
      </c>
    </row>
    <row r="3088" spans="1:16" x14ac:dyDescent="0.25">
      <c r="A3088" s="31">
        <v>44348</v>
      </c>
      <c r="B3088" s="32" t="s">
        <v>74</v>
      </c>
      <c r="C3088" s="32" t="s">
        <v>79</v>
      </c>
      <c r="D3088" s="32" t="s">
        <v>76</v>
      </c>
      <c r="E3088" s="33">
        <v>78</v>
      </c>
      <c r="F3088" s="34">
        <v>34582.03</v>
      </c>
      <c r="G3088" s="34">
        <v>0</v>
      </c>
      <c r="H3088" s="34">
        <v>21056.17</v>
      </c>
      <c r="I3088" s="34">
        <v>0</v>
      </c>
      <c r="J3088" s="35">
        <f t="shared" si="336"/>
        <v>34582.03</v>
      </c>
      <c r="K3088" s="35">
        <f t="shared" si="337"/>
        <v>13525.86</v>
      </c>
      <c r="L3088" s="35">
        <f t="shared" si="338"/>
        <v>13525.86</v>
      </c>
      <c r="M3088" s="36">
        <f t="shared" si="339"/>
        <v>0.39112394500843362</v>
      </c>
      <c r="N3088" s="37">
        <f t="shared" si="340"/>
        <v>2021</v>
      </c>
      <c r="O3088" s="38" t="str">
        <f t="shared" si="341"/>
        <v>Q2</v>
      </c>
      <c r="P3088" s="37">
        <f t="shared" si="342"/>
        <v>6</v>
      </c>
    </row>
    <row r="3089" spans="1:16" x14ac:dyDescent="0.25">
      <c r="A3089" s="31">
        <v>44348</v>
      </c>
      <c r="B3089" s="32" t="s">
        <v>74</v>
      </c>
      <c r="C3089" s="32" t="s">
        <v>79</v>
      </c>
      <c r="D3089" s="32" t="s">
        <v>77</v>
      </c>
      <c r="E3089" s="33">
        <v>54</v>
      </c>
      <c r="F3089" s="34">
        <v>27089.759999999998</v>
      </c>
      <c r="G3089" s="34">
        <v>2640.69</v>
      </c>
      <c r="H3089" s="34">
        <v>17385.400000000001</v>
      </c>
      <c r="I3089" s="34">
        <v>0</v>
      </c>
      <c r="J3089" s="35">
        <f t="shared" si="336"/>
        <v>24449.07</v>
      </c>
      <c r="K3089" s="35">
        <f t="shared" si="337"/>
        <v>7063.6699999999983</v>
      </c>
      <c r="L3089" s="35">
        <f t="shared" si="338"/>
        <v>7063.6699999999983</v>
      </c>
      <c r="M3089" s="36">
        <f t="shared" si="339"/>
        <v>0.28891364784018364</v>
      </c>
      <c r="N3089" s="37">
        <f t="shared" si="340"/>
        <v>2021</v>
      </c>
      <c r="O3089" s="38" t="str">
        <f t="shared" si="341"/>
        <v>Q2</v>
      </c>
      <c r="P3089" s="37">
        <f t="shared" si="342"/>
        <v>6</v>
      </c>
    </row>
    <row r="3090" spans="1:16" x14ac:dyDescent="0.25">
      <c r="A3090" s="31">
        <v>44348</v>
      </c>
      <c r="B3090" s="32" t="s">
        <v>80</v>
      </c>
      <c r="C3090" s="32" t="s">
        <v>86</v>
      </c>
      <c r="D3090" s="32" t="s">
        <v>76</v>
      </c>
      <c r="E3090" s="33">
        <v>36</v>
      </c>
      <c r="F3090" s="34">
        <v>212252.87</v>
      </c>
      <c r="G3090" s="34">
        <v>0</v>
      </c>
      <c r="H3090" s="34">
        <v>185381.64</v>
      </c>
      <c r="I3090" s="34">
        <v>13793.63</v>
      </c>
      <c r="J3090" s="35">
        <f t="shared" si="336"/>
        <v>212252.87</v>
      </c>
      <c r="K3090" s="35">
        <f t="shared" si="337"/>
        <v>26871.229999999981</v>
      </c>
      <c r="L3090" s="35">
        <f t="shared" si="338"/>
        <v>13077.599999999982</v>
      </c>
      <c r="M3090" s="36">
        <f t="shared" si="339"/>
        <v>0.12660007848185978</v>
      </c>
      <c r="N3090" s="37">
        <f t="shared" si="340"/>
        <v>2021</v>
      </c>
      <c r="O3090" s="38" t="str">
        <f t="shared" si="341"/>
        <v>Q2</v>
      </c>
      <c r="P3090" s="37">
        <f t="shared" si="342"/>
        <v>6</v>
      </c>
    </row>
    <row r="3091" spans="1:16" x14ac:dyDescent="0.25">
      <c r="A3091" s="31">
        <v>44348</v>
      </c>
      <c r="B3091" s="32" t="s">
        <v>80</v>
      </c>
      <c r="C3091" s="32" t="s">
        <v>86</v>
      </c>
      <c r="D3091" s="32" t="s">
        <v>77</v>
      </c>
      <c r="E3091" s="33">
        <v>20</v>
      </c>
      <c r="F3091" s="34">
        <v>142327.04999999999</v>
      </c>
      <c r="G3091" s="34">
        <v>13955.63</v>
      </c>
      <c r="H3091" s="34">
        <v>122166.03</v>
      </c>
      <c r="I3091" s="34">
        <v>8348.0400000000009</v>
      </c>
      <c r="J3091" s="35">
        <f t="shared" si="336"/>
        <v>128371.41999999998</v>
      </c>
      <c r="K3091" s="35">
        <f t="shared" si="337"/>
        <v>6205.3899999999849</v>
      </c>
      <c r="L3091" s="35">
        <f t="shared" si="338"/>
        <v>-2142.650000000016</v>
      </c>
      <c r="M3091" s="36">
        <f t="shared" si="339"/>
        <v>4.8339342199377286E-2</v>
      </c>
      <c r="N3091" s="37">
        <f t="shared" si="340"/>
        <v>2021</v>
      </c>
      <c r="O3091" s="38" t="str">
        <f t="shared" si="341"/>
        <v>Q2</v>
      </c>
      <c r="P3091" s="37">
        <f t="shared" si="342"/>
        <v>6</v>
      </c>
    </row>
    <row r="3092" spans="1:16" x14ac:dyDescent="0.25">
      <c r="A3092" s="31">
        <v>44348</v>
      </c>
      <c r="B3092" s="32" t="s">
        <v>80</v>
      </c>
      <c r="C3092" s="32" t="s">
        <v>75</v>
      </c>
      <c r="D3092" s="32" t="s">
        <v>76</v>
      </c>
      <c r="E3092" s="33">
        <v>42</v>
      </c>
      <c r="F3092" s="34">
        <v>301853.46999999997</v>
      </c>
      <c r="G3092" s="34">
        <v>0</v>
      </c>
      <c r="H3092" s="34">
        <v>255790.63</v>
      </c>
      <c r="I3092" s="34">
        <v>0</v>
      </c>
      <c r="J3092" s="35">
        <f t="shared" si="336"/>
        <v>301853.46999999997</v>
      </c>
      <c r="K3092" s="35">
        <f t="shared" si="337"/>
        <v>46062.839999999967</v>
      </c>
      <c r="L3092" s="35">
        <f t="shared" si="338"/>
        <v>46062.839999999967</v>
      </c>
      <c r="M3092" s="36">
        <f t="shared" si="339"/>
        <v>0.15260000158354969</v>
      </c>
      <c r="N3092" s="37">
        <f t="shared" si="340"/>
        <v>2021</v>
      </c>
      <c r="O3092" s="38" t="str">
        <f t="shared" si="341"/>
        <v>Q2</v>
      </c>
      <c r="P3092" s="37">
        <f t="shared" si="342"/>
        <v>6</v>
      </c>
    </row>
    <row r="3093" spans="1:16" x14ac:dyDescent="0.25">
      <c r="A3093" s="31">
        <v>44348</v>
      </c>
      <c r="B3093" s="32" t="s">
        <v>80</v>
      </c>
      <c r="C3093" s="32" t="s">
        <v>75</v>
      </c>
      <c r="D3093" s="32" t="s">
        <v>77</v>
      </c>
      <c r="E3093" s="33">
        <v>16</v>
      </c>
      <c r="F3093" s="34">
        <v>86862.46</v>
      </c>
      <c r="G3093" s="34">
        <v>8361.74</v>
      </c>
      <c r="H3093" s="34">
        <v>76005.06</v>
      </c>
      <c r="I3093" s="34">
        <v>0</v>
      </c>
      <c r="J3093" s="35">
        <f t="shared" si="336"/>
        <v>78500.72</v>
      </c>
      <c r="K3093" s="35">
        <f t="shared" si="337"/>
        <v>2495.6600000000035</v>
      </c>
      <c r="L3093" s="35">
        <f t="shared" si="338"/>
        <v>2495.6600000000035</v>
      </c>
      <c r="M3093" s="36">
        <f t="shared" si="339"/>
        <v>3.1791555542420545E-2</v>
      </c>
      <c r="N3093" s="37">
        <f t="shared" si="340"/>
        <v>2021</v>
      </c>
      <c r="O3093" s="38" t="str">
        <f t="shared" si="341"/>
        <v>Q2</v>
      </c>
      <c r="P3093" s="37">
        <f t="shared" si="342"/>
        <v>6</v>
      </c>
    </row>
    <row r="3094" spans="1:16" x14ac:dyDescent="0.25">
      <c r="A3094" s="31">
        <v>44348</v>
      </c>
      <c r="B3094" s="32" t="s">
        <v>80</v>
      </c>
      <c r="C3094" s="32" t="s">
        <v>78</v>
      </c>
      <c r="D3094" s="32" t="s">
        <v>76</v>
      </c>
      <c r="E3094" s="33">
        <v>102</v>
      </c>
      <c r="F3094" s="34">
        <v>624951.71</v>
      </c>
      <c r="G3094" s="34">
        <v>0</v>
      </c>
      <c r="H3094" s="34">
        <v>548775.71</v>
      </c>
      <c r="I3094" s="34">
        <v>0</v>
      </c>
      <c r="J3094" s="35">
        <f t="shared" si="336"/>
        <v>624951.71</v>
      </c>
      <c r="K3094" s="35">
        <f t="shared" si="337"/>
        <v>76176</v>
      </c>
      <c r="L3094" s="35">
        <f t="shared" si="338"/>
        <v>76176</v>
      </c>
      <c r="M3094" s="36">
        <f t="shared" si="339"/>
        <v>0.12189101778759835</v>
      </c>
      <c r="N3094" s="37">
        <f t="shared" si="340"/>
        <v>2021</v>
      </c>
      <c r="O3094" s="38" t="str">
        <f t="shared" si="341"/>
        <v>Q2</v>
      </c>
      <c r="P3094" s="37">
        <f t="shared" si="342"/>
        <v>6</v>
      </c>
    </row>
    <row r="3095" spans="1:16" x14ac:dyDescent="0.25">
      <c r="A3095" s="31">
        <v>44348</v>
      </c>
      <c r="B3095" s="32" t="s">
        <v>80</v>
      </c>
      <c r="C3095" s="32" t="s">
        <v>78</v>
      </c>
      <c r="D3095" s="32" t="s">
        <v>77</v>
      </c>
      <c r="E3095" s="33">
        <v>39</v>
      </c>
      <c r="F3095" s="34">
        <v>225763.55</v>
      </c>
      <c r="G3095" s="34">
        <v>21339.37</v>
      </c>
      <c r="H3095" s="34">
        <v>195816.59</v>
      </c>
      <c r="I3095" s="34">
        <v>0</v>
      </c>
      <c r="J3095" s="35">
        <f t="shared" si="336"/>
        <v>204424.18</v>
      </c>
      <c r="K3095" s="35">
        <f t="shared" si="337"/>
        <v>8607.5899999999965</v>
      </c>
      <c r="L3095" s="35">
        <f t="shared" si="338"/>
        <v>8607.5899999999965</v>
      </c>
      <c r="M3095" s="36">
        <f t="shared" si="339"/>
        <v>4.2106515970860181E-2</v>
      </c>
      <c r="N3095" s="37">
        <f t="shared" si="340"/>
        <v>2021</v>
      </c>
      <c r="O3095" s="38" t="str">
        <f t="shared" si="341"/>
        <v>Q2</v>
      </c>
      <c r="P3095" s="37">
        <f t="shared" si="342"/>
        <v>6</v>
      </c>
    </row>
    <row r="3096" spans="1:16" x14ac:dyDescent="0.25">
      <c r="A3096" s="31">
        <v>44348</v>
      </c>
      <c r="B3096" s="32" t="s">
        <v>80</v>
      </c>
      <c r="C3096" s="32" t="s">
        <v>79</v>
      </c>
      <c r="D3096" s="32" t="s">
        <v>76</v>
      </c>
      <c r="E3096" s="33">
        <v>23</v>
      </c>
      <c r="F3096" s="34">
        <v>179288.38</v>
      </c>
      <c r="G3096" s="34">
        <v>0</v>
      </c>
      <c r="H3096" s="34">
        <v>150893.93</v>
      </c>
      <c r="I3096" s="34">
        <v>0</v>
      </c>
      <c r="J3096" s="35">
        <f t="shared" si="336"/>
        <v>179288.38</v>
      </c>
      <c r="K3096" s="35">
        <f t="shared" si="337"/>
        <v>28394.450000000012</v>
      </c>
      <c r="L3096" s="35">
        <f t="shared" si="338"/>
        <v>28394.450000000012</v>
      </c>
      <c r="M3096" s="36">
        <f t="shared" si="339"/>
        <v>0.15837306355269656</v>
      </c>
      <c r="N3096" s="37">
        <f t="shared" si="340"/>
        <v>2021</v>
      </c>
      <c r="O3096" s="38" t="str">
        <f t="shared" si="341"/>
        <v>Q2</v>
      </c>
      <c r="P3096" s="37">
        <f t="shared" si="342"/>
        <v>6</v>
      </c>
    </row>
    <row r="3097" spans="1:16" x14ac:dyDescent="0.25">
      <c r="A3097" s="31">
        <v>44348</v>
      </c>
      <c r="B3097" s="32" t="s">
        <v>80</v>
      </c>
      <c r="C3097" s="32" t="s">
        <v>79</v>
      </c>
      <c r="D3097" s="32" t="s">
        <v>77</v>
      </c>
      <c r="E3097" s="33">
        <v>19</v>
      </c>
      <c r="F3097" s="34">
        <v>118855.39</v>
      </c>
      <c r="G3097" s="34">
        <v>11885.52</v>
      </c>
      <c r="H3097" s="34">
        <v>103655.8</v>
      </c>
      <c r="I3097" s="34">
        <v>0</v>
      </c>
      <c r="J3097" s="35">
        <f t="shared" si="336"/>
        <v>106969.87</v>
      </c>
      <c r="K3097" s="35">
        <f t="shared" si="337"/>
        <v>3314.0699999999924</v>
      </c>
      <c r="L3097" s="35">
        <f t="shared" si="338"/>
        <v>3314.0699999999924</v>
      </c>
      <c r="M3097" s="36">
        <f t="shared" si="339"/>
        <v>3.0981340820550613E-2</v>
      </c>
      <c r="N3097" s="37">
        <f t="shared" si="340"/>
        <v>2021</v>
      </c>
      <c r="O3097" s="38" t="str">
        <f t="shared" si="341"/>
        <v>Q2</v>
      </c>
      <c r="P3097" s="37">
        <f t="shared" si="342"/>
        <v>6</v>
      </c>
    </row>
    <row r="3098" spans="1:16" x14ac:dyDescent="0.25">
      <c r="A3098" s="31">
        <v>44348</v>
      </c>
      <c r="B3098" s="32" t="s">
        <v>81</v>
      </c>
      <c r="C3098" s="32" t="s">
        <v>86</v>
      </c>
      <c r="D3098" s="32" t="s">
        <v>76</v>
      </c>
      <c r="E3098" s="33">
        <v>72</v>
      </c>
      <c r="F3098" s="34">
        <v>52684.62</v>
      </c>
      <c r="G3098" s="34">
        <v>0</v>
      </c>
      <c r="H3098" s="34">
        <v>24070.33</v>
      </c>
      <c r="I3098" s="34">
        <v>3420.77</v>
      </c>
      <c r="J3098" s="35">
        <f t="shared" si="336"/>
        <v>52684.62</v>
      </c>
      <c r="K3098" s="35">
        <f t="shared" si="337"/>
        <v>28614.29</v>
      </c>
      <c r="L3098" s="35">
        <f t="shared" si="338"/>
        <v>25193.52</v>
      </c>
      <c r="M3098" s="36">
        <f t="shared" si="339"/>
        <v>0.54312416033369892</v>
      </c>
      <c r="N3098" s="37">
        <f t="shared" si="340"/>
        <v>2021</v>
      </c>
      <c r="O3098" s="38" t="str">
        <f t="shared" si="341"/>
        <v>Q2</v>
      </c>
      <c r="P3098" s="37">
        <f t="shared" si="342"/>
        <v>6</v>
      </c>
    </row>
    <row r="3099" spans="1:16" x14ac:dyDescent="0.25">
      <c r="A3099" s="31">
        <v>44348</v>
      </c>
      <c r="B3099" s="32" t="s">
        <v>81</v>
      </c>
      <c r="C3099" s="32" t="s">
        <v>86</v>
      </c>
      <c r="D3099" s="32" t="s">
        <v>77</v>
      </c>
      <c r="E3099" s="33">
        <v>35</v>
      </c>
      <c r="F3099" s="34">
        <v>22429.47</v>
      </c>
      <c r="G3099" s="34">
        <v>2191.7199999999998</v>
      </c>
      <c r="H3099" s="34">
        <v>10529.99</v>
      </c>
      <c r="I3099" s="34">
        <v>1318.48</v>
      </c>
      <c r="J3099" s="35">
        <f t="shared" si="336"/>
        <v>20237.75</v>
      </c>
      <c r="K3099" s="35">
        <f t="shared" si="337"/>
        <v>9707.76</v>
      </c>
      <c r="L3099" s="35">
        <f t="shared" si="338"/>
        <v>8389.2800000000007</v>
      </c>
      <c r="M3099" s="36">
        <f t="shared" si="339"/>
        <v>0.47968573581549334</v>
      </c>
      <c r="N3099" s="37">
        <f t="shared" si="340"/>
        <v>2021</v>
      </c>
      <c r="O3099" s="38" t="str">
        <f t="shared" si="341"/>
        <v>Q2</v>
      </c>
      <c r="P3099" s="37">
        <f t="shared" si="342"/>
        <v>6</v>
      </c>
    </row>
    <row r="3100" spans="1:16" x14ac:dyDescent="0.25">
      <c r="A3100" s="31">
        <v>44348</v>
      </c>
      <c r="B3100" s="32" t="s">
        <v>81</v>
      </c>
      <c r="C3100" s="32" t="s">
        <v>75</v>
      </c>
      <c r="D3100" s="32" t="s">
        <v>76</v>
      </c>
      <c r="E3100" s="33">
        <v>102</v>
      </c>
      <c r="F3100" s="34">
        <v>72381.48</v>
      </c>
      <c r="G3100" s="34">
        <v>0</v>
      </c>
      <c r="H3100" s="34">
        <v>33403.24</v>
      </c>
      <c r="I3100" s="34">
        <v>0</v>
      </c>
      <c r="J3100" s="35">
        <f t="shared" si="336"/>
        <v>72381.48</v>
      </c>
      <c r="K3100" s="35">
        <f t="shared" si="337"/>
        <v>38978.239999999998</v>
      </c>
      <c r="L3100" s="35">
        <f t="shared" si="338"/>
        <v>38978.239999999998</v>
      </c>
      <c r="M3100" s="36">
        <f t="shared" si="339"/>
        <v>0.53851123243127941</v>
      </c>
      <c r="N3100" s="37">
        <f t="shared" si="340"/>
        <v>2021</v>
      </c>
      <c r="O3100" s="38" t="str">
        <f t="shared" si="341"/>
        <v>Q2</v>
      </c>
      <c r="P3100" s="37">
        <f t="shared" si="342"/>
        <v>6</v>
      </c>
    </row>
    <row r="3101" spans="1:16" x14ac:dyDescent="0.25">
      <c r="A3101" s="31">
        <v>44348</v>
      </c>
      <c r="B3101" s="32" t="s">
        <v>81</v>
      </c>
      <c r="C3101" s="32" t="s">
        <v>75</v>
      </c>
      <c r="D3101" s="32" t="s">
        <v>77</v>
      </c>
      <c r="E3101" s="33">
        <v>46</v>
      </c>
      <c r="F3101" s="34">
        <v>35467.53</v>
      </c>
      <c r="G3101" s="34">
        <v>3359.28</v>
      </c>
      <c r="H3101" s="34">
        <v>16461.52</v>
      </c>
      <c r="I3101" s="34">
        <v>0</v>
      </c>
      <c r="J3101" s="35">
        <f t="shared" si="336"/>
        <v>32108.25</v>
      </c>
      <c r="K3101" s="35">
        <f t="shared" si="337"/>
        <v>15646.73</v>
      </c>
      <c r="L3101" s="35">
        <f t="shared" si="338"/>
        <v>15646.73</v>
      </c>
      <c r="M3101" s="36">
        <f t="shared" si="339"/>
        <v>0.48731182795698924</v>
      </c>
      <c r="N3101" s="37">
        <f t="shared" si="340"/>
        <v>2021</v>
      </c>
      <c r="O3101" s="38" t="str">
        <f t="shared" si="341"/>
        <v>Q2</v>
      </c>
      <c r="P3101" s="37">
        <f t="shared" si="342"/>
        <v>6</v>
      </c>
    </row>
    <row r="3102" spans="1:16" x14ac:dyDescent="0.25">
      <c r="A3102" s="31">
        <v>44348</v>
      </c>
      <c r="B3102" s="32" t="s">
        <v>81</v>
      </c>
      <c r="C3102" s="32" t="s">
        <v>78</v>
      </c>
      <c r="D3102" s="32" t="s">
        <v>76</v>
      </c>
      <c r="E3102" s="33">
        <v>437</v>
      </c>
      <c r="F3102" s="34">
        <v>317968</v>
      </c>
      <c r="G3102" s="34">
        <v>0</v>
      </c>
      <c r="H3102" s="34">
        <v>143877.84</v>
      </c>
      <c r="I3102" s="34">
        <v>0</v>
      </c>
      <c r="J3102" s="35">
        <f t="shared" si="336"/>
        <v>317968</v>
      </c>
      <c r="K3102" s="35">
        <f t="shared" si="337"/>
        <v>174090.16</v>
      </c>
      <c r="L3102" s="35">
        <f t="shared" si="338"/>
        <v>174090.16</v>
      </c>
      <c r="M3102" s="36">
        <f t="shared" si="339"/>
        <v>0.54750842852110904</v>
      </c>
      <c r="N3102" s="37">
        <f t="shared" si="340"/>
        <v>2021</v>
      </c>
      <c r="O3102" s="38" t="str">
        <f t="shared" si="341"/>
        <v>Q2</v>
      </c>
      <c r="P3102" s="37">
        <f t="shared" si="342"/>
        <v>6</v>
      </c>
    </row>
    <row r="3103" spans="1:16" x14ac:dyDescent="0.25">
      <c r="A3103" s="31">
        <v>44348</v>
      </c>
      <c r="B3103" s="32" t="s">
        <v>81</v>
      </c>
      <c r="C3103" s="32" t="s">
        <v>78</v>
      </c>
      <c r="D3103" s="32" t="s">
        <v>77</v>
      </c>
      <c r="E3103" s="33">
        <v>125</v>
      </c>
      <c r="F3103" s="34">
        <v>89645.97</v>
      </c>
      <c r="G3103" s="34">
        <v>8215.5</v>
      </c>
      <c r="H3103" s="34">
        <v>41192.33</v>
      </c>
      <c r="I3103" s="34">
        <v>0</v>
      </c>
      <c r="J3103" s="35">
        <f t="shared" si="336"/>
        <v>81430.47</v>
      </c>
      <c r="K3103" s="35">
        <f t="shared" si="337"/>
        <v>40238.14</v>
      </c>
      <c r="L3103" s="35">
        <f t="shared" si="338"/>
        <v>40238.14</v>
      </c>
      <c r="M3103" s="36">
        <f t="shared" si="339"/>
        <v>0.49414107520194833</v>
      </c>
      <c r="N3103" s="37">
        <f t="shared" si="340"/>
        <v>2021</v>
      </c>
      <c r="O3103" s="38" t="str">
        <f t="shared" si="341"/>
        <v>Q2</v>
      </c>
      <c r="P3103" s="37">
        <f t="shared" si="342"/>
        <v>6</v>
      </c>
    </row>
    <row r="3104" spans="1:16" x14ac:dyDescent="0.25">
      <c r="A3104" s="31">
        <v>44348</v>
      </c>
      <c r="B3104" s="32" t="s">
        <v>81</v>
      </c>
      <c r="C3104" s="32" t="s">
        <v>79</v>
      </c>
      <c r="D3104" s="32" t="s">
        <v>76</v>
      </c>
      <c r="E3104" s="33">
        <v>57</v>
      </c>
      <c r="F3104" s="34">
        <v>35963.33</v>
      </c>
      <c r="G3104" s="34">
        <v>0</v>
      </c>
      <c r="H3104" s="34">
        <v>15444.5</v>
      </c>
      <c r="I3104" s="34">
        <v>0</v>
      </c>
      <c r="J3104" s="35">
        <f t="shared" si="336"/>
        <v>35963.33</v>
      </c>
      <c r="K3104" s="35">
        <f t="shared" si="337"/>
        <v>20518.830000000002</v>
      </c>
      <c r="L3104" s="35">
        <f t="shared" si="338"/>
        <v>20518.830000000002</v>
      </c>
      <c r="M3104" s="36">
        <f t="shared" si="339"/>
        <v>0.5705486672118516</v>
      </c>
      <c r="N3104" s="37">
        <f t="shared" si="340"/>
        <v>2021</v>
      </c>
      <c r="O3104" s="38" t="str">
        <f t="shared" si="341"/>
        <v>Q2</v>
      </c>
      <c r="P3104" s="37">
        <f t="shared" si="342"/>
        <v>6</v>
      </c>
    </row>
    <row r="3105" spans="1:16" x14ac:dyDescent="0.25">
      <c r="A3105" s="31">
        <v>44348</v>
      </c>
      <c r="B3105" s="32" t="s">
        <v>81</v>
      </c>
      <c r="C3105" s="32" t="s">
        <v>79</v>
      </c>
      <c r="D3105" s="32" t="s">
        <v>77</v>
      </c>
      <c r="E3105" s="33">
        <v>39</v>
      </c>
      <c r="F3105" s="34">
        <v>32405.89</v>
      </c>
      <c r="G3105" s="34">
        <v>3122.64</v>
      </c>
      <c r="H3105" s="34">
        <v>15233.19</v>
      </c>
      <c r="I3105" s="34">
        <v>0</v>
      </c>
      <c r="J3105" s="35">
        <f t="shared" si="336"/>
        <v>29283.25</v>
      </c>
      <c r="K3105" s="35">
        <f t="shared" si="337"/>
        <v>14050.06</v>
      </c>
      <c r="L3105" s="35">
        <f t="shared" si="338"/>
        <v>14050.06</v>
      </c>
      <c r="M3105" s="36">
        <f t="shared" si="339"/>
        <v>0.47979851963152997</v>
      </c>
      <c r="N3105" s="37">
        <f t="shared" si="340"/>
        <v>2021</v>
      </c>
      <c r="O3105" s="38" t="str">
        <f t="shared" si="341"/>
        <v>Q2</v>
      </c>
      <c r="P3105" s="37">
        <f t="shared" si="342"/>
        <v>6</v>
      </c>
    </row>
    <row r="3106" spans="1:16" x14ac:dyDescent="0.25">
      <c r="A3106" s="31">
        <v>44348</v>
      </c>
      <c r="B3106" s="32" t="s">
        <v>82</v>
      </c>
      <c r="C3106" s="32" t="s">
        <v>86</v>
      </c>
      <c r="D3106" s="32" t="s">
        <v>76</v>
      </c>
      <c r="E3106" s="33">
        <v>217</v>
      </c>
      <c r="F3106" s="34">
        <v>22007.68</v>
      </c>
      <c r="G3106" s="34">
        <v>0</v>
      </c>
      <c r="H3106" s="34">
        <v>17988.189999999999</v>
      </c>
      <c r="I3106" s="34">
        <v>1429.88</v>
      </c>
      <c r="J3106" s="35">
        <f t="shared" si="336"/>
        <v>22007.68</v>
      </c>
      <c r="K3106" s="35">
        <f t="shared" si="337"/>
        <v>4019.4900000000016</v>
      </c>
      <c r="L3106" s="35">
        <f t="shared" si="338"/>
        <v>2589.6100000000015</v>
      </c>
      <c r="M3106" s="36">
        <f t="shared" si="339"/>
        <v>0.18264033282926695</v>
      </c>
      <c r="N3106" s="37">
        <f t="shared" si="340"/>
        <v>2021</v>
      </c>
      <c r="O3106" s="38" t="str">
        <f t="shared" si="341"/>
        <v>Q2</v>
      </c>
      <c r="P3106" s="37">
        <f t="shared" si="342"/>
        <v>6</v>
      </c>
    </row>
    <row r="3107" spans="1:16" x14ac:dyDescent="0.25">
      <c r="A3107" s="31">
        <v>44348</v>
      </c>
      <c r="B3107" s="32" t="s">
        <v>82</v>
      </c>
      <c r="C3107" s="32" t="s">
        <v>86</v>
      </c>
      <c r="D3107" s="32" t="s">
        <v>77</v>
      </c>
      <c r="E3107" s="33">
        <v>104</v>
      </c>
      <c r="F3107" s="34">
        <v>11992.64</v>
      </c>
      <c r="G3107" s="34">
        <v>1089.5</v>
      </c>
      <c r="H3107" s="34">
        <v>9938.8700000000008</v>
      </c>
      <c r="I3107" s="34">
        <v>710.2</v>
      </c>
      <c r="J3107" s="35">
        <f t="shared" si="336"/>
        <v>10903.14</v>
      </c>
      <c r="K3107" s="35">
        <f t="shared" si="337"/>
        <v>964.26999999999862</v>
      </c>
      <c r="L3107" s="35">
        <f t="shared" si="338"/>
        <v>254.06999999999857</v>
      </c>
      <c r="M3107" s="36">
        <f t="shared" si="339"/>
        <v>8.8439660501470091E-2</v>
      </c>
      <c r="N3107" s="37">
        <f t="shared" si="340"/>
        <v>2021</v>
      </c>
      <c r="O3107" s="38" t="str">
        <f t="shared" si="341"/>
        <v>Q2</v>
      </c>
      <c r="P3107" s="37">
        <f t="shared" si="342"/>
        <v>6</v>
      </c>
    </row>
    <row r="3108" spans="1:16" x14ac:dyDescent="0.25">
      <c r="A3108" s="31">
        <v>44348</v>
      </c>
      <c r="B3108" s="32" t="s">
        <v>82</v>
      </c>
      <c r="C3108" s="32" t="s">
        <v>75</v>
      </c>
      <c r="D3108" s="32" t="s">
        <v>76</v>
      </c>
      <c r="E3108" s="33">
        <v>212</v>
      </c>
      <c r="F3108" s="34">
        <v>22518.83</v>
      </c>
      <c r="G3108" s="34">
        <v>0</v>
      </c>
      <c r="H3108" s="34">
        <v>18492.78</v>
      </c>
      <c r="I3108" s="34">
        <v>0</v>
      </c>
      <c r="J3108" s="35">
        <f t="shared" si="336"/>
        <v>22518.83</v>
      </c>
      <c r="K3108" s="35">
        <f t="shared" si="337"/>
        <v>4026.0500000000029</v>
      </c>
      <c r="L3108" s="35">
        <f t="shared" si="338"/>
        <v>4026.0500000000029</v>
      </c>
      <c r="M3108" s="36">
        <f t="shared" si="339"/>
        <v>0.17878593159591341</v>
      </c>
      <c r="N3108" s="37">
        <f t="shared" si="340"/>
        <v>2021</v>
      </c>
      <c r="O3108" s="38" t="str">
        <f t="shared" si="341"/>
        <v>Q2</v>
      </c>
      <c r="P3108" s="37">
        <f t="shared" si="342"/>
        <v>6</v>
      </c>
    </row>
    <row r="3109" spans="1:16" x14ac:dyDescent="0.25">
      <c r="A3109" s="31">
        <v>44348</v>
      </c>
      <c r="B3109" s="32" t="s">
        <v>82</v>
      </c>
      <c r="C3109" s="32" t="s">
        <v>75</v>
      </c>
      <c r="D3109" s="32" t="s">
        <v>77</v>
      </c>
      <c r="E3109" s="33">
        <v>123</v>
      </c>
      <c r="F3109" s="34">
        <v>12013.55</v>
      </c>
      <c r="G3109" s="34">
        <v>1159.56</v>
      </c>
      <c r="H3109" s="34">
        <v>9452.73</v>
      </c>
      <c r="I3109" s="34">
        <v>0</v>
      </c>
      <c r="J3109" s="35">
        <f t="shared" si="336"/>
        <v>10853.99</v>
      </c>
      <c r="K3109" s="35">
        <f t="shared" si="337"/>
        <v>1401.2600000000002</v>
      </c>
      <c r="L3109" s="35">
        <f t="shared" si="338"/>
        <v>1401.2600000000002</v>
      </c>
      <c r="M3109" s="36">
        <f t="shared" si="339"/>
        <v>0.12910091127778819</v>
      </c>
      <c r="N3109" s="37">
        <f t="shared" si="340"/>
        <v>2021</v>
      </c>
      <c r="O3109" s="38" t="str">
        <f t="shared" si="341"/>
        <v>Q2</v>
      </c>
      <c r="P3109" s="37">
        <f t="shared" si="342"/>
        <v>6</v>
      </c>
    </row>
    <row r="3110" spans="1:16" x14ac:dyDescent="0.25">
      <c r="A3110" s="31">
        <v>44348</v>
      </c>
      <c r="B3110" s="32" t="s">
        <v>82</v>
      </c>
      <c r="C3110" s="32" t="s">
        <v>78</v>
      </c>
      <c r="D3110" s="32" t="s">
        <v>76</v>
      </c>
      <c r="E3110" s="33">
        <v>1910</v>
      </c>
      <c r="F3110" s="34">
        <v>200206.24</v>
      </c>
      <c r="G3110" s="34">
        <v>0</v>
      </c>
      <c r="H3110" s="34">
        <v>165823.21</v>
      </c>
      <c r="I3110" s="34">
        <v>0</v>
      </c>
      <c r="J3110" s="35">
        <f t="shared" si="336"/>
        <v>200206.24</v>
      </c>
      <c r="K3110" s="35">
        <f t="shared" si="337"/>
        <v>34383.03</v>
      </c>
      <c r="L3110" s="35">
        <f t="shared" si="338"/>
        <v>34383.03</v>
      </c>
      <c r="M3110" s="36">
        <f t="shared" si="339"/>
        <v>0.17173805371900497</v>
      </c>
      <c r="N3110" s="37">
        <f t="shared" si="340"/>
        <v>2021</v>
      </c>
      <c r="O3110" s="38" t="str">
        <f t="shared" si="341"/>
        <v>Q2</v>
      </c>
      <c r="P3110" s="37">
        <f t="shared" si="342"/>
        <v>6</v>
      </c>
    </row>
    <row r="3111" spans="1:16" x14ac:dyDescent="0.25">
      <c r="A3111" s="31">
        <v>44348</v>
      </c>
      <c r="B3111" s="32" t="s">
        <v>82</v>
      </c>
      <c r="C3111" s="32" t="s">
        <v>78</v>
      </c>
      <c r="D3111" s="32" t="s">
        <v>77</v>
      </c>
      <c r="E3111" s="33">
        <v>420</v>
      </c>
      <c r="F3111" s="34">
        <v>41662.78</v>
      </c>
      <c r="G3111" s="34">
        <v>3793.54</v>
      </c>
      <c r="H3111" s="34">
        <v>34118.769999999997</v>
      </c>
      <c r="I3111" s="34">
        <v>0</v>
      </c>
      <c r="J3111" s="35">
        <f t="shared" si="336"/>
        <v>37869.24</v>
      </c>
      <c r="K3111" s="35">
        <f t="shared" si="337"/>
        <v>3750.4700000000012</v>
      </c>
      <c r="L3111" s="35">
        <f t="shared" si="338"/>
        <v>3750.4700000000012</v>
      </c>
      <c r="M3111" s="36">
        <f t="shared" si="339"/>
        <v>9.9037371756074355E-2</v>
      </c>
      <c r="N3111" s="37">
        <f t="shared" si="340"/>
        <v>2021</v>
      </c>
      <c r="O3111" s="38" t="str">
        <f t="shared" si="341"/>
        <v>Q2</v>
      </c>
      <c r="P3111" s="37">
        <f t="shared" si="342"/>
        <v>6</v>
      </c>
    </row>
    <row r="3112" spans="1:16" x14ac:dyDescent="0.25">
      <c r="A3112" s="31">
        <v>44348</v>
      </c>
      <c r="B3112" s="32" t="s">
        <v>82</v>
      </c>
      <c r="C3112" s="32" t="s">
        <v>79</v>
      </c>
      <c r="D3112" s="32" t="s">
        <v>76</v>
      </c>
      <c r="E3112" s="33">
        <v>123</v>
      </c>
      <c r="F3112" s="34">
        <v>14487.82</v>
      </c>
      <c r="G3112" s="34">
        <v>0</v>
      </c>
      <c r="H3112" s="34">
        <v>11690.45</v>
      </c>
      <c r="I3112" s="34">
        <v>0</v>
      </c>
      <c r="J3112" s="35">
        <f t="shared" si="336"/>
        <v>14487.82</v>
      </c>
      <c r="K3112" s="35">
        <f t="shared" si="337"/>
        <v>2797.369999999999</v>
      </c>
      <c r="L3112" s="35">
        <f t="shared" si="338"/>
        <v>2797.369999999999</v>
      </c>
      <c r="M3112" s="36">
        <f t="shared" si="339"/>
        <v>0.19308425974370189</v>
      </c>
      <c r="N3112" s="37">
        <f t="shared" si="340"/>
        <v>2021</v>
      </c>
      <c r="O3112" s="38" t="str">
        <f t="shared" si="341"/>
        <v>Q2</v>
      </c>
      <c r="P3112" s="37">
        <f t="shared" si="342"/>
        <v>6</v>
      </c>
    </row>
    <row r="3113" spans="1:16" x14ac:dyDescent="0.25">
      <c r="A3113" s="31">
        <v>44348</v>
      </c>
      <c r="B3113" s="32" t="s">
        <v>82</v>
      </c>
      <c r="C3113" s="32" t="s">
        <v>79</v>
      </c>
      <c r="D3113" s="32" t="s">
        <v>77</v>
      </c>
      <c r="E3113" s="33">
        <v>117</v>
      </c>
      <c r="F3113" s="34">
        <v>11056.31</v>
      </c>
      <c r="G3113" s="34">
        <v>1075.54</v>
      </c>
      <c r="H3113" s="34">
        <v>9304.92</v>
      </c>
      <c r="I3113" s="34">
        <v>0</v>
      </c>
      <c r="J3113" s="35">
        <f t="shared" si="336"/>
        <v>9980.77</v>
      </c>
      <c r="K3113" s="35">
        <f t="shared" si="337"/>
        <v>675.85000000000036</v>
      </c>
      <c r="L3113" s="35">
        <f t="shared" si="338"/>
        <v>675.85000000000036</v>
      </c>
      <c r="M3113" s="36">
        <f t="shared" si="339"/>
        <v>6.7715216361062355E-2</v>
      </c>
      <c r="N3113" s="37">
        <f t="shared" si="340"/>
        <v>2021</v>
      </c>
      <c r="O3113" s="38" t="str">
        <f t="shared" si="341"/>
        <v>Q2</v>
      </c>
      <c r="P3113" s="37">
        <f t="shared" si="342"/>
        <v>6</v>
      </c>
    </row>
    <row r="3114" spans="1:16" x14ac:dyDescent="0.25">
      <c r="A3114" s="31">
        <v>44348</v>
      </c>
      <c r="B3114" s="32" t="s">
        <v>83</v>
      </c>
      <c r="C3114" s="32" t="s">
        <v>86</v>
      </c>
      <c r="D3114" s="32" t="s">
        <v>76</v>
      </c>
      <c r="E3114" s="33">
        <v>82</v>
      </c>
      <c r="F3114" s="34">
        <v>47287.76</v>
      </c>
      <c r="G3114" s="34">
        <v>0</v>
      </c>
      <c r="H3114" s="34">
        <v>25264.03</v>
      </c>
      <c r="I3114" s="34">
        <v>3070.12</v>
      </c>
      <c r="J3114" s="35">
        <f t="shared" si="336"/>
        <v>47287.76</v>
      </c>
      <c r="K3114" s="35">
        <f t="shared" si="337"/>
        <v>22023.730000000003</v>
      </c>
      <c r="L3114" s="35">
        <f t="shared" si="338"/>
        <v>18953.610000000004</v>
      </c>
      <c r="M3114" s="36">
        <f t="shared" si="339"/>
        <v>0.46573849131360845</v>
      </c>
      <c r="N3114" s="37">
        <f t="shared" si="340"/>
        <v>2021</v>
      </c>
      <c r="O3114" s="38" t="str">
        <f t="shared" si="341"/>
        <v>Q2</v>
      </c>
      <c r="P3114" s="37">
        <f t="shared" si="342"/>
        <v>6</v>
      </c>
    </row>
    <row r="3115" spans="1:16" x14ac:dyDescent="0.25">
      <c r="A3115" s="31">
        <v>44348</v>
      </c>
      <c r="B3115" s="32" t="s">
        <v>83</v>
      </c>
      <c r="C3115" s="32" t="s">
        <v>86</v>
      </c>
      <c r="D3115" s="32" t="s">
        <v>77</v>
      </c>
      <c r="E3115" s="33">
        <v>42</v>
      </c>
      <c r="F3115" s="34">
        <v>24718.16</v>
      </c>
      <c r="G3115" s="34">
        <v>2369.6799999999998</v>
      </c>
      <c r="H3115" s="34">
        <v>13165.84</v>
      </c>
      <c r="I3115" s="34">
        <v>1454.68</v>
      </c>
      <c r="J3115" s="35">
        <f t="shared" si="336"/>
        <v>22348.48</v>
      </c>
      <c r="K3115" s="35">
        <f t="shared" si="337"/>
        <v>9182.64</v>
      </c>
      <c r="L3115" s="35">
        <f t="shared" si="338"/>
        <v>7727.9599999999991</v>
      </c>
      <c r="M3115" s="36">
        <f t="shared" si="339"/>
        <v>0.41088431964947952</v>
      </c>
      <c r="N3115" s="37">
        <f t="shared" si="340"/>
        <v>2021</v>
      </c>
      <c r="O3115" s="38" t="str">
        <f t="shared" si="341"/>
        <v>Q2</v>
      </c>
      <c r="P3115" s="37">
        <f t="shared" si="342"/>
        <v>6</v>
      </c>
    </row>
    <row r="3116" spans="1:16" x14ac:dyDescent="0.25">
      <c r="A3116" s="31">
        <v>44348</v>
      </c>
      <c r="B3116" s="32" t="s">
        <v>83</v>
      </c>
      <c r="C3116" s="32" t="s">
        <v>75</v>
      </c>
      <c r="D3116" s="32" t="s">
        <v>76</v>
      </c>
      <c r="E3116" s="33">
        <v>92</v>
      </c>
      <c r="F3116" s="34">
        <v>53464</v>
      </c>
      <c r="G3116" s="34">
        <v>0</v>
      </c>
      <c r="H3116" s="34">
        <v>28875.96</v>
      </c>
      <c r="I3116" s="34">
        <v>0</v>
      </c>
      <c r="J3116" s="35">
        <f t="shared" si="336"/>
        <v>53464</v>
      </c>
      <c r="K3116" s="35">
        <f t="shared" si="337"/>
        <v>24588.04</v>
      </c>
      <c r="L3116" s="35">
        <f t="shared" si="338"/>
        <v>24588.04</v>
      </c>
      <c r="M3116" s="36">
        <f t="shared" si="339"/>
        <v>0.45989899745623225</v>
      </c>
      <c r="N3116" s="37">
        <f t="shared" si="340"/>
        <v>2021</v>
      </c>
      <c r="O3116" s="38" t="str">
        <f t="shared" si="341"/>
        <v>Q2</v>
      </c>
      <c r="P3116" s="37">
        <f t="shared" si="342"/>
        <v>6</v>
      </c>
    </row>
    <row r="3117" spans="1:16" x14ac:dyDescent="0.25">
      <c r="A3117" s="31">
        <v>44348</v>
      </c>
      <c r="B3117" s="32" t="s">
        <v>83</v>
      </c>
      <c r="C3117" s="32" t="s">
        <v>75</v>
      </c>
      <c r="D3117" s="32" t="s">
        <v>77</v>
      </c>
      <c r="E3117" s="33">
        <v>49</v>
      </c>
      <c r="F3117" s="34">
        <v>23975.06</v>
      </c>
      <c r="G3117" s="34">
        <v>2354.0100000000002</v>
      </c>
      <c r="H3117" s="34">
        <v>12606.26</v>
      </c>
      <c r="I3117" s="34">
        <v>0</v>
      </c>
      <c r="J3117" s="35">
        <f t="shared" si="336"/>
        <v>21621.050000000003</v>
      </c>
      <c r="K3117" s="35">
        <f t="shared" si="337"/>
        <v>9014.7900000000027</v>
      </c>
      <c r="L3117" s="35">
        <f t="shared" si="338"/>
        <v>9014.7900000000027</v>
      </c>
      <c r="M3117" s="36">
        <f t="shared" si="339"/>
        <v>0.41694506048503666</v>
      </c>
      <c r="N3117" s="37">
        <f t="shared" si="340"/>
        <v>2021</v>
      </c>
      <c r="O3117" s="38" t="str">
        <f t="shared" si="341"/>
        <v>Q2</v>
      </c>
      <c r="P3117" s="37">
        <f t="shared" si="342"/>
        <v>6</v>
      </c>
    </row>
    <row r="3118" spans="1:16" x14ac:dyDescent="0.25">
      <c r="A3118" s="31">
        <v>44348</v>
      </c>
      <c r="B3118" s="32" t="s">
        <v>83</v>
      </c>
      <c r="C3118" s="32" t="s">
        <v>78</v>
      </c>
      <c r="D3118" s="32" t="s">
        <v>76</v>
      </c>
      <c r="E3118" s="33">
        <v>527</v>
      </c>
      <c r="F3118" s="34">
        <v>333943.17</v>
      </c>
      <c r="G3118" s="34">
        <v>0</v>
      </c>
      <c r="H3118" s="34">
        <v>179643.26</v>
      </c>
      <c r="I3118" s="34">
        <v>0</v>
      </c>
      <c r="J3118" s="35">
        <f t="shared" si="336"/>
        <v>333943.17</v>
      </c>
      <c r="K3118" s="35">
        <f t="shared" si="337"/>
        <v>154299.90999999997</v>
      </c>
      <c r="L3118" s="35">
        <f t="shared" si="338"/>
        <v>154299.90999999997</v>
      </c>
      <c r="M3118" s="36">
        <f t="shared" si="339"/>
        <v>0.4620543968603999</v>
      </c>
      <c r="N3118" s="37">
        <f t="shared" si="340"/>
        <v>2021</v>
      </c>
      <c r="O3118" s="38" t="str">
        <f t="shared" si="341"/>
        <v>Q2</v>
      </c>
      <c r="P3118" s="37">
        <f t="shared" si="342"/>
        <v>6</v>
      </c>
    </row>
    <row r="3119" spans="1:16" x14ac:dyDescent="0.25">
      <c r="A3119" s="31">
        <v>44348</v>
      </c>
      <c r="B3119" s="32" t="s">
        <v>83</v>
      </c>
      <c r="C3119" s="32" t="s">
        <v>78</v>
      </c>
      <c r="D3119" s="32" t="s">
        <v>77</v>
      </c>
      <c r="E3119" s="33">
        <v>136</v>
      </c>
      <c r="F3119" s="34">
        <v>82708.89</v>
      </c>
      <c r="G3119" s="34">
        <v>7596.33</v>
      </c>
      <c r="H3119" s="34">
        <v>44653.38</v>
      </c>
      <c r="I3119" s="34">
        <v>0</v>
      </c>
      <c r="J3119" s="35">
        <f t="shared" si="336"/>
        <v>75112.56</v>
      </c>
      <c r="K3119" s="35">
        <f t="shared" si="337"/>
        <v>30459.18</v>
      </c>
      <c r="L3119" s="35">
        <f t="shared" si="338"/>
        <v>30459.18</v>
      </c>
      <c r="M3119" s="36">
        <f t="shared" si="339"/>
        <v>0.40551380488163369</v>
      </c>
      <c r="N3119" s="37">
        <f t="shared" si="340"/>
        <v>2021</v>
      </c>
      <c r="O3119" s="38" t="str">
        <f t="shared" si="341"/>
        <v>Q2</v>
      </c>
      <c r="P3119" s="37">
        <f t="shared" si="342"/>
        <v>6</v>
      </c>
    </row>
    <row r="3120" spans="1:16" x14ac:dyDescent="0.25">
      <c r="A3120" s="31">
        <v>44348</v>
      </c>
      <c r="B3120" s="32" t="s">
        <v>83</v>
      </c>
      <c r="C3120" s="32" t="s">
        <v>79</v>
      </c>
      <c r="D3120" s="32" t="s">
        <v>76</v>
      </c>
      <c r="E3120" s="33">
        <v>49</v>
      </c>
      <c r="F3120" s="34">
        <v>29073.77</v>
      </c>
      <c r="G3120" s="34">
        <v>0</v>
      </c>
      <c r="H3120" s="34">
        <v>15569.3</v>
      </c>
      <c r="I3120" s="34">
        <v>0</v>
      </c>
      <c r="J3120" s="35">
        <f t="shared" si="336"/>
        <v>29073.77</v>
      </c>
      <c r="K3120" s="35">
        <f t="shared" si="337"/>
        <v>13504.470000000001</v>
      </c>
      <c r="L3120" s="35">
        <f t="shared" si="338"/>
        <v>13504.470000000001</v>
      </c>
      <c r="M3120" s="36">
        <f t="shared" si="339"/>
        <v>0.46448981332658273</v>
      </c>
      <c r="N3120" s="37">
        <f t="shared" si="340"/>
        <v>2021</v>
      </c>
      <c r="O3120" s="38" t="str">
        <f t="shared" si="341"/>
        <v>Q2</v>
      </c>
      <c r="P3120" s="37">
        <f t="shared" si="342"/>
        <v>6</v>
      </c>
    </row>
    <row r="3121" spans="1:16" x14ac:dyDescent="0.25">
      <c r="A3121" s="31">
        <v>44348</v>
      </c>
      <c r="B3121" s="32" t="s">
        <v>83</v>
      </c>
      <c r="C3121" s="32" t="s">
        <v>79</v>
      </c>
      <c r="D3121" s="32" t="s">
        <v>77</v>
      </c>
      <c r="E3121" s="33">
        <v>33</v>
      </c>
      <c r="F3121" s="34">
        <v>21460.01</v>
      </c>
      <c r="G3121" s="34">
        <v>2122.92</v>
      </c>
      <c r="H3121" s="34">
        <v>11730.43</v>
      </c>
      <c r="I3121" s="34">
        <v>0</v>
      </c>
      <c r="J3121" s="35">
        <f t="shared" si="336"/>
        <v>19337.089999999997</v>
      </c>
      <c r="K3121" s="35">
        <f t="shared" si="337"/>
        <v>7606.6599999999962</v>
      </c>
      <c r="L3121" s="35">
        <f t="shared" si="338"/>
        <v>7606.6599999999962</v>
      </c>
      <c r="M3121" s="36">
        <f t="shared" si="339"/>
        <v>0.39337149488366646</v>
      </c>
      <c r="N3121" s="37">
        <f t="shared" si="340"/>
        <v>2021</v>
      </c>
      <c r="O3121" s="38" t="str">
        <f t="shared" si="341"/>
        <v>Q2</v>
      </c>
      <c r="P3121" s="37">
        <f t="shared" si="342"/>
        <v>6</v>
      </c>
    </row>
    <row r="3122" spans="1:16" x14ac:dyDescent="0.25">
      <c r="A3122" s="31">
        <v>44348</v>
      </c>
      <c r="B3122" s="32" t="s">
        <v>84</v>
      </c>
      <c r="C3122" s="32" t="s">
        <v>86</v>
      </c>
      <c r="D3122" s="32" t="s">
        <v>76</v>
      </c>
      <c r="E3122" s="33">
        <v>47</v>
      </c>
      <c r="F3122" s="34">
        <v>206676.26</v>
      </c>
      <c r="G3122" s="34">
        <v>0</v>
      </c>
      <c r="H3122" s="34">
        <v>169137.85</v>
      </c>
      <c r="I3122" s="34">
        <v>13433.03</v>
      </c>
      <c r="J3122" s="35">
        <f t="shared" si="336"/>
        <v>206676.26</v>
      </c>
      <c r="K3122" s="35">
        <f t="shared" si="337"/>
        <v>37538.410000000003</v>
      </c>
      <c r="L3122" s="35">
        <f t="shared" si="338"/>
        <v>24105.380000000005</v>
      </c>
      <c r="M3122" s="36">
        <f t="shared" si="339"/>
        <v>0.18162903663923471</v>
      </c>
      <c r="N3122" s="37">
        <f t="shared" si="340"/>
        <v>2021</v>
      </c>
      <c r="O3122" s="38" t="str">
        <f t="shared" si="341"/>
        <v>Q2</v>
      </c>
      <c r="P3122" s="37">
        <f t="shared" si="342"/>
        <v>6</v>
      </c>
    </row>
    <row r="3123" spans="1:16" x14ac:dyDescent="0.25">
      <c r="A3123" s="31">
        <v>44348</v>
      </c>
      <c r="B3123" s="32" t="s">
        <v>84</v>
      </c>
      <c r="C3123" s="32" t="s">
        <v>86</v>
      </c>
      <c r="D3123" s="32" t="s">
        <v>77</v>
      </c>
      <c r="E3123" s="33">
        <v>23</v>
      </c>
      <c r="F3123" s="34">
        <v>66915.08</v>
      </c>
      <c r="G3123" s="34">
        <v>6691.53</v>
      </c>
      <c r="H3123" s="34">
        <v>54998.7</v>
      </c>
      <c r="I3123" s="34">
        <v>3914.53</v>
      </c>
      <c r="J3123" s="35">
        <f t="shared" si="336"/>
        <v>60223.55</v>
      </c>
      <c r="K3123" s="35">
        <f t="shared" si="337"/>
        <v>5224.8500000000058</v>
      </c>
      <c r="L3123" s="35">
        <f t="shared" si="338"/>
        <v>1310.3200000000056</v>
      </c>
      <c r="M3123" s="36">
        <f t="shared" si="339"/>
        <v>8.675758901625702E-2</v>
      </c>
      <c r="N3123" s="37">
        <f t="shared" si="340"/>
        <v>2021</v>
      </c>
      <c r="O3123" s="38" t="str">
        <f t="shared" si="341"/>
        <v>Q2</v>
      </c>
      <c r="P3123" s="37">
        <f t="shared" si="342"/>
        <v>6</v>
      </c>
    </row>
    <row r="3124" spans="1:16" x14ac:dyDescent="0.25">
      <c r="A3124" s="31">
        <v>44348</v>
      </c>
      <c r="B3124" s="32" t="s">
        <v>84</v>
      </c>
      <c r="C3124" s="32" t="s">
        <v>75</v>
      </c>
      <c r="D3124" s="32" t="s">
        <v>76</v>
      </c>
      <c r="E3124" s="33">
        <v>44</v>
      </c>
      <c r="F3124" s="34">
        <v>196886.33</v>
      </c>
      <c r="G3124" s="34">
        <v>0</v>
      </c>
      <c r="H3124" s="34">
        <v>160240.95999999999</v>
      </c>
      <c r="I3124" s="34">
        <v>0</v>
      </c>
      <c r="J3124" s="35">
        <f t="shared" si="336"/>
        <v>196886.33</v>
      </c>
      <c r="K3124" s="35">
        <f t="shared" si="337"/>
        <v>36645.369999999995</v>
      </c>
      <c r="L3124" s="35">
        <f t="shared" si="338"/>
        <v>36645.369999999995</v>
      </c>
      <c r="M3124" s="36">
        <f t="shared" si="339"/>
        <v>0.18612450138107606</v>
      </c>
      <c r="N3124" s="37">
        <f t="shared" si="340"/>
        <v>2021</v>
      </c>
      <c r="O3124" s="38" t="str">
        <f t="shared" si="341"/>
        <v>Q2</v>
      </c>
      <c r="P3124" s="37">
        <f t="shared" si="342"/>
        <v>6</v>
      </c>
    </row>
    <row r="3125" spans="1:16" x14ac:dyDescent="0.25">
      <c r="A3125" s="31">
        <v>44348</v>
      </c>
      <c r="B3125" s="32" t="s">
        <v>84</v>
      </c>
      <c r="C3125" s="32" t="s">
        <v>75</v>
      </c>
      <c r="D3125" s="32" t="s">
        <v>77</v>
      </c>
      <c r="E3125" s="33">
        <v>25</v>
      </c>
      <c r="F3125" s="34">
        <v>84633.34</v>
      </c>
      <c r="G3125" s="34">
        <v>8414.82</v>
      </c>
      <c r="H3125" s="34">
        <v>69939.13</v>
      </c>
      <c r="I3125" s="34">
        <v>0</v>
      </c>
      <c r="J3125" s="35">
        <f t="shared" si="336"/>
        <v>76218.51999999999</v>
      </c>
      <c r="K3125" s="35">
        <f t="shared" si="337"/>
        <v>6279.3899999999849</v>
      </c>
      <c r="L3125" s="35">
        <f t="shared" si="338"/>
        <v>6279.3899999999849</v>
      </c>
      <c r="M3125" s="36">
        <f t="shared" si="339"/>
        <v>8.2386669276705793E-2</v>
      </c>
      <c r="N3125" s="37">
        <f t="shared" si="340"/>
        <v>2021</v>
      </c>
      <c r="O3125" s="38" t="str">
        <f t="shared" si="341"/>
        <v>Q2</v>
      </c>
      <c r="P3125" s="37">
        <f t="shared" si="342"/>
        <v>6</v>
      </c>
    </row>
    <row r="3126" spans="1:16" x14ac:dyDescent="0.25">
      <c r="A3126" s="31">
        <v>44348</v>
      </c>
      <c r="B3126" s="32" t="s">
        <v>84</v>
      </c>
      <c r="C3126" s="32" t="s">
        <v>78</v>
      </c>
      <c r="D3126" s="32" t="s">
        <v>76</v>
      </c>
      <c r="E3126" s="33">
        <v>176</v>
      </c>
      <c r="F3126" s="34">
        <v>728355.75</v>
      </c>
      <c r="G3126" s="34">
        <v>0</v>
      </c>
      <c r="H3126" s="34">
        <v>612433.87</v>
      </c>
      <c r="I3126" s="34">
        <v>0</v>
      </c>
      <c r="J3126" s="35">
        <f t="shared" si="336"/>
        <v>728355.75</v>
      </c>
      <c r="K3126" s="35">
        <f t="shared" si="337"/>
        <v>115921.88</v>
      </c>
      <c r="L3126" s="35">
        <f t="shared" si="338"/>
        <v>115921.88</v>
      </c>
      <c r="M3126" s="36">
        <f t="shared" si="339"/>
        <v>0.15915557747707765</v>
      </c>
      <c r="N3126" s="37">
        <f t="shared" si="340"/>
        <v>2021</v>
      </c>
      <c r="O3126" s="38" t="str">
        <f t="shared" si="341"/>
        <v>Q2</v>
      </c>
      <c r="P3126" s="37">
        <f t="shared" si="342"/>
        <v>6</v>
      </c>
    </row>
    <row r="3127" spans="1:16" x14ac:dyDescent="0.25">
      <c r="A3127" s="31">
        <v>44348</v>
      </c>
      <c r="B3127" s="32" t="s">
        <v>84</v>
      </c>
      <c r="C3127" s="32" t="s">
        <v>78</v>
      </c>
      <c r="D3127" s="32" t="s">
        <v>77</v>
      </c>
      <c r="E3127" s="33">
        <v>53</v>
      </c>
      <c r="F3127" s="34">
        <v>182081.75</v>
      </c>
      <c r="G3127" s="34">
        <v>16169.06</v>
      </c>
      <c r="H3127" s="34">
        <v>150163.20000000001</v>
      </c>
      <c r="I3127" s="34">
        <v>0</v>
      </c>
      <c r="J3127" s="35">
        <f t="shared" si="336"/>
        <v>165912.69</v>
      </c>
      <c r="K3127" s="35">
        <f t="shared" si="337"/>
        <v>15749.489999999991</v>
      </c>
      <c r="L3127" s="35">
        <f t="shared" si="338"/>
        <v>15749.489999999991</v>
      </c>
      <c r="M3127" s="36">
        <f t="shared" si="339"/>
        <v>9.4926373624585253E-2</v>
      </c>
      <c r="N3127" s="37">
        <f t="shared" si="340"/>
        <v>2021</v>
      </c>
      <c r="O3127" s="38" t="str">
        <f t="shared" si="341"/>
        <v>Q2</v>
      </c>
      <c r="P3127" s="37">
        <f t="shared" si="342"/>
        <v>6</v>
      </c>
    </row>
    <row r="3128" spans="1:16" x14ac:dyDescent="0.25">
      <c r="A3128" s="31">
        <v>44348</v>
      </c>
      <c r="B3128" s="32" t="s">
        <v>84</v>
      </c>
      <c r="C3128" s="32" t="s">
        <v>79</v>
      </c>
      <c r="D3128" s="32" t="s">
        <v>76</v>
      </c>
      <c r="E3128" s="33">
        <v>29</v>
      </c>
      <c r="F3128" s="34">
        <v>151668.72</v>
      </c>
      <c r="G3128" s="34">
        <v>0</v>
      </c>
      <c r="H3128" s="34">
        <v>127626.8</v>
      </c>
      <c r="I3128" s="34">
        <v>0</v>
      </c>
      <c r="J3128" s="35">
        <f t="shared" si="336"/>
        <v>151668.72</v>
      </c>
      <c r="K3128" s="35">
        <f t="shared" si="337"/>
        <v>24041.919999999998</v>
      </c>
      <c r="L3128" s="35">
        <f t="shared" si="338"/>
        <v>24041.919999999998</v>
      </c>
      <c r="M3128" s="36">
        <f t="shared" si="339"/>
        <v>0.15851600778327923</v>
      </c>
      <c r="N3128" s="37">
        <f t="shared" si="340"/>
        <v>2021</v>
      </c>
      <c r="O3128" s="38" t="str">
        <f t="shared" si="341"/>
        <v>Q2</v>
      </c>
      <c r="P3128" s="37">
        <f t="shared" si="342"/>
        <v>6</v>
      </c>
    </row>
    <row r="3129" spans="1:16" x14ac:dyDescent="0.25">
      <c r="A3129" s="31">
        <v>44348</v>
      </c>
      <c r="B3129" s="32" t="s">
        <v>84</v>
      </c>
      <c r="C3129" s="32" t="s">
        <v>79</v>
      </c>
      <c r="D3129" s="32" t="s">
        <v>77</v>
      </c>
      <c r="E3129" s="33">
        <v>23</v>
      </c>
      <c r="F3129" s="34">
        <v>94616.45</v>
      </c>
      <c r="G3129" s="34">
        <v>9461.67</v>
      </c>
      <c r="H3129" s="34">
        <v>76404.5</v>
      </c>
      <c r="I3129" s="34">
        <v>0</v>
      </c>
      <c r="J3129" s="35">
        <f t="shared" si="336"/>
        <v>85154.78</v>
      </c>
      <c r="K3129" s="35">
        <f t="shared" si="337"/>
        <v>8750.2799999999988</v>
      </c>
      <c r="L3129" s="35">
        <f t="shared" si="338"/>
        <v>8750.2799999999988</v>
      </c>
      <c r="M3129" s="36">
        <f t="shared" si="339"/>
        <v>0.10275735548844116</v>
      </c>
      <c r="N3129" s="37">
        <f t="shared" si="340"/>
        <v>2021</v>
      </c>
      <c r="O3129" s="38" t="str">
        <f t="shared" si="341"/>
        <v>Q2</v>
      </c>
      <c r="P3129" s="37">
        <f t="shared" si="342"/>
        <v>6</v>
      </c>
    </row>
    <row r="3130" spans="1:16" x14ac:dyDescent="0.25">
      <c r="A3130" s="31">
        <v>44348</v>
      </c>
      <c r="B3130" s="32" t="s">
        <v>85</v>
      </c>
      <c r="C3130" s="32" t="s">
        <v>86</v>
      </c>
      <c r="D3130" s="32" t="s">
        <v>76</v>
      </c>
      <c r="E3130" s="33">
        <v>24</v>
      </c>
      <c r="F3130" s="34">
        <v>28823.14</v>
      </c>
      <c r="G3130" s="34">
        <v>0</v>
      </c>
      <c r="H3130" s="34">
        <v>15824.73</v>
      </c>
      <c r="I3130" s="34">
        <v>1873.5</v>
      </c>
      <c r="J3130" s="35">
        <f t="shared" si="336"/>
        <v>28823.14</v>
      </c>
      <c r="K3130" s="35">
        <f t="shared" si="337"/>
        <v>12998.41</v>
      </c>
      <c r="L3130" s="35">
        <f t="shared" si="338"/>
        <v>11124.91</v>
      </c>
      <c r="M3130" s="36">
        <f t="shared" si="339"/>
        <v>0.45097133761276531</v>
      </c>
      <c r="N3130" s="37">
        <f t="shared" si="340"/>
        <v>2021</v>
      </c>
      <c r="O3130" s="38" t="str">
        <f t="shared" si="341"/>
        <v>Q2</v>
      </c>
      <c r="P3130" s="37">
        <f t="shared" si="342"/>
        <v>6</v>
      </c>
    </row>
    <row r="3131" spans="1:16" x14ac:dyDescent="0.25">
      <c r="A3131" s="31">
        <v>44348</v>
      </c>
      <c r="B3131" s="32" t="s">
        <v>85</v>
      </c>
      <c r="C3131" s="32" t="s">
        <v>86</v>
      </c>
      <c r="D3131" s="32" t="s">
        <v>77</v>
      </c>
      <c r="E3131" s="33">
        <v>12</v>
      </c>
      <c r="F3131" s="34">
        <v>14527.51</v>
      </c>
      <c r="G3131" s="34">
        <v>1350.13</v>
      </c>
      <c r="H3131" s="34">
        <v>7906.96</v>
      </c>
      <c r="I3131" s="34">
        <v>858.46</v>
      </c>
      <c r="J3131" s="35">
        <f t="shared" si="336"/>
        <v>13177.380000000001</v>
      </c>
      <c r="K3131" s="35">
        <f t="shared" si="337"/>
        <v>5270.420000000001</v>
      </c>
      <c r="L3131" s="35">
        <f t="shared" si="338"/>
        <v>4411.9600000000009</v>
      </c>
      <c r="M3131" s="36">
        <f t="shared" si="339"/>
        <v>0.3999596277864037</v>
      </c>
      <c r="N3131" s="37">
        <f t="shared" si="340"/>
        <v>2021</v>
      </c>
      <c r="O3131" s="38" t="str">
        <f t="shared" si="341"/>
        <v>Q2</v>
      </c>
      <c r="P3131" s="37">
        <f t="shared" si="342"/>
        <v>6</v>
      </c>
    </row>
    <row r="3132" spans="1:16" x14ac:dyDescent="0.25">
      <c r="A3132" s="31">
        <v>44348</v>
      </c>
      <c r="B3132" s="32" t="s">
        <v>85</v>
      </c>
      <c r="C3132" s="32" t="s">
        <v>75</v>
      </c>
      <c r="D3132" s="32" t="s">
        <v>76</v>
      </c>
      <c r="E3132" s="33">
        <v>49</v>
      </c>
      <c r="F3132" s="34">
        <v>58506.43</v>
      </c>
      <c r="G3132" s="34">
        <v>0</v>
      </c>
      <c r="H3132" s="34">
        <v>30675.360000000001</v>
      </c>
      <c r="I3132" s="34">
        <v>0</v>
      </c>
      <c r="J3132" s="35">
        <f t="shared" si="336"/>
        <v>58506.43</v>
      </c>
      <c r="K3132" s="35">
        <f t="shared" si="337"/>
        <v>27831.07</v>
      </c>
      <c r="L3132" s="35">
        <f t="shared" si="338"/>
        <v>27831.07</v>
      </c>
      <c r="M3132" s="36">
        <f t="shared" si="339"/>
        <v>0.47569250080717623</v>
      </c>
      <c r="N3132" s="37">
        <f t="shared" si="340"/>
        <v>2021</v>
      </c>
      <c r="O3132" s="38" t="str">
        <f t="shared" si="341"/>
        <v>Q2</v>
      </c>
      <c r="P3132" s="37">
        <f t="shared" si="342"/>
        <v>6</v>
      </c>
    </row>
    <row r="3133" spans="1:16" x14ac:dyDescent="0.25">
      <c r="A3133" s="31">
        <v>44348</v>
      </c>
      <c r="B3133" s="32" t="s">
        <v>85</v>
      </c>
      <c r="C3133" s="32" t="s">
        <v>75</v>
      </c>
      <c r="D3133" s="32" t="s">
        <v>77</v>
      </c>
      <c r="E3133" s="33">
        <v>17</v>
      </c>
      <c r="F3133" s="34">
        <v>29106.92</v>
      </c>
      <c r="G3133" s="34">
        <v>2863.28</v>
      </c>
      <c r="H3133" s="34">
        <v>15674.17</v>
      </c>
      <c r="I3133" s="34">
        <v>0</v>
      </c>
      <c r="J3133" s="35">
        <f t="shared" si="336"/>
        <v>26243.64</v>
      </c>
      <c r="K3133" s="35">
        <f t="shared" si="337"/>
        <v>10569.47</v>
      </c>
      <c r="L3133" s="35">
        <f t="shared" si="338"/>
        <v>10569.47</v>
      </c>
      <c r="M3133" s="36">
        <f t="shared" si="339"/>
        <v>0.40274405532159407</v>
      </c>
      <c r="N3133" s="37">
        <f t="shared" si="340"/>
        <v>2021</v>
      </c>
      <c r="O3133" s="38" t="str">
        <f t="shared" si="341"/>
        <v>Q2</v>
      </c>
      <c r="P3133" s="37">
        <f t="shared" si="342"/>
        <v>6</v>
      </c>
    </row>
    <row r="3134" spans="1:16" x14ac:dyDescent="0.25">
      <c r="A3134" s="31">
        <v>44348</v>
      </c>
      <c r="B3134" s="32" t="s">
        <v>85</v>
      </c>
      <c r="C3134" s="32" t="s">
        <v>78</v>
      </c>
      <c r="D3134" s="32" t="s">
        <v>76</v>
      </c>
      <c r="E3134" s="33">
        <v>208</v>
      </c>
      <c r="F3134" s="34">
        <v>276497.3</v>
      </c>
      <c r="G3134" s="34">
        <v>0</v>
      </c>
      <c r="H3134" s="34">
        <v>150787.5</v>
      </c>
      <c r="I3134" s="34">
        <v>0</v>
      </c>
      <c r="J3134" s="35">
        <f t="shared" si="336"/>
        <v>276497.3</v>
      </c>
      <c r="K3134" s="35">
        <f t="shared" si="337"/>
        <v>125709.79999999999</v>
      </c>
      <c r="L3134" s="35">
        <f t="shared" si="338"/>
        <v>125709.79999999999</v>
      </c>
      <c r="M3134" s="36">
        <f t="shared" si="339"/>
        <v>0.45465109424214989</v>
      </c>
      <c r="N3134" s="37">
        <f t="shared" si="340"/>
        <v>2021</v>
      </c>
      <c r="O3134" s="38" t="str">
        <f t="shared" si="341"/>
        <v>Q2</v>
      </c>
      <c r="P3134" s="37">
        <f t="shared" si="342"/>
        <v>6</v>
      </c>
    </row>
    <row r="3135" spans="1:16" x14ac:dyDescent="0.25">
      <c r="A3135" s="31">
        <v>44348</v>
      </c>
      <c r="B3135" s="32" t="s">
        <v>85</v>
      </c>
      <c r="C3135" s="32" t="s">
        <v>78</v>
      </c>
      <c r="D3135" s="32" t="s">
        <v>77</v>
      </c>
      <c r="E3135" s="33">
        <v>45</v>
      </c>
      <c r="F3135" s="34">
        <v>48894.26</v>
      </c>
      <c r="G3135" s="34">
        <v>4646.29</v>
      </c>
      <c r="H3135" s="34">
        <v>26174</v>
      </c>
      <c r="I3135" s="34">
        <v>0</v>
      </c>
      <c r="J3135" s="35">
        <f t="shared" si="336"/>
        <v>44247.97</v>
      </c>
      <c r="K3135" s="35">
        <f t="shared" si="337"/>
        <v>18073.97</v>
      </c>
      <c r="L3135" s="35">
        <f t="shared" si="338"/>
        <v>18073.97</v>
      </c>
      <c r="M3135" s="36">
        <f t="shared" si="339"/>
        <v>0.40847003828650219</v>
      </c>
      <c r="N3135" s="37">
        <f t="shared" si="340"/>
        <v>2021</v>
      </c>
      <c r="O3135" s="38" t="str">
        <f t="shared" si="341"/>
        <v>Q2</v>
      </c>
      <c r="P3135" s="37">
        <f t="shared" si="342"/>
        <v>6</v>
      </c>
    </row>
    <row r="3136" spans="1:16" x14ac:dyDescent="0.25">
      <c r="A3136" s="31">
        <v>44348</v>
      </c>
      <c r="B3136" s="32" t="s">
        <v>85</v>
      </c>
      <c r="C3136" s="32" t="s">
        <v>79</v>
      </c>
      <c r="D3136" s="32" t="s">
        <v>76</v>
      </c>
      <c r="E3136" s="33">
        <v>32</v>
      </c>
      <c r="F3136" s="34">
        <v>36509.79</v>
      </c>
      <c r="G3136" s="34">
        <v>0</v>
      </c>
      <c r="H3136" s="34">
        <v>20735.060000000001</v>
      </c>
      <c r="I3136" s="34">
        <v>0</v>
      </c>
      <c r="J3136" s="35">
        <f t="shared" si="336"/>
        <v>36509.79</v>
      </c>
      <c r="K3136" s="35">
        <f t="shared" si="337"/>
        <v>15774.73</v>
      </c>
      <c r="L3136" s="35">
        <f t="shared" si="338"/>
        <v>15774.73</v>
      </c>
      <c r="M3136" s="36">
        <f t="shared" si="339"/>
        <v>0.43206849450517243</v>
      </c>
      <c r="N3136" s="37">
        <f t="shared" si="340"/>
        <v>2021</v>
      </c>
      <c r="O3136" s="38" t="str">
        <f t="shared" si="341"/>
        <v>Q2</v>
      </c>
      <c r="P3136" s="37">
        <f t="shared" si="342"/>
        <v>6</v>
      </c>
    </row>
    <row r="3137" spans="1:16" x14ac:dyDescent="0.25">
      <c r="A3137" s="31">
        <v>44348</v>
      </c>
      <c r="B3137" s="32" t="s">
        <v>85</v>
      </c>
      <c r="C3137" s="32" t="s">
        <v>79</v>
      </c>
      <c r="D3137" s="32" t="s">
        <v>77</v>
      </c>
      <c r="E3137" s="33">
        <v>11</v>
      </c>
      <c r="F3137" s="34">
        <v>14782.55</v>
      </c>
      <c r="G3137" s="34">
        <v>1450.71</v>
      </c>
      <c r="H3137" s="34">
        <v>7530.92</v>
      </c>
      <c r="I3137" s="34">
        <v>0</v>
      </c>
      <c r="J3137" s="35">
        <f t="shared" si="336"/>
        <v>13331.84</v>
      </c>
      <c r="K3137" s="35">
        <f t="shared" si="337"/>
        <v>5800.92</v>
      </c>
      <c r="L3137" s="35">
        <f t="shared" si="338"/>
        <v>5800.92</v>
      </c>
      <c r="M3137" s="36">
        <f t="shared" si="339"/>
        <v>0.43511773318611685</v>
      </c>
      <c r="N3137" s="37">
        <f t="shared" si="340"/>
        <v>2021</v>
      </c>
      <c r="O3137" s="38" t="str">
        <f t="shared" si="341"/>
        <v>Q2</v>
      </c>
      <c r="P3137" s="37">
        <f t="shared" si="342"/>
        <v>6</v>
      </c>
    </row>
    <row r="3138" spans="1:16" x14ac:dyDescent="0.25">
      <c r="A3138" s="31">
        <v>44378</v>
      </c>
      <c r="B3138" s="32" t="s">
        <v>74</v>
      </c>
      <c r="C3138" s="32" t="s">
        <v>86</v>
      </c>
      <c r="D3138" s="32" t="s">
        <v>76</v>
      </c>
      <c r="E3138" s="33">
        <v>154</v>
      </c>
      <c r="F3138" s="34">
        <v>63756.27</v>
      </c>
      <c r="G3138" s="34">
        <v>0</v>
      </c>
      <c r="H3138" s="34">
        <v>39684.86</v>
      </c>
      <c r="I3138" s="34">
        <v>4141.84</v>
      </c>
      <c r="J3138" s="35">
        <f t="shared" ref="J3138:J3201" si="343">F3138-G3138</f>
        <v>63756.27</v>
      </c>
      <c r="K3138" s="35">
        <f t="shared" ref="K3138:K3201" si="344">J3138-H3138</f>
        <v>24071.409999999996</v>
      </c>
      <c r="L3138" s="35">
        <f t="shared" ref="L3138:L3201" si="345">K3138-I3138</f>
        <v>19929.569999999996</v>
      </c>
      <c r="M3138" s="36">
        <f t="shared" ref="M3138:M3201" si="346">IF(J3138=0,0,K3138/J3138)</f>
        <v>0.37755361158988748</v>
      </c>
      <c r="N3138" s="37">
        <f t="shared" ref="N3138:N3201" si="347">YEAR(A3138)</f>
        <v>2021</v>
      </c>
      <c r="O3138" s="38" t="str">
        <f t="shared" ref="O3138:O3201" si="348">"Q"&amp;ROUNDUP(MONTH(A3138)/3,0)</f>
        <v>Q3</v>
      </c>
      <c r="P3138" s="37">
        <f t="shared" ref="P3138:P3201" si="349">MONTH(A3138)</f>
        <v>7</v>
      </c>
    </row>
    <row r="3139" spans="1:16" x14ac:dyDescent="0.25">
      <c r="A3139" s="31">
        <v>44378</v>
      </c>
      <c r="B3139" s="32" t="s">
        <v>74</v>
      </c>
      <c r="C3139" s="32" t="s">
        <v>86</v>
      </c>
      <c r="D3139" s="32" t="s">
        <v>77</v>
      </c>
      <c r="E3139" s="33">
        <v>41</v>
      </c>
      <c r="F3139" s="34">
        <v>15246.23</v>
      </c>
      <c r="G3139" s="34">
        <v>1432.07</v>
      </c>
      <c r="H3139" s="34">
        <v>10027.34</v>
      </c>
      <c r="I3139" s="34">
        <v>901.55</v>
      </c>
      <c r="J3139" s="35">
        <f t="shared" si="343"/>
        <v>13814.16</v>
      </c>
      <c r="K3139" s="35">
        <f t="shared" si="344"/>
        <v>3786.8199999999997</v>
      </c>
      <c r="L3139" s="35">
        <f t="shared" si="345"/>
        <v>2885.2699999999995</v>
      </c>
      <c r="M3139" s="36">
        <f t="shared" si="346"/>
        <v>0.27412596929527383</v>
      </c>
      <c r="N3139" s="37">
        <f t="shared" si="347"/>
        <v>2021</v>
      </c>
      <c r="O3139" s="38" t="str">
        <f t="shared" si="348"/>
        <v>Q3</v>
      </c>
      <c r="P3139" s="37">
        <f t="shared" si="349"/>
        <v>7</v>
      </c>
    </row>
    <row r="3140" spans="1:16" x14ac:dyDescent="0.25">
      <c r="A3140" s="31">
        <v>44378</v>
      </c>
      <c r="B3140" s="32" t="s">
        <v>74</v>
      </c>
      <c r="C3140" s="32" t="s">
        <v>75</v>
      </c>
      <c r="D3140" s="32" t="s">
        <v>76</v>
      </c>
      <c r="E3140" s="33">
        <v>222</v>
      </c>
      <c r="F3140" s="34">
        <v>87475.29</v>
      </c>
      <c r="G3140" s="34">
        <v>0</v>
      </c>
      <c r="H3140" s="34">
        <v>54060.18</v>
      </c>
      <c r="I3140" s="34">
        <v>0</v>
      </c>
      <c r="J3140" s="35">
        <f t="shared" si="343"/>
        <v>87475.29</v>
      </c>
      <c r="K3140" s="35">
        <f t="shared" si="344"/>
        <v>33415.109999999993</v>
      </c>
      <c r="L3140" s="35">
        <f t="shared" si="345"/>
        <v>33415.109999999993</v>
      </c>
      <c r="M3140" s="36">
        <f t="shared" si="346"/>
        <v>0.38199484677330015</v>
      </c>
      <c r="N3140" s="37">
        <f t="shared" si="347"/>
        <v>2021</v>
      </c>
      <c r="O3140" s="38" t="str">
        <f t="shared" si="348"/>
        <v>Q3</v>
      </c>
      <c r="P3140" s="37">
        <f t="shared" si="349"/>
        <v>7</v>
      </c>
    </row>
    <row r="3141" spans="1:16" x14ac:dyDescent="0.25">
      <c r="A3141" s="31">
        <v>44378</v>
      </c>
      <c r="B3141" s="32" t="s">
        <v>74</v>
      </c>
      <c r="C3141" s="32" t="s">
        <v>75</v>
      </c>
      <c r="D3141" s="32" t="s">
        <v>77</v>
      </c>
      <c r="E3141" s="33">
        <v>60</v>
      </c>
      <c r="F3141" s="34">
        <v>26244.01</v>
      </c>
      <c r="G3141" s="34">
        <v>2486.86</v>
      </c>
      <c r="H3141" s="34">
        <v>16387.099999999999</v>
      </c>
      <c r="I3141" s="34">
        <v>0</v>
      </c>
      <c r="J3141" s="35">
        <f t="shared" si="343"/>
        <v>23757.149999999998</v>
      </c>
      <c r="K3141" s="35">
        <f t="shared" si="344"/>
        <v>7370.0499999999993</v>
      </c>
      <c r="L3141" s="35">
        <f t="shared" si="345"/>
        <v>7370.0499999999993</v>
      </c>
      <c r="M3141" s="36">
        <f t="shared" si="346"/>
        <v>0.31022450083448561</v>
      </c>
      <c r="N3141" s="37">
        <f t="shared" si="347"/>
        <v>2021</v>
      </c>
      <c r="O3141" s="38" t="str">
        <f t="shared" si="348"/>
        <v>Q3</v>
      </c>
      <c r="P3141" s="37">
        <f t="shared" si="349"/>
        <v>7</v>
      </c>
    </row>
    <row r="3142" spans="1:16" x14ac:dyDescent="0.25">
      <c r="A3142" s="31">
        <v>44378</v>
      </c>
      <c r="B3142" s="32" t="s">
        <v>74</v>
      </c>
      <c r="C3142" s="32" t="s">
        <v>78</v>
      </c>
      <c r="D3142" s="32" t="s">
        <v>76</v>
      </c>
      <c r="E3142" s="33">
        <v>369</v>
      </c>
      <c r="F3142" s="34">
        <v>156651.29999999999</v>
      </c>
      <c r="G3142" s="34">
        <v>0</v>
      </c>
      <c r="H3142" s="34">
        <v>91921.89</v>
      </c>
      <c r="I3142" s="34">
        <v>0</v>
      </c>
      <c r="J3142" s="35">
        <f t="shared" si="343"/>
        <v>156651.29999999999</v>
      </c>
      <c r="K3142" s="35">
        <f t="shared" si="344"/>
        <v>64729.409999999989</v>
      </c>
      <c r="L3142" s="35">
        <f t="shared" si="345"/>
        <v>64729.409999999989</v>
      </c>
      <c r="M3142" s="36">
        <f t="shared" si="346"/>
        <v>0.41320697625873515</v>
      </c>
      <c r="N3142" s="37">
        <f t="shared" si="347"/>
        <v>2021</v>
      </c>
      <c r="O3142" s="38" t="str">
        <f t="shared" si="348"/>
        <v>Q3</v>
      </c>
      <c r="P3142" s="37">
        <f t="shared" si="349"/>
        <v>7</v>
      </c>
    </row>
    <row r="3143" spans="1:16" x14ac:dyDescent="0.25">
      <c r="A3143" s="31">
        <v>44378</v>
      </c>
      <c r="B3143" s="32" t="s">
        <v>74</v>
      </c>
      <c r="C3143" s="32" t="s">
        <v>78</v>
      </c>
      <c r="D3143" s="32" t="s">
        <v>77</v>
      </c>
      <c r="E3143" s="33">
        <v>150</v>
      </c>
      <c r="F3143" s="34">
        <v>56573.17</v>
      </c>
      <c r="G3143" s="34">
        <v>5468.67</v>
      </c>
      <c r="H3143" s="34">
        <v>34360.46</v>
      </c>
      <c r="I3143" s="34">
        <v>0</v>
      </c>
      <c r="J3143" s="35">
        <f t="shared" si="343"/>
        <v>51104.5</v>
      </c>
      <c r="K3143" s="35">
        <f t="shared" si="344"/>
        <v>16744.04</v>
      </c>
      <c r="L3143" s="35">
        <f t="shared" si="345"/>
        <v>16744.04</v>
      </c>
      <c r="M3143" s="36">
        <f t="shared" si="346"/>
        <v>0.32764316253950243</v>
      </c>
      <c r="N3143" s="37">
        <f t="shared" si="347"/>
        <v>2021</v>
      </c>
      <c r="O3143" s="38" t="str">
        <f t="shared" si="348"/>
        <v>Q3</v>
      </c>
      <c r="P3143" s="37">
        <f t="shared" si="349"/>
        <v>7</v>
      </c>
    </row>
    <row r="3144" spans="1:16" x14ac:dyDescent="0.25">
      <c r="A3144" s="31">
        <v>44378</v>
      </c>
      <c r="B3144" s="32" t="s">
        <v>74</v>
      </c>
      <c r="C3144" s="32" t="s">
        <v>79</v>
      </c>
      <c r="D3144" s="32" t="s">
        <v>76</v>
      </c>
      <c r="E3144" s="33">
        <v>141</v>
      </c>
      <c r="F3144" s="34">
        <v>55527.55</v>
      </c>
      <c r="G3144" s="34">
        <v>0</v>
      </c>
      <c r="H3144" s="34">
        <v>34320.58</v>
      </c>
      <c r="I3144" s="34">
        <v>0</v>
      </c>
      <c r="J3144" s="35">
        <f t="shared" si="343"/>
        <v>55527.55</v>
      </c>
      <c r="K3144" s="35">
        <f t="shared" si="344"/>
        <v>21206.97</v>
      </c>
      <c r="L3144" s="35">
        <f t="shared" si="345"/>
        <v>21206.97</v>
      </c>
      <c r="M3144" s="36">
        <f t="shared" si="346"/>
        <v>0.38191798485616602</v>
      </c>
      <c r="N3144" s="37">
        <f t="shared" si="347"/>
        <v>2021</v>
      </c>
      <c r="O3144" s="38" t="str">
        <f t="shared" si="348"/>
        <v>Q3</v>
      </c>
      <c r="P3144" s="37">
        <f t="shared" si="349"/>
        <v>7</v>
      </c>
    </row>
    <row r="3145" spans="1:16" x14ac:dyDescent="0.25">
      <c r="A3145" s="31">
        <v>44378</v>
      </c>
      <c r="B3145" s="32" t="s">
        <v>74</v>
      </c>
      <c r="C3145" s="32" t="s">
        <v>79</v>
      </c>
      <c r="D3145" s="32" t="s">
        <v>77</v>
      </c>
      <c r="E3145" s="33">
        <v>42</v>
      </c>
      <c r="F3145" s="34">
        <v>19297.11</v>
      </c>
      <c r="G3145" s="34">
        <v>1457.45</v>
      </c>
      <c r="H3145" s="34">
        <v>9704.81</v>
      </c>
      <c r="I3145" s="34">
        <v>0</v>
      </c>
      <c r="J3145" s="35">
        <f t="shared" si="343"/>
        <v>17839.66</v>
      </c>
      <c r="K3145" s="35">
        <f t="shared" si="344"/>
        <v>8134.85</v>
      </c>
      <c r="L3145" s="35">
        <f t="shared" si="345"/>
        <v>8134.85</v>
      </c>
      <c r="M3145" s="36">
        <f t="shared" si="346"/>
        <v>0.45599804032139629</v>
      </c>
      <c r="N3145" s="37">
        <f t="shared" si="347"/>
        <v>2021</v>
      </c>
      <c r="O3145" s="38" t="str">
        <f t="shared" si="348"/>
        <v>Q3</v>
      </c>
      <c r="P3145" s="37">
        <f t="shared" si="349"/>
        <v>7</v>
      </c>
    </row>
    <row r="3146" spans="1:16" x14ac:dyDescent="0.25">
      <c r="A3146" s="31">
        <v>44378</v>
      </c>
      <c r="B3146" s="32" t="s">
        <v>80</v>
      </c>
      <c r="C3146" s="32" t="s">
        <v>86</v>
      </c>
      <c r="D3146" s="32" t="s">
        <v>76</v>
      </c>
      <c r="E3146" s="33">
        <v>52</v>
      </c>
      <c r="F3146" s="34">
        <v>324012.39</v>
      </c>
      <c r="G3146" s="34">
        <v>0</v>
      </c>
      <c r="H3146" s="34">
        <v>278974.64</v>
      </c>
      <c r="I3146" s="34">
        <v>21059.75</v>
      </c>
      <c r="J3146" s="35">
        <f t="shared" si="343"/>
        <v>324012.39</v>
      </c>
      <c r="K3146" s="35">
        <f t="shared" si="344"/>
        <v>45037.75</v>
      </c>
      <c r="L3146" s="35">
        <f t="shared" si="345"/>
        <v>23978</v>
      </c>
      <c r="M3146" s="36">
        <f t="shared" si="346"/>
        <v>0.13900008576832509</v>
      </c>
      <c r="N3146" s="37">
        <f t="shared" si="347"/>
        <v>2021</v>
      </c>
      <c r="O3146" s="38" t="str">
        <f t="shared" si="348"/>
        <v>Q3</v>
      </c>
      <c r="P3146" s="37">
        <f t="shared" si="349"/>
        <v>7</v>
      </c>
    </row>
    <row r="3147" spans="1:16" x14ac:dyDescent="0.25">
      <c r="A3147" s="31">
        <v>44378</v>
      </c>
      <c r="B3147" s="32" t="s">
        <v>80</v>
      </c>
      <c r="C3147" s="32" t="s">
        <v>86</v>
      </c>
      <c r="D3147" s="32" t="s">
        <v>77</v>
      </c>
      <c r="E3147" s="33">
        <v>18</v>
      </c>
      <c r="F3147" s="34">
        <v>133430.35999999999</v>
      </c>
      <c r="G3147" s="34">
        <v>12995.34</v>
      </c>
      <c r="H3147" s="34">
        <v>111356.68</v>
      </c>
      <c r="I3147" s="34">
        <v>7831.59</v>
      </c>
      <c r="J3147" s="35">
        <f t="shared" si="343"/>
        <v>120435.01999999999</v>
      </c>
      <c r="K3147" s="35">
        <f t="shared" si="344"/>
        <v>9078.3399999999965</v>
      </c>
      <c r="L3147" s="35">
        <f t="shared" si="345"/>
        <v>1246.7499999999964</v>
      </c>
      <c r="M3147" s="36">
        <f t="shared" si="346"/>
        <v>7.5379569829439955E-2</v>
      </c>
      <c r="N3147" s="37">
        <f t="shared" si="347"/>
        <v>2021</v>
      </c>
      <c r="O3147" s="38" t="str">
        <f t="shared" si="348"/>
        <v>Q3</v>
      </c>
      <c r="P3147" s="37">
        <f t="shared" si="349"/>
        <v>7</v>
      </c>
    </row>
    <row r="3148" spans="1:16" x14ac:dyDescent="0.25">
      <c r="A3148" s="31">
        <v>44378</v>
      </c>
      <c r="B3148" s="32" t="s">
        <v>80</v>
      </c>
      <c r="C3148" s="32" t="s">
        <v>75</v>
      </c>
      <c r="D3148" s="32" t="s">
        <v>76</v>
      </c>
      <c r="E3148" s="33">
        <v>52</v>
      </c>
      <c r="F3148" s="34">
        <v>309052.05</v>
      </c>
      <c r="G3148" s="34">
        <v>0</v>
      </c>
      <c r="H3148" s="34">
        <v>270443.03000000003</v>
      </c>
      <c r="I3148" s="34">
        <v>0</v>
      </c>
      <c r="J3148" s="35">
        <f t="shared" si="343"/>
        <v>309052.05</v>
      </c>
      <c r="K3148" s="35">
        <f t="shared" si="344"/>
        <v>38609.01999999996</v>
      </c>
      <c r="L3148" s="35">
        <f t="shared" si="345"/>
        <v>38609.01999999996</v>
      </c>
      <c r="M3148" s="36">
        <f t="shared" si="346"/>
        <v>0.12492724122037036</v>
      </c>
      <c r="N3148" s="37">
        <f t="shared" si="347"/>
        <v>2021</v>
      </c>
      <c r="O3148" s="38" t="str">
        <f t="shared" si="348"/>
        <v>Q3</v>
      </c>
      <c r="P3148" s="37">
        <f t="shared" si="349"/>
        <v>7</v>
      </c>
    </row>
    <row r="3149" spans="1:16" x14ac:dyDescent="0.25">
      <c r="A3149" s="31">
        <v>44378</v>
      </c>
      <c r="B3149" s="32" t="s">
        <v>80</v>
      </c>
      <c r="C3149" s="32" t="s">
        <v>75</v>
      </c>
      <c r="D3149" s="32" t="s">
        <v>77</v>
      </c>
      <c r="E3149" s="33">
        <v>19</v>
      </c>
      <c r="F3149" s="34">
        <v>103552.85</v>
      </c>
      <c r="G3149" s="34">
        <v>9321.08</v>
      </c>
      <c r="H3149" s="34">
        <v>87699.07</v>
      </c>
      <c r="I3149" s="34">
        <v>0</v>
      </c>
      <c r="J3149" s="35">
        <f t="shared" si="343"/>
        <v>94231.77</v>
      </c>
      <c r="K3149" s="35">
        <f t="shared" si="344"/>
        <v>6532.6999999999971</v>
      </c>
      <c r="L3149" s="35">
        <f t="shared" si="345"/>
        <v>6532.6999999999971</v>
      </c>
      <c r="M3149" s="36">
        <f t="shared" si="346"/>
        <v>6.9325875975798784E-2</v>
      </c>
      <c r="N3149" s="37">
        <f t="shared" si="347"/>
        <v>2021</v>
      </c>
      <c r="O3149" s="38" t="str">
        <f t="shared" si="348"/>
        <v>Q3</v>
      </c>
      <c r="P3149" s="37">
        <f t="shared" si="349"/>
        <v>7</v>
      </c>
    </row>
    <row r="3150" spans="1:16" x14ac:dyDescent="0.25">
      <c r="A3150" s="31">
        <v>44378</v>
      </c>
      <c r="B3150" s="32" t="s">
        <v>80</v>
      </c>
      <c r="C3150" s="32" t="s">
        <v>78</v>
      </c>
      <c r="D3150" s="32" t="s">
        <v>76</v>
      </c>
      <c r="E3150" s="33">
        <v>65</v>
      </c>
      <c r="F3150" s="34">
        <v>400886.18</v>
      </c>
      <c r="G3150" s="34">
        <v>0</v>
      </c>
      <c r="H3150" s="34">
        <v>345664.82</v>
      </c>
      <c r="I3150" s="34">
        <v>0</v>
      </c>
      <c r="J3150" s="35">
        <f t="shared" si="343"/>
        <v>400886.18</v>
      </c>
      <c r="K3150" s="35">
        <f t="shared" si="344"/>
        <v>55221.359999999986</v>
      </c>
      <c r="L3150" s="35">
        <f t="shared" si="345"/>
        <v>55221.359999999986</v>
      </c>
      <c r="M3150" s="36">
        <f t="shared" si="346"/>
        <v>0.13774822569338754</v>
      </c>
      <c r="N3150" s="37">
        <f t="shared" si="347"/>
        <v>2021</v>
      </c>
      <c r="O3150" s="38" t="str">
        <f t="shared" si="348"/>
        <v>Q3</v>
      </c>
      <c r="P3150" s="37">
        <f t="shared" si="349"/>
        <v>7</v>
      </c>
    </row>
    <row r="3151" spans="1:16" x14ac:dyDescent="0.25">
      <c r="A3151" s="31">
        <v>44378</v>
      </c>
      <c r="B3151" s="32" t="s">
        <v>80</v>
      </c>
      <c r="C3151" s="32" t="s">
        <v>78</v>
      </c>
      <c r="D3151" s="32" t="s">
        <v>77</v>
      </c>
      <c r="E3151" s="33">
        <v>33</v>
      </c>
      <c r="F3151" s="34">
        <v>162307.63</v>
      </c>
      <c r="G3151" s="34">
        <v>15734.6</v>
      </c>
      <c r="H3151" s="34">
        <v>140416.82</v>
      </c>
      <c r="I3151" s="34">
        <v>0</v>
      </c>
      <c r="J3151" s="35">
        <f t="shared" si="343"/>
        <v>146573.03</v>
      </c>
      <c r="K3151" s="35">
        <f t="shared" si="344"/>
        <v>6156.2099999999919</v>
      </c>
      <c r="L3151" s="35">
        <f t="shared" si="345"/>
        <v>6156.2099999999919</v>
      </c>
      <c r="M3151" s="36">
        <f t="shared" si="346"/>
        <v>4.2000973849008867E-2</v>
      </c>
      <c r="N3151" s="37">
        <f t="shared" si="347"/>
        <v>2021</v>
      </c>
      <c r="O3151" s="38" t="str">
        <f t="shared" si="348"/>
        <v>Q3</v>
      </c>
      <c r="P3151" s="37">
        <f t="shared" si="349"/>
        <v>7</v>
      </c>
    </row>
    <row r="3152" spans="1:16" x14ac:dyDescent="0.25">
      <c r="A3152" s="31">
        <v>44378</v>
      </c>
      <c r="B3152" s="32" t="s">
        <v>80</v>
      </c>
      <c r="C3152" s="32" t="s">
        <v>79</v>
      </c>
      <c r="D3152" s="32" t="s">
        <v>76</v>
      </c>
      <c r="E3152" s="33">
        <v>51</v>
      </c>
      <c r="F3152" s="34">
        <v>276990.71000000002</v>
      </c>
      <c r="G3152" s="34">
        <v>0</v>
      </c>
      <c r="H3152" s="34">
        <v>239599.79</v>
      </c>
      <c r="I3152" s="34">
        <v>0</v>
      </c>
      <c r="J3152" s="35">
        <f t="shared" si="343"/>
        <v>276990.71000000002</v>
      </c>
      <c r="K3152" s="35">
        <f t="shared" si="344"/>
        <v>37390.920000000013</v>
      </c>
      <c r="L3152" s="35">
        <f t="shared" si="345"/>
        <v>37390.920000000013</v>
      </c>
      <c r="M3152" s="36">
        <f t="shared" si="346"/>
        <v>0.13498979803329869</v>
      </c>
      <c r="N3152" s="37">
        <f t="shared" si="347"/>
        <v>2021</v>
      </c>
      <c r="O3152" s="38" t="str">
        <f t="shared" si="348"/>
        <v>Q3</v>
      </c>
      <c r="P3152" s="37">
        <f t="shared" si="349"/>
        <v>7</v>
      </c>
    </row>
    <row r="3153" spans="1:16" x14ac:dyDescent="0.25">
      <c r="A3153" s="31">
        <v>44378</v>
      </c>
      <c r="B3153" s="32" t="s">
        <v>80</v>
      </c>
      <c r="C3153" s="32" t="s">
        <v>79</v>
      </c>
      <c r="D3153" s="32" t="s">
        <v>77</v>
      </c>
      <c r="E3153" s="33">
        <v>21</v>
      </c>
      <c r="F3153" s="34">
        <v>102579.01</v>
      </c>
      <c r="G3153" s="34">
        <v>9315.2199999999993</v>
      </c>
      <c r="H3153" s="34">
        <v>88642.43</v>
      </c>
      <c r="I3153" s="34">
        <v>0</v>
      </c>
      <c r="J3153" s="35">
        <f t="shared" si="343"/>
        <v>93263.79</v>
      </c>
      <c r="K3153" s="35">
        <f t="shared" si="344"/>
        <v>4621.3600000000006</v>
      </c>
      <c r="L3153" s="35">
        <f t="shared" si="345"/>
        <v>4621.3600000000006</v>
      </c>
      <c r="M3153" s="36">
        <f t="shared" si="346"/>
        <v>4.9551492599646668E-2</v>
      </c>
      <c r="N3153" s="37">
        <f t="shared" si="347"/>
        <v>2021</v>
      </c>
      <c r="O3153" s="38" t="str">
        <f t="shared" si="348"/>
        <v>Q3</v>
      </c>
      <c r="P3153" s="37">
        <f t="shared" si="349"/>
        <v>7</v>
      </c>
    </row>
    <row r="3154" spans="1:16" x14ac:dyDescent="0.25">
      <c r="A3154" s="31">
        <v>44378</v>
      </c>
      <c r="B3154" s="32" t="s">
        <v>81</v>
      </c>
      <c r="C3154" s="32" t="s">
        <v>86</v>
      </c>
      <c r="D3154" s="32" t="s">
        <v>76</v>
      </c>
      <c r="E3154" s="33">
        <v>105</v>
      </c>
      <c r="F3154" s="34">
        <v>79930.039999999994</v>
      </c>
      <c r="G3154" s="34">
        <v>0</v>
      </c>
      <c r="H3154" s="34">
        <v>36389.18</v>
      </c>
      <c r="I3154" s="34">
        <v>5190.6099999999997</v>
      </c>
      <c r="J3154" s="35">
        <f t="shared" si="343"/>
        <v>79930.039999999994</v>
      </c>
      <c r="K3154" s="35">
        <f t="shared" si="344"/>
        <v>43540.859999999993</v>
      </c>
      <c r="L3154" s="35">
        <f t="shared" si="345"/>
        <v>38350.249999999993</v>
      </c>
      <c r="M3154" s="36">
        <f t="shared" si="346"/>
        <v>0.54473712261372564</v>
      </c>
      <c r="N3154" s="37">
        <f t="shared" si="347"/>
        <v>2021</v>
      </c>
      <c r="O3154" s="38" t="str">
        <f t="shared" si="348"/>
        <v>Q3</v>
      </c>
      <c r="P3154" s="37">
        <f t="shared" si="349"/>
        <v>7</v>
      </c>
    </row>
    <row r="3155" spans="1:16" x14ac:dyDescent="0.25">
      <c r="A3155" s="31">
        <v>44378</v>
      </c>
      <c r="B3155" s="32" t="s">
        <v>81</v>
      </c>
      <c r="C3155" s="32" t="s">
        <v>86</v>
      </c>
      <c r="D3155" s="32" t="s">
        <v>77</v>
      </c>
      <c r="E3155" s="33">
        <v>35</v>
      </c>
      <c r="F3155" s="34">
        <v>22749.61</v>
      </c>
      <c r="G3155" s="34">
        <v>2099.8000000000002</v>
      </c>
      <c r="H3155" s="34">
        <v>10370.01</v>
      </c>
      <c r="I3155" s="34">
        <v>1344.79</v>
      </c>
      <c r="J3155" s="35">
        <f t="shared" si="343"/>
        <v>20649.810000000001</v>
      </c>
      <c r="K3155" s="35">
        <f t="shared" si="344"/>
        <v>10279.800000000001</v>
      </c>
      <c r="L3155" s="35">
        <f t="shared" si="345"/>
        <v>8935.010000000002</v>
      </c>
      <c r="M3155" s="36">
        <f t="shared" si="346"/>
        <v>0.49781571840128314</v>
      </c>
      <c r="N3155" s="37">
        <f t="shared" si="347"/>
        <v>2021</v>
      </c>
      <c r="O3155" s="38" t="str">
        <f t="shared" si="348"/>
        <v>Q3</v>
      </c>
      <c r="P3155" s="37">
        <f t="shared" si="349"/>
        <v>7</v>
      </c>
    </row>
    <row r="3156" spans="1:16" x14ac:dyDescent="0.25">
      <c r="A3156" s="31">
        <v>44378</v>
      </c>
      <c r="B3156" s="32" t="s">
        <v>81</v>
      </c>
      <c r="C3156" s="32" t="s">
        <v>75</v>
      </c>
      <c r="D3156" s="32" t="s">
        <v>76</v>
      </c>
      <c r="E3156" s="33">
        <v>130</v>
      </c>
      <c r="F3156" s="34">
        <v>92157.73</v>
      </c>
      <c r="G3156" s="34">
        <v>0</v>
      </c>
      <c r="H3156" s="34">
        <v>41757.589999999997</v>
      </c>
      <c r="I3156" s="34">
        <v>0</v>
      </c>
      <c r="J3156" s="35">
        <f t="shared" si="343"/>
        <v>92157.73</v>
      </c>
      <c r="K3156" s="35">
        <f t="shared" si="344"/>
        <v>50400.14</v>
      </c>
      <c r="L3156" s="35">
        <f t="shared" si="345"/>
        <v>50400.14</v>
      </c>
      <c r="M3156" s="36">
        <f t="shared" si="346"/>
        <v>0.54688998958633206</v>
      </c>
      <c r="N3156" s="37">
        <f t="shared" si="347"/>
        <v>2021</v>
      </c>
      <c r="O3156" s="38" t="str">
        <f t="shared" si="348"/>
        <v>Q3</v>
      </c>
      <c r="P3156" s="37">
        <f t="shared" si="349"/>
        <v>7</v>
      </c>
    </row>
    <row r="3157" spans="1:16" x14ac:dyDescent="0.25">
      <c r="A3157" s="31">
        <v>44378</v>
      </c>
      <c r="B3157" s="32" t="s">
        <v>81</v>
      </c>
      <c r="C3157" s="32" t="s">
        <v>75</v>
      </c>
      <c r="D3157" s="32" t="s">
        <v>77</v>
      </c>
      <c r="E3157" s="33">
        <v>31</v>
      </c>
      <c r="F3157" s="34">
        <v>25425.93</v>
      </c>
      <c r="G3157" s="34">
        <v>2419.12</v>
      </c>
      <c r="H3157" s="34">
        <v>11398.11</v>
      </c>
      <c r="I3157" s="34">
        <v>0</v>
      </c>
      <c r="J3157" s="35">
        <f t="shared" si="343"/>
        <v>23006.81</v>
      </c>
      <c r="K3157" s="35">
        <f t="shared" si="344"/>
        <v>11608.7</v>
      </c>
      <c r="L3157" s="35">
        <f t="shared" si="345"/>
        <v>11608.7</v>
      </c>
      <c r="M3157" s="36">
        <f t="shared" si="346"/>
        <v>0.50457668838052738</v>
      </c>
      <c r="N3157" s="37">
        <f t="shared" si="347"/>
        <v>2021</v>
      </c>
      <c r="O3157" s="38" t="str">
        <f t="shared" si="348"/>
        <v>Q3</v>
      </c>
      <c r="P3157" s="37">
        <f t="shared" si="349"/>
        <v>7</v>
      </c>
    </row>
    <row r="3158" spans="1:16" x14ac:dyDescent="0.25">
      <c r="A3158" s="31">
        <v>44378</v>
      </c>
      <c r="B3158" s="32" t="s">
        <v>81</v>
      </c>
      <c r="C3158" s="32" t="s">
        <v>78</v>
      </c>
      <c r="D3158" s="32" t="s">
        <v>76</v>
      </c>
      <c r="E3158" s="33">
        <v>274</v>
      </c>
      <c r="F3158" s="34">
        <v>220138.54</v>
      </c>
      <c r="G3158" s="34">
        <v>0</v>
      </c>
      <c r="H3158" s="34">
        <v>99535.679999999993</v>
      </c>
      <c r="I3158" s="34">
        <v>0</v>
      </c>
      <c r="J3158" s="35">
        <f t="shared" si="343"/>
        <v>220138.54</v>
      </c>
      <c r="K3158" s="35">
        <f t="shared" si="344"/>
        <v>120602.86000000002</v>
      </c>
      <c r="L3158" s="35">
        <f t="shared" si="345"/>
        <v>120602.86000000002</v>
      </c>
      <c r="M3158" s="36">
        <f t="shared" si="346"/>
        <v>0.5478498222074154</v>
      </c>
      <c r="N3158" s="37">
        <f t="shared" si="347"/>
        <v>2021</v>
      </c>
      <c r="O3158" s="38" t="str">
        <f t="shared" si="348"/>
        <v>Q3</v>
      </c>
      <c r="P3158" s="37">
        <f t="shared" si="349"/>
        <v>7</v>
      </c>
    </row>
    <row r="3159" spans="1:16" x14ac:dyDescent="0.25">
      <c r="A3159" s="31">
        <v>44378</v>
      </c>
      <c r="B3159" s="32" t="s">
        <v>81</v>
      </c>
      <c r="C3159" s="32" t="s">
        <v>78</v>
      </c>
      <c r="D3159" s="32" t="s">
        <v>77</v>
      </c>
      <c r="E3159" s="33">
        <v>104</v>
      </c>
      <c r="F3159" s="34">
        <v>87350.59</v>
      </c>
      <c r="G3159" s="34">
        <v>8050.68</v>
      </c>
      <c r="H3159" s="34">
        <v>39866.949999999997</v>
      </c>
      <c r="I3159" s="34">
        <v>0</v>
      </c>
      <c r="J3159" s="35">
        <f t="shared" si="343"/>
        <v>79299.91</v>
      </c>
      <c r="K3159" s="35">
        <f t="shared" si="344"/>
        <v>39432.960000000006</v>
      </c>
      <c r="L3159" s="35">
        <f t="shared" si="345"/>
        <v>39432.960000000006</v>
      </c>
      <c r="M3159" s="36">
        <f t="shared" si="346"/>
        <v>0.49726361606211161</v>
      </c>
      <c r="N3159" s="37">
        <f t="shared" si="347"/>
        <v>2021</v>
      </c>
      <c r="O3159" s="38" t="str">
        <f t="shared" si="348"/>
        <v>Q3</v>
      </c>
      <c r="P3159" s="37">
        <f t="shared" si="349"/>
        <v>7</v>
      </c>
    </row>
    <row r="3160" spans="1:16" x14ac:dyDescent="0.25">
      <c r="A3160" s="31">
        <v>44378</v>
      </c>
      <c r="B3160" s="32" t="s">
        <v>81</v>
      </c>
      <c r="C3160" s="32" t="s">
        <v>79</v>
      </c>
      <c r="D3160" s="32" t="s">
        <v>76</v>
      </c>
      <c r="E3160" s="33">
        <v>85</v>
      </c>
      <c r="F3160" s="34">
        <v>58742.7</v>
      </c>
      <c r="G3160" s="34">
        <v>0</v>
      </c>
      <c r="H3160" s="34">
        <v>26441.67</v>
      </c>
      <c r="I3160" s="34">
        <v>0</v>
      </c>
      <c r="J3160" s="35">
        <f t="shared" si="343"/>
        <v>58742.7</v>
      </c>
      <c r="K3160" s="35">
        <f t="shared" si="344"/>
        <v>32301.03</v>
      </c>
      <c r="L3160" s="35">
        <f t="shared" si="345"/>
        <v>32301.03</v>
      </c>
      <c r="M3160" s="36">
        <f t="shared" si="346"/>
        <v>0.5498730906138124</v>
      </c>
      <c r="N3160" s="37">
        <f t="shared" si="347"/>
        <v>2021</v>
      </c>
      <c r="O3160" s="38" t="str">
        <f t="shared" si="348"/>
        <v>Q3</v>
      </c>
      <c r="P3160" s="37">
        <f t="shared" si="349"/>
        <v>7</v>
      </c>
    </row>
    <row r="3161" spans="1:16" x14ac:dyDescent="0.25">
      <c r="A3161" s="31">
        <v>44378</v>
      </c>
      <c r="B3161" s="32" t="s">
        <v>81</v>
      </c>
      <c r="C3161" s="32" t="s">
        <v>79</v>
      </c>
      <c r="D3161" s="32" t="s">
        <v>77</v>
      </c>
      <c r="E3161" s="33">
        <v>25</v>
      </c>
      <c r="F3161" s="34">
        <v>17913.75</v>
      </c>
      <c r="G3161" s="34">
        <v>1743.97</v>
      </c>
      <c r="H3161" s="34">
        <v>8404.34</v>
      </c>
      <c r="I3161" s="34">
        <v>0</v>
      </c>
      <c r="J3161" s="35">
        <f t="shared" si="343"/>
        <v>16169.78</v>
      </c>
      <c r="K3161" s="35">
        <f t="shared" si="344"/>
        <v>7765.4400000000005</v>
      </c>
      <c r="L3161" s="35">
        <f t="shared" si="345"/>
        <v>7765.4400000000005</v>
      </c>
      <c r="M3161" s="36">
        <f t="shared" si="346"/>
        <v>0.4802440107410243</v>
      </c>
      <c r="N3161" s="37">
        <f t="shared" si="347"/>
        <v>2021</v>
      </c>
      <c r="O3161" s="38" t="str">
        <f t="shared" si="348"/>
        <v>Q3</v>
      </c>
      <c r="P3161" s="37">
        <f t="shared" si="349"/>
        <v>7</v>
      </c>
    </row>
    <row r="3162" spans="1:16" x14ac:dyDescent="0.25">
      <c r="A3162" s="31">
        <v>44378</v>
      </c>
      <c r="B3162" s="32" t="s">
        <v>82</v>
      </c>
      <c r="C3162" s="32" t="s">
        <v>86</v>
      </c>
      <c r="D3162" s="32" t="s">
        <v>76</v>
      </c>
      <c r="E3162" s="33">
        <v>234</v>
      </c>
      <c r="F3162" s="34">
        <v>24394.67</v>
      </c>
      <c r="G3162" s="34">
        <v>0</v>
      </c>
      <c r="H3162" s="34">
        <v>20016.97</v>
      </c>
      <c r="I3162" s="34">
        <v>1585.01</v>
      </c>
      <c r="J3162" s="35">
        <f t="shared" si="343"/>
        <v>24394.67</v>
      </c>
      <c r="K3162" s="35">
        <f t="shared" si="344"/>
        <v>4377.6999999999971</v>
      </c>
      <c r="L3162" s="35">
        <f t="shared" si="345"/>
        <v>2792.6899999999969</v>
      </c>
      <c r="M3162" s="36">
        <f t="shared" si="346"/>
        <v>0.17945313463965684</v>
      </c>
      <c r="N3162" s="37">
        <f t="shared" si="347"/>
        <v>2021</v>
      </c>
      <c r="O3162" s="38" t="str">
        <f t="shared" si="348"/>
        <v>Q3</v>
      </c>
      <c r="P3162" s="37">
        <f t="shared" si="349"/>
        <v>7</v>
      </c>
    </row>
    <row r="3163" spans="1:16" x14ac:dyDescent="0.25">
      <c r="A3163" s="31">
        <v>44378</v>
      </c>
      <c r="B3163" s="32" t="s">
        <v>82</v>
      </c>
      <c r="C3163" s="32" t="s">
        <v>86</v>
      </c>
      <c r="D3163" s="32" t="s">
        <v>77</v>
      </c>
      <c r="E3163" s="33">
        <v>75</v>
      </c>
      <c r="F3163" s="34">
        <v>7761.75</v>
      </c>
      <c r="G3163" s="34">
        <v>729.14</v>
      </c>
      <c r="H3163" s="34">
        <v>6572.66</v>
      </c>
      <c r="I3163" s="34">
        <v>459.58</v>
      </c>
      <c r="J3163" s="35">
        <f t="shared" si="343"/>
        <v>7032.61</v>
      </c>
      <c r="K3163" s="35">
        <f t="shared" si="344"/>
        <v>459.94999999999982</v>
      </c>
      <c r="L3163" s="35">
        <f t="shared" si="345"/>
        <v>0.36999999999983402</v>
      </c>
      <c r="M3163" s="36">
        <f t="shared" si="346"/>
        <v>6.5402460821800137E-2</v>
      </c>
      <c r="N3163" s="37">
        <f t="shared" si="347"/>
        <v>2021</v>
      </c>
      <c r="O3163" s="38" t="str">
        <f t="shared" si="348"/>
        <v>Q3</v>
      </c>
      <c r="P3163" s="37">
        <f t="shared" si="349"/>
        <v>7</v>
      </c>
    </row>
    <row r="3164" spans="1:16" x14ac:dyDescent="0.25">
      <c r="A3164" s="31">
        <v>44378</v>
      </c>
      <c r="B3164" s="32" t="s">
        <v>82</v>
      </c>
      <c r="C3164" s="32" t="s">
        <v>75</v>
      </c>
      <c r="D3164" s="32" t="s">
        <v>76</v>
      </c>
      <c r="E3164" s="33">
        <v>340</v>
      </c>
      <c r="F3164" s="34">
        <v>34936.769999999997</v>
      </c>
      <c r="G3164" s="34">
        <v>0</v>
      </c>
      <c r="H3164" s="34">
        <v>28626.86</v>
      </c>
      <c r="I3164" s="34">
        <v>0</v>
      </c>
      <c r="J3164" s="35">
        <f t="shared" si="343"/>
        <v>34936.769999999997</v>
      </c>
      <c r="K3164" s="35">
        <f t="shared" si="344"/>
        <v>6309.9099999999962</v>
      </c>
      <c r="L3164" s="35">
        <f t="shared" si="345"/>
        <v>6309.9099999999962</v>
      </c>
      <c r="M3164" s="36">
        <f t="shared" si="346"/>
        <v>0.1806094266871264</v>
      </c>
      <c r="N3164" s="37">
        <f t="shared" si="347"/>
        <v>2021</v>
      </c>
      <c r="O3164" s="38" t="str">
        <f t="shared" si="348"/>
        <v>Q3</v>
      </c>
      <c r="P3164" s="37">
        <f t="shared" si="349"/>
        <v>7</v>
      </c>
    </row>
    <row r="3165" spans="1:16" x14ac:dyDescent="0.25">
      <c r="A3165" s="31">
        <v>44378</v>
      </c>
      <c r="B3165" s="32" t="s">
        <v>82</v>
      </c>
      <c r="C3165" s="32" t="s">
        <v>75</v>
      </c>
      <c r="D3165" s="32" t="s">
        <v>77</v>
      </c>
      <c r="E3165" s="33">
        <v>76</v>
      </c>
      <c r="F3165" s="34">
        <v>7355.45</v>
      </c>
      <c r="G3165" s="34">
        <v>686.32</v>
      </c>
      <c r="H3165" s="34">
        <v>6205.24</v>
      </c>
      <c r="I3165" s="34">
        <v>0</v>
      </c>
      <c r="J3165" s="35">
        <f t="shared" si="343"/>
        <v>6669.13</v>
      </c>
      <c r="K3165" s="35">
        <f t="shared" si="344"/>
        <v>463.89000000000033</v>
      </c>
      <c r="L3165" s="35">
        <f t="shared" si="345"/>
        <v>463.89000000000033</v>
      </c>
      <c r="M3165" s="36">
        <f t="shared" si="346"/>
        <v>6.9557798393493658E-2</v>
      </c>
      <c r="N3165" s="37">
        <f t="shared" si="347"/>
        <v>2021</v>
      </c>
      <c r="O3165" s="38" t="str">
        <f t="shared" si="348"/>
        <v>Q3</v>
      </c>
      <c r="P3165" s="37">
        <f t="shared" si="349"/>
        <v>7</v>
      </c>
    </row>
    <row r="3166" spans="1:16" x14ac:dyDescent="0.25">
      <c r="A3166" s="31">
        <v>44378</v>
      </c>
      <c r="B3166" s="32" t="s">
        <v>82</v>
      </c>
      <c r="C3166" s="32" t="s">
        <v>78</v>
      </c>
      <c r="D3166" s="32" t="s">
        <v>76</v>
      </c>
      <c r="E3166" s="33">
        <v>1159</v>
      </c>
      <c r="F3166" s="34">
        <v>126533.88</v>
      </c>
      <c r="G3166" s="34">
        <v>0</v>
      </c>
      <c r="H3166" s="34">
        <v>104472.14</v>
      </c>
      <c r="I3166" s="34">
        <v>0</v>
      </c>
      <c r="J3166" s="35">
        <f t="shared" si="343"/>
        <v>126533.88</v>
      </c>
      <c r="K3166" s="35">
        <f t="shared" si="344"/>
        <v>22061.740000000005</v>
      </c>
      <c r="L3166" s="35">
        <f t="shared" si="345"/>
        <v>22061.740000000005</v>
      </c>
      <c r="M3166" s="36">
        <f t="shared" si="346"/>
        <v>0.17435441005997765</v>
      </c>
      <c r="N3166" s="37">
        <f t="shared" si="347"/>
        <v>2021</v>
      </c>
      <c r="O3166" s="38" t="str">
        <f t="shared" si="348"/>
        <v>Q3</v>
      </c>
      <c r="P3166" s="37">
        <f t="shared" si="349"/>
        <v>7</v>
      </c>
    </row>
    <row r="3167" spans="1:16" x14ac:dyDescent="0.25">
      <c r="A3167" s="31">
        <v>44378</v>
      </c>
      <c r="B3167" s="32" t="s">
        <v>82</v>
      </c>
      <c r="C3167" s="32" t="s">
        <v>78</v>
      </c>
      <c r="D3167" s="32" t="s">
        <v>77</v>
      </c>
      <c r="E3167" s="33">
        <v>503</v>
      </c>
      <c r="F3167" s="34">
        <v>54843.55</v>
      </c>
      <c r="G3167" s="34">
        <v>5348.81</v>
      </c>
      <c r="H3167" s="34">
        <v>45875.44</v>
      </c>
      <c r="I3167" s="34">
        <v>0</v>
      </c>
      <c r="J3167" s="35">
        <f t="shared" si="343"/>
        <v>49494.740000000005</v>
      </c>
      <c r="K3167" s="35">
        <f t="shared" si="344"/>
        <v>3619.3000000000029</v>
      </c>
      <c r="L3167" s="35">
        <f t="shared" si="345"/>
        <v>3619.3000000000029</v>
      </c>
      <c r="M3167" s="36">
        <f t="shared" si="346"/>
        <v>7.3124942165571583E-2</v>
      </c>
      <c r="N3167" s="37">
        <f t="shared" si="347"/>
        <v>2021</v>
      </c>
      <c r="O3167" s="38" t="str">
        <f t="shared" si="348"/>
        <v>Q3</v>
      </c>
      <c r="P3167" s="37">
        <f t="shared" si="349"/>
        <v>7</v>
      </c>
    </row>
    <row r="3168" spans="1:16" x14ac:dyDescent="0.25">
      <c r="A3168" s="31">
        <v>44378</v>
      </c>
      <c r="B3168" s="32" t="s">
        <v>82</v>
      </c>
      <c r="C3168" s="32" t="s">
        <v>79</v>
      </c>
      <c r="D3168" s="32" t="s">
        <v>76</v>
      </c>
      <c r="E3168" s="33">
        <v>249</v>
      </c>
      <c r="F3168" s="34">
        <v>23283.02</v>
      </c>
      <c r="G3168" s="34">
        <v>0</v>
      </c>
      <c r="H3168" s="34">
        <v>18923.37</v>
      </c>
      <c r="I3168" s="34">
        <v>0</v>
      </c>
      <c r="J3168" s="35">
        <f t="shared" si="343"/>
        <v>23283.02</v>
      </c>
      <c r="K3168" s="35">
        <f t="shared" si="344"/>
        <v>4359.6500000000015</v>
      </c>
      <c r="L3168" s="35">
        <f t="shared" si="345"/>
        <v>4359.6500000000015</v>
      </c>
      <c r="M3168" s="36">
        <f t="shared" si="346"/>
        <v>0.18724589851316545</v>
      </c>
      <c r="N3168" s="37">
        <f t="shared" si="347"/>
        <v>2021</v>
      </c>
      <c r="O3168" s="38" t="str">
        <f t="shared" si="348"/>
        <v>Q3</v>
      </c>
      <c r="P3168" s="37">
        <f t="shared" si="349"/>
        <v>7</v>
      </c>
    </row>
    <row r="3169" spans="1:16" x14ac:dyDescent="0.25">
      <c r="A3169" s="31">
        <v>44378</v>
      </c>
      <c r="B3169" s="32" t="s">
        <v>82</v>
      </c>
      <c r="C3169" s="32" t="s">
        <v>79</v>
      </c>
      <c r="D3169" s="32" t="s">
        <v>77</v>
      </c>
      <c r="E3169" s="33">
        <v>94</v>
      </c>
      <c r="F3169" s="34">
        <v>10332.09</v>
      </c>
      <c r="G3169" s="34">
        <v>979.88</v>
      </c>
      <c r="H3169" s="34">
        <v>8506.01</v>
      </c>
      <c r="I3169" s="34">
        <v>0</v>
      </c>
      <c r="J3169" s="35">
        <f t="shared" si="343"/>
        <v>9352.2100000000009</v>
      </c>
      <c r="K3169" s="35">
        <f t="shared" si="344"/>
        <v>846.20000000000073</v>
      </c>
      <c r="L3169" s="35">
        <f t="shared" si="345"/>
        <v>846.20000000000073</v>
      </c>
      <c r="M3169" s="36">
        <f t="shared" si="346"/>
        <v>9.048128731069989E-2</v>
      </c>
      <c r="N3169" s="37">
        <f t="shared" si="347"/>
        <v>2021</v>
      </c>
      <c r="O3169" s="38" t="str">
        <f t="shared" si="348"/>
        <v>Q3</v>
      </c>
      <c r="P3169" s="37">
        <f t="shared" si="349"/>
        <v>7</v>
      </c>
    </row>
    <row r="3170" spans="1:16" x14ac:dyDescent="0.25">
      <c r="A3170" s="31">
        <v>44378</v>
      </c>
      <c r="B3170" s="32" t="s">
        <v>83</v>
      </c>
      <c r="C3170" s="32" t="s">
        <v>86</v>
      </c>
      <c r="D3170" s="32" t="s">
        <v>76</v>
      </c>
      <c r="E3170" s="33">
        <v>103</v>
      </c>
      <c r="F3170" s="34">
        <v>70618.080000000002</v>
      </c>
      <c r="G3170" s="34">
        <v>0</v>
      </c>
      <c r="H3170" s="34">
        <v>38003.629999999997</v>
      </c>
      <c r="I3170" s="34">
        <v>4585.5600000000004</v>
      </c>
      <c r="J3170" s="35">
        <f t="shared" si="343"/>
        <v>70618.080000000002</v>
      </c>
      <c r="K3170" s="35">
        <f t="shared" si="344"/>
        <v>32614.450000000004</v>
      </c>
      <c r="L3170" s="35">
        <f t="shared" si="345"/>
        <v>28028.890000000003</v>
      </c>
      <c r="M3170" s="36">
        <f t="shared" si="346"/>
        <v>0.46184277454159051</v>
      </c>
      <c r="N3170" s="37">
        <f t="shared" si="347"/>
        <v>2021</v>
      </c>
      <c r="O3170" s="38" t="str">
        <f t="shared" si="348"/>
        <v>Q3</v>
      </c>
      <c r="P3170" s="37">
        <f t="shared" si="349"/>
        <v>7</v>
      </c>
    </row>
    <row r="3171" spans="1:16" x14ac:dyDescent="0.25">
      <c r="A3171" s="31">
        <v>44378</v>
      </c>
      <c r="B3171" s="32" t="s">
        <v>83</v>
      </c>
      <c r="C3171" s="32" t="s">
        <v>86</v>
      </c>
      <c r="D3171" s="32" t="s">
        <v>77</v>
      </c>
      <c r="E3171" s="33">
        <v>37</v>
      </c>
      <c r="F3171" s="34">
        <v>25154.25</v>
      </c>
      <c r="G3171" s="34">
        <v>2406.33</v>
      </c>
      <c r="H3171" s="34">
        <v>13665.08</v>
      </c>
      <c r="I3171" s="34">
        <v>1484.1</v>
      </c>
      <c r="J3171" s="35">
        <f t="shared" si="343"/>
        <v>22747.919999999998</v>
      </c>
      <c r="K3171" s="35">
        <f t="shared" si="344"/>
        <v>9082.8399999999983</v>
      </c>
      <c r="L3171" s="35">
        <f t="shared" si="345"/>
        <v>7598.739999999998</v>
      </c>
      <c r="M3171" s="36">
        <f t="shared" si="346"/>
        <v>0.3992822200886938</v>
      </c>
      <c r="N3171" s="37">
        <f t="shared" si="347"/>
        <v>2021</v>
      </c>
      <c r="O3171" s="38" t="str">
        <f t="shared" si="348"/>
        <v>Q3</v>
      </c>
      <c r="P3171" s="37">
        <f t="shared" si="349"/>
        <v>7</v>
      </c>
    </row>
    <row r="3172" spans="1:16" x14ac:dyDescent="0.25">
      <c r="A3172" s="31">
        <v>44378</v>
      </c>
      <c r="B3172" s="32" t="s">
        <v>83</v>
      </c>
      <c r="C3172" s="32" t="s">
        <v>75</v>
      </c>
      <c r="D3172" s="32" t="s">
        <v>76</v>
      </c>
      <c r="E3172" s="33">
        <v>144</v>
      </c>
      <c r="F3172" s="34">
        <v>93815.86</v>
      </c>
      <c r="G3172" s="34">
        <v>0</v>
      </c>
      <c r="H3172" s="34">
        <v>49413.17</v>
      </c>
      <c r="I3172" s="34">
        <v>0</v>
      </c>
      <c r="J3172" s="35">
        <f t="shared" si="343"/>
        <v>93815.86</v>
      </c>
      <c r="K3172" s="35">
        <f t="shared" si="344"/>
        <v>44402.69</v>
      </c>
      <c r="L3172" s="35">
        <f t="shared" si="345"/>
        <v>44402.69</v>
      </c>
      <c r="M3172" s="36">
        <f t="shared" si="346"/>
        <v>0.47329619959780789</v>
      </c>
      <c r="N3172" s="37">
        <f t="shared" si="347"/>
        <v>2021</v>
      </c>
      <c r="O3172" s="38" t="str">
        <f t="shared" si="348"/>
        <v>Q3</v>
      </c>
      <c r="P3172" s="37">
        <f t="shared" si="349"/>
        <v>7</v>
      </c>
    </row>
    <row r="3173" spans="1:16" x14ac:dyDescent="0.25">
      <c r="A3173" s="31">
        <v>44378</v>
      </c>
      <c r="B3173" s="32" t="s">
        <v>83</v>
      </c>
      <c r="C3173" s="32" t="s">
        <v>75</v>
      </c>
      <c r="D3173" s="32" t="s">
        <v>77</v>
      </c>
      <c r="E3173" s="33">
        <v>35</v>
      </c>
      <c r="F3173" s="34">
        <v>17136.419999999998</v>
      </c>
      <c r="G3173" s="34">
        <v>1536.9</v>
      </c>
      <c r="H3173" s="34">
        <v>9362.49</v>
      </c>
      <c r="I3173" s="34">
        <v>0</v>
      </c>
      <c r="J3173" s="35">
        <f t="shared" si="343"/>
        <v>15599.519999999999</v>
      </c>
      <c r="K3173" s="35">
        <f t="shared" si="344"/>
        <v>6237.0299999999988</v>
      </c>
      <c r="L3173" s="35">
        <f t="shared" si="345"/>
        <v>6237.0299999999988</v>
      </c>
      <c r="M3173" s="36">
        <f t="shared" si="346"/>
        <v>0.39982191759746449</v>
      </c>
      <c r="N3173" s="37">
        <f t="shared" si="347"/>
        <v>2021</v>
      </c>
      <c r="O3173" s="38" t="str">
        <f t="shared" si="348"/>
        <v>Q3</v>
      </c>
      <c r="P3173" s="37">
        <f t="shared" si="349"/>
        <v>7</v>
      </c>
    </row>
    <row r="3174" spans="1:16" x14ac:dyDescent="0.25">
      <c r="A3174" s="31">
        <v>44378</v>
      </c>
      <c r="B3174" s="32" t="s">
        <v>83</v>
      </c>
      <c r="C3174" s="32" t="s">
        <v>78</v>
      </c>
      <c r="D3174" s="32" t="s">
        <v>76</v>
      </c>
      <c r="E3174" s="33">
        <v>293</v>
      </c>
      <c r="F3174" s="34">
        <v>190125.93</v>
      </c>
      <c r="G3174" s="34">
        <v>0</v>
      </c>
      <c r="H3174" s="34">
        <v>102054.11</v>
      </c>
      <c r="I3174" s="34">
        <v>0</v>
      </c>
      <c r="J3174" s="35">
        <f t="shared" si="343"/>
        <v>190125.93</v>
      </c>
      <c r="K3174" s="35">
        <f t="shared" si="344"/>
        <v>88071.819999999992</v>
      </c>
      <c r="L3174" s="35">
        <f t="shared" si="345"/>
        <v>88071.819999999992</v>
      </c>
      <c r="M3174" s="36">
        <f t="shared" si="346"/>
        <v>0.46322887151689407</v>
      </c>
      <c r="N3174" s="37">
        <f t="shared" si="347"/>
        <v>2021</v>
      </c>
      <c r="O3174" s="38" t="str">
        <f t="shared" si="348"/>
        <v>Q3</v>
      </c>
      <c r="P3174" s="37">
        <f t="shared" si="349"/>
        <v>7</v>
      </c>
    </row>
    <row r="3175" spans="1:16" x14ac:dyDescent="0.25">
      <c r="A3175" s="31">
        <v>44378</v>
      </c>
      <c r="B3175" s="32" t="s">
        <v>83</v>
      </c>
      <c r="C3175" s="32" t="s">
        <v>78</v>
      </c>
      <c r="D3175" s="32" t="s">
        <v>77</v>
      </c>
      <c r="E3175" s="33">
        <v>128</v>
      </c>
      <c r="F3175" s="34">
        <v>86553.22</v>
      </c>
      <c r="G3175" s="34">
        <v>8248.56</v>
      </c>
      <c r="H3175" s="34">
        <v>46229.82</v>
      </c>
      <c r="I3175" s="34">
        <v>0</v>
      </c>
      <c r="J3175" s="35">
        <f t="shared" si="343"/>
        <v>78304.66</v>
      </c>
      <c r="K3175" s="35">
        <f t="shared" si="344"/>
        <v>32074.840000000004</v>
      </c>
      <c r="L3175" s="35">
        <f t="shared" si="345"/>
        <v>32074.840000000004</v>
      </c>
      <c r="M3175" s="36">
        <f t="shared" si="346"/>
        <v>0.40961597943213091</v>
      </c>
      <c r="N3175" s="37">
        <f t="shared" si="347"/>
        <v>2021</v>
      </c>
      <c r="O3175" s="38" t="str">
        <f t="shared" si="348"/>
        <v>Q3</v>
      </c>
      <c r="P3175" s="37">
        <f t="shared" si="349"/>
        <v>7</v>
      </c>
    </row>
    <row r="3176" spans="1:16" x14ac:dyDescent="0.25">
      <c r="A3176" s="31">
        <v>44378</v>
      </c>
      <c r="B3176" s="32" t="s">
        <v>83</v>
      </c>
      <c r="C3176" s="32" t="s">
        <v>79</v>
      </c>
      <c r="D3176" s="32" t="s">
        <v>76</v>
      </c>
      <c r="E3176" s="33">
        <v>111</v>
      </c>
      <c r="F3176" s="34">
        <v>61701.49</v>
      </c>
      <c r="G3176" s="34">
        <v>0</v>
      </c>
      <c r="H3176" s="34">
        <v>32626.83</v>
      </c>
      <c r="I3176" s="34">
        <v>0</v>
      </c>
      <c r="J3176" s="35">
        <f t="shared" si="343"/>
        <v>61701.49</v>
      </c>
      <c r="K3176" s="35">
        <f t="shared" si="344"/>
        <v>29074.659999999996</v>
      </c>
      <c r="L3176" s="35">
        <f t="shared" si="345"/>
        <v>29074.659999999996</v>
      </c>
      <c r="M3176" s="36">
        <f t="shared" si="346"/>
        <v>0.47121487665857009</v>
      </c>
      <c r="N3176" s="37">
        <f t="shared" si="347"/>
        <v>2021</v>
      </c>
      <c r="O3176" s="38" t="str">
        <f t="shared" si="348"/>
        <v>Q3</v>
      </c>
      <c r="P3176" s="37">
        <f t="shared" si="349"/>
        <v>7</v>
      </c>
    </row>
    <row r="3177" spans="1:16" x14ac:dyDescent="0.25">
      <c r="A3177" s="31">
        <v>44378</v>
      </c>
      <c r="B3177" s="32" t="s">
        <v>83</v>
      </c>
      <c r="C3177" s="32" t="s">
        <v>79</v>
      </c>
      <c r="D3177" s="32" t="s">
        <v>77</v>
      </c>
      <c r="E3177" s="33">
        <v>36</v>
      </c>
      <c r="F3177" s="34">
        <v>21313.15</v>
      </c>
      <c r="G3177" s="34">
        <v>2131.3200000000002</v>
      </c>
      <c r="H3177" s="34">
        <v>11163.84</v>
      </c>
      <c r="I3177" s="34">
        <v>0</v>
      </c>
      <c r="J3177" s="35">
        <f t="shared" si="343"/>
        <v>19181.830000000002</v>
      </c>
      <c r="K3177" s="35">
        <f t="shared" si="344"/>
        <v>8017.9900000000016</v>
      </c>
      <c r="L3177" s="35">
        <f t="shared" si="345"/>
        <v>8017.9900000000016</v>
      </c>
      <c r="M3177" s="36">
        <f t="shared" si="346"/>
        <v>0.41799922113792065</v>
      </c>
      <c r="N3177" s="37">
        <f t="shared" si="347"/>
        <v>2021</v>
      </c>
      <c r="O3177" s="38" t="str">
        <f t="shared" si="348"/>
        <v>Q3</v>
      </c>
      <c r="P3177" s="37">
        <f t="shared" si="349"/>
        <v>7</v>
      </c>
    </row>
    <row r="3178" spans="1:16" x14ac:dyDescent="0.25">
      <c r="A3178" s="31">
        <v>44378</v>
      </c>
      <c r="B3178" s="32" t="s">
        <v>84</v>
      </c>
      <c r="C3178" s="32" t="s">
        <v>86</v>
      </c>
      <c r="D3178" s="32" t="s">
        <v>76</v>
      </c>
      <c r="E3178" s="33">
        <v>66</v>
      </c>
      <c r="F3178" s="34">
        <v>302047.89</v>
      </c>
      <c r="G3178" s="34">
        <v>0</v>
      </c>
      <c r="H3178" s="34">
        <v>260809.97</v>
      </c>
      <c r="I3178" s="34">
        <v>19620.25</v>
      </c>
      <c r="J3178" s="35">
        <f t="shared" si="343"/>
        <v>302047.89</v>
      </c>
      <c r="K3178" s="35">
        <f t="shared" si="344"/>
        <v>41237.920000000013</v>
      </c>
      <c r="L3178" s="35">
        <f t="shared" si="345"/>
        <v>21617.670000000013</v>
      </c>
      <c r="M3178" s="36">
        <f t="shared" si="346"/>
        <v>0.13652775392670352</v>
      </c>
      <c r="N3178" s="37">
        <f t="shared" si="347"/>
        <v>2021</v>
      </c>
      <c r="O3178" s="38" t="str">
        <f t="shared" si="348"/>
        <v>Q3</v>
      </c>
      <c r="P3178" s="37">
        <f t="shared" si="349"/>
        <v>7</v>
      </c>
    </row>
    <row r="3179" spans="1:16" x14ac:dyDescent="0.25">
      <c r="A3179" s="31">
        <v>44378</v>
      </c>
      <c r="B3179" s="32" t="s">
        <v>84</v>
      </c>
      <c r="C3179" s="32" t="s">
        <v>86</v>
      </c>
      <c r="D3179" s="32" t="s">
        <v>77</v>
      </c>
      <c r="E3179" s="33">
        <v>20</v>
      </c>
      <c r="F3179" s="34">
        <v>73001.86</v>
      </c>
      <c r="G3179" s="34">
        <v>6586.51</v>
      </c>
      <c r="H3179" s="34">
        <v>56103.360000000001</v>
      </c>
      <c r="I3179" s="34">
        <v>4328.9399999999996</v>
      </c>
      <c r="J3179" s="35">
        <f t="shared" si="343"/>
        <v>66415.350000000006</v>
      </c>
      <c r="K3179" s="35">
        <f t="shared" si="344"/>
        <v>10311.990000000005</v>
      </c>
      <c r="L3179" s="35">
        <f t="shared" si="345"/>
        <v>5983.0500000000056</v>
      </c>
      <c r="M3179" s="36">
        <f t="shared" si="346"/>
        <v>0.15526516084007694</v>
      </c>
      <c r="N3179" s="37">
        <f t="shared" si="347"/>
        <v>2021</v>
      </c>
      <c r="O3179" s="38" t="str">
        <f t="shared" si="348"/>
        <v>Q3</v>
      </c>
      <c r="P3179" s="37">
        <f t="shared" si="349"/>
        <v>7</v>
      </c>
    </row>
    <row r="3180" spans="1:16" x14ac:dyDescent="0.25">
      <c r="A3180" s="31">
        <v>44378</v>
      </c>
      <c r="B3180" s="32" t="s">
        <v>84</v>
      </c>
      <c r="C3180" s="32" t="s">
        <v>75</v>
      </c>
      <c r="D3180" s="32" t="s">
        <v>76</v>
      </c>
      <c r="E3180" s="33">
        <v>77</v>
      </c>
      <c r="F3180" s="34">
        <v>324934.40999999997</v>
      </c>
      <c r="G3180" s="34">
        <v>0</v>
      </c>
      <c r="H3180" s="34">
        <v>278839.82</v>
      </c>
      <c r="I3180" s="34">
        <v>0</v>
      </c>
      <c r="J3180" s="35">
        <f t="shared" si="343"/>
        <v>324934.40999999997</v>
      </c>
      <c r="K3180" s="35">
        <f t="shared" si="344"/>
        <v>46094.589999999967</v>
      </c>
      <c r="L3180" s="35">
        <f t="shared" si="345"/>
        <v>46094.589999999967</v>
      </c>
      <c r="M3180" s="36">
        <f t="shared" si="346"/>
        <v>0.14185813684675616</v>
      </c>
      <c r="N3180" s="37">
        <f t="shared" si="347"/>
        <v>2021</v>
      </c>
      <c r="O3180" s="38" t="str">
        <f t="shared" si="348"/>
        <v>Q3</v>
      </c>
      <c r="P3180" s="37">
        <f t="shared" si="349"/>
        <v>7</v>
      </c>
    </row>
    <row r="3181" spans="1:16" x14ac:dyDescent="0.25">
      <c r="A3181" s="31">
        <v>44378</v>
      </c>
      <c r="B3181" s="32" t="s">
        <v>84</v>
      </c>
      <c r="C3181" s="32" t="s">
        <v>75</v>
      </c>
      <c r="D3181" s="32" t="s">
        <v>77</v>
      </c>
      <c r="E3181" s="33">
        <v>21</v>
      </c>
      <c r="F3181" s="34">
        <v>93514.55</v>
      </c>
      <c r="G3181" s="34">
        <v>8980.02</v>
      </c>
      <c r="H3181" s="34">
        <v>78971.48</v>
      </c>
      <c r="I3181" s="34">
        <v>0</v>
      </c>
      <c r="J3181" s="35">
        <f t="shared" si="343"/>
        <v>84534.53</v>
      </c>
      <c r="K3181" s="35">
        <f t="shared" si="344"/>
        <v>5563.0500000000029</v>
      </c>
      <c r="L3181" s="35">
        <f t="shared" si="345"/>
        <v>5563.0500000000029</v>
      </c>
      <c r="M3181" s="36">
        <f t="shared" si="346"/>
        <v>6.5808019515812097E-2</v>
      </c>
      <c r="N3181" s="37">
        <f t="shared" si="347"/>
        <v>2021</v>
      </c>
      <c r="O3181" s="38" t="str">
        <f t="shared" si="348"/>
        <v>Q3</v>
      </c>
      <c r="P3181" s="37">
        <f t="shared" si="349"/>
        <v>7</v>
      </c>
    </row>
    <row r="3182" spans="1:16" x14ac:dyDescent="0.25">
      <c r="A3182" s="31">
        <v>44378</v>
      </c>
      <c r="B3182" s="32" t="s">
        <v>84</v>
      </c>
      <c r="C3182" s="32" t="s">
        <v>78</v>
      </c>
      <c r="D3182" s="32" t="s">
        <v>76</v>
      </c>
      <c r="E3182" s="33">
        <v>98</v>
      </c>
      <c r="F3182" s="34">
        <v>429147.5</v>
      </c>
      <c r="G3182" s="34">
        <v>0</v>
      </c>
      <c r="H3182" s="34">
        <v>349840.98</v>
      </c>
      <c r="I3182" s="34">
        <v>0</v>
      </c>
      <c r="J3182" s="35">
        <f t="shared" si="343"/>
        <v>429147.5</v>
      </c>
      <c r="K3182" s="35">
        <f t="shared" si="344"/>
        <v>79306.520000000019</v>
      </c>
      <c r="L3182" s="35">
        <f t="shared" si="345"/>
        <v>79306.520000000019</v>
      </c>
      <c r="M3182" s="36">
        <f t="shared" si="346"/>
        <v>0.18480014447247162</v>
      </c>
      <c r="N3182" s="37">
        <f t="shared" si="347"/>
        <v>2021</v>
      </c>
      <c r="O3182" s="38" t="str">
        <f t="shared" si="348"/>
        <v>Q3</v>
      </c>
      <c r="P3182" s="37">
        <f t="shared" si="349"/>
        <v>7</v>
      </c>
    </row>
    <row r="3183" spans="1:16" x14ac:dyDescent="0.25">
      <c r="A3183" s="31">
        <v>44378</v>
      </c>
      <c r="B3183" s="32" t="s">
        <v>84</v>
      </c>
      <c r="C3183" s="32" t="s">
        <v>78</v>
      </c>
      <c r="D3183" s="32" t="s">
        <v>77</v>
      </c>
      <c r="E3183" s="33">
        <v>35</v>
      </c>
      <c r="F3183" s="34">
        <v>155228.29999999999</v>
      </c>
      <c r="G3183" s="34">
        <v>15138.83</v>
      </c>
      <c r="H3183" s="34">
        <v>129444.53</v>
      </c>
      <c r="I3183" s="34">
        <v>0</v>
      </c>
      <c r="J3183" s="35">
        <f t="shared" si="343"/>
        <v>140089.47</v>
      </c>
      <c r="K3183" s="35">
        <f t="shared" si="344"/>
        <v>10644.940000000002</v>
      </c>
      <c r="L3183" s="35">
        <f t="shared" si="345"/>
        <v>10644.940000000002</v>
      </c>
      <c r="M3183" s="36">
        <f t="shared" si="346"/>
        <v>7.5986724769534802E-2</v>
      </c>
      <c r="N3183" s="37">
        <f t="shared" si="347"/>
        <v>2021</v>
      </c>
      <c r="O3183" s="38" t="str">
        <f t="shared" si="348"/>
        <v>Q3</v>
      </c>
      <c r="P3183" s="37">
        <f t="shared" si="349"/>
        <v>7</v>
      </c>
    </row>
    <row r="3184" spans="1:16" x14ac:dyDescent="0.25">
      <c r="A3184" s="31">
        <v>44378</v>
      </c>
      <c r="B3184" s="32" t="s">
        <v>84</v>
      </c>
      <c r="C3184" s="32" t="s">
        <v>79</v>
      </c>
      <c r="D3184" s="32" t="s">
        <v>76</v>
      </c>
      <c r="E3184" s="33">
        <v>55</v>
      </c>
      <c r="F3184" s="34">
        <v>198684.93</v>
      </c>
      <c r="G3184" s="34">
        <v>0</v>
      </c>
      <c r="H3184" s="34">
        <v>158683.26999999999</v>
      </c>
      <c r="I3184" s="34">
        <v>0</v>
      </c>
      <c r="J3184" s="35">
        <f t="shared" si="343"/>
        <v>198684.93</v>
      </c>
      <c r="K3184" s="35">
        <f t="shared" si="344"/>
        <v>40001.660000000003</v>
      </c>
      <c r="L3184" s="35">
        <f t="shared" si="345"/>
        <v>40001.660000000003</v>
      </c>
      <c r="M3184" s="36">
        <f t="shared" si="346"/>
        <v>0.2013321292158394</v>
      </c>
      <c r="N3184" s="37">
        <f t="shared" si="347"/>
        <v>2021</v>
      </c>
      <c r="O3184" s="38" t="str">
        <f t="shared" si="348"/>
        <v>Q3</v>
      </c>
      <c r="P3184" s="37">
        <f t="shared" si="349"/>
        <v>7</v>
      </c>
    </row>
    <row r="3185" spans="1:16" x14ac:dyDescent="0.25">
      <c r="A3185" s="31">
        <v>44378</v>
      </c>
      <c r="B3185" s="32" t="s">
        <v>84</v>
      </c>
      <c r="C3185" s="32" t="s">
        <v>79</v>
      </c>
      <c r="D3185" s="32" t="s">
        <v>77</v>
      </c>
      <c r="E3185" s="33">
        <v>16</v>
      </c>
      <c r="F3185" s="34">
        <v>68634.100000000006</v>
      </c>
      <c r="G3185" s="34">
        <v>5679.51</v>
      </c>
      <c r="H3185" s="34">
        <v>59847.44</v>
      </c>
      <c r="I3185" s="34">
        <v>0</v>
      </c>
      <c r="J3185" s="35">
        <f t="shared" si="343"/>
        <v>62954.590000000004</v>
      </c>
      <c r="K3185" s="35">
        <f t="shared" si="344"/>
        <v>3107.1500000000015</v>
      </c>
      <c r="L3185" s="35">
        <f t="shared" si="345"/>
        <v>3107.1500000000015</v>
      </c>
      <c r="M3185" s="36">
        <f t="shared" si="346"/>
        <v>4.9355416340571855E-2</v>
      </c>
      <c r="N3185" s="37">
        <f t="shared" si="347"/>
        <v>2021</v>
      </c>
      <c r="O3185" s="38" t="str">
        <f t="shared" si="348"/>
        <v>Q3</v>
      </c>
      <c r="P3185" s="37">
        <f t="shared" si="349"/>
        <v>7</v>
      </c>
    </row>
    <row r="3186" spans="1:16" x14ac:dyDescent="0.25">
      <c r="A3186" s="31">
        <v>44378</v>
      </c>
      <c r="B3186" s="32" t="s">
        <v>85</v>
      </c>
      <c r="C3186" s="32" t="s">
        <v>86</v>
      </c>
      <c r="D3186" s="32" t="s">
        <v>76</v>
      </c>
      <c r="E3186" s="33">
        <v>43</v>
      </c>
      <c r="F3186" s="34">
        <v>56735.44</v>
      </c>
      <c r="G3186" s="34">
        <v>0</v>
      </c>
      <c r="H3186" s="34">
        <v>29385.97</v>
      </c>
      <c r="I3186" s="34">
        <v>3684.74</v>
      </c>
      <c r="J3186" s="35">
        <f t="shared" si="343"/>
        <v>56735.44</v>
      </c>
      <c r="K3186" s="35">
        <f t="shared" si="344"/>
        <v>27349.47</v>
      </c>
      <c r="L3186" s="35">
        <f t="shared" si="345"/>
        <v>23664.730000000003</v>
      </c>
      <c r="M3186" s="36">
        <f t="shared" si="346"/>
        <v>0.48205266408438885</v>
      </c>
      <c r="N3186" s="37">
        <f t="shared" si="347"/>
        <v>2021</v>
      </c>
      <c r="O3186" s="38" t="str">
        <f t="shared" si="348"/>
        <v>Q3</v>
      </c>
      <c r="P3186" s="37">
        <f t="shared" si="349"/>
        <v>7</v>
      </c>
    </row>
    <row r="3187" spans="1:16" x14ac:dyDescent="0.25">
      <c r="A3187" s="31">
        <v>44378</v>
      </c>
      <c r="B3187" s="32" t="s">
        <v>85</v>
      </c>
      <c r="C3187" s="32" t="s">
        <v>86</v>
      </c>
      <c r="D3187" s="32" t="s">
        <v>77</v>
      </c>
      <c r="E3187" s="33">
        <v>11</v>
      </c>
      <c r="F3187" s="34">
        <v>11613.84</v>
      </c>
      <c r="G3187" s="34">
        <v>1161.3699999999999</v>
      </c>
      <c r="H3187" s="34">
        <v>5684.73</v>
      </c>
      <c r="I3187" s="34">
        <v>679.41</v>
      </c>
      <c r="J3187" s="35">
        <f t="shared" si="343"/>
        <v>10452.470000000001</v>
      </c>
      <c r="K3187" s="35">
        <f t="shared" si="344"/>
        <v>4767.7400000000016</v>
      </c>
      <c r="L3187" s="35">
        <f t="shared" si="345"/>
        <v>4088.3300000000017</v>
      </c>
      <c r="M3187" s="36">
        <f t="shared" si="346"/>
        <v>0.45613524841496805</v>
      </c>
      <c r="N3187" s="37">
        <f t="shared" si="347"/>
        <v>2021</v>
      </c>
      <c r="O3187" s="38" t="str">
        <f t="shared" si="348"/>
        <v>Q3</v>
      </c>
      <c r="P3187" s="37">
        <f t="shared" si="349"/>
        <v>7</v>
      </c>
    </row>
    <row r="3188" spans="1:16" x14ac:dyDescent="0.25">
      <c r="A3188" s="31">
        <v>44378</v>
      </c>
      <c r="B3188" s="32" t="s">
        <v>85</v>
      </c>
      <c r="C3188" s="32" t="s">
        <v>75</v>
      </c>
      <c r="D3188" s="32" t="s">
        <v>76</v>
      </c>
      <c r="E3188" s="33">
        <v>60</v>
      </c>
      <c r="F3188" s="34">
        <v>89011.06</v>
      </c>
      <c r="G3188" s="34">
        <v>0</v>
      </c>
      <c r="H3188" s="34">
        <v>48103.33</v>
      </c>
      <c r="I3188" s="34">
        <v>0</v>
      </c>
      <c r="J3188" s="35">
        <f t="shared" si="343"/>
        <v>89011.06</v>
      </c>
      <c r="K3188" s="35">
        <f t="shared" si="344"/>
        <v>40907.729999999996</v>
      </c>
      <c r="L3188" s="35">
        <f t="shared" si="345"/>
        <v>40907.729999999996</v>
      </c>
      <c r="M3188" s="36">
        <f t="shared" si="346"/>
        <v>0.45958030384089343</v>
      </c>
      <c r="N3188" s="37">
        <f t="shared" si="347"/>
        <v>2021</v>
      </c>
      <c r="O3188" s="38" t="str">
        <f t="shared" si="348"/>
        <v>Q3</v>
      </c>
      <c r="P3188" s="37">
        <f t="shared" si="349"/>
        <v>7</v>
      </c>
    </row>
    <row r="3189" spans="1:16" x14ac:dyDescent="0.25">
      <c r="A3189" s="31">
        <v>44378</v>
      </c>
      <c r="B3189" s="32" t="s">
        <v>85</v>
      </c>
      <c r="C3189" s="32" t="s">
        <v>75</v>
      </c>
      <c r="D3189" s="32" t="s">
        <v>77</v>
      </c>
      <c r="E3189" s="33">
        <v>14</v>
      </c>
      <c r="F3189" s="34">
        <v>22165.55</v>
      </c>
      <c r="G3189" s="34">
        <v>2134.91</v>
      </c>
      <c r="H3189" s="34">
        <v>10955.86</v>
      </c>
      <c r="I3189" s="34">
        <v>0</v>
      </c>
      <c r="J3189" s="35">
        <f t="shared" si="343"/>
        <v>20030.64</v>
      </c>
      <c r="K3189" s="35">
        <f t="shared" si="344"/>
        <v>9074.7799999999988</v>
      </c>
      <c r="L3189" s="35">
        <f t="shared" si="345"/>
        <v>9074.7799999999988</v>
      </c>
      <c r="M3189" s="36">
        <f t="shared" si="346"/>
        <v>0.45304493515933586</v>
      </c>
      <c r="N3189" s="37">
        <f t="shared" si="347"/>
        <v>2021</v>
      </c>
      <c r="O3189" s="38" t="str">
        <f t="shared" si="348"/>
        <v>Q3</v>
      </c>
      <c r="P3189" s="37">
        <f t="shared" si="349"/>
        <v>7</v>
      </c>
    </row>
    <row r="3190" spans="1:16" x14ac:dyDescent="0.25">
      <c r="A3190" s="31">
        <v>44378</v>
      </c>
      <c r="B3190" s="32" t="s">
        <v>85</v>
      </c>
      <c r="C3190" s="32" t="s">
        <v>78</v>
      </c>
      <c r="D3190" s="32" t="s">
        <v>76</v>
      </c>
      <c r="E3190" s="33">
        <v>113</v>
      </c>
      <c r="F3190" s="34">
        <v>158189.49</v>
      </c>
      <c r="G3190" s="34">
        <v>0</v>
      </c>
      <c r="H3190" s="34">
        <v>86147.09</v>
      </c>
      <c r="I3190" s="34">
        <v>0</v>
      </c>
      <c r="J3190" s="35">
        <f t="shared" si="343"/>
        <v>158189.49</v>
      </c>
      <c r="K3190" s="35">
        <f t="shared" si="344"/>
        <v>72042.399999999994</v>
      </c>
      <c r="L3190" s="35">
        <f t="shared" si="345"/>
        <v>72042.399999999994</v>
      </c>
      <c r="M3190" s="36">
        <f t="shared" si="346"/>
        <v>0.45541837197907392</v>
      </c>
      <c r="N3190" s="37">
        <f t="shared" si="347"/>
        <v>2021</v>
      </c>
      <c r="O3190" s="38" t="str">
        <f t="shared" si="348"/>
        <v>Q3</v>
      </c>
      <c r="P3190" s="37">
        <f t="shared" si="349"/>
        <v>7</v>
      </c>
    </row>
    <row r="3191" spans="1:16" x14ac:dyDescent="0.25">
      <c r="A3191" s="31">
        <v>44378</v>
      </c>
      <c r="B3191" s="32" t="s">
        <v>85</v>
      </c>
      <c r="C3191" s="32" t="s">
        <v>78</v>
      </c>
      <c r="D3191" s="32" t="s">
        <v>77</v>
      </c>
      <c r="E3191" s="33">
        <v>54</v>
      </c>
      <c r="F3191" s="34">
        <v>73626.8</v>
      </c>
      <c r="G3191" s="34">
        <v>6883.86</v>
      </c>
      <c r="H3191" s="34">
        <v>39398.269999999997</v>
      </c>
      <c r="I3191" s="34">
        <v>0</v>
      </c>
      <c r="J3191" s="35">
        <f t="shared" si="343"/>
        <v>66742.94</v>
      </c>
      <c r="K3191" s="35">
        <f t="shared" si="344"/>
        <v>27344.670000000006</v>
      </c>
      <c r="L3191" s="35">
        <f t="shared" si="345"/>
        <v>27344.670000000006</v>
      </c>
      <c r="M3191" s="36">
        <f t="shared" si="346"/>
        <v>0.40970131073039345</v>
      </c>
      <c r="N3191" s="37">
        <f t="shared" si="347"/>
        <v>2021</v>
      </c>
      <c r="O3191" s="38" t="str">
        <f t="shared" si="348"/>
        <v>Q3</v>
      </c>
      <c r="P3191" s="37">
        <f t="shared" si="349"/>
        <v>7</v>
      </c>
    </row>
    <row r="3192" spans="1:16" x14ac:dyDescent="0.25">
      <c r="A3192" s="31">
        <v>44378</v>
      </c>
      <c r="B3192" s="32" t="s">
        <v>85</v>
      </c>
      <c r="C3192" s="32" t="s">
        <v>79</v>
      </c>
      <c r="D3192" s="32" t="s">
        <v>76</v>
      </c>
      <c r="E3192" s="33">
        <v>46</v>
      </c>
      <c r="F3192" s="34">
        <v>63831.41</v>
      </c>
      <c r="G3192" s="34">
        <v>0</v>
      </c>
      <c r="H3192" s="34">
        <v>33194.21</v>
      </c>
      <c r="I3192" s="34">
        <v>0</v>
      </c>
      <c r="J3192" s="35">
        <f t="shared" si="343"/>
        <v>63831.41</v>
      </c>
      <c r="K3192" s="35">
        <f t="shared" si="344"/>
        <v>30637.200000000004</v>
      </c>
      <c r="L3192" s="35">
        <f t="shared" si="345"/>
        <v>30637.200000000004</v>
      </c>
      <c r="M3192" s="36">
        <f t="shared" si="346"/>
        <v>0.47997059754750837</v>
      </c>
      <c r="N3192" s="37">
        <f t="shared" si="347"/>
        <v>2021</v>
      </c>
      <c r="O3192" s="38" t="str">
        <f t="shared" si="348"/>
        <v>Q3</v>
      </c>
      <c r="P3192" s="37">
        <f t="shared" si="349"/>
        <v>7</v>
      </c>
    </row>
    <row r="3193" spans="1:16" x14ac:dyDescent="0.25">
      <c r="A3193" s="31">
        <v>44378</v>
      </c>
      <c r="B3193" s="32" t="s">
        <v>85</v>
      </c>
      <c r="C3193" s="32" t="s">
        <v>79</v>
      </c>
      <c r="D3193" s="32" t="s">
        <v>77</v>
      </c>
      <c r="E3193" s="33">
        <v>12</v>
      </c>
      <c r="F3193" s="34">
        <v>18215.12</v>
      </c>
      <c r="G3193" s="34">
        <v>1716.69</v>
      </c>
      <c r="H3193" s="34">
        <v>10091.81</v>
      </c>
      <c r="I3193" s="34">
        <v>0</v>
      </c>
      <c r="J3193" s="35">
        <f t="shared" si="343"/>
        <v>16498.43</v>
      </c>
      <c r="K3193" s="35">
        <f t="shared" si="344"/>
        <v>6406.6200000000008</v>
      </c>
      <c r="L3193" s="35">
        <f t="shared" si="345"/>
        <v>6406.6200000000008</v>
      </c>
      <c r="M3193" s="36">
        <f t="shared" si="346"/>
        <v>0.38831694894605129</v>
      </c>
      <c r="N3193" s="37">
        <f t="shared" si="347"/>
        <v>2021</v>
      </c>
      <c r="O3193" s="38" t="str">
        <f t="shared" si="348"/>
        <v>Q3</v>
      </c>
      <c r="P3193" s="37">
        <f t="shared" si="349"/>
        <v>7</v>
      </c>
    </row>
    <row r="3194" spans="1:16" x14ac:dyDescent="0.25">
      <c r="A3194" s="31">
        <v>44409</v>
      </c>
      <c r="B3194" s="32" t="s">
        <v>74</v>
      </c>
      <c r="C3194" s="32" t="s">
        <v>86</v>
      </c>
      <c r="D3194" s="32" t="s">
        <v>76</v>
      </c>
      <c r="E3194" s="33">
        <v>224</v>
      </c>
      <c r="F3194" s="34">
        <v>92846.69</v>
      </c>
      <c r="G3194" s="34">
        <v>0</v>
      </c>
      <c r="H3194" s="34">
        <v>58253.9</v>
      </c>
      <c r="I3194" s="34">
        <v>6027.71</v>
      </c>
      <c r="J3194" s="35">
        <f t="shared" si="343"/>
        <v>92846.69</v>
      </c>
      <c r="K3194" s="35">
        <f t="shared" si="344"/>
        <v>34592.79</v>
      </c>
      <c r="L3194" s="35">
        <f t="shared" si="345"/>
        <v>28565.08</v>
      </c>
      <c r="M3194" s="36">
        <f t="shared" si="346"/>
        <v>0.37257967946945658</v>
      </c>
      <c r="N3194" s="37">
        <f t="shared" si="347"/>
        <v>2021</v>
      </c>
      <c r="O3194" s="38" t="str">
        <f t="shared" si="348"/>
        <v>Q3</v>
      </c>
      <c r="P3194" s="37">
        <f t="shared" si="349"/>
        <v>8</v>
      </c>
    </row>
    <row r="3195" spans="1:16" x14ac:dyDescent="0.25">
      <c r="A3195" s="31">
        <v>44409</v>
      </c>
      <c r="B3195" s="32" t="s">
        <v>74</v>
      </c>
      <c r="C3195" s="32" t="s">
        <v>86</v>
      </c>
      <c r="D3195" s="32" t="s">
        <v>77</v>
      </c>
      <c r="E3195" s="33">
        <v>14</v>
      </c>
      <c r="F3195" s="34">
        <v>6951.3</v>
      </c>
      <c r="G3195" s="34">
        <v>347.55</v>
      </c>
      <c r="H3195" s="34">
        <v>4001.95</v>
      </c>
      <c r="I3195" s="34">
        <v>438.63</v>
      </c>
      <c r="J3195" s="35">
        <f t="shared" si="343"/>
        <v>6603.75</v>
      </c>
      <c r="K3195" s="35">
        <f t="shared" si="344"/>
        <v>2601.8000000000002</v>
      </c>
      <c r="L3195" s="35">
        <f t="shared" si="345"/>
        <v>2163.17</v>
      </c>
      <c r="M3195" s="36">
        <f t="shared" si="346"/>
        <v>0.3939882642438009</v>
      </c>
      <c r="N3195" s="37">
        <f t="shared" si="347"/>
        <v>2021</v>
      </c>
      <c r="O3195" s="38" t="str">
        <f t="shared" si="348"/>
        <v>Q3</v>
      </c>
      <c r="P3195" s="37">
        <f t="shared" si="349"/>
        <v>8</v>
      </c>
    </row>
    <row r="3196" spans="1:16" x14ac:dyDescent="0.25">
      <c r="A3196" s="31">
        <v>44409</v>
      </c>
      <c r="B3196" s="32" t="s">
        <v>74</v>
      </c>
      <c r="C3196" s="32" t="s">
        <v>75</v>
      </c>
      <c r="D3196" s="32" t="s">
        <v>76</v>
      </c>
      <c r="E3196" s="33">
        <v>253</v>
      </c>
      <c r="F3196" s="34">
        <v>101703.51</v>
      </c>
      <c r="G3196" s="34">
        <v>0</v>
      </c>
      <c r="H3196" s="34">
        <v>62715.42</v>
      </c>
      <c r="I3196" s="34">
        <v>0</v>
      </c>
      <c r="J3196" s="35">
        <f t="shared" si="343"/>
        <v>101703.51</v>
      </c>
      <c r="K3196" s="35">
        <f t="shared" si="344"/>
        <v>38988.089999999997</v>
      </c>
      <c r="L3196" s="35">
        <f t="shared" si="345"/>
        <v>38988.089999999997</v>
      </c>
      <c r="M3196" s="36">
        <f t="shared" si="346"/>
        <v>0.3833504861336644</v>
      </c>
      <c r="N3196" s="37">
        <f t="shared" si="347"/>
        <v>2021</v>
      </c>
      <c r="O3196" s="38" t="str">
        <f t="shared" si="348"/>
        <v>Q3</v>
      </c>
      <c r="P3196" s="37">
        <f t="shared" si="349"/>
        <v>8</v>
      </c>
    </row>
    <row r="3197" spans="1:16" x14ac:dyDescent="0.25">
      <c r="A3197" s="31">
        <v>44409</v>
      </c>
      <c r="B3197" s="32" t="s">
        <v>74</v>
      </c>
      <c r="C3197" s="32" t="s">
        <v>75</v>
      </c>
      <c r="D3197" s="32" t="s">
        <v>77</v>
      </c>
      <c r="E3197" s="33">
        <v>14</v>
      </c>
      <c r="F3197" s="34">
        <v>4500.22</v>
      </c>
      <c r="G3197" s="34">
        <v>225.01</v>
      </c>
      <c r="H3197" s="34">
        <v>2787.98</v>
      </c>
      <c r="I3197" s="34">
        <v>0</v>
      </c>
      <c r="J3197" s="35">
        <f t="shared" si="343"/>
        <v>4275.21</v>
      </c>
      <c r="K3197" s="35">
        <f t="shared" si="344"/>
        <v>1487.23</v>
      </c>
      <c r="L3197" s="35">
        <f t="shared" si="345"/>
        <v>1487.23</v>
      </c>
      <c r="M3197" s="36">
        <f t="shared" si="346"/>
        <v>0.34787296998276107</v>
      </c>
      <c r="N3197" s="37">
        <f t="shared" si="347"/>
        <v>2021</v>
      </c>
      <c r="O3197" s="38" t="str">
        <f t="shared" si="348"/>
        <v>Q3</v>
      </c>
      <c r="P3197" s="37">
        <f t="shared" si="349"/>
        <v>8</v>
      </c>
    </row>
    <row r="3198" spans="1:16" x14ac:dyDescent="0.25">
      <c r="A3198" s="31">
        <v>44409</v>
      </c>
      <c r="B3198" s="32" t="s">
        <v>74</v>
      </c>
      <c r="C3198" s="32" t="s">
        <v>78</v>
      </c>
      <c r="D3198" s="32" t="s">
        <v>76</v>
      </c>
      <c r="E3198" s="33">
        <v>234</v>
      </c>
      <c r="F3198" s="34">
        <v>95200.45</v>
      </c>
      <c r="G3198" s="34">
        <v>0</v>
      </c>
      <c r="H3198" s="34">
        <v>57620.21</v>
      </c>
      <c r="I3198" s="34">
        <v>0</v>
      </c>
      <c r="J3198" s="35">
        <f t="shared" si="343"/>
        <v>95200.45</v>
      </c>
      <c r="K3198" s="35">
        <f t="shared" si="344"/>
        <v>37580.239999999998</v>
      </c>
      <c r="L3198" s="35">
        <f t="shared" si="345"/>
        <v>37580.239999999998</v>
      </c>
      <c r="M3198" s="36">
        <f t="shared" si="346"/>
        <v>0.39474855423477512</v>
      </c>
      <c r="N3198" s="37">
        <f t="shared" si="347"/>
        <v>2021</v>
      </c>
      <c r="O3198" s="38" t="str">
        <f t="shared" si="348"/>
        <v>Q3</v>
      </c>
      <c r="P3198" s="37">
        <f t="shared" si="349"/>
        <v>8</v>
      </c>
    </row>
    <row r="3199" spans="1:16" x14ac:dyDescent="0.25">
      <c r="A3199" s="31">
        <v>44409</v>
      </c>
      <c r="B3199" s="32" t="s">
        <v>74</v>
      </c>
      <c r="C3199" s="32" t="s">
        <v>78</v>
      </c>
      <c r="D3199" s="32" t="s">
        <v>77</v>
      </c>
      <c r="E3199" s="33">
        <v>111</v>
      </c>
      <c r="F3199" s="34">
        <v>47231.49</v>
      </c>
      <c r="G3199" s="34">
        <v>11477.33</v>
      </c>
      <c r="H3199" s="34">
        <v>27706.19</v>
      </c>
      <c r="I3199" s="34">
        <v>0</v>
      </c>
      <c r="J3199" s="35">
        <f t="shared" si="343"/>
        <v>35754.159999999996</v>
      </c>
      <c r="K3199" s="35">
        <f t="shared" si="344"/>
        <v>8047.9699999999975</v>
      </c>
      <c r="L3199" s="35">
        <f t="shared" si="345"/>
        <v>8047.9699999999975</v>
      </c>
      <c r="M3199" s="36">
        <f t="shared" si="346"/>
        <v>0.22509184945192387</v>
      </c>
      <c r="N3199" s="37">
        <f t="shared" si="347"/>
        <v>2021</v>
      </c>
      <c r="O3199" s="38" t="str">
        <f t="shared" si="348"/>
        <v>Q3</v>
      </c>
      <c r="P3199" s="37">
        <f t="shared" si="349"/>
        <v>8</v>
      </c>
    </row>
    <row r="3200" spans="1:16" x14ac:dyDescent="0.25">
      <c r="A3200" s="31">
        <v>44409</v>
      </c>
      <c r="B3200" s="32" t="s">
        <v>74</v>
      </c>
      <c r="C3200" s="32" t="s">
        <v>79</v>
      </c>
      <c r="D3200" s="32" t="s">
        <v>76</v>
      </c>
      <c r="E3200" s="33">
        <v>212</v>
      </c>
      <c r="F3200" s="34">
        <v>89914.15</v>
      </c>
      <c r="G3200" s="34">
        <v>0</v>
      </c>
      <c r="H3200" s="34">
        <v>53957.81</v>
      </c>
      <c r="I3200" s="34">
        <v>0</v>
      </c>
      <c r="J3200" s="35">
        <f t="shared" si="343"/>
        <v>89914.15</v>
      </c>
      <c r="K3200" s="35">
        <f t="shared" si="344"/>
        <v>35956.339999999997</v>
      </c>
      <c r="L3200" s="35">
        <f t="shared" si="345"/>
        <v>35956.339999999997</v>
      </c>
      <c r="M3200" s="36">
        <f t="shared" si="346"/>
        <v>0.39989634556963505</v>
      </c>
      <c r="N3200" s="37">
        <f t="shared" si="347"/>
        <v>2021</v>
      </c>
      <c r="O3200" s="38" t="str">
        <f t="shared" si="348"/>
        <v>Q3</v>
      </c>
      <c r="P3200" s="37">
        <f t="shared" si="349"/>
        <v>8</v>
      </c>
    </row>
    <row r="3201" spans="1:16" x14ac:dyDescent="0.25">
      <c r="A3201" s="31">
        <v>44409</v>
      </c>
      <c r="B3201" s="32" t="s">
        <v>74</v>
      </c>
      <c r="C3201" s="32" t="s">
        <v>79</v>
      </c>
      <c r="D3201" s="32" t="s">
        <v>77</v>
      </c>
      <c r="E3201" s="33">
        <v>12</v>
      </c>
      <c r="F3201" s="34">
        <v>3994.55</v>
      </c>
      <c r="G3201" s="34">
        <v>199.73</v>
      </c>
      <c r="H3201" s="34">
        <v>2131.75</v>
      </c>
      <c r="I3201" s="34">
        <v>0</v>
      </c>
      <c r="J3201" s="35">
        <f t="shared" si="343"/>
        <v>3794.82</v>
      </c>
      <c r="K3201" s="35">
        <f t="shared" si="344"/>
        <v>1663.0700000000002</v>
      </c>
      <c r="L3201" s="35">
        <f t="shared" si="345"/>
        <v>1663.0700000000002</v>
      </c>
      <c r="M3201" s="36">
        <f t="shared" si="346"/>
        <v>0.43824740040370824</v>
      </c>
      <c r="N3201" s="37">
        <f t="shared" si="347"/>
        <v>2021</v>
      </c>
      <c r="O3201" s="38" t="str">
        <f t="shared" si="348"/>
        <v>Q3</v>
      </c>
      <c r="P3201" s="37">
        <f t="shared" si="349"/>
        <v>8</v>
      </c>
    </row>
    <row r="3202" spans="1:16" x14ac:dyDescent="0.25">
      <c r="A3202" s="31">
        <v>44409</v>
      </c>
      <c r="B3202" s="32" t="s">
        <v>80</v>
      </c>
      <c r="C3202" s="32" t="s">
        <v>86</v>
      </c>
      <c r="D3202" s="32" t="s">
        <v>76</v>
      </c>
      <c r="E3202" s="33">
        <v>69</v>
      </c>
      <c r="F3202" s="34">
        <v>387566.62</v>
      </c>
      <c r="G3202" s="34">
        <v>0</v>
      </c>
      <c r="H3202" s="34">
        <v>334965.38</v>
      </c>
      <c r="I3202" s="34">
        <v>25197.03</v>
      </c>
      <c r="J3202" s="35">
        <f t="shared" ref="J3202:J3265" si="350">F3202-G3202</f>
        <v>387566.62</v>
      </c>
      <c r="K3202" s="35">
        <f t="shared" ref="K3202:K3265" si="351">J3202-H3202</f>
        <v>52601.239999999991</v>
      </c>
      <c r="L3202" s="35">
        <f t="shared" ref="L3202:L3265" si="352">K3202-I3202</f>
        <v>27404.209999999992</v>
      </c>
      <c r="M3202" s="36">
        <f t="shared" ref="M3202:M3265" si="353">IF(J3202=0,0,K3202/J3202)</f>
        <v>0.13572180184144855</v>
      </c>
      <c r="N3202" s="37">
        <f t="shared" ref="N3202:N3265" si="354">YEAR(A3202)</f>
        <v>2021</v>
      </c>
      <c r="O3202" s="38" t="str">
        <f t="shared" ref="O3202:O3265" si="355">"Q"&amp;ROUNDUP(MONTH(A3202)/3,0)</f>
        <v>Q3</v>
      </c>
      <c r="P3202" s="37">
        <f t="shared" ref="P3202:P3265" si="356">MONTH(A3202)</f>
        <v>8</v>
      </c>
    </row>
    <row r="3203" spans="1:16" x14ac:dyDescent="0.25">
      <c r="A3203" s="31">
        <v>44409</v>
      </c>
      <c r="B3203" s="32" t="s">
        <v>80</v>
      </c>
      <c r="C3203" s="32" t="s">
        <v>86</v>
      </c>
      <c r="D3203" s="32" t="s">
        <v>77</v>
      </c>
      <c r="E3203" s="33">
        <v>2</v>
      </c>
      <c r="F3203" s="34">
        <v>15852.39</v>
      </c>
      <c r="G3203" s="34">
        <v>792.62</v>
      </c>
      <c r="H3203" s="34">
        <v>14569.41</v>
      </c>
      <c r="I3203" s="34">
        <v>1006.72</v>
      </c>
      <c r="J3203" s="35">
        <f t="shared" si="350"/>
        <v>15059.769999999999</v>
      </c>
      <c r="K3203" s="35">
        <f t="shared" si="351"/>
        <v>490.35999999999876</v>
      </c>
      <c r="L3203" s="35">
        <f t="shared" si="352"/>
        <v>-516.36000000000126</v>
      </c>
      <c r="M3203" s="36">
        <f t="shared" si="353"/>
        <v>3.256092224516037E-2</v>
      </c>
      <c r="N3203" s="37">
        <f t="shared" si="354"/>
        <v>2021</v>
      </c>
      <c r="O3203" s="38" t="str">
        <f t="shared" si="355"/>
        <v>Q3</v>
      </c>
      <c r="P3203" s="37">
        <f t="shared" si="356"/>
        <v>8</v>
      </c>
    </row>
    <row r="3204" spans="1:16" x14ac:dyDescent="0.25">
      <c r="A3204" s="31">
        <v>44409</v>
      </c>
      <c r="B3204" s="32" t="s">
        <v>80</v>
      </c>
      <c r="C3204" s="32" t="s">
        <v>75</v>
      </c>
      <c r="D3204" s="32" t="s">
        <v>76</v>
      </c>
      <c r="E3204" s="33">
        <v>66</v>
      </c>
      <c r="F3204" s="34">
        <v>424247.43</v>
      </c>
      <c r="G3204" s="34">
        <v>0</v>
      </c>
      <c r="H3204" s="34">
        <v>360404.01</v>
      </c>
      <c r="I3204" s="34">
        <v>0</v>
      </c>
      <c r="J3204" s="35">
        <f t="shared" si="350"/>
        <v>424247.43</v>
      </c>
      <c r="K3204" s="35">
        <f t="shared" si="351"/>
        <v>63843.419999999984</v>
      </c>
      <c r="L3204" s="35">
        <f t="shared" si="352"/>
        <v>63843.419999999984</v>
      </c>
      <c r="M3204" s="36">
        <f t="shared" si="353"/>
        <v>0.15048628579788917</v>
      </c>
      <c r="N3204" s="37">
        <f t="shared" si="354"/>
        <v>2021</v>
      </c>
      <c r="O3204" s="38" t="str">
        <f t="shared" si="355"/>
        <v>Q3</v>
      </c>
      <c r="P3204" s="37">
        <f t="shared" si="356"/>
        <v>8</v>
      </c>
    </row>
    <row r="3205" spans="1:16" x14ac:dyDescent="0.25">
      <c r="A3205" s="31">
        <v>44409</v>
      </c>
      <c r="B3205" s="32" t="s">
        <v>80</v>
      </c>
      <c r="C3205" s="32" t="s">
        <v>75</v>
      </c>
      <c r="D3205" s="32" t="s">
        <v>77</v>
      </c>
      <c r="E3205" s="33">
        <v>1</v>
      </c>
      <c r="F3205" s="34">
        <v>4514.59</v>
      </c>
      <c r="G3205" s="34">
        <v>225.73</v>
      </c>
      <c r="H3205" s="34">
        <v>3386.67</v>
      </c>
      <c r="I3205" s="34">
        <v>0</v>
      </c>
      <c r="J3205" s="35">
        <f t="shared" si="350"/>
        <v>4288.8600000000006</v>
      </c>
      <c r="K3205" s="35">
        <f t="shared" si="351"/>
        <v>902.19000000000051</v>
      </c>
      <c r="L3205" s="35">
        <f t="shared" si="352"/>
        <v>902.19000000000051</v>
      </c>
      <c r="M3205" s="36">
        <f t="shared" si="353"/>
        <v>0.21035659825687955</v>
      </c>
      <c r="N3205" s="37">
        <f t="shared" si="354"/>
        <v>2021</v>
      </c>
      <c r="O3205" s="38" t="str">
        <f t="shared" si="355"/>
        <v>Q3</v>
      </c>
      <c r="P3205" s="37">
        <f t="shared" si="356"/>
        <v>8</v>
      </c>
    </row>
    <row r="3206" spans="1:16" x14ac:dyDescent="0.25">
      <c r="A3206" s="31">
        <v>44409</v>
      </c>
      <c r="B3206" s="32" t="s">
        <v>80</v>
      </c>
      <c r="C3206" s="32" t="s">
        <v>78</v>
      </c>
      <c r="D3206" s="32" t="s">
        <v>76</v>
      </c>
      <c r="E3206" s="33">
        <v>41</v>
      </c>
      <c r="F3206" s="34">
        <v>228830.7</v>
      </c>
      <c r="G3206" s="34">
        <v>0</v>
      </c>
      <c r="H3206" s="34">
        <v>202471.67999999999</v>
      </c>
      <c r="I3206" s="34">
        <v>0</v>
      </c>
      <c r="J3206" s="35">
        <f t="shared" si="350"/>
        <v>228830.7</v>
      </c>
      <c r="K3206" s="35">
        <f t="shared" si="351"/>
        <v>26359.020000000019</v>
      </c>
      <c r="L3206" s="35">
        <f t="shared" si="352"/>
        <v>26359.020000000019</v>
      </c>
      <c r="M3206" s="36">
        <f t="shared" si="353"/>
        <v>0.11519005098529182</v>
      </c>
      <c r="N3206" s="37">
        <f t="shared" si="354"/>
        <v>2021</v>
      </c>
      <c r="O3206" s="38" t="str">
        <f t="shared" si="355"/>
        <v>Q3</v>
      </c>
      <c r="P3206" s="37">
        <f t="shared" si="356"/>
        <v>8</v>
      </c>
    </row>
    <row r="3207" spans="1:16" x14ac:dyDescent="0.25">
      <c r="A3207" s="31">
        <v>44409</v>
      </c>
      <c r="B3207" s="32" t="s">
        <v>80</v>
      </c>
      <c r="C3207" s="32" t="s">
        <v>78</v>
      </c>
      <c r="D3207" s="32" t="s">
        <v>77</v>
      </c>
      <c r="E3207" s="33">
        <v>13</v>
      </c>
      <c r="F3207" s="34">
        <v>113043.5</v>
      </c>
      <c r="G3207" s="34">
        <v>28260.86</v>
      </c>
      <c r="H3207" s="34">
        <v>97004.45</v>
      </c>
      <c r="I3207" s="34">
        <v>0</v>
      </c>
      <c r="J3207" s="35">
        <f t="shared" si="350"/>
        <v>84782.64</v>
      </c>
      <c r="K3207" s="35">
        <f t="shared" si="351"/>
        <v>-12221.809999999998</v>
      </c>
      <c r="L3207" s="35">
        <f t="shared" si="352"/>
        <v>-12221.809999999998</v>
      </c>
      <c r="M3207" s="36">
        <f t="shared" si="353"/>
        <v>-0.14415462882495753</v>
      </c>
      <c r="N3207" s="37">
        <f t="shared" si="354"/>
        <v>2021</v>
      </c>
      <c r="O3207" s="38" t="str">
        <f t="shared" si="355"/>
        <v>Q3</v>
      </c>
      <c r="P3207" s="37">
        <f t="shared" si="356"/>
        <v>8</v>
      </c>
    </row>
    <row r="3208" spans="1:16" x14ac:dyDescent="0.25">
      <c r="A3208" s="31">
        <v>44409</v>
      </c>
      <c r="B3208" s="32" t="s">
        <v>80</v>
      </c>
      <c r="C3208" s="32" t="s">
        <v>79</v>
      </c>
      <c r="D3208" s="32" t="s">
        <v>76</v>
      </c>
      <c r="E3208" s="33">
        <v>68</v>
      </c>
      <c r="F3208" s="34">
        <v>468331.17</v>
      </c>
      <c r="G3208" s="34">
        <v>0</v>
      </c>
      <c r="H3208" s="34">
        <v>410263.3</v>
      </c>
      <c r="I3208" s="34">
        <v>0</v>
      </c>
      <c r="J3208" s="35">
        <f t="shared" si="350"/>
        <v>468331.17</v>
      </c>
      <c r="K3208" s="35">
        <f t="shared" si="351"/>
        <v>58067.869999999995</v>
      </c>
      <c r="L3208" s="35">
        <f t="shared" si="352"/>
        <v>58067.869999999995</v>
      </c>
      <c r="M3208" s="36">
        <f t="shared" si="353"/>
        <v>0.12398890725125128</v>
      </c>
      <c r="N3208" s="37">
        <f t="shared" si="354"/>
        <v>2021</v>
      </c>
      <c r="O3208" s="38" t="str">
        <f t="shared" si="355"/>
        <v>Q3</v>
      </c>
      <c r="P3208" s="37">
        <f t="shared" si="356"/>
        <v>8</v>
      </c>
    </row>
    <row r="3209" spans="1:16" x14ac:dyDescent="0.25">
      <c r="A3209" s="31">
        <v>44409</v>
      </c>
      <c r="B3209" s="32" t="s">
        <v>80</v>
      </c>
      <c r="C3209" s="32" t="s">
        <v>79</v>
      </c>
      <c r="D3209" s="32" t="s">
        <v>77</v>
      </c>
      <c r="E3209" s="33">
        <v>3</v>
      </c>
      <c r="F3209" s="34">
        <v>17860.71</v>
      </c>
      <c r="G3209" s="34">
        <v>893.04</v>
      </c>
      <c r="H3209" s="34">
        <v>14836.23</v>
      </c>
      <c r="I3209" s="34">
        <v>0</v>
      </c>
      <c r="J3209" s="35">
        <f t="shared" si="350"/>
        <v>16967.669999999998</v>
      </c>
      <c r="K3209" s="35">
        <f t="shared" si="351"/>
        <v>2131.4399999999987</v>
      </c>
      <c r="L3209" s="35">
        <f t="shared" si="352"/>
        <v>2131.4399999999987</v>
      </c>
      <c r="M3209" s="36">
        <f t="shared" si="353"/>
        <v>0.12561771887359896</v>
      </c>
      <c r="N3209" s="37">
        <f t="shared" si="354"/>
        <v>2021</v>
      </c>
      <c r="O3209" s="38" t="str">
        <f t="shared" si="355"/>
        <v>Q3</v>
      </c>
      <c r="P3209" s="37">
        <f t="shared" si="356"/>
        <v>8</v>
      </c>
    </row>
    <row r="3210" spans="1:16" x14ac:dyDescent="0.25">
      <c r="A3210" s="31">
        <v>44409</v>
      </c>
      <c r="B3210" s="32" t="s">
        <v>81</v>
      </c>
      <c r="C3210" s="32" t="s">
        <v>86</v>
      </c>
      <c r="D3210" s="32" t="s">
        <v>76</v>
      </c>
      <c r="E3210" s="33">
        <v>187</v>
      </c>
      <c r="F3210" s="34">
        <v>134171.32999999999</v>
      </c>
      <c r="G3210" s="34">
        <v>0</v>
      </c>
      <c r="H3210" s="34">
        <v>59267.25</v>
      </c>
      <c r="I3210" s="34">
        <v>8706.93</v>
      </c>
      <c r="J3210" s="35">
        <f t="shared" si="350"/>
        <v>134171.32999999999</v>
      </c>
      <c r="K3210" s="35">
        <f t="shared" si="351"/>
        <v>74904.079999999987</v>
      </c>
      <c r="L3210" s="35">
        <f t="shared" si="352"/>
        <v>66197.149999999994</v>
      </c>
      <c r="M3210" s="36">
        <f t="shared" si="353"/>
        <v>0.55827187522103261</v>
      </c>
      <c r="N3210" s="37">
        <f t="shared" si="354"/>
        <v>2021</v>
      </c>
      <c r="O3210" s="38" t="str">
        <f t="shared" si="355"/>
        <v>Q3</v>
      </c>
      <c r="P3210" s="37">
        <f t="shared" si="356"/>
        <v>8</v>
      </c>
    </row>
    <row r="3211" spans="1:16" x14ac:dyDescent="0.25">
      <c r="A3211" s="31">
        <v>44409</v>
      </c>
      <c r="B3211" s="32" t="s">
        <v>81</v>
      </c>
      <c r="C3211" s="32" t="s">
        <v>86</v>
      </c>
      <c r="D3211" s="32" t="s">
        <v>77</v>
      </c>
      <c r="E3211" s="33">
        <v>9</v>
      </c>
      <c r="F3211" s="34">
        <v>4384.3100000000004</v>
      </c>
      <c r="G3211" s="34">
        <v>219.22</v>
      </c>
      <c r="H3211" s="34">
        <v>2167.44</v>
      </c>
      <c r="I3211" s="34">
        <v>276.3</v>
      </c>
      <c r="J3211" s="35">
        <f t="shared" si="350"/>
        <v>4165.09</v>
      </c>
      <c r="K3211" s="35">
        <f t="shared" si="351"/>
        <v>1997.65</v>
      </c>
      <c r="L3211" s="35">
        <f t="shared" si="352"/>
        <v>1721.3500000000001</v>
      </c>
      <c r="M3211" s="36">
        <f t="shared" si="353"/>
        <v>0.47961748725717812</v>
      </c>
      <c r="N3211" s="37">
        <f t="shared" si="354"/>
        <v>2021</v>
      </c>
      <c r="O3211" s="38" t="str">
        <f t="shared" si="355"/>
        <v>Q3</v>
      </c>
      <c r="P3211" s="37">
        <f t="shared" si="356"/>
        <v>8</v>
      </c>
    </row>
    <row r="3212" spans="1:16" x14ac:dyDescent="0.25">
      <c r="A3212" s="31">
        <v>44409</v>
      </c>
      <c r="B3212" s="32" t="s">
        <v>81</v>
      </c>
      <c r="C3212" s="32" t="s">
        <v>75</v>
      </c>
      <c r="D3212" s="32" t="s">
        <v>76</v>
      </c>
      <c r="E3212" s="33">
        <v>144</v>
      </c>
      <c r="F3212" s="34">
        <v>106738.31</v>
      </c>
      <c r="G3212" s="34">
        <v>0</v>
      </c>
      <c r="H3212" s="34">
        <v>47773.66</v>
      </c>
      <c r="I3212" s="34">
        <v>0</v>
      </c>
      <c r="J3212" s="35">
        <f t="shared" si="350"/>
        <v>106738.31</v>
      </c>
      <c r="K3212" s="35">
        <f t="shared" si="351"/>
        <v>58964.649999999994</v>
      </c>
      <c r="L3212" s="35">
        <f t="shared" si="352"/>
        <v>58964.649999999994</v>
      </c>
      <c r="M3212" s="36">
        <f t="shared" si="353"/>
        <v>0.55242255568783127</v>
      </c>
      <c r="N3212" s="37">
        <f t="shared" si="354"/>
        <v>2021</v>
      </c>
      <c r="O3212" s="38" t="str">
        <f t="shared" si="355"/>
        <v>Q3</v>
      </c>
      <c r="P3212" s="37">
        <f t="shared" si="356"/>
        <v>8</v>
      </c>
    </row>
    <row r="3213" spans="1:16" x14ac:dyDescent="0.25">
      <c r="A3213" s="31">
        <v>44409</v>
      </c>
      <c r="B3213" s="32" t="s">
        <v>81</v>
      </c>
      <c r="C3213" s="32" t="s">
        <v>75</v>
      </c>
      <c r="D3213" s="32" t="s">
        <v>77</v>
      </c>
      <c r="E3213" s="33">
        <v>6</v>
      </c>
      <c r="F3213" s="34">
        <v>3912.87</v>
      </c>
      <c r="G3213" s="34">
        <v>195.64</v>
      </c>
      <c r="H3213" s="34">
        <v>1861.58</v>
      </c>
      <c r="I3213" s="34">
        <v>0</v>
      </c>
      <c r="J3213" s="35">
        <f t="shared" si="350"/>
        <v>3717.23</v>
      </c>
      <c r="K3213" s="35">
        <f t="shared" si="351"/>
        <v>1855.65</v>
      </c>
      <c r="L3213" s="35">
        <f t="shared" si="352"/>
        <v>1855.65</v>
      </c>
      <c r="M3213" s="36">
        <f t="shared" si="353"/>
        <v>0.49920236304990545</v>
      </c>
      <c r="N3213" s="37">
        <f t="shared" si="354"/>
        <v>2021</v>
      </c>
      <c r="O3213" s="38" t="str">
        <f t="shared" si="355"/>
        <v>Q3</v>
      </c>
      <c r="P3213" s="37">
        <f t="shared" si="356"/>
        <v>8</v>
      </c>
    </row>
    <row r="3214" spans="1:16" x14ac:dyDescent="0.25">
      <c r="A3214" s="31">
        <v>44409</v>
      </c>
      <c r="B3214" s="32" t="s">
        <v>81</v>
      </c>
      <c r="C3214" s="32" t="s">
        <v>78</v>
      </c>
      <c r="D3214" s="32" t="s">
        <v>76</v>
      </c>
      <c r="E3214" s="33">
        <v>170</v>
      </c>
      <c r="F3214" s="34">
        <v>125556.26</v>
      </c>
      <c r="G3214" s="34">
        <v>0</v>
      </c>
      <c r="H3214" s="34">
        <v>57036.480000000003</v>
      </c>
      <c r="I3214" s="34">
        <v>0</v>
      </c>
      <c r="J3214" s="35">
        <f t="shared" si="350"/>
        <v>125556.26</v>
      </c>
      <c r="K3214" s="35">
        <f t="shared" si="351"/>
        <v>68519.78</v>
      </c>
      <c r="L3214" s="35">
        <f t="shared" si="352"/>
        <v>68519.78</v>
      </c>
      <c r="M3214" s="36">
        <f t="shared" si="353"/>
        <v>0.54572969918027192</v>
      </c>
      <c r="N3214" s="37">
        <f t="shared" si="354"/>
        <v>2021</v>
      </c>
      <c r="O3214" s="38" t="str">
        <f t="shared" si="355"/>
        <v>Q3</v>
      </c>
      <c r="P3214" s="37">
        <f t="shared" si="356"/>
        <v>8</v>
      </c>
    </row>
    <row r="3215" spans="1:16" x14ac:dyDescent="0.25">
      <c r="A3215" s="31">
        <v>44409</v>
      </c>
      <c r="B3215" s="32" t="s">
        <v>81</v>
      </c>
      <c r="C3215" s="32" t="s">
        <v>78</v>
      </c>
      <c r="D3215" s="32" t="s">
        <v>77</v>
      </c>
      <c r="E3215" s="33">
        <v>76</v>
      </c>
      <c r="F3215" s="34">
        <v>53552.41</v>
      </c>
      <c r="G3215" s="34">
        <v>12997.71</v>
      </c>
      <c r="H3215" s="34">
        <v>24243.83</v>
      </c>
      <c r="I3215" s="34">
        <v>0</v>
      </c>
      <c r="J3215" s="35">
        <f t="shared" si="350"/>
        <v>40554.700000000004</v>
      </c>
      <c r="K3215" s="35">
        <f t="shared" si="351"/>
        <v>16310.870000000003</v>
      </c>
      <c r="L3215" s="35">
        <f t="shared" si="352"/>
        <v>16310.870000000003</v>
      </c>
      <c r="M3215" s="36">
        <f t="shared" si="353"/>
        <v>0.40219432026374258</v>
      </c>
      <c r="N3215" s="37">
        <f t="shared" si="354"/>
        <v>2021</v>
      </c>
      <c r="O3215" s="38" t="str">
        <f t="shared" si="355"/>
        <v>Q3</v>
      </c>
      <c r="P3215" s="37">
        <f t="shared" si="356"/>
        <v>8</v>
      </c>
    </row>
    <row r="3216" spans="1:16" x14ac:dyDescent="0.25">
      <c r="A3216" s="31">
        <v>44409</v>
      </c>
      <c r="B3216" s="32" t="s">
        <v>81</v>
      </c>
      <c r="C3216" s="32" t="s">
        <v>79</v>
      </c>
      <c r="D3216" s="32" t="s">
        <v>76</v>
      </c>
      <c r="E3216" s="33">
        <v>130</v>
      </c>
      <c r="F3216" s="34">
        <v>93272.95</v>
      </c>
      <c r="G3216" s="34">
        <v>0</v>
      </c>
      <c r="H3216" s="34">
        <v>43180.39</v>
      </c>
      <c r="I3216" s="34">
        <v>0</v>
      </c>
      <c r="J3216" s="35">
        <f t="shared" si="350"/>
        <v>93272.95</v>
      </c>
      <c r="K3216" s="35">
        <f t="shared" si="351"/>
        <v>50092.56</v>
      </c>
      <c r="L3216" s="35">
        <f t="shared" si="352"/>
        <v>50092.56</v>
      </c>
      <c r="M3216" s="36">
        <f t="shared" si="353"/>
        <v>0.53705345440451924</v>
      </c>
      <c r="N3216" s="37">
        <f t="shared" si="354"/>
        <v>2021</v>
      </c>
      <c r="O3216" s="38" t="str">
        <f t="shared" si="355"/>
        <v>Q3</v>
      </c>
      <c r="P3216" s="37">
        <f t="shared" si="356"/>
        <v>8</v>
      </c>
    </row>
    <row r="3217" spans="1:16" x14ac:dyDescent="0.25">
      <c r="A3217" s="31">
        <v>44409</v>
      </c>
      <c r="B3217" s="32" t="s">
        <v>81</v>
      </c>
      <c r="C3217" s="32" t="s">
        <v>79</v>
      </c>
      <c r="D3217" s="32" t="s">
        <v>77</v>
      </c>
      <c r="E3217" s="33">
        <v>3</v>
      </c>
      <c r="F3217" s="34">
        <v>3176.44</v>
      </c>
      <c r="G3217" s="34">
        <v>158.83000000000001</v>
      </c>
      <c r="H3217" s="34">
        <v>1235.71</v>
      </c>
      <c r="I3217" s="34">
        <v>0</v>
      </c>
      <c r="J3217" s="35">
        <f t="shared" si="350"/>
        <v>3017.61</v>
      </c>
      <c r="K3217" s="35">
        <f t="shared" si="351"/>
        <v>1781.9</v>
      </c>
      <c r="L3217" s="35">
        <f t="shared" si="352"/>
        <v>1781.9</v>
      </c>
      <c r="M3217" s="36">
        <f t="shared" si="353"/>
        <v>0.59050042914757039</v>
      </c>
      <c r="N3217" s="37">
        <f t="shared" si="354"/>
        <v>2021</v>
      </c>
      <c r="O3217" s="38" t="str">
        <f t="shared" si="355"/>
        <v>Q3</v>
      </c>
      <c r="P3217" s="37">
        <f t="shared" si="356"/>
        <v>8</v>
      </c>
    </row>
    <row r="3218" spans="1:16" x14ac:dyDescent="0.25">
      <c r="A3218" s="31">
        <v>44409</v>
      </c>
      <c r="B3218" s="32" t="s">
        <v>82</v>
      </c>
      <c r="C3218" s="32" t="s">
        <v>86</v>
      </c>
      <c r="D3218" s="32" t="s">
        <v>76</v>
      </c>
      <c r="E3218" s="33">
        <v>380</v>
      </c>
      <c r="F3218" s="34">
        <v>42564.77</v>
      </c>
      <c r="G3218" s="34">
        <v>0</v>
      </c>
      <c r="H3218" s="34">
        <v>35454.339999999997</v>
      </c>
      <c r="I3218" s="34">
        <v>2762.43</v>
      </c>
      <c r="J3218" s="35">
        <f t="shared" si="350"/>
        <v>42564.77</v>
      </c>
      <c r="K3218" s="35">
        <f t="shared" si="351"/>
        <v>7110.43</v>
      </c>
      <c r="L3218" s="35">
        <f t="shared" si="352"/>
        <v>4348</v>
      </c>
      <c r="M3218" s="36">
        <f t="shared" si="353"/>
        <v>0.1670496516250411</v>
      </c>
      <c r="N3218" s="37">
        <f t="shared" si="354"/>
        <v>2021</v>
      </c>
      <c r="O3218" s="38" t="str">
        <f t="shared" si="355"/>
        <v>Q3</v>
      </c>
      <c r="P3218" s="37">
        <f t="shared" si="356"/>
        <v>8</v>
      </c>
    </row>
    <row r="3219" spans="1:16" x14ac:dyDescent="0.25">
      <c r="A3219" s="31">
        <v>44409</v>
      </c>
      <c r="B3219" s="32" t="s">
        <v>82</v>
      </c>
      <c r="C3219" s="32" t="s">
        <v>86</v>
      </c>
      <c r="D3219" s="32" t="s">
        <v>77</v>
      </c>
      <c r="E3219" s="33">
        <v>19</v>
      </c>
      <c r="F3219" s="34">
        <v>1894.6</v>
      </c>
      <c r="G3219" s="34">
        <v>94.73</v>
      </c>
      <c r="H3219" s="34">
        <v>1456.72</v>
      </c>
      <c r="I3219" s="34">
        <v>119.93</v>
      </c>
      <c r="J3219" s="35">
        <f t="shared" si="350"/>
        <v>1799.87</v>
      </c>
      <c r="K3219" s="35">
        <f t="shared" si="351"/>
        <v>343.14999999999986</v>
      </c>
      <c r="L3219" s="35">
        <f t="shared" si="352"/>
        <v>223.21999999999986</v>
      </c>
      <c r="M3219" s="36">
        <f t="shared" si="353"/>
        <v>0.19065265824754005</v>
      </c>
      <c r="N3219" s="37">
        <f t="shared" si="354"/>
        <v>2021</v>
      </c>
      <c r="O3219" s="38" t="str">
        <f t="shared" si="355"/>
        <v>Q3</v>
      </c>
      <c r="P3219" s="37">
        <f t="shared" si="356"/>
        <v>8</v>
      </c>
    </row>
    <row r="3220" spans="1:16" x14ac:dyDescent="0.25">
      <c r="A3220" s="31">
        <v>44409</v>
      </c>
      <c r="B3220" s="32" t="s">
        <v>82</v>
      </c>
      <c r="C3220" s="32" t="s">
        <v>75</v>
      </c>
      <c r="D3220" s="32" t="s">
        <v>76</v>
      </c>
      <c r="E3220" s="33">
        <v>463</v>
      </c>
      <c r="F3220" s="34">
        <v>48120.61</v>
      </c>
      <c r="G3220" s="34">
        <v>0</v>
      </c>
      <c r="H3220" s="34">
        <v>39598.480000000003</v>
      </c>
      <c r="I3220" s="34">
        <v>0</v>
      </c>
      <c r="J3220" s="35">
        <f t="shared" si="350"/>
        <v>48120.61</v>
      </c>
      <c r="K3220" s="35">
        <f t="shared" si="351"/>
        <v>8522.1299999999974</v>
      </c>
      <c r="L3220" s="35">
        <f t="shared" si="352"/>
        <v>8522.1299999999974</v>
      </c>
      <c r="M3220" s="36">
        <f t="shared" si="353"/>
        <v>0.17709937592229186</v>
      </c>
      <c r="N3220" s="37">
        <f t="shared" si="354"/>
        <v>2021</v>
      </c>
      <c r="O3220" s="38" t="str">
        <f t="shared" si="355"/>
        <v>Q3</v>
      </c>
      <c r="P3220" s="37">
        <f t="shared" si="356"/>
        <v>8</v>
      </c>
    </row>
    <row r="3221" spans="1:16" x14ac:dyDescent="0.25">
      <c r="A3221" s="31">
        <v>44409</v>
      </c>
      <c r="B3221" s="32" t="s">
        <v>82</v>
      </c>
      <c r="C3221" s="32" t="s">
        <v>75</v>
      </c>
      <c r="D3221" s="32" t="s">
        <v>77</v>
      </c>
      <c r="E3221" s="33">
        <v>33</v>
      </c>
      <c r="F3221" s="34">
        <v>3170.95</v>
      </c>
      <c r="G3221" s="34">
        <v>158.53</v>
      </c>
      <c r="H3221" s="34">
        <v>2828.43</v>
      </c>
      <c r="I3221" s="34">
        <v>0</v>
      </c>
      <c r="J3221" s="35">
        <f t="shared" si="350"/>
        <v>3012.4199999999996</v>
      </c>
      <c r="K3221" s="35">
        <f t="shared" si="351"/>
        <v>183.98999999999978</v>
      </c>
      <c r="L3221" s="35">
        <f t="shared" si="352"/>
        <v>183.98999999999978</v>
      </c>
      <c r="M3221" s="36">
        <f t="shared" si="353"/>
        <v>6.1077140637759611E-2</v>
      </c>
      <c r="N3221" s="37">
        <f t="shared" si="354"/>
        <v>2021</v>
      </c>
      <c r="O3221" s="38" t="str">
        <f t="shared" si="355"/>
        <v>Q3</v>
      </c>
      <c r="P3221" s="37">
        <f t="shared" si="356"/>
        <v>8</v>
      </c>
    </row>
    <row r="3222" spans="1:16" x14ac:dyDescent="0.25">
      <c r="A3222" s="31">
        <v>44409</v>
      </c>
      <c r="B3222" s="32" t="s">
        <v>82</v>
      </c>
      <c r="C3222" s="32" t="s">
        <v>78</v>
      </c>
      <c r="D3222" s="32" t="s">
        <v>76</v>
      </c>
      <c r="E3222" s="33">
        <v>618</v>
      </c>
      <c r="F3222" s="34">
        <v>63122.77</v>
      </c>
      <c r="G3222" s="34">
        <v>0</v>
      </c>
      <c r="H3222" s="34">
        <v>52019.79</v>
      </c>
      <c r="I3222" s="34">
        <v>0</v>
      </c>
      <c r="J3222" s="35">
        <f t="shared" si="350"/>
        <v>63122.77</v>
      </c>
      <c r="K3222" s="35">
        <f t="shared" si="351"/>
        <v>11102.979999999996</v>
      </c>
      <c r="L3222" s="35">
        <f t="shared" si="352"/>
        <v>11102.979999999996</v>
      </c>
      <c r="M3222" s="36">
        <f t="shared" si="353"/>
        <v>0.17589500587505896</v>
      </c>
      <c r="N3222" s="37">
        <f t="shared" si="354"/>
        <v>2021</v>
      </c>
      <c r="O3222" s="38" t="str">
        <f t="shared" si="355"/>
        <v>Q3</v>
      </c>
      <c r="P3222" s="37">
        <f t="shared" si="356"/>
        <v>8</v>
      </c>
    </row>
    <row r="3223" spans="1:16" x14ac:dyDescent="0.25">
      <c r="A3223" s="31">
        <v>44409</v>
      </c>
      <c r="B3223" s="32" t="s">
        <v>82</v>
      </c>
      <c r="C3223" s="32" t="s">
        <v>78</v>
      </c>
      <c r="D3223" s="32" t="s">
        <v>77</v>
      </c>
      <c r="E3223" s="33">
        <v>314</v>
      </c>
      <c r="F3223" s="34">
        <v>30479.39</v>
      </c>
      <c r="G3223" s="34">
        <v>6880.23</v>
      </c>
      <c r="H3223" s="34">
        <v>25410.07</v>
      </c>
      <c r="I3223" s="34">
        <v>0</v>
      </c>
      <c r="J3223" s="35">
        <f t="shared" si="350"/>
        <v>23599.16</v>
      </c>
      <c r="K3223" s="35">
        <f t="shared" si="351"/>
        <v>-1810.9099999999999</v>
      </c>
      <c r="L3223" s="35">
        <f t="shared" si="352"/>
        <v>-1810.9099999999999</v>
      </c>
      <c r="M3223" s="36">
        <f t="shared" si="353"/>
        <v>-7.6736205864954513E-2</v>
      </c>
      <c r="N3223" s="37">
        <f t="shared" si="354"/>
        <v>2021</v>
      </c>
      <c r="O3223" s="38" t="str">
        <f t="shared" si="355"/>
        <v>Q3</v>
      </c>
      <c r="P3223" s="37">
        <f t="shared" si="356"/>
        <v>8</v>
      </c>
    </row>
    <row r="3224" spans="1:16" x14ac:dyDescent="0.25">
      <c r="A3224" s="31">
        <v>44409</v>
      </c>
      <c r="B3224" s="32" t="s">
        <v>82</v>
      </c>
      <c r="C3224" s="32" t="s">
        <v>79</v>
      </c>
      <c r="D3224" s="32" t="s">
        <v>76</v>
      </c>
      <c r="E3224" s="33">
        <v>434</v>
      </c>
      <c r="F3224" s="34">
        <v>46331.98</v>
      </c>
      <c r="G3224" s="34">
        <v>0</v>
      </c>
      <c r="H3224" s="34">
        <v>38767.589999999997</v>
      </c>
      <c r="I3224" s="34">
        <v>0</v>
      </c>
      <c r="J3224" s="35">
        <f t="shared" si="350"/>
        <v>46331.98</v>
      </c>
      <c r="K3224" s="35">
        <f t="shared" si="351"/>
        <v>7564.3900000000067</v>
      </c>
      <c r="L3224" s="35">
        <f t="shared" si="352"/>
        <v>7564.3900000000067</v>
      </c>
      <c r="M3224" s="36">
        <f t="shared" si="353"/>
        <v>0.16326498457436972</v>
      </c>
      <c r="N3224" s="37">
        <f t="shared" si="354"/>
        <v>2021</v>
      </c>
      <c r="O3224" s="38" t="str">
        <f t="shared" si="355"/>
        <v>Q3</v>
      </c>
      <c r="P3224" s="37">
        <f t="shared" si="356"/>
        <v>8</v>
      </c>
    </row>
    <row r="3225" spans="1:16" x14ac:dyDescent="0.25">
      <c r="A3225" s="31">
        <v>44409</v>
      </c>
      <c r="B3225" s="32" t="s">
        <v>82</v>
      </c>
      <c r="C3225" s="32" t="s">
        <v>79</v>
      </c>
      <c r="D3225" s="32" t="s">
        <v>77</v>
      </c>
      <c r="E3225" s="33">
        <v>17</v>
      </c>
      <c r="F3225" s="34">
        <v>2034.86</v>
      </c>
      <c r="G3225" s="34">
        <v>101.74</v>
      </c>
      <c r="H3225" s="34">
        <v>1691.35</v>
      </c>
      <c r="I3225" s="34">
        <v>0</v>
      </c>
      <c r="J3225" s="35">
        <f t="shared" si="350"/>
        <v>1933.12</v>
      </c>
      <c r="K3225" s="35">
        <f t="shared" si="351"/>
        <v>241.76999999999998</v>
      </c>
      <c r="L3225" s="35">
        <f t="shared" si="352"/>
        <v>241.76999999999998</v>
      </c>
      <c r="M3225" s="36">
        <f t="shared" si="353"/>
        <v>0.12506724879986758</v>
      </c>
      <c r="N3225" s="37">
        <f t="shared" si="354"/>
        <v>2021</v>
      </c>
      <c r="O3225" s="38" t="str">
        <f t="shared" si="355"/>
        <v>Q3</v>
      </c>
      <c r="P3225" s="37">
        <f t="shared" si="356"/>
        <v>8</v>
      </c>
    </row>
    <row r="3226" spans="1:16" x14ac:dyDescent="0.25">
      <c r="A3226" s="31">
        <v>44409</v>
      </c>
      <c r="B3226" s="32" t="s">
        <v>83</v>
      </c>
      <c r="C3226" s="32" t="s">
        <v>86</v>
      </c>
      <c r="D3226" s="32" t="s">
        <v>76</v>
      </c>
      <c r="E3226" s="33">
        <v>166</v>
      </c>
      <c r="F3226" s="34">
        <v>109222.23</v>
      </c>
      <c r="G3226" s="34">
        <v>0</v>
      </c>
      <c r="H3226" s="34">
        <v>59926.43</v>
      </c>
      <c r="I3226" s="34">
        <v>7095.46</v>
      </c>
      <c r="J3226" s="35">
        <f t="shared" si="350"/>
        <v>109222.23</v>
      </c>
      <c r="K3226" s="35">
        <f t="shared" si="351"/>
        <v>49295.799999999996</v>
      </c>
      <c r="L3226" s="35">
        <f t="shared" si="352"/>
        <v>42200.34</v>
      </c>
      <c r="M3226" s="36">
        <f t="shared" si="353"/>
        <v>0.45133486104431303</v>
      </c>
      <c r="N3226" s="37">
        <f t="shared" si="354"/>
        <v>2021</v>
      </c>
      <c r="O3226" s="38" t="str">
        <f t="shared" si="355"/>
        <v>Q3</v>
      </c>
      <c r="P3226" s="37">
        <f t="shared" si="356"/>
        <v>8</v>
      </c>
    </row>
    <row r="3227" spans="1:16" x14ac:dyDescent="0.25">
      <c r="A3227" s="31">
        <v>44409</v>
      </c>
      <c r="B3227" s="32" t="s">
        <v>83</v>
      </c>
      <c r="C3227" s="32" t="s">
        <v>86</v>
      </c>
      <c r="D3227" s="32" t="s">
        <v>77</v>
      </c>
      <c r="E3227" s="33">
        <v>9</v>
      </c>
      <c r="F3227" s="34">
        <v>4947.38</v>
      </c>
      <c r="G3227" s="34">
        <v>247.35</v>
      </c>
      <c r="H3227" s="34">
        <v>2596.9</v>
      </c>
      <c r="I3227" s="34">
        <v>310.70999999999998</v>
      </c>
      <c r="J3227" s="35">
        <f t="shared" si="350"/>
        <v>4700.03</v>
      </c>
      <c r="K3227" s="35">
        <f t="shared" si="351"/>
        <v>2103.1299999999997</v>
      </c>
      <c r="L3227" s="35">
        <f t="shared" si="352"/>
        <v>1792.4199999999996</v>
      </c>
      <c r="M3227" s="36">
        <f t="shared" si="353"/>
        <v>0.44747161188332835</v>
      </c>
      <c r="N3227" s="37">
        <f t="shared" si="354"/>
        <v>2021</v>
      </c>
      <c r="O3227" s="38" t="str">
        <f t="shared" si="355"/>
        <v>Q3</v>
      </c>
      <c r="P3227" s="37">
        <f t="shared" si="356"/>
        <v>8</v>
      </c>
    </row>
    <row r="3228" spans="1:16" x14ac:dyDescent="0.25">
      <c r="A3228" s="31">
        <v>44409</v>
      </c>
      <c r="B3228" s="32" t="s">
        <v>83</v>
      </c>
      <c r="C3228" s="32" t="s">
        <v>75</v>
      </c>
      <c r="D3228" s="32" t="s">
        <v>76</v>
      </c>
      <c r="E3228" s="33">
        <v>155</v>
      </c>
      <c r="F3228" s="34">
        <v>96665.41</v>
      </c>
      <c r="G3228" s="34">
        <v>0</v>
      </c>
      <c r="H3228" s="34">
        <v>52245.89</v>
      </c>
      <c r="I3228" s="34">
        <v>0</v>
      </c>
      <c r="J3228" s="35">
        <f t="shared" si="350"/>
        <v>96665.41</v>
      </c>
      <c r="K3228" s="35">
        <f t="shared" si="351"/>
        <v>44419.520000000004</v>
      </c>
      <c r="L3228" s="35">
        <f t="shared" si="352"/>
        <v>44419.520000000004</v>
      </c>
      <c r="M3228" s="36">
        <f t="shared" si="353"/>
        <v>0.45951824959931376</v>
      </c>
      <c r="N3228" s="37">
        <f t="shared" si="354"/>
        <v>2021</v>
      </c>
      <c r="O3228" s="38" t="str">
        <f t="shared" si="355"/>
        <v>Q3</v>
      </c>
      <c r="P3228" s="37">
        <f t="shared" si="356"/>
        <v>8</v>
      </c>
    </row>
    <row r="3229" spans="1:16" x14ac:dyDescent="0.25">
      <c r="A3229" s="31">
        <v>44409</v>
      </c>
      <c r="B3229" s="32" t="s">
        <v>83</v>
      </c>
      <c r="C3229" s="32" t="s">
        <v>75</v>
      </c>
      <c r="D3229" s="32" t="s">
        <v>77</v>
      </c>
      <c r="E3229" s="33">
        <v>8</v>
      </c>
      <c r="F3229" s="34">
        <v>3678.79</v>
      </c>
      <c r="G3229" s="34">
        <v>183.95</v>
      </c>
      <c r="H3229" s="34">
        <v>1920.68</v>
      </c>
      <c r="I3229" s="34">
        <v>0</v>
      </c>
      <c r="J3229" s="35">
        <f t="shared" si="350"/>
        <v>3494.84</v>
      </c>
      <c r="K3229" s="35">
        <f t="shared" si="351"/>
        <v>1574.16</v>
      </c>
      <c r="L3229" s="35">
        <f t="shared" si="352"/>
        <v>1574.16</v>
      </c>
      <c r="M3229" s="36">
        <f t="shared" si="353"/>
        <v>0.45042405374781108</v>
      </c>
      <c r="N3229" s="37">
        <f t="shared" si="354"/>
        <v>2021</v>
      </c>
      <c r="O3229" s="38" t="str">
        <f t="shared" si="355"/>
        <v>Q3</v>
      </c>
      <c r="P3229" s="37">
        <f t="shared" si="356"/>
        <v>8</v>
      </c>
    </row>
    <row r="3230" spans="1:16" x14ac:dyDescent="0.25">
      <c r="A3230" s="31">
        <v>44409</v>
      </c>
      <c r="B3230" s="32" t="s">
        <v>83</v>
      </c>
      <c r="C3230" s="32" t="s">
        <v>78</v>
      </c>
      <c r="D3230" s="32" t="s">
        <v>76</v>
      </c>
      <c r="E3230" s="33">
        <v>167</v>
      </c>
      <c r="F3230" s="34">
        <v>107072.52</v>
      </c>
      <c r="G3230" s="34">
        <v>0</v>
      </c>
      <c r="H3230" s="34">
        <v>57738.71</v>
      </c>
      <c r="I3230" s="34">
        <v>0</v>
      </c>
      <c r="J3230" s="35">
        <f t="shared" si="350"/>
        <v>107072.52</v>
      </c>
      <c r="K3230" s="35">
        <f t="shared" si="351"/>
        <v>49333.810000000005</v>
      </c>
      <c r="L3230" s="35">
        <f t="shared" si="352"/>
        <v>49333.810000000005</v>
      </c>
      <c r="M3230" s="36">
        <f t="shared" si="353"/>
        <v>0.4607513673909982</v>
      </c>
      <c r="N3230" s="37">
        <f t="shared" si="354"/>
        <v>2021</v>
      </c>
      <c r="O3230" s="38" t="str">
        <f t="shared" si="355"/>
        <v>Q3</v>
      </c>
      <c r="P3230" s="37">
        <f t="shared" si="356"/>
        <v>8</v>
      </c>
    </row>
    <row r="3231" spans="1:16" x14ac:dyDescent="0.25">
      <c r="A3231" s="31">
        <v>44409</v>
      </c>
      <c r="B3231" s="32" t="s">
        <v>83</v>
      </c>
      <c r="C3231" s="32" t="s">
        <v>78</v>
      </c>
      <c r="D3231" s="32" t="s">
        <v>77</v>
      </c>
      <c r="E3231" s="33">
        <v>81</v>
      </c>
      <c r="F3231" s="34">
        <v>47677.440000000002</v>
      </c>
      <c r="G3231" s="34">
        <v>10693.85</v>
      </c>
      <c r="H3231" s="34">
        <v>24902.32</v>
      </c>
      <c r="I3231" s="34">
        <v>0</v>
      </c>
      <c r="J3231" s="35">
        <f t="shared" si="350"/>
        <v>36983.590000000004</v>
      </c>
      <c r="K3231" s="35">
        <f t="shared" si="351"/>
        <v>12081.270000000004</v>
      </c>
      <c r="L3231" s="35">
        <f t="shared" si="352"/>
        <v>12081.270000000004</v>
      </c>
      <c r="M3231" s="36">
        <f t="shared" si="353"/>
        <v>0.32666569145937435</v>
      </c>
      <c r="N3231" s="37">
        <f t="shared" si="354"/>
        <v>2021</v>
      </c>
      <c r="O3231" s="38" t="str">
        <f t="shared" si="355"/>
        <v>Q3</v>
      </c>
      <c r="P3231" s="37">
        <f t="shared" si="356"/>
        <v>8</v>
      </c>
    </row>
    <row r="3232" spans="1:16" x14ac:dyDescent="0.25">
      <c r="A3232" s="31">
        <v>44409</v>
      </c>
      <c r="B3232" s="32" t="s">
        <v>83</v>
      </c>
      <c r="C3232" s="32" t="s">
        <v>79</v>
      </c>
      <c r="D3232" s="32" t="s">
        <v>76</v>
      </c>
      <c r="E3232" s="33">
        <v>178</v>
      </c>
      <c r="F3232" s="34">
        <v>110825.38</v>
      </c>
      <c r="G3232" s="34">
        <v>0</v>
      </c>
      <c r="H3232" s="34">
        <v>58881.86</v>
      </c>
      <c r="I3232" s="34">
        <v>0</v>
      </c>
      <c r="J3232" s="35">
        <f t="shared" si="350"/>
        <v>110825.38</v>
      </c>
      <c r="K3232" s="35">
        <f t="shared" si="351"/>
        <v>51943.520000000004</v>
      </c>
      <c r="L3232" s="35">
        <f t="shared" si="352"/>
        <v>51943.520000000004</v>
      </c>
      <c r="M3232" s="36">
        <f t="shared" si="353"/>
        <v>0.46869697175863506</v>
      </c>
      <c r="N3232" s="37">
        <f t="shared" si="354"/>
        <v>2021</v>
      </c>
      <c r="O3232" s="38" t="str">
        <f t="shared" si="355"/>
        <v>Q3</v>
      </c>
      <c r="P3232" s="37">
        <f t="shared" si="356"/>
        <v>8</v>
      </c>
    </row>
    <row r="3233" spans="1:16" x14ac:dyDescent="0.25">
      <c r="A3233" s="31">
        <v>44409</v>
      </c>
      <c r="B3233" s="32" t="s">
        <v>83</v>
      </c>
      <c r="C3233" s="32" t="s">
        <v>79</v>
      </c>
      <c r="D3233" s="32" t="s">
        <v>77</v>
      </c>
      <c r="E3233" s="33">
        <v>6</v>
      </c>
      <c r="F3233" s="34">
        <v>4509.0600000000004</v>
      </c>
      <c r="G3233" s="34">
        <v>225.46</v>
      </c>
      <c r="H3233" s="34">
        <v>2410.23</v>
      </c>
      <c r="I3233" s="34">
        <v>0</v>
      </c>
      <c r="J3233" s="35">
        <f t="shared" si="350"/>
        <v>4283.6000000000004</v>
      </c>
      <c r="K3233" s="35">
        <f t="shared" si="351"/>
        <v>1873.3700000000003</v>
      </c>
      <c r="L3233" s="35">
        <f t="shared" si="352"/>
        <v>1873.3700000000003</v>
      </c>
      <c r="M3233" s="36">
        <f t="shared" si="353"/>
        <v>0.43733541880661131</v>
      </c>
      <c r="N3233" s="37">
        <f t="shared" si="354"/>
        <v>2021</v>
      </c>
      <c r="O3233" s="38" t="str">
        <f t="shared" si="355"/>
        <v>Q3</v>
      </c>
      <c r="P3233" s="37">
        <f t="shared" si="356"/>
        <v>8</v>
      </c>
    </row>
    <row r="3234" spans="1:16" x14ac:dyDescent="0.25">
      <c r="A3234" s="31">
        <v>44409</v>
      </c>
      <c r="B3234" s="32" t="s">
        <v>84</v>
      </c>
      <c r="C3234" s="32" t="s">
        <v>86</v>
      </c>
      <c r="D3234" s="32" t="s">
        <v>76</v>
      </c>
      <c r="E3234" s="33">
        <v>78</v>
      </c>
      <c r="F3234" s="34">
        <v>341428.25</v>
      </c>
      <c r="G3234" s="34">
        <v>0</v>
      </c>
      <c r="H3234" s="34">
        <v>283871.28000000003</v>
      </c>
      <c r="I3234" s="34">
        <v>22215.08</v>
      </c>
      <c r="J3234" s="35">
        <f t="shared" si="350"/>
        <v>341428.25</v>
      </c>
      <c r="K3234" s="35">
        <f t="shared" si="351"/>
        <v>57556.969999999972</v>
      </c>
      <c r="L3234" s="35">
        <f t="shared" si="352"/>
        <v>35341.88999999997</v>
      </c>
      <c r="M3234" s="36">
        <f t="shared" si="353"/>
        <v>0.1685770582838414</v>
      </c>
      <c r="N3234" s="37">
        <f t="shared" si="354"/>
        <v>2021</v>
      </c>
      <c r="O3234" s="38" t="str">
        <f t="shared" si="355"/>
        <v>Q3</v>
      </c>
      <c r="P3234" s="37">
        <f t="shared" si="356"/>
        <v>8</v>
      </c>
    </row>
    <row r="3235" spans="1:16" x14ac:dyDescent="0.25">
      <c r="A3235" s="31">
        <v>44409</v>
      </c>
      <c r="B3235" s="32" t="s">
        <v>84</v>
      </c>
      <c r="C3235" s="32" t="s">
        <v>86</v>
      </c>
      <c r="D3235" s="32" t="s">
        <v>77</v>
      </c>
      <c r="E3235" s="33">
        <v>2</v>
      </c>
      <c r="F3235" s="34">
        <v>11425.03</v>
      </c>
      <c r="G3235" s="34">
        <v>571.25</v>
      </c>
      <c r="H3235" s="34">
        <v>9802.4699999999993</v>
      </c>
      <c r="I3235" s="34">
        <v>712.29</v>
      </c>
      <c r="J3235" s="35">
        <f t="shared" si="350"/>
        <v>10853.78</v>
      </c>
      <c r="K3235" s="35">
        <f t="shared" si="351"/>
        <v>1051.3100000000013</v>
      </c>
      <c r="L3235" s="35">
        <f t="shared" si="352"/>
        <v>339.02000000000135</v>
      </c>
      <c r="M3235" s="36">
        <f t="shared" si="353"/>
        <v>9.6861185688304097E-2</v>
      </c>
      <c r="N3235" s="37">
        <f t="shared" si="354"/>
        <v>2021</v>
      </c>
      <c r="O3235" s="38" t="str">
        <f t="shared" si="355"/>
        <v>Q3</v>
      </c>
      <c r="P3235" s="37">
        <f t="shared" si="356"/>
        <v>8</v>
      </c>
    </row>
    <row r="3236" spans="1:16" x14ac:dyDescent="0.25">
      <c r="A3236" s="31">
        <v>44409</v>
      </c>
      <c r="B3236" s="32" t="s">
        <v>84</v>
      </c>
      <c r="C3236" s="32" t="s">
        <v>75</v>
      </c>
      <c r="D3236" s="32" t="s">
        <v>76</v>
      </c>
      <c r="E3236" s="33">
        <v>105</v>
      </c>
      <c r="F3236" s="34">
        <v>426567.31</v>
      </c>
      <c r="G3236" s="34">
        <v>0</v>
      </c>
      <c r="H3236" s="34">
        <v>362960.31</v>
      </c>
      <c r="I3236" s="34">
        <v>0</v>
      </c>
      <c r="J3236" s="35">
        <f t="shared" si="350"/>
        <v>426567.31</v>
      </c>
      <c r="K3236" s="35">
        <f t="shared" si="351"/>
        <v>63607</v>
      </c>
      <c r="L3236" s="35">
        <f t="shared" si="352"/>
        <v>63607</v>
      </c>
      <c r="M3236" s="36">
        <f t="shared" si="353"/>
        <v>0.14911362992161775</v>
      </c>
      <c r="N3236" s="37">
        <f t="shared" si="354"/>
        <v>2021</v>
      </c>
      <c r="O3236" s="38" t="str">
        <f t="shared" si="355"/>
        <v>Q3</v>
      </c>
      <c r="P3236" s="37">
        <f t="shared" si="356"/>
        <v>8</v>
      </c>
    </row>
    <row r="3237" spans="1:16" x14ac:dyDescent="0.25">
      <c r="A3237" s="31">
        <v>44409</v>
      </c>
      <c r="B3237" s="32" t="s">
        <v>84</v>
      </c>
      <c r="C3237" s="32" t="s">
        <v>75</v>
      </c>
      <c r="D3237" s="32" t="s">
        <v>77</v>
      </c>
      <c r="E3237" s="33">
        <v>5</v>
      </c>
      <c r="F3237" s="34">
        <v>15286</v>
      </c>
      <c r="G3237" s="34">
        <v>764.3</v>
      </c>
      <c r="H3237" s="34">
        <v>11597.96</v>
      </c>
      <c r="I3237" s="34">
        <v>0</v>
      </c>
      <c r="J3237" s="35">
        <f t="shared" si="350"/>
        <v>14521.7</v>
      </c>
      <c r="K3237" s="35">
        <f t="shared" si="351"/>
        <v>2923.7400000000016</v>
      </c>
      <c r="L3237" s="35">
        <f t="shared" si="352"/>
        <v>2923.7400000000016</v>
      </c>
      <c r="M3237" s="36">
        <f t="shared" si="353"/>
        <v>0.20133593174352876</v>
      </c>
      <c r="N3237" s="37">
        <f t="shared" si="354"/>
        <v>2021</v>
      </c>
      <c r="O3237" s="38" t="str">
        <f t="shared" si="355"/>
        <v>Q3</v>
      </c>
      <c r="P3237" s="37">
        <f t="shared" si="356"/>
        <v>8</v>
      </c>
    </row>
    <row r="3238" spans="1:16" x14ac:dyDescent="0.25">
      <c r="A3238" s="31">
        <v>44409</v>
      </c>
      <c r="B3238" s="32" t="s">
        <v>84</v>
      </c>
      <c r="C3238" s="32" t="s">
        <v>78</v>
      </c>
      <c r="D3238" s="32" t="s">
        <v>76</v>
      </c>
      <c r="E3238" s="33">
        <v>67</v>
      </c>
      <c r="F3238" s="34">
        <v>268129.43</v>
      </c>
      <c r="G3238" s="34">
        <v>0</v>
      </c>
      <c r="H3238" s="34">
        <v>222516.63</v>
      </c>
      <c r="I3238" s="34">
        <v>0</v>
      </c>
      <c r="J3238" s="35">
        <f t="shared" si="350"/>
        <v>268129.43</v>
      </c>
      <c r="K3238" s="35">
        <f t="shared" si="351"/>
        <v>45612.799999999988</v>
      </c>
      <c r="L3238" s="35">
        <f t="shared" si="352"/>
        <v>45612.799999999988</v>
      </c>
      <c r="M3238" s="36">
        <f t="shared" si="353"/>
        <v>0.17011485833539416</v>
      </c>
      <c r="N3238" s="37">
        <f t="shared" si="354"/>
        <v>2021</v>
      </c>
      <c r="O3238" s="38" t="str">
        <f t="shared" si="355"/>
        <v>Q3</v>
      </c>
      <c r="P3238" s="37">
        <f t="shared" si="356"/>
        <v>8</v>
      </c>
    </row>
    <row r="3239" spans="1:16" x14ac:dyDescent="0.25">
      <c r="A3239" s="31">
        <v>44409</v>
      </c>
      <c r="B3239" s="32" t="s">
        <v>84</v>
      </c>
      <c r="C3239" s="32" t="s">
        <v>78</v>
      </c>
      <c r="D3239" s="32" t="s">
        <v>77</v>
      </c>
      <c r="E3239" s="33">
        <v>23</v>
      </c>
      <c r="F3239" s="34">
        <v>114015.15</v>
      </c>
      <c r="G3239" s="34">
        <v>27175.16</v>
      </c>
      <c r="H3239" s="34">
        <v>94891.59</v>
      </c>
      <c r="I3239" s="34">
        <v>0</v>
      </c>
      <c r="J3239" s="35">
        <f t="shared" si="350"/>
        <v>86839.989999999991</v>
      </c>
      <c r="K3239" s="35">
        <f t="shared" si="351"/>
        <v>-8051.6000000000058</v>
      </c>
      <c r="L3239" s="35">
        <f t="shared" si="352"/>
        <v>-8051.6000000000058</v>
      </c>
      <c r="M3239" s="36">
        <f t="shared" si="353"/>
        <v>-9.2717652316634383E-2</v>
      </c>
      <c r="N3239" s="37">
        <f t="shared" si="354"/>
        <v>2021</v>
      </c>
      <c r="O3239" s="38" t="str">
        <f t="shared" si="355"/>
        <v>Q3</v>
      </c>
      <c r="P3239" s="37">
        <f t="shared" si="356"/>
        <v>8</v>
      </c>
    </row>
    <row r="3240" spans="1:16" x14ac:dyDescent="0.25">
      <c r="A3240" s="31">
        <v>44409</v>
      </c>
      <c r="B3240" s="32" t="s">
        <v>84</v>
      </c>
      <c r="C3240" s="32" t="s">
        <v>79</v>
      </c>
      <c r="D3240" s="32" t="s">
        <v>76</v>
      </c>
      <c r="E3240" s="33">
        <v>86</v>
      </c>
      <c r="F3240" s="34">
        <v>338140.34</v>
      </c>
      <c r="G3240" s="34">
        <v>0</v>
      </c>
      <c r="H3240" s="34">
        <v>275424.65999999997</v>
      </c>
      <c r="I3240" s="34">
        <v>0</v>
      </c>
      <c r="J3240" s="35">
        <f t="shared" si="350"/>
        <v>338140.34</v>
      </c>
      <c r="K3240" s="35">
        <f t="shared" si="351"/>
        <v>62715.680000000051</v>
      </c>
      <c r="L3240" s="35">
        <f t="shared" si="352"/>
        <v>62715.680000000051</v>
      </c>
      <c r="M3240" s="36">
        <f t="shared" si="353"/>
        <v>0.18547233968002766</v>
      </c>
      <c r="N3240" s="37">
        <f t="shared" si="354"/>
        <v>2021</v>
      </c>
      <c r="O3240" s="38" t="str">
        <f t="shared" si="355"/>
        <v>Q3</v>
      </c>
      <c r="P3240" s="37">
        <f t="shared" si="356"/>
        <v>8</v>
      </c>
    </row>
    <row r="3241" spans="1:16" x14ac:dyDescent="0.25">
      <c r="A3241" s="31">
        <v>44409</v>
      </c>
      <c r="B3241" s="32" t="s">
        <v>84</v>
      </c>
      <c r="C3241" s="32" t="s">
        <v>79</v>
      </c>
      <c r="D3241" s="32" t="s">
        <v>77</v>
      </c>
      <c r="E3241" s="33">
        <v>7</v>
      </c>
      <c r="F3241" s="34">
        <v>25088.03</v>
      </c>
      <c r="G3241" s="34">
        <v>1254.4000000000001</v>
      </c>
      <c r="H3241" s="34">
        <v>19980.669999999998</v>
      </c>
      <c r="I3241" s="34">
        <v>0</v>
      </c>
      <c r="J3241" s="35">
        <f t="shared" si="350"/>
        <v>23833.629999999997</v>
      </c>
      <c r="K3241" s="35">
        <f t="shared" si="351"/>
        <v>3852.9599999999991</v>
      </c>
      <c r="L3241" s="35">
        <f t="shared" si="352"/>
        <v>3852.9599999999991</v>
      </c>
      <c r="M3241" s="36">
        <f t="shared" si="353"/>
        <v>0.16166064506329919</v>
      </c>
      <c r="N3241" s="37">
        <f t="shared" si="354"/>
        <v>2021</v>
      </c>
      <c r="O3241" s="38" t="str">
        <f t="shared" si="355"/>
        <v>Q3</v>
      </c>
      <c r="P3241" s="37">
        <f t="shared" si="356"/>
        <v>8</v>
      </c>
    </row>
    <row r="3242" spans="1:16" x14ac:dyDescent="0.25">
      <c r="A3242" s="31">
        <v>44409</v>
      </c>
      <c r="B3242" s="32" t="s">
        <v>85</v>
      </c>
      <c r="C3242" s="32" t="s">
        <v>86</v>
      </c>
      <c r="D3242" s="32" t="s">
        <v>76</v>
      </c>
      <c r="E3242" s="33">
        <v>67</v>
      </c>
      <c r="F3242" s="34">
        <v>86971.839999999997</v>
      </c>
      <c r="G3242" s="34">
        <v>0</v>
      </c>
      <c r="H3242" s="34">
        <v>47090.15</v>
      </c>
      <c r="I3242" s="34">
        <v>5648.87</v>
      </c>
      <c r="J3242" s="35">
        <f t="shared" si="350"/>
        <v>86971.839999999997</v>
      </c>
      <c r="K3242" s="35">
        <f t="shared" si="351"/>
        <v>39881.689999999995</v>
      </c>
      <c r="L3242" s="35">
        <f t="shared" si="352"/>
        <v>34232.819999999992</v>
      </c>
      <c r="M3242" s="36">
        <f t="shared" si="353"/>
        <v>0.45855865530728102</v>
      </c>
      <c r="N3242" s="37">
        <f t="shared" si="354"/>
        <v>2021</v>
      </c>
      <c r="O3242" s="38" t="str">
        <f t="shared" si="355"/>
        <v>Q3</v>
      </c>
      <c r="P3242" s="37">
        <f t="shared" si="356"/>
        <v>8</v>
      </c>
    </row>
    <row r="3243" spans="1:16" x14ac:dyDescent="0.25">
      <c r="A3243" s="31">
        <v>44409</v>
      </c>
      <c r="B3243" s="32" t="s">
        <v>85</v>
      </c>
      <c r="C3243" s="32" t="s">
        <v>86</v>
      </c>
      <c r="D3243" s="32" t="s">
        <v>77</v>
      </c>
      <c r="E3243" s="33">
        <v>3</v>
      </c>
      <c r="F3243" s="34">
        <v>3397.26</v>
      </c>
      <c r="G3243" s="34">
        <v>169.86</v>
      </c>
      <c r="H3243" s="34">
        <v>1676.4</v>
      </c>
      <c r="I3243" s="34">
        <v>214.53</v>
      </c>
      <c r="J3243" s="35">
        <f t="shared" si="350"/>
        <v>3227.4</v>
      </c>
      <c r="K3243" s="35">
        <f t="shared" si="351"/>
        <v>1551</v>
      </c>
      <c r="L3243" s="35">
        <f t="shared" si="352"/>
        <v>1336.47</v>
      </c>
      <c r="M3243" s="36">
        <f t="shared" si="353"/>
        <v>0.48057259713701428</v>
      </c>
      <c r="N3243" s="37">
        <f t="shared" si="354"/>
        <v>2021</v>
      </c>
      <c r="O3243" s="38" t="str">
        <f t="shared" si="355"/>
        <v>Q3</v>
      </c>
      <c r="P3243" s="37">
        <f t="shared" si="356"/>
        <v>8</v>
      </c>
    </row>
    <row r="3244" spans="1:16" x14ac:dyDescent="0.25">
      <c r="A3244" s="31">
        <v>44409</v>
      </c>
      <c r="B3244" s="32" t="s">
        <v>85</v>
      </c>
      <c r="C3244" s="32" t="s">
        <v>75</v>
      </c>
      <c r="D3244" s="32" t="s">
        <v>76</v>
      </c>
      <c r="E3244" s="33">
        <v>52</v>
      </c>
      <c r="F3244" s="34">
        <v>73297.78</v>
      </c>
      <c r="G3244" s="34">
        <v>0</v>
      </c>
      <c r="H3244" s="34">
        <v>41669.71</v>
      </c>
      <c r="I3244" s="34">
        <v>0</v>
      </c>
      <c r="J3244" s="35">
        <f t="shared" si="350"/>
        <v>73297.78</v>
      </c>
      <c r="K3244" s="35">
        <f t="shared" si="351"/>
        <v>31628.07</v>
      </c>
      <c r="L3244" s="35">
        <f t="shared" si="352"/>
        <v>31628.07</v>
      </c>
      <c r="M3244" s="36">
        <f t="shared" si="353"/>
        <v>0.43150106319727555</v>
      </c>
      <c r="N3244" s="37">
        <f t="shared" si="354"/>
        <v>2021</v>
      </c>
      <c r="O3244" s="38" t="str">
        <f t="shared" si="355"/>
        <v>Q3</v>
      </c>
      <c r="P3244" s="37">
        <f t="shared" si="356"/>
        <v>8</v>
      </c>
    </row>
    <row r="3245" spans="1:16" x14ac:dyDescent="0.25">
      <c r="A3245" s="31">
        <v>44409</v>
      </c>
      <c r="B3245" s="32" t="s">
        <v>85</v>
      </c>
      <c r="C3245" s="32" t="s">
        <v>75</v>
      </c>
      <c r="D3245" s="32" t="s">
        <v>77</v>
      </c>
      <c r="E3245" s="33">
        <v>5</v>
      </c>
      <c r="F3245" s="34">
        <v>7700.98</v>
      </c>
      <c r="G3245" s="34">
        <v>385.04</v>
      </c>
      <c r="H3245" s="34">
        <v>3570.33</v>
      </c>
      <c r="I3245" s="34">
        <v>0</v>
      </c>
      <c r="J3245" s="35">
        <f t="shared" si="350"/>
        <v>7315.94</v>
      </c>
      <c r="K3245" s="35">
        <f t="shared" si="351"/>
        <v>3745.6099999999997</v>
      </c>
      <c r="L3245" s="35">
        <f t="shared" si="352"/>
        <v>3745.6099999999997</v>
      </c>
      <c r="M3245" s="36">
        <f t="shared" si="353"/>
        <v>0.51197932186431272</v>
      </c>
      <c r="N3245" s="37">
        <f t="shared" si="354"/>
        <v>2021</v>
      </c>
      <c r="O3245" s="38" t="str">
        <f t="shared" si="355"/>
        <v>Q3</v>
      </c>
      <c r="P3245" s="37">
        <f t="shared" si="356"/>
        <v>8</v>
      </c>
    </row>
    <row r="3246" spans="1:16" x14ac:dyDescent="0.25">
      <c r="A3246" s="31">
        <v>44409</v>
      </c>
      <c r="B3246" s="32" t="s">
        <v>85</v>
      </c>
      <c r="C3246" s="32" t="s">
        <v>78</v>
      </c>
      <c r="D3246" s="32" t="s">
        <v>76</v>
      </c>
      <c r="E3246" s="33">
        <v>69</v>
      </c>
      <c r="F3246" s="34">
        <v>114825.61</v>
      </c>
      <c r="G3246" s="34">
        <v>0</v>
      </c>
      <c r="H3246" s="34">
        <v>60976.58</v>
      </c>
      <c r="I3246" s="34">
        <v>0</v>
      </c>
      <c r="J3246" s="35">
        <f t="shared" si="350"/>
        <v>114825.61</v>
      </c>
      <c r="K3246" s="35">
        <f t="shared" si="351"/>
        <v>53849.03</v>
      </c>
      <c r="L3246" s="35">
        <f t="shared" si="352"/>
        <v>53849.03</v>
      </c>
      <c r="M3246" s="36">
        <f t="shared" si="353"/>
        <v>0.46896358747843792</v>
      </c>
      <c r="N3246" s="37">
        <f t="shared" si="354"/>
        <v>2021</v>
      </c>
      <c r="O3246" s="38" t="str">
        <f t="shared" si="355"/>
        <v>Q3</v>
      </c>
      <c r="P3246" s="37">
        <f t="shared" si="356"/>
        <v>8</v>
      </c>
    </row>
    <row r="3247" spans="1:16" x14ac:dyDescent="0.25">
      <c r="A3247" s="31">
        <v>44409</v>
      </c>
      <c r="B3247" s="32" t="s">
        <v>85</v>
      </c>
      <c r="C3247" s="32" t="s">
        <v>78</v>
      </c>
      <c r="D3247" s="32" t="s">
        <v>77</v>
      </c>
      <c r="E3247" s="33">
        <v>30</v>
      </c>
      <c r="F3247" s="34">
        <v>34657.120000000003</v>
      </c>
      <c r="G3247" s="34">
        <v>8258.4</v>
      </c>
      <c r="H3247" s="34">
        <v>18497.349999999999</v>
      </c>
      <c r="I3247" s="34">
        <v>0</v>
      </c>
      <c r="J3247" s="35">
        <f t="shared" si="350"/>
        <v>26398.720000000001</v>
      </c>
      <c r="K3247" s="35">
        <f t="shared" si="351"/>
        <v>7901.3700000000026</v>
      </c>
      <c r="L3247" s="35">
        <f t="shared" si="352"/>
        <v>7901.3700000000026</v>
      </c>
      <c r="M3247" s="36">
        <f t="shared" si="353"/>
        <v>0.29930883012509707</v>
      </c>
      <c r="N3247" s="37">
        <f t="shared" si="354"/>
        <v>2021</v>
      </c>
      <c r="O3247" s="38" t="str">
        <f t="shared" si="355"/>
        <v>Q3</v>
      </c>
      <c r="P3247" s="37">
        <f t="shared" si="356"/>
        <v>8</v>
      </c>
    </row>
    <row r="3248" spans="1:16" x14ac:dyDescent="0.25">
      <c r="A3248" s="31">
        <v>44409</v>
      </c>
      <c r="B3248" s="32" t="s">
        <v>85</v>
      </c>
      <c r="C3248" s="32" t="s">
        <v>79</v>
      </c>
      <c r="D3248" s="32" t="s">
        <v>76</v>
      </c>
      <c r="E3248" s="33">
        <v>79</v>
      </c>
      <c r="F3248" s="34">
        <v>95360.61</v>
      </c>
      <c r="G3248" s="34">
        <v>0</v>
      </c>
      <c r="H3248" s="34">
        <v>53360.91</v>
      </c>
      <c r="I3248" s="34">
        <v>0</v>
      </c>
      <c r="J3248" s="35">
        <f t="shared" si="350"/>
        <v>95360.61</v>
      </c>
      <c r="K3248" s="35">
        <f t="shared" si="351"/>
        <v>41999.7</v>
      </c>
      <c r="L3248" s="35">
        <f t="shared" si="352"/>
        <v>41999.7</v>
      </c>
      <c r="M3248" s="36">
        <f t="shared" si="353"/>
        <v>0.44043027828785908</v>
      </c>
      <c r="N3248" s="37">
        <f t="shared" si="354"/>
        <v>2021</v>
      </c>
      <c r="O3248" s="38" t="str">
        <f t="shared" si="355"/>
        <v>Q3</v>
      </c>
      <c r="P3248" s="37">
        <f t="shared" si="356"/>
        <v>8</v>
      </c>
    </row>
    <row r="3249" spans="1:16" x14ac:dyDescent="0.25">
      <c r="A3249" s="31">
        <v>44409</v>
      </c>
      <c r="B3249" s="32" t="s">
        <v>85</v>
      </c>
      <c r="C3249" s="32" t="s">
        <v>79</v>
      </c>
      <c r="D3249" s="32" t="s">
        <v>77</v>
      </c>
      <c r="E3249" s="33">
        <v>2</v>
      </c>
      <c r="F3249" s="34">
        <v>1720.16</v>
      </c>
      <c r="G3249" s="34">
        <v>86.01</v>
      </c>
      <c r="H3249" s="34">
        <v>956.89</v>
      </c>
      <c r="I3249" s="34">
        <v>0</v>
      </c>
      <c r="J3249" s="35">
        <f t="shared" si="350"/>
        <v>1634.15</v>
      </c>
      <c r="K3249" s="35">
        <f t="shared" si="351"/>
        <v>677.2600000000001</v>
      </c>
      <c r="L3249" s="35">
        <f t="shared" si="352"/>
        <v>677.2600000000001</v>
      </c>
      <c r="M3249" s="36">
        <f t="shared" si="353"/>
        <v>0.41444175871248051</v>
      </c>
      <c r="N3249" s="37">
        <f t="shared" si="354"/>
        <v>2021</v>
      </c>
      <c r="O3249" s="38" t="str">
        <f t="shared" si="355"/>
        <v>Q3</v>
      </c>
      <c r="P3249" s="37">
        <f t="shared" si="356"/>
        <v>8</v>
      </c>
    </row>
    <row r="3250" spans="1:16" x14ac:dyDescent="0.25">
      <c r="A3250" s="31">
        <v>44440</v>
      </c>
      <c r="B3250" s="32" t="s">
        <v>74</v>
      </c>
      <c r="C3250" s="32" t="s">
        <v>86</v>
      </c>
      <c r="D3250" s="32" t="s">
        <v>76</v>
      </c>
      <c r="E3250" s="33">
        <v>227</v>
      </c>
      <c r="F3250" s="34">
        <v>101089.68</v>
      </c>
      <c r="G3250" s="34">
        <v>0</v>
      </c>
      <c r="H3250" s="34">
        <v>58300.05</v>
      </c>
      <c r="I3250" s="34">
        <v>6651.66</v>
      </c>
      <c r="J3250" s="35">
        <f t="shared" si="350"/>
        <v>101089.68</v>
      </c>
      <c r="K3250" s="35">
        <f t="shared" si="351"/>
        <v>42789.62999999999</v>
      </c>
      <c r="L3250" s="35">
        <f t="shared" si="352"/>
        <v>36137.969999999987</v>
      </c>
      <c r="M3250" s="36">
        <f t="shared" si="353"/>
        <v>0.42328386042966992</v>
      </c>
      <c r="N3250" s="37">
        <f t="shared" si="354"/>
        <v>2021</v>
      </c>
      <c r="O3250" s="38" t="str">
        <f t="shared" si="355"/>
        <v>Q3</v>
      </c>
      <c r="P3250" s="37">
        <f t="shared" si="356"/>
        <v>9</v>
      </c>
    </row>
    <row r="3251" spans="1:16" x14ac:dyDescent="0.25">
      <c r="A3251" s="31">
        <v>44440</v>
      </c>
      <c r="B3251" s="32" t="s">
        <v>74</v>
      </c>
      <c r="C3251" s="32" t="s">
        <v>86</v>
      </c>
      <c r="D3251" s="32" t="s">
        <v>77</v>
      </c>
      <c r="E3251" s="33">
        <v>19</v>
      </c>
      <c r="F3251" s="34">
        <v>9650.77</v>
      </c>
      <c r="G3251" s="34">
        <v>1505.9</v>
      </c>
      <c r="H3251" s="34">
        <v>5333.97</v>
      </c>
      <c r="I3251" s="34">
        <v>531.9</v>
      </c>
      <c r="J3251" s="35">
        <f t="shared" si="350"/>
        <v>8144.8700000000008</v>
      </c>
      <c r="K3251" s="35">
        <f t="shared" si="351"/>
        <v>2810.9000000000005</v>
      </c>
      <c r="L3251" s="35">
        <f t="shared" si="352"/>
        <v>2279.0000000000005</v>
      </c>
      <c r="M3251" s="36">
        <f t="shared" si="353"/>
        <v>0.34511293611807192</v>
      </c>
      <c r="N3251" s="37">
        <f t="shared" si="354"/>
        <v>2021</v>
      </c>
      <c r="O3251" s="38" t="str">
        <f t="shared" si="355"/>
        <v>Q3</v>
      </c>
      <c r="P3251" s="37">
        <f t="shared" si="356"/>
        <v>9</v>
      </c>
    </row>
    <row r="3252" spans="1:16" x14ac:dyDescent="0.25">
      <c r="A3252" s="31">
        <v>44440</v>
      </c>
      <c r="B3252" s="32" t="s">
        <v>74</v>
      </c>
      <c r="C3252" s="32" t="s">
        <v>75</v>
      </c>
      <c r="D3252" s="32" t="s">
        <v>76</v>
      </c>
      <c r="E3252" s="33">
        <v>233</v>
      </c>
      <c r="F3252" s="34">
        <v>97993.86</v>
      </c>
      <c r="G3252" s="34">
        <v>0</v>
      </c>
      <c r="H3252" s="34">
        <v>59564.08</v>
      </c>
      <c r="I3252" s="34">
        <v>0</v>
      </c>
      <c r="J3252" s="35">
        <f t="shared" si="350"/>
        <v>97993.86</v>
      </c>
      <c r="K3252" s="35">
        <f t="shared" si="351"/>
        <v>38429.78</v>
      </c>
      <c r="L3252" s="35">
        <f t="shared" si="352"/>
        <v>38429.78</v>
      </c>
      <c r="M3252" s="36">
        <f t="shared" si="353"/>
        <v>0.39216518259409311</v>
      </c>
      <c r="N3252" s="37">
        <f t="shared" si="354"/>
        <v>2021</v>
      </c>
      <c r="O3252" s="38" t="str">
        <f t="shared" si="355"/>
        <v>Q3</v>
      </c>
      <c r="P3252" s="37">
        <f t="shared" si="356"/>
        <v>9</v>
      </c>
    </row>
    <row r="3253" spans="1:16" x14ac:dyDescent="0.25">
      <c r="A3253" s="31">
        <v>44440</v>
      </c>
      <c r="B3253" s="32" t="s">
        <v>74</v>
      </c>
      <c r="C3253" s="32" t="s">
        <v>75</v>
      </c>
      <c r="D3253" s="32" t="s">
        <v>77</v>
      </c>
      <c r="E3253" s="33">
        <v>35</v>
      </c>
      <c r="F3253" s="34">
        <v>16853.810000000001</v>
      </c>
      <c r="G3253" s="34">
        <v>2456.67</v>
      </c>
      <c r="H3253" s="34">
        <v>11120.1</v>
      </c>
      <c r="I3253" s="34">
        <v>0</v>
      </c>
      <c r="J3253" s="35">
        <f t="shared" si="350"/>
        <v>14397.140000000001</v>
      </c>
      <c r="K3253" s="35">
        <f t="shared" si="351"/>
        <v>3277.0400000000009</v>
      </c>
      <c r="L3253" s="35">
        <f t="shared" si="352"/>
        <v>3277.0400000000009</v>
      </c>
      <c r="M3253" s="36">
        <f t="shared" si="353"/>
        <v>0.22761742957281797</v>
      </c>
      <c r="N3253" s="37">
        <f t="shared" si="354"/>
        <v>2021</v>
      </c>
      <c r="O3253" s="38" t="str">
        <f t="shared" si="355"/>
        <v>Q3</v>
      </c>
      <c r="P3253" s="37">
        <f t="shared" si="356"/>
        <v>9</v>
      </c>
    </row>
    <row r="3254" spans="1:16" x14ac:dyDescent="0.25">
      <c r="A3254" s="31">
        <v>44440</v>
      </c>
      <c r="B3254" s="32" t="s">
        <v>74</v>
      </c>
      <c r="C3254" s="32" t="s">
        <v>78</v>
      </c>
      <c r="D3254" s="32" t="s">
        <v>76</v>
      </c>
      <c r="E3254" s="33">
        <v>336</v>
      </c>
      <c r="F3254" s="34">
        <v>138012.35</v>
      </c>
      <c r="G3254" s="34">
        <v>0</v>
      </c>
      <c r="H3254" s="34">
        <v>81943.37</v>
      </c>
      <c r="I3254" s="34">
        <v>0</v>
      </c>
      <c r="J3254" s="35">
        <f t="shared" si="350"/>
        <v>138012.35</v>
      </c>
      <c r="K3254" s="35">
        <f t="shared" si="351"/>
        <v>56068.98000000001</v>
      </c>
      <c r="L3254" s="35">
        <f t="shared" si="352"/>
        <v>56068.98000000001</v>
      </c>
      <c r="M3254" s="36">
        <f t="shared" si="353"/>
        <v>0.40626059914203339</v>
      </c>
      <c r="N3254" s="37">
        <f t="shared" si="354"/>
        <v>2021</v>
      </c>
      <c r="O3254" s="38" t="str">
        <f t="shared" si="355"/>
        <v>Q3</v>
      </c>
      <c r="P3254" s="37">
        <f t="shared" si="356"/>
        <v>9</v>
      </c>
    </row>
    <row r="3255" spans="1:16" x14ac:dyDescent="0.25">
      <c r="A3255" s="31">
        <v>44440</v>
      </c>
      <c r="B3255" s="32" t="s">
        <v>74</v>
      </c>
      <c r="C3255" s="32" t="s">
        <v>78</v>
      </c>
      <c r="D3255" s="32" t="s">
        <v>77</v>
      </c>
      <c r="E3255" s="33">
        <v>16</v>
      </c>
      <c r="F3255" s="34">
        <v>6529.56</v>
      </c>
      <c r="G3255" s="34">
        <v>326.5</v>
      </c>
      <c r="H3255" s="34">
        <v>3776.43</v>
      </c>
      <c r="I3255" s="34">
        <v>0</v>
      </c>
      <c r="J3255" s="35">
        <f t="shared" si="350"/>
        <v>6203.06</v>
      </c>
      <c r="K3255" s="35">
        <f t="shared" si="351"/>
        <v>2426.6300000000006</v>
      </c>
      <c r="L3255" s="35">
        <f t="shared" si="352"/>
        <v>2426.6300000000006</v>
      </c>
      <c r="M3255" s="36">
        <f t="shared" si="353"/>
        <v>0.39119885991752462</v>
      </c>
      <c r="N3255" s="37">
        <f t="shared" si="354"/>
        <v>2021</v>
      </c>
      <c r="O3255" s="38" t="str">
        <f t="shared" si="355"/>
        <v>Q3</v>
      </c>
      <c r="P3255" s="37">
        <f t="shared" si="356"/>
        <v>9</v>
      </c>
    </row>
    <row r="3256" spans="1:16" x14ac:dyDescent="0.25">
      <c r="A3256" s="31">
        <v>44440</v>
      </c>
      <c r="B3256" s="32" t="s">
        <v>74</v>
      </c>
      <c r="C3256" s="32" t="s">
        <v>79</v>
      </c>
      <c r="D3256" s="32" t="s">
        <v>76</v>
      </c>
      <c r="E3256" s="33">
        <v>181</v>
      </c>
      <c r="F3256" s="34">
        <v>74988.100000000006</v>
      </c>
      <c r="G3256" s="34">
        <v>0</v>
      </c>
      <c r="H3256" s="34">
        <v>46666.400000000001</v>
      </c>
      <c r="I3256" s="34">
        <v>0</v>
      </c>
      <c r="J3256" s="35">
        <f t="shared" si="350"/>
        <v>74988.100000000006</v>
      </c>
      <c r="K3256" s="35">
        <f t="shared" si="351"/>
        <v>28321.700000000004</v>
      </c>
      <c r="L3256" s="35">
        <f t="shared" si="352"/>
        <v>28321.700000000004</v>
      </c>
      <c r="M3256" s="36">
        <f t="shared" si="353"/>
        <v>0.37768259230464568</v>
      </c>
      <c r="N3256" s="37">
        <f t="shared" si="354"/>
        <v>2021</v>
      </c>
      <c r="O3256" s="38" t="str">
        <f t="shared" si="355"/>
        <v>Q3</v>
      </c>
      <c r="P3256" s="37">
        <f t="shared" si="356"/>
        <v>9</v>
      </c>
    </row>
    <row r="3257" spans="1:16" x14ac:dyDescent="0.25">
      <c r="A3257" s="31">
        <v>44440</v>
      </c>
      <c r="B3257" s="32" t="s">
        <v>74</v>
      </c>
      <c r="C3257" s="32" t="s">
        <v>79</v>
      </c>
      <c r="D3257" s="32" t="s">
        <v>77</v>
      </c>
      <c r="E3257" s="33">
        <v>33</v>
      </c>
      <c r="F3257" s="34">
        <v>12594.24</v>
      </c>
      <c r="G3257" s="34">
        <v>1691.74</v>
      </c>
      <c r="H3257" s="34">
        <v>8471.9599999999991</v>
      </c>
      <c r="I3257" s="34">
        <v>0</v>
      </c>
      <c r="J3257" s="35">
        <f t="shared" si="350"/>
        <v>10902.5</v>
      </c>
      <c r="K3257" s="35">
        <f t="shared" si="351"/>
        <v>2430.5400000000009</v>
      </c>
      <c r="L3257" s="35">
        <f t="shared" si="352"/>
        <v>2430.5400000000009</v>
      </c>
      <c r="M3257" s="36">
        <f t="shared" si="353"/>
        <v>0.2229341894060996</v>
      </c>
      <c r="N3257" s="37">
        <f t="shared" si="354"/>
        <v>2021</v>
      </c>
      <c r="O3257" s="38" t="str">
        <f t="shared" si="355"/>
        <v>Q3</v>
      </c>
      <c r="P3257" s="37">
        <f t="shared" si="356"/>
        <v>9</v>
      </c>
    </row>
    <row r="3258" spans="1:16" x14ac:dyDescent="0.25">
      <c r="A3258" s="31">
        <v>44440</v>
      </c>
      <c r="B3258" s="32" t="s">
        <v>80</v>
      </c>
      <c r="C3258" s="32" t="s">
        <v>86</v>
      </c>
      <c r="D3258" s="32" t="s">
        <v>76</v>
      </c>
      <c r="E3258" s="33">
        <v>74</v>
      </c>
      <c r="F3258" s="34">
        <v>423388.51</v>
      </c>
      <c r="G3258" s="34">
        <v>0</v>
      </c>
      <c r="H3258" s="34">
        <v>362028.16</v>
      </c>
      <c r="I3258" s="34">
        <v>27508.74</v>
      </c>
      <c r="J3258" s="35">
        <f t="shared" si="350"/>
        <v>423388.51</v>
      </c>
      <c r="K3258" s="35">
        <f t="shared" si="351"/>
        <v>61360.350000000035</v>
      </c>
      <c r="L3258" s="35">
        <f t="shared" si="352"/>
        <v>33851.61000000003</v>
      </c>
      <c r="M3258" s="36">
        <f t="shared" si="353"/>
        <v>0.14492681910522331</v>
      </c>
      <c r="N3258" s="37">
        <f t="shared" si="354"/>
        <v>2021</v>
      </c>
      <c r="O3258" s="38" t="str">
        <f t="shared" si="355"/>
        <v>Q3</v>
      </c>
      <c r="P3258" s="37">
        <f t="shared" si="356"/>
        <v>9</v>
      </c>
    </row>
    <row r="3259" spans="1:16" x14ac:dyDescent="0.25">
      <c r="A3259" s="31">
        <v>44440</v>
      </c>
      <c r="B3259" s="32" t="s">
        <v>80</v>
      </c>
      <c r="C3259" s="32" t="s">
        <v>86</v>
      </c>
      <c r="D3259" s="32" t="s">
        <v>77</v>
      </c>
      <c r="E3259" s="33">
        <v>13</v>
      </c>
      <c r="F3259" s="34">
        <v>82493.600000000006</v>
      </c>
      <c r="G3259" s="34">
        <v>9355.77</v>
      </c>
      <c r="H3259" s="34">
        <v>71832.87</v>
      </c>
      <c r="I3259" s="34">
        <v>4767.93</v>
      </c>
      <c r="J3259" s="35">
        <f t="shared" si="350"/>
        <v>73137.83</v>
      </c>
      <c r="K3259" s="35">
        <f t="shared" si="351"/>
        <v>1304.9600000000064</v>
      </c>
      <c r="L3259" s="35">
        <f t="shared" si="352"/>
        <v>-3462.9699999999939</v>
      </c>
      <c r="M3259" s="36">
        <f t="shared" si="353"/>
        <v>1.7842476321761343E-2</v>
      </c>
      <c r="N3259" s="37">
        <f t="shared" si="354"/>
        <v>2021</v>
      </c>
      <c r="O3259" s="38" t="str">
        <f t="shared" si="355"/>
        <v>Q3</v>
      </c>
      <c r="P3259" s="37">
        <f t="shared" si="356"/>
        <v>9</v>
      </c>
    </row>
    <row r="3260" spans="1:16" x14ac:dyDescent="0.25">
      <c r="A3260" s="31">
        <v>44440</v>
      </c>
      <c r="B3260" s="32" t="s">
        <v>80</v>
      </c>
      <c r="C3260" s="32" t="s">
        <v>75</v>
      </c>
      <c r="D3260" s="32" t="s">
        <v>76</v>
      </c>
      <c r="E3260" s="33">
        <v>89</v>
      </c>
      <c r="F3260" s="34">
        <v>497941.57</v>
      </c>
      <c r="G3260" s="34">
        <v>0</v>
      </c>
      <c r="H3260" s="34">
        <v>425071.33</v>
      </c>
      <c r="I3260" s="34">
        <v>0</v>
      </c>
      <c r="J3260" s="35">
        <f t="shared" si="350"/>
        <v>497941.57</v>
      </c>
      <c r="K3260" s="35">
        <f t="shared" si="351"/>
        <v>72870.239999999991</v>
      </c>
      <c r="L3260" s="35">
        <f t="shared" si="352"/>
        <v>72870.239999999991</v>
      </c>
      <c r="M3260" s="36">
        <f t="shared" si="353"/>
        <v>0.14634295345134568</v>
      </c>
      <c r="N3260" s="37">
        <f t="shared" si="354"/>
        <v>2021</v>
      </c>
      <c r="O3260" s="38" t="str">
        <f t="shared" si="355"/>
        <v>Q3</v>
      </c>
      <c r="P3260" s="37">
        <f t="shared" si="356"/>
        <v>9</v>
      </c>
    </row>
    <row r="3261" spans="1:16" x14ac:dyDescent="0.25">
      <c r="A3261" s="31">
        <v>44440</v>
      </c>
      <c r="B3261" s="32" t="s">
        <v>80</v>
      </c>
      <c r="C3261" s="32" t="s">
        <v>75</v>
      </c>
      <c r="D3261" s="32" t="s">
        <v>77</v>
      </c>
      <c r="E3261" s="33">
        <v>12</v>
      </c>
      <c r="F3261" s="34">
        <v>55312.26</v>
      </c>
      <c r="G3261" s="34">
        <v>8136.87</v>
      </c>
      <c r="H3261" s="34">
        <v>45809.75</v>
      </c>
      <c r="I3261" s="34">
        <v>0</v>
      </c>
      <c r="J3261" s="35">
        <f t="shared" si="350"/>
        <v>47175.39</v>
      </c>
      <c r="K3261" s="35">
        <f t="shared" si="351"/>
        <v>1365.6399999999994</v>
      </c>
      <c r="L3261" s="35">
        <f t="shared" si="352"/>
        <v>1365.6399999999994</v>
      </c>
      <c r="M3261" s="36">
        <f t="shared" si="353"/>
        <v>2.8948144360862717E-2</v>
      </c>
      <c r="N3261" s="37">
        <f t="shared" si="354"/>
        <v>2021</v>
      </c>
      <c r="O3261" s="38" t="str">
        <f t="shared" si="355"/>
        <v>Q3</v>
      </c>
      <c r="P3261" s="37">
        <f t="shared" si="356"/>
        <v>9</v>
      </c>
    </row>
    <row r="3262" spans="1:16" x14ac:dyDescent="0.25">
      <c r="A3262" s="31">
        <v>44440</v>
      </c>
      <c r="B3262" s="32" t="s">
        <v>80</v>
      </c>
      <c r="C3262" s="32" t="s">
        <v>78</v>
      </c>
      <c r="D3262" s="32" t="s">
        <v>76</v>
      </c>
      <c r="E3262" s="33">
        <v>62</v>
      </c>
      <c r="F3262" s="34">
        <v>319452.55</v>
      </c>
      <c r="G3262" s="34">
        <v>0</v>
      </c>
      <c r="H3262" s="34">
        <v>279081.67</v>
      </c>
      <c r="I3262" s="34">
        <v>0</v>
      </c>
      <c r="J3262" s="35">
        <f t="shared" si="350"/>
        <v>319452.55</v>
      </c>
      <c r="K3262" s="35">
        <f t="shared" si="351"/>
        <v>40370.880000000005</v>
      </c>
      <c r="L3262" s="35">
        <f t="shared" si="352"/>
        <v>40370.880000000005</v>
      </c>
      <c r="M3262" s="36">
        <f t="shared" si="353"/>
        <v>0.12637520032317789</v>
      </c>
      <c r="N3262" s="37">
        <f t="shared" si="354"/>
        <v>2021</v>
      </c>
      <c r="O3262" s="38" t="str">
        <f t="shared" si="355"/>
        <v>Q3</v>
      </c>
      <c r="P3262" s="37">
        <f t="shared" si="356"/>
        <v>9</v>
      </c>
    </row>
    <row r="3263" spans="1:16" x14ac:dyDescent="0.25">
      <c r="A3263" s="31">
        <v>44440</v>
      </c>
      <c r="B3263" s="32" t="s">
        <v>80</v>
      </c>
      <c r="C3263" s="32" t="s">
        <v>78</v>
      </c>
      <c r="D3263" s="32" t="s">
        <v>77</v>
      </c>
      <c r="E3263" s="33">
        <v>3</v>
      </c>
      <c r="F3263" s="34">
        <v>25202.85</v>
      </c>
      <c r="G3263" s="34">
        <v>1260.1400000000001</v>
      </c>
      <c r="H3263" s="34">
        <v>23097.68</v>
      </c>
      <c r="I3263" s="34">
        <v>0</v>
      </c>
      <c r="J3263" s="35">
        <f t="shared" si="350"/>
        <v>23942.71</v>
      </c>
      <c r="K3263" s="35">
        <f t="shared" si="351"/>
        <v>845.02999999999884</v>
      </c>
      <c r="L3263" s="35">
        <f t="shared" si="352"/>
        <v>845.02999999999884</v>
      </c>
      <c r="M3263" s="36">
        <f t="shared" si="353"/>
        <v>3.5293832653028788E-2</v>
      </c>
      <c r="N3263" s="37">
        <f t="shared" si="354"/>
        <v>2021</v>
      </c>
      <c r="O3263" s="38" t="str">
        <f t="shared" si="355"/>
        <v>Q3</v>
      </c>
      <c r="P3263" s="37">
        <f t="shared" si="356"/>
        <v>9</v>
      </c>
    </row>
    <row r="3264" spans="1:16" x14ac:dyDescent="0.25">
      <c r="A3264" s="31">
        <v>44440</v>
      </c>
      <c r="B3264" s="32" t="s">
        <v>80</v>
      </c>
      <c r="C3264" s="32" t="s">
        <v>79</v>
      </c>
      <c r="D3264" s="32" t="s">
        <v>76</v>
      </c>
      <c r="E3264" s="33">
        <v>54</v>
      </c>
      <c r="F3264" s="34">
        <v>347968.71</v>
      </c>
      <c r="G3264" s="34">
        <v>0</v>
      </c>
      <c r="H3264" s="34">
        <v>305491.77</v>
      </c>
      <c r="I3264" s="34">
        <v>0</v>
      </c>
      <c r="J3264" s="35">
        <f t="shared" si="350"/>
        <v>347968.71</v>
      </c>
      <c r="K3264" s="35">
        <f t="shared" si="351"/>
        <v>42476.94</v>
      </c>
      <c r="L3264" s="35">
        <f t="shared" si="352"/>
        <v>42476.94</v>
      </c>
      <c r="M3264" s="36">
        <f t="shared" si="353"/>
        <v>0.12207114829376468</v>
      </c>
      <c r="N3264" s="37">
        <f t="shared" si="354"/>
        <v>2021</v>
      </c>
      <c r="O3264" s="38" t="str">
        <f t="shared" si="355"/>
        <v>Q3</v>
      </c>
      <c r="P3264" s="37">
        <f t="shared" si="356"/>
        <v>9</v>
      </c>
    </row>
    <row r="3265" spans="1:16" x14ac:dyDescent="0.25">
      <c r="A3265" s="31">
        <v>44440</v>
      </c>
      <c r="B3265" s="32" t="s">
        <v>80</v>
      </c>
      <c r="C3265" s="32" t="s">
        <v>79</v>
      </c>
      <c r="D3265" s="32" t="s">
        <v>77</v>
      </c>
      <c r="E3265" s="33">
        <v>8</v>
      </c>
      <c r="F3265" s="34">
        <v>35553.61</v>
      </c>
      <c r="G3265" s="34">
        <v>3772.44</v>
      </c>
      <c r="H3265" s="34">
        <v>30763.42</v>
      </c>
      <c r="I3265" s="34">
        <v>0</v>
      </c>
      <c r="J3265" s="35">
        <f t="shared" si="350"/>
        <v>31781.170000000002</v>
      </c>
      <c r="K3265" s="35">
        <f t="shared" si="351"/>
        <v>1017.7500000000036</v>
      </c>
      <c r="L3265" s="35">
        <f t="shared" si="352"/>
        <v>1017.7500000000036</v>
      </c>
      <c r="M3265" s="36">
        <f t="shared" si="353"/>
        <v>3.2023679430304285E-2</v>
      </c>
      <c r="N3265" s="37">
        <f t="shared" si="354"/>
        <v>2021</v>
      </c>
      <c r="O3265" s="38" t="str">
        <f t="shared" si="355"/>
        <v>Q3</v>
      </c>
      <c r="P3265" s="37">
        <f t="shared" si="356"/>
        <v>9</v>
      </c>
    </row>
    <row r="3266" spans="1:16" x14ac:dyDescent="0.25">
      <c r="A3266" s="31">
        <v>44440</v>
      </c>
      <c r="B3266" s="32" t="s">
        <v>81</v>
      </c>
      <c r="C3266" s="32" t="s">
        <v>86</v>
      </c>
      <c r="D3266" s="32" t="s">
        <v>76</v>
      </c>
      <c r="E3266" s="33">
        <v>151</v>
      </c>
      <c r="F3266" s="34">
        <v>109976.63</v>
      </c>
      <c r="G3266" s="34">
        <v>0</v>
      </c>
      <c r="H3266" s="34">
        <v>48929.87</v>
      </c>
      <c r="I3266" s="34">
        <v>7143.99</v>
      </c>
      <c r="J3266" s="35">
        <f t="shared" ref="J3266:J3329" si="357">F3266-G3266</f>
        <v>109976.63</v>
      </c>
      <c r="K3266" s="35">
        <f t="shared" ref="K3266:K3329" si="358">J3266-H3266</f>
        <v>61046.76</v>
      </c>
      <c r="L3266" s="35">
        <f t="shared" ref="L3266:L3329" si="359">K3266-I3266</f>
        <v>53902.770000000004</v>
      </c>
      <c r="M3266" s="36">
        <f t="shared" ref="M3266:M3329" si="360">IF(J3266=0,0,K3266/J3266)</f>
        <v>0.55508847652451254</v>
      </c>
      <c r="N3266" s="37">
        <f t="shared" ref="N3266:N3329" si="361">YEAR(A3266)</f>
        <v>2021</v>
      </c>
      <c r="O3266" s="38" t="str">
        <f t="shared" ref="O3266:O3329" si="362">"Q"&amp;ROUNDUP(MONTH(A3266)/3,0)</f>
        <v>Q3</v>
      </c>
      <c r="P3266" s="37">
        <f t="shared" ref="P3266:P3329" si="363">MONTH(A3266)</f>
        <v>9</v>
      </c>
    </row>
    <row r="3267" spans="1:16" x14ac:dyDescent="0.25">
      <c r="A3267" s="31">
        <v>44440</v>
      </c>
      <c r="B3267" s="32" t="s">
        <v>81</v>
      </c>
      <c r="C3267" s="32" t="s">
        <v>86</v>
      </c>
      <c r="D3267" s="32" t="s">
        <v>77</v>
      </c>
      <c r="E3267" s="33">
        <v>10</v>
      </c>
      <c r="F3267" s="34">
        <v>5928.92</v>
      </c>
      <c r="G3267" s="34">
        <v>706.37</v>
      </c>
      <c r="H3267" s="34">
        <v>2518.06</v>
      </c>
      <c r="I3267" s="34">
        <v>345.35</v>
      </c>
      <c r="J3267" s="35">
        <f t="shared" si="357"/>
        <v>5222.55</v>
      </c>
      <c r="K3267" s="35">
        <f t="shared" si="358"/>
        <v>2704.4900000000002</v>
      </c>
      <c r="L3267" s="35">
        <f t="shared" si="359"/>
        <v>2359.1400000000003</v>
      </c>
      <c r="M3267" s="36">
        <f t="shared" si="360"/>
        <v>0.51784856056907069</v>
      </c>
      <c r="N3267" s="37">
        <f t="shared" si="361"/>
        <v>2021</v>
      </c>
      <c r="O3267" s="38" t="str">
        <f t="shared" si="362"/>
        <v>Q3</v>
      </c>
      <c r="P3267" s="37">
        <f t="shared" si="363"/>
        <v>9</v>
      </c>
    </row>
    <row r="3268" spans="1:16" x14ac:dyDescent="0.25">
      <c r="A3268" s="31">
        <v>44440</v>
      </c>
      <c r="B3268" s="32" t="s">
        <v>81</v>
      </c>
      <c r="C3268" s="32" t="s">
        <v>75</v>
      </c>
      <c r="D3268" s="32" t="s">
        <v>76</v>
      </c>
      <c r="E3268" s="33">
        <v>145</v>
      </c>
      <c r="F3268" s="34">
        <v>108448.51</v>
      </c>
      <c r="G3268" s="34">
        <v>0</v>
      </c>
      <c r="H3268" s="34">
        <v>48164.87</v>
      </c>
      <c r="I3268" s="34">
        <v>0</v>
      </c>
      <c r="J3268" s="35">
        <f t="shared" si="357"/>
        <v>108448.51</v>
      </c>
      <c r="K3268" s="35">
        <f t="shared" si="358"/>
        <v>60283.639999999992</v>
      </c>
      <c r="L3268" s="35">
        <f t="shared" si="359"/>
        <v>60283.639999999992</v>
      </c>
      <c r="M3268" s="36">
        <f t="shared" si="360"/>
        <v>0.5558733817550835</v>
      </c>
      <c r="N3268" s="37">
        <f t="shared" si="361"/>
        <v>2021</v>
      </c>
      <c r="O3268" s="38" t="str">
        <f t="shared" si="362"/>
        <v>Q3</v>
      </c>
      <c r="P3268" s="37">
        <f t="shared" si="363"/>
        <v>9</v>
      </c>
    </row>
    <row r="3269" spans="1:16" x14ac:dyDescent="0.25">
      <c r="A3269" s="31">
        <v>44440</v>
      </c>
      <c r="B3269" s="32" t="s">
        <v>81</v>
      </c>
      <c r="C3269" s="32" t="s">
        <v>75</v>
      </c>
      <c r="D3269" s="32" t="s">
        <v>77</v>
      </c>
      <c r="E3269" s="33">
        <v>25</v>
      </c>
      <c r="F3269" s="34">
        <v>17957.919999999998</v>
      </c>
      <c r="G3269" s="34">
        <v>2609.81</v>
      </c>
      <c r="H3269" s="34">
        <v>8120.69</v>
      </c>
      <c r="I3269" s="34">
        <v>0</v>
      </c>
      <c r="J3269" s="35">
        <f t="shared" si="357"/>
        <v>15348.109999999999</v>
      </c>
      <c r="K3269" s="35">
        <f t="shared" si="358"/>
        <v>7227.4199999999992</v>
      </c>
      <c r="L3269" s="35">
        <f t="shared" si="359"/>
        <v>7227.4199999999992</v>
      </c>
      <c r="M3269" s="36">
        <f t="shared" si="360"/>
        <v>0.47089967429214408</v>
      </c>
      <c r="N3269" s="37">
        <f t="shared" si="361"/>
        <v>2021</v>
      </c>
      <c r="O3269" s="38" t="str">
        <f t="shared" si="362"/>
        <v>Q3</v>
      </c>
      <c r="P3269" s="37">
        <f t="shared" si="363"/>
        <v>9</v>
      </c>
    </row>
    <row r="3270" spans="1:16" x14ac:dyDescent="0.25">
      <c r="A3270" s="31">
        <v>44440</v>
      </c>
      <c r="B3270" s="32" t="s">
        <v>81</v>
      </c>
      <c r="C3270" s="32" t="s">
        <v>78</v>
      </c>
      <c r="D3270" s="32" t="s">
        <v>76</v>
      </c>
      <c r="E3270" s="33">
        <v>204</v>
      </c>
      <c r="F3270" s="34">
        <v>139982.13</v>
      </c>
      <c r="G3270" s="34">
        <v>0</v>
      </c>
      <c r="H3270" s="34">
        <v>63980.82</v>
      </c>
      <c r="I3270" s="34">
        <v>0</v>
      </c>
      <c r="J3270" s="35">
        <f t="shared" si="357"/>
        <v>139982.13</v>
      </c>
      <c r="K3270" s="35">
        <f t="shared" si="358"/>
        <v>76001.31</v>
      </c>
      <c r="L3270" s="35">
        <f t="shared" si="359"/>
        <v>76001.31</v>
      </c>
      <c r="M3270" s="36">
        <f t="shared" si="360"/>
        <v>0.54293580187699675</v>
      </c>
      <c r="N3270" s="37">
        <f t="shared" si="361"/>
        <v>2021</v>
      </c>
      <c r="O3270" s="38" t="str">
        <f t="shared" si="362"/>
        <v>Q3</v>
      </c>
      <c r="P3270" s="37">
        <f t="shared" si="363"/>
        <v>9</v>
      </c>
    </row>
    <row r="3271" spans="1:16" x14ac:dyDescent="0.25">
      <c r="A3271" s="31">
        <v>44440</v>
      </c>
      <c r="B3271" s="32" t="s">
        <v>81</v>
      </c>
      <c r="C3271" s="32" t="s">
        <v>78</v>
      </c>
      <c r="D3271" s="32" t="s">
        <v>77</v>
      </c>
      <c r="E3271" s="33">
        <v>6</v>
      </c>
      <c r="F3271" s="34">
        <v>3449.16</v>
      </c>
      <c r="G3271" s="34">
        <v>172.46</v>
      </c>
      <c r="H3271" s="34">
        <v>1518.12</v>
      </c>
      <c r="I3271" s="34">
        <v>0</v>
      </c>
      <c r="J3271" s="35">
        <f t="shared" si="357"/>
        <v>3276.7</v>
      </c>
      <c r="K3271" s="35">
        <f t="shared" si="358"/>
        <v>1758.58</v>
      </c>
      <c r="L3271" s="35">
        <f t="shared" si="359"/>
        <v>1758.58</v>
      </c>
      <c r="M3271" s="36">
        <f t="shared" si="360"/>
        <v>0.53669240394299145</v>
      </c>
      <c r="N3271" s="37">
        <f t="shared" si="361"/>
        <v>2021</v>
      </c>
      <c r="O3271" s="38" t="str">
        <f t="shared" si="362"/>
        <v>Q3</v>
      </c>
      <c r="P3271" s="37">
        <f t="shared" si="363"/>
        <v>9</v>
      </c>
    </row>
    <row r="3272" spans="1:16" x14ac:dyDescent="0.25">
      <c r="A3272" s="31">
        <v>44440</v>
      </c>
      <c r="B3272" s="32" t="s">
        <v>81</v>
      </c>
      <c r="C3272" s="32" t="s">
        <v>79</v>
      </c>
      <c r="D3272" s="32" t="s">
        <v>76</v>
      </c>
      <c r="E3272" s="33">
        <v>117</v>
      </c>
      <c r="F3272" s="34">
        <v>86651.7</v>
      </c>
      <c r="G3272" s="34">
        <v>0</v>
      </c>
      <c r="H3272" s="34">
        <v>38427.58</v>
      </c>
      <c r="I3272" s="34">
        <v>0</v>
      </c>
      <c r="J3272" s="35">
        <f t="shared" si="357"/>
        <v>86651.7</v>
      </c>
      <c r="K3272" s="35">
        <f t="shared" si="358"/>
        <v>48224.119999999995</v>
      </c>
      <c r="L3272" s="35">
        <f t="shared" si="359"/>
        <v>48224.119999999995</v>
      </c>
      <c r="M3272" s="36">
        <f t="shared" si="360"/>
        <v>0.55652826199601391</v>
      </c>
      <c r="N3272" s="37">
        <f t="shared" si="361"/>
        <v>2021</v>
      </c>
      <c r="O3272" s="38" t="str">
        <f t="shared" si="362"/>
        <v>Q3</v>
      </c>
      <c r="P3272" s="37">
        <f t="shared" si="363"/>
        <v>9</v>
      </c>
    </row>
    <row r="3273" spans="1:16" x14ac:dyDescent="0.25">
      <c r="A3273" s="31">
        <v>44440</v>
      </c>
      <c r="B3273" s="32" t="s">
        <v>81</v>
      </c>
      <c r="C3273" s="32" t="s">
        <v>79</v>
      </c>
      <c r="D3273" s="32" t="s">
        <v>77</v>
      </c>
      <c r="E3273" s="33">
        <v>15</v>
      </c>
      <c r="F3273" s="34">
        <v>12713.5</v>
      </c>
      <c r="G3273" s="34">
        <v>1908.62</v>
      </c>
      <c r="H3273" s="34">
        <v>6060.72</v>
      </c>
      <c r="I3273" s="34">
        <v>0</v>
      </c>
      <c r="J3273" s="35">
        <f t="shared" si="357"/>
        <v>10804.880000000001</v>
      </c>
      <c r="K3273" s="35">
        <f t="shared" si="358"/>
        <v>4744.1600000000008</v>
      </c>
      <c r="L3273" s="35">
        <f t="shared" si="359"/>
        <v>4744.1600000000008</v>
      </c>
      <c r="M3273" s="36">
        <f t="shared" si="360"/>
        <v>0.43907567691635635</v>
      </c>
      <c r="N3273" s="37">
        <f t="shared" si="361"/>
        <v>2021</v>
      </c>
      <c r="O3273" s="38" t="str">
        <f t="shared" si="362"/>
        <v>Q3</v>
      </c>
      <c r="P3273" s="37">
        <f t="shared" si="363"/>
        <v>9</v>
      </c>
    </row>
    <row r="3274" spans="1:16" x14ac:dyDescent="0.25">
      <c r="A3274" s="31">
        <v>44440</v>
      </c>
      <c r="B3274" s="32" t="s">
        <v>82</v>
      </c>
      <c r="C3274" s="32" t="s">
        <v>86</v>
      </c>
      <c r="D3274" s="32" t="s">
        <v>76</v>
      </c>
      <c r="E3274" s="33">
        <v>474</v>
      </c>
      <c r="F3274" s="34">
        <v>47579.6</v>
      </c>
      <c r="G3274" s="34">
        <v>0</v>
      </c>
      <c r="H3274" s="34">
        <v>39145.96</v>
      </c>
      <c r="I3274" s="34">
        <v>3090.02</v>
      </c>
      <c r="J3274" s="35">
        <f t="shared" si="357"/>
        <v>47579.6</v>
      </c>
      <c r="K3274" s="35">
        <f t="shared" si="358"/>
        <v>8433.64</v>
      </c>
      <c r="L3274" s="35">
        <f t="shared" si="359"/>
        <v>5343.619999999999</v>
      </c>
      <c r="M3274" s="36">
        <f t="shared" si="360"/>
        <v>0.17725327661434731</v>
      </c>
      <c r="N3274" s="37">
        <f t="shared" si="361"/>
        <v>2021</v>
      </c>
      <c r="O3274" s="38" t="str">
        <f t="shared" si="362"/>
        <v>Q3</v>
      </c>
      <c r="P3274" s="37">
        <f t="shared" si="363"/>
        <v>9</v>
      </c>
    </row>
    <row r="3275" spans="1:16" x14ac:dyDescent="0.25">
      <c r="A3275" s="31">
        <v>44440</v>
      </c>
      <c r="B3275" s="32" t="s">
        <v>82</v>
      </c>
      <c r="C3275" s="32" t="s">
        <v>86</v>
      </c>
      <c r="D3275" s="32" t="s">
        <v>77</v>
      </c>
      <c r="E3275" s="33">
        <v>74</v>
      </c>
      <c r="F3275" s="34">
        <v>7885.37</v>
      </c>
      <c r="G3275" s="34">
        <v>1280.9000000000001</v>
      </c>
      <c r="H3275" s="34">
        <v>6430.27</v>
      </c>
      <c r="I3275" s="34">
        <v>429.29</v>
      </c>
      <c r="J3275" s="35">
        <f t="shared" si="357"/>
        <v>6604.4699999999993</v>
      </c>
      <c r="K3275" s="35">
        <f t="shared" si="358"/>
        <v>174.19999999999891</v>
      </c>
      <c r="L3275" s="35">
        <f t="shared" si="359"/>
        <v>-255.09000000000111</v>
      </c>
      <c r="M3275" s="36">
        <f t="shared" si="360"/>
        <v>2.6376075597284707E-2</v>
      </c>
      <c r="N3275" s="37">
        <f t="shared" si="361"/>
        <v>2021</v>
      </c>
      <c r="O3275" s="38" t="str">
        <f t="shared" si="362"/>
        <v>Q3</v>
      </c>
      <c r="P3275" s="37">
        <f t="shared" si="363"/>
        <v>9</v>
      </c>
    </row>
    <row r="3276" spans="1:16" x14ac:dyDescent="0.25">
      <c r="A3276" s="31">
        <v>44440</v>
      </c>
      <c r="B3276" s="32" t="s">
        <v>82</v>
      </c>
      <c r="C3276" s="32" t="s">
        <v>75</v>
      </c>
      <c r="D3276" s="32" t="s">
        <v>76</v>
      </c>
      <c r="E3276" s="33">
        <v>530</v>
      </c>
      <c r="F3276" s="34">
        <v>56186.15</v>
      </c>
      <c r="G3276" s="34">
        <v>0</v>
      </c>
      <c r="H3276" s="34">
        <v>46621.61</v>
      </c>
      <c r="I3276" s="34">
        <v>0</v>
      </c>
      <c r="J3276" s="35">
        <f t="shared" si="357"/>
        <v>56186.15</v>
      </c>
      <c r="K3276" s="35">
        <f t="shared" si="358"/>
        <v>9564.5400000000009</v>
      </c>
      <c r="L3276" s="35">
        <f t="shared" si="359"/>
        <v>9564.5400000000009</v>
      </c>
      <c r="M3276" s="36">
        <f t="shared" si="360"/>
        <v>0.17022949605908219</v>
      </c>
      <c r="N3276" s="37">
        <f t="shared" si="361"/>
        <v>2021</v>
      </c>
      <c r="O3276" s="38" t="str">
        <f t="shared" si="362"/>
        <v>Q3</v>
      </c>
      <c r="P3276" s="37">
        <f t="shared" si="363"/>
        <v>9</v>
      </c>
    </row>
    <row r="3277" spans="1:16" x14ac:dyDescent="0.25">
      <c r="A3277" s="31">
        <v>44440</v>
      </c>
      <c r="B3277" s="32" t="s">
        <v>82</v>
      </c>
      <c r="C3277" s="32" t="s">
        <v>75</v>
      </c>
      <c r="D3277" s="32" t="s">
        <v>77</v>
      </c>
      <c r="E3277" s="33">
        <v>40</v>
      </c>
      <c r="F3277" s="34">
        <v>4379.92</v>
      </c>
      <c r="G3277" s="34">
        <v>551.15</v>
      </c>
      <c r="H3277" s="34">
        <v>3589.33</v>
      </c>
      <c r="I3277" s="34">
        <v>0</v>
      </c>
      <c r="J3277" s="35">
        <f t="shared" si="357"/>
        <v>3828.77</v>
      </c>
      <c r="K3277" s="35">
        <f t="shared" si="358"/>
        <v>239.44000000000005</v>
      </c>
      <c r="L3277" s="35">
        <f t="shared" si="359"/>
        <v>239.44000000000005</v>
      </c>
      <c r="M3277" s="36">
        <f t="shared" si="360"/>
        <v>6.253705498110361E-2</v>
      </c>
      <c r="N3277" s="37">
        <f t="shared" si="361"/>
        <v>2021</v>
      </c>
      <c r="O3277" s="38" t="str">
        <f t="shared" si="362"/>
        <v>Q3</v>
      </c>
      <c r="P3277" s="37">
        <f t="shared" si="363"/>
        <v>9</v>
      </c>
    </row>
    <row r="3278" spans="1:16" x14ac:dyDescent="0.25">
      <c r="A3278" s="31">
        <v>44440</v>
      </c>
      <c r="B3278" s="32" t="s">
        <v>82</v>
      </c>
      <c r="C3278" s="32" t="s">
        <v>78</v>
      </c>
      <c r="D3278" s="32" t="s">
        <v>76</v>
      </c>
      <c r="E3278" s="33">
        <v>994</v>
      </c>
      <c r="F3278" s="34">
        <v>110641.92</v>
      </c>
      <c r="G3278" s="34">
        <v>0</v>
      </c>
      <c r="H3278" s="34">
        <v>91123.71</v>
      </c>
      <c r="I3278" s="34">
        <v>0</v>
      </c>
      <c r="J3278" s="35">
        <f t="shared" si="357"/>
        <v>110641.92</v>
      </c>
      <c r="K3278" s="35">
        <f t="shared" si="358"/>
        <v>19518.209999999992</v>
      </c>
      <c r="L3278" s="35">
        <f t="shared" si="359"/>
        <v>19518.209999999992</v>
      </c>
      <c r="M3278" s="36">
        <f t="shared" si="360"/>
        <v>0.17640881503140937</v>
      </c>
      <c r="N3278" s="37">
        <f t="shared" si="361"/>
        <v>2021</v>
      </c>
      <c r="O3278" s="38" t="str">
        <f t="shared" si="362"/>
        <v>Q3</v>
      </c>
      <c r="P3278" s="37">
        <f t="shared" si="363"/>
        <v>9</v>
      </c>
    </row>
    <row r="3279" spans="1:16" x14ac:dyDescent="0.25">
      <c r="A3279" s="31">
        <v>44440</v>
      </c>
      <c r="B3279" s="32" t="s">
        <v>82</v>
      </c>
      <c r="C3279" s="32" t="s">
        <v>78</v>
      </c>
      <c r="D3279" s="32" t="s">
        <v>77</v>
      </c>
      <c r="E3279" s="33">
        <v>27</v>
      </c>
      <c r="F3279" s="34">
        <v>2379.37</v>
      </c>
      <c r="G3279" s="34">
        <v>118.97</v>
      </c>
      <c r="H3279" s="34">
        <v>1960.72</v>
      </c>
      <c r="I3279" s="34">
        <v>0</v>
      </c>
      <c r="J3279" s="35">
        <f t="shared" si="357"/>
        <v>2260.4</v>
      </c>
      <c r="K3279" s="35">
        <f t="shared" si="358"/>
        <v>299.68000000000006</v>
      </c>
      <c r="L3279" s="35">
        <f t="shared" si="359"/>
        <v>299.68000000000006</v>
      </c>
      <c r="M3279" s="36">
        <f t="shared" si="360"/>
        <v>0.13257830472482748</v>
      </c>
      <c r="N3279" s="37">
        <f t="shared" si="361"/>
        <v>2021</v>
      </c>
      <c r="O3279" s="38" t="str">
        <f t="shared" si="362"/>
        <v>Q3</v>
      </c>
      <c r="P3279" s="37">
        <f t="shared" si="363"/>
        <v>9</v>
      </c>
    </row>
    <row r="3280" spans="1:16" x14ac:dyDescent="0.25">
      <c r="A3280" s="31">
        <v>44440</v>
      </c>
      <c r="B3280" s="32" t="s">
        <v>82</v>
      </c>
      <c r="C3280" s="32" t="s">
        <v>79</v>
      </c>
      <c r="D3280" s="32" t="s">
        <v>76</v>
      </c>
      <c r="E3280" s="33">
        <v>329</v>
      </c>
      <c r="F3280" s="34">
        <v>36009.74</v>
      </c>
      <c r="G3280" s="34">
        <v>0</v>
      </c>
      <c r="H3280" s="34">
        <v>30067.18</v>
      </c>
      <c r="I3280" s="34">
        <v>0</v>
      </c>
      <c r="J3280" s="35">
        <f t="shared" si="357"/>
        <v>36009.74</v>
      </c>
      <c r="K3280" s="35">
        <f t="shared" si="358"/>
        <v>5942.5599999999977</v>
      </c>
      <c r="L3280" s="35">
        <f t="shared" si="359"/>
        <v>5942.5599999999977</v>
      </c>
      <c r="M3280" s="36">
        <f t="shared" si="360"/>
        <v>0.16502646228492618</v>
      </c>
      <c r="N3280" s="37">
        <f t="shared" si="361"/>
        <v>2021</v>
      </c>
      <c r="O3280" s="38" t="str">
        <f t="shared" si="362"/>
        <v>Q3</v>
      </c>
      <c r="P3280" s="37">
        <f t="shared" si="363"/>
        <v>9</v>
      </c>
    </row>
    <row r="3281" spans="1:16" x14ac:dyDescent="0.25">
      <c r="A3281" s="31">
        <v>44440</v>
      </c>
      <c r="B3281" s="32" t="s">
        <v>82</v>
      </c>
      <c r="C3281" s="32" t="s">
        <v>79</v>
      </c>
      <c r="D3281" s="32" t="s">
        <v>77</v>
      </c>
      <c r="E3281" s="33">
        <v>43</v>
      </c>
      <c r="F3281" s="34">
        <v>3861.02</v>
      </c>
      <c r="G3281" s="34">
        <v>464.1</v>
      </c>
      <c r="H3281" s="34">
        <v>3132.7</v>
      </c>
      <c r="I3281" s="34">
        <v>0</v>
      </c>
      <c r="J3281" s="35">
        <f t="shared" si="357"/>
        <v>3396.92</v>
      </c>
      <c r="K3281" s="35">
        <f t="shared" si="358"/>
        <v>264.22000000000025</v>
      </c>
      <c r="L3281" s="35">
        <f t="shared" si="359"/>
        <v>264.22000000000025</v>
      </c>
      <c r="M3281" s="36">
        <f t="shared" si="360"/>
        <v>7.7782226252016612E-2</v>
      </c>
      <c r="N3281" s="37">
        <f t="shared" si="361"/>
        <v>2021</v>
      </c>
      <c r="O3281" s="38" t="str">
        <f t="shared" si="362"/>
        <v>Q3</v>
      </c>
      <c r="P3281" s="37">
        <f t="shared" si="363"/>
        <v>9</v>
      </c>
    </row>
    <row r="3282" spans="1:16" x14ac:dyDescent="0.25">
      <c r="A3282" s="31">
        <v>44440</v>
      </c>
      <c r="B3282" s="32" t="s">
        <v>83</v>
      </c>
      <c r="C3282" s="32" t="s">
        <v>86</v>
      </c>
      <c r="D3282" s="32" t="s">
        <v>76</v>
      </c>
      <c r="E3282" s="33">
        <v>189</v>
      </c>
      <c r="F3282" s="34">
        <v>114056.95</v>
      </c>
      <c r="G3282" s="34">
        <v>0</v>
      </c>
      <c r="H3282" s="34">
        <v>61140.44</v>
      </c>
      <c r="I3282" s="34">
        <v>7401.24</v>
      </c>
      <c r="J3282" s="35">
        <f t="shared" si="357"/>
        <v>114056.95</v>
      </c>
      <c r="K3282" s="35">
        <f t="shared" si="358"/>
        <v>52916.509999999995</v>
      </c>
      <c r="L3282" s="35">
        <f t="shared" si="359"/>
        <v>45515.27</v>
      </c>
      <c r="M3282" s="36">
        <f t="shared" si="360"/>
        <v>0.46394814169588083</v>
      </c>
      <c r="N3282" s="37">
        <f t="shared" si="361"/>
        <v>2021</v>
      </c>
      <c r="O3282" s="38" t="str">
        <f t="shared" si="362"/>
        <v>Q3</v>
      </c>
      <c r="P3282" s="37">
        <f t="shared" si="363"/>
        <v>9</v>
      </c>
    </row>
    <row r="3283" spans="1:16" x14ac:dyDescent="0.25">
      <c r="A3283" s="31">
        <v>44440</v>
      </c>
      <c r="B3283" s="32" t="s">
        <v>83</v>
      </c>
      <c r="C3283" s="32" t="s">
        <v>86</v>
      </c>
      <c r="D3283" s="32" t="s">
        <v>77</v>
      </c>
      <c r="E3283" s="33">
        <v>25</v>
      </c>
      <c r="F3283" s="34">
        <v>16091.94</v>
      </c>
      <c r="G3283" s="34">
        <v>2156.4299999999998</v>
      </c>
      <c r="H3283" s="34">
        <v>8438.1299999999992</v>
      </c>
      <c r="I3283" s="34">
        <v>911.42</v>
      </c>
      <c r="J3283" s="35">
        <f t="shared" si="357"/>
        <v>13935.51</v>
      </c>
      <c r="K3283" s="35">
        <f t="shared" si="358"/>
        <v>5497.380000000001</v>
      </c>
      <c r="L3283" s="35">
        <f t="shared" si="359"/>
        <v>4585.9600000000009</v>
      </c>
      <c r="M3283" s="36">
        <f t="shared" si="360"/>
        <v>0.39448717700320984</v>
      </c>
      <c r="N3283" s="37">
        <f t="shared" si="361"/>
        <v>2021</v>
      </c>
      <c r="O3283" s="38" t="str">
        <f t="shared" si="362"/>
        <v>Q3</v>
      </c>
      <c r="P3283" s="37">
        <f t="shared" si="363"/>
        <v>9</v>
      </c>
    </row>
    <row r="3284" spans="1:16" x14ac:dyDescent="0.25">
      <c r="A3284" s="31">
        <v>44440</v>
      </c>
      <c r="B3284" s="32" t="s">
        <v>83</v>
      </c>
      <c r="C3284" s="32" t="s">
        <v>75</v>
      </c>
      <c r="D3284" s="32" t="s">
        <v>76</v>
      </c>
      <c r="E3284" s="33">
        <v>170</v>
      </c>
      <c r="F3284" s="34">
        <v>93985.96</v>
      </c>
      <c r="G3284" s="34">
        <v>0</v>
      </c>
      <c r="H3284" s="34">
        <v>49957.87</v>
      </c>
      <c r="I3284" s="34">
        <v>0</v>
      </c>
      <c r="J3284" s="35">
        <f t="shared" si="357"/>
        <v>93985.96</v>
      </c>
      <c r="K3284" s="35">
        <f t="shared" si="358"/>
        <v>44028.090000000004</v>
      </c>
      <c r="L3284" s="35">
        <f t="shared" si="359"/>
        <v>44028.090000000004</v>
      </c>
      <c r="M3284" s="36">
        <f t="shared" si="360"/>
        <v>0.46845390524286817</v>
      </c>
      <c r="N3284" s="37">
        <f t="shared" si="361"/>
        <v>2021</v>
      </c>
      <c r="O3284" s="38" t="str">
        <f t="shared" si="362"/>
        <v>Q3</v>
      </c>
      <c r="P3284" s="37">
        <f t="shared" si="363"/>
        <v>9</v>
      </c>
    </row>
    <row r="3285" spans="1:16" x14ac:dyDescent="0.25">
      <c r="A3285" s="31">
        <v>44440</v>
      </c>
      <c r="B3285" s="32" t="s">
        <v>83</v>
      </c>
      <c r="C3285" s="32" t="s">
        <v>75</v>
      </c>
      <c r="D3285" s="32" t="s">
        <v>77</v>
      </c>
      <c r="E3285" s="33">
        <v>14</v>
      </c>
      <c r="F3285" s="34">
        <v>9435.4599999999991</v>
      </c>
      <c r="G3285" s="34">
        <v>770.42</v>
      </c>
      <c r="H3285" s="34">
        <v>4675.58</v>
      </c>
      <c r="I3285" s="34">
        <v>0</v>
      </c>
      <c r="J3285" s="35">
        <f t="shared" si="357"/>
        <v>8665.0399999999991</v>
      </c>
      <c r="K3285" s="35">
        <f t="shared" si="358"/>
        <v>3989.4599999999991</v>
      </c>
      <c r="L3285" s="35">
        <f t="shared" si="359"/>
        <v>3989.4599999999991</v>
      </c>
      <c r="M3285" s="36">
        <f t="shared" si="360"/>
        <v>0.4604087228679844</v>
      </c>
      <c r="N3285" s="37">
        <f t="shared" si="361"/>
        <v>2021</v>
      </c>
      <c r="O3285" s="38" t="str">
        <f t="shared" si="362"/>
        <v>Q3</v>
      </c>
      <c r="P3285" s="37">
        <f t="shared" si="363"/>
        <v>9</v>
      </c>
    </row>
    <row r="3286" spans="1:16" x14ac:dyDescent="0.25">
      <c r="A3286" s="31">
        <v>44440</v>
      </c>
      <c r="B3286" s="32" t="s">
        <v>83</v>
      </c>
      <c r="C3286" s="32" t="s">
        <v>78</v>
      </c>
      <c r="D3286" s="32" t="s">
        <v>76</v>
      </c>
      <c r="E3286" s="33">
        <v>268</v>
      </c>
      <c r="F3286" s="34">
        <v>148487.73000000001</v>
      </c>
      <c r="G3286" s="34">
        <v>0</v>
      </c>
      <c r="H3286" s="34">
        <v>79708.28</v>
      </c>
      <c r="I3286" s="34">
        <v>0</v>
      </c>
      <c r="J3286" s="35">
        <f t="shared" si="357"/>
        <v>148487.73000000001</v>
      </c>
      <c r="K3286" s="35">
        <f t="shared" si="358"/>
        <v>68779.450000000012</v>
      </c>
      <c r="L3286" s="35">
        <f t="shared" si="359"/>
        <v>68779.450000000012</v>
      </c>
      <c r="M3286" s="36">
        <f t="shared" si="360"/>
        <v>0.46319955190910389</v>
      </c>
      <c r="N3286" s="37">
        <f t="shared" si="361"/>
        <v>2021</v>
      </c>
      <c r="O3286" s="38" t="str">
        <f t="shared" si="362"/>
        <v>Q3</v>
      </c>
      <c r="P3286" s="37">
        <f t="shared" si="363"/>
        <v>9</v>
      </c>
    </row>
    <row r="3287" spans="1:16" x14ac:dyDescent="0.25">
      <c r="A3287" s="31">
        <v>44440</v>
      </c>
      <c r="B3287" s="32" t="s">
        <v>83</v>
      </c>
      <c r="C3287" s="32" t="s">
        <v>78</v>
      </c>
      <c r="D3287" s="32" t="s">
        <v>77</v>
      </c>
      <c r="E3287" s="33">
        <v>9</v>
      </c>
      <c r="F3287" s="34">
        <v>3445.83</v>
      </c>
      <c r="G3287" s="34">
        <v>172.29</v>
      </c>
      <c r="H3287" s="34">
        <v>1753.03</v>
      </c>
      <c r="I3287" s="34">
        <v>0</v>
      </c>
      <c r="J3287" s="35">
        <f t="shared" si="357"/>
        <v>3273.54</v>
      </c>
      <c r="K3287" s="35">
        <f t="shared" si="358"/>
        <v>1520.51</v>
      </c>
      <c r="L3287" s="35">
        <f t="shared" si="359"/>
        <v>1520.51</v>
      </c>
      <c r="M3287" s="36">
        <f t="shared" si="360"/>
        <v>0.46448493068665725</v>
      </c>
      <c r="N3287" s="37">
        <f t="shared" si="361"/>
        <v>2021</v>
      </c>
      <c r="O3287" s="38" t="str">
        <f t="shared" si="362"/>
        <v>Q3</v>
      </c>
      <c r="P3287" s="37">
        <f t="shared" si="363"/>
        <v>9</v>
      </c>
    </row>
    <row r="3288" spans="1:16" x14ac:dyDescent="0.25">
      <c r="A3288" s="31">
        <v>44440</v>
      </c>
      <c r="B3288" s="32" t="s">
        <v>83</v>
      </c>
      <c r="C3288" s="32" t="s">
        <v>79</v>
      </c>
      <c r="D3288" s="32" t="s">
        <v>76</v>
      </c>
      <c r="E3288" s="33">
        <v>143</v>
      </c>
      <c r="F3288" s="34">
        <v>88572.65</v>
      </c>
      <c r="G3288" s="34">
        <v>0</v>
      </c>
      <c r="H3288" s="34">
        <v>47927.64</v>
      </c>
      <c r="I3288" s="34">
        <v>0</v>
      </c>
      <c r="J3288" s="35">
        <f t="shared" si="357"/>
        <v>88572.65</v>
      </c>
      <c r="K3288" s="35">
        <f t="shared" si="358"/>
        <v>40645.009999999995</v>
      </c>
      <c r="L3288" s="35">
        <f t="shared" si="359"/>
        <v>40645.009999999995</v>
      </c>
      <c r="M3288" s="36">
        <f t="shared" si="360"/>
        <v>0.45888894596695479</v>
      </c>
      <c r="N3288" s="37">
        <f t="shared" si="361"/>
        <v>2021</v>
      </c>
      <c r="O3288" s="38" t="str">
        <f t="shared" si="362"/>
        <v>Q3</v>
      </c>
      <c r="P3288" s="37">
        <f t="shared" si="363"/>
        <v>9</v>
      </c>
    </row>
    <row r="3289" spans="1:16" x14ac:dyDescent="0.25">
      <c r="A3289" s="31">
        <v>44440</v>
      </c>
      <c r="B3289" s="32" t="s">
        <v>83</v>
      </c>
      <c r="C3289" s="32" t="s">
        <v>79</v>
      </c>
      <c r="D3289" s="32" t="s">
        <v>77</v>
      </c>
      <c r="E3289" s="33">
        <v>12</v>
      </c>
      <c r="F3289" s="34">
        <v>4213.16</v>
      </c>
      <c r="G3289" s="34">
        <v>529.16999999999996</v>
      </c>
      <c r="H3289" s="34">
        <v>2244.73</v>
      </c>
      <c r="I3289" s="34">
        <v>0</v>
      </c>
      <c r="J3289" s="35">
        <f t="shared" si="357"/>
        <v>3683.99</v>
      </c>
      <c r="K3289" s="35">
        <f t="shared" si="358"/>
        <v>1439.2599999999998</v>
      </c>
      <c r="L3289" s="35">
        <f t="shared" si="359"/>
        <v>1439.2599999999998</v>
      </c>
      <c r="M3289" s="36">
        <f t="shared" si="360"/>
        <v>0.39067967068314513</v>
      </c>
      <c r="N3289" s="37">
        <f t="shared" si="361"/>
        <v>2021</v>
      </c>
      <c r="O3289" s="38" t="str">
        <f t="shared" si="362"/>
        <v>Q3</v>
      </c>
      <c r="P3289" s="37">
        <f t="shared" si="363"/>
        <v>9</v>
      </c>
    </row>
    <row r="3290" spans="1:16" x14ac:dyDescent="0.25">
      <c r="A3290" s="31">
        <v>44440</v>
      </c>
      <c r="B3290" s="32" t="s">
        <v>84</v>
      </c>
      <c r="C3290" s="32" t="s">
        <v>86</v>
      </c>
      <c r="D3290" s="32" t="s">
        <v>76</v>
      </c>
      <c r="E3290" s="33">
        <v>80</v>
      </c>
      <c r="F3290" s="34">
        <v>321916.95</v>
      </c>
      <c r="G3290" s="34">
        <v>0</v>
      </c>
      <c r="H3290" s="34">
        <v>264251</v>
      </c>
      <c r="I3290" s="34">
        <v>20923.71</v>
      </c>
      <c r="J3290" s="35">
        <f t="shared" si="357"/>
        <v>321916.95</v>
      </c>
      <c r="K3290" s="35">
        <f t="shared" si="358"/>
        <v>57665.950000000012</v>
      </c>
      <c r="L3290" s="35">
        <f t="shared" si="359"/>
        <v>36742.240000000013</v>
      </c>
      <c r="M3290" s="36">
        <f t="shared" si="360"/>
        <v>0.1791330030928785</v>
      </c>
      <c r="N3290" s="37">
        <f t="shared" si="361"/>
        <v>2021</v>
      </c>
      <c r="O3290" s="38" t="str">
        <f t="shared" si="362"/>
        <v>Q3</v>
      </c>
      <c r="P3290" s="37">
        <f t="shared" si="363"/>
        <v>9</v>
      </c>
    </row>
    <row r="3291" spans="1:16" x14ac:dyDescent="0.25">
      <c r="A3291" s="31">
        <v>44440</v>
      </c>
      <c r="B3291" s="32" t="s">
        <v>84</v>
      </c>
      <c r="C3291" s="32" t="s">
        <v>86</v>
      </c>
      <c r="D3291" s="32" t="s">
        <v>77</v>
      </c>
      <c r="E3291" s="33">
        <v>9</v>
      </c>
      <c r="F3291" s="34">
        <v>35442.11</v>
      </c>
      <c r="G3291" s="34">
        <v>4349.6899999999996</v>
      </c>
      <c r="H3291" s="34">
        <v>30871.54</v>
      </c>
      <c r="I3291" s="34">
        <v>2032.55</v>
      </c>
      <c r="J3291" s="35">
        <f t="shared" si="357"/>
        <v>31092.420000000002</v>
      </c>
      <c r="K3291" s="35">
        <f t="shared" si="358"/>
        <v>220.88000000000102</v>
      </c>
      <c r="L3291" s="35">
        <f t="shared" si="359"/>
        <v>-1811.6699999999989</v>
      </c>
      <c r="M3291" s="36">
        <f t="shared" si="360"/>
        <v>7.1039822567687235E-3</v>
      </c>
      <c r="N3291" s="37">
        <f t="shared" si="361"/>
        <v>2021</v>
      </c>
      <c r="O3291" s="38" t="str">
        <f t="shared" si="362"/>
        <v>Q3</v>
      </c>
      <c r="P3291" s="37">
        <f t="shared" si="363"/>
        <v>9</v>
      </c>
    </row>
    <row r="3292" spans="1:16" x14ac:dyDescent="0.25">
      <c r="A3292" s="31">
        <v>44440</v>
      </c>
      <c r="B3292" s="32" t="s">
        <v>84</v>
      </c>
      <c r="C3292" s="32" t="s">
        <v>75</v>
      </c>
      <c r="D3292" s="32" t="s">
        <v>76</v>
      </c>
      <c r="E3292" s="33">
        <v>94</v>
      </c>
      <c r="F3292" s="34">
        <v>396482.17</v>
      </c>
      <c r="G3292" s="34">
        <v>0</v>
      </c>
      <c r="H3292" s="34">
        <v>325856.23</v>
      </c>
      <c r="I3292" s="34">
        <v>0</v>
      </c>
      <c r="J3292" s="35">
        <f t="shared" si="357"/>
        <v>396482.17</v>
      </c>
      <c r="K3292" s="35">
        <f t="shared" si="358"/>
        <v>70625.94</v>
      </c>
      <c r="L3292" s="35">
        <f t="shared" si="359"/>
        <v>70625.94</v>
      </c>
      <c r="M3292" s="36">
        <f t="shared" si="360"/>
        <v>0.1781314403116791</v>
      </c>
      <c r="N3292" s="37">
        <f t="shared" si="361"/>
        <v>2021</v>
      </c>
      <c r="O3292" s="38" t="str">
        <f t="shared" si="362"/>
        <v>Q3</v>
      </c>
      <c r="P3292" s="37">
        <f t="shared" si="363"/>
        <v>9</v>
      </c>
    </row>
    <row r="3293" spans="1:16" x14ac:dyDescent="0.25">
      <c r="A3293" s="31">
        <v>44440</v>
      </c>
      <c r="B3293" s="32" t="s">
        <v>84</v>
      </c>
      <c r="C3293" s="32" t="s">
        <v>75</v>
      </c>
      <c r="D3293" s="32" t="s">
        <v>77</v>
      </c>
      <c r="E3293" s="33">
        <v>13</v>
      </c>
      <c r="F3293" s="34">
        <v>47648.82</v>
      </c>
      <c r="G3293" s="34">
        <v>5480.31</v>
      </c>
      <c r="H3293" s="34">
        <v>37679.360000000001</v>
      </c>
      <c r="I3293" s="34">
        <v>0</v>
      </c>
      <c r="J3293" s="35">
        <f t="shared" si="357"/>
        <v>42168.51</v>
      </c>
      <c r="K3293" s="35">
        <f t="shared" si="358"/>
        <v>4489.1500000000015</v>
      </c>
      <c r="L3293" s="35">
        <f t="shared" si="359"/>
        <v>4489.1500000000015</v>
      </c>
      <c r="M3293" s="36">
        <f t="shared" si="360"/>
        <v>0.10645740150647963</v>
      </c>
      <c r="N3293" s="37">
        <f t="shared" si="361"/>
        <v>2021</v>
      </c>
      <c r="O3293" s="38" t="str">
        <f t="shared" si="362"/>
        <v>Q3</v>
      </c>
      <c r="P3293" s="37">
        <f t="shared" si="363"/>
        <v>9</v>
      </c>
    </row>
    <row r="3294" spans="1:16" x14ac:dyDescent="0.25">
      <c r="A3294" s="31">
        <v>44440</v>
      </c>
      <c r="B3294" s="32" t="s">
        <v>84</v>
      </c>
      <c r="C3294" s="32" t="s">
        <v>78</v>
      </c>
      <c r="D3294" s="32" t="s">
        <v>76</v>
      </c>
      <c r="E3294" s="33">
        <v>87</v>
      </c>
      <c r="F3294" s="34">
        <v>379840.33</v>
      </c>
      <c r="G3294" s="34">
        <v>0</v>
      </c>
      <c r="H3294" s="34">
        <v>314378.49</v>
      </c>
      <c r="I3294" s="34">
        <v>0</v>
      </c>
      <c r="J3294" s="35">
        <f t="shared" si="357"/>
        <v>379840.33</v>
      </c>
      <c r="K3294" s="35">
        <f t="shared" si="358"/>
        <v>65461.840000000026</v>
      </c>
      <c r="L3294" s="35">
        <f t="shared" si="359"/>
        <v>65461.840000000026</v>
      </c>
      <c r="M3294" s="36">
        <f t="shared" si="360"/>
        <v>0.17234041472110143</v>
      </c>
      <c r="N3294" s="37">
        <f t="shared" si="361"/>
        <v>2021</v>
      </c>
      <c r="O3294" s="38" t="str">
        <f t="shared" si="362"/>
        <v>Q3</v>
      </c>
      <c r="P3294" s="37">
        <f t="shared" si="363"/>
        <v>9</v>
      </c>
    </row>
    <row r="3295" spans="1:16" x14ac:dyDescent="0.25">
      <c r="A3295" s="31">
        <v>44440</v>
      </c>
      <c r="B3295" s="32" t="s">
        <v>84</v>
      </c>
      <c r="C3295" s="32" t="s">
        <v>78</v>
      </c>
      <c r="D3295" s="32" t="s">
        <v>77</v>
      </c>
      <c r="E3295" s="33">
        <v>1</v>
      </c>
      <c r="F3295" s="34">
        <v>970.49</v>
      </c>
      <c r="G3295" s="34">
        <v>48.52</v>
      </c>
      <c r="H3295" s="34">
        <v>786.71</v>
      </c>
      <c r="I3295" s="34">
        <v>0</v>
      </c>
      <c r="J3295" s="35">
        <f t="shared" si="357"/>
        <v>921.97</v>
      </c>
      <c r="K3295" s="35">
        <f t="shared" si="358"/>
        <v>135.26</v>
      </c>
      <c r="L3295" s="35">
        <f t="shared" si="359"/>
        <v>135.26</v>
      </c>
      <c r="M3295" s="36">
        <f t="shared" si="360"/>
        <v>0.14670759352256579</v>
      </c>
      <c r="N3295" s="37">
        <f t="shared" si="361"/>
        <v>2021</v>
      </c>
      <c r="O3295" s="38" t="str">
        <f t="shared" si="362"/>
        <v>Q3</v>
      </c>
      <c r="P3295" s="37">
        <f t="shared" si="363"/>
        <v>9</v>
      </c>
    </row>
    <row r="3296" spans="1:16" x14ac:dyDescent="0.25">
      <c r="A3296" s="31">
        <v>44440</v>
      </c>
      <c r="B3296" s="32" t="s">
        <v>84</v>
      </c>
      <c r="C3296" s="32" t="s">
        <v>79</v>
      </c>
      <c r="D3296" s="32" t="s">
        <v>76</v>
      </c>
      <c r="E3296" s="33">
        <v>63</v>
      </c>
      <c r="F3296" s="34">
        <v>265859.45</v>
      </c>
      <c r="G3296" s="34">
        <v>0</v>
      </c>
      <c r="H3296" s="34">
        <v>221865.67</v>
      </c>
      <c r="I3296" s="34">
        <v>0</v>
      </c>
      <c r="J3296" s="35">
        <f t="shared" si="357"/>
        <v>265859.45</v>
      </c>
      <c r="K3296" s="35">
        <f t="shared" si="358"/>
        <v>43993.78</v>
      </c>
      <c r="L3296" s="35">
        <f t="shared" si="359"/>
        <v>43993.78</v>
      </c>
      <c r="M3296" s="36">
        <f t="shared" si="360"/>
        <v>0.16547758599515644</v>
      </c>
      <c r="N3296" s="37">
        <f t="shared" si="361"/>
        <v>2021</v>
      </c>
      <c r="O3296" s="38" t="str">
        <f t="shared" si="362"/>
        <v>Q3</v>
      </c>
      <c r="P3296" s="37">
        <f t="shared" si="363"/>
        <v>9</v>
      </c>
    </row>
    <row r="3297" spans="1:16" x14ac:dyDescent="0.25">
      <c r="A3297" s="31">
        <v>44440</v>
      </c>
      <c r="B3297" s="32" t="s">
        <v>84</v>
      </c>
      <c r="C3297" s="32" t="s">
        <v>79</v>
      </c>
      <c r="D3297" s="32" t="s">
        <v>77</v>
      </c>
      <c r="E3297" s="33">
        <v>13</v>
      </c>
      <c r="F3297" s="34">
        <v>46169.37</v>
      </c>
      <c r="G3297" s="34">
        <v>6042.29</v>
      </c>
      <c r="H3297" s="34">
        <v>37904.28</v>
      </c>
      <c r="I3297" s="34">
        <v>0</v>
      </c>
      <c r="J3297" s="35">
        <f t="shared" si="357"/>
        <v>40127.08</v>
      </c>
      <c r="K3297" s="35">
        <f t="shared" si="358"/>
        <v>2222.8000000000029</v>
      </c>
      <c r="L3297" s="35">
        <f t="shared" si="359"/>
        <v>2222.8000000000029</v>
      </c>
      <c r="M3297" s="36">
        <f t="shared" si="360"/>
        <v>5.5394013220000128E-2</v>
      </c>
      <c r="N3297" s="37">
        <f t="shared" si="361"/>
        <v>2021</v>
      </c>
      <c r="O3297" s="38" t="str">
        <f t="shared" si="362"/>
        <v>Q3</v>
      </c>
      <c r="P3297" s="37">
        <f t="shared" si="363"/>
        <v>9</v>
      </c>
    </row>
    <row r="3298" spans="1:16" x14ac:dyDescent="0.25">
      <c r="A3298" s="31">
        <v>44440</v>
      </c>
      <c r="B3298" s="32" t="s">
        <v>85</v>
      </c>
      <c r="C3298" s="32" t="s">
        <v>86</v>
      </c>
      <c r="D3298" s="32" t="s">
        <v>76</v>
      </c>
      <c r="E3298" s="33">
        <v>78</v>
      </c>
      <c r="F3298" s="34">
        <v>101312.8</v>
      </c>
      <c r="G3298" s="34">
        <v>0</v>
      </c>
      <c r="H3298" s="34">
        <v>56258.11</v>
      </c>
      <c r="I3298" s="34">
        <v>6858.37</v>
      </c>
      <c r="J3298" s="35">
        <f t="shared" si="357"/>
        <v>101312.8</v>
      </c>
      <c r="K3298" s="35">
        <f t="shared" si="358"/>
        <v>45054.69</v>
      </c>
      <c r="L3298" s="35">
        <f t="shared" si="359"/>
        <v>38196.32</v>
      </c>
      <c r="M3298" s="36">
        <f t="shared" si="360"/>
        <v>0.44470876335467979</v>
      </c>
      <c r="N3298" s="37">
        <f t="shared" si="361"/>
        <v>2021</v>
      </c>
      <c r="O3298" s="38" t="str">
        <f t="shared" si="362"/>
        <v>Q3</v>
      </c>
      <c r="P3298" s="37">
        <f t="shared" si="363"/>
        <v>9</v>
      </c>
    </row>
    <row r="3299" spans="1:16" x14ac:dyDescent="0.25">
      <c r="A3299" s="31">
        <v>44440</v>
      </c>
      <c r="B3299" s="32" t="s">
        <v>85</v>
      </c>
      <c r="C3299" s="32" t="s">
        <v>86</v>
      </c>
      <c r="D3299" s="32" t="s">
        <v>77</v>
      </c>
      <c r="E3299" s="33">
        <v>8</v>
      </c>
      <c r="F3299" s="34">
        <v>10005.19</v>
      </c>
      <c r="G3299" s="34">
        <v>1208.29</v>
      </c>
      <c r="H3299" s="34">
        <v>5408.05</v>
      </c>
      <c r="I3299" s="34">
        <v>579.22</v>
      </c>
      <c r="J3299" s="35">
        <f t="shared" si="357"/>
        <v>8796.9000000000015</v>
      </c>
      <c r="K3299" s="35">
        <f t="shared" si="358"/>
        <v>3388.8500000000013</v>
      </c>
      <c r="L3299" s="35">
        <f t="shared" si="359"/>
        <v>2809.630000000001</v>
      </c>
      <c r="M3299" s="36">
        <f t="shared" si="360"/>
        <v>0.38523229774124984</v>
      </c>
      <c r="N3299" s="37">
        <f t="shared" si="361"/>
        <v>2021</v>
      </c>
      <c r="O3299" s="38" t="str">
        <f t="shared" si="362"/>
        <v>Q3</v>
      </c>
      <c r="P3299" s="37">
        <f t="shared" si="363"/>
        <v>9</v>
      </c>
    </row>
    <row r="3300" spans="1:16" x14ac:dyDescent="0.25">
      <c r="A3300" s="31">
        <v>44440</v>
      </c>
      <c r="B3300" s="32" t="s">
        <v>85</v>
      </c>
      <c r="C3300" s="32" t="s">
        <v>75</v>
      </c>
      <c r="D3300" s="32" t="s">
        <v>76</v>
      </c>
      <c r="E3300" s="33">
        <v>90</v>
      </c>
      <c r="F3300" s="34">
        <v>120974.24</v>
      </c>
      <c r="G3300" s="34">
        <v>0</v>
      </c>
      <c r="H3300" s="34">
        <v>64252.12</v>
      </c>
      <c r="I3300" s="34">
        <v>0</v>
      </c>
      <c r="J3300" s="35">
        <f t="shared" si="357"/>
        <v>120974.24</v>
      </c>
      <c r="K3300" s="35">
        <f t="shared" si="358"/>
        <v>56722.12</v>
      </c>
      <c r="L3300" s="35">
        <f t="shared" si="359"/>
        <v>56722.12</v>
      </c>
      <c r="M3300" s="36">
        <f t="shared" si="360"/>
        <v>0.46887767180847756</v>
      </c>
      <c r="N3300" s="37">
        <f t="shared" si="361"/>
        <v>2021</v>
      </c>
      <c r="O3300" s="38" t="str">
        <f t="shared" si="362"/>
        <v>Q3</v>
      </c>
      <c r="P3300" s="37">
        <f t="shared" si="363"/>
        <v>9</v>
      </c>
    </row>
    <row r="3301" spans="1:16" x14ac:dyDescent="0.25">
      <c r="A3301" s="31">
        <v>44440</v>
      </c>
      <c r="B3301" s="32" t="s">
        <v>85</v>
      </c>
      <c r="C3301" s="32" t="s">
        <v>75</v>
      </c>
      <c r="D3301" s="32" t="s">
        <v>77</v>
      </c>
      <c r="E3301" s="33">
        <v>11</v>
      </c>
      <c r="F3301" s="34">
        <v>17829.830000000002</v>
      </c>
      <c r="G3301" s="34">
        <v>2424.65</v>
      </c>
      <c r="H3301" s="34">
        <v>9307.9</v>
      </c>
      <c r="I3301" s="34">
        <v>0</v>
      </c>
      <c r="J3301" s="35">
        <f t="shared" si="357"/>
        <v>15405.180000000002</v>
      </c>
      <c r="K3301" s="35">
        <f t="shared" si="358"/>
        <v>6097.2800000000025</v>
      </c>
      <c r="L3301" s="35">
        <f t="shared" si="359"/>
        <v>6097.2800000000025</v>
      </c>
      <c r="M3301" s="36">
        <f t="shared" si="360"/>
        <v>0.39579414197042823</v>
      </c>
      <c r="N3301" s="37">
        <f t="shared" si="361"/>
        <v>2021</v>
      </c>
      <c r="O3301" s="38" t="str">
        <f t="shared" si="362"/>
        <v>Q3</v>
      </c>
      <c r="P3301" s="37">
        <f t="shared" si="363"/>
        <v>9</v>
      </c>
    </row>
    <row r="3302" spans="1:16" x14ac:dyDescent="0.25">
      <c r="A3302" s="31">
        <v>44440</v>
      </c>
      <c r="B3302" s="32" t="s">
        <v>85</v>
      </c>
      <c r="C3302" s="32" t="s">
        <v>78</v>
      </c>
      <c r="D3302" s="32" t="s">
        <v>76</v>
      </c>
      <c r="E3302" s="33">
        <v>105</v>
      </c>
      <c r="F3302" s="34">
        <v>139152.84</v>
      </c>
      <c r="G3302" s="34">
        <v>0</v>
      </c>
      <c r="H3302" s="34">
        <v>76812.73</v>
      </c>
      <c r="I3302" s="34">
        <v>0</v>
      </c>
      <c r="J3302" s="35">
        <f t="shared" si="357"/>
        <v>139152.84</v>
      </c>
      <c r="K3302" s="35">
        <f t="shared" si="358"/>
        <v>62340.11</v>
      </c>
      <c r="L3302" s="35">
        <f t="shared" si="359"/>
        <v>62340.11</v>
      </c>
      <c r="M3302" s="36">
        <f t="shared" si="360"/>
        <v>0.44799739624430235</v>
      </c>
      <c r="N3302" s="37">
        <f t="shared" si="361"/>
        <v>2021</v>
      </c>
      <c r="O3302" s="38" t="str">
        <f t="shared" si="362"/>
        <v>Q3</v>
      </c>
      <c r="P3302" s="37">
        <f t="shared" si="363"/>
        <v>9</v>
      </c>
    </row>
    <row r="3303" spans="1:16" x14ac:dyDescent="0.25">
      <c r="A3303" s="31">
        <v>44440</v>
      </c>
      <c r="B3303" s="32" t="s">
        <v>85</v>
      </c>
      <c r="C3303" s="32" t="s">
        <v>78</v>
      </c>
      <c r="D3303" s="32" t="s">
        <v>77</v>
      </c>
      <c r="E3303" s="33">
        <v>3</v>
      </c>
      <c r="F3303" s="34">
        <v>5152.75</v>
      </c>
      <c r="G3303" s="34">
        <v>257.63</v>
      </c>
      <c r="H3303" s="34">
        <v>2841.84</v>
      </c>
      <c r="I3303" s="34">
        <v>0</v>
      </c>
      <c r="J3303" s="35">
        <f t="shared" si="357"/>
        <v>4895.12</v>
      </c>
      <c r="K3303" s="35">
        <f t="shared" si="358"/>
        <v>2053.2799999999997</v>
      </c>
      <c r="L3303" s="35">
        <f t="shared" si="359"/>
        <v>2053.2799999999997</v>
      </c>
      <c r="M3303" s="36">
        <f t="shared" si="360"/>
        <v>0.41945447711189915</v>
      </c>
      <c r="N3303" s="37">
        <f t="shared" si="361"/>
        <v>2021</v>
      </c>
      <c r="O3303" s="38" t="str">
        <f t="shared" si="362"/>
        <v>Q3</v>
      </c>
      <c r="P3303" s="37">
        <f t="shared" si="363"/>
        <v>9</v>
      </c>
    </row>
    <row r="3304" spans="1:16" x14ac:dyDescent="0.25">
      <c r="A3304" s="31">
        <v>44440</v>
      </c>
      <c r="B3304" s="32" t="s">
        <v>85</v>
      </c>
      <c r="C3304" s="32" t="s">
        <v>79</v>
      </c>
      <c r="D3304" s="32" t="s">
        <v>76</v>
      </c>
      <c r="E3304" s="33">
        <v>55</v>
      </c>
      <c r="F3304" s="34">
        <v>65698.38</v>
      </c>
      <c r="G3304" s="34">
        <v>0</v>
      </c>
      <c r="H3304" s="34">
        <v>36008.04</v>
      </c>
      <c r="I3304" s="34">
        <v>0</v>
      </c>
      <c r="J3304" s="35">
        <f t="shared" si="357"/>
        <v>65698.38</v>
      </c>
      <c r="K3304" s="35">
        <f t="shared" si="358"/>
        <v>29690.340000000004</v>
      </c>
      <c r="L3304" s="35">
        <f t="shared" si="359"/>
        <v>29690.340000000004</v>
      </c>
      <c r="M3304" s="36">
        <f t="shared" si="360"/>
        <v>0.45191890576297317</v>
      </c>
      <c r="N3304" s="37">
        <f t="shared" si="361"/>
        <v>2021</v>
      </c>
      <c r="O3304" s="38" t="str">
        <f t="shared" si="362"/>
        <v>Q3</v>
      </c>
      <c r="P3304" s="37">
        <f t="shared" si="363"/>
        <v>9</v>
      </c>
    </row>
    <row r="3305" spans="1:16" x14ac:dyDescent="0.25">
      <c r="A3305" s="31">
        <v>44440</v>
      </c>
      <c r="B3305" s="32" t="s">
        <v>85</v>
      </c>
      <c r="C3305" s="32" t="s">
        <v>79</v>
      </c>
      <c r="D3305" s="32" t="s">
        <v>77</v>
      </c>
      <c r="E3305" s="33">
        <v>7</v>
      </c>
      <c r="F3305" s="34">
        <v>8736.59</v>
      </c>
      <c r="G3305" s="34">
        <v>1342.26</v>
      </c>
      <c r="H3305" s="34">
        <v>5084.3</v>
      </c>
      <c r="I3305" s="34">
        <v>0</v>
      </c>
      <c r="J3305" s="35">
        <f t="shared" si="357"/>
        <v>7394.33</v>
      </c>
      <c r="K3305" s="35">
        <f t="shared" si="358"/>
        <v>2310.0299999999997</v>
      </c>
      <c r="L3305" s="35">
        <f t="shared" si="359"/>
        <v>2310.0299999999997</v>
      </c>
      <c r="M3305" s="36">
        <f t="shared" si="360"/>
        <v>0.31240558644258504</v>
      </c>
      <c r="N3305" s="37">
        <f t="shared" si="361"/>
        <v>2021</v>
      </c>
      <c r="O3305" s="38" t="str">
        <f t="shared" si="362"/>
        <v>Q3</v>
      </c>
      <c r="P3305" s="37">
        <f t="shared" si="363"/>
        <v>9</v>
      </c>
    </row>
    <row r="3306" spans="1:16" x14ac:dyDescent="0.25">
      <c r="A3306" s="31">
        <v>44470</v>
      </c>
      <c r="B3306" s="32" t="s">
        <v>74</v>
      </c>
      <c r="C3306" s="32" t="s">
        <v>86</v>
      </c>
      <c r="D3306" s="32" t="s">
        <v>76</v>
      </c>
      <c r="E3306" s="33">
        <v>130</v>
      </c>
      <c r="F3306" s="34">
        <v>54762.42</v>
      </c>
      <c r="G3306" s="34">
        <v>0</v>
      </c>
      <c r="H3306" s="34">
        <v>35448.44</v>
      </c>
      <c r="I3306" s="34">
        <v>3551.69</v>
      </c>
      <c r="J3306" s="35">
        <f t="shared" si="357"/>
        <v>54762.42</v>
      </c>
      <c r="K3306" s="35">
        <f t="shared" si="358"/>
        <v>19313.979999999996</v>
      </c>
      <c r="L3306" s="35">
        <f t="shared" si="359"/>
        <v>15762.289999999995</v>
      </c>
      <c r="M3306" s="36">
        <f t="shared" si="360"/>
        <v>0.35268675124291432</v>
      </c>
      <c r="N3306" s="37">
        <f t="shared" si="361"/>
        <v>2021</v>
      </c>
      <c r="O3306" s="38" t="str">
        <f t="shared" si="362"/>
        <v>Q4</v>
      </c>
      <c r="P3306" s="37">
        <f t="shared" si="363"/>
        <v>10</v>
      </c>
    </row>
    <row r="3307" spans="1:16" x14ac:dyDescent="0.25">
      <c r="A3307" s="31">
        <v>44470</v>
      </c>
      <c r="B3307" s="32" t="s">
        <v>74</v>
      </c>
      <c r="C3307" s="32" t="s">
        <v>86</v>
      </c>
      <c r="D3307" s="32" t="s">
        <v>77</v>
      </c>
      <c r="E3307" s="33">
        <v>39</v>
      </c>
      <c r="F3307" s="34">
        <v>15842.47</v>
      </c>
      <c r="G3307" s="34">
        <v>2350.4699999999998</v>
      </c>
      <c r="H3307" s="34">
        <v>10790.32</v>
      </c>
      <c r="I3307" s="34">
        <v>881.98</v>
      </c>
      <c r="J3307" s="35">
        <f t="shared" si="357"/>
        <v>13492</v>
      </c>
      <c r="K3307" s="35">
        <f t="shared" si="358"/>
        <v>2701.6800000000003</v>
      </c>
      <c r="L3307" s="35">
        <f t="shared" si="359"/>
        <v>1819.7000000000003</v>
      </c>
      <c r="M3307" s="36">
        <f t="shared" si="360"/>
        <v>0.20024310702638604</v>
      </c>
      <c r="N3307" s="37">
        <f t="shared" si="361"/>
        <v>2021</v>
      </c>
      <c r="O3307" s="38" t="str">
        <f t="shared" si="362"/>
        <v>Q4</v>
      </c>
      <c r="P3307" s="37">
        <f t="shared" si="363"/>
        <v>10</v>
      </c>
    </row>
    <row r="3308" spans="1:16" x14ac:dyDescent="0.25">
      <c r="A3308" s="31">
        <v>44470</v>
      </c>
      <c r="B3308" s="32" t="s">
        <v>74</v>
      </c>
      <c r="C3308" s="32" t="s">
        <v>75</v>
      </c>
      <c r="D3308" s="32" t="s">
        <v>76</v>
      </c>
      <c r="E3308" s="33">
        <v>179</v>
      </c>
      <c r="F3308" s="34">
        <v>74857.84</v>
      </c>
      <c r="G3308" s="34">
        <v>0</v>
      </c>
      <c r="H3308" s="34">
        <v>46681</v>
      </c>
      <c r="I3308" s="34">
        <v>0</v>
      </c>
      <c r="J3308" s="35">
        <f t="shared" si="357"/>
        <v>74857.84</v>
      </c>
      <c r="K3308" s="35">
        <f t="shared" si="358"/>
        <v>28176.839999999997</v>
      </c>
      <c r="L3308" s="35">
        <f t="shared" si="359"/>
        <v>28176.839999999997</v>
      </c>
      <c r="M3308" s="36">
        <f t="shared" si="360"/>
        <v>0.37640466249092946</v>
      </c>
      <c r="N3308" s="37">
        <f t="shared" si="361"/>
        <v>2021</v>
      </c>
      <c r="O3308" s="38" t="str">
        <f t="shared" si="362"/>
        <v>Q4</v>
      </c>
      <c r="P3308" s="37">
        <f t="shared" si="363"/>
        <v>10</v>
      </c>
    </row>
    <row r="3309" spans="1:16" x14ac:dyDescent="0.25">
      <c r="A3309" s="31">
        <v>44470</v>
      </c>
      <c r="B3309" s="32" t="s">
        <v>74</v>
      </c>
      <c r="C3309" s="32" t="s">
        <v>75</v>
      </c>
      <c r="D3309" s="32" t="s">
        <v>77</v>
      </c>
      <c r="E3309" s="33">
        <v>27</v>
      </c>
      <c r="F3309" s="34">
        <v>11033.06</v>
      </c>
      <c r="G3309" s="34">
        <v>1633.98</v>
      </c>
      <c r="H3309" s="34">
        <v>6348.65</v>
      </c>
      <c r="I3309" s="34">
        <v>0</v>
      </c>
      <c r="J3309" s="35">
        <f t="shared" si="357"/>
        <v>9399.08</v>
      </c>
      <c r="K3309" s="35">
        <f t="shared" si="358"/>
        <v>3050.4300000000003</v>
      </c>
      <c r="L3309" s="35">
        <f t="shared" si="359"/>
        <v>3050.4300000000003</v>
      </c>
      <c r="M3309" s="36">
        <f t="shared" si="360"/>
        <v>0.32454559382407644</v>
      </c>
      <c r="N3309" s="37">
        <f t="shared" si="361"/>
        <v>2021</v>
      </c>
      <c r="O3309" s="38" t="str">
        <f t="shared" si="362"/>
        <v>Q4</v>
      </c>
      <c r="P3309" s="37">
        <f t="shared" si="363"/>
        <v>10</v>
      </c>
    </row>
    <row r="3310" spans="1:16" x14ac:dyDescent="0.25">
      <c r="A3310" s="31">
        <v>44470</v>
      </c>
      <c r="B3310" s="32" t="s">
        <v>74</v>
      </c>
      <c r="C3310" s="32" t="s">
        <v>78</v>
      </c>
      <c r="D3310" s="32" t="s">
        <v>76</v>
      </c>
      <c r="E3310" s="33">
        <v>845</v>
      </c>
      <c r="F3310" s="34">
        <v>353710.23</v>
      </c>
      <c r="G3310" s="34">
        <v>0</v>
      </c>
      <c r="H3310" s="34">
        <v>212918.81</v>
      </c>
      <c r="I3310" s="34">
        <v>0</v>
      </c>
      <c r="J3310" s="35">
        <f t="shared" si="357"/>
        <v>353710.23</v>
      </c>
      <c r="K3310" s="35">
        <f t="shared" si="358"/>
        <v>140791.41999999998</v>
      </c>
      <c r="L3310" s="35">
        <f t="shared" si="359"/>
        <v>140791.41999999998</v>
      </c>
      <c r="M3310" s="36">
        <f t="shared" si="360"/>
        <v>0.3980416964473999</v>
      </c>
      <c r="N3310" s="37">
        <f t="shared" si="361"/>
        <v>2021</v>
      </c>
      <c r="O3310" s="38" t="str">
        <f t="shared" si="362"/>
        <v>Q4</v>
      </c>
      <c r="P3310" s="37">
        <f t="shared" si="363"/>
        <v>10</v>
      </c>
    </row>
    <row r="3311" spans="1:16" x14ac:dyDescent="0.25">
      <c r="A3311" s="31">
        <v>44470</v>
      </c>
      <c r="B3311" s="32" t="s">
        <v>74</v>
      </c>
      <c r="C3311" s="32" t="s">
        <v>78</v>
      </c>
      <c r="D3311" s="32" t="s">
        <v>77</v>
      </c>
      <c r="E3311" s="33">
        <v>34</v>
      </c>
      <c r="F3311" s="34">
        <v>14856.5</v>
      </c>
      <c r="G3311" s="34">
        <v>742.84</v>
      </c>
      <c r="H3311" s="34">
        <v>9142.09</v>
      </c>
      <c r="I3311" s="34">
        <v>0</v>
      </c>
      <c r="J3311" s="35">
        <f t="shared" si="357"/>
        <v>14113.66</v>
      </c>
      <c r="K3311" s="35">
        <f t="shared" si="358"/>
        <v>4971.57</v>
      </c>
      <c r="L3311" s="35">
        <f t="shared" si="359"/>
        <v>4971.57</v>
      </c>
      <c r="M3311" s="36">
        <f t="shared" si="360"/>
        <v>0.35225235693647144</v>
      </c>
      <c r="N3311" s="37">
        <f t="shared" si="361"/>
        <v>2021</v>
      </c>
      <c r="O3311" s="38" t="str">
        <f t="shared" si="362"/>
        <v>Q4</v>
      </c>
      <c r="P3311" s="37">
        <f t="shared" si="363"/>
        <v>10</v>
      </c>
    </row>
    <row r="3312" spans="1:16" x14ac:dyDescent="0.25">
      <c r="A3312" s="31">
        <v>44470</v>
      </c>
      <c r="B3312" s="32" t="s">
        <v>74</v>
      </c>
      <c r="C3312" s="32" t="s">
        <v>79</v>
      </c>
      <c r="D3312" s="32" t="s">
        <v>76</v>
      </c>
      <c r="E3312" s="33">
        <v>133</v>
      </c>
      <c r="F3312" s="34">
        <v>50629.9</v>
      </c>
      <c r="G3312" s="34">
        <v>0</v>
      </c>
      <c r="H3312" s="34">
        <v>30860.23</v>
      </c>
      <c r="I3312" s="34">
        <v>0</v>
      </c>
      <c r="J3312" s="35">
        <f t="shared" si="357"/>
        <v>50629.9</v>
      </c>
      <c r="K3312" s="35">
        <f t="shared" si="358"/>
        <v>19769.670000000002</v>
      </c>
      <c r="L3312" s="35">
        <f t="shared" si="359"/>
        <v>19769.670000000002</v>
      </c>
      <c r="M3312" s="36">
        <f t="shared" si="360"/>
        <v>0.3904742059533991</v>
      </c>
      <c r="N3312" s="37">
        <f t="shared" si="361"/>
        <v>2021</v>
      </c>
      <c r="O3312" s="38" t="str">
        <f t="shared" si="362"/>
        <v>Q4</v>
      </c>
      <c r="P3312" s="37">
        <f t="shared" si="363"/>
        <v>10</v>
      </c>
    </row>
    <row r="3313" spans="1:16" x14ac:dyDescent="0.25">
      <c r="A3313" s="31">
        <v>44470</v>
      </c>
      <c r="B3313" s="32" t="s">
        <v>74</v>
      </c>
      <c r="C3313" s="32" t="s">
        <v>79</v>
      </c>
      <c r="D3313" s="32" t="s">
        <v>77</v>
      </c>
      <c r="E3313" s="33">
        <v>31</v>
      </c>
      <c r="F3313" s="34">
        <v>11967.16</v>
      </c>
      <c r="G3313" s="34">
        <v>1635.5</v>
      </c>
      <c r="H3313" s="34">
        <v>8025.19</v>
      </c>
      <c r="I3313" s="34">
        <v>0</v>
      </c>
      <c r="J3313" s="35">
        <f t="shared" si="357"/>
        <v>10331.66</v>
      </c>
      <c r="K3313" s="35">
        <f t="shared" si="358"/>
        <v>2306.4700000000003</v>
      </c>
      <c r="L3313" s="35">
        <f t="shared" si="359"/>
        <v>2306.4700000000003</v>
      </c>
      <c r="M3313" s="36">
        <f t="shared" si="360"/>
        <v>0.22324292514465249</v>
      </c>
      <c r="N3313" s="37">
        <f t="shared" si="361"/>
        <v>2021</v>
      </c>
      <c r="O3313" s="38" t="str">
        <f t="shared" si="362"/>
        <v>Q4</v>
      </c>
      <c r="P3313" s="37">
        <f t="shared" si="363"/>
        <v>10</v>
      </c>
    </row>
    <row r="3314" spans="1:16" x14ac:dyDescent="0.25">
      <c r="A3314" s="31">
        <v>44470</v>
      </c>
      <c r="B3314" s="32" t="s">
        <v>80</v>
      </c>
      <c r="C3314" s="32" t="s">
        <v>86</v>
      </c>
      <c r="D3314" s="32" t="s">
        <v>76</v>
      </c>
      <c r="E3314" s="33">
        <v>44</v>
      </c>
      <c r="F3314" s="34">
        <v>278466.83</v>
      </c>
      <c r="G3314" s="34">
        <v>0</v>
      </c>
      <c r="H3314" s="34">
        <v>242429.08</v>
      </c>
      <c r="I3314" s="34">
        <v>18100.349999999999</v>
      </c>
      <c r="J3314" s="35">
        <f t="shared" si="357"/>
        <v>278466.83</v>
      </c>
      <c r="K3314" s="35">
        <f t="shared" si="358"/>
        <v>36037.750000000029</v>
      </c>
      <c r="L3314" s="35">
        <f t="shared" si="359"/>
        <v>17937.400000000031</v>
      </c>
      <c r="M3314" s="36">
        <f t="shared" si="360"/>
        <v>0.12941487501401883</v>
      </c>
      <c r="N3314" s="37">
        <f t="shared" si="361"/>
        <v>2021</v>
      </c>
      <c r="O3314" s="38" t="str">
        <f t="shared" si="362"/>
        <v>Q4</v>
      </c>
      <c r="P3314" s="37">
        <f t="shared" si="363"/>
        <v>10</v>
      </c>
    </row>
    <row r="3315" spans="1:16" x14ac:dyDescent="0.25">
      <c r="A3315" s="31">
        <v>44470</v>
      </c>
      <c r="B3315" s="32" t="s">
        <v>80</v>
      </c>
      <c r="C3315" s="32" t="s">
        <v>86</v>
      </c>
      <c r="D3315" s="32" t="s">
        <v>77</v>
      </c>
      <c r="E3315" s="33">
        <v>4</v>
      </c>
      <c r="F3315" s="34">
        <v>18301.25</v>
      </c>
      <c r="G3315" s="34">
        <v>2864.9</v>
      </c>
      <c r="H3315" s="34">
        <v>16500.150000000001</v>
      </c>
      <c r="I3315" s="34">
        <v>1006.3</v>
      </c>
      <c r="J3315" s="35">
        <f t="shared" si="357"/>
        <v>15436.35</v>
      </c>
      <c r="K3315" s="35">
        <f t="shared" si="358"/>
        <v>-1063.8000000000011</v>
      </c>
      <c r="L3315" s="35">
        <f t="shared" si="359"/>
        <v>-2070.1000000000013</v>
      </c>
      <c r="M3315" s="36">
        <f t="shared" si="360"/>
        <v>-6.8915255225490551E-2</v>
      </c>
      <c r="N3315" s="37">
        <f t="shared" si="361"/>
        <v>2021</v>
      </c>
      <c r="O3315" s="38" t="str">
        <f t="shared" si="362"/>
        <v>Q4</v>
      </c>
      <c r="P3315" s="37">
        <f t="shared" si="363"/>
        <v>10</v>
      </c>
    </row>
    <row r="3316" spans="1:16" x14ac:dyDescent="0.25">
      <c r="A3316" s="31">
        <v>44470</v>
      </c>
      <c r="B3316" s="32" t="s">
        <v>80</v>
      </c>
      <c r="C3316" s="32" t="s">
        <v>75</v>
      </c>
      <c r="D3316" s="32" t="s">
        <v>76</v>
      </c>
      <c r="E3316" s="33">
        <v>62</v>
      </c>
      <c r="F3316" s="34">
        <v>357322.54</v>
      </c>
      <c r="G3316" s="34">
        <v>0</v>
      </c>
      <c r="H3316" s="34">
        <v>311155.5</v>
      </c>
      <c r="I3316" s="34">
        <v>0</v>
      </c>
      <c r="J3316" s="35">
        <f t="shared" si="357"/>
        <v>357322.54</v>
      </c>
      <c r="K3316" s="35">
        <f t="shared" si="358"/>
        <v>46167.039999999979</v>
      </c>
      <c r="L3316" s="35">
        <f t="shared" si="359"/>
        <v>46167.039999999979</v>
      </c>
      <c r="M3316" s="36">
        <f t="shared" si="360"/>
        <v>0.12920270856688745</v>
      </c>
      <c r="N3316" s="37">
        <f t="shared" si="361"/>
        <v>2021</v>
      </c>
      <c r="O3316" s="38" t="str">
        <f t="shared" si="362"/>
        <v>Q4</v>
      </c>
      <c r="P3316" s="37">
        <f t="shared" si="363"/>
        <v>10</v>
      </c>
    </row>
    <row r="3317" spans="1:16" x14ac:dyDescent="0.25">
      <c r="A3317" s="31">
        <v>44470</v>
      </c>
      <c r="B3317" s="32" t="s">
        <v>80</v>
      </c>
      <c r="C3317" s="32" t="s">
        <v>75</v>
      </c>
      <c r="D3317" s="32" t="s">
        <v>77</v>
      </c>
      <c r="E3317" s="33">
        <v>13</v>
      </c>
      <c r="F3317" s="34">
        <v>80340.66</v>
      </c>
      <c r="G3317" s="34">
        <v>12770.48</v>
      </c>
      <c r="H3317" s="34">
        <v>70939.649999999994</v>
      </c>
      <c r="I3317" s="34">
        <v>0</v>
      </c>
      <c r="J3317" s="35">
        <f t="shared" si="357"/>
        <v>67570.180000000008</v>
      </c>
      <c r="K3317" s="35">
        <f t="shared" si="358"/>
        <v>-3369.4699999999866</v>
      </c>
      <c r="L3317" s="35">
        <f t="shared" si="359"/>
        <v>-3369.4699999999866</v>
      </c>
      <c r="M3317" s="36">
        <f t="shared" si="360"/>
        <v>-4.9866227972161482E-2</v>
      </c>
      <c r="N3317" s="37">
        <f t="shared" si="361"/>
        <v>2021</v>
      </c>
      <c r="O3317" s="38" t="str">
        <f t="shared" si="362"/>
        <v>Q4</v>
      </c>
      <c r="P3317" s="37">
        <f t="shared" si="363"/>
        <v>10</v>
      </c>
    </row>
    <row r="3318" spans="1:16" x14ac:dyDescent="0.25">
      <c r="A3318" s="31">
        <v>44470</v>
      </c>
      <c r="B3318" s="32" t="s">
        <v>80</v>
      </c>
      <c r="C3318" s="32" t="s">
        <v>78</v>
      </c>
      <c r="D3318" s="32" t="s">
        <v>76</v>
      </c>
      <c r="E3318" s="33">
        <v>139</v>
      </c>
      <c r="F3318" s="34">
        <v>839411.64</v>
      </c>
      <c r="G3318" s="34">
        <v>0</v>
      </c>
      <c r="H3318" s="34">
        <v>720662.96</v>
      </c>
      <c r="I3318" s="34">
        <v>0</v>
      </c>
      <c r="J3318" s="35">
        <f t="shared" si="357"/>
        <v>839411.64</v>
      </c>
      <c r="K3318" s="35">
        <f t="shared" si="358"/>
        <v>118748.68000000005</v>
      </c>
      <c r="L3318" s="35">
        <f t="shared" si="359"/>
        <v>118748.68000000005</v>
      </c>
      <c r="M3318" s="36">
        <f t="shared" si="360"/>
        <v>0.14146656341339281</v>
      </c>
      <c r="N3318" s="37">
        <f t="shared" si="361"/>
        <v>2021</v>
      </c>
      <c r="O3318" s="38" t="str">
        <f t="shared" si="362"/>
        <v>Q4</v>
      </c>
      <c r="P3318" s="37">
        <f t="shared" si="363"/>
        <v>10</v>
      </c>
    </row>
    <row r="3319" spans="1:16" x14ac:dyDescent="0.25">
      <c r="A3319" s="31">
        <v>44470</v>
      </c>
      <c r="B3319" s="32" t="s">
        <v>80</v>
      </c>
      <c r="C3319" s="32" t="s">
        <v>78</v>
      </c>
      <c r="D3319" s="32" t="s">
        <v>77</v>
      </c>
      <c r="E3319" s="33">
        <v>2</v>
      </c>
      <c r="F3319" s="34">
        <v>11347.74</v>
      </c>
      <c r="G3319" s="34">
        <v>567.39</v>
      </c>
      <c r="H3319" s="34">
        <v>10210.450000000001</v>
      </c>
      <c r="I3319" s="34">
        <v>0</v>
      </c>
      <c r="J3319" s="35">
        <f t="shared" si="357"/>
        <v>10780.35</v>
      </c>
      <c r="K3319" s="35">
        <f t="shared" si="358"/>
        <v>569.89999999999964</v>
      </c>
      <c r="L3319" s="35">
        <f t="shared" si="359"/>
        <v>569.89999999999964</v>
      </c>
      <c r="M3319" s="36">
        <f t="shared" si="360"/>
        <v>5.2864702908532617E-2</v>
      </c>
      <c r="N3319" s="37">
        <f t="shared" si="361"/>
        <v>2021</v>
      </c>
      <c r="O3319" s="38" t="str">
        <f t="shared" si="362"/>
        <v>Q4</v>
      </c>
      <c r="P3319" s="37">
        <f t="shared" si="363"/>
        <v>10</v>
      </c>
    </row>
    <row r="3320" spans="1:16" x14ac:dyDescent="0.25">
      <c r="A3320" s="31">
        <v>44470</v>
      </c>
      <c r="B3320" s="32" t="s">
        <v>80</v>
      </c>
      <c r="C3320" s="32" t="s">
        <v>79</v>
      </c>
      <c r="D3320" s="32" t="s">
        <v>76</v>
      </c>
      <c r="E3320" s="33">
        <v>40</v>
      </c>
      <c r="F3320" s="34">
        <v>215373.04</v>
      </c>
      <c r="G3320" s="34">
        <v>0</v>
      </c>
      <c r="H3320" s="34">
        <v>189707.25</v>
      </c>
      <c r="I3320" s="34">
        <v>0</v>
      </c>
      <c r="J3320" s="35">
        <f t="shared" si="357"/>
        <v>215373.04</v>
      </c>
      <c r="K3320" s="35">
        <f t="shared" si="358"/>
        <v>25665.790000000008</v>
      </c>
      <c r="L3320" s="35">
        <f t="shared" si="359"/>
        <v>25665.790000000008</v>
      </c>
      <c r="M3320" s="36">
        <f t="shared" si="360"/>
        <v>0.11916900091116328</v>
      </c>
      <c r="N3320" s="37">
        <f t="shared" si="361"/>
        <v>2021</v>
      </c>
      <c r="O3320" s="38" t="str">
        <f t="shared" si="362"/>
        <v>Q4</v>
      </c>
      <c r="P3320" s="37">
        <f t="shared" si="363"/>
        <v>10</v>
      </c>
    </row>
    <row r="3321" spans="1:16" x14ac:dyDescent="0.25">
      <c r="A3321" s="31">
        <v>44470</v>
      </c>
      <c r="B3321" s="32" t="s">
        <v>80</v>
      </c>
      <c r="C3321" s="32" t="s">
        <v>79</v>
      </c>
      <c r="D3321" s="32" t="s">
        <v>77</v>
      </c>
      <c r="E3321" s="33">
        <v>14</v>
      </c>
      <c r="F3321" s="34">
        <v>109122.91</v>
      </c>
      <c r="G3321" s="34">
        <v>17224.8</v>
      </c>
      <c r="H3321" s="34">
        <v>93305.39</v>
      </c>
      <c r="I3321" s="34">
        <v>0</v>
      </c>
      <c r="J3321" s="35">
        <f t="shared" si="357"/>
        <v>91898.11</v>
      </c>
      <c r="K3321" s="35">
        <f t="shared" si="358"/>
        <v>-1407.2799999999988</v>
      </c>
      <c r="L3321" s="35">
        <f t="shared" si="359"/>
        <v>-1407.2799999999988</v>
      </c>
      <c r="M3321" s="36">
        <f t="shared" si="360"/>
        <v>-1.5313481419802854E-2</v>
      </c>
      <c r="N3321" s="37">
        <f t="shared" si="361"/>
        <v>2021</v>
      </c>
      <c r="O3321" s="38" t="str">
        <f t="shared" si="362"/>
        <v>Q4</v>
      </c>
      <c r="P3321" s="37">
        <f t="shared" si="363"/>
        <v>10</v>
      </c>
    </row>
    <row r="3322" spans="1:16" x14ac:dyDescent="0.25">
      <c r="A3322" s="31">
        <v>44470</v>
      </c>
      <c r="B3322" s="32" t="s">
        <v>81</v>
      </c>
      <c r="C3322" s="32" t="s">
        <v>86</v>
      </c>
      <c r="D3322" s="32" t="s">
        <v>76</v>
      </c>
      <c r="E3322" s="33">
        <v>95</v>
      </c>
      <c r="F3322" s="34">
        <v>75281.86</v>
      </c>
      <c r="G3322" s="34">
        <v>0</v>
      </c>
      <c r="H3322" s="34">
        <v>33230.86</v>
      </c>
      <c r="I3322" s="34">
        <v>4887.04</v>
      </c>
      <c r="J3322" s="35">
        <f t="shared" si="357"/>
        <v>75281.86</v>
      </c>
      <c r="K3322" s="35">
        <f t="shared" si="358"/>
        <v>42051</v>
      </c>
      <c r="L3322" s="35">
        <f t="shared" si="359"/>
        <v>37163.96</v>
      </c>
      <c r="M3322" s="36">
        <f t="shared" si="360"/>
        <v>0.55858077895524894</v>
      </c>
      <c r="N3322" s="37">
        <f t="shared" si="361"/>
        <v>2021</v>
      </c>
      <c r="O3322" s="38" t="str">
        <f t="shared" si="362"/>
        <v>Q4</v>
      </c>
      <c r="P3322" s="37">
        <f t="shared" si="363"/>
        <v>10</v>
      </c>
    </row>
    <row r="3323" spans="1:16" x14ac:dyDescent="0.25">
      <c r="A3323" s="31">
        <v>44470</v>
      </c>
      <c r="B3323" s="32" t="s">
        <v>81</v>
      </c>
      <c r="C3323" s="32" t="s">
        <v>86</v>
      </c>
      <c r="D3323" s="32" t="s">
        <v>77</v>
      </c>
      <c r="E3323" s="33">
        <v>15</v>
      </c>
      <c r="F3323" s="34">
        <v>11730.88</v>
      </c>
      <c r="G3323" s="34">
        <v>1684.48</v>
      </c>
      <c r="H3323" s="34">
        <v>5356.87</v>
      </c>
      <c r="I3323" s="34">
        <v>653.89</v>
      </c>
      <c r="J3323" s="35">
        <f t="shared" si="357"/>
        <v>10046.4</v>
      </c>
      <c r="K3323" s="35">
        <f t="shared" si="358"/>
        <v>4689.53</v>
      </c>
      <c r="L3323" s="35">
        <f t="shared" si="359"/>
        <v>4035.64</v>
      </c>
      <c r="M3323" s="36">
        <f t="shared" si="360"/>
        <v>0.4667871078197165</v>
      </c>
      <c r="N3323" s="37">
        <f t="shared" si="361"/>
        <v>2021</v>
      </c>
      <c r="O3323" s="38" t="str">
        <f t="shared" si="362"/>
        <v>Q4</v>
      </c>
      <c r="P3323" s="37">
        <f t="shared" si="363"/>
        <v>10</v>
      </c>
    </row>
    <row r="3324" spans="1:16" x14ac:dyDescent="0.25">
      <c r="A3324" s="31">
        <v>44470</v>
      </c>
      <c r="B3324" s="32" t="s">
        <v>81</v>
      </c>
      <c r="C3324" s="32" t="s">
        <v>75</v>
      </c>
      <c r="D3324" s="32" t="s">
        <v>76</v>
      </c>
      <c r="E3324" s="33">
        <v>136</v>
      </c>
      <c r="F3324" s="34">
        <v>107895.31</v>
      </c>
      <c r="G3324" s="34">
        <v>0</v>
      </c>
      <c r="H3324" s="34">
        <v>47709.37</v>
      </c>
      <c r="I3324" s="34">
        <v>0</v>
      </c>
      <c r="J3324" s="35">
        <f t="shared" si="357"/>
        <v>107895.31</v>
      </c>
      <c r="K3324" s="35">
        <f t="shared" si="358"/>
        <v>60185.939999999995</v>
      </c>
      <c r="L3324" s="35">
        <f t="shared" si="359"/>
        <v>60185.939999999995</v>
      </c>
      <c r="M3324" s="36">
        <f t="shared" si="360"/>
        <v>0.55781794407931162</v>
      </c>
      <c r="N3324" s="37">
        <f t="shared" si="361"/>
        <v>2021</v>
      </c>
      <c r="O3324" s="38" t="str">
        <f t="shared" si="362"/>
        <v>Q4</v>
      </c>
      <c r="P3324" s="37">
        <f t="shared" si="363"/>
        <v>10</v>
      </c>
    </row>
    <row r="3325" spans="1:16" x14ac:dyDescent="0.25">
      <c r="A3325" s="31">
        <v>44470</v>
      </c>
      <c r="B3325" s="32" t="s">
        <v>81</v>
      </c>
      <c r="C3325" s="32" t="s">
        <v>75</v>
      </c>
      <c r="D3325" s="32" t="s">
        <v>77</v>
      </c>
      <c r="E3325" s="33">
        <v>30</v>
      </c>
      <c r="F3325" s="34">
        <v>21242.54</v>
      </c>
      <c r="G3325" s="34">
        <v>2492.87</v>
      </c>
      <c r="H3325" s="34">
        <v>9622.2999999999993</v>
      </c>
      <c r="I3325" s="34">
        <v>0</v>
      </c>
      <c r="J3325" s="35">
        <f t="shared" si="357"/>
        <v>18749.670000000002</v>
      </c>
      <c r="K3325" s="35">
        <f t="shared" si="358"/>
        <v>9127.3700000000026</v>
      </c>
      <c r="L3325" s="35">
        <f t="shared" si="359"/>
        <v>9127.3700000000026</v>
      </c>
      <c r="M3325" s="36">
        <f t="shared" si="360"/>
        <v>0.48680163437543178</v>
      </c>
      <c r="N3325" s="37">
        <f t="shared" si="361"/>
        <v>2021</v>
      </c>
      <c r="O3325" s="38" t="str">
        <f t="shared" si="362"/>
        <v>Q4</v>
      </c>
      <c r="P3325" s="37">
        <f t="shared" si="363"/>
        <v>10</v>
      </c>
    </row>
    <row r="3326" spans="1:16" x14ac:dyDescent="0.25">
      <c r="A3326" s="31">
        <v>44470</v>
      </c>
      <c r="B3326" s="32" t="s">
        <v>81</v>
      </c>
      <c r="C3326" s="32" t="s">
        <v>78</v>
      </c>
      <c r="D3326" s="32" t="s">
        <v>76</v>
      </c>
      <c r="E3326" s="33">
        <v>598</v>
      </c>
      <c r="F3326" s="34">
        <v>455568.75</v>
      </c>
      <c r="G3326" s="34">
        <v>0</v>
      </c>
      <c r="H3326" s="34">
        <v>206963.06</v>
      </c>
      <c r="I3326" s="34">
        <v>0</v>
      </c>
      <c r="J3326" s="35">
        <f t="shared" si="357"/>
        <v>455568.75</v>
      </c>
      <c r="K3326" s="35">
        <f t="shared" si="358"/>
        <v>248605.69</v>
      </c>
      <c r="L3326" s="35">
        <f t="shared" si="359"/>
        <v>248605.69</v>
      </c>
      <c r="M3326" s="36">
        <f t="shared" si="360"/>
        <v>0.54570400186579959</v>
      </c>
      <c r="N3326" s="37">
        <f t="shared" si="361"/>
        <v>2021</v>
      </c>
      <c r="O3326" s="38" t="str">
        <f t="shared" si="362"/>
        <v>Q4</v>
      </c>
      <c r="P3326" s="37">
        <f t="shared" si="363"/>
        <v>10</v>
      </c>
    </row>
    <row r="3327" spans="1:16" x14ac:dyDescent="0.25">
      <c r="A3327" s="31">
        <v>44470</v>
      </c>
      <c r="B3327" s="32" t="s">
        <v>81</v>
      </c>
      <c r="C3327" s="32" t="s">
        <v>78</v>
      </c>
      <c r="D3327" s="32" t="s">
        <v>77</v>
      </c>
      <c r="E3327" s="33">
        <v>26</v>
      </c>
      <c r="F3327" s="34">
        <v>21037.18</v>
      </c>
      <c r="G3327" s="34">
        <v>1051.8599999999999</v>
      </c>
      <c r="H3327" s="34">
        <v>9420.4699999999993</v>
      </c>
      <c r="I3327" s="34">
        <v>0</v>
      </c>
      <c r="J3327" s="35">
        <f t="shared" si="357"/>
        <v>19985.32</v>
      </c>
      <c r="K3327" s="35">
        <f t="shared" si="358"/>
        <v>10564.85</v>
      </c>
      <c r="L3327" s="35">
        <f t="shared" si="359"/>
        <v>10564.85</v>
      </c>
      <c r="M3327" s="36">
        <f t="shared" si="360"/>
        <v>0.52863051479786161</v>
      </c>
      <c r="N3327" s="37">
        <f t="shared" si="361"/>
        <v>2021</v>
      </c>
      <c r="O3327" s="38" t="str">
        <f t="shared" si="362"/>
        <v>Q4</v>
      </c>
      <c r="P3327" s="37">
        <f t="shared" si="363"/>
        <v>10</v>
      </c>
    </row>
    <row r="3328" spans="1:16" x14ac:dyDescent="0.25">
      <c r="A3328" s="31">
        <v>44470</v>
      </c>
      <c r="B3328" s="32" t="s">
        <v>81</v>
      </c>
      <c r="C3328" s="32" t="s">
        <v>79</v>
      </c>
      <c r="D3328" s="32" t="s">
        <v>76</v>
      </c>
      <c r="E3328" s="33">
        <v>95</v>
      </c>
      <c r="F3328" s="34">
        <v>62662.26</v>
      </c>
      <c r="G3328" s="34">
        <v>0</v>
      </c>
      <c r="H3328" s="34">
        <v>27242.41</v>
      </c>
      <c r="I3328" s="34">
        <v>0</v>
      </c>
      <c r="J3328" s="35">
        <f t="shared" si="357"/>
        <v>62662.26</v>
      </c>
      <c r="K3328" s="35">
        <f t="shared" si="358"/>
        <v>35419.850000000006</v>
      </c>
      <c r="L3328" s="35">
        <f t="shared" si="359"/>
        <v>35419.850000000006</v>
      </c>
      <c r="M3328" s="36">
        <f t="shared" si="360"/>
        <v>0.56525012024781751</v>
      </c>
      <c r="N3328" s="37">
        <f t="shared" si="361"/>
        <v>2021</v>
      </c>
      <c r="O3328" s="38" t="str">
        <f t="shared" si="362"/>
        <v>Q4</v>
      </c>
      <c r="P3328" s="37">
        <f t="shared" si="363"/>
        <v>10</v>
      </c>
    </row>
    <row r="3329" spans="1:16" x14ac:dyDescent="0.25">
      <c r="A3329" s="31">
        <v>44470</v>
      </c>
      <c r="B3329" s="32" t="s">
        <v>81</v>
      </c>
      <c r="C3329" s="32" t="s">
        <v>79</v>
      </c>
      <c r="D3329" s="32" t="s">
        <v>77</v>
      </c>
      <c r="E3329" s="33">
        <v>21</v>
      </c>
      <c r="F3329" s="34">
        <v>13943.47</v>
      </c>
      <c r="G3329" s="34">
        <v>1941.9</v>
      </c>
      <c r="H3329" s="34">
        <v>6106.12</v>
      </c>
      <c r="I3329" s="34">
        <v>0</v>
      </c>
      <c r="J3329" s="35">
        <f t="shared" si="357"/>
        <v>12001.57</v>
      </c>
      <c r="K3329" s="35">
        <f t="shared" si="358"/>
        <v>5895.45</v>
      </c>
      <c r="L3329" s="35">
        <f t="shared" si="359"/>
        <v>5895.45</v>
      </c>
      <c r="M3329" s="36">
        <f t="shared" si="360"/>
        <v>0.49122323162719544</v>
      </c>
      <c r="N3329" s="37">
        <f t="shared" si="361"/>
        <v>2021</v>
      </c>
      <c r="O3329" s="38" t="str">
        <f t="shared" si="362"/>
        <v>Q4</v>
      </c>
      <c r="P3329" s="37">
        <f t="shared" si="363"/>
        <v>10</v>
      </c>
    </row>
    <row r="3330" spans="1:16" x14ac:dyDescent="0.25">
      <c r="A3330" s="31">
        <v>44470</v>
      </c>
      <c r="B3330" s="32" t="s">
        <v>82</v>
      </c>
      <c r="C3330" s="32" t="s">
        <v>86</v>
      </c>
      <c r="D3330" s="32" t="s">
        <v>76</v>
      </c>
      <c r="E3330" s="33">
        <v>325</v>
      </c>
      <c r="F3330" s="34">
        <v>30841.53</v>
      </c>
      <c r="G3330" s="34">
        <v>0</v>
      </c>
      <c r="H3330" s="34">
        <v>25551.96</v>
      </c>
      <c r="I3330" s="34">
        <v>2000.9</v>
      </c>
      <c r="J3330" s="35">
        <f t="shared" ref="J3330:J3393" si="364">F3330-G3330</f>
        <v>30841.53</v>
      </c>
      <c r="K3330" s="35">
        <f t="shared" ref="K3330:K3393" si="365">J3330-H3330</f>
        <v>5289.57</v>
      </c>
      <c r="L3330" s="35">
        <f t="shared" ref="L3330:L3393" si="366">K3330-I3330</f>
        <v>3288.6699999999996</v>
      </c>
      <c r="M3330" s="36">
        <f t="shared" ref="M3330:M3393" si="367">IF(J3330=0,0,K3330/J3330)</f>
        <v>0.17150802829820699</v>
      </c>
      <c r="N3330" s="37">
        <f t="shared" ref="N3330:N3393" si="368">YEAR(A3330)</f>
        <v>2021</v>
      </c>
      <c r="O3330" s="38" t="str">
        <f t="shared" ref="O3330:O3393" si="369">"Q"&amp;ROUNDUP(MONTH(A3330)/3,0)</f>
        <v>Q4</v>
      </c>
      <c r="P3330" s="37">
        <f t="shared" ref="P3330:P3393" si="370">MONTH(A3330)</f>
        <v>10</v>
      </c>
    </row>
    <row r="3331" spans="1:16" x14ac:dyDescent="0.25">
      <c r="A3331" s="31">
        <v>44470</v>
      </c>
      <c r="B3331" s="32" t="s">
        <v>82</v>
      </c>
      <c r="C3331" s="32" t="s">
        <v>86</v>
      </c>
      <c r="D3331" s="32" t="s">
        <v>77</v>
      </c>
      <c r="E3331" s="33">
        <v>67</v>
      </c>
      <c r="F3331" s="34">
        <v>8518.08</v>
      </c>
      <c r="G3331" s="34">
        <v>1441.85</v>
      </c>
      <c r="H3331" s="34">
        <v>7056.69</v>
      </c>
      <c r="I3331" s="34">
        <v>460.12</v>
      </c>
      <c r="J3331" s="35">
        <f t="shared" si="364"/>
        <v>7076.23</v>
      </c>
      <c r="K3331" s="35">
        <f t="shared" si="365"/>
        <v>19.539999999999964</v>
      </c>
      <c r="L3331" s="35">
        <f t="shared" si="366"/>
        <v>-440.58000000000004</v>
      </c>
      <c r="M3331" s="36">
        <f t="shared" si="367"/>
        <v>2.7613573894573755E-3</v>
      </c>
      <c r="N3331" s="37">
        <f t="shared" si="368"/>
        <v>2021</v>
      </c>
      <c r="O3331" s="38" t="str">
        <f t="shared" si="369"/>
        <v>Q4</v>
      </c>
      <c r="P3331" s="37">
        <f t="shared" si="370"/>
        <v>10</v>
      </c>
    </row>
    <row r="3332" spans="1:16" x14ac:dyDescent="0.25">
      <c r="A3332" s="31">
        <v>44470</v>
      </c>
      <c r="B3332" s="32" t="s">
        <v>82</v>
      </c>
      <c r="C3332" s="32" t="s">
        <v>75</v>
      </c>
      <c r="D3332" s="32" t="s">
        <v>76</v>
      </c>
      <c r="E3332" s="33">
        <v>451</v>
      </c>
      <c r="F3332" s="34">
        <v>47841.27</v>
      </c>
      <c r="G3332" s="34">
        <v>0</v>
      </c>
      <c r="H3332" s="34">
        <v>40386.910000000003</v>
      </c>
      <c r="I3332" s="34">
        <v>0</v>
      </c>
      <c r="J3332" s="35">
        <f t="shared" si="364"/>
        <v>47841.27</v>
      </c>
      <c r="K3332" s="35">
        <f t="shared" si="365"/>
        <v>7454.3599999999933</v>
      </c>
      <c r="L3332" s="35">
        <f t="shared" si="366"/>
        <v>7454.3599999999933</v>
      </c>
      <c r="M3332" s="36">
        <f t="shared" si="367"/>
        <v>0.15581442549497523</v>
      </c>
      <c r="N3332" s="37">
        <f t="shared" si="368"/>
        <v>2021</v>
      </c>
      <c r="O3332" s="38" t="str">
        <f t="shared" si="369"/>
        <v>Q4</v>
      </c>
      <c r="P3332" s="37">
        <f t="shared" si="370"/>
        <v>10</v>
      </c>
    </row>
    <row r="3333" spans="1:16" x14ac:dyDescent="0.25">
      <c r="A3333" s="31">
        <v>44470</v>
      </c>
      <c r="B3333" s="32" t="s">
        <v>82</v>
      </c>
      <c r="C3333" s="32" t="s">
        <v>75</v>
      </c>
      <c r="D3333" s="32" t="s">
        <v>77</v>
      </c>
      <c r="E3333" s="33">
        <v>112</v>
      </c>
      <c r="F3333" s="34">
        <v>10859.83</v>
      </c>
      <c r="G3333" s="34">
        <v>1630.89</v>
      </c>
      <c r="H3333" s="34">
        <v>9144.94</v>
      </c>
      <c r="I3333" s="34">
        <v>0</v>
      </c>
      <c r="J3333" s="35">
        <f t="shared" si="364"/>
        <v>9228.94</v>
      </c>
      <c r="K3333" s="35">
        <f t="shared" si="365"/>
        <v>84</v>
      </c>
      <c r="L3333" s="35">
        <f t="shared" si="366"/>
        <v>84</v>
      </c>
      <c r="M3333" s="36">
        <f t="shared" si="367"/>
        <v>9.1018036740947491E-3</v>
      </c>
      <c r="N3333" s="37">
        <f t="shared" si="368"/>
        <v>2021</v>
      </c>
      <c r="O3333" s="38" t="str">
        <f t="shared" si="369"/>
        <v>Q4</v>
      </c>
      <c r="P3333" s="37">
        <f t="shared" si="370"/>
        <v>10</v>
      </c>
    </row>
    <row r="3334" spans="1:16" x14ac:dyDescent="0.25">
      <c r="A3334" s="31">
        <v>44470</v>
      </c>
      <c r="B3334" s="32" t="s">
        <v>82</v>
      </c>
      <c r="C3334" s="32" t="s">
        <v>78</v>
      </c>
      <c r="D3334" s="32" t="s">
        <v>76</v>
      </c>
      <c r="E3334" s="33">
        <v>2461</v>
      </c>
      <c r="F3334" s="34">
        <v>257420.14</v>
      </c>
      <c r="G3334" s="34">
        <v>0</v>
      </c>
      <c r="H3334" s="34">
        <v>212384.01</v>
      </c>
      <c r="I3334" s="34">
        <v>0</v>
      </c>
      <c r="J3334" s="35">
        <f t="shared" si="364"/>
        <v>257420.14</v>
      </c>
      <c r="K3334" s="35">
        <f t="shared" si="365"/>
        <v>45036.130000000005</v>
      </c>
      <c r="L3334" s="35">
        <f t="shared" si="366"/>
        <v>45036.130000000005</v>
      </c>
      <c r="M3334" s="36">
        <f t="shared" si="367"/>
        <v>0.17495185108670985</v>
      </c>
      <c r="N3334" s="37">
        <f t="shared" si="368"/>
        <v>2021</v>
      </c>
      <c r="O3334" s="38" t="str">
        <f t="shared" si="369"/>
        <v>Q4</v>
      </c>
      <c r="P3334" s="37">
        <f t="shared" si="370"/>
        <v>10</v>
      </c>
    </row>
    <row r="3335" spans="1:16" x14ac:dyDescent="0.25">
      <c r="A3335" s="31">
        <v>44470</v>
      </c>
      <c r="B3335" s="32" t="s">
        <v>82</v>
      </c>
      <c r="C3335" s="32" t="s">
        <v>78</v>
      </c>
      <c r="D3335" s="32" t="s">
        <v>77</v>
      </c>
      <c r="E3335" s="33">
        <v>130</v>
      </c>
      <c r="F3335" s="34">
        <v>13301</v>
      </c>
      <c r="G3335" s="34">
        <v>665.06</v>
      </c>
      <c r="H3335" s="34">
        <v>11015.91</v>
      </c>
      <c r="I3335" s="34">
        <v>0</v>
      </c>
      <c r="J3335" s="35">
        <f t="shared" si="364"/>
        <v>12635.94</v>
      </c>
      <c r="K3335" s="35">
        <f t="shared" si="365"/>
        <v>1620.0300000000007</v>
      </c>
      <c r="L3335" s="35">
        <f t="shared" si="366"/>
        <v>1620.0300000000007</v>
      </c>
      <c r="M3335" s="36">
        <f t="shared" si="367"/>
        <v>0.12820811114962563</v>
      </c>
      <c r="N3335" s="37">
        <f t="shared" si="368"/>
        <v>2021</v>
      </c>
      <c r="O3335" s="38" t="str">
        <f t="shared" si="369"/>
        <v>Q4</v>
      </c>
      <c r="P3335" s="37">
        <f t="shared" si="370"/>
        <v>10</v>
      </c>
    </row>
    <row r="3336" spans="1:16" x14ac:dyDescent="0.25">
      <c r="A3336" s="31">
        <v>44470</v>
      </c>
      <c r="B3336" s="32" t="s">
        <v>82</v>
      </c>
      <c r="C3336" s="32" t="s">
        <v>79</v>
      </c>
      <c r="D3336" s="32" t="s">
        <v>76</v>
      </c>
      <c r="E3336" s="33">
        <v>233</v>
      </c>
      <c r="F3336" s="34">
        <v>27993.01</v>
      </c>
      <c r="G3336" s="34">
        <v>0</v>
      </c>
      <c r="H3336" s="34">
        <v>22955.31</v>
      </c>
      <c r="I3336" s="34">
        <v>0</v>
      </c>
      <c r="J3336" s="35">
        <f t="shared" si="364"/>
        <v>27993.01</v>
      </c>
      <c r="K3336" s="35">
        <f t="shared" si="365"/>
        <v>5037.6999999999971</v>
      </c>
      <c r="L3336" s="35">
        <f t="shared" si="366"/>
        <v>5037.6999999999971</v>
      </c>
      <c r="M3336" s="36">
        <f t="shared" si="367"/>
        <v>0.17996278356632592</v>
      </c>
      <c r="N3336" s="37">
        <f t="shared" si="368"/>
        <v>2021</v>
      </c>
      <c r="O3336" s="38" t="str">
        <f t="shared" si="369"/>
        <v>Q4</v>
      </c>
      <c r="P3336" s="37">
        <f t="shared" si="370"/>
        <v>10</v>
      </c>
    </row>
    <row r="3337" spans="1:16" x14ac:dyDescent="0.25">
      <c r="A3337" s="31">
        <v>44470</v>
      </c>
      <c r="B3337" s="32" t="s">
        <v>82</v>
      </c>
      <c r="C3337" s="32" t="s">
        <v>79</v>
      </c>
      <c r="D3337" s="32" t="s">
        <v>77</v>
      </c>
      <c r="E3337" s="33">
        <v>54</v>
      </c>
      <c r="F3337" s="34">
        <v>5403.36</v>
      </c>
      <c r="G3337" s="34">
        <v>863.19</v>
      </c>
      <c r="H3337" s="34">
        <v>4363.17</v>
      </c>
      <c r="I3337" s="34">
        <v>0</v>
      </c>
      <c r="J3337" s="35">
        <f t="shared" si="364"/>
        <v>4540.17</v>
      </c>
      <c r="K3337" s="35">
        <f t="shared" si="365"/>
        <v>177</v>
      </c>
      <c r="L3337" s="35">
        <f t="shared" si="366"/>
        <v>177</v>
      </c>
      <c r="M3337" s="36">
        <f t="shared" si="367"/>
        <v>3.8985324338075444E-2</v>
      </c>
      <c r="N3337" s="37">
        <f t="shared" si="368"/>
        <v>2021</v>
      </c>
      <c r="O3337" s="38" t="str">
        <f t="shared" si="369"/>
        <v>Q4</v>
      </c>
      <c r="P3337" s="37">
        <f t="shared" si="370"/>
        <v>10</v>
      </c>
    </row>
    <row r="3338" spans="1:16" x14ac:dyDescent="0.25">
      <c r="A3338" s="31">
        <v>44470</v>
      </c>
      <c r="B3338" s="32" t="s">
        <v>83</v>
      </c>
      <c r="C3338" s="32" t="s">
        <v>86</v>
      </c>
      <c r="D3338" s="32" t="s">
        <v>76</v>
      </c>
      <c r="E3338" s="33">
        <v>125</v>
      </c>
      <c r="F3338" s="34">
        <v>80733.649999999994</v>
      </c>
      <c r="G3338" s="34">
        <v>0</v>
      </c>
      <c r="H3338" s="34">
        <v>43600.46</v>
      </c>
      <c r="I3338" s="34">
        <v>5242.88</v>
      </c>
      <c r="J3338" s="35">
        <f t="shared" si="364"/>
        <v>80733.649999999994</v>
      </c>
      <c r="K3338" s="35">
        <f t="shared" si="365"/>
        <v>37133.189999999995</v>
      </c>
      <c r="L3338" s="35">
        <f t="shared" si="366"/>
        <v>31890.309999999994</v>
      </c>
      <c r="M3338" s="36">
        <f t="shared" si="367"/>
        <v>0.45994687469227513</v>
      </c>
      <c r="N3338" s="37">
        <f t="shared" si="368"/>
        <v>2021</v>
      </c>
      <c r="O3338" s="38" t="str">
        <f t="shared" si="369"/>
        <v>Q4</v>
      </c>
      <c r="P3338" s="37">
        <f t="shared" si="370"/>
        <v>10</v>
      </c>
    </row>
    <row r="3339" spans="1:16" x14ac:dyDescent="0.25">
      <c r="A3339" s="31">
        <v>44470</v>
      </c>
      <c r="B3339" s="32" t="s">
        <v>83</v>
      </c>
      <c r="C3339" s="32" t="s">
        <v>86</v>
      </c>
      <c r="D3339" s="32" t="s">
        <v>77</v>
      </c>
      <c r="E3339" s="33">
        <v>12</v>
      </c>
      <c r="F3339" s="34">
        <v>7108.06</v>
      </c>
      <c r="G3339" s="34">
        <v>638.26</v>
      </c>
      <c r="H3339" s="34">
        <v>3700.19</v>
      </c>
      <c r="I3339" s="34">
        <v>423.17</v>
      </c>
      <c r="J3339" s="35">
        <f t="shared" si="364"/>
        <v>6469.8</v>
      </c>
      <c r="K3339" s="35">
        <f t="shared" si="365"/>
        <v>2769.61</v>
      </c>
      <c r="L3339" s="35">
        <f t="shared" si="366"/>
        <v>2346.44</v>
      </c>
      <c r="M3339" s="36">
        <f t="shared" si="367"/>
        <v>0.42808278463012767</v>
      </c>
      <c r="N3339" s="37">
        <f t="shared" si="368"/>
        <v>2021</v>
      </c>
      <c r="O3339" s="38" t="str">
        <f t="shared" si="369"/>
        <v>Q4</v>
      </c>
      <c r="P3339" s="37">
        <f t="shared" si="370"/>
        <v>10</v>
      </c>
    </row>
    <row r="3340" spans="1:16" x14ac:dyDescent="0.25">
      <c r="A3340" s="31">
        <v>44470</v>
      </c>
      <c r="B3340" s="32" t="s">
        <v>83</v>
      </c>
      <c r="C3340" s="32" t="s">
        <v>75</v>
      </c>
      <c r="D3340" s="32" t="s">
        <v>76</v>
      </c>
      <c r="E3340" s="33">
        <v>142</v>
      </c>
      <c r="F3340" s="34">
        <v>101579.8</v>
      </c>
      <c r="G3340" s="34">
        <v>0</v>
      </c>
      <c r="H3340" s="34">
        <v>56100.91</v>
      </c>
      <c r="I3340" s="34">
        <v>0</v>
      </c>
      <c r="J3340" s="35">
        <f t="shared" si="364"/>
        <v>101579.8</v>
      </c>
      <c r="K3340" s="35">
        <f t="shared" si="365"/>
        <v>45478.89</v>
      </c>
      <c r="L3340" s="35">
        <f t="shared" si="366"/>
        <v>45478.89</v>
      </c>
      <c r="M3340" s="36">
        <f t="shared" si="367"/>
        <v>0.44771588445734289</v>
      </c>
      <c r="N3340" s="37">
        <f t="shared" si="368"/>
        <v>2021</v>
      </c>
      <c r="O3340" s="38" t="str">
        <f t="shared" si="369"/>
        <v>Q4</v>
      </c>
      <c r="P3340" s="37">
        <f t="shared" si="370"/>
        <v>10</v>
      </c>
    </row>
    <row r="3341" spans="1:16" x14ac:dyDescent="0.25">
      <c r="A3341" s="31">
        <v>44470</v>
      </c>
      <c r="B3341" s="32" t="s">
        <v>83</v>
      </c>
      <c r="C3341" s="32" t="s">
        <v>75</v>
      </c>
      <c r="D3341" s="32" t="s">
        <v>77</v>
      </c>
      <c r="E3341" s="33">
        <v>20</v>
      </c>
      <c r="F3341" s="34">
        <v>10451.209999999999</v>
      </c>
      <c r="G3341" s="34">
        <v>1598.26</v>
      </c>
      <c r="H3341" s="34">
        <v>5461.48</v>
      </c>
      <c r="I3341" s="34">
        <v>0</v>
      </c>
      <c r="J3341" s="35">
        <f t="shared" si="364"/>
        <v>8852.9499999999989</v>
      </c>
      <c r="K3341" s="35">
        <f t="shared" si="365"/>
        <v>3391.4699999999993</v>
      </c>
      <c r="L3341" s="35">
        <f t="shared" si="366"/>
        <v>3391.4699999999993</v>
      </c>
      <c r="M3341" s="36">
        <f t="shared" si="367"/>
        <v>0.38308925273496403</v>
      </c>
      <c r="N3341" s="37">
        <f t="shared" si="368"/>
        <v>2021</v>
      </c>
      <c r="O3341" s="38" t="str">
        <f t="shared" si="369"/>
        <v>Q4</v>
      </c>
      <c r="P3341" s="37">
        <f t="shared" si="370"/>
        <v>10</v>
      </c>
    </row>
    <row r="3342" spans="1:16" x14ac:dyDescent="0.25">
      <c r="A3342" s="31">
        <v>44470</v>
      </c>
      <c r="B3342" s="32" t="s">
        <v>83</v>
      </c>
      <c r="C3342" s="32" t="s">
        <v>78</v>
      </c>
      <c r="D3342" s="32" t="s">
        <v>76</v>
      </c>
      <c r="E3342" s="33">
        <v>647</v>
      </c>
      <c r="F3342" s="34">
        <v>397288.72</v>
      </c>
      <c r="G3342" s="34">
        <v>0</v>
      </c>
      <c r="H3342" s="34">
        <v>213640.89</v>
      </c>
      <c r="I3342" s="34">
        <v>0</v>
      </c>
      <c r="J3342" s="35">
        <f t="shared" si="364"/>
        <v>397288.72</v>
      </c>
      <c r="K3342" s="35">
        <f t="shared" si="365"/>
        <v>183647.82999999996</v>
      </c>
      <c r="L3342" s="35">
        <f t="shared" si="366"/>
        <v>183647.82999999996</v>
      </c>
      <c r="M3342" s="36">
        <f t="shared" si="367"/>
        <v>0.46225281704449089</v>
      </c>
      <c r="N3342" s="37">
        <f t="shared" si="368"/>
        <v>2021</v>
      </c>
      <c r="O3342" s="38" t="str">
        <f t="shared" si="369"/>
        <v>Q4</v>
      </c>
      <c r="P3342" s="37">
        <f t="shared" si="370"/>
        <v>10</v>
      </c>
    </row>
    <row r="3343" spans="1:16" x14ac:dyDescent="0.25">
      <c r="A3343" s="31">
        <v>44470</v>
      </c>
      <c r="B3343" s="32" t="s">
        <v>83</v>
      </c>
      <c r="C3343" s="32" t="s">
        <v>78</v>
      </c>
      <c r="D3343" s="32" t="s">
        <v>77</v>
      </c>
      <c r="E3343" s="33">
        <v>27</v>
      </c>
      <c r="F3343" s="34">
        <v>16973.02</v>
      </c>
      <c r="G3343" s="34">
        <v>848.64</v>
      </c>
      <c r="H3343" s="34">
        <v>9021.1299999999992</v>
      </c>
      <c r="I3343" s="34">
        <v>0</v>
      </c>
      <c r="J3343" s="35">
        <f t="shared" si="364"/>
        <v>16124.380000000001</v>
      </c>
      <c r="K3343" s="35">
        <f t="shared" si="365"/>
        <v>7103.2500000000018</v>
      </c>
      <c r="L3343" s="35">
        <f t="shared" si="366"/>
        <v>7103.2500000000018</v>
      </c>
      <c r="M3343" s="36">
        <f t="shared" si="367"/>
        <v>0.44052856605959434</v>
      </c>
      <c r="N3343" s="37">
        <f t="shared" si="368"/>
        <v>2021</v>
      </c>
      <c r="O3343" s="38" t="str">
        <f t="shared" si="369"/>
        <v>Q4</v>
      </c>
      <c r="P3343" s="37">
        <f t="shared" si="370"/>
        <v>10</v>
      </c>
    </row>
    <row r="3344" spans="1:16" x14ac:dyDescent="0.25">
      <c r="A3344" s="31">
        <v>44470</v>
      </c>
      <c r="B3344" s="32" t="s">
        <v>83</v>
      </c>
      <c r="C3344" s="32" t="s">
        <v>79</v>
      </c>
      <c r="D3344" s="32" t="s">
        <v>76</v>
      </c>
      <c r="E3344" s="33">
        <v>108</v>
      </c>
      <c r="F3344" s="34">
        <v>57211.24</v>
      </c>
      <c r="G3344" s="34">
        <v>0</v>
      </c>
      <c r="H3344" s="34">
        <v>30892.26</v>
      </c>
      <c r="I3344" s="34">
        <v>0</v>
      </c>
      <c r="J3344" s="35">
        <f t="shared" si="364"/>
        <v>57211.24</v>
      </c>
      <c r="K3344" s="35">
        <f t="shared" si="365"/>
        <v>26318.98</v>
      </c>
      <c r="L3344" s="35">
        <f t="shared" si="366"/>
        <v>26318.98</v>
      </c>
      <c r="M3344" s="36">
        <f t="shared" si="367"/>
        <v>0.46003163014820164</v>
      </c>
      <c r="N3344" s="37">
        <f t="shared" si="368"/>
        <v>2021</v>
      </c>
      <c r="O3344" s="38" t="str">
        <f t="shared" si="369"/>
        <v>Q4</v>
      </c>
      <c r="P3344" s="37">
        <f t="shared" si="370"/>
        <v>10</v>
      </c>
    </row>
    <row r="3345" spans="1:16" x14ac:dyDescent="0.25">
      <c r="A3345" s="31">
        <v>44470</v>
      </c>
      <c r="B3345" s="32" t="s">
        <v>83</v>
      </c>
      <c r="C3345" s="32" t="s">
        <v>79</v>
      </c>
      <c r="D3345" s="32" t="s">
        <v>77</v>
      </c>
      <c r="E3345" s="33">
        <v>17</v>
      </c>
      <c r="F3345" s="34">
        <v>9818.58</v>
      </c>
      <c r="G3345" s="34">
        <v>1468.29</v>
      </c>
      <c r="H3345" s="34">
        <v>4934.21</v>
      </c>
      <c r="I3345" s="34">
        <v>0</v>
      </c>
      <c r="J3345" s="35">
        <f t="shared" si="364"/>
        <v>8350.2900000000009</v>
      </c>
      <c r="K3345" s="35">
        <f t="shared" si="365"/>
        <v>3416.0800000000008</v>
      </c>
      <c r="L3345" s="35">
        <f t="shared" si="366"/>
        <v>3416.0800000000008</v>
      </c>
      <c r="M3345" s="36">
        <f t="shared" si="367"/>
        <v>0.40909716908035537</v>
      </c>
      <c r="N3345" s="37">
        <f t="shared" si="368"/>
        <v>2021</v>
      </c>
      <c r="O3345" s="38" t="str">
        <f t="shared" si="369"/>
        <v>Q4</v>
      </c>
      <c r="P3345" s="37">
        <f t="shared" si="370"/>
        <v>10</v>
      </c>
    </row>
    <row r="3346" spans="1:16" x14ac:dyDescent="0.25">
      <c r="A3346" s="31">
        <v>44470</v>
      </c>
      <c r="B3346" s="32" t="s">
        <v>84</v>
      </c>
      <c r="C3346" s="32" t="s">
        <v>86</v>
      </c>
      <c r="D3346" s="32" t="s">
        <v>76</v>
      </c>
      <c r="E3346" s="33">
        <v>49</v>
      </c>
      <c r="F3346" s="34">
        <v>209290.75</v>
      </c>
      <c r="G3346" s="34">
        <v>0</v>
      </c>
      <c r="H3346" s="34">
        <v>179385.84</v>
      </c>
      <c r="I3346" s="34">
        <v>13587.06</v>
      </c>
      <c r="J3346" s="35">
        <f t="shared" si="364"/>
        <v>209290.75</v>
      </c>
      <c r="K3346" s="35">
        <f t="shared" si="365"/>
        <v>29904.910000000003</v>
      </c>
      <c r="L3346" s="35">
        <f t="shared" si="366"/>
        <v>16317.850000000004</v>
      </c>
      <c r="M3346" s="36">
        <f t="shared" si="367"/>
        <v>0.1428869168847644</v>
      </c>
      <c r="N3346" s="37">
        <f t="shared" si="368"/>
        <v>2021</v>
      </c>
      <c r="O3346" s="38" t="str">
        <f t="shared" si="369"/>
        <v>Q4</v>
      </c>
      <c r="P3346" s="37">
        <f t="shared" si="370"/>
        <v>10</v>
      </c>
    </row>
    <row r="3347" spans="1:16" x14ac:dyDescent="0.25">
      <c r="A3347" s="31">
        <v>44470</v>
      </c>
      <c r="B3347" s="32" t="s">
        <v>84</v>
      </c>
      <c r="C3347" s="32" t="s">
        <v>86</v>
      </c>
      <c r="D3347" s="32" t="s">
        <v>77</v>
      </c>
      <c r="E3347" s="33">
        <v>17</v>
      </c>
      <c r="F3347" s="34">
        <v>61246.7</v>
      </c>
      <c r="G3347" s="34">
        <v>6712.29</v>
      </c>
      <c r="H3347" s="34">
        <v>45774.96</v>
      </c>
      <c r="I3347" s="34">
        <v>3565.4</v>
      </c>
      <c r="J3347" s="35">
        <f t="shared" si="364"/>
        <v>54534.409999999996</v>
      </c>
      <c r="K3347" s="35">
        <f t="shared" si="365"/>
        <v>8759.4499999999971</v>
      </c>
      <c r="L3347" s="35">
        <f t="shared" si="366"/>
        <v>5194.0499999999975</v>
      </c>
      <c r="M3347" s="36">
        <f t="shared" si="367"/>
        <v>0.1606224400337328</v>
      </c>
      <c r="N3347" s="37">
        <f t="shared" si="368"/>
        <v>2021</v>
      </c>
      <c r="O3347" s="38" t="str">
        <f t="shared" si="369"/>
        <v>Q4</v>
      </c>
      <c r="P3347" s="37">
        <f t="shared" si="370"/>
        <v>10</v>
      </c>
    </row>
    <row r="3348" spans="1:16" x14ac:dyDescent="0.25">
      <c r="A3348" s="31">
        <v>44470</v>
      </c>
      <c r="B3348" s="32" t="s">
        <v>84</v>
      </c>
      <c r="C3348" s="32" t="s">
        <v>75</v>
      </c>
      <c r="D3348" s="32" t="s">
        <v>76</v>
      </c>
      <c r="E3348" s="33">
        <v>76</v>
      </c>
      <c r="F3348" s="34">
        <v>308683.42</v>
      </c>
      <c r="G3348" s="34">
        <v>0</v>
      </c>
      <c r="H3348" s="34">
        <v>251975.19</v>
      </c>
      <c r="I3348" s="34">
        <v>0</v>
      </c>
      <c r="J3348" s="35">
        <f t="shared" si="364"/>
        <v>308683.42</v>
      </c>
      <c r="K3348" s="35">
        <f t="shared" si="365"/>
        <v>56708.229999999981</v>
      </c>
      <c r="L3348" s="35">
        <f t="shared" si="366"/>
        <v>56708.229999999981</v>
      </c>
      <c r="M3348" s="36">
        <f t="shared" si="367"/>
        <v>0.18370999647470532</v>
      </c>
      <c r="N3348" s="37">
        <f t="shared" si="368"/>
        <v>2021</v>
      </c>
      <c r="O3348" s="38" t="str">
        <f t="shared" si="369"/>
        <v>Q4</v>
      </c>
      <c r="P3348" s="37">
        <f t="shared" si="370"/>
        <v>10</v>
      </c>
    </row>
    <row r="3349" spans="1:16" x14ac:dyDescent="0.25">
      <c r="A3349" s="31">
        <v>44470</v>
      </c>
      <c r="B3349" s="32" t="s">
        <v>84</v>
      </c>
      <c r="C3349" s="32" t="s">
        <v>75</v>
      </c>
      <c r="D3349" s="32" t="s">
        <v>77</v>
      </c>
      <c r="E3349" s="33">
        <v>15</v>
      </c>
      <c r="F3349" s="34">
        <v>37963.839999999997</v>
      </c>
      <c r="G3349" s="34">
        <v>5902.95</v>
      </c>
      <c r="H3349" s="34">
        <v>30828.23</v>
      </c>
      <c r="I3349" s="34">
        <v>0</v>
      </c>
      <c r="J3349" s="35">
        <f t="shared" si="364"/>
        <v>32060.889999999996</v>
      </c>
      <c r="K3349" s="35">
        <f t="shared" si="365"/>
        <v>1232.6599999999962</v>
      </c>
      <c r="L3349" s="35">
        <f t="shared" si="366"/>
        <v>1232.6599999999962</v>
      </c>
      <c r="M3349" s="36">
        <f t="shared" si="367"/>
        <v>3.8447466679808216E-2</v>
      </c>
      <c r="N3349" s="37">
        <f t="shared" si="368"/>
        <v>2021</v>
      </c>
      <c r="O3349" s="38" t="str">
        <f t="shared" si="369"/>
        <v>Q4</v>
      </c>
      <c r="P3349" s="37">
        <f t="shared" si="370"/>
        <v>10</v>
      </c>
    </row>
    <row r="3350" spans="1:16" x14ac:dyDescent="0.25">
      <c r="A3350" s="31">
        <v>44470</v>
      </c>
      <c r="B3350" s="32" t="s">
        <v>84</v>
      </c>
      <c r="C3350" s="32" t="s">
        <v>78</v>
      </c>
      <c r="D3350" s="32" t="s">
        <v>76</v>
      </c>
      <c r="E3350" s="33">
        <v>215</v>
      </c>
      <c r="F3350" s="34">
        <v>812013.1</v>
      </c>
      <c r="G3350" s="34">
        <v>0</v>
      </c>
      <c r="H3350" s="34">
        <v>657626.77</v>
      </c>
      <c r="I3350" s="34">
        <v>0</v>
      </c>
      <c r="J3350" s="35">
        <f t="shared" si="364"/>
        <v>812013.1</v>
      </c>
      <c r="K3350" s="35">
        <f t="shared" si="365"/>
        <v>154386.32999999996</v>
      </c>
      <c r="L3350" s="35">
        <f t="shared" si="366"/>
        <v>154386.32999999996</v>
      </c>
      <c r="M3350" s="36">
        <f t="shared" si="367"/>
        <v>0.1901278809418222</v>
      </c>
      <c r="N3350" s="37">
        <f t="shared" si="368"/>
        <v>2021</v>
      </c>
      <c r="O3350" s="38" t="str">
        <f t="shared" si="369"/>
        <v>Q4</v>
      </c>
      <c r="P3350" s="37">
        <f t="shared" si="370"/>
        <v>10</v>
      </c>
    </row>
    <row r="3351" spans="1:16" x14ac:dyDescent="0.25">
      <c r="A3351" s="31">
        <v>44470</v>
      </c>
      <c r="B3351" s="32" t="s">
        <v>84</v>
      </c>
      <c r="C3351" s="32" t="s">
        <v>78</v>
      </c>
      <c r="D3351" s="32" t="s">
        <v>77</v>
      </c>
      <c r="E3351" s="33">
        <v>9</v>
      </c>
      <c r="F3351" s="34">
        <v>36833.24</v>
      </c>
      <c r="G3351" s="34">
        <v>1841.66</v>
      </c>
      <c r="H3351" s="34">
        <v>29131.87</v>
      </c>
      <c r="I3351" s="34">
        <v>0</v>
      </c>
      <c r="J3351" s="35">
        <f t="shared" si="364"/>
        <v>34991.579999999994</v>
      </c>
      <c r="K3351" s="35">
        <f t="shared" si="365"/>
        <v>5859.7099999999955</v>
      </c>
      <c r="L3351" s="35">
        <f t="shared" si="366"/>
        <v>5859.7099999999955</v>
      </c>
      <c r="M3351" s="36">
        <f t="shared" si="367"/>
        <v>0.16746057194330741</v>
      </c>
      <c r="N3351" s="37">
        <f t="shared" si="368"/>
        <v>2021</v>
      </c>
      <c r="O3351" s="38" t="str">
        <f t="shared" si="369"/>
        <v>Q4</v>
      </c>
      <c r="P3351" s="37">
        <f t="shared" si="370"/>
        <v>10</v>
      </c>
    </row>
    <row r="3352" spans="1:16" x14ac:dyDescent="0.25">
      <c r="A3352" s="31">
        <v>44470</v>
      </c>
      <c r="B3352" s="32" t="s">
        <v>84</v>
      </c>
      <c r="C3352" s="32" t="s">
        <v>79</v>
      </c>
      <c r="D3352" s="32" t="s">
        <v>76</v>
      </c>
      <c r="E3352" s="33">
        <v>52</v>
      </c>
      <c r="F3352" s="34">
        <v>170070.48</v>
      </c>
      <c r="G3352" s="34">
        <v>0</v>
      </c>
      <c r="H3352" s="34">
        <v>136807.44</v>
      </c>
      <c r="I3352" s="34">
        <v>0</v>
      </c>
      <c r="J3352" s="35">
        <f t="shared" si="364"/>
        <v>170070.48</v>
      </c>
      <c r="K3352" s="35">
        <f t="shared" si="365"/>
        <v>33263.040000000008</v>
      </c>
      <c r="L3352" s="35">
        <f t="shared" si="366"/>
        <v>33263.040000000008</v>
      </c>
      <c r="M3352" s="36">
        <f t="shared" si="367"/>
        <v>0.19558385441141818</v>
      </c>
      <c r="N3352" s="37">
        <f t="shared" si="368"/>
        <v>2021</v>
      </c>
      <c r="O3352" s="38" t="str">
        <f t="shared" si="369"/>
        <v>Q4</v>
      </c>
      <c r="P3352" s="37">
        <f t="shared" si="370"/>
        <v>10</v>
      </c>
    </row>
    <row r="3353" spans="1:16" x14ac:dyDescent="0.25">
      <c r="A3353" s="31">
        <v>44470</v>
      </c>
      <c r="B3353" s="32" t="s">
        <v>84</v>
      </c>
      <c r="C3353" s="32" t="s">
        <v>79</v>
      </c>
      <c r="D3353" s="32" t="s">
        <v>77</v>
      </c>
      <c r="E3353" s="33">
        <v>15</v>
      </c>
      <c r="F3353" s="34">
        <v>48121.37</v>
      </c>
      <c r="G3353" s="34">
        <v>7093.42</v>
      </c>
      <c r="H3353" s="34">
        <v>37890.14</v>
      </c>
      <c r="I3353" s="34">
        <v>0</v>
      </c>
      <c r="J3353" s="35">
        <f t="shared" si="364"/>
        <v>41027.950000000004</v>
      </c>
      <c r="K3353" s="35">
        <f t="shared" si="365"/>
        <v>3137.8100000000049</v>
      </c>
      <c r="L3353" s="35">
        <f t="shared" si="366"/>
        <v>3137.8100000000049</v>
      </c>
      <c r="M3353" s="36">
        <f t="shared" si="367"/>
        <v>7.6479814370447582E-2</v>
      </c>
      <c r="N3353" s="37">
        <f t="shared" si="368"/>
        <v>2021</v>
      </c>
      <c r="O3353" s="38" t="str">
        <f t="shared" si="369"/>
        <v>Q4</v>
      </c>
      <c r="P3353" s="37">
        <f t="shared" si="370"/>
        <v>10</v>
      </c>
    </row>
    <row r="3354" spans="1:16" x14ac:dyDescent="0.25">
      <c r="A3354" s="31">
        <v>44470</v>
      </c>
      <c r="B3354" s="32" t="s">
        <v>85</v>
      </c>
      <c r="C3354" s="32" t="s">
        <v>86</v>
      </c>
      <c r="D3354" s="32" t="s">
        <v>76</v>
      </c>
      <c r="E3354" s="33">
        <v>45</v>
      </c>
      <c r="F3354" s="34">
        <v>58886.23</v>
      </c>
      <c r="G3354" s="34">
        <v>0</v>
      </c>
      <c r="H3354" s="34">
        <v>33360.519999999997</v>
      </c>
      <c r="I3354" s="34">
        <v>3825.19</v>
      </c>
      <c r="J3354" s="35">
        <f t="shared" si="364"/>
        <v>58886.23</v>
      </c>
      <c r="K3354" s="35">
        <f t="shared" si="365"/>
        <v>25525.710000000006</v>
      </c>
      <c r="L3354" s="35">
        <f t="shared" si="366"/>
        <v>21700.520000000008</v>
      </c>
      <c r="M3354" s="36">
        <f t="shared" si="367"/>
        <v>0.43347502463648979</v>
      </c>
      <c r="N3354" s="37">
        <f t="shared" si="368"/>
        <v>2021</v>
      </c>
      <c r="O3354" s="38" t="str">
        <f t="shared" si="369"/>
        <v>Q4</v>
      </c>
      <c r="P3354" s="37">
        <f t="shared" si="370"/>
        <v>10</v>
      </c>
    </row>
    <row r="3355" spans="1:16" x14ac:dyDescent="0.25">
      <c r="A3355" s="31">
        <v>44470</v>
      </c>
      <c r="B3355" s="32" t="s">
        <v>85</v>
      </c>
      <c r="C3355" s="32" t="s">
        <v>86</v>
      </c>
      <c r="D3355" s="32" t="s">
        <v>77</v>
      </c>
      <c r="E3355" s="33">
        <v>17</v>
      </c>
      <c r="F3355" s="34">
        <v>29537.49</v>
      </c>
      <c r="G3355" s="34">
        <v>3599.34</v>
      </c>
      <c r="H3355" s="34">
        <v>15157.64</v>
      </c>
      <c r="I3355" s="34">
        <v>1695.77</v>
      </c>
      <c r="J3355" s="35">
        <f t="shared" si="364"/>
        <v>25938.15</v>
      </c>
      <c r="K3355" s="35">
        <f t="shared" si="365"/>
        <v>10780.510000000002</v>
      </c>
      <c r="L3355" s="35">
        <f t="shared" si="366"/>
        <v>9084.7400000000016</v>
      </c>
      <c r="M3355" s="36">
        <f t="shared" si="367"/>
        <v>0.41562370485173389</v>
      </c>
      <c r="N3355" s="37">
        <f t="shared" si="368"/>
        <v>2021</v>
      </c>
      <c r="O3355" s="38" t="str">
        <f t="shared" si="369"/>
        <v>Q4</v>
      </c>
      <c r="P3355" s="37">
        <f t="shared" si="370"/>
        <v>10</v>
      </c>
    </row>
    <row r="3356" spans="1:16" x14ac:dyDescent="0.25">
      <c r="A3356" s="31">
        <v>44470</v>
      </c>
      <c r="B3356" s="32" t="s">
        <v>85</v>
      </c>
      <c r="C3356" s="32" t="s">
        <v>75</v>
      </c>
      <c r="D3356" s="32" t="s">
        <v>76</v>
      </c>
      <c r="E3356" s="33">
        <v>52</v>
      </c>
      <c r="F3356" s="34">
        <v>64774.23</v>
      </c>
      <c r="G3356" s="34">
        <v>0</v>
      </c>
      <c r="H3356" s="34">
        <v>37130.75</v>
      </c>
      <c r="I3356" s="34">
        <v>0</v>
      </c>
      <c r="J3356" s="35">
        <f t="shared" si="364"/>
        <v>64774.23</v>
      </c>
      <c r="K3356" s="35">
        <f t="shared" si="365"/>
        <v>27643.480000000003</v>
      </c>
      <c r="L3356" s="35">
        <f t="shared" si="366"/>
        <v>27643.480000000003</v>
      </c>
      <c r="M3356" s="36">
        <f t="shared" si="367"/>
        <v>0.42676663234746293</v>
      </c>
      <c r="N3356" s="37">
        <f t="shared" si="368"/>
        <v>2021</v>
      </c>
      <c r="O3356" s="38" t="str">
        <f t="shared" si="369"/>
        <v>Q4</v>
      </c>
      <c r="P3356" s="37">
        <f t="shared" si="370"/>
        <v>10</v>
      </c>
    </row>
    <row r="3357" spans="1:16" x14ac:dyDescent="0.25">
      <c r="A3357" s="31">
        <v>44470</v>
      </c>
      <c r="B3357" s="32" t="s">
        <v>85</v>
      </c>
      <c r="C3357" s="32" t="s">
        <v>75</v>
      </c>
      <c r="D3357" s="32" t="s">
        <v>77</v>
      </c>
      <c r="E3357" s="33">
        <v>11</v>
      </c>
      <c r="F3357" s="34">
        <v>17586.919999999998</v>
      </c>
      <c r="G3357" s="34">
        <v>2642.92</v>
      </c>
      <c r="H3357" s="34">
        <v>9188.48</v>
      </c>
      <c r="I3357" s="34">
        <v>0</v>
      </c>
      <c r="J3357" s="35">
        <f t="shared" si="364"/>
        <v>14943.999999999998</v>
      </c>
      <c r="K3357" s="35">
        <f t="shared" si="365"/>
        <v>5755.5199999999986</v>
      </c>
      <c r="L3357" s="35">
        <f t="shared" si="366"/>
        <v>5755.5199999999986</v>
      </c>
      <c r="M3357" s="36">
        <f t="shared" si="367"/>
        <v>0.38513918629550314</v>
      </c>
      <c r="N3357" s="37">
        <f t="shared" si="368"/>
        <v>2021</v>
      </c>
      <c r="O3357" s="38" t="str">
        <f t="shared" si="369"/>
        <v>Q4</v>
      </c>
      <c r="P3357" s="37">
        <f t="shared" si="370"/>
        <v>10</v>
      </c>
    </row>
    <row r="3358" spans="1:16" x14ac:dyDescent="0.25">
      <c r="A3358" s="31">
        <v>44470</v>
      </c>
      <c r="B3358" s="32" t="s">
        <v>85</v>
      </c>
      <c r="C3358" s="32" t="s">
        <v>78</v>
      </c>
      <c r="D3358" s="32" t="s">
        <v>76</v>
      </c>
      <c r="E3358" s="33">
        <v>277</v>
      </c>
      <c r="F3358" s="34">
        <v>347369.6</v>
      </c>
      <c r="G3358" s="34">
        <v>0</v>
      </c>
      <c r="H3358" s="34">
        <v>190590.07999999999</v>
      </c>
      <c r="I3358" s="34">
        <v>0</v>
      </c>
      <c r="J3358" s="35">
        <f t="shared" si="364"/>
        <v>347369.6</v>
      </c>
      <c r="K3358" s="35">
        <f t="shared" si="365"/>
        <v>156779.51999999999</v>
      </c>
      <c r="L3358" s="35">
        <f t="shared" si="366"/>
        <v>156779.51999999999</v>
      </c>
      <c r="M3358" s="36">
        <f t="shared" si="367"/>
        <v>0.45133345001980602</v>
      </c>
      <c r="N3358" s="37">
        <f t="shared" si="368"/>
        <v>2021</v>
      </c>
      <c r="O3358" s="38" t="str">
        <f t="shared" si="369"/>
        <v>Q4</v>
      </c>
      <c r="P3358" s="37">
        <f t="shared" si="370"/>
        <v>10</v>
      </c>
    </row>
    <row r="3359" spans="1:16" x14ac:dyDescent="0.25">
      <c r="A3359" s="31">
        <v>44470</v>
      </c>
      <c r="B3359" s="32" t="s">
        <v>85</v>
      </c>
      <c r="C3359" s="32" t="s">
        <v>78</v>
      </c>
      <c r="D3359" s="32" t="s">
        <v>77</v>
      </c>
      <c r="E3359" s="33">
        <v>10</v>
      </c>
      <c r="F3359" s="34">
        <v>10267.969999999999</v>
      </c>
      <c r="G3359" s="34">
        <v>513.39</v>
      </c>
      <c r="H3359" s="34">
        <v>5956.05</v>
      </c>
      <c r="I3359" s="34">
        <v>0</v>
      </c>
      <c r="J3359" s="35">
        <f t="shared" si="364"/>
        <v>9754.58</v>
      </c>
      <c r="K3359" s="35">
        <f t="shared" si="365"/>
        <v>3798.5299999999997</v>
      </c>
      <c r="L3359" s="35">
        <f t="shared" si="366"/>
        <v>3798.5299999999997</v>
      </c>
      <c r="M3359" s="36">
        <f t="shared" si="367"/>
        <v>0.38940989770958873</v>
      </c>
      <c r="N3359" s="37">
        <f t="shared" si="368"/>
        <v>2021</v>
      </c>
      <c r="O3359" s="38" t="str">
        <f t="shared" si="369"/>
        <v>Q4</v>
      </c>
      <c r="P3359" s="37">
        <f t="shared" si="370"/>
        <v>10</v>
      </c>
    </row>
    <row r="3360" spans="1:16" x14ac:dyDescent="0.25">
      <c r="A3360" s="31">
        <v>44470</v>
      </c>
      <c r="B3360" s="32" t="s">
        <v>85</v>
      </c>
      <c r="C3360" s="32" t="s">
        <v>79</v>
      </c>
      <c r="D3360" s="32" t="s">
        <v>76</v>
      </c>
      <c r="E3360" s="33">
        <v>66</v>
      </c>
      <c r="F3360" s="34">
        <v>83837.36</v>
      </c>
      <c r="G3360" s="34">
        <v>0</v>
      </c>
      <c r="H3360" s="34">
        <v>44261.5</v>
      </c>
      <c r="I3360" s="34">
        <v>0</v>
      </c>
      <c r="J3360" s="35">
        <f t="shared" si="364"/>
        <v>83837.36</v>
      </c>
      <c r="K3360" s="35">
        <f t="shared" si="365"/>
        <v>39575.86</v>
      </c>
      <c r="L3360" s="35">
        <f t="shared" si="366"/>
        <v>39575.86</v>
      </c>
      <c r="M3360" s="36">
        <f t="shared" si="367"/>
        <v>0.4720551792184296</v>
      </c>
      <c r="N3360" s="37">
        <f t="shared" si="368"/>
        <v>2021</v>
      </c>
      <c r="O3360" s="38" t="str">
        <f t="shared" si="369"/>
        <v>Q4</v>
      </c>
      <c r="P3360" s="37">
        <f t="shared" si="370"/>
        <v>10</v>
      </c>
    </row>
    <row r="3361" spans="1:16" x14ac:dyDescent="0.25">
      <c r="A3361" s="31">
        <v>44470</v>
      </c>
      <c r="B3361" s="32" t="s">
        <v>85</v>
      </c>
      <c r="C3361" s="32" t="s">
        <v>79</v>
      </c>
      <c r="D3361" s="32" t="s">
        <v>77</v>
      </c>
      <c r="E3361" s="33">
        <v>9</v>
      </c>
      <c r="F3361" s="34">
        <v>11373.15</v>
      </c>
      <c r="G3361" s="34">
        <v>1933.44</v>
      </c>
      <c r="H3361" s="34">
        <v>6618.16</v>
      </c>
      <c r="I3361" s="34">
        <v>0</v>
      </c>
      <c r="J3361" s="35">
        <f t="shared" si="364"/>
        <v>9439.7099999999991</v>
      </c>
      <c r="K3361" s="35">
        <f t="shared" si="365"/>
        <v>2821.5499999999993</v>
      </c>
      <c r="L3361" s="35">
        <f t="shared" si="366"/>
        <v>2821.5499999999993</v>
      </c>
      <c r="M3361" s="36">
        <f t="shared" si="367"/>
        <v>0.29890219085120195</v>
      </c>
      <c r="N3361" s="37">
        <f t="shared" si="368"/>
        <v>2021</v>
      </c>
      <c r="O3361" s="38" t="str">
        <f t="shared" si="369"/>
        <v>Q4</v>
      </c>
      <c r="P3361" s="37">
        <f t="shared" si="370"/>
        <v>10</v>
      </c>
    </row>
    <row r="3362" spans="1:16" x14ac:dyDescent="0.25">
      <c r="A3362" s="31">
        <v>44501</v>
      </c>
      <c r="B3362" s="32" t="s">
        <v>74</v>
      </c>
      <c r="C3362" s="32" t="s">
        <v>86</v>
      </c>
      <c r="D3362" s="32" t="s">
        <v>76</v>
      </c>
      <c r="E3362" s="33">
        <v>141</v>
      </c>
      <c r="F3362" s="34">
        <v>60827.17</v>
      </c>
      <c r="G3362" s="34">
        <v>0</v>
      </c>
      <c r="H3362" s="34">
        <v>35731.980000000003</v>
      </c>
      <c r="I3362" s="34">
        <v>4429.88</v>
      </c>
      <c r="J3362" s="35">
        <f t="shared" si="364"/>
        <v>60827.17</v>
      </c>
      <c r="K3362" s="35">
        <f t="shared" si="365"/>
        <v>25095.189999999995</v>
      </c>
      <c r="L3362" s="35">
        <f t="shared" si="366"/>
        <v>20665.309999999994</v>
      </c>
      <c r="M3362" s="36">
        <f t="shared" si="367"/>
        <v>0.41256547033176122</v>
      </c>
      <c r="N3362" s="37">
        <f t="shared" si="368"/>
        <v>2021</v>
      </c>
      <c r="O3362" s="38" t="str">
        <f t="shared" si="369"/>
        <v>Q4</v>
      </c>
      <c r="P3362" s="37">
        <f t="shared" si="370"/>
        <v>11</v>
      </c>
    </row>
    <row r="3363" spans="1:16" x14ac:dyDescent="0.25">
      <c r="A3363" s="31">
        <v>44501</v>
      </c>
      <c r="B3363" s="32" t="s">
        <v>74</v>
      </c>
      <c r="C3363" s="32" t="s">
        <v>86</v>
      </c>
      <c r="D3363" s="32" t="s">
        <v>77</v>
      </c>
      <c r="E3363" s="33">
        <v>42</v>
      </c>
      <c r="F3363" s="34">
        <v>19087.38</v>
      </c>
      <c r="G3363" s="34">
        <v>2656.19</v>
      </c>
      <c r="H3363" s="34">
        <v>12858.8</v>
      </c>
      <c r="I3363" s="34">
        <v>1069.8499999999999</v>
      </c>
      <c r="J3363" s="35">
        <f t="shared" si="364"/>
        <v>16431.190000000002</v>
      </c>
      <c r="K3363" s="35">
        <f t="shared" si="365"/>
        <v>3572.3900000000031</v>
      </c>
      <c r="L3363" s="35">
        <f t="shared" si="366"/>
        <v>2502.5400000000031</v>
      </c>
      <c r="M3363" s="36">
        <f t="shared" si="367"/>
        <v>0.21741517199910673</v>
      </c>
      <c r="N3363" s="37">
        <f t="shared" si="368"/>
        <v>2021</v>
      </c>
      <c r="O3363" s="38" t="str">
        <f t="shared" si="369"/>
        <v>Q4</v>
      </c>
      <c r="P3363" s="37">
        <f t="shared" si="370"/>
        <v>11</v>
      </c>
    </row>
    <row r="3364" spans="1:16" x14ac:dyDescent="0.25">
      <c r="A3364" s="31">
        <v>44501</v>
      </c>
      <c r="B3364" s="32" t="s">
        <v>74</v>
      </c>
      <c r="C3364" s="32" t="s">
        <v>75</v>
      </c>
      <c r="D3364" s="32" t="s">
        <v>76</v>
      </c>
      <c r="E3364" s="33">
        <v>158</v>
      </c>
      <c r="F3364" s="34">
        <v>65310.84</v>
      </c>
      <c r="G3364" s="34">
        <v>0</v>
      </c>
      <c r="H3364" s="34">
        <v>41008.050000000003</v>
      </c>
      <c r="I3364" s="34">
        <v>0</v>
      </c>
      <c r="J3364" s="35">
        <f t="shared" si="364"/>
        <v>65310.84</v>
      </c>
      <c r="K3364" s="35">
        <f t="shared" si="365"/>
        <v>24302.789999999994</v>
      </c>
      <c r="L3364" s="35">
        <f t="shared" si="366"/>
        <v>24302.789999999994</v>
      </c>
      <c r="M3364" s="36">
        <f t="shared" si="367"/>
        <v>0.37210959160837609</v>
      </c>
      <c r="N3364" s="37">
        <f t="shared" si="368"/>
        <v>2021</v>
      </c>
      <c r="O3364" s="38" t="str">
        <f t="shared" si="369"/>
        <v>Q4</v>
      </c>
      <c r="P3364" s="37">
        <f t="shared" si="370"/>
        <v>11</v>
      </c>
    </row>
    <row r="3365" spans="1:16" x14ac:dyDescent="0.25">
      <c r="A3365" s="31">
        <v>44501</v>
      </c>
      <c r="B3365" s="32" t="s">
        <v>74</v>
      </c>
      <c r="C3365" s="32" t="s">
        <v>75</v>
      </c>
      <c r="D3365" s="32" t="s">
        <v>77</v>
      </c>
      <c r="E3365" s="33">
        <v>50</v>
      </c>
      <c r="F3365" s="34">
        <v>19483.759999999998</v>
      </c>
      <c r="G3365" s="34">
        <v>2797.49</v>
      </c>
      <c r="H3365" s="34">
        <v>12261.17</v>
      </c>
      <c r="I3365" s="34">
        <v>0</v>
      </c>
      <c r="J3365" s="35">
        <f t="shared" si="364"/>
        <v>16686.269999999997</v>
      </c>
      <c r="K3365" s="35">
        <f t="shared" si="365"/>
        <v>4425.0999999999967</v>
      </c>
      <c r="L3365" s="35">
        <f t="shared" si="366"/>
        <v>4425.0999999999967</v>
      </c>
      <c r="M3365" s="36">
        <f t="shared" si="367"/>
        <v>0.26519407872460399</v>
      </c>
      <c r="N3365" s="37">
        <f t="shared" si="368"/>
        <v>2021</v>
      </c>
      <c r="O3365" s="38" t="str">
        <f t="shared" si="369"/>
        <v>Q4</v>
      </c>
      <c r="P3365" s="37">
        <f t="shared" si="370"/>
        <v>11</v>
      </c>
    </row>
    <row r="3366" spans="1:16" x14ac:dyDescent="0.25">
      <c r="A3366" s="31">
        <v>44501</v>
      </c>
      <c r="B3366" s="32" t="s">
        <v>74</v>
      </c>
      <c r="C3366" s="32" t="s">
        <v>78</v>
      </c>
      <c r="D3366" s="32" t="s">
        <v>76</v>
      </c>
      <c r="E3366" s="33">
        <v>833</v>
      </c>
      <c r="F3366" s="34">
        <v>348504.31</v>
      </c>
      <c r="G3366" s="34">
        <v>0</v>
      </c>
      <c r="H3366" s="34">
        <v>207962.97</v>
      </c>
      <c r="I3366" s="34">
        <v>0</v>
      </c>
      <c r="J3366" s="35">
        <f t="shared" si="364"/>
        <v>348504.31</v>
      </c>
      <c r="K3366" s="35">
        <f t="shared" si="365"/>
        <v>140541.34</v>
      </c>
      <c r="L3366" s="35">
        <f t="shared" si="366"/>
        <v>140541.34</v>
      </c>
      <c r="M3366" s="36">
        <f t="shared" si="367"/>
        <v>0.40327001981697153</v>
      </c>
      <c r="N3366" s="37">
        <f t="shared" si="368"/>
        <v>2021</v>
      </c>
      <c r="O3366" s="38" t="str">
        <f t="shared" si="369"/>
        <v>Q4</v>
      </c>
      <c r="P3366" s="37">
        <f t="shared" si="370"/>
        <v>11</v>
      </c>
    </row>
    <row r="3367" spans="1:16" x14ac:dyDescent="0.25">
      <c r="A3367" s="31">
        <v>44501</v>
      </c>
      <c r="B3367" s="32" t="s">
        <v>74</v>
      </c>
      <c r="C3367" s="32" t="s">
        <v>78</v>
      </c>
      <c r="D3367" s="32" t="s">
        <v>77</v>
      </c>
      <c r="E3367" s="33">
        <v>87</v>
      </c>
      <c r="F3367" s="34">
        <v>31129.56</v>
      </c>
      <c r="G3367" s="34">
        <v>2947.37</v>
      </c>
      <c r="H3367" s="34">
        <v>18979.490000000002</v>
      </c>
      <c r="I3367" s="34">
        <v>0</v>
      </c>
      <c r="J3367" s="35">
        <f t="shared" si="364"/>
        <v>28182.190000000002</v>
      </c>
      <c r="K3367" s="35">
        <f t="shared" si="365"/>
        <v>9202.7000000000007</v>
      </c>
      <c r="L3367" s="35">
        <f t="shared" si="366"/>
        <v>9202.7000000000007</v>
      </c>
      <c r="M3367" s="36">
        <f t="shared" si="367"/>
        <v>0.32654311109250206</v>
      </c>
      <c r="N3367" s="37">
        <f t="shared" si="368"/>
        <v>2021</v>
      </c>
      <c r="O3367" s="38" t="str">
        <f t="shared" si="369"/>
        <v>Q4</v>
      </c>
      <c r="P3367" s="37">
        <f t="shared" si="370"/>
        <v>11</v>
      </c>
    </row>
    <row r="3368" spans="1:16" x14ac:dyDescent="0.25">
      <c r="A3368" s="31">
        <v>44501</v>
      </c>
      <c r="B3368" s="32" t="s">
        <v>74</v>
      </c>
      <c r="C3368" s="32" t="s">
        <v>79</v>
      </c>
      <c r="D3368" s="32" t="s">
        <v>76</v>
      </c>
      <c r="E3368" s="33">
        <v>127</v>
      </c>
      <c r="F3368" s="34">
        <v>53147.14</v>
      </c>
      <c r="G3368" s="34">
        <v>0</v>
      </c>
      <c r="H3368" s="34">
        <v>34189.78</v>
      </c>
      <c r="I3368" s="34">
        <v>0</v>
      </c>
      <c r="J3368" s="35">
        <f t="shared" si="364"/>
        <v>53147.14</v>
      </c>
      <c r="K3368" s="35">
        <f t="shared" si="365"/>
        <v>18957.36</v>
      </c>
      <c r="L3368" s="35">
        <f t="shared" si="366"/>
        <v>18957.36</v>
      </c>
      <c r="M3368" s="36">
        <f t="shared" si="367"/>
        <v>0.3566957695183598</v>
      </c>
      <c r="N3368" s="37">
        <f t="shared" si="368"/>
        <v>2021</v>
      </c>
      <c r="O3368" s="38" t="str">
        <f t="shared" si="369"/>
        <v>Q4</v>
      </c>
      <c r="P3368" s="37">
        <f t="shared" si="370"/>
        <v>11</v>
      </c>
    </row>
    <row r="3369" spans="1:16" x14ac:dyDescent="0.25">
      <c r="A3369" s="31">
        <v>44501</v>
      </c>
      <c r="B3369" s="32" t="s">
        <v>74</v>
      </c>
      <c r="C3369" s="32" t="s">
        <v>79</v>
      </c>
      <c r="D3369" s="32" t="s">
        <v>77</v>
      </c>
      <c r="E3369" s="33">
        <v>48</v>
      </c>
      <c r="F3369" s="34">
        <v>24085.54</v>
      </c>
      <c r="G3369" s="34">
        <v>3215.73</v>
      </c>
      <c r="H3369" s="34">
        <v>13503.35</v>
      </c>
      <c r="I3369" s="34">
        <v>0</v>
      </c>
      <c r="J3369" s="35">
        <f t="shared" si="364"/>
        <v>20869.810000000001</v>
      </c>
      <c r="K3369" s="35">
        <f t="shared" si="365"/>
        <v>7366.4600000000009</v>
      </c>
      <c r="L3369" s="35">
        <f t="shared" si="366"/>
        <v>7366.4600000000009</v>
      </c>
      <c r="M3369" s="36">
        <f t="shared" si="367"/>
        <v>0.35297206826511601</v>
      </c>
      <c r="N3369" s="37">
        <f t="shared" si="368"/>
        <v>2021</v>
      </c>
      <c r="O3369" s="38" t="str">
        <f t="shared" si="369"/>
        <v>Q4</v>
      </c>
      <c r="P3369" s="37">
        <f t="shared" si="370"/>
        <v>11</v>
      </c>
    </row>
    <row r="3370" spans="1:16" x14ac:dyDescent="0.25">
      <c r="A3370" s="31">
        <v>44501</v>
      </c>
      <c r="B3370" s="32" t="s">
        <v>80</v>
      </c>
      <c r="C3370" s="32" t="s">
        <v>86</v>
      </c>
      <c r="D3370" s="32" t="s">
        <v>76</v>
      </c>
      <c r="E3370" s="33">
        <v>58</v>
      </c>
      <c r="F3370" s="34">
        <v>350746.64</v>
      </c>
      <c r="G3370" s="34">
        <v>0</v>
      </c>
      <c r="H3370" s="34">
        <v>305266.88</v>
      </c>
      <c r="I3370" s="34">
        <v>22824.41</v>
      </c>
      <c r="J3370" s="35">
        <f t="shared" si="364"/>
        <v>350746.64</v>
      </c>
      <c r="K3370" s="35">
        <f t="shared" si="365"/>
        <v>45479.760000000009</v>
      </c>
      <c r="L3370" s="35">
        <f t="shared" si="366"/>
        <v>22655.350000000009</v>
      </c>
      <c r="M3370" s="36">
        <f t="shared" si="367"/>
        <v>0.12966556144343966</v>
      </c>
      <c r="N3370" s="37">
        <f t="shared" si="368"/>
        <v>2021</v>
      </c>
      <c r="O3370" s="38" t="str">
        <f t="shared" si="369"/>
        <v>Q4</v>
      </c>
      <c r="P3370" s="37">
        <f t="shared" si="370"/>
        <v>11</v>
      </c>
    </row>
    <row r="3371" spans="1:16" x14ac:dyDescent="0.25">
      <c r="A3371" s="31">
        <v>44501</v>
      </c>
      <c r="B3371" s="32" t="s">
        <v>80</v>
      </c>
      <c r="C3371" s="32" t="s">
        <v>86</v>
      </c>
      <c r="D3371" s="32" t="s">
        <v>77</v>
      </c>
      <c r="E3371" s="33">
        <v>12</v>
      </c>
      <c r="F3371" s="34">
        <v>90112.87</v>
      </c>
      <c r="G3371" s="34">
        <v>11991.46</v>
      </c>
      <c r="H3371" s="34">
        <v>78024.679999999993</v>
      </c>
      <c r="I3371" s="34">
        <v>5080.59</v>
      </c>
      <c r="J3371" s="35">
        <f t="shared" si="364"/>
        <v>78121.41</v>
      </c>
      <c r="K3371" s="35">
        <f t="shared" si="365"/>
        <v>96.730000000010477</v>
      </c>
      <c r="L3371" s="35">
        <f t="shared" si="366"/>
        <v>-4983.8599999999897</v>
      </c>
      <c r="M3371" s="36">
        <f t="shared" si="367"/>
        <v>1.2382008978077902E-3</v>
      </c>
      <c r="N3371" s="37">
        <f t="shared" si="368"/>
        <v>2021</v>
      </c>
      <c r="O3371" s="38" t="str">
        <f t="shared" si="369"/>
        <v>Q4</v>
      </c>
      <c r="P3371" s="37">
        <f t="shared" si="370"/>
        <v>11</v>
      </c>
    </row>
    <row r="3372" spans="1:16" x14ac:dyDescent="0.25">
      <c r="A3372" s="31">
        <v>44501</v>
      </c>
      <c r="B3372" s="32" t="s">
        <v>80</v>
      </c>
      <c r="C3372" s="32" t="s">
        <v>75</v>
      </c>
      <c r="D3372" s="32" t="s">
        <v>76</v>
      </c>
      <c r="E3372" s="33">
        <v>60</v>
      </c>
      <c r="F3372" s="34">
        <v>330594.94</v>
      </c>
      <c r="G3372" s="34">
        <v>0</v>
      </c>
      <c r="H3372" s="34">
        <v>287230.15999999997</v>
      </c>
      <c r="I3372" s="34">
        <v>0</v>
      </c>
      <c r="J3372" s="35">
        <f t="shared" si="364"/>
        <v>330594.94</v>
      </c>
      <c r="K3372" s="35">
        <f t="shared" si="365"/>
        <v>43364.780000000028</v>
      </c>
      <c r="L3372" s="35">
        <f t="shared" si="366"/>
        <v>43364.780000000028</v>
      </c>
      <c r="M3372" s="36">
        <f t="shared" si="367"/>
        <v>0.13117194110714467</v>
      </c>
      <c r="N3372" s="37">
        <f t="shared" si="368"/>
        <v>2021</v>
      </c>
      <c r="O3372" s="38" t="str">
        <f t="shared" si="369"/>
        <v>Q4</v>
      </c>
      <c r="P3372" s="37">
        <f t="shared" si="370"/>
        <v>11</v>
      </c>
    </row>
    <row r="3373" spans="1:16" x14ac:dyDescent="0.25">
      <c r="A3373" s="31">
        <v>44501</v>
      </c>
      <c r="B3373" s="32" t="s">
        <v>80</v>
      </c>
      <c r="C3373" s="32" t="s">
        <v>75</v>
      </c>
      <c r="D3373" s="32" t="s">
        <v>77</v>
      </c>
      <c r="E3373" s="33">
        <v>12</v>
      </c>
      <c r="F3373" s="34">
        <v>62996.66</v>
      </c>
      <c r="G3373" s="34">
        <v>7386.51</v>
      </c>
      <c r="H3373" s="34">
        <v>58393.38</v>
      </c>
      <c r="I3373" s="34">
        <v>0</v>
      </c>
      <c r="J3373" s="35">
        <f t="shared" si="364"/>
        <v>55610.15</v>
      </c>
      <c r="K3373" s="35">
        <f t="shared" si="365"/>
        <v>-2783.2299999999959</v>
      </c>
      <c r="L3373" s="35">
        <f t="shared" si="366"/>
        <v>-2783.2299999999959</v>
      </c>
      <c r="M3373" s="36">
        <f t="shared" si="367"/>
        <v>-5.0048956890064063E-2</v>
      </c>
      <c r="N3373" s="37">
        <f t="shared" si="368"/>
        <v>2021</v>
      </c>
      <c r="O3373" s="38" t="str">
        <f t="shared" si="369"/>
        <v>Q4</v>
      </c>
      <c r="P3373" s="37">
        <f t="shared" si="370"/>
        <v>11</v>
      </c>
    </row>
    <row r="3374" spans="1:16" x14ac:dyDescent="0.25">
      <c r="A3374" s="31">
        <v>44501</v>
      </c>
      <c r="B3374" s="32" t="s">
        <v>80</v>
      </c>
      <c r="C3374" s="32" t="s">
        <v>78</v>
      </c>
      <c r="D3374" s="32" t="s">
        <v>76</v>
      </c>
      <c r="E3374" s="33">
        <v>143</v>
      </c>
      <c r="F3374" s="34">
        <v>852611.95</v>
      </c>
      <c r="G3374" s="34">
        <v>0</v>
      </c>
      <c r="H3374" s="34">
        <v>733952.48</v>
      </c>
      <c r="I3374" s="34">
        <v>0</v>
      </c>
      <c r="J3374" s="35">
        <f t="shared" si="364"/>
        <v>852611.95</v>
      </c>
      <c r="K3374" s="35">
        <f t="shared" si="365"/>
        <v>118659.46999999997</v>
      </c>
      <c r="L3374" s="35">
        <f t="shared" si="366"/>
        <v>118659.46999999997</v>
      </c>
      <c r="M3374" s="36">
        <f t="shared" si="367"/>
        <v>0.13917171815384477</v>
      </c>
      <c r="N3374" s="37">
        <f t="shared" si="368"/>
        <v>2021</v>
      </c>
      <c r="O3374" s="38" t="str">
        <f t="shared" si="369"/>
        <v>Q4</v>
      </c>
      <c r="P3374" s="37">
        <f t="shared" si="370"/>
        <v>11</v>
      </c>
    </row>
    <row r="3375" spans="1:16" x14ac:dyDescent="0.25">
      <c r="A3375" s="31">
        <v>44501</v>
      </c>
      <c r="B3375" s="32" t="s">
        <v>80</v>
      </c>
      <c r="C3375" s="32" t="s">
        <v>78</v>
      </c>
      <c r="D3375" s="32" t="s">
        <v>77</v>
      </c>
      <c r="E3375" s="33">
        <v>13</v>
      </c>
      <c r="F3375" s="34">
        <v>57596.6</v>
      </c>
      <c r="G3375" s="34">
        <v>5348.35</v>
      </c>
      <c r="H3375" s="34">
        <v>50000.800000000003</v>
      </c>
      <c r="I3375" s="34">
        <v>0</v>
      </c>
      <c r="J3375" s="35">
        <f t="shared" si="364"/>
        <v>52248.25</v>
      </c>
      <c r="K3375" s="35">
        <f t="shared" si="365"/>
        <v>2247.4499999999971</v>
      </c>
      <c r="L3375" s="35">
        <f t="shared" si="366"/>
        <v>2247.4499999999971</v>
      </c>
      <c r="M3375" s="36">
        <f t="shared" si="367"/>
        <v>4.3014837817534506E-2</v>
      </c>
      <c r="N3375" s="37">
        <f t="shared" si="368"/>
        <v>2021</v>
      </c>
      <c r="O3375" s="38" t="str">
        <f t="shared" si="369"/>
        <v>Q4</v>
      </c>
      <c r="P3375" s="37">
        <f t="shared" si="370"/>
        <v>11</v>
      </c>
    </row>
    <row r="3376" spans="1:16" x14ac:dyDescent="0.25">
      <c r="A3376" s="31">
        <v>44501</v>
      </c>
      <c r="B3376" s="32" t="s">
        <v>80</v>
      </c>
      <c r="C3376" s="32" t="s">
        <v>79</v>
      </c>
      <c r="D3376" s="32" t="s">
        <v>76</v>
      </c>
      <c r="E3376" s="33">
        <v>57</v>
      </c>
      <c r="F3376" s="34">
        <v>340479.74</v>
      </c>
      <c r="G3376" s="34">
        <v>0</v>
      </c>
      <c r="H3376" s="34">
        <v>295372.71999999997</v>
      </c>
      <c r="I3376" s="34">
        <v>0</v>
      </c>
      <c r="J3376" s="35">
        <f t="shared" si="364"/>
        <v>340479.74</v>
      </c>
      <c r="K3376" s="35">
        <f t="shared" si="365"/>
        <v>45107.020000000019</v>
      </c>
      <c r="L3376" s="35">
        <f t="shared" si="366"/>
        <v>45107.020000000019</v>
      </c>
      <c r="M3376" s="36">
        <f t="shared" si="367"/>
        <v>0.13248077550811105</v>
      </c>
      <c r="N3376" s="37">
        <f t="shared" si="368"/>
        <v>2021</v>
      </c>
      <c r="O3376" s="38" t="str">
        <f t="shared" si="369"/>
        <v>Q4</v>
      </c>
      <c r="P3376" s="37">
        <f t="shared" si="370"/>
        <v>11</v>
      </c>
    </row>
    <row r="3377" spans="1:16" x14ac:dyDescent="0.25">
      <c r="A3377" s="31">
        <v>44501</v>
      </c>
      <c r="B3377" s="32" t="s">
        <v>80</v>
      </c>
      <c r="C3377" s="32" t="s">
        <v>79</v>
      </c>
      <c r="D3377" s="32" t="s">
        <v>77</v>
      </c>
      <c r="E3377" s="33">
        <v>17</v>
      </c>
      <c r="F3377" s="34">
        <v>92183.02</v>
      </c>
      <c r="G3377" s="34">
        <v>13423.71</v>
      </c>
      <c r="H3377" s="34">
        <v>81302.37</v>
      </c>
      <c r="I3377" s="34">
        <v>0</v>
      </c>
      <c r="J3377" s="35">
        <f t="shared" si="364"/>
        <v>78759.31</v>
      </c>
      <c r="K3377" s="35">
        <f t="shared" si="365"/>
        <v>-2543.0599999999977</v>
      </c>
      <c r="L3377" s="35">
        <f t="shared" si="366"/>
        <v>-2543.0599999999977</v>
      </c>
      <c r="M3377" s="36">
        <f t="shared" si="367"/>
        <v>-3.2289008118532241E-2</v>
      </c>
      <c r="N3377" s="37">
        <f t="shared" si="368"/>
        <v>2021</v>
      </c>
      <c r="O3377" s="38" t="str">
        <f t="shared" si="369"/>
        <v>Q4</v>
      </c>
      <c r="P3377" s="37">
        <f t="shared" si="370"/>
        <v>11</v>
      </c>
    </row>
    <row r="3378" spans="1:16" x14ac:dyDescent="0.25">
      <c r="A3378" s="31">
        <v>44501</v>
      </c>
      <c r="B3378" s="32" t="s">
        <v>81</v>
      </c>
      <c r="C3378" s="32" t="s">
        <v>86</v>
      </c>
      <c r="D3378" s="32" t="s">
        <v>76</v>
      </c>
      <c r="E3378" s="33">
        <v>103</v>
      </c>
      <c r="F3378" s="34">
        <v>64718.02</v>
      </c>
      <c r="G3378" s="34">
        <v>0</v>
      </c>
      <c r="H3378" s="34">
        <v>29317.61</v>
      </c>
      <c r="I3378" s="34">
        <v>4251.21</v>
      </c>
      <c r="J3378" s="35">
        <f t="shared" si="364"/>
        <v>64718.02</v>
      </c>
      <c r="K3378" s="35">
        <f t="shared" si="365"/>
        <v>35400.409999999996</v>
      </c>
      <c r="L3378" s="35">
        <f t="shared" si="366"/>
        <v>31149.199999999997</v>
      </c>
      <c r="M3378" s="36">
        <f t="shared" si="367"/>
        <v>0.54699463920558755</v>
      </c>
      <c r="N3378" s="37">
        <f t="shared" si="368"/>
        <v>2021</v>
      </c>
      <c r="O3378" s="38" t="str">
        <f t="shared" si="369"/>
        <v>Q4</v>
      </c>
      <c r="P3378" s="37">
        <f t="shared" si="370"/>
        <v>11</v>
      </c>
    </row>
    <row r="3379" spans="1:16" x14ac:dyDescent="0.25">
      <c r="A3379" s="31">
        <v>44501</v>
      </c>
      <c r="B3379" s="32" t="s">
        <v>81</v>
      </c>
      <c r="C3379" s="32" t="s">
        <v>86</v>
      </c>
      <c r="D3379" s="32" t="s">
        <v>77</v>
      </c>
      <c r="E3379" s="33">
        <v>37</v>
      </c>
      <c r="F3379" s="34">
        <v>26534.44</v>
      </c>
      <c r="G3379" s="34">
        <v>3616.38</v>
      </c>
      <c r="H3379" s="34">
        <v>12303.5</v>
      </c>
      <c r="I3379" s="34">
        <v>1495.02</v>
      </c>
      <c r="J3379" s="35">
        <f t="shared" si="364"/>
        <v>22918.059999999998</v>
      </c>
      <c r="K3379" s="35">
        <f t="shared" si="365"/>
        <v>10614.559999999998</v>
      </c>
      <c r="L3379" s="35">
        <f t="shared" si="366"/>
        <v>9119.5399999999972</v>
      </c>
      <c r="M3379" s="36">
        <f t="shared" si="367"/>
        <v>0.46315264031946851</v>
      </c>
      <c r="N3379" s="37">
        <f t="shared" si="368"/>
        <v>2021</v>
      </c>
      <c r="O3379" s="38" t="str">
        <f t="shared" si="369"/>
        <v>Q4</v>
      </c>
      <c r="P3379" s="37">
        <f t="shared" si="370"/>
        <v>11</v>
      </c>
    </row>
    <row r="3380" spans="1:16" x14ac:dyDescent="0.25">
      <c r="A3380" s="31">
        <v>44501</v>
      </c>
      <c r="B3380" s="32" t="s">
        <v>81</v>
      </c>
      <c r="C3380" s="32" t="s">
        <v>75</v>
      </c>
      <c r="D3380" s="32" t="s">
        <v>76</v>
      </c>
      <c r="E3380" s="33">
        <v>120</v>
      </c>
      <c r="F3380" s="34">
        <v>81216.34</v>
      </c>
      <c r="G3380" s="34">
        <v>0</v>
      </c>
      <c r="H3380" s="34">
        <v>36593.96</v>
      </c>
      <c r="I3380" s="34">
        <v>0</v>
      </c>
      <c r="J3380" s="35">
        <f t="shared" si="364"/>
        <v>81216.34</v>
      </c>
      <c r="K3380" s="35">
        <f t="shared" si="365"/>
        <v>44622.38</v>
      </c>
      <c r="L3380" s="35">
        <f t="shared" si="366"/>
        <v>44622.38</v>
      </c>
      <c r="M3380" s="36">
        <f t="shared" si="367"/>
        <v>0.54942613764668535</v>
      </c>
      <c r="N3380" s="37">
        <f t="shared" si="368"/>
        <v>2021</v>
      </c>
      <c r="O3380" s="38" t="str">
        <f t="shared" si="369"/>
        <v>Q4</v>
      </c>
      <c r="P3380" s="37">
        <f t="shared" si="370"/>
        <v>11</v>
      </c>
    </row>
    <row r="3381" spans="1:16" x14ac:dyDescent="0.25">
      <c r="A3381" s="31">
        <v>44501</v>
      </c>
      <c r="B3381" s="32" t="s">
        <v>81</v>
      </c>
      <c r="C3381" s="32" t="s">
        <v>75</v>
      </c>
      <c r="D3381" s="32" t="s">
        <v>77</v>
      </c>
      <c r="E3381" s="33">
        <v>30</v>
      </c>
      <c r="F3381" s="34">
        <v>22821.38</v>
      </c>
      <c r="G3381" s="34">
        <v>2794.69</v>
      </c>
      <c r="H3381" s="34">
        <v>10527.62</v>
      </c>
      <c r="I3381" s="34">
        <v>0</v>
      </c>
      <c r="J3381" s="35">
        <f t="shared" si="364"/>
        <v>20026.690000000002</v>
      </c>
      <c r="K3381" s="35">
        <f t="shared" si="365"/>
        <v>9499.0700000000015</v>
      </c>
      <c r="L3381" s="35">
        <f t="shared" si="366"/>
        <v>9499.0700000000015</v>
      </c>
      <c r="M3381" s="36">
        <f t="shared" si="367"/>
        <v>0.47432051926703817</v>
      </c>
      <c r="N3381" s="37">
        <f t="shared" si="368"/>
        <v>2021</v>
      </c>
      <c r="O3381" s="38" t="str">
        <f t="shared" si="369"/>
        <v>Q4</v>
      </c>
      <c r="P3381" s="37">
        <f t="shared" si="370"/>
        <v>11</v>
      </c>
    </row>
    <row r="3382" spans="1:16" x14ac:dyDescent="0.25">
      <c r="A3382" s="31">
        <v>44501</v>
      </c>
      <c r="B3382" s="32" t="s">
        <v>81</v>
      </c>
      <c r="C3382" s="32" t="s">
        <v>78</v>
      </c>
      <c r="D3382" s="32" t="s">
        <v>76</v>
      </c>
      <c r="E3382" s="33">
        <v>591</v>
      </c>
      <c r="F3382" s="34">
        <v>426130.7</v>
      </c>
      <c r="G3382" s="34">
        <v>0</v>
      </c>
      <c r="H3382" s="34">
        <v>192507.53</v>
      </c>
      <c r="I3382" s="34">
        <v>0</v>
      </c>
      <c r="J3382" s="35">
        <f t="shared" si="364"/>
        <v>426130.7</v>
      </c>
      <c r="K3382" s="35">
        <f t="shared" si="365"/>
        <v>233623.17</v>
      </c>
      <c r="L3382" s="35">
        <f t="shared" si="366"/>
        <v>233623.17</v>
      </c>
      <c r="M3382" s="36">
        <f t="shared" si="367"/>
        <v>0.54824299211486049</v>
      </c>
      <c r="N3382" s="37">
        <f t="shared" si="368"/>
        <v>2021</v>
      </c>
      <c r="O3382" s="38" t="str">
        <f t="shared" si="369"/>
        <v>Q4</v>
      </c>
      <c r="P3382" s="37">
        <f t="shared" si="370"/>
        <v>11</v>
      </c>
    </row>
    <row r="3383" spans="1:16" x14ac:dyDescent="0.25">
      <c r="A3383" s="31">
        <v>44501</v>
      </c>
      <c r="B3383" s="32" t="s">
        <v>81</v>
      </c>
      <c r="C3383" s="32" t="s">
        <v>78</v>
      </c>
      <c r="D3383" s="32" t="s">
        <v>77</v>
      </c>
      <c r="E3383" s="33">
        <v>54</v>
      </c>
      <c r="F3383" s="34">
        <v>41586.370000000003</v>
      </c>
      <c r="G3383" s="34">
        <v>4142.47</v>
      </c>
      <c r="H3383" s="34">
        <v>19883.75</v>
      </c>
      <c r="I3383" s="34">
        <v>0</v>
      </c>
      <c r="J3383" s="35">
        <f t="shared" si="364"/>
        <v>37443.9</v>
      </c>
      <c r="K3383" s="35">
        <f t="shared" si="365"/>
        <v>17560.150000000001</v>
      </c>
      <c r="L3383" s="35">
        <f t="shared" si="366"/>
        <v>17560.150000000001</v>
      </c>
      <c r="M3383" s="36">
        <f t="shared" si="367"/>
        <v>0.46897224915139718</v>
      </c>
      <c r="N3383" s="37">
        <f t="shared" si="368"/>
        <v>2021</v>
      </c>
      <c r="O3383" s="38" t="str">
        <f t="shared" si="369"/>
        <v>Q4</v>
      </c>
      <c r="P3383" s="37">
        <f t="shared" si="370"/>
        <v>11</v>
      </c>
    </row>
    <row r="3384" spans="1:16" x14ac:dyDescent="0.25">
      <c r="A3384" s="31">
        <v>44501</v>
      </c>
      <c r="B3384" s="32" t="s">
        <v>81</v>
      </c>
      <c r="C3384" s="32" t="s">
        <v>79</v>
      </c>
      <c r="D3384" s="32" t="s">
        <v>76</v>
      </c>
      <c r="E3384" s="33">
        <v>79</v>
      </c>
      <c r="F3384" s="34">
        <v>66621.41</v>
      </c>
      <c r="G3384" s="34">
        <v>0</v>
      </c>
      <c r="H3384" s="34">
        <v>29522.45</v>
      </c>
      <c r="I3384" s="34">
        <v>0</v>
      </c>
      <c r="J3384" s="35">
        <f t="shared" si="364"/>
        <v>66621.41</v>
      </c>
      <c r="K3384" s="35">
        <f t="shared" si="365"/>
        <v>37098.960000000006</v>
      </c>
      <c r="L3384" s="35">
        <f t="shared" si="366"/>
        <v>37098.960000000006</v>
      </c>
      <c r="M3384" s="36">
        <f t="shared" si="367"/>
        <v>0.55686242605792946</v>
      </c>
      <c r="N3384" s="37">
        <f t="shared" si="368"/>
        <v>2021</v>
      </c>
      <c r="O3384" s="38" t="str">
        <f t="shared" si="369"/>
        <v>Q4</v>
      </c>
      <c r="P3384" s="37">
        <f t="shared" si="370"/>
        <v>11</v>
      </c>
    </row>
    <row r="3385" spans="1:16" x14ac:dyDescent="0.25">
      <c r="A3385" s="31">
        <v>44501</v>
      </c>
      <c r="B3385" s="32" t="s">
        <v>81</v>
      </c>
      <c r="C3385" s="32" t="s">
        <v>79</v>
      </c>
      <c r="D3385" s="32" t="s">
        <v>77</v>
      </c>
      <c r="E3385" s="33">
        <v>40</v>
      </c>
      <c r="F3385" s="34">
        <v>34690.26</v>
      </c>
      <c r="G3385" s="34">
        <v>4779.63</v>
      </c>
      <c r="H3385" s="34">
        <v>16572.63</v>
      </c>
      <c r="I3385" s="34">
        <v>0</v>
      </c>
      <c r="J3385" s="35">
        <f t="shared" si="364"/>
        <v>29910.63</v>
      </c>
      <c r="K3385" s="35">
        <f t="shared" si="365"/>
        <v>13338</v>
      </c>
      <c r="L3385" s="35">
        <f t="shared" si="366"/>
        <v>13338</v>
      </c>
      <c r="M3385" s="36">
        <f t="shared" si="367"/>
        <v>0.4459284207654603</v>
      </c>
      <c r="N3385" s="37">
        <f t="shared" si="368"/>
        <v>2021</v>
      </c>
      <c r="O3385" s="38" t="str">
        <f t="shared" si="369"/>
        <v>Q4</v>
      </c>
      <c r="P3385" s="37">
        <f t="shared" si="370"/>
        <v>11</v>
      </c>
    </row>
    <row r="3386" spans="1:16" x14ac:dyDescent="0.25">
      <c r="A3386" s="31">
        <v>44501</v>
      </c>
      <c r="B3386" s="32" t="s">
        <v>82</v>
      </c>
      <c r="C3386" s="32" t="s">
        <v>86</v>
      </c>
      <c r="D3386" s="32" t="s">
        <v>76</v>
      </c>
      <c r="E3386" s="33">
        <v>292</v>
      </c>
      <c r="F3386" s="34">
        <v>32265.82</v>
      </c>
      <c r="G3386" s="34">
        <v>0</v>
      </c>
      <c r="H3386" s="34">
        <v>26732.87</v>
      </c>
      <c r="I3386" s="34">
        <v>2093.79</v>
      </c>
      <c r="J3386" s="35">
        <f t="shared" si="364"/>
        <v>32265.82</v>
      </c>
      <c r="K3386" s="35">
        <f t="shared" si="365"/>
        <v>5532.9500000000007</v>
      </c>
      <c r="L3386" s="35">
        <f t="shared" si="366"/>
        <v>3439.1600000000008</v>
      </c>
      <c r="M3386" s="36">
        <f t="shared" si="367"/>
        <v>0.17148022272485253</v>
      </c>
      <c r="N3386" s="37">
        <f t="shared" si="368"/>
        <v>2021</v>
      </c>
      <c r="O3386" s="38" t="str">
        <f t="shared" si="369"/>
        <v>Q4</v>
      </c>
      <c r="P3386" s="37">
        <f t="shared" si="370"/>
        <v>11</v>
      </c>
    </row>
    <row r="3387" spans="1:16" x14ac:dyDescent="0.25">
      <c r="A3387" s="31">
        <v>44501</v>
      </c>
      <c r="B3387" s="32" t="s">
        <v>82</v>
      </c>
      <c r="C3387" s="32" t="s">
        <v>86</v>
      </c>
      <c r="D3387" s="32" t="s">
        <v>77</v>
      </c>
      <c r="E3387" s="33">
        <v>111</v>
      </c>
      <c r="F3387" s="34">
        <v>10728.39</v>
      </c>
      <c r="G3387" s="34">
        <v>1452.51</v>
      </c>
      <c r="H3387" s="34">
        <v>8905.66</v>
      </c>
      <c r="I3387" s="34">
        <v>605.52</v>
      </c>
      <c r="J3387" s="35">
        <f t="shared" si="364"/>
        <v>9275.8799999999992</v>
      </c>
      <c r="K3387" s="35">
        <f t="shared" si="365"/>
        <v>370.21999999999935</v>
      </c>
      <c r="L3387" s="35">
        <f t="shared" si="366"/>
        <v>-235.30000000000064</v>
      </c>
      <c r="M3387" s="36">
        <f t="shared" si="367"/>
        <v>3.9912116155017031E-2</v>
      </c>
      <c r="N3387" s="37">
        <f t="shared" si="368"/>
        <v>2021</v>
      </c>
      <c r="O3387" s="38" t="str">
        <f t="shared" si="369"/>
        <v>Q4</v>
      </c>
      <c r="P3387" s="37">
        <f t="shared" si="370"/>
        <v>11</v>
      </c>
    </row>
    <row r="3388" spans="1:16" x14ac:dyDescent="0.25">
      <c r="A3388" s="31">
        <v>44501</v>
      </c>
      <c r="B3388" s="32" t="s">
        <v>82</v>
      </c>
      <c r="C3388" s="32" t="s">
        <v>75</v>
      </c>
      <c r="D3388" s="32" t="s">
        <v>76</v>
      </c>
      <c r="E3388" s="33">
        <v>363</v>
      </c>
      <c r="F3388" s="34">
        <v>40470.370000000003</v>
      </c>
      <c r="G3388" s="34">
        <v>0</v>
      </c>
      <c r="H3388" s="34">
        <v>33600.050000000003</v>
      </c>
      <c r="I3388" s="34">
        <v>0</v>
      </c>
      <c r="J3388" s="35">
        <f t="shared" si="364"/>
        <v>40470.370000000003</v>
      </c>
      <c r="K3388" s="35">
        <f t="shared" si="365"/>
        <v>6870.32</v>
      </c>
      <c r="L3388" s="35">
        <f t="shared" si="366"/>
        <v>6870.32</v>
      </c>
      <c r="M3388" s="36">
        <f t="shared" si="367"/>
        <v>0.16976172938374418</v>
      </c>
      <c r="N3388" s="37">
        <f t="shared" si="368"/>
        <v>2021</v>
      </c>
      <c r="O3388" s="38" t="str">
        <f t="shared" si="369"/>
        <v>Q4</v>
      </c>
      <c r="P3388" s="37">
        <f t="shared" si="370"/>
        <v>11</v>
      </c>
    </row>
    <row r="3389" spans="1:16" x14ac:dyDescent="0.25">
      <c r="A3389" s="31">
        <v>44501</v>
      </c>
      <c r="B3389" s="32" t="s">
        <v>82</v>
      </c>
      <c r="C3389" s="32" t="s">
        <v>75</v>
      </c>
      <c r="D3389" s="32" t="s">
        <v>77</v>
      </c>
      <c r="E3389" s="33">
        <v>113</v>
      </c>
      <c r="F3389" s="34">
        <v>13032.67</v>
      </c>
      <c r="G3389" s="34">
        <v>1754.33</v>
      </c>
      <c r="H3389" s="34">
        <v>10999.89</v>
      </c>
      <c r="I3389" s="34">
        <v>0</v>
      </c>
      <c r="J3389" s="35">
        <f t="shared" si="364"/>
        <v>11278.34</v>
      </c>
      <c r="K3389" s="35">
        <f t="shared" si="365"/>
        <v>278.45000000000073</v>
      </c>
      <c r="L3389" s="35">
        <f t="shared" si="366"/>
        <v>278.45000000000073</v>
      </c>
      <c r="M3389" s="36">
        <f t="shared" si="367"/>
        <v>2.4688916986010417E-2</v>
      </c>
      <c r="N3389" s="37">
        <f t="shared" si="368"/>
        <v>2021</v>
      </c>
      <c r="O3389" s="38" t="str">
        <f t="shared" si="369"/>
        <v>Q4</v>
      </c>
      <c r="P3389" s="37">
        <f t="shared" si="370"/>
        <v>11</v>
      </c>
    </row>
    <row r="3390" spans="1:16" x14ac:dyDescent="0.25">
      <c r="A3390" s="31">
        <v>44501</v>
      </c>
      <c r="B3390" s="32" t="s">
        <v>82</v>
      </c>
      <c r="C3390" s="32" t="s">
        <v>78</v>
      </c>
      <c r="D3390" s="32" t="s">
        <v>76</v>
      </c>
      <c r="E3390" s="33">
        <v>2532</v>
      </c>
      <c r="F3390" s="34">
        <v>256450.9</v>
      </c>
      <c r="G3390" s="34">
        <v>0</v>
      </c>
      <c r="H3390" s="34">
        <v>211098.92</v>
      </c>
      <c r="I3390" s="34">
        <v>0</v>
      </c>
      <c r="J3390" s="35">
        <f t="shared" si="364"/>
        <v>256450.9</v>
      </c>
      <c r="K3390" s="35">
        <f t="shared" si="365"/>
        <v>45351.979999999981</v>
      </c>
      <c r="L3390" s="35">
        <f t="shared" si="366"/>
        <v>45351.979999999981</v>
      </c>
      <c r="M3390" s="36">
        <f t="shared" si="367"/>
        <v>0.17684469034813285</v>
      </c>
      <c r="N3390" s="37">
        <f t="shared" si="368"/>
        <v>2021</v>
      </c>
      <c r="O3390" s="38" t="str">
        <f t="shared" si="369"/>
        <v>Q4</v>
      </c>
      <c r="P3390" s="37">
        <f t="shared" si="370"/>
        <v>11</v>
      </c>
    </row>
    <row r="3391" spans="1:16" x14ac:dyDescent="0.25">
      <c r="A3391" s="31">
        <v>44501</v>
      </c>
      <c r="B3391" s="32" t="s">
        <v>82</v>
      </c>
      <c r="C3391" s="32" t="s">
        <v>78</v>
      </c>
      <c r="D3391" s="32" t="s">
        <v>77</v>
      </c>
      <c r="E3391" s="33">
        <v>241</v>
      </c>
      <c r="F3391" s="34">
        <v>25559.57</v>
      </c>
      <c r="G3391" s="34">
        <v>2487.89</v>
      </c>
      <c r="H3391" s="34">
        <v>21412.06</v>
      </c>
      <c r="I3391" s="34">
        <v>0</v>
      </c>
      <c r="J3391" s="35">
        <f t="shared" si="364"/>
        <v>23071.68</v>
      </c>
      <c r="K3391" s="35">
        <f t="shared" si="365"/>
        <v>1659.619999999999</v>
      </c>
      <c r="L3391" s="35">
        <f t="shared" si="366"/>
        <v>1659.619999999999</v>
      </c>
      <c r="M3391" s="36">
        <f t="shared" si="367"/>
        <v>7.1933209891954078E-2</v>
      </c>
      <c r="N3391" s="37">
        <f t="shared" si="368"/>
        <v>2021</v>
      </c>
      <c r="O3391" s="38" t="str">
        <f t="shared" si="369"/>
        <v>Q4</v>
      </c>
      <c r="P3391" s="37">
        <f t="shared" si="370"/>
        <v>11</v>
      </c>
    </row>
    <row r="3392" spans="1:16" x14ac:dyDescent="0.25">
      <c r="A3392" s="31">
        <v>44501</v>
      </c>
      <c r="B3392" s="32" t="s">
        <v>82</v>
      </c>
      <c r="C3392" s="32" t="s">
        <v>79</v>
      </c>
      <c r="D3392" s="32" t="s">
        <v>76</v>
      </c>
      <c r="E3392" s="33">
        <v>287</v>
      </c>
      <c r="F3392" s="34">
        <v>27810.799999999999</v>
      </c>
      <c r="G3392" s="34">
        <v>0</v>
      </c>
      <c r="H3392" s="34">
        <v>23358.720000000001</v>
      </c>
      <c r="I3392" s="34">
        <v>0</v>
      </c>
      <c r="J3392" s="35">
        <f t="shared" si="364"/>
        <v>27810.799999999999</v>
      </c>
      <c r="K3392" s="35">
        <f t="shared" si="365"/>
        <v>4452.0799999999981</v>
      </c>
      <c r="L3392" s="35">
        <f t="shared" si="366"/>
        <v>4452.0799999999981</v>
      </c>
      <c r="M3392" s="36">
        <f t="shared" si="367"/>
        <v>0.16008457146144656</v>
      </c>
      <c r="N3392" s="37">
        <f t="shared" si="368"/>
        <v>2021</v>
      </c>
      <c r="O3392" s="38" t="str">
        <f t="shared" si="369"/>
        <v>Q4</v>
      </c>
      <c r="P3392" s="37">
        <f t="shared" si="370"/>
        <v>11</v>
      </c>
    </row>
    <row r="3393" spans="1:16" x14ac:dyDescent="0.25">
      <c r="A3393" s="31">
        <v>44501</v>
      </c>
      <c r="B3393" s="32" t="s">
        <v>82</v>
      </c>
      <c r="C3393" s="32" t="s">
        <v>79</v>
      </c>
      <c r="D3393" s="32" t="s">
        <v>77</v>
      </c>
      <c r="E3393" s="33">
        <v>57</v>
      </c>
      <c r="F3393" s="34">
        <v>6127.68</v>
      </c>
      <c r="G3393" s="34">
        <v>875.15</v>
      </c>
      <c r="H3393" s="34">
        <v>5063.83</v>
      </c>
      <c r="I3393" s="34">
        <v>0</v>
      </c>
      <c r="J3393" s="35">
        <f t="shared" si="364"/>
        <v>5252.5300000000007</v>
      </c>
      <c r="K3393" s="35">
        <f t="shared" si="365"/>
        <v>188.70000000000073</v>
      </c>
      <c r="L3393" s="35">
        <f t="shared" si="366"/>
        <v>188.70000000000073</v>
      </c>
      <c r="M3393" s="36">
        <f t="shared" si="367"/>
        <v>3.592554445191188E-2</v>
      </c>
      <c r="N3393" s="37">
        <f t="shared" si="368"/>
        <v>2021</v>
      </c>
      <c r="O3393" s="38" t="str">
        <f t="shared" si="369"/>
        <v>Q4</v>
      </c>
      <c r="P3393" s="37">
        <f t="shared" si="370"/>
        <v>11</v>
      </c>
    </row>
    <row r="3394" spans="1:16" x14ac:dyDescent="0.25">
      <c r="A3394" s="31">
        <v>44501</v>
      </c>
      <c r="B3394" s="32" t="s">
        <v>83</v>
      </c>
      <c r="C3394" s="32" t="s">
        <v>86</v>
      </c>
      <c r="D3394" s="32" t="s">
        <v>76</v>
      </c>
      <c r="E3394" s="33">
        <v>104</v>
      </c>
      <c r="F3394" s="34">
        <v>64988.33</v>
      </c>
      <c r="G3394" s="34">
        <v>0</v>
      </c>
      <c r="H3394" s="34">
        <v>35243.65</v>
      </c>
      <c r="I3394" s="34">
        <v>4220.2700000000004</v>
      </c>
      <c r="J3394" s="35">
        <f t="shared" ref="J3394:J3457" si="371">F3394-G3394</f>
        <v>64988.33</v>
      </c>
      <c r="K3394" s="35">
        <f t="shared" ref="K3394:K3457" si="372">J3394-H3394</f>
        <v>29744.68</v>
      </c>
      <c r="L3394" s="35">
        <f t="shared" ref="L3394:L3457" si="373">K3394-I3394</f>
        <v>25524.41</v>
      </c>
      <c r="M3394" s="36">
        <f t="shared" ref="M3394:M3457" si="374">IF(J3394=0,0,K3394/J3394)</f>
        <v>0.45769263497000151</v>
      </c>
      <c r="N3394" s="37">
        <f t="shared" ref="N3394:N3457" si="375">YEAR(A3394)</f>
        <v>2021</v>
      </c>
      <c r="O3394" s="38" t="str">
        <f t="shared" ref="O3394:O3457" si="376">"Q"&amp;ROUNDUP(MONTH(A3394)/3,0)</f>
        <v>Q4</v>
      </c>
      <c r="P3394" s="37">
        <f t="shared" ref="P3394:P3457" si="377">MONTH(A3394)</f>
        <v>11</v>
      </c>
    </row>
    <row r="3395" spans="1:16" x14ac:dyDescent="0.25">
      <c r="A3395" s="31">
        <v>44501</v>
      </c>
      <c r="B3395" s="32" t="s">
        <v>83</v>
      </c>
      <c r="C3395" s="32" t="s">
        <v>86</v>
      </c>
      <c r="D3395" s="32" t="s">
        <v>77</v>
      </c>
      <c r="E3395" s="33">
        <v>47</v>
      </c>
      <c r="F3395" s="34">
        <v>33472.370000000003</v>
      </c>
      <c r="G3395" s="34">
        <v>4684.09</v>
      </c>
      <c r="H3395" s="34">
        <v>18917.38</v>
      </c>
      <c r="I3395" s="34">
        <v>1878.78</v>
      </c>
      <c r="J3395" s="35">
        <f t="shared" si="371"/>
        <v>28788.280000000002</v>
      </c>
      <c r="K3395" s="35">
        <f t="shared" si="372"/>
        <v>9870.9000000000015</v>
      </c>
      <c r="L3395" s="35">
        <f t="shared" si="373"/>
        <v>7992.1200000000017</v>
      </c>
      <c r="M3395" s="36">
        <f t="shared" si="374"/>
        <v>0.34287911608474009</v>
      </c>
      <c r="N3395" s="37">
        <f t="shared" si="375"/>
        <v>2021</v>
      </c>
      <c r="O3395" s="38" t="str">
        <f t="shared" si="376"/>
        <v>Q4</v>
      </c>
      <c r="P3395" s="37">
        <f t="shared" si="377"/>
        <v>11</v>
      </c>
    </row>
    <row r="3396" spans="1:16" x14ac:dyDescent="0.25">
      <c r="A3396" s="31">
        <v>44501</v>
      </c>
      <c r="B3396" s="32" t="s">
        <v>83</v>
      </c>
      <c r="C3396" s="32" t="s">
        <v>75</v>
      </c>
      <c r="D3396" s="32" t="s">
        <v>76</v>
      </c>
      <c r="E3396" s="33">
        <v>150</v>
      </c>
      <c r="F3396" s="34">
        <v>81558.33</v>
      </c>
      <c r="G3396" s="34">
        <v>0</v>
      </c>
      <c r="H3396" s="34">
        <v>44277.68</v>
      </c>
      <c r="I3396" s="34">
        <v>0</v>
      </c>
      <c r="J3396" s="35">
        <f t="shared" si="371"/>
        <v>81558.33</v>
      </c>
      <c r="K3396" s="35">
        <f t="shared" si="372"/>
        <v>37280.65</v>
      </c>
      <c r="L3396" s="35">
        <f t="shared" si="373"/>
        <v>37280.65</v>
      </c>
      <c r="M3396" s="36">
        <f t="shared" si="374"/>
        <v>0.45710413638925662</v>
      </c>
      <c r="N3396" s="37">
        <f t="shared" si="375"/>
        <v>2021</v>
      </c>
      <c r="O3396" s="38" t="str">
        <f t="shared" si="376"/>
        <v>Q4</v>
      </c>
      <c r="P3396" s="37">
        <f t="shared" si="377"/>
        <v>11</v>
      </c>
    </row>
    <row r="3397" spans="1:16" x14ac:dyDescent="0.25">
      <c r="A3397" s="31">
        <v>44501</v>
      </c>
      <c r="B3397" s="32" t="s">
        <v>83</v>
      </c>
      <c r="C3397" s="32" t="s">
        <v>75</v>
      </c>
      <c r="D3397" s="32" t="s">
        <v>77</v>
      </c>
      <c r="E3397" s="33">
        <v>35</v>
      </c>
      <c r="F3397" s="34">
        <v>25805.67</v>
      </c>
      <c r="G3397" s="34">
        <v>3406.25</v>
      </c>
      <c r="H3397" s="34">
        <v>13991.09</v>
      </c>
      <c r="I3397" s="34">
        <v>0</v>
      </c>
      <c r="J3397" s="35">
        <f t="shared" si="371"/>
        <v>22399.42</v>
      </c>
      <c r="K3397" s="35">
        <f t="shared" si="372"/>
        <v>8408.3299999999981</v>
      </c>
      <c r="L3397" s="35">
        <f t="shared" si="373"/>
        <v>8408.3299999999981</v>
      </c>
      <c r="M3397" s="36">
        <f t="shared" si="374"/>
        <v>0.37538159470200561</v>
      </c>
      <c r="N3397" s="37">
        <f t="shared" si="375"/>
        <v>2021</v>
      </c>
      <c r="O3397" s="38" t="str">
        <f t="shared" si="376"/>
        <v>Q4</v>
      </c>
      <c r="P3397" s="37">
        <f t="shared" si="377"/>
        <v>11</v>
      </c>
    </row>
    <row r="3398" spans="1:16" x14ac:dyDescent="0.25">
      <c r="A3398" s="31">
        <v>44501</v>
      </c>
      <c r="B3398" s="32" t="s">
        <v>83</v>
      </c>
      <c r="C3398" s="32" t="s">
        <v>78</v>
      </c>
      <c r="D3398" s="32" t="s">
        <v>76</v>
      </c>
      <c r="E3398" s="33">
        <v>660</v>
      </c>
      <c r="F3398" s="34">
        <v>386209.45</v>
      </c>
      <c r="G3398" s="34">
        <v>0</v>
      </c>
      <c r="H3398" s="34">
        <v>205508.76</v>
      </c>
      <c r="I3398" s="34">
        <v>0</v>
      </c>
      <c r="J3398" s="35">
        <f t="shared" si="371"/>
        <v>386209.45</v>
      </c>
      <c r="K3398" s="35">
        <f t="shared" si="372"/>
        <v>180700.69</v>
      </c>
      <c r="L3398" s="35">
        <f t="shared" si="373"/>
        <v>180700.69</v>
      </c>
      <c r="M3398" s="36">
        <f t="shared" si="374"/>
        <v>0.46788262172248762</v>
      </c>
      <c r="N3398" s="37">
        <f t="shared" si="375"/>
        <v>2021</v>
      </c>
      <c r="O3398" s="38" t="str">
        <f t="shared" si="376"/>
        <v>Q4</v>
      </c>
      <c r="P3398" s="37">
        <f t="shared" si="377"/>
        <v>11</v>
      </c>
    </row>
    <row r="3399" spans="1:16" x14ac:dyDescent="0.25">
      <c r="A3399" s="31">
        <v>44501</v>
      </c>
      <c r="B3399" s="32" t="s">
        <v>83</v>
      </c>
      <c r="C3399" s="32" t="s">
        <v>78</v>
      </c>
      <c r="D3399" s="32" t="s">
        <v>77</v>
      </c>
      <c r="E3399" s="33">
        <v>58</v>
      </c>
      <c r="F3399" s="34">
        <v>31093.08</v>
      </c>
      <c r="G3399" s="34">
        <v>2661.87</v>
      </c>
      <c r="H3399" s="34">
        <v>16782.990000000002</v>
      </c>
      <c r="I3399" s="34">
        <v>0</v>
      </c>
      <c r="J3399" s="35">
        <f t="shared" si="371"/>
        <v>28431.210000000003</v>
      </c>
      <c r="K3399" s="35">
        <f t="shared" si="372"/>
        <v>11648.220000000001</v>
      </c>
      <c r="L3399" s="35">
        <f t="shared" si="373"/>
        <v>11648.220000000001</v>
      </c>
      <c r="M3399" s="36">
        <f t="shared" si="374"/>
        <v>0.40969835613749822</v>
      </c>
      <c r="N3399" s="37">
        <f t="shared" si="375"/>
        <v>2021</v>
      </c>
      <c r="O3399" s="38" t="str">
        <f t="shared" si="376"/>
        <v>Q4</v>
      </c>
      <c r="P3399" s="37">
        <f t="shared" si="377"/>
        <v>11</v>
      </c>
    </row>
    <row r="3400" spans="1:16" x14ac:dyDescent="0.25">
      <c r="A3400" s="31">
        <v>44501</v>
      </c>
      <c r="B3400" s="32" t="s">
        <v>83</v>
      </c>
      <c r="C3400" s="32" t="s">
        <v>79</v>
      </c>
      <c r="D3400" s="32" t="s">
        <v>76</v>
      </c>
      <c r="E3400" s="33">
        <v>101</v>
      </c>
      <c r="F3400" s="34">
        <v>58402.48</v>
      </c>
      <c r="G3400" s="34">
        <v>0</v>
      </c>
      <c r="H3400" s="34">
        <v>31355.06</v>
      </c>
      <c r="I3400" s="34">
        <v>0</v>
      </c>
      <c r="J3400" s="35">
        <f t="shared" si="371"/>
        <v>58402.48</v>
      </c>
      <c r="K3400" s="35">
        <f t="shared" si="372"/>
        <v>27047.420000000002</v>
      </c>
      <c r="L3400" s="35">
        <f t="shared" si="373"/>
        <v>27047.420000000002</v>
      </c>
      <c r="M3400" s="36">
        <f t="shared" si="374"/>
        <v>0.46312108663878659</v>
      </c>
      <c r="N3400" s="37">
        <f t="shared" si="375"/>
        <v>2021</v>
      </c>
      <c r="O3400" s="38" t="str">
        <f t="shared" si="376"/>
        <v>Q4</v>
      </c>
      <c r="P3400" s="37">
        <f t="shared" si="377"/>
        <v>11</v>
      </c>
    </row>
    <row r="3401" spans="1:16" x14ac:dyDescent="0.25">
      <c r="A3401" s="31">
        <v>44501</v>
      </c>
      <c r="B3401" s="32" t="s">
        <v>83</v>
      </c>
      <c r="C3401" s="32" t="s">
        <v>79</v>
      </c>
      <c r="D3401" s="32" t="s">
        <v>77</v>
      </c>
      <c r="E3401" s="33">
        <v>50</v>
      </c>
      <c r="F3401" s="34">
        <v>30304.77</v>
      </c>
      <c r="G3401" s="34">
        <v>4015.21</v>
      </c>
      <c r="H3401" s="34">
        <v>16194.31</v>
      </c>
      <c r="I3401" s="34">
        <v>0</v>
      </c>
      <c r="J3401" s="35">
        <f t="shared" si="371"/>
        <v>26289.56</v>
      </c>
      <c r="K3401" s="35">
        <f t="shared" si="372"/>
        <v>10095.250000000002</v>
      </c>
      <c r="L3401" s="35">
        <f t="shared" si="373"/>
        <v>10095.250000000002</v>
      </c>
      <c r="M3401" s="36">
        <f t="shared" si="374"/>
        <v>0.38400224271535932</v>
      </c>
      <c r="N3401" s="37">
        <f t="shared" si="375"/>
        <v>2021</v>
      </c>
      <c r="O3401" s="38" t="str">
        <f t="shared" si="376"/>
        <v>Q4</v>
      </c>
      <c r="P3401" s="37">
        <f t="shared" si="377"/>
        <v>11</v>
      </c>
    </row>
    <row r="3402" spans="1:16" x14ac:dyDescent="0.25">
      <c r="A3402" s="31">
        <v>44501</v>
      </c>
      <c r="B3402" s="32" t="s">
        <v>84</v>
      </c>
      <c r="C3402" s="32" t="s">
        <v>86</v>
      </c>
      <c r="D3402" s="32" t="s">
        <v>76</v>
      </c>
      <c r="E3402" s="33">
        <v>72</v>
      </c>
      <c r="F3402" s="34">
        <v>267284.82</v>
      </c>
      <c r="G3402" s="34">
        <v>0</v>
      </c>
      <c r="H3402" s="34">
        <v>224575.13</v>
      </c>
      <c r="I3402" s="34">
        <v>17378.2</v>
      </c>
      <c r="J3402" s="35">
        <f t="shared" si="371"/>
        <v>267284.82</v>
      </c>
      <c r="K3402" s="35">
        <f t="shared" si="372"/>
        <v>42709.69</v>
      </c>
      <c r="L3402" s="35">
        <f t="shared" si="373"/>
        <v>25331.49</v>
      </c>
      <c r="M3402" s="36">
        <f t="shared" si="374"/>
        <v>0.15979093013961662</v>
      </c>
      <c r="N3402" s="37">
        <f t="shared" si="375"/>
        <v>2021</v>
      </c>
      <c r="O3402" s="38" t="str">
        <f t="shared" si="376"/>
        <v>Q4</v>
      </c>
      <c r="P3402" s="37">
        <f t="shared" si="377"/>
        <v>11</v>
      </c>
    </row>
    <row r="3403" spans="1:16" x14ac:dyDescent="0.25">
      <c r="A3403" s="31">
        <v>44501</v>
      </c>
      <c r="B3403" s="32" t="s">
        <v>84</v>
      </c>
      <c r="C3403" s="32" t="s">
        <v>86</v>
      </c>
      <c r="D3403" s="32" t="s">
        <v>77</v>
      </c>
      <c r="E3403" s="33">
        <v>23</v>
      </c>
      <c r="F3403" s="34">
        <v>79987.360000000001</v>
      </c>
      <c r="G3403" s="34">
        <v>10581.56</v>
      </c>
      <c r="H3403" s="34">
        <v>70839.460000000006</v>
      </c>
      <c r="I3403" s="34">
        <v>4528.16</v>
      </c>
      <c r="J3403" s="35">
        <f t="shared" si="371"/>
        <v>69405.8</v>
      </c>
      <c r="K3403" s="35">
        <f t="shared" si="372"/>
        <v>-1433.6600000000035</v>
      </c>
      <c r="L3403" s="35">
        <f t="shared" si="373"/>
        <v>-5961.8200000000033</v>
      </c>
      <c r="M3403" s="36">
        <f t="shared" si="374"/>
        <v>-2.0656198761486843E-2</v>
      </c>
      <c r="N3403" s="37">
        <f t="shared" si="375"/>
        <v>2021</v>
      </c>
      <c r="O3403" s="38" t="str">
        <f t="shared" si="376"/>
        <v>Q4</v>
      </c>
      <c r="P3403" s="37">
        <f t="shared" si="377"/>
        <v>11</v>
      </c>
    </row>
    <row r="3404" spans="1:16" x14ac:dyDescent="0.25">
      <c r="A3404" s="31">
        <v>44501</v>
      </c>
      <c r="B3404" s="32" t="s">
        <v>84</v>
      </c>
      <c r="C3404" s="32" t="s">
        <v>75</v>
      </c>
      <c r="D3404" s="32" t="s">
        <v>76</v>
      </c>
      <c r="E3404" s="33">
        <v>79</v>
      </c>
      <c r="F3404" s="34">
        <v>340312.1</v>
      </c>
      <c r="G3404" s="34">
        <v>0</v>
      </c>
      <c r="H3404" s="34">
        <v>289258.15999999997</v>
      </c>
      <c r="I3404" s="34">
        <v>0</v>
      </c>
      <c r="J3404" s="35">
        <f t="shared" si="371"/>
        <v>340312.1</v>
      </c>
      <c r="K3404" s="35">
        <f t="shared" si="372"/>
        <v>51053.94</v>
      </c>
      <c r="L3404" s="35">
        <f t="shared" si="373"/>
        <v>51053.94</v>
      </c>
      <c r="M3404" s="36">
        <f t="shared" si="374"/>
        <v>0.15002093666372723</v>
      </c>
      <c r="N3404" s="37">
        <f t="shared" si="375"/>
        <v>2021</v>
      </c>
      <c r="O3404" s="38" t="str">
        <f t="shared" si="376"/>
        <v>Q4</v>
      </c>
      <c r="P3404" s="37">
        <f t="shared" si="377"/>
        <v>11</v>
      </c>
    </row>
    <row r="3405" spans="1:16" x14ac:dyDescent="0.25">
      <c r="A3405" s="31">
        <v>44501</v>
      </c>
      <c r="B3405" s="32" t="s">
        <v>84</v>
      </c>
      <c r="C3405" s="32" t="s">
        <v>75</v>
      </c>
      <c r="D3405" s="32" t="s">
        <v>77</v>
      </c>
      <c r="E3405" s="33">
        <v>22</v>
      </c>
      <c r="F3405" s="34">
        <v>102003.82</v>
      </c>
      <c r="G3405" s="34">
        <v>13863.3</v>
      </c>
      <c r="H3405" s="34">
        <v>81325.33</v>
      </c>
      <c r="I3405" s="34">
        <v>0</v>
      </c>
      <c r="J3405" s="35">
        <f t="shared" si="371"/>
        <v>88140.52</v>
      </c>
      <c r="K3405" s="35">
        <f t="shared" si="372"/>
        <v>6815.1900000000023</v>
      </c>
      <c r="L3405" s="35">
        <f t="shared" si="373"/>
        <v>6815.1900000000023</v>
      </c>
      <c r="M3405" s="36">
        <f t="shared" si="374"/>
        <v>7.7321871938127909E-2</v>
      </c>
      <c r="N3405" s="37">
        <f t="shared" si="375"/>
        <v>2021</v>
      </c>
      <c r="O3405" s="38" t="str">
        <f t="shared" si="376"/>
        <v>Q4</v>
      </c>
      <c r="P3405" s="37">
        <f t="shared" si="377"/>
        <v>11</v>
      </c>
    </row>
    <row r="3406" spans="1:16" x14ac:dyDescent="0.25">
      <c r="A3406" s="31">
        <v>44501</v>
      </c>
      <c r="B3406" s="32" t="s">
        <v>84</v>
      </c>
      <c r="C3406" s="32" t="s">
        <v>78</v>
      </c>
      <c r="D3406" s="32" t="s">
        <v>76</v>
      </c>
      <c r="E3406" s="33">
        <v>238</v>
      </c>
      <c r="F3406" s="34">
        <v>959636.51</v>
      </c>
      <c r="G3406" s="34">
        <v>0</v>
      </c>
      <c r="H3406" s="34">
        <v>795331.99</v>
      </c>
      <c r="I3406" s="34">
        <v>0</v>
      </c>
      <c r="J3406" s="35">
        <f t="shared" si="371"/>
        <v>959636.51</v>
      </c>
      <c r="K3406" s="35">
        <f t="shared" si="372"/>
        <v>164304.52000000002</v>
      </c>
      <c r="L3406" s="35">
        <f t="shared" si="373"/>
        <v>164304.52000000002</v>
      </c>
      <c r="M3406" s="36">
        <f t="shared" si="374"/>
        <v>0.171215369869577</v>
      </c>
      <c r="N3406" s="37">
        <f t="shared" si="375"/>
        <v>2021</v>
      </c>
      <c r="O3406" s="38" t="str">
        <f t="shared" si="376"/>
        <v>Q4</v>
      </c>
      <c r="P3406" s="37">
        <f t="shared" si="377"/>
        <v>11</v>
      </c>
    </row>
    <row r="3407" spans="1:16" x14ac:dyDescent="0.25">
      <c r="A3407" s="31">
        <v>44501</v>
      </c>
      <c r="B3407" s="32" t="s">
        <v>84</v>
      </c>
      <c r="C3407" s="32" t="s">
        <v>78</v>
      </c>
      <c r="D3407" s="32" t="s">
        <v>77</v>
      </c>
      <c r="E3407" s="33">
        <v>21</v>
      </c>
      <c r="F3407" s="34">
        <v>100083.82</v>
      </c>
      <c r="G3407" s="34">
        <v>8786.33</v>
      </c>
      <c r="H3407" s="34">
        <v>83294.149999999994</v>
      </c>
      <c r="I3407" s="34">
        <v>0</v>
      </c>
      <c r="J3407" s="35">
        <f t="shared" si="371"/>
        <v>91297.49</v>
      </c>
      <c r="K3407" s="35">
        <f t="shared" si="372"/>
        <v>8003.3400000000111</v>
      </c>
      <c r="L3407" s="35">
        <f t="shared" si="373"/>
        <v>8003.3400000000111</v>
      </c>
      <c r="M3407" s="36">
        <f t="shared" si="374"/>
        <v>8.7662212838491071E-2</v>
      </c>
      <c r="N3407" s="37">
        <f t="shared" si="375"/>
        <v>2021</v>
      </c>
      <c r="O3407" s="38" t="str">
        <f t="shared" si="376"/>
        <v>Q4</v>
      </c>
      <c r="P3407" s="37">
        <f t="shared" si="377"/>
        <v>11</v>
      </c>
    </row>
    <row r="3408" spans="1:16" x14ac:dyDescent="0.25">
      <c r="A3408" s="31">
        <v>44501</v>
      </c>
      <c r="B3408" s="32" t="s">
        <v>84</v>
      </c>
      <c r="C3408" s="32" t="s">
        <v>79</v>
      </c>
      <c r="D3408" s="32" t="s">
        <v>76</v>
      </c>
      <c r="E3408" s="33">
        <v>53</v>
      </c>
      <c r="F3408" s="34">
        <v>223197.76</v>
      </c>
      <c r="G3408" s="34">
        <v>0</v>
      </c>
      <c r="H3408" s="34">
        <v>182955.58</v>
      </c>
      <c r="I3408" s="34">
        <v>0</v>
      </c>
      <c r="J3408" s="35">
        <f t="shared" si="371"/>
        <v>223197.76</v>
      </c>
      <c r="K3408" s="35">
        <f t="shared" si="372"/>
        <v>40242.180000000022</v>
      </c>
      <c r="L3408" s="35">
        <f t="shared" si="373"/>
        <v>40242.180000000022</v>
      </c>
      <c r="M3408" s="36">
        <f t="shared" si="374"/>
        <v>0.18029831482179759</v>
      </c>
      <c r="N3408" s="37">
        <f t="shared" si="375"/>
        <v>2021</v>
      </c>
      <c r="O3408" s="38" t="str">
        <f t="shared" si="376"/>
        <v>Q4</v>
      </c>
      <c r="P3408" s="37">
        <f t="shared" si="377"/>
        <v>11</v>
      </c>
    </row>
    <row r="3409" spans="1:16" x14ac:dyDescent="0.25">
      <c r="A3409" s="31">
        <v>44501</v>
      </c>
      <c r="B3409" s="32" t="s">
        <v>84</v>
      </c>
      <c r="C3409" s="32" t="s">
        <v>79</v>
      </c>
      <c r="D3409" s="32" t="s">
        <v>77</v>
      </c>
      <c r="E3409" s="33">
        <v>25</v>
      </c>
      <c r="F3409" s="34">
        <v>101592.03</v>
      </c>
      <c r="G3409" s="34">
        <v>13336.99</v>
      </c>
      <c r="H3409" s="34">
        <v>87896.06</v>
      </c>
      <c r="I3409" s="34">
        <v>0</v>
      </c>
      <c r="J3409" s="35">
        <f t="shared" si="371"/>
        <v>88255.039999999994</v>
      </c>
      <c r="K3409" s="35">
        <f t="shared" si="372"/>
        <v>358.97999999999593</v>
      </c>
      <c r="L3409" s="35">
        <f t="shared" si="373"/>
        <v>358.97999999999593</v>
      </c>
      <c r="M3409" s="36">
        <f t="shared" si="374"/>
        <v>4.067529741077631E-3</v>
      </c>
      <c r="N3409" s="37">
        <f t="shared" si="375"/>
        <v>2021</v>
      </c>
      <c r="O3409" s="38" t="str">
        <f t="shared" si="376"/>
        <v>Q4</v>
      </c>
      <c r="P3409" s="37">
        <f t="shared" si="377"/>
        <v>11</v>
      </c>
    </row>
    <row r="3410" spans="1:16" x14ac:dyDescent="0.25">
      <c r="A3410" s="31">
        <v>44501</v>
      </c>
      <c r="B3410" s="32" t="s">
        <v>85</v>
      </c>
      <c r="C3410" s="32" t="s">
        <v>86</v>
      </c>
      <c r="D3410" s="32" t="s">
        <v>76</v>
      </c>
      <c r="E3410" s="33">
        <v>60</v>
      </c>
      <c r="F3410" s="34">
        <v>66068.240000000005</v>
      </c>
      <c r="G3410" s="34">
        <v>0</v>
      </c>
      <c r="H3410" s="34">
        <v>37707.910000000003</v>
      </c>
      <c r="I3410" s="34">
        <v>4286.24</v>
      </c>
      <c r="J3410" s="35">
        <f t="shared" si="371"/>
        <v>66068.240000000005</v>
      </c>
      <c r="K3410" s="35">
        <f t="shared" si="372"/>
        <v>28360.33</v>
      </c>
      <c r="L3410" s="35">
        <f t="shared" si="373"/>
        <v>24074.090000000004</v>
      </c>
      <c r="M3410" s="36">
        <f t="shared" si="374"/>
        <v>0.42925814279296676</v>
      </c>
      <c r="N3410" s="37">
        <f t="shared" si="375"/>
        <v>2021</v>
      </c>
      <c r="O3410" s="38" t="str">
        <f t="shared" si="376"/>
        <v>Q4</v>
      </c>
      <c r="P3410" s="37">
        <f t="shared" si="377"/>
        <v>11</v>
      </c>
    </row>
    <row r="3411" spans="1:16" x14ac:dyDescent="0.25">
      <c r="A3411" s="31">
        <v>44501</v>
      </c>
      <c r="B3411" s="32" t="s">
        <v>85</v>
      </c>
      <c r="C3411" s="32" t="s">
        <v>86</v>
      </c>
      <c r="D3411" s="32" t="s">
        <v>77</v>
      </c>
      <c r="E3411" s="33">
        <v>11</v>
      </c>
      <c r="F3411" s="34">
        <v>10322.06</v>
      </c>
      <c r="G3411" s="34">
        <v>1152.1300000000001</v>
      </c>
      <c r="H3411" s="34">
        <v>6009.73</v>
      </c>
      <c r="I3411" s="34">
        <v>601.77</v>
      </c>
      <c r="J3411" s="35">
        <f t="shared" si="371"/>
        <v>9169.93</v>
      </c>
      <c r="K3411" s="35">
        <f t="shared" si="372"/>
        <v>3160.2000000000007</v>
      </c>
      <c r="L3411" s="35">
        <f t="shared" si="373"/>
        <v>2558.4300000000007</v>
      </c>
      <c r="M3411" s="36">
        <f t="shared" si="374"/>
        <v>0.34462640390929927</v>
      </c>
      <c r="N3411" s="37">
        <f t="shared" si="375"/>
        <v>2021</v>
      </c>
      <c r="O3411" s="38" t="str">
        <f t="shared" si="376"/>
        <v>Q4</v>
      </c>
      <c r="P3411" s="37">
        <f t="shared" si="377"/>
        <v>11</v>
      </c>
    </row>
    <row r="3412" spans="1:16" x14ac:dyDescent="0.25">
      <c r="A3412" s="31">
        <v>44501</v>
      </c>
      <c r="B3412" s="32" t="s">
        <v>85</v>
      </c>
      <c r="C3412" s="32" t="s">
        <v>75</v>
      </c>
      <c r="D3412" s="32" t="s">
        <v>76</v>
      </c>
      <c r="E3412" s="33">
        <v>59</v>
      </c>
      <c r="F3412" s="34">
        <v>71810.59</v>
      </c>
      <c r="G3412" s="34">
        <v>0</v>
      </c>
      <c r="H3412" s="34">
        <v>41365.65</v>
      </c>
      <c r="I3412" s="34">
        <v>0</v>
      </c>
      <c r="J3412" s="35">
        <f t="shared" si="371"/>
        <v>71810.59</v>
      </c>
      <c r="K3412" s="35">
        <f t="shared" si="372"/>
        <v>30444.939999999995</v>
      </c>
      <c r="L3412" s="35">
        <f t="shared" si="373"/>
        <v>30444.939999999995</v>
      </c>
      <c r="M3412" s="36">
        <f t="shared" si="374"/>
        <v>0.42396170258453519</v>
      </c>
      <c r="N3412" s="37">
        <f t="shared" si="375"/>
        <v>2021</v>
      </c>
      <c r="O3412" s="38" t="str">
        <f t="shared" si="376"/>
        <v>Q4</v>
      </c>
      <c r="P3412" s="37">
        <f t="shared" si="377"/>
        <v>11</v>
      </c>
    </row>
    <row r="3413" spans="1:16" x14ac:dyDescent="0.25">
      <c r="A3413" s="31">
        <v>44501</v>
      </c>
      <c r="B3413" s="32" t="s">
        <v>85</v>
      </c>
      <c r="C3413" s="32" t="s">
        <v>75</v>
      </c>
      <c r="D3413" s="32" t="s">
        <v>77</v>
      </c>
      <c r="E3413" s="33">
        <v>17</v>
      </c>
      <c r="F3413" s="34">
        <v>25077.02</v>
      </c>
      <c r="G3413" s="34">
        <v>3627.18</v>
      </c>
      <c r="H3413" s="34">
        <v>12750.36</v>
      </c>
      <c r="I3413" s="34">
        <v>0</v>
      </c>
      <c r="J3413" s="35">
        <f t="shared" si="371"/>
        <v>21449.84</v>
      </c>
      <c r="K3413" s="35">
        <f t="shared" si="372"/>
        <v>8699.48</v>
      </c>
      <c r="L3413" s="35">
        <f t="shared" si="373"/>
        <v>8699.48</v>
      </c>
      <c r="M3413" s="36">
        <f t="shared" si="374"/>
        <v>0.40557318842471551</v>
      </c>
      <c r="N3413" s="37">
        <f t="shared" si="375"/>
        <v>2021</v>
      </c>
      <c r="O3413" s="38" t="str">
        <f t="shared" si="376"/>
        <v>Q4</v>
      </c>
      <c r="P3413" s="37">
        <f t="shared" si="377"/>
        <v>11</v>
      </c>
    </row>
    <row r="3414" spans="1:16" x14ac:dyDescent="0.25">
      <c r="A3414" s="31">
        <v>44501</v>
      </c>
      <c r="B3414" s="32" t="s">
        <v>85</v>
      </c>
      <c r="C3414" s="32" t="s">
        <v>78</v>
      </c>
      <c r="D3414" s="32" t="s">
        <v>76</v>
      </c>
      <c r="E3414" s="33">
        <v>252</v>
      </c>
      <c r="F3414" s="34">
        <v>328992.12</v>
      </c>
      <c r="G3414" s="34">
        <v>0</v>
      </c>
      <c r="H3414" s="34">
        <v>176331.79</v>
      </c>
      <c r="I3414" s="34">
        <v>0</v>
      </c>
      <c r="J3414" s="35">
        <f t="shared" si="371"/>
        <v>328992.12</v>
      </c>
      <c r="K3414" s="35">
        <f t="shared" si="372"/>
        <v>152660.32999999999</v>
      </c>
      <c r="L3414" s="35">
        <f t="shared" si="373"/>
        <v>152660.32999999999</v>
      </c>
      <c r="M3414" s="36">
        <f t="shared" si="374"/>
        <v>0.46402427511029742</v>
      </c>
      <c r="N3414" s="37">
        <f t="shared" si="375"/>
        <v>2021</v>
      </c>
      <c r="O3414" s="38" t="str">
        <f t="shared" si="376"/>
        <v>Q4</v>
      </c>
      <c r="P3414" s="37">
        <f t="shared" si="377"/>
        <v>11</v>
      </c>
    </row>
    <row r="3415" spans="1:16" x14ac:dyDescent="0.25">
      <c r="A3415" s="31">
        <v>44501</v>
      </c>
      <c r="B3415" s="32" t="s">
        <v>85</v>
      </c>
      <c r="C3415" s="32" t="s">
        <v>78</v>
      </c>
      <c r="D3415" s="32" t="s">
        <v>77</v>
      </c>
      <c r="E3415" s="33">
        <v>27</v>
      </c>
      <c r="F3415" s="34">
        <v>37928.550000000003</v>
      </c>
      <c r="G3415" s="34">
        <v>3947.62</v>
      </c>
      <c r="H3415" s="34">
        <v>19554.009999999998</v>
      </c>
      <c r="I3415" s="34">
        <v>0</v>
      </c>
      <c r="J3415" s="35">
        <f t="shared" si="371"/>
        <v>33980.93</v>
      </c>
      <c r="K3415" s="35">
        <f t="shared" si="372"/>
        <v>14426.920000000002</v>
      </c>
      <c r="L3415" s="35">
        <f t="shared" si="373"/>
        <v>14426.920000000002</v>
      </c>
      <c r="M3415" s="36">
        <f t="shared" si="374"/>
        <v>0.42455930429214273</v>
      </c>
      <c r="N3415" s="37">
        <f t="shared" si="375"/>
        <v>2021</v>
      </c>
      <c r="O3415" s="38" t="str">
        <f t="shared" si="376"/>
        <v>Q4</v>
      </c>
      <c r="P3415" s="37">
        <f t="shared" si="377"/>
        <v>11</v>
      </c>
    </row>
    <row r="3416" spans="1:16" x14ac:dyDescent="0.25">
      <c r="A3416" s="31">
        <v>44501</v>
      </c>
      <c r="B3416" s="32" t="s">
        <v>85</v>
      </c>
      <c r="C3416" s="32" t="s">
        <v>79</v>
      </c>
      <c r="D3416" s="32" t="s">
        <v>76</v>
      </c>
      <c r="E3416" s="33">
        <v>50</v>
      </c>
      <c r="F3416" s="34">
        <v>65438.93</v>
      </c>
      <c r="G3416" s="34">
        <v>0</v>
      </c>
      <c r="H3416" s="34">
        <v>36705.53</v>
      </c>
      <c r="I3416" s="34">
        <v>0</v>
      </c>
      <c r="J3416" s="35">
        <f t="shared" si="371"/>
        <v>65438.93</v>
      </c>
      <c r="K3416" s="35">
        <f t="shared" si="372"/>
        <v>28733.4</v>
      </c>
      <c r="L3416" s="35">
        <f t="shared" si="373"/>
        <v>28733.4</v>
      </c>
      <c r="M3416" s="36">
        <f t="shared" si="374"/>
        <v>0.43908725280196365</v>
      </c>
      <c r="N3416" s="37">
        <f t="shared" si="375"/>
        <v>2021</v>
      </c>
      <c r="O3416" s="38" t="str">
        <f t="shared" si="376"/>
        <v>Q4</v>
      </c>
      <c r="P3416" s="37">
        <f t="shared" si="377"/>
        <v>11</v>
      </c>
    </row>
    <row r="3417" spans="1:16" x14ac:dyDescent="0.25">
      <c r="A3417" s="31">
        <v>44501</v>
      </c>
      <c r="B3417" s="32" t="s">
        <v>85</v>
      </c>
      <c r="C3417" s="32" t="s">
        <v>79</v>
      </c>
      <c r="D3417" s="32" t="s">
        <v>77</v>
      </c>
      <c r="E3417" s="33">
        <v>9</v>
      </c>
      <c r="F3417" s="34">
        <v>11075.04</v>
      </c>
      <c r="G3417" s="34">
        <v>1463.57</v>
      </c>
      <c r="H3417" s="34">
        <v>6418.04</v>
      </c>
      <c r="I3417" s="34">
        <v>0</v>
      </c>
      <c r="J3417" s="35">
        <f t="shared" si="371"/>
        <v>9611.4700000000012</v>
      </c>
      <c r="K3417" s="35">
        <f t="shared" si="372"/>
        <v>3193.4300000000012</v>
      </c>
      <c r="L3417" s="35">
        <f t="shared" si="373"/>
        <v>3193.4300000000012</v>
      </c>
      <c r="M3417" s="36">
        <f t="shared" si="374"/>
        <v>0.33225198642871495</v>
      </c>
      <c r="N3417" s="37">
        <f t="shared" si="375"/>
        <v>2021</v>
      </c>
      <c r="O3417" s="38" t="str">
        <f t="shared" si="376"/>
        <v>Q4</v>
      </c>
      <c r="P3417" s="37">
        <f t="shared" si="377"/>
        <v>11</v>
      </c>
    </row>
    <row r="3418" spans="1:16" x14ac:dyDescent="0.25">
      <c r="A3418" s="31">
        <v>44531</v>
      </c>
      <c r="B3418" s="32" t="s">
        <v>74</v>
      </c>
      <c r="C3418" s="32" t="s">
        <v>86</v>
      </c>
      <c r="D3418" s="32" t="s">
        <v>76</v>
      </c>
      <c r="E3418" s="33">
        <v>167</v>
      </c>
      <c r="F3418" s="34">
        <v>69254.64</v>
      </c>
      <c r="G3418" s="34">
        <v>0</v>
      </c>
      <c r="H3418" s="34">
        <v>43903.3</v>
      </c>
      <c r="I3418" s="34">
        <v>4493.6099999999997</v>
      </c>
      <c r="J3418" s="35">
        <f t="shared" si="371"/>
        <v>69254.64</v>
      </c>
      <c r="K3418" s="35">
        <f t="shared" si="372"/>
        <v>25351.339999999997</v>
      </c>
      <c r="L3418" s="35">
        <f t="shared" si="373"/>
        <v>20857.729999999996</v>
      </c>
      <c r="M3418" s="36">
        <f t="shared" si="374"/>
        <v>0.36605980480152661</v>
      </c>
      <c r="N3418" s="37">
        <f t="shared" si="375"/>
        <v>2021</v>
      </c>
      <c r="O3418" s="38" t="str">
        <f t="shared" si="376"/>
        <v>Q4</v>
      </c>
      <c r="P3418" s="37">
        <f t="shared" si="377"/>
        <v>12</v>
      </c>
    </row>
    <row r="3419" spans="1:16" x14ac:dyDescent="0.25">
      <c r="A3419" s="31">
        <v>44531</v>
      </c>
      <c r="B3419" s="32" t="s">
        <v>74</v>
      </c>
      <c r="C3419" s="32" t="s">
        <v>86</v>
      </c>
      <c r="D3419" s="32" t="s">
        <v>77</v>
      </c>
      <c r="E3419" s="33">
        <v>105</v>
      </c>
      <c r="F3419" s="34">
        <v>44949.34</v>
      </c>
      <c r="G3419" s="34">
        <v>5717.35</v>
      </c>
      <c r="H3419" s="34">
        <v>27061.97</v>
      </c>
      <c r="I3419" s="34">
        <v>2552.5700000000002</v>
      </c>
      <c r="J3419" s="35">
        <f t="shared" si="371"/>
        <v>39231.99</v>
      </c>
      <c r="K3419" s="35">
        <f t="shared" si="372"/>
        <v>12170.019999999997</v>
      </c>
      <c r="L3419" s="35">
        <f t="shared" si="373"/>
        <v>9617.4499999999971</v>
      </c>
      <c r="M3419" s="36">
        <f t="shared" si="374"/>
        <v>0.31020654318070529</v>
      </c>
      <c r="N3419" s="37">
        <f t="shared" si="375"/>
        <v>2021</v>
      </c>
      <c r="O3419" s="38" t="str">
        <f t="shared" si="376"/>
        <v>Q4</v>
      </c>
      <c r="P3419" s="37">
        <f t="shared" si="377"/>
        <v>12</v>
      </c>
    </row>
    <row r="3420" spans="1:16" x14ac:dyDescent="0.25">
      <c r="A3420" s="31">
        <v>44531</v>
      </c>
      <c r="B3420" s="32" t="s">
        <v>74</v>
      </c>
      <c r="C3420" s="32" t="s">
        <v>75</v>
      </c>
      <c r="D3420" s="32" t="s">
        <v>76</v>
      </c>
      <c r="E3420" s="33">
        <v>188</v>
      </c>
      <c r="F3420" s="34">
        <v>87791.01</v>
      </c>
      <c r="G3420" s="34">
        <v>0</v>
      </c>
      <c r="H3420" s="34">
        <v>51044.44</v>
      </c>
      <c r="I3420" s="34">
        <v>0</v>
      </c>
      <c r="J3420" s="35">
        <f t="shared" si="371"/>
        <v>87791.01</v>
      </c>
      <c r="K3420" s="35">
        <f t="shared" si="372"/>
        <v>36746.569999999992</v>
      </c>
      <c r="L3420" s="35">
        <f t="shared" si="373"/>
        <v>36746.569999999992</v>
      </c>
      <c r="M3420" s="36">
        <f t="shared" si="374"/>
        <v>0.4185687122177999</v>
      </c>
      <c r="N3420" s="37">
        <f t="shared" si="375"/>
        <v>2021</v>
      </c>
      <c r="O3420" s="38" t="str">
        <f t="shared" si="376"/>
        <v>Q4</v>
      </c>
      <c r="P3420" s="37">
        <f t="shared" si="377"/>
        <v>12</v>
      </c>
    </row>
    <row r="3421" spans="1:16" x14ac:dyDescent="0.25">
      <c r="A3421" s="31">
        <v>44531</v>
      </c>
      <c r="B3421" s="32" t="s">
        <v>74</v>
      </c>
      <c r="C3421" s="32" t="s">
        <v>75</v>
      </c>
      <c r="D3421" s="32" t="s">
        <v>77</v>
      </c>
      <c r="E3421" s="33">
        <v>143</v>
      </c>
      <c r="F3421" s="34">
        <v>60350.2</v>
      </c>
      <c r="G3421" s="34">
        <v>7565.18</v>
      </c>
      <c r="H3421" s="34">
        <v>36036.959999999999</v>
      </c>
      <c r="I3421" s="34">
        <v>0</v>
      </c>
      <c r="J3421" s="35">
        <f t="shared" si="371"/>
        <v>52785.02</v>
      </c>
      <c r="K3421" s="35">
        <f t="shared" si="372"/>
        <v>16748.059999999998</v>
      </c>
      <c r="L3421" s="35">
        <f t="shared" si="373"/>
        <v>16748.059999999998</v>
      </c>
      <c r="M3421" s="36">
        <f t="shared" si="374"/>
        <v>0.31728812454745681</v>
      </c>
      <c r="N3421" s="37">
        <f t="shared" si="375"/>
        <v>2021</v>
      </c>
      <c r="O3421" s="38" t="str">
        <f t="shared" si="376"/>
        <v>Q4</v>
      </c>
      <c r="P3421" s="37">
        <f t="shared" si="377"/>
        <v>12</v>
      </c>
    </row>
    <row r="3422" spans="1:16" x14ac:dyDescent="0.25">
      <c r="A3422" s="31">
        <v>44531</v>
      </c>
      <c r="B3422" s="32" t="s">
        <v>74</v>
      </c>
      <c r="C3422" s="32" t="s">
        <v>78</v>
      </c>
      <c r="D3422" s="32" t="s">
        <v>76</v>
      </c>
      <c r="E3422" s="33">
        <v>974</v>
      </c>
      <c r="F3422" s="34">
        <v>423052.03</v>
      </c>
      <c r="G3422" s="34">
        <v>0</v>
      </c>
      <c r="H3422" s="34">
        <v>250268.17</v>
      </c>
      <c r="I3422" s="34">
        <v>0</v>
      </c>
      <c r="J3422" s="35">
        <f t="shared" si="371"/>
        <v>423052.03</v>
      </c>
      <c r="K3422" s="35">
        <f t="shared" si="372"/>
        <v>172783.86000000002</v>
      </c>
      <c r="L3422" s="35">
        <f t="shared" si="373"/>
        <v>172783.86000000002</v>
      </c>
      <c r="M3422" s="36">
        <f t="shared" si="374"/>
        <v>0.4084222453677861</v>
      </c>
      <c r="N3422" s="37">
        <f t="shared" si="375"/>
        <v>2021</v>
      </c>
      <c r="O3422" s="38" t="str">
        <f t="shared" si="376"/>
        <v>Q4</v>
      </c>
      <c r="P3422" s="37">
        <f t="shared" si="377"/>
        <v>12</v>
      </c>
    </row>
    <row r="3423" spans="1:16" x14ac:dyDescent="0.25">
      <c r="A3423" s="31">
        <v>44531</v>
      </c>
      <c r="B3423" s="32" t="s">
        <v>74</v>
      </c>
      <c r="C3423" s="32" t="s">
        <v>78</v>
      </c>
      <c r="D3423" s="32" t="s">
        <v>77</v>
      </c>
      <c r="E3423" s="33">
        <v>293</v>
      </c>
      <c r="F3423" s="34">
        <v>122947.2</v>
      </c>
      <c r="G3423" s="34">
        <v>13196.93</v>
      </c>
      <c r="H3423" s="34">
        <v>75107.31</v>
      </c>
      <c r="I3423" s="34">
        <v>0</v>
      </c>
      <c r="J3423" s="35">
        <f t="shared" si="371"/>
        <v>109750.26999999999</v>
      </c>
      <c r="K3423" s="35">
        <f t="shared" si="372"/>
        <v>34642.959999999992</v>
      </c>
      <c r="L3423" s="35">
        <f t="shared" si="373"/>
        <v>34642.959999999992</v>
      </c>
      <c r="M3423" s="36">
        <f t="shared" si="374"/>
        <v>0.31565261752886797</v>
      </c>
      <c r="N3423" s="37">
        <f t="shared" si="375"/>
        <v>2021</v>
      </c>
      <c r="O3423" s="38" t="str">
        <f t="shared" si="376"/>
        <v>Q4</v>
      </c>
      <c r="P3423" s="37">
        <f t="shared" si="377"/>
        <v>12</v>
      </c>
    </row>
    <row r="3424" spans="1:16" x14ac:dyDescent="0.25">
      <c r="A3424" s="31">
        <v>44531</v>
      </c>
      <c r="B3424" s="32" t="s">
        <v>74</v>
      </c>
      <c r="C3424" s="32" t="s">
        <v>79</v>
      </c>
      <c r="D3424" s="32" t="s">
        <v>76</v>
      </c>
      <c r="E3424" s="33">
        <v>160</v>
      </c>
      <c r="F3424" s="34">
        <v>68294.09</v>
      </c>
      <c r="G3424" s="34">
        <v>0</v>
      </c>
      <c r="H3424" s="34">
        <v>38412.199999999997</v>
      </c>
      <c r="I3424" s="34">
        <v>0</v>
      </c>
      <c r="J3424" s="35">
        <f t="shared" si="371"/>
        <v>68294.09</v>
      </c>
      <c r="K3424" s="35">
        <f t="shared" si="372"/>
        <v>29881.89</v>
      </c>
      <c r="L3424" s="35">
        <f t="shared" si="373"/>
        <v>29881.89</v>
      </c>
      <c r="M3424" s="36">
        <f t="shared" si="374"/>
        <v>0.43754723139293605</v>
      </c>
      <c r="N3424" s="37">
        <f t="shared" si="375"/>
        <v>2021</v>
      </c>
      <c r="O3424" s="38" t="str">
        <f t="shared" si="376"/>
        <v>Q4</v>
      </c>
      <c r="P3424" s="37">
        <f t="shared" si="377"/>
        <v>12</v>
      </c>
    </row>
    <row r="3425" spans="1:16" x14ac:dyDescent="0.25">
      <c r="A3425" s="31">
        <v>44531</v>
      </c>
      <c r="B3425" s="32" t="s">
        <v>74</v>
      </c>
      <c r="C3425" s="32" t="s">
        <v>79</v>
      </c>
      <c r="D3425" s="32" t="s">
        <v>77</v>
      </c>
      <c r="E3425" s="33">
        <v>99</v>
      </c>
      <c r="F3425" s="34">
        <v>45994.91</v>
      </c>
      <c r="G3425" s="34">
        <v>5855.33</v>
      </c>
      <c r="H3425" s="34">
        <v>27293.49</v>
      </c>
      <c r="I3425" s="34">
        <v>0</v>
      </c>
      <c r="J3425" s="35">
        <f t="shared" si="371"/>
        <v>40139.58</v>
      </c>
      <c r="K3425" s="35">
        <f t="shared" si="372"/>
        <v>12846.09</v>
      </c>
      <c r="L3425" s="35">
        <f t="shared" si="373"/>
        <v>12846.09</v>
      </c>
      <c r="M3425" s="36">
        <f t="shared" si="374"/>
        <v>0.32003548617100624</v>
      </c>
      <c r="N3425" s="37">
        <f t="shared" si="375"/>
        <v>2021</v>
      </c>
      <c r="O3425" s="38" t="str">
        <f t="shared" si="376"/>
        <v>Q4</v>
      </c>
      <c r="P3425" s="37">
        <f t="shared" si="377"/>
        <v>12</v>
      </c>
    </row>
    <row r="3426" spans="1:16" x14ac:dyDescent="0.25">
      <c r="A3426" s="31">
        <v>44531</v>
      </c>
      <c r="B3426" s="32" t="s">
        <v>80</v>
      </c>
      <c r="C3426" s="32" t="s">
        <v>86</v>
      </c>
      <c r="D3426" s="32" t="s">
        <v>76</v>
      </c>
      <c r="E3426" s="33">
        <v>60</v>
      </c>
      <c r="F3426" s="34">
        <v>394333.45</v>
      </c>
      <c r="G3426" s="34">
        <v>0</v>
      </c>
      <c r="H3426" s="34">
        <v>343888.16</v>
      </c>
      <c r="I3426" s="34">
        <v>25626.720000000001</v>
      </c>
      <c r="J3426" s="35">
        <f t="shared" si="371"/>
        <v>394333.45</v>
      </c>
      <c r="K3426" s="35">
        <f t="shared" si="372"/>
        <v>50445.290000000037</v>
      </c>
      <c r="L3426" s="35">
        <f t="shared" si="373"/>
        <v>24818.570000000036</v>
      </c>
      <c r="M3426" s="36">
        <f t="shared" si="374"/>
        <v>0.12792546511080924</v>
      </c>
      <c r="N3426" s="37">
        <f t="shared" si="375"/>
        <v>2021</v>
      </c>
      <c r="O3426" s="38" t="str">
        <f t="shared" si="376"/>
        <v>Q4</v>
      </c>
      <c r="P3426" s="37">
        <f t="shared" si="377"/>
        <v>12</v>
      </c>
    </row>
    <row r="3427" spans="1:16" x14ac:dyDescent="0.25">
      <c r="A3427" s="31">
        <v>44531</v>
      </c>
      <c r="B3427" s="32" t="s">
        <v>80</v>
      </c>
      <c r="C3427" s="32" t="s">
        <v>86</v>
      </c>
      <c r="D3427" s="32" t="s">
        <v>77</v>
      </c>
      <c r="E3427" s="33">
        <v>29</v>
      </c>
      <c r="F3427" s="34">
        <v>155091.34</v>
      </c>
      <c r="G3427" s="34">
        <v>17933.97</v>
      </c>
      <c r="H3427" s="34">
        <v>135426.63</v>
      </c>
      <c r="I3427" s="34">
        <v>8924.5300000000007</v>
      </c>
      <c r="J3427" s="35">
        <f t="shared" si="371"/>
        <v>137157.37</v>
      </c>
      <c r="K3427" s="35">
        <f t="shared" si="372"/>
        <v>1730.7399999999907</v>
      </c>
      <c r="L3427" s="35">
        <f t="shared" si="373"/>
        <v>-7193.79000000001</v>
      </c>
      <c r="M3427" s="36">
        <f t="shared" si="374"/>
        <v>1.2618643824972662E-2</v>
      </c>
      <c r="N3427" s="37">
        <f t="shared" si="375"/>
        <v>2021</v>
      </c>
      <c r="O3427" s="38" t="str">
        <f t="shared" si="376"/>
        <v>Q4</v>
      </c>
      <c r="P3427" s="37">
        <f t="shared" si="377"/>
        <v>12</v>
      </c>
    </row>
    <row r="3428" spans="1:16" x14ac:dyDescent="0.25">
      <c r="A3428" s="31">
        <v>44531</v>
      </c>
      <c r="B3428" s="32" t="s">
        <v>80</v>
      </c>
      <c r="C3428" s="32" t="s">
        <v>75</v>
      </c>
      <c r="D3428" s="32" t="s">
        <v>76</v>
      </c>
      <c r="E3428" s="33">
        <v>59</v>
      </c>
      <c r="F3428" s="34">
        <v>321321.77</v>
      </c>
      <c r="G3428" s="34">
        <v>0</v>
      </c>
      <c r="H3428" s="34">
        <v>283841.90999999997</v>
      </c>
      <c r="I3428" s="34">
        <v>0</v>
      </c>
      <c r="J3428" s="35">
        <f t="shared" si="371"/>
        <v>321321.77</v>
      </c>
      <c r="K3428" s="35">
        <f t="shared" si="372"/>
        <v>37479.860000000044</v>
      </c>
      <c r="L3428" s="35">
        <f t="shared" si="373"/>
        <v>37479.860000000044</v>
      </c>
      <c r="M3428" s="36">
        <f t="shared" si="374"/>
        <v>0.11664276591032112</v>
      </c>
      <c r="N3428" s="37">
        <f t="shared" si="375"/>
        <v>2021</v>
      </c>
      <c r="O3428" s="38" t="str">
        <f t="shared" si="376"/>
        <v>Q4</v>
      </c>
      <c r="P3428" s="37">
        <f t="shared" si="377"/>
        <v>12</v>
      </c>
    </row>
    <row r="3429" spans="1:16" x14ac:dyDescent="0.25">
      <c r="A3429" s="31">
        <v>44531</v>
      </c>
      <c r="B3429" s="32" t="s">
        <v>80</v>
      </c>
      <c r="C3429" s="32" t="s">
        <v>75</v>
      </c>
      <c r="D3429" s="32" t="s">
        <v>77</v>
      </c>
      <c r="E3429" s="33">
        <v>46</v>
      </c>
      <c r="F3429" s="34">
        <v>280363.67</v>
      </c>
      <c r="G3429" s="34">
        <v>35968.79</v>
      </c>
      <c r="H3429" s="34">
        <v>241764.6</v>
      </c>
      <c r="I3429" s="34">
        <v>0</v>
      </c>
      <c r="J3429" s="35">
        <f t="shared" si="371"/>
        <v>244394.87999999998</v>
      </c>
      <c r="K3429" s="35">
        <f t="shared" si="372"/>
        <v>2630.2799999999697</v>
      </c>
      <c r="L3429" s="35">
        <f t="shared" si="373"/>
        <v>2630.2799999999697</v>
      </c>
      <c r="M3429" s="36">
        <f t="shared" si="374"/>
        <v>1.0762418590765772E-2</v>
      </c>
      <c r="N3429" s="37">
        <f t="shared" si="375"/>
        <v>2021</v>
      </c>
      <c r="O3429" s="38" t="str">
        <f t="shared" si="376"/>
        <v>Q4</v>
      </c>
      <c r="P3429" s="37">
        <f t="shared" si="377"/>
        <v>12</v>
      </c>
    </row>
    <row r="3430" spans="1:16" x14ac:dyDescent="0.25">
      <c r="A3430" s="31">
        <v>44531</v>
      </c>
      <c r="B3430" s="32" t="s">
        <v>80</v>
      </c>
      <c r="C3430" s="32" t="s">
        <v>78</v>
      </c>
      <c r="D3430" s="32" t="s">
        <v>76</v>
      </c>
      <c r="E3430" s="33">
        <v>187</v>
      </c>
      <c r="F3430" s="34">
        <v>1152211.02</v>
      </c>
      <c r="G3430" s="34">
        <v>0</v>
      </c>
      <c r="H3430" s="34">
        <v>1008620.18</v>
      </c>
      <c r="I3430" s="34">
        <v>0</v>
      </c>
      <c r="J3430" s="35">
        <f t="shared" si="371"/>
        <v>1152211.02</v>
      </c>
      <c r="K3430" s="35">
        <f t="shared" si="372"/>
        <v>143590.83999999997</v>
      </c>
      <c r="L3430" s="35">
        <f t="shared" si="373"/>
        <v>143590.83999999997</v>
      </c>
      <c r="M3430" s="36">
        <f t="shared" si="374"/>
        <v>0.12462199849468543</v>
      </c>
      <c r="N3430" s="37">
        <f t="shared" si="375"/>
        <v>2021</v>
      </c>
      <c r="O3430" s="38" t="str">
        <f t="shared" si="376"/>
        <v>Q4</v>
      </c>
      <c r="P3430" s="37">
        <f t="shared" si="377"/>
        <v>12</v>
      </c>
    </row>
    <row r="3431" spans="1:16" x14ac:dyDescent="0.25">
      <c r="A3431" s="31">
        <v>44531</v>
      </c>
      <c r="B3431" s="32" t="s">
        <v>80</v>
      </c>
      <c r="C3431" s="32" t="s">
        <v>78</v>
      </c>
      <c r="D3431" s="32" t="s">
        <v>77</v>
      </c>
      <c r="E3431" s="33">
        <v>49</v>
      </c>
      <c r="F3431" s="34">
        <v>356840.03</v>
      </c>
      <c r="G3431" s="34">
        <v>40205.339999999997</v>
      </c>
      <c r="H3431" s="34">
        <v>313748</v>
      </c>
      <c r="I3431" s="34">
        <v>0</v>
      </c>
      <c r="J3431" s="35">
        <f t="shared" si="371"/>
        <v>316634.69000000006</v>
      </c>
      <c r="K3431" s="35">
        <f t="shared" si="372"/>
        <v>2886.6900000000605</v>
      </c>
      <c r="L3431" s="35">
        <f t="shared" si="373"/>
        <v>2886.6900000000605</v>
      </c>
      <c r="M3431" s="36">
        <f t="shared" si="374"/>
        <v>9.1167837611225103E-3</v>
      </c>
      <c r="N3431" s="37">
        <f t="shared" si="375"/>
        <v>2021</v>
      </c>
      <c r="O3431" s="38" t="str">
        <f t="shared" si="376"/>
        <v>Q4</v>
      </c>
      <c r="P3431" s="37">
        <f t="shared" si="377"/>
        <v>12</v>
      </c>
    </row>
    <row r="3432" spans="1:16" x14ac:dyDescent="0.25">
      <c r="A3432" s="31">
        <v>44531</v>
      </c>
      <c r="B3432" s="32" t="s">
        <v>80</v>
      </c>
      <c r="C3432" s="32" t="s">
        <v>79</v>
      </c>
      <c r="D3432" s="32" t="s">
        <v>76</v>
      </c>
      <c r="E3432" s="33">
        <v>36</v>
      </c>
      <c r="F3432" s="34">
        <v>188239.17</v>
      </c>
      <c r="G3432" s="34">
        <v>0</v>
      </c>
      <c r="H3432" s="34">
        <v>168264.48</v>
      </c>
      <c r="I3432" s="34">
        <v>0</v>
      </c>
      <c r="J3432" s="35">
        <f t="shared" si="371"/>
        <v>188239.17</v>
      </c>
      <c r="K3432" s="35">
        <f t="shared" si="372"/>
        <v>19974.690000000002</v>
      </c>
      <c r="L3432" s="35">
        <f t="shared" si="373"/>
        <v>19974.690000000002</v>
      </c>
      <c r="M3432" s="36">
        <f t="shared" si="374"/>
        <v>0.10611335568468561</v>
      </c>
      <c r="N3432" s="37">
        <f t="shared" si="375"/>
        <v>2021</v>
      </c>
      <c r="O3432" s="38" t="str">
        <f t="shared" si="376"/>
        <v>Q4</v>
      </c>
      <c r="P3432" s="37">
        <f t="shared" si="377"/>
        <v>12</v>
      </c>
    </row>
    <row r="3433" spans="1:16" x14ac:dyDescent="0.25">
      <c r="A3433" s="31">
        <v>44531</v>
      </c>
      <c r="B3433" s="32" t="s">
        <v>80</v>
      </c>
      <c r="C3433" s="32" t="s">
        <v>79</v>
      </c>
      <c r="D3433" s="32" t="s">
        <v>77</v>
      </c>
      <c r="E3433" s="33">
        <v>30</v>
      </c>
      <c r="F3433" s="34">
        <v>140604.69</v>
      </c>
      <c r="G3433" s="34">
        <v>17985.98</v>
      </c>
      <c r="H3433" s="34">
        <v>120102.37</v>
      </c>
      <c r="I3433" s="34">
        <v>0</v>
      </c>
      <c r="J3433" s="35">
        <f t="shared" si="371"/>
        <v>122618.71</v>
      </c>
      <c r="K3433" s="35">
        <f t="shared" si="372"/>
        <v>2516.3400000000111</v>
      </c>
      <c r="L3433" s="35">
        <f t="shared" si="373"/>
        <v>2516.3400000000111</v>
      </c>
      <c r="M3433" s="36">
        <f t="shared" si="374"/>
        <v>2.0521664271300939E-2</v>
      </c>
      <c r="N3433" s="37">
        <f t="shared" si="375"/>
        <v>2021</v>
      </c>
      <c r="O3433" s="38" t="str">
        <f t="shared" si="376"/>
        <v>Q4</v>
      </c>
      <c r="P3433" s="37">
        <f t="shared" si="377"/>
        <v>12</v>
      </c>
    </row>
    <row r="3434" spans="1:16" x14ac:dyDescent="0.25">
      <c r="A3434" s="31">
        <v>44531</v>
      </c>
      <c r="B3434" s="32" t="s">
        <v>81</v>
      </c>
      <c r="C3434" s="32" t="s">
        <v>86</v>
      </c>
      <c r="D3434" s="32" t="s">
        <v>76</v>
      </c>
      <c r="E3434" s="33">
        <v>112</v>
      </c>
      <c r="F3434" s="34">
        <v>88191.86</v>
      </c>
      <c r="G3434" s="34">
        <v>0</v>
      </c>
      <c r="H3434" s="34">
        <v>39616.949999999997</v>
      </c>
      <c r="I3434" s="34">
        <v>5728.27</v>
      </c>
      <c r="J3434" s="35">
        <f t="shared" si="371"/>
        <v>88191.86</v>
      </c>
      <c r="K3434" s="35">
        <f t="shared" si="372"/>
        <v>48574.91</v>
      </c>
      <c r="L3434" s="35">
        <f t="shared" si="373"/>
        <v>42846.64</v>
      </c>
      <c r="M3434" s="36">
        <f t="shared" si="374"/>
        <v>0.5507867732917755</v>
      </c>
      <c r="N3434" s="37">
        <f t="shared" si="375"/>
        <v>2021</v>
      </c>
      <c r="O3434" s="38" t="str">
        <f t="shared" si="376"/>
        <v>Q4</v>
      </c>
      <c r="P3434" s="37">
        <f t="shared" si="377"/>
        <v>12</v>
      </c>
    </row>
    <row r="3435" spans="1:16" x14ac:dyDescent="0.25">
      <c r="A3435" s="31">
        <v>44531</v>
      </c>
      <c r="B3435" s="32" t="s">
        <v>81</v>
      </c>
      <c r="C3435" s="32" t="s">
        <v>86</v>
      </c>
      <c r="D3435" s="32" t="s">
        <v>77</v>
      </c>
      <c r="E3435" s="33">
        <v>65</v>
      </c>
      <c r="F3435" s="34">
        <v>50572.53</v>
      </c>
      <c r="G3435" s="34">
        <v>6117.61</v>
      </c>
      <c r="H3435" s="34">
        <v>21652.81</v>
      </c>
      <c r="I3435" s="34">
        <v>2892.88</v>
      </c>
      <c r="J3435" s="35">
        <f t="shared" si="371"/>
        <v>44454.92</v>
      </c>
      <c r="K3435" s="35">
        <f t="shared" si="372"/>
        <v>22802.109999999997</v>
      </c>
      <c r="L3435" s="35">
        <f t="shared" si="373"/>
        <v>19909.229999999996</v>
      </c>
      <c r="M3435" s="36">
        <f t="shared" si="374"/>
        <v>0.5129265782055169</v>
      </c>
      <c r="N3435" s="37">
        <f t="shared" si="375"/>
        <v>2021</v>
      </c>
      <c r="O3435" s="38" t="str">
        <f t="shared" si="376"/>
        <v>Q4</v>
      </c>
      <c r="P3435" s="37">
        <f t="shared" si="377"/>
        <v>12</v>
      </c>
    </row>
    <row r="3436" spans="1:16" x14ac:dyDescent="0.25">
      <c r="A3436" s="31">
        <v>44531</v>
      </c>
      <c r="B3436" s="32" t="s">
        <v>81</v>
      </c>
      <c r="C3436" s="32" t="s">
        <v>75</v>
      </c>
      <c r="D3436" s="32" t="s">
        <v>76</v>
      </c>
      <c r="E3436" s="33">
        <v>119</v>
      </c>
      <c r="F3436" s="34">
        <v>94532.66</v>
      </c>
      <c r="G3436" s="34">
        <v>0</v>
      </c>
      <c r="H3436" s="34">
        <v>42878.57</v>
      </c>
      <c r="I3436" s="34">
        <v>0</v>
      </c>
      <c r="J3436" s="35">
        <f t="shared" si="371"/>
        <v>94532.66</v>
      </c>
      <c r="K3436" s="35">
        <f t="shared" si="372"/>
        <v>51654.090000000004</v>
      </c>
      <c r="L3436" s="35">
        <f t="shared" si="373"/>
        <v>51654.090000000004</v>
      </c>
      <c r="M3436" s="36">
        <f t="shared" si="374"/>
        <v>0.54641528123719363</v>
      </c>
      <c r="N3436" s="37">
        <f t="shared" si="375"/>
        <v>2021</v>
      </c>
      <c r="O3436" s="38" t="str">
        <f t="shared" si="376"/>
        <v>Q4</v>
      </c>
      <c r="P3436" s="37">
        <f t="shared" si="377"/>
        <v>12</v>
      </c>
    </row>
    <row r="3437" spans="1:16" x14ac:dyDescent="0.25">
      <c r="A3437" s="31">
        <v>44531</v>
      </c>
      <c r="B3437" s="32" t="s">
        <v>81</v>
      </c>
      <c r="C3437" s="32" t="s">
        <v>75</v>
      </c>
      <c r="D3437" s="32" t="s">
        <v>77</v>
      </c>
      <c r="E3437" s="33">
        <v>84</v>
      </c>
      <c r="F3437" s="34">
        <v>61305.3</v>
      </c>
      <c r="G3437" s="34">
        <v>7665.04</v>
      </c>
      <c r="H3437" s="34">
        <v>27881.67</v>
      </c>
      <c r="I3437" s="34">
        <v>0</v>
      </c>
      <c r="J3437" s="35">
        <f t="shared" si="371"/>
        <v>53640.26</v>
      </c>
      <c r="K3437" s="35">
        <f t="shared" si="372"/>
        <v>25758.590000000004</v>
      </c>
      <c r="L3437" s="35">
        <f t="shared" si="373"/>
        <v>25758.590000000004</v>
      </c>
      <c r="M3437" s="36">
        <f t="shared" si="374"/>
        <v>0.48021001389627871</v>
      </c>
      <c r="N3437" s="37">
        <f t="shared" si="375"/>
        <v>2021</v>
      </c>
      <c r="O3437" s="38" t="str">
        <f t="shared" si="376"/>
        <v>Q4</v>
      </c>
      <c r="P3437" s="37">
        <f t="shared" si="377"/>
        <v>12</v>
      </c>
    </row>
    <row r="3438" spans="1:16" x14ac:dyDescent="0.25">
      <c r="A3438" s="31">
        <v>44531</v>
      </c>
      <c r="B3438" s="32" t="s">
        <v>81</v>
      </c>
      <c r="C3438" s="32" t="s">
        <v>78</v>
      </c>
      <c r="D3438" s="32" t="s">
        <v>76</v>
      </c>
      <c r="E3438" s="33">
        <v>616</v>
      </c>
      <c r="F3438" s="34">
        <v>456962.13</v>
      </c>
      <c r="G3438" s="34">
        <v>0</v>
      </c>
      <c r="H3438" s="34">
        <v>206747.04</v>
      </c>
      <c r="I3438" s="34">
        <v>0</v>
      </c>
      <c r="J3438" s="35">
        <f t="shared" si="371"/>
        <v>456962.13</v>
      </c>
      <c r="K3438" s="35">
        <f t="shared" si="372"/>
        <v>250215.09</v>
      </c>
      <c r="L3438" s="35">
        <f t="shared" si="373"/>
        <v>250215.09</v>
      </c>
      <c r="M3438" s="36">
        <f t="shared" si="374"/>
        <v>0.54756198287153468</v>
      </c>
      <c r="N3438" s="37">
        <f t="shared" si="375"/>
        <v>2021</v>
      </c>
      <c r="O3438" s="38" t="str">
        <f t="shared" si="376"/>
        <v>Q4</v>
      </c>
      <c r="P3438" s="37">
        <f t="shared" si="377"/>
        <v>12</v>
      </c>
    </row>
    <row r="3439" spans="1:16" x14ac:dyDescent="0.25">
      <c r="A3439" s="31">
        <v>44531</v>
      </c>
      <c r="B3439" s="32" t="s">
        <v>81</v>
      </c>
      <c r="C3439" s="32" t="s">
        <v>78</v>
      </c>
      <c r="D3439" s="32" t="s">
        <v>77</v>
      </c>
      <c r="E3439" s="33">
        <v>177</v>
      </c>
      <c r="F3439" s="34">
        <v>132217.21</v>
      </c>
      <c r="G3439" s="34">
        <v>13856.85</v>
      </c>
      <c r="H3439" s="34">
        <v>60152.5</v>
      </c>
      <c r="I3439" s="34">
        <v>0</v>
      </c>
      <c r="J3439" s="35">
        <f t="shared" si="371"/>
        <v>118360.35999999999</v>
      </c>
      <c r="K3439" s="35">
        <f t="shared" si="372"/>
        <v>58207.859999999986</v>
      </c>
      <c r="L3439" s="35">
        <f t="shared" si="373"/>
        <v>58207.859999999986</v>
      </c>
      <c r="M3439" s="36">
        <f t="shared" si="374"/>
        <v>0.49178508750733768</v>
      </c>
      <c r="N3439" s="37">
        <f t="shared" si="375"/>
        <v>2021</v>
      </c>
      <c r="O3439" s="38" t="str">
        <f t="shared" si="376"/>
        <v>Q4</v>
      </c>
      <c r="P3439" s="37">
        <f t="shared" si="377"/>
        <v>12</v>
      </c>
    </row>
    <row r="3440" spans="1:16" x14ac:dyDescent="0.25">
      <c r="A3440" s="31">
        <v>44531</v>
      </c>
      <c r="B3440" s="32" t="s">
        <v>81</v>
      </c>
      <c r="C3440" s="32" t="s">
        <v>79</v>
      </c>
      <c r="D3440" s="32" t="s">
        <v>76</v>
      </c>
      <c r="E3440" s="33">
        <v>113</v>
      </c>
      <c r="F3440" s="34">
        <v>89107.18</v>
      </c>
      <c r="G3440" s="34">
        <v>0</v>
      </c>
      <c r="H3440" s="34">
        <v>40452.49</v>
      </c>
      <c r="I3440" s="34">
        <v>0</v>
      </c>
      <c r="J3440" s="35">
        <f t="shared" si="371"/>
        <v>89107.18</v>
      </c>
      <c r="K3440" s="35">
        <f t="shared" si="372"/>
        <v>48654.689999999995</v>
      </c>
      <c r="L3440" s="35">
        <f t="shared" si="373"/>
        <v>48654.689999999995</v>
      </c>
      <c r="M3440" s="36">
        <f t="shared" si="374"/>
        <v>0.54602434955297652</v>
      </c>
      <c r="N3440" s="37">
        <f t="shared" si="375"/>
        <v>2021</v>
      </c>
      <c r="O3440" s="38" t="str">
        <f t="shared" si="376"/>
        <v>Q4</v>
      </c>
      <c r="P3440" s="37">
        <f t="shared" si="377"/>
        <v>12</v>
      </c>
    </row>
    <row r="3441" spans="1:16" x14ac:dyDescent="0.25">
      <c r="A3441" s="31">
        <v>44531</v>
      </c>
      <c r="B3441" s="32" t="s">
        <v>81</v>
      </c>
      <c r="C3441" s="32" t="s">
        <v>79</v>
      </c>
      <c r="D3441" s="32" t="s">
        <v>77</v>
      </c>
      <c r="E3441" s="33">
        <v>52</v>
      </c>
      <c r="F3441" s="34">
        <v>41732.11</v>
      </c>
      <c r="G3441" s="34">
        <v>5400.27</v>
      </c>
      <c r="H3441" s="34">
        <v>19080.61</v>
      </c>
      <c r="I3441" s="34">
        <v>0</v>
      </c>
      <c r="J3441" s="35">
        <f t="shared" si="371"/>
        <v>36331.839999999997</v>
      </c>
      <c r="K3441" s="35">
        <f t="shared" si="372"/>
        <v>17251.229999999996</v>
      </c>
      <c r="L3441" s="35">
        <f t="shared" si="373"/>
        <v>17251.229999999996</v>
      </c>
      <c r="M3441" s="36">
        <f t="shared" si="374"/>
        <v>0.47482401111531919</v>
      </c>
      <c r="N3441" s="37">
        <f t="shared" si="375"/>
        <v>2021</v>
      </c>
      <c r="O3441" s="38" t="str">
        <f t="shared" si="376"/>
        <v>Q4</v>
      </c>
      <c r="P3441" s="37">
        <f t="shared" si="377"/>
        <v>12</v>
      </c>
    </row>
    <row r="3442" spans="1:16" x14ac:dyDescent="0.25">
      <c r="A3442" s="31">
        <v>44531</v>
      </c>
      <c r="B3442" s="32" t="s">
        <v>82</v>
      </c>
      <c r="C3442" s="32" t="s">
        <v>86</v>
      </c>
      <c r="D3442" s="32" t="s">
        <v>76</v>
      </c>
      <c r="E3442" s="33">
        <v>299</v>
      </c>
      <c r="F3442" s="34">
        <v>34690.480000000003</v>
      </c>
      <c r="G3442" s="34">
        <v>0</v>
      </c>
      <c r="H3442" s="34">
        <v>29397.33</v>
      </c>
      <c r="I3442" s="34">
        <v>2250.65</v>
      </c>
      <c r="J3442" s="35">
        <f t="shared" si="371"/>
        <v>34690.480000000003</v>
      </c>
      <c r="K3442" s="35">
        <f t="shared" si="372"/>
        <v>5293.1500000000015</v>
      </c>
      <c r="L3442" s="35">
        <f t="shared" si="373"/>
        <v>3042.5000000000014</v>
      </c>
      <c r="M3442" s="36">
        <f t="shared" si="374"/>
        <v>0.15258220699165884</v>
      </c>
      <c r="N3442" s="37">
        <f t="shared" si="375"/>
        <v>2021</v>
      </c>
      <c r="O3442" s="38" t="str">
        <f t="shared" si="376"/>
        <v>Q4</v>
      </c>
      <c r="P3442" s="37">
        <f t="shared" si="377"/>
        <v>12</v>
      </c>
    </row>
    <row r="3443" spans="1:16" x14ac:dyDescent="0.25">
      <c r="A3443" s="31">
        <v>44531</v>
      </c>
      <c r="B3443" s="32" t="s">
        <v>82</v>
      </c>
      <c r="C3443" s="32" t="s">
        <v>86</v>
      </c>
      <c r="D3443" s="32" t="s">
        <v>77</v>
      </c>
      <c r="E3443" s="33">
        <v>153</v>
      </c>
      <c r="F3443" s="34">
        <v>18245.099999999999</v>
      </c>
      <c r="G3443" s="34">
        <v>2325.41</v>
      </c>
      <c r="H3443" s="34">
        <v>15246.53</v>
      </c>
      <c r="I3443" s="34">
        <v>1036.76</v>
      </c>
      <c r="J3443" s="35">
        <f t="shared" si="371"/>
        <v>15919.689999999999</v>
      </c>
      <c r="K3443" s="35">
        <f t="shared" si="372"/>
        <v>673.15999999999804</v>
      </c>
      <c r="L3443" s="35">
        <f t="shared" si="373"/>
        <v>-363.60000000000196</v>
      </c>
      <c r="M3443" s="36">
        <f t="shared" si="374"/>
        <v>4.2284742981804173E-2</v>
      </c>
      <c r="N3443" s="37">
        <f t="shared" si="375"/>
        <v>2021</v>
      </c>
      <c r="O3443" s="38" t="str">
        <f t="shared" si="376"/>
        <v>Q4</v>
      </c>
      <c r="P3443" s="37">
        <f t="shared" si="377"/>
        <v>12</v>
      </c>
    </row>
    <row r="3444" spans="1:16" x14ac:dyDescent="0.25">
      <c r="A3444" s="31">
        <v>44531</v>
      </c>
      <c r="B3444" s="32" t="s">
        <v>82</v>
      </c>
      <c r="C3444" s="32" t="s">
        <v>75</v>
      </c>
      <c r="D3444" s="32" t="s">
        <v>76</v>
      </c>
      <c r="E3444" s="33">
        <v>324</v>
      </c>
      <c r="F3444" s="34">
        <v>36357.730000000003</v>
      </c>
      <c r="G3444" s="34">
        <v>0</v>
      </c>
      <c r="H3444" s="34">
        <v>29986.09</v>
      </c>
      <c r="I3444" s="34">
        <v>0</v>
      </c>
      <c r="J3444" s="35">
        <f t="shared" si="371"/>
        <v>36357.730000000003</v>
      </c>
      <c r="K3444" s="35">
        <f t="shared" si="372"/>
        <v>6371.6400000000031</v>
      </c>
      <c r="L3444" s="35">
        <f t="shared" si="373"/>
        <v>6371.6400000000031</v>
      </c>
      <c r="M3444" s="36">
        <f t="shared" si="374"/>
        <v>0.17524856474812928</v>
      </c>
      <c r="N3444" s="37">
        <f t="shared" si="375"/>
        <v>2021</v>
      </c>
      <c r="O3444" s="38" t="str">
        <f t="shared" si="376"/>
        <v>Q4</v>
      </c>
      <c r="P3444" s="37">
        <f t="shared" si="377"/>
        <v>12</v>
      </c>
    </row>
    <row r="3445" spans="1:16" x14ac:dyDescent="0.25">
      <c r="A3445" s="31">
        <v>44531</v>
      </c>
      <c r="B3445" s="32" t="s">
        <v>82</v>
      </c>
      <c r="C3445" s="32" t="s">
        <v>75</v>
      </c>
      <c r="D3445" s="32" t="s">
        <v>77</v>
      </c>
      <c r="E3445" s="33">
        <v>233</v>
      </c>
      <c r="F3445" s="34">
        <v>22989.41</v>
      </c>
      <c r="G3445" s="34">
        <v>2837.68</v>
      </c>
      <c r="H3445" s="34">
        <v>19411.48</v>
      </c>
      <c r="I3445" s="34">
        <v>0</v>
      </c>
      <c r="J3445" s="35">
        <f t="shared" si="371"/>
        <v>20151.73</v>
      </c>
      <c r="K3445" s="35">
        <f t="shared" si="372"/>
        <v>740.25</v>
      </c>
      <c r="L3445" s="35">
        <f t="shared" si="373"/>
        <v>740.25</v>
      </c>
      <c r="M3445" s="36">
        <f t="shared" si="374"/>
        <v>3.6733818883043792E-2</v>
      </c>
      <c r="N3445" s="37">
        <f t="shared" si="375"/>
        <v>2021</v>
      </c>
      <c r="O3445" s="38" t="str">
        <f t="shared" si="376"/>
        <v>Q4</v>
      </c>
      <c r="P3445" s="37">
        <f t="shared" si="377"/>
        <v>12</v>
      </c>
    </row>
    <row r="3446" spans="1:16" x14ac:dyDescent="0.25">
      <c r="A3446" s="31">
        <v>44531</v>
      </c>
      <c r="B3446" s="32" t="s">
        <v>82</v>
      </c>
      <c r="C3446" s="32" t="s">
        <v>78</v>
      </c>
      <c r="D3446" s="32" t="s">
        <v>76</v>
      </c>
      <c r="E3446" s="33">
        <v>2725</v>
      </c>
      <c r="F3446" s="34">
        <v>283013.40999999997</v>
      </c>
      <c r="G3446" s="34">
        <v>0</v>
      </c>
      <c r="H3446" s="34">
        <v>233775.89</v>
      </c>
      <c r="I3446" s="34">
        <v>0</v>
      </c>
      <c r="J3446" s="35">
        <f t="shared" si="371"/>
        <v>283013.40999999997</v>
      </c>
      <c r="K3446" s="35">
        <f t="shared" si="372"/>
        <v>49237.51999999996</v>
      </c>
      <c r="L3446" s="35">
        <f t="shared" si="373"/>
        <v>49237.51999999996</v>
      </c>
      <c r="M3446" s="36">
        <f t="shared" si="374"/>
        <v>0.17397592573440235</v>
      </c>
      <c r="N3446" s="37">
        <f t="shared" si="375"/>
        <v>2021</v>
      </c>
      <c r="O3446" s="38" t="str">
        <f t="shared" si="376"/>
        <v>Q4</v>
      </c>
      <c r="P3446" s="37">
        <f t="shared" si="377"/>
        <v>12</v>
      </c>
    </row>
    <row r="3447" spans="1:16" x14ac:dyDescent="0.25">
      <c r="A3447" s="31">
        <v>44531</v>
      </c>
      <c r="B3447" s="32" t="s">
        <v>82</v>
      </c>
      <c r="C3447" s="32" t="s">
        <v>78</v>
      </c>
      <c r="D3447" s="32" t="s">
        <v>77</v>
      </c>
      <c r="E3447" s="33">
        <v>737</v>
      </c>
      <c r="F3447" s="34">
        <v>80574.080000000002</v>
      </c>
      <c r="G3447" s="34">
        <v>8834.2999999999993</v>
      </c>
      <c r="H3447" s="34">
        <v>67251.56</v>
      </c>
      <c r="I3447" s="34">
        <v>0</v>
      </c>
      <c r="J3447" s="35">
        <f t="shared" si="371"/>
        <v>71739.78</v>
      </c>
      <c r="K3447" s="35">
        <f t="shared" si="372"/>
        <v>4488.2200000000012</v>
      </c>
      <c r="L3447" s="35">
        <f t="shared" si="373"/>
        <v>4488.2200000000012</v>
      </c>
      <c r="M3447" s="36">
        <f t="shared" si="374"/>
        <v>6.2562500191664955E-2</v>
      </c>
      <c r="N3447" s="37">
        <f t="shared" si="375"/>
        <v>2021</v>
      </c>
      <c r="O3447" s="38" t="str">
        <f t="shared" si="376"/>
        <v>Q4</v>
      </c>
      <c r="P3447" s="37">
        <f t="shared" si="377"/>
        <v>12</v>
      </c>
    </row>
    <row r="3448" spans="1:16" x14ac:dyDescent="0.25">
      <c r="A3448" s="31">
        <v>44531</v>
      </c>
      <c r="B3448" s="32" t="s">
        <v>82</v>
      </c>
      <c r="C3448" s="32" t="s">
        <v>79</v>
      </c>
      <c r="D3448" s="32" t="s">
        <v>76</v>
      </c>
      <c r="E3448" s="33">
        <v>315</v>
      </c>
      <c r="F3448" s="34">
        <v>33796.11</v>
      </c>
      <c r="G3448" s="34">
        <v>0</v>
      </c>
      <c r="H3448" s="34">
        <v>27902.31</v>
      </c>
      <c r="I3448" s="34">
        <v>0</v>
      </c>
      <c r="J3448" s="35">
        <f t="shared" si="371"/>
        <v>33796.11</v>
      </c>
      <c r="K3448" s="35">
        <f t="shared" si="372"/>
        <v>5893.7999999999993</v>
      </c>
      <c r="L3448" s="35">
        <f t="shared" si="373"/>
        <v>5893.7999999999993</v>
      </c>
      <c r="M3448" s="36">
        <f t="shared" si="374"/>
        <v>0.17439285172169219</v>
      </c>
      <c r="N3448" s="37">
        <f t="shared" si="375"/>
        <v>2021</v>
      </c>
      <c r="O3448" s="38" t="str">
        <f t="shared" si="376"/>
        <v>Q4</v>
      </c>
      <c r="P3448" s="37">
        <f t="shared" si="377"/>
        <v>12</v>
      </c>
    </row>
    <row r="3449" spans="1:16" x14ac:dyDescent="0.25">
      <c r="A3449" s="31">
        <v>44531</v>
      </c>
      <c r="B3449" s="32" t="s">
        <v>82</v>
      </c>
      <c r="C3449" s="32" t="s">
        <v>79</v>
      </c>
      <c r="D3449" s="32" t="s">
        <v>77</v>
      </c>
      <c r="E3449" s="33">
        <v>187</v>
      </c>
      <c r="F3449" s="34">
        <v>24054.76</v>
      </c>
      <c r="G3449" s="34">
        <v>3227.56</v>
      </c>
      <c r="H3449" s="34">
        <v>19781</v>
      </c>
      <c r="I3449" s="34">
        <v>0</v>
      </c>
      <c r="J3449" s="35">
        <f t="shared" si="371"/>
        <v>20827.199999999997</v>
      </c>
      <c r="K3449" s="35">
        <f t="shared" si="372"/>
        <v>1046.1999999999971</v>
      </c>
      <c r="L3449" s="35">
        <f t="shared" si="373"/>
        <v>1046.1999999999971</v>
      </c>
      <c r="M3449" s="36">
        <f t="shared" si="374"/>
        <v>5.0232388415149286E-2</v>
      </c>
      <c r="N3449" s="37">
        <f t="shared" si="375"/>
        <v>2021</v>
      </c>
      <c r="O3449" s="38" t="str">
        <f t="shared" si="376"/>
        <v>Q4</v>
      </c>
      <c r="P3449" s="37">
        <f t="shared" si="377"/>
        <v>12</v>
      </c>
    </row>
    <row r="3450" spans="1:16" x14ac:dyDescent="0.25">
      <c r="A3450" s="31">
        <v>44531</v>
      </c>
      <c r="B3450" s="32" t="s">
        <v>83</v>
      </c>
      <c r="C3450" s="32" t="s">
        <v>86</v>
      </c>
      <c r="D3450" s="32" t="s">
        <v>76</v>
      </c>
      <c r="E3450" s="33">
        <v>149</v>
      </c>
      <c r="F3450" s="34">
        <v>93733.19</v>
      </c>
      <c r="G3450" s="34">
        <v>0</v>
      </c>
      <c r="H3450" s="34">
        <v>50310.96</v>
      </c>
      <c r="I3450" s="34">
        <v>6090.14</v>
      </c>
      <c r="J3450" s="35">
        <f t="shared" si="371"/>
        <v>93733.19</v>
      </c>
      <c r="K3450" s="35">
        <f t="shared" si="372"/>
        <v>43422.23</v>
      </c>
      <c r="L3450" s="35">
        <f t="shared" si="373"/>
        <v>37332.090000000004</v>
      </c>
      <c r="M3450" s="36">
        <f t="shared" si="374"/>
        <v>0.46325351777742763</v>
      </c>
      <c r="N3450" s="37">
        <f t="shared" si="375"/>
        <v>2021</v>
      </c>
      <c r="O3450" s="38" t="str">
        <f t="shared" si="376"/>
        <v>Q4</v>
      </c>
      <c r="P3450" s="37">
        <f t="shared" si="377"/>
        <v>12</v>
      </c>
    </row>
    <row r="3451" spans="1:16" x14ac:dyDescent="0.25">
      <c r="A3451" s="31">
        <v>44531</v>
      </c>
      <c r="B3451" s="32" t="s">
        <v>83</v>
      </c>
      <c r="C3451" s="32" t="s">
        <v>86</v>
      </c>
      <c r="D3451" s="32" t="s">
        <v>77</v>
      </c>
      <c r="E3451" s="33">
        <v>89</v>
      </c>
      <c r="F3451" s="34">
        <v>55536.36</v>
      </c>
      <c r="G3451" s="34">
        <v>6879.02</v>
      </c>
      <c r="H3451" s="34">
        <v>29759.01</v>
      </c>
      <c r="I3451" s="34">
        <v>3168.1</v>
      </c>
      <c r="J3451" s="35">
        <f t="shared" si="371"/>
        <v>48657.34</v>
      </c>
      <c r="K3451" s="35">
        <f t="shared" si="372"/>
        <v>18898.329999999998</v>
      </c>
      <c r="L3451" s="35">
        <f t="shared" si="373"/>
        <v>15730.229999999998</v>
      </c>
      <c r="M3451" s="36">
        <f t="shared" si="374"/>
        <v>0.38839628306849489</v>
      </c>
      <c r="N3451" s="37">
        <f t="shared" si="375"/>
        <v>2021</v>
      </c>
      <c r="O3451" s="38" t="str">
        <f t="shared" si="376"/>
        <v>Q4</v>
      </c>
      <c r="P3451" s="37">
        <f t="shared" si="377"/>
        <v>12</v>
      </c>
    </row>
    <row r="3452" spans="1:16" x14ac:dyDescent="0.25">
      <c r="A3452" s="31">
        <v>44531</v>
      </c>
      <c r="B3452" s="32" t="s">
        <v>83</v>
      </c>
      <c r="C3452" s="32" t="s">
        <v>75</v>
      </c>
      <c r="D3452" s="32" t="s">
        <v>76</v>
      </c>
      <c r="E3452" s="33">
        <v>128</v>
      </c>
      <c r="F3452" s="34">
        <v>78248.34</v>
      </c>
      <c r="G3452" s="34">
        <v>0</v>
      </c>
      <c r="H3452" s="34">
        <v>42561.38</v>
      </c>
      <c r="I3452" s="34">
        <v>0</v>
      </c>
      <c r="J3452" s="35">
        <f t="shared" si="371"/>
        <v>78248.34</v>
      </c>
      <c r="K3452" s="35">
        <f t="shared" si="372"/>
        <v>35686.959999999999</v>
      </c>
      <c r="L3452" s="35">
        <f t="shared" si="373"/>
        <v>35686.959999999999</v>
      </c>
      <c r="M3452" s="36">
        <f t="shared" si="374"/>
        <v>0.45607306174162932</v>
      </c>
      <c r="N3452" s="37">
        <f t="shared" si="375"/>
        <v>2021</v>
      </c>
      <c r="O3452" s="38" t="str">
        <f t="shared" si="376"/>
        <v>Q4</v>
      </c>
      <c r="P3452" s="37">
        <f t="shared" si="377"/>
        <v>12</v>
      </c>
    </row>
    <row r="3453" spans="1:16" x14ac:dyDescent="0.25">
      <c r="A3453" s="31">
        <v>44531</v>
      </c>
      <c r="B3453" s="32" t="s">
        <v>83</v>
      </c>
      <c r="C3453" s="32" t="s">
        <v>75</v>
      </c>
      <c r="D3453" s="32" t="s">
        <v>77</v>
      </c>
      <c r="E3453" s="33">
        <v>116</v>
      </c>
      <c r="F3453" s="34">
        <v>62071.38</v>
      </c>
      <c r="G3453" s="34">
        <v>7720.95</v>
      </c>
      <c r="H3453" s="34">
        <v>32947.83</v>
      </c>
      <c r="I3453" s="34">
        <v>0</v>
      </c>
      <c r="J3453" s="35">
        <f t="shared" si="371"/>
        <v>54350.43</v>
      </c>
      <c r="K3453" s="35">
        <f t="shared" si="372"/>
        <v>21402.6</v>
      </c>
      <c r="L3453" s="35">
        <f t="shared" si="373"/>
        <v>21402.6</v>
      </c>
      <c r="M3453" s="36">
        <f t="shared" si="374"/>
        <v>0.393788972782736</v>
      </c>
      <c r="N3453" s="37">
        <f t="shared" si="375"/>
        <v>2021</v>
      </c>
      <c r="O3453" s="38" t="str">
        <f t="shared" si="376"/>
        <v>Q4</v>
      </c>
      <c r="P3453" s="37">
        <f t="shared" si="377"/>
        <v>12</v>
      </c>
    </row>
    <row r="3454" spans="1:16" x14ac:dyDescent="0.25">
      <c r="A3454" s="31">
        <v>44531</v>
      </c>
      <c r="B3454" s="32" t="s">
        <v>83</v>
      </c>
      <c r="C3454" s="32" t="s">
        <v>78</v>
      </c>
      <c r="D3454" s="32" t="s">
        <v>76</v>
      </c>
      <c r="E3454" s="33">
        <v>889</v>
      </c>
      <c r="F3454" s="34">
        <v>532854.41</v>
      </c>
      <c r="G3454" s="34">
        <v>0</v>
      </c>
      <c r="H3454" s="34">
        <v>285373.33</v>
      </c>
      <c r="I3454" s="34">
        <v>0</v>
      </c>
      <c r="J3454" s="35">
        <f t="shared" si="371"/>
        <v>532854.41</v>
      </c>
      <c r="K3454" s="35">
        <f t="shared" si="372"/>
        <v>247481.08000000002</v>
      </c>
      <c r="L3454" s="35">
        <f t="shared" si="373"/>
        <v>247481.08000000002</v>
      </c>
      <c r="M3454" s="36">
        <f t="shared" si="374"/>
        <v>0.4644440870818729</v>
      </c>
      <c r="N3454" s="37">
        <f t="shared" si="375"/>
        <v>2021</v>
      </c>
      <c r="O3454" s="38" t="str">
        <f t="shared" si="376"/>
        <v>Q4</v>
      </c>
      <c r="P3454" s="37">
        <f t="shared" si="377"/>
        <v>12</v>
      </c>
    </row>
    <row r="3455" spans="1:16" x14ac:dyDescent="0.25">
      <c r="A3455" s="31">
        <v>44531</v>
      </c>
      <c r="B3455" s="32" t="s">
        <v>83</v>
      </c>
      <c r="C3455" s="32" t="s">
        <v>78</v>
      </c>
      <c r="D3455" s="32" t="s">
        <v>77</v>
      </c>
      <c r="E3455" s="33">
        <v>239</v>
      </c>
      <c r="F3455" s="34">
        <v>154424.31</v>
      </c>
      <c r="G3455" s="34">
        <v>16360.42</v>
      </c>
      <c r="H3455" s="34">
        <v>83061.289999999994</v>
      </c>
      <c r="I3455" s="34">
        <v>0</v>
      </c>
      <c r="J3455" s="35">
        <f t="shared" si="371"/>
        <v>138063.88999999998</v>
      </c>
      <c r="K3455" s="35">
        <f t="shared" si="372"/>
        <v>55002.599999999991</v>
      </c>
      <c r="L3455" s="35">
        <f t="shared" si="373"/>
        <v>55002.599999999991</v>
      </c>
      <c r="M3455" s="36">
        <f t="shared" si="374"/>
        <v>0.39838512445216484</v>
      </c>
      <c r="N3455" s="37">
        <f t="shared" si="375"/>
        <v>2021</v>
      </c>
      <c r="O3455" s="38" t="str">
        <f t="shared" si="376"/>
        <v>Q4</v>
      </c>
      <c r="P3455" s="37">
        <f t="shared" si="377"/>
        <v>12</v>
      </c>
    </row>
    <row r="3456" spans="1:16" x14ac:dyDescent="0.25">
      <c r="A3456" s="31">
        <v>44531</v>
      </c>
      <c r="B3456" s="32" t="s">
        <v>83</v>
      </c>
      <c r="C3456" s="32" t="s">
        <v>79</v>
      </c>
      <c r="D3456" s="32" t="s">
        <v>76</v>
      </c>
      <c r="E3456" s="33">
        <v>121</v>
      </c>
      <c r="F3456" s="34">
        <v>66687.55</v>
      </c>
      <c r="G3456" s="34">
        <v>0</v>
      </c>
      <c r="H3456" s="34">
        <v>35929.64</v>
      </c>
      <c r="I3456" s="34">
        <v>0</v>
      </c>
      <c r="J3456" s="35">
        <f t="shared" si="371"/>
        <v>66687.55</v>
      </c>
      <c r="K3456" s="35">
        <f t="shared" si="372"/>
        <v>30757.910000000003</v>
      </c>
      <c r="L3456" s="35">
        <f t="shared" si="373"/>
        <v>30757.910000000003</v>
      </c>
      <c r="M3456" s="36">
        <f t="shared" si="374"/>
        <v>0.46122417152826878</v>
      </c>
      <c r="N3456" s="37">
        <f t="shared" si="375"/>
        <v>2021</v>
      </c>
      <c r="O3456" s="38" t="str">
        <f t="shared" si="376"/>
        <v>Q4</v>
      </c>
      <c r="P3456" s="37">
        <f t="shared" si="377"/>
        <v>12</v>
      </c>
    </row>
    <row r="3457" spans="1:16" x14ac:dyDescent="0.25">
      <c r="A3457" s="31">
        <v>44531</v>
      </c>
      <c r="B3457" s="32" t="s">
        <v>83</v>
      </c>
      <c r="C3457" s="32" t="s">
        <v>79</v>
      </c>
      <c r="D3457" s="32" t="s">
        <v>77</v>
      </c>
      <c r="E3457" s="33">
        <v>60</v>
      </c>
      <c r="F3457" s="34">
        <v>35809.71</v>
      </c>
      <c r="G3457" s="34">
        <v>4459.2700000000004</v>
      </c>
      <c r="H3457" s="34">
        <v>18750.32</v>
      </c>
      <c r="I3457" s="34">
        <v>0</v>
      </c>
      <c r="J3457" s="35">
        <f t="shared" si="371"/>
        <v>31350.44</v>
      </c>
      <c r="K3457" s="35">
        <f t="shared" si="372"/>
        <v>12600.119999999999</v>
      </c>
      <c r="L3457" s="35">
        <f t="shared" si="373"/>
        <v>12600.119999999999</v>
      </c>
      <c r="M3457" s="36">
        <f t="shared" si="374"/>
        <v>0.40191206247822997</v>
      </c>
      <c r="N3457" s="37">
        <f t="shared" si="375"/>
        <v>2021</v>
      </c>
      <c r="O3457" s="38" t="str">
        <f t="shared" si="376"/>
        <v>Q4</v>
      </c>
      <c r="P3457" s="37">
        <f t="shared" si="377"/>
        <v>12</v>
      </c>
    </row>
    <row r="3458" spans="1:16" x14ac:dyDescent="0.25">
      <c r="A3458" s="31">
        <v>44531</v>
      </c>
      <c r="B3458" s="32" t="s">
        <v>84</v>
      </c>
      <c r="C3458" s="32" t="s">
        <v>86</v>
      </c>
      <c r="D3458" s="32" t="s">
        <v>76</v>
      </c>
      <c r="E3458" s="33">
        <v>85</v>
      </c>
      <c r="F3458" s="34">
        <v>328282.01</v>
      </c>
      <c r="G3458" s="34">
        <v>0</v>
      </c>
      <c r="H3458" s="34">
        <v>277088.44</v>
      </c>
      <c r="I3458" s="34">
        <v>21360.94</v>
      </c>
      <c r="J3458" s="35">
        <f t="shared" ref="J3458:J3521" si="378">F3458-G3458</f>
        <v>328282.01</v>
      </c>
      <c r="K3458" s="35">
        <f t="shared" ref="K3458:K3521" si="379">J3458-H3458</f>
        <v>51193.570000000007</v>
      </c>
      <c r="L3458" s="35">
        <f t="shared" ref="L3458:L3521" si="380">K3458-I3458</f>
        <v>29832.630000000008</v>
      </c>
      <c r="M3458" s="36">
        <f t="shared" ref="M3458:M3521" si="381">IF(J3458=0,0,K3458/J3458)</f>
        <v>0.15594387886195776</v>
      </c>
      <c r="N3458" s="37">
        <f t="shared" ref="N3458:N3521" si="382">YEAR(A3458)</f>
        <v>2021</v>
      </c>
      <c r="O3458" s="38" t="str">
        <f t="shared" ref="O3458:O3521" si="383">"Q"&amp;ROUNDUP(MONTH(A3458)/3,0)</f>
        <v>Q4</v>
      </c>
      <c r="P3458" s="37">
        <f t="shared" ref="P3458:P3521" si="384">MONTH(A3458)</f>
        <v>12</v>
      </c>
    </row>
    <row r="3459" spans="1:16" x14ac:dyDescent="0.25">
      <c r="A3459" s="31">
        <v>44531</v>
      </c>
      <c r="B3459" s="32" t="s">
        <v>84</v>
      </c>
      <c r="C3459" s="32" t="s">
        <v>86</v>
      </c>
      <c r="D3459" s="32" t="s">
        <v>77</v>
      </c>
      <c r="E3459" s="33">
        <v>40</v>
      </c>
      <c r="F3459" s="34">
        <v>165325.14000000001</v>
      </c>
      <c r="G3459" s="34">
        <v>19850.900000000001</v>
      </c>
      <c r="H3459" s="34">
        <v>144268.12</v>
      </c>
      <c r="I3459" s="34">
        <v>9475.27</v>
      </c>
      <c r="J3459" s="35">
        <f t="shared" si="378"/>
        <v>145474.24000000002</v>
      </c>
      <c r="K3459" s="35">
        <f t="shared" si="379"/>
        <v>1206.1200000000244</v>
      </c>
      <c r="L3459" s="35">
        <f t="shared" si="380"/>
        <v>-8269.149999999976</v>
      </c>
      <c r="M3459" s="36">
        <f t="shared" si="381"/>
        <v>8.2909524050445247E-3</v>
      </c>
      <c r="N3459" s="37">
        <f t="shared" si="382"/>
        <v>2021</v>
      </c>
      <c r="O3459" s="38" t="str">
        <f t="shared" si="383"/>
        <v>Q4</v>
      </c>
      <c r="P3459" s="37">
        <f t="shared" si="384"/>
        <v>12</v>
      </c>
    </row>
    <row r="3460" spans="1:16" x14ac:dyDescent="0.25">
      <c r="A3460" s="31">
        <v>44531</v>
      </c>
      <c r="B3460" s="32" t="s">
        <v>84</v>
      </c>
      <c r="C3460" s="32" t="s">
        <v>75</v>
      </c>
      <c r="D3460" s="32" t="s">
        <v>76</v>
      </c>
      <c r="E3460" s="33">
        <v>88</v>
      </c>
      <c r="F3460" s="34">
        <v>364150.22</v>
      </c>
      <c r="G3460" s="34">
        <v>0</v>
      </c>
      <c r="H3460" s="34">
        <v>297307.52000000002</v>
      </c>
      <c r="I3460" s="34">
        <v>0</v>
      </c>
      <c r="J3460" s="35">
        <f t="shared" si="378"/>
        <v>364150.22</v>
      </c>
      <c r="K3460" s="35">
        <f t="shared" si="379"/>
        <v>66842.699999999953</v>
      </c>
      <c r="L3460" s="35">
        <f t="shared" si="380"/>
        <v>66842.699999999953</v>
      </c>
      <c r="M3460" s="36">
        <f t="shared" si="381"/>
        <v>0.18355803821840327</v>
      </c>
      <c r="N3460" s="37">
        <f t="shared" si="382"/>
        <v>2021</v>
      </c>
      <c r="O3460" s="38" t="str">
        <f t="shared" si="383"/>
        <v>Q4</v>
      </c>
      <c r="P3460" s="37">
        <f t="shared" si="384"/>
        <v>12</v>
      </c>
    </row>
    <row r="3461" spans="1:16" x14ac:dyDescent="0.25">
      <c r="A3461" s="31">
        <v>44531</v>
      </c>
      <c r="B3461" s="32" t="s">
        <v>84</v>
      </c>
      <c r="C3461" s="32" t="s">
        <v>75</v>
      </c>
      <c r="D3461" s="32" t="s">
        <v>77</v>
      </c>
      <c r="E3461" s="33">
        <v>52</v>
      </c>
      <c r="F3461" s="34">
        <v>188939.23</v>
      </c>
      <c r="G3461" s="34">
        <v>24769.3</v>
      </c>
      <c r="H3461" s="34">
        <v>157034.68</v>
      </c>
      <c r="I3461" s="34">
        <v>0</v>
      </c>
      <c r="J3461" s="35">
        <f t="shared" si="378"/>
        <v>164169.93000000002</v>
      </c>
      <c r="K3461" s="35">
        <f t="shared" si="379"/>
        <v>7135.2500000000291</v>
      </c>
      <c r="L3461" s="35">
        <f t="shared" si="380"/>
        <v>7135.2500000000291</v>
      </c>
      <c r="M3461" s="36">
        <f t="shared" si="381"/>
        <v>4.3462587819828077E-2</v>
      </c>
      <c r="N3461" s="37">
        <f t="shared" si="382"/>
        <v>2021</v>
      </c>
      <c r="O3461" s="38" t="str">
        <f t="shared" si="383"/>
        <v>Q4</v>
      </c>
      <c r="P3461" s="37">
        <f t="shared" si="384"/>
        <v>12</v>
      </c>
    </row>
    <row r="3462" spans="1:16" x14ac:dyDescent="0.25">
      <c r="A3462" s="31">
        <v>44531</v>
      </c>
      <c r="B3462" s="32" t="s">
        <v>84</v>
      </c>
      <c r="C3462" s="32" t="s">
        <v>78</v>
      </c>
      <c r="D3462" s="32" t="s">
        <v>76</v>
      </c>
      <c r="E3462" s="33">
        <v>256</v>
      </c>
      <c r="F3462" s="34">
        <v>976873.45</v>
      </c>
      <c r="G3462" s="34">
        <v>0</v>
      </c>
      <c r="H3462" s="34">
        <v>809398.73</v>
      </c>
      <c r="I3462" s="34">
        <v>0</v>
      </c>
      <c r="J3462" s="35">
        <f t="shared" si="378"/>
        <v>976873.45</v>
      </c>
      <c r="K3462" s="35">
        <f t="shared" si="379"/>
        <v>167474.71999999997</v>
      </c>
      <c r="L3462" s="35">
        <f t="shared" si="380"/>
        <v>167474.71999999997</v>
      </c>
      <c r="M3462" s="36">
        <f t="shared" si="381"/>
        <v>0.17143952474089655</v>
      </c>
      <c r="N3462" s="37">
        <f t="shared" si="382"/>
        <v>2021</v>
      </c>
      <c r="O3462" s="38" t="str">
        <f t="shared" si="383"/>
        <v>Q4</v>
      </c>
      <c r="P3462" s="37">
        <f t="shared" si="384"/>
        <v>12</v>
      </c>
    </row>
    <row r="3463" spans="1:16" x14ac:dyDescent="0.25">
      <c r="A3463" s="31">
        <v>44531</v>
      </c>
      <c r="B3463" s="32" t="s">
        <v>84</v>
      </c>
      <c r="C3463" s="32" t="s">
        <v>78</v>
      </c>
      <c r="D3463" s="32" t="s">
        <v>77</v>
      </c>
      <c r="E3463" s="33">
        <v>66</v>
      </c>
      <c r="F3463" s="34">
        <v>256029.83</v>
      </c>
      <c r="G3463" s="34">
        <v>27961.39</v>
      </c>
      <c r="H3463" s="34">
        <v>214370.83</v>
      </c>
      <c r="I3463" s="34">
        <v>0</v>
      </c>
      <c r="J3463" s="35">
        <f t="shared" si="378"/>
        <v>228068.44</v>
      </c>
      <c r="K3463" s="35">
        <f t="shared" si="379"/>
        <v>13697.610000000015</v>
      </c>
      <c r="L3463" s="35">
        <f t="shared" si="380"/>
        <v>13697.610000000015</v>
      </c>
      <c r="M3463" s="36">
        <f t="shared" si="381"/>
        <v>6.0059208542839221E-2</v>
      </c>
      <c r="N3463" s="37">
        <f t="shared" si="382"/>
        <v>2021</v>
      </c>
      <c r="O3463" s="38" t="str">
        <f t="shared" si="383"/>
        <v>Q4</v>
      </c>
      <c r="P3463" s="37">
        <f t="shared" si="384"/>
        <v>12</v>
      </c>
    </row>
    <row r="3464" spans="1:16" x14ac:dyDescent="0.25">
      <c r="A3464" s="31">
        <v>44531</v>
      </c>
      <c r="B3464" s="32" t="s">
        <v>84</v>
      </c>
      <c r="C3464" s="32" t="s">
        <v>79</v>
      </c>
      <c r="D3464" s="32" t="s">
        <v>76</v>
      </c>
      <c r="E3464" s="33">
        <v>45</v>
      </c>
      <c r="F3464" s="34">
        <v>199910.45</v>
      </c>
      <c r="G3464" s="34">
        <v>0</v>
      </c>
      <c r="H3464" s="34">
        <v>165170.96</v>
      </c>
      <c r="I3464" s="34">
        <v>0</v>
      </c>
      <c r="J3464" s="35">
        <f t="shared" si="378"/>
        <v>199910.45</v>
      </c>
      <c r="K3464" s="35">
        <f t="shared" si="379"/>
        <v>34739.49000000002</v>
      </c>
      <c r="L3464" s="35">
        <f t="shared" si="380"/>
        <v>34739.49000000002</v>
      </c>
      <c r="M3464" s="36">
        <f t="shared" si="381"/>
        <v>0.17377525787171214</v>
      </c>
      <c r="N3464" s="37">
        <f t="shared" si="382"/>
        <v>2021</v>
      </c>
      <c r="O3464" s="38" t="str">
        <f t="shared" si="383"/>
        <v>Q4</v>
      </c>
      <c r="P3464" s="37">
        <f t="shared" si="384"/>
        <v>12</v>
      </c>
    </row>
    <row r="3465" spans="1:16" x14ac:dyDescent="0.25">
      <c r="A3465" s="31">
        <v>44531</v>
      </c>
      <c r="B3465" s="32" t="s">
        <v>84</v>
      </c>
      <c r="C3465" s="32" t="s">
        <v>79</v>
      </c>
      <c r="D3465" s="32" t="s">
        <v>77</v>
      </c>
      <c r="E3465" s="33">
        <v>33</v>
      </c>
      <c r="F3465" s="34">
        <v>135920.13</v>
      </c>
      <c r="G3465" s="34">
        <v>17637.47</v>
      </c>
      <c r="H3465" s="34">
        <v>114904.18</v>
      </c>
      <c r="I3465" s="34">
        <v>0</v>
      </c>
      <c r="J3465" s="35">
        <f t="shared" si="378"/>
        <v>118282.66</v>
      </c>
      <c r="K3465" s="35">
        <f t="shared" si="379"/>
        <v>3378.4800000000105</v>
      </c>
      <c r="L3465" s="35">
        <f t="shared" si="380"/>
        <v>3378.4800000000105</v>
      </c>
      <c r="M3465" s="36">
        <f t="shared" si="381"/>
        <v>2.8562766512014615E-2</v>
      </c>
      <c r="N3465" s="37">
        <f t="shared" si="382"/>
        <v>2021</v>
      </c>
      <c r="O3465" s="38" t="str">
        <f t="shared" si="383"/>
        <v>Q4</v>
      </c>
      <c r="P3465" s="37">
        <f t="shared" si="384"/>
        <v>12</v>
      </c>
    </row>
    <row r="3466" spans="1:16" x14ac:dyDescent="0.25">
      <c r="A3466" s="31">
        <v>44531</v>
      </c>
      <c r="B3466" s="32" t="s">
        <v>85</v>
      </c>
      <c r="C3466" s="32" t="s">
        <v>86</v>
      </c>
      <c r="D3466" s="32" t="s">
        <v>76</v>
      </c>
      <c r="E3466" s="33">
        <v>52</v>
      </c>
      <c r="F3466" s="34">
        <v>58392.65</v>
      </c>
      <c r="G3466" s="34">
        <v>0</v>
      </c>
      <c r="H3466" s="34">
        <v>33223.97</v>
      </c>
      <c r="I3466" s="34">
        <v>3792.3</v>
      </c>
      <c r="J3466" s="35">
        <f t="shared" si="378"/>
        <v>58392.65</v>
      </c>
      <c r="K3466" s="35">
        <f t="shared" si="379"/>
        <v>25168.68</v>
      </c>
      <c r="L3466" s="35">
        <f t="shared" si="380"/>
        <v>21376.38</v>
      </c>
      <c r="M3466" s="36">
        <f t="shared" si="381"/>
        <v>0.43102479507266755</v>
      </c>
      <c r="N3466" s="37">
        <f t="shared" si="382"/>
        <v>2021</v>
      </c>
      <c r="O3466" s="38" t="str">
        <f t="shared" si="383"/>
        <v>Q4</v>
      </c>
      <c r="P3466" s="37">
        <f t="shared" si="384"/>
        <v>12</v>
      </c>
    </row>
    <row r="3467" spans="1:16" x14ac:dyDescent="0.25">
      <c r="A3467" s="31">
        <v>44531</v>
      </c>
      <c r="B3467" s="32" t="s">
        <v>85</v>
      </c>
      <c r="C3467" s="32" t="s">
        <v>86</v>
      </c>
      <c r="D3467" s="32" t="s">
        <v>77</v>
      </c>
      <c r="E3467" s="33">
        <v>39</v>
      </c>
      <c r="F3467" s="34">
        <v>54288.800000000003</v>
      </c>
      <c r="G3467" s="34">
        <v>6620.4</v>
      </c>
      <c r="H3467" s="34">
        <v>29583.7</v>
      </c>
      <c r="I3467" s="34">
        <v>3101.71</v>
      </c>
      <c r="J3467" s="35">
        <f t="shared" si="378"/>
        <v>47668.4</v>
      </c>
      <c r="K3467" s="35">
        <f t="shared" si="379"/>
        <v>18084.7</v>
      </c>
      <c r="L3467" s="35">
        <f t="shared" si="380"/>
        <v>14982.990000000002</v>
      </c>
      <c r="M3467" s="36">
        <f t="shared" si="381"/>
        <v>0.37938550486276024</v>
      </c>
      <c r="N3467" s="37">
        <f t="shared" si="382"/>
        <v>2021</v>
      </c>
      <c r="O3467" s="38" t="str">
        <f t="shared" si="383"/>
        <v>Q4</v>
      </c>
      <c r="P3467" s="37">
        <f t="shared" si="384"/>
        <v>12</v>
      </c>
    </row>
    <row r="3468" spans="1:16" x14ac:dyDescent="0.25">
      <c r="A3468" s="31">
        <v>44531</v>
      </c>
      <c r="B3468" s="32" t="s">
        <v>85</v>
      </c>
      <c r="C3468" s="32" t="s">
        <v>75</v>
      </c>
      <c r="D3468" s="32" t="s">
        <v>76</v>
      </c>
      <c r="E3468" s="33">
        <v>74</v>
      </c>
      <c r="F3468" s="34">
        <v>110425.88</v>
      </c>
      <c r="G3468" s="34">
        <v>0</v>
      </c>
      <c r="H3468" s="34">
        <v>58422.44</v>
      </c>
      <c r="I3468" s="34">
        <v>0</v>
      </c>
      <c r="J3468" s="35">
        <f t="shared" si="378"/>
        <v>110425.88</v>
      </c>
      <c r="K3468" s="35">
        <f t="shared" si="379"/>
        <v>52003.44</v>
      </c>
      <c r="L3468" s="35">
        <f t="shared" si="380"/>
        <v>52003.44</v>
      </c>
      <c r="M3468" s="36">
        <f t="shared" si="381"/>
        <v>0.47093525539484044</v>
      </c>
      <c r="N3468" s="37">
        <f t="shared" si="382"/>
        <v>2021</v>
      </c>
      <c r="O3468" s="38" t="str">
        <f t="shared" si="383"/>
        <v>Q4</v>
      </c>
      <c r="P3468" s="37">
        <f t="shared" si="384"/>
        <v>12</v>
      </c>
    </row>
    <row r="3469" spans="1:16" x14ac:dyDescent="0.25">
      <c r="A3469" s="31">
        <v>44531</v>
      </c>
      <c r="B3469" s="32" t="s">
        <v>85</v>
      </c>
      <c r="C3469" s="32" t="s">
        <v>75</v>
      </c>
      <c r="D3469" s="32" t="s">
        <v>77</v>
      </c>
      <c r="E3469" s="33">
        <v>53</v>
      </c>
      <c r="F3469" s="34">
        <v>68714.740000000005</v>
      </c>
      <c r="G3469" s="34">
        <v>8788.52</v>
      </c>
      <c r="H3469" s="34">
        <v>37451.050000000003</v>
      </c>
      <c r="I3469" s="34">
        <v>0</v>
      </c>
      <c r="J3469" s="35">
        <f t="shared" si="378"/>
        <v>59926.22</v>
      </c>
      <c r="K3469" s="35">
        <f t="shared" si="379"/>
        <v>22475.17</v>
      </c>
      <c r="L3469" s="35">
        <f t="shared" si="380"/>
        <v>22475.17</v>
      </c>
      <c r="M3469" s="36">
        <f t="shared" si="381"/>
        <v>0.37504734989124955</v>
      </c>
      <c r="N3469" s="37">
        <f t="shared" si="382"/>
        <v>2021</v>
      </c>
      <c r="O3469" s="38" t="str">
        <f t="shared" si="383"/>
        <v>Q4</v>
      </c>
      <c r="P3469" s="37">
        <f t="shared" si="384"/>
        <v>12</v>
      </c>
    </row>
    <row r="3470" spans="1:16" x14ac:dyDescent="0.25">
      <c r="A3470" s="31">
        <v>44531</v>
      </c>
      <c r="B3470" s="32" t="s">
        <v>85</v>
      </c>
      <c r="C3470" s="32" t="s">
        <v>78</v>
      </c>
      <c r="D3470" s="32" t="s">
        <v>76</v>
      </c>
      <c r="E3470" s="33">
        <v>306</v>
      </c>
      <c r="F3470" s="34">
        <v>381795.99</v>
      </c>
      <c r="G3470" s="34">
        <v>0</v>
      </c>
      <c r="H3470" s="34">
        <v>206274.45</v>
      </c>
      <c r="I3470" s="34">
        <v>0</v>
      </c>
      <c r="J3470" s="35">
        <f t="shared" si="378"/>
        <v>381795.99</v>
      </c>
      <c r="K3470" s="35">
        <f t="shared" si="379"/>
        <v>175521.53999999998</v>
      </c>
      <c r="L3470" s="35">
        <f t="shared" si="380"/>
        <v>175521.53999999998</v>
      </c>
      <c r="M3470" s="36">
        <f t="shared" si="381"/>
        <v>0.45972599135994063</v>
      </c>
      <c r="N3470" s="37">
        <f t="shared" si="382"/>
        <v>2021</v>
      </c>
      <c r="O3470" s="38" t="str">
        <f t="shared" si="383"/>
        <v>Q4</v>
      </c>
      <c r="P3470" s="37">
        <f t="shared" si="384"/>
        <v>12</v>
      </c>
    </row>
    <row r="3471" spans="1:16" x14ac:dyDescent="0.25">
      <c r="A3471" s="31">
        <v>44531</v>
      </c>
      <c r="B3471" s="32" t="s">
        <v>85</v>
      </c>
      <c r="C3471" s="32" t="s">
        <v>78</v>
      </c>
      <c r="D3471" s="32" t="s">
        <v>77</v>
      </c>
      <c r="E3471" s="33">
        <v>91</v>
      </c>
      <c r="F3471" s="34">
        <v>117020.51</v>
      </c>
      <c r="G3471" s="34">
        <v>12886.47</v>
      </c>
      <c r="H3471" s="34">
        <v>62510.44</v>
      </c>
      <c r="I3471" s="34">
        <v>0</v>
      </c>
      <c r="J3471" s="35">
        <f t="shared" si="378"/>
        <v>104134.04</v>
      </c>
      <c r="K3471" s="35">
        <f t="shared" si="379"/>
        <v>41623.599999999991</v>
      </c>
      <c r="L3471" s="35">
        <f t="shared" si="380"/>
        <v>41623.599999999991</v>
      </c>
      <c r="M3471" s="36">
        <f t="shared" si="381"/>
        <v>0.399711756117404</v>
      </c>
      <c r="N3471" s="37">
        <f t="shared" si="382"/>
        <v>2021</v>
      </c>
      <c r="O3471" s="38" t="str">
        <f t="shared" si="383"/>
        <v>Q4</v>
      </c>
      <c r="P3471" s="37">
        <f t="shared" si="384"/>
        <v>12</v>
      </c>
    </row>
    <row r="3472" spans="1:16" x14ac:dyDescent="0.25">
      <c r="A3472" s="31">
        <v>44531</v>
      </c>
      <c r="B3472" s="32" t="s">
        <v>85</v>
      </c>
      <c r="C3472" s="32" t="s">
        <v>79</v>
      </c>
      <c r="D3472" s="32" t="s">
        <v>76</v>
      </c>
      <c r="E3472" s="33">
        <v>39</v>
      </c>
      <c r="F3472" s="34">
        <v>44197.49</v>
      </c>
      <c r="G3472" s="34">
        <v>0</v>
      </c>
      <c r="H3472" s="34">
        <v>22686.28</v>
      </c>
      <c r="I3472" s="34">
        <v>0</v>
      </c>
      <c r="J3472" s="35">
        <f t="shared" si="378"/>
        <v>44197.49</v>
      </c>
      <c r="K3472" s="35">
        <f t="shared" si="379"/>
        <v>21511.21</v>
      </c>
      <c r="L3472" s="35">
        <f t="shared" si="380"/>
        <v>21511.21</v>
      </c>
      <c r="M3472" s="36">
        <f t="shared" si="381"/>
        <v>0.48670659804436861</v>
      </c>
      <c r="N3472" s="37">
        <f t="shared" si="382"/>
        <v>2021</v>
      </c>
      <c r="O3472" s="38" t="str">
        <f t="shared" si="383"/>
        <v>Q4</v>
      </c>
      <c r="P3472" s="37">
        <f t="shared" si="384"/>
        <v>12</v>
      </c>
    </row>
    <row r="3473" spans="1:16" x14ac:dyDescent="0.25">
      <c r="A3473" s="31">
        <v>44531</v>
      </c>
      <c r="B3473" s="32" t="s">
        <v>85</v>
      </c>
      <c r="C3473" s="32" t="s">
        <v>79</v>
      </c>
      <c r="D3473" s="32" t="s">
        <v>77</v>
      </c>
      <c r="E3473" s="33">
        <v>30</v>
      </c>
      <c r="F3473" s="34">
        <v>31731.29</v>
      </c>
      <c r="G3473" s="34">
        <v>3879.52</v>
      </c>
      <c r="H3473" s="34">
        <v>18303.46</v>
      </c>
      <c r="I3473" s="34">
        <v>0</v>
      </c>
      <c r="J3473" s="35">
        <f t="shared" si="378"/>
        <v>27851.77</v>
      </c>
      <c r="K3473" s="35">
        <f t="shared" si="379"/>
        <v>9548.3100000000013</v>
      </c>
      <c r="L3473" s="35">
        <f t="shared" si="380"/>
        <v>9548.3100000000013</v>
      </c>
      <c r="M3473" s="36">
        <f t="shared" si="381"/>
        <v>0.3428259676135485</v>
      </c>
      <c r="N3473" s="37">
        <f t="shared" si="382"/>
        <v>2021</v>
      </c>
      <c r="O3473" s="38" t="str">
        <f t="shared" si="383"/>
        <v>Q4</v>
      </c>
      <c r="P3473" s="37">
        <f t="shared" si="384"/>
        <v>12</v>
      </c>
    </row>
    <row r="3474" spans="1:16" x14ac:dyDescent="0.25">
      <c r="A3474" s="31">
        <v>44562</v>
      </c>
      <c r="B3474" s="32" t="s">
        <v>74</v>
      </c>
      <c r="C3474" s="32" t="s">
        <v>86</v>
      </c>
      <c r="D3474" s="32" t="s">
        <v>76</v>
      </c>
      <c r="E3474" s="33">
        <v>159</v>
      </c>
      <c r="F3474" s="34">
        <v>71377.42</v>
      </c>
      <c r="G3474" s="34">
        <v>0</v>
      </c>
      <c r="H3474" s="34">
        <v>38236.879999999997</v>
      </c>
      <c r="I3474" s="34">
        <v>5699.14</v>
      </c>
      <c r="J3474" s="35">
        <f t="shared" si="378"/>
        <v>71377.42</v>
      </c>
      <c r="K3474" s="35">
        <f t="shared" si="379"/>
        <v>33140.54</v>
      </c>
      <c r="L3474" s="35">
        <f t="shared" si="380"/>
        <v>27441.4</v>
      </c>
      <c r="M3474" s="36">
        <f t="shared" si="381"/>
        <v>0.46430005455506801</v>
      </c>
      <c r="N3474" s="37">
        <f t="shared" si="382"/>
        <v>2022</v>
      </c>
      <c r="O3474" s="38" t="str">
        <f t="shared" si="383"/>
        <v>Q1</v>
      </c>
      <c r="P3474" s="37">
        <f t="shared" si="384"/>
        <v>1</v>
      </c>
    </row>
    <row r="3475" spans="1:16" x14ac:dyDescent="0.25">
      <c r="A3475" s="31">
        <v>44562</v>
      </c>
      <c r="B3475" s="32" t="s">
        <v>74</v>
      </c>
      <c r="C3475" s="32" t="s">
        <v>86</v>
      </c>
      <c r="D3475" s="32" t="s">
        <v>77</v>
      </c>
      <c r="E3475" s="33">
        <v>38</v>
      </c>
      <c r="F3475" s="34">
        <v>16012.96</v>
      </c>
      <c r="G3475" s="34">
        <v>1187.1099999999999</v>
      </c>
      <c r="H3475" s="34">
        <v>9786.06</v>
      </c>
      <c r="I3475" s="34">
        <v>1202.78</v>
      </c>
      <c r="J3475" s="35">
        <f t="shared" si="378"/>
        <v>14825.849999999999</v>
      </c>
      <c r="K3475" s="35">
        <f t="shared" si="379"/>
        <v>5039.7899999999991</v>
      </c>
      <c r="L3475" s="35">
        <f t="shared" si="380"/>
        <v>3837.0099999999993</v>
      </c>
      <c r="M3475" s="36">
        <f t="shared" si="381"/>
        <v>0.3399326176913971</v>
      </c>
      <c r="N3475" s="37">
        <f t="shared" si="382"/>
        <v>2022</v>
      </c>
      <c r="O3475" s="38" t="str">
        <f t="shared" si="383"/>
        <v>Q1</v>
      </c>
      <c r="P3475" s="37">
        <f t="shared" si="384"/>
        <v>1</v>
      </c>
    </row>
    <row r="3476" spans="1:16" x14ac:dyDescent="0.25">
      <c r="A3476" s="31">
        <v>44562</v>
      </c>
      <c r="B3476" s="32" t="s">
        <v>74</v>
      </c>
      <c r="C3476" s="32" t="s">
        <v>75</v>
      </c>
      <c r="D3476" s="32" t="s">
        <v>76</v>
      </c>
      <c r="E3476" s="33">
        <v>134</v>
      </c>
      <c r="F3476" s="34">
        <v>63319.66</v>
      </c>
      <c r="G3476" s="34">
        <v>0</v>
      </c>
      <c r="H3476" s="34">
        <v>35262.51</v>
      </c>
      <c r="I3476" s="34">
        <v>0</v>
      </c>
      <c r="J3476" s="35">
        <f t="shared" si="378"/>
        <v>63319.66</v>
      </c>
      <c r="K3476" s="35">
        <f t="shared" si="379"/>
        <v>28057.15</v>
      </c>
      <c r="L3476" s="35">
        <f t="shared" si="380"/>
        <v>28057.15</v>
      </c>
      <c r="M3476" s="36">
        <f t="shared" si="381"/>
        <v>0.44310329524826886</v>
      </c>
      <c r="N3476" s="37">
        <f t="shared" si="382"/>
        <v>2022</v>
      </c>
      <c r="O3476" s="38" t="str">
        <f t="shared" si="383"/>
        <v>Q1</v>
      </c>
      <c r="P3476" s="37">
        <f t="shared" si="384"/>
        <v>1</v>
      </c>
    </row>
    <row r="3477" spans="1:16" x14ac:dyDescent="0.25">
      <c r="A3477" s="31">
        <v>44562</v>
      </c>
      <c r="B3477" s="32" t="s">
        <v>74</v>
      </c>
      <c r="C3477" s="32" t="s">
        <v>75</v>
      </c>
      <c r="D3477" s="32" t="s">
        <v>77</v>
      </c>
      <c r="E3477" s="33">
        <v>35</v>
      </c>
      <c r="F3477" s="34">
        <v>13339.43</v>
      </c>
      <c r="G3477" s="34">
        <v>1059.49</v>
      </c>
      <c r="H3477" s="34">
        <v>7970.85</v>
      </c>
      <c r="I3477" s="34">
        <v>0</v>
      </c>
      <c r="J3477" s="35">
        <f t="shared" si="378"/>
        <v>12279.94</v>
      </c>
      <c r="K3477" s="35">
        <f t="shared" si="379"/>
        <v>4309.09</v>
      </c>
      <c r="L3477" s="35">
        <f t="shared" si="380"/>
        <v>4309.09</v>
      </c>
      <c r="M3477" s="36">
        <f t="shared" si="381"/>
        <v>0.35090480898115139</v>
      </c>
      <c r="N3477" s="37">
        <f t="shared" si="382"/>
        <v>2022</v>
      </c>
      <c r="O3477" s="38" t="str">
        <f t="shared" si="383"/>
        <v>Q1</v>
      </c>
      <c r="P3477" s="37">
        <f t="shared" si="384"/>
        <v>1</v>
      </c>
    </row>
    <row r="3478" spans="1:16" x14ac:dyDescent="0.25">
      <c r="A3478" s="31">
        <v>44562</v>
      </c>
      <c r="B3478" s="32" t="s">
        <v>74</v>
      </c>
      <c r="C3478" s="32" t="s">
        <v>78</v>
      </c>
      <c r="D3478" s="32" t="s">
        <v>76</v>
      </c>
      <c r="E3478" s="33">
        <v>742</v>
      </c>
      <c r="F3478" s="34">
        <v>321305.8</v>
      </c>
      <c r="G3478" s="34">
        <v>0</v>
      </c>
      <c r="H3478" s="34">
        <v>195104.89</v>
      </c>
      <c r="I3478" s="34">
        <v>0</v>
      </c>
      <c r="J3478" s="35">
        <f t="shared" si="378"/>
        <v>321305.8</v>
      </c>
      <c r="K3478" s="35">
        <f t="shared" si="379"/>
        <v>126200.90999999997</v>
      </c>
      <c r="L3478" s="35">
        <f t="shared" si="380"/>
        <v>126200.90999999997</v>
      </c>
      <c r="M3478" s="36">
        <f t="shared" si="381"/>
        <v>0.39277507595567829</v>
      </c>
      <c r="N3478" s="37">
        <f t="shared" si="382"/>
        <v>2022</v>
      </c>
      <c r="O3478" s="38" t="str">
        <f t="shared" si="383"/>
        <v>Q1</v>
      </c>
      <c r="P3478" s="37">
        <f t="shared" si="384"/>
        <v>1</v>
      </c>
    </row>
    <row r="3479" spans="1:16" x14ac:dyDescent="0.25">
      <c r="A3479" s="31">
        <v>44562</v>
      </c>
      <c r="B3479" s="32" t="s">
        <v>74</v>
      </c>
      <c r="C3479" s="32" t="s">
        <v>78</v>
      </c>
      <c r="D3479" s="32" t="s">
        <v>77</v>
      </c>
      <c r="E3479" s="33">
        <v>91</v>
      </c>
      <c r="F3479" s="34">
        <v>34013.519999999997</v>
      </c>
      <c r="G3479" s="34">
        <v>2923.12</v>
      </c>
      <c r="H3479" s="34">
        <v>20836.12</v>
      </c>
      <c r="I3479" s="34">
        <v>0</v>
      </c>
      <c r="J3479" s="35">
        <f t="shared" si="378"/>
        <v>31090.399999999998</v>
      </c>
      <c r="K3479" s="35">
        <f t="shared" si="379"/>
        <v>10254.279999999999</v>
      </c>
      <c r="L3479" s="35">
        <f t="shared" si="380"/>
        <v>10254.279999999999</v>
      </c>
      <c r="M3479" s="36">
        <f t="shared" si="381"/>
        <v>0.32982142397653291</v>
      </c>
      <c r="N3479" s="37">
        <f t="shared" si="382"/>
        <v>2022</v>
      </c>
      <c r="O3479" s="38" t="str">
        <f t="shared" si="383"/>
        <v>Q1</v>
      </c>
      <c r="P3479" s="37">
        <f t="shared" si="384"/>
        <v>1</v>
      </c>
    </row>
    <row r="3480" spans="1:16" x14ac:dyDescent="0.25">
      <c r="A3480" s="31">
        <v>44562</v>
      </c>
      <c r="B3480" s="32" t="s">
        <v>74</v>
      </c>
      <c r="C3480" s="32" t="s">
        <v>79</v>
      </c>
      <c r="D3480" s="32" t="s">
        <v>76</v>
      </c>
      <c r="E3480" s="33">
        <v>80</v>
      </c>
      <c r="F3480" s="34">
        <v>29460.47</v>
      </c>
      <c r="G3480" s="34">
        <v>0</v>
      </c>
      <c r="H3480" s="34">
        <v>15717.77</v>
      </c>
      <c r="I3480" s="34">
        <v>0</v>
      </c>
      <c r="J3480" s="35">
        <f t="shared" si="378"/>
        <v>29460.47</v>
      </c>
      <c r="K3480" s="35">
        <f t="shared" si="379"/>
        <v>13742.7</v>
      </c>
      <c r="L3480" s="35">
        <f t="shared" si="380"/>
        <v>13742.7</v>
      </c>
      <c r="M3480" s="36">
        <f t="shared" si="381"/>
        <v>0.46647931957636796</v>
      </c>
      <c r="N3480" s="37">
        <f t="shared" si="382"/>
        <v>2022</v>
      </c>
      <c r="O3480" s="38" t="str">
        <f t="shared" si="383"/>
        <v>Q1</v>
      </c>
      <c r="P3480" s="37">
        <f t="shared" si="384"/>
        <v>1</v>
      </c>
    </row>
    <row r="3481" spans="1:16" x14ac:dyDescent="0.25">
      <c r="A3481" s="31">
        <v>44562</v>
      </c>
      <c r="B3481" s="32" t="s">
        <v>74</v>
      </c>
      <c r="C3481" s="32" t="s">
        <v>79</v>
      </c>
      <c r="D3481" s="32" t="s">
        <v>77</v>
      </c>
      <c r="E3481" s="33">
        <v>37</v>
      </c>
      <c r="F3481" s="34">
        <v>16220.16</v>
      </c>
      <c r="G3481" s="34">
        <v>1325.44</v>
      </c>
      <c r="H3481" s="34">
        <v>10066.790000000001</v>
      </c>
      <c r="I3481" s="34">
        <v>0</v>
      </c>
      <c r="J3481" s="35">
        <f t="shared" si="378"/>
        <v>14894.72</v>
      </c>
      <c r="K3481" s="35">
        <f t="shared" si="379"/>
        <v>4827.9299999999985</v>
      </c>
      <c r="L3481" s="35">
        <f t="shared" si="380"/>
        <v>4827.9299999999985</v>
      </c>
      <c r="M3481" s="36">
        <f t="shared" si="381"/>
        <v>0.32413700962488712</v>
      </c>
      <c r="N3481" s="37">
        <f t="shared" si="382"/>
        <v>2022</v>
      </c>
      <c r="O3481" s="38" t="str">
        <f t="shared" si="383"/>
        <v>Q1</v>
      </c>
      <c r="P3481" s="37">
        <f t="shared" si="384"/>
        <v>1</v>
      </c>
    </row>
    <row r="3482" spans="1:16" x14ac:dyDescent="0.25">
      <c r="A3482" s="31">
        <v>44562</v>
      </c>
      <c r="B3482" s="32" t="s">
        <v>80</v>
      </c>
      <c r="C3482" s="32" t="s">
        <v>86</v>
      </c>
      <c r="D3482" s="32" t="s">
        <v>76</v>
      </c>
      <c r="E3482" s="33">
        <v>52</v>
      </c>
      <c r="F3482" s="34">
        <v>352824.45</v>
      </c>
      <c r="G3482" s="34">
        <v>0</v>
      </c>
      <c r="H3482" s="34">
        <v>305286.05</v>
      </c>
      <c r="I3482" s="34">
        <v>28221.53</v>
      </c>
      <c r="J3482" s="35">
        <f t="shared" si="378"/>
        <v>352824.45</v>
      </c>
      <c r="K3482" s="35">
        <f t="shared" si="379"/>
        <v>47538.400000000023</v>
      </c>
      <c r="L3482" s="35">
        <f t="shared" si="380"/>
        <v>19316.870000000024</v>
      </c>
      <c r="M3482" s="36">
        <f t="shared" si="381"/>
        <v>0.13473669412649839</v>
      </c>
      <c r="N3482" s="37">
        <f t="shared" si="382"/>
        <v>2022</v>
      </c>
      <c r="O3482" s="38" t="str">
        <f t="shared" si="383"/>
        <v>Q1</v>
      </c>
      <c r="P3482" s="37">
        <f t="shared" si="384"/>
        <v>1</v>
      </c>
    </row>
    <row r="3483" spans="1:16" x14ac:dyDescent="0.25">
      <c r="A3483" s="31">
        <v>44562</v>
      </c>
      <c r="B3483" s="32" t="s">
        <v>80</v>
      </c>
      <c r="C3483" s="32" t="s">
        <v>86</v>
      </c>
      <c r="D3483" s="32" t="s">
        <v>77</v>
      </c>
      <c r="E3483" s="33">
        <v>21</v>
      </c>
      <c r="F3483" s="34">
        <v>141242.19</v>
      </c>
      <c r="G3483" s="34">
        <v>10894.49</v>
      </c>
      <c r="H3483" s="34">
        <v>120975.5</v>
      </c>
      <c r="I3483" s="34">
        <v>10441.709999999999</v>
      </c>
      <c r="J3483" s="35">
        <f t="shared" si="378"/>
        <v>130347.7</v>
      </c>
      <c r="K3483" s="35">
        <f t="shared" si="379"/>
        <v>9372.1999999999971</v>
      </c>
      <c r="L3483" s="35">
        <f t="shared" si="380"/>
        <v>-1069.510000000002</v>
      </c>
      <c r="M3483" s="36">
        <f t="shared" si="381"/>
        <v>7.1901537196283463E-2</v>
      </c>
      <c r="N3483" s="37">
        <f t="shared" si="382"/>
        <v>2022</v>
      </c>
      <c r="O3483" s="38" t="str">
        <f t="shared" si="383"/>
        <v>Q1</v>
      </c>
      <c r="P3483" s="37">
        <f t="shared" si="384"/>
        <v>1</v>
      </c>
    </row>
    <row r="3484" spans="1:16" x14ac:dyDescent="0.25">
      <c r="A3484" s="31">
        <v>44562</v>
      </c>
      <c r="B3484" s="32" t="s">
        <v>80</v>
      </c>
      <c r="C3484" s="32" t="s">
        <v>75</v>
      </c>
      <c r="D3484" s="32" t="s">
        <v>76</v>
      </c>
      <c r="E3484" s="33">
        <v>46</v>
      </c>
      <c r="F3484" s="34">
        <v>277930.17</v>
      </c>
      <c r="G3484" s="34">
        <v>0</v>
      </c>
      <c r="H3484" s="34">
        <v>242011.17</v>
      </c>
      <c r="I3484" s="34">
        <v>0</v>
      </c>
      <c r="J3484" s="35">
        <f t="shared" si="378"/>
        <v>277930.17</v>
      </c>
      <c r="K3484" s="35">
        <f t="shared" si="379"/>
        <v>35918.999999999971</v>
      </c>
      <c r="L3484" s="35">
        <f t="shared" si="380"/>
        <v>35918.999999999971</v>
      </c>
      <c r="M3484" s="36">
        <f t="shared" si="381"/>
        <v>0.12923749875733165</v>
      </c>
      <c r="N3484" s="37">
        <f t="shared" si="382"/>
        <v>2022</v>
      </c>
      <c r="O3484" s="38" t="str">
        <f t="shared" si="383"/>
        <v>Q1</v>
      </c>
      <c r="P3484" s="37">
        <f t="shared" si="384"/>
        <v>1</v>
      </c>
    </row>
    <row r="3485" spans="1:16" x14ac:dyDescent="0.25">
      <c r="A3485" s="31">
        <v>44562</v>
      </c>
      <c r="B3485" s="32" t="s">
        <v>80</v>
      </c>
      <c r="C3485" s="32" t="s">
        <v>75</v>
      </c>
      <c r="D3485" s="32" t="s">
        <v>77</v>
      </c>
      <c r="E3485" s="33">
        <v>6</v>
      </c>
      <c r="F3485" s="34">
        <v>35546.19</v>
      </c>
      <c r="G3485" s="34">
        <v>2797.29</v>
      </c>
      <c r="H3485" s="34">
        <v>32119.55</v>
      </c>
      <c r="I3485" s="34">
        <v>0</v>
      </c>
      <c r="J3485" s="35">
        <f t="shared" si="378"/>
        <v>32748.9</v>
      </c>
      <c r="K3485" s="35">
        <f t="shared" si="379"/>
        <v>629.35000000000218</v>
      </c>
      <c r="L3485" s="35">
        <f t="shared" si="380"/>
        <v>629.35000000000218</v>
      </c>
      <c r="M3485" s="36">
        <f t="shared" si="381"/>
        <v>1.9217439364375664E-2</v>
      </c>
      <c r="N3485" s="37">
        <f t="shared" si="382"/>
        <v>2022</v>
      </c>
      <c r="O3485" s="38" t="str">
        <f t="shared" si="383"/>
        <v>Q1</v>
      </c>
      <c r="P3485" s="37">
        <f t="shared" si="384"/>
        <v>1</v>
      </c>
    </row>
    <row r="3486" spans="1:16" x14ac:dyDescent="0.25">
      <c r="A3486" s="31">
        <v>44562</v>
      </c>
      <c r="B3486" s="32" t="s">
        <v>80</v>
      </c>
      <c r="C3486" s="32" t="s">
        <v>78</v>
      </c>
      <c r="D3486" s="32" t="s">
        <v>76</v>
      </c>
      <c r="E3486" s="33">
        <v>118</v>
      </c>
      <c r="F3486" s="34">
        <v>675102.87</v>
      </c>
      <c r="G3486" s="34">
        <v>0</v>
      </c>
      <c r="H3486" s="34">
        <v>580282.16</v>
      </c>
      <c r="I3486" s="34">
        <v>0</v>
      </c>
      <c r="J3486" s="35">
        <f t="shared" si="378"/>
        <v>675102.87</v>
      </c>
      <c r="K3486" s="35">
        <f t="shared" si="379"/>
        <v>94820.709999999963</v>
      </c>
      <c r="L3486" s="35">
        <f t="shared" si="380"/>
        <v>94820.709999999963</v>
      </c>
      <c r="M3486" s="36">
        <f t="shared" si="381"/>
        <v>0.14045372077887916</v>
      </c>
      <c r="N3486" s="37">
        <f t="shared" si="382"/>
        <v>2022</v>
      </c>
      <c r="O3486" s="38" t="str">
        <f t="shared" si="383"/>
        <v>Q1</v>
      </c>
      <c r="P3486" s="37">
        <f t="shared" si="384"/>
        <v>1</v>
      </c>
    </row>
    <row r="3487" spans="1:16" x14ac:dyDescent="0.25">
      <c r="A3487" s="31">
        <v>44562</v>
      </c>
      <c r="B3487" s="32" t="s">
        <v>80</v>
      </c>
      <c r="C3487" s="32" t="s">
        <v>78</v>
      </c>
      <c r="D3487" s="32" t="s">
        <v>77</v>
      </c>
      <c r="E3487" s="33">
        <v>22</v>
      </c>
      <c r="F3487" s="34">
        <v>168100</v>
      </c>
      <c r="G3487" s="34">
        <v>14180.76</v>
      </c>
      <c r="H3487" s="34">
        <v>144315.82999999999</v>
      </c>
      <c r="I3487" s="34">
        <v>0</v>
      </c>
      <c r="J3487" s="35">
        <f t="shared" si="378"/>
        <v>153919.24</v>
      </c>
      <c r="K3487" s="35">
        <f t="shared" si="379"/>
        <v>9603.4100000000035</v>
      </c>
      <c r="L3487" s="35">
        <f t="shared" si="380"/>
        <v>9603.4100000000035</v>
      </c>
      <c r="M3487" s="36">
        <f t="shared" si="381"/>
        <v>6.2392524807165131E-2</v>
      </c>
      <c r="N3487" s="37">
        <f t="shared" si="382"/>
        <v>2022</v>
      </c>
      <c r="O3487" s="38" t="str">
        <f t="shared" si="383"/>
        <v>Q1</v>
      </c>
      <c r="P3487" s="37">
        <f t="shared" si="384"/>
        <v>1</v>
      </c>
    </row>
    <row r="3488" spans="1:16" x14ac:dyDescent="0.25">
      <c r="A3488" s="31">
        <v>44562</v>
      </c>
      <c r="B3488" s="32" t="s">
        <v>80</v>
      </c>
      <c r="C3488" s="32" t="s">
        <v>79</v>
      </c>
      <c r="D3488" s="32" t="s">
        <v>76</v>
      </c>
      <c r="E3488" s="33">
        <v>28</v>
      </c>
      <c r="F3488" s="34">
        <v>156088.38</v>
      </c>
      <c r="G3488" s="34">
        <v>0</v>
      </c>
      <c r="H3488" s="34">
        <v>133124.9</v>
      </c>
      <c r="I3488" s="34">
        <v>0</v>
      </c>
      <c r="J3488" s="35">
        <f t="shared" si="378"/>
        <v>156088.38</v>
      </c>
      <c r="K3488" s="35">
        <f t="shared" si="379"/>
        <v>22963.48000000001</v>
      </c>
      <c r="L3488" s="35">
        <f t="shared" si="380"/>
        <v>22963.48000000001</v>
      </c>
      <c r="M3488" s="36">
        <f t="shared" si="381"/>
        <v>0.14711844661338666</v>
      </c>
      <c r="N3488" s="37">
        <f t="shared" si="382"/>
        <v>2022</v>
      </c>
      <c r="O3488" s="38" t="str">
        <f t="shared" si="383"/>
        <v>Q1</v>
      </c>
      <c r="P3488" s="37">
        <f t="shared" si="384"/>
        <v>1</v>
      </c>
    </row>
    <row r="3489" spans="1:16" x14ac:dyDescent="0.25">
      <c r="A3489" s="31">
        <v>44562</v>
      </c>
      <c r="B3489" s="32" t="s">
        <v>80</v>
      </c>
      <c r="C3489" s="32" t="s">
        <v>79</v>
      </c>
      <c r="D3489" s="32" t="s">
        <v>77</v>
      </c>
      <c r="E3489" s="33">
        <v>13</v>
      </c>
      <c r="F3489" s="34">
        <v>74616.14</v>
      </c>
      <c r="G3489" s="34">
        <v>6770.54</v>
      </c>
      <c r="H3489" s="34">
        <v>63626.86</v>
      </c>
      <c r="I3489" s="34">
        <v>0</v>
      </c>
      <c r="J3489" s="35">
        <f t="shared" si="378"/>
        <v>67845.600000000006</v>
      </c>
      <c r="K3489" s="35">
        <f t="shared" si="379"/>
        <v>4218.7400000000052</v>
      </c>
      <c r="L3489" s="35">
        <f t="shared" si="380"/>
        <v>4218.7400000000052</v>
      </c>
      <c r="M3489" s="36">
        <f t="shared" si="381"/>
        <v>6.2181482660629499E-2</v>
      </c>
      <c r="N3489" s="37">
        <f t="shared" si="382"/>
        <v>2022</v>
      </c>
      <c r="O3489" s="38" t="str">
        <f t="shared" si="383"/>
        <v>Q1</v>
      </c>
      <c r="P3489" s="37">
        <f t="shared" si="384"/>
        <v>1</v>
      </c>
    </row>
    <row r="3490" spans="1:16" x14ac:dyDescent="0.25">
      <c r="A3490" s="31">
        <v>44562</v>
      </c>
      <c r="B3490" s="32" t="s">
        <v>81</v>
      </c>
      <c r="C3490" s="32" t="s">
        <v>86</v>
      </c>
      <c r="D3490" s="32" t="s">
        <v>76</v>
      </c>
      <c r="E3490" s="33">
        <v>86</v>
      </c>
      <c r="F3490" s="34">
        <v>58925.39</v>
      </c>
      <c r="G3490" s="34">
        <v>0</v>
      </c>
      <c r="H3490" s="34">
        <v>26038.55</v>
      </c>
      <c r="I3490" s="34">
        <v>4707.74</v>
      </c>
      <c r="J3490" s="35">
        <f t="shared" si="378"/>
        <v>58925.39</v>
      </c>
      <c r="K3490" s="35">
        <f t="shared" si="379"/>
        <v>32886.839999999997</v>
      </c>
      <c r="L3490" s="35">
        <f t="shared" si="380"/>
        <v>28179.1</v>
      </c>
      <c r="M3490" s="36">
        <f t="shared" si="381"/>
        <v>0.55810984025731514</v>
      </c>
      <c r="N3490" s="37">
        <f t="shared" si="382"/>
        <v>2022</v>
      </c>
      <c r="O3490" s="38" t="str">
        <f t="shared" si="383"/>
        <v>Q1</v>
      </c>
      <c r="P3490" s="37">
        <f t="shared" si="384"/>
        <v>1</v>
      </c>
    </row>
    <row r="3491" spans="1:16" x14ac:dyDescent="0.25">
      <c r="A3491" s="31">
        <v>44562</v>
      </c>
      <c r="B3491" s="32" t="s">
        <v>81</v>
      </c>
      <c r="C3491" s="32" t="s">
        <v>86</v>
      </c>
      <c r="D3491" s="32" t="s">
        <v>77</v>
      </c>
      <c r="E3491" s="33">
        <v>18</v>
      </c>
      <c r="F3491" s="34">
        <v>12930.59</v>
      </c>
      <c r="G3491" s="34">
        <v>1150.74</v>
      </c>
      <c r="H3491" s="34">
        <v>5764.82</v>
      </c>
      <c r="I3491" s="34">
        <v>944.09</v>
      </c>
      <c r="J3491" s="35">
        <f t="shared" si="378"/>
        <v>11779.85</v>
      </c>
      <c r="K3491" s="35">
        <f t="shared" si="379"/>
        <v>6015.0300000000007</v>
      </c>
      <c r="L3491" s="35">
        <f t="shared" si="380"/>
        <v>5070.9400000000005</v>
      </c>
      <c r="M3491" s="36">
        <f t="shared" si="381"/>
        <v>0.51062025407793821</v>
      </c>
      <c r="N3491" s="37">
        <f t="shared" si="382"/>
        <v>2022</v>
      </c>
      <c r="O3491" s="38" t="str">
        <f t="shared" si="383"/>
        <v>Q1</v>
      </c>
      <c r="P3491" s="37">
        <f t="shared" si="384"/>
        <v>1</v>
      </c>
    </row>
    <row r="3492" spans="1:16" x14ac:dyDescent="0.25">
      <c r="A3492" s="31">
        <v>44562</v>
      </c>
      <c r="B3492" s="32" t="s">
        <v>81</v>
      </c>
      <c r="C3492" s="32" t="s">
        <v>75</v>
      </c>
      <c r="D3492" s="32" t="s">
        <v>76</v>
      </c>
      <c r="E3492" s="33">
        <v>92</v>
      </c>
      <c r="F3492" s="34">
        <v>84043.3</v>
      </c>
      <c r="G3492" s="34">
        <v>0</v>
      </c>
      <c r="H3492" s="34">
        <v>37061.79</v>
      </c>
      <c r="I3492" s="34">
        <v>0</v>
      </c>
      <c r="J3492" s="35">
        <f t="shared" si="378"/>
        <v>84043.3</v>
      </c>
      <c r="K3492" s="35">
        <f t="shared" si="379"/>
        <v>46981.51</v>
      </c>
      <c r="L3492" s="35">
        <f t="shared" si="380"/>
        <v>46981.51</v>
      </c>
      <c r="M3492" s="36">
        <f t="shared" si="381"/>
        <v>0.55901553127970938</v>
      </c>
      <c r="N3492" s="37">
        <f t="shared" si="382"/>
        <v>2022</v>
      </c>
      <c r="O3492" s="38" t="str">
        <f t="shared" si="383"/>
        <v>Q1</v>
      </c>
      <c r="P3492" s="37">
        <f t="shared" si="384"/>
        <v>1</v>
      </c>
    </row>
    <row r="3493" spans="1:16" x14ac:dyDescent="0.25">
      <c r="A3493" s="31">
        <v>44562</v>
      </c>
      <c r="B3493" s="32" t="s">
        <v>81</v>
      </c>
      <c r="C3493" s="32" t="s">
        <v>75</v>
      </c>
      <c r="D3493" s="32" t="s">
        <v>77</v>
      </c>
      <c r="E3493" s="33">
        <v>36</v>
      </c>
      <c r="F3493" s="34">
        <v>27043.7</v>
      </c>
      <c r="G3493" s="34">
        <v>2274.85</v>
      </c>
      <c r="H3493" s="34">
        <v>11670.63</v>
      </c>
      <c r="I3493" s="34">
        <v>0</v>
      </c>
      <c r="J3493" s="35">
        <f t="shared" si="378"/>
        <v>24768.850000000002</v>
      </c>
      <c r="K3493" s="35">
        <f t="shared" si="379"/>
        <v>13098.220000000003</v>
      </c>
      <c r="L3493" s="35">
        <f t="shared" si="380"/>
        <v>13098.220000000003</v>
      </c>
      <c r="M3493" s="36">
        <f t="shared" si="381"/>
        <v>0.52881825357253165</v>
      </c>
      <c r="N3493" s="37">
        <f t="shared" si="382"/>
        <v>2022</v>
      </c>
      <c r="O3493" s="38" t="str">
        <f t="shared" si="383"/>
        <v>Q1</v>
      </c>
      <c r="P3493" s="37">
        <f t="shared" si="384"/>
        <v>1</v>
      </c>
    </row>
    <row r="3494" spans="1:16" x14ac:dyDescent="0.25">
      <c r="A3494" s="31">
        <v>44562</v>
      </c>
      <c r="B3494" s="32" t="s">
        <v>81</v>
      </c>
      <c r="C3494" s="32" t="s">
        <v>78</v>
      </c>
      <c r="D3494" s="32" t="s">
        <v>76</v>
      </c>
      <c r="E3494" s="33">
        <v>513</v>
      </c>
      <c r="F3494" s="34">
        <v>379299.76</v>
      </c>
      <c r="G3494" s="34">
        <v>0</v>
      </c>
      <c r="H3494" s="34">
        <v>171147.73</v>
      </c>
      <c r="I3494" s="34">
        <v>0</v>
      </c>
      <c r="J3494" s="35">
        <f t="shared" si="378"/>
        <v>379299.76</v>
      </c>
      <c r="K3494" s="35">
        <f t="shared" si="379"/>
        <v>208152.03</v>
      </c>
      <c r="L3494" s="35">
        <f t="shared" si="380"/>
        <v>208152.03</v>
      </c>
      <c r="M3494" s="36">
        <f t="shared" si="381"/>
        <v>0.54877975667582812</v>
      </c>
      <c r="N3494" s="37">
        <f t="shared" si="382"/>
        <v>2022</v>
      </c>
      <c r="O3494" s="38" t="str">
        <f t="shared" si="383"/>
        <v>Q1</v>
      </c>
      <c r="P3494" s="37">
        <f t="shared" si="384"/>
        <v>1</v>
      </c>
    </row>
    <row r="3495" spans="1:16" x14ac:dyDescent="0.25">
      <c r="A3495" s="31">
        <v>44562</v>
      </c>
      <c r="B3495" s="32" t="s">
        <v>81</v>
      </c>
      <c r="C3495" s="32" t="s">
        <v>78</v>
      </c>
      <c r="D3495" s="32" t="s">
        <v>77</v>
      </c>
      <c r="E3495" s="33">
        <v>65</v>
      </c>
      <c r="F3495" s="34">
        <v>54725.94</v>
      </c>
      <c r="G3495" s="34">
        <v>4616.6000000000004</v>
      </c>
      <c r="H3495" s="34">
        <v>24911.81</v>
      </c>
      <c r="I3495" s="34">
        <v>0</v>
      </c>
      <c r="J3495" s="35">
        <f t="shared" si="378"/>
        <v>50109.340000000004</v>
      </c>
      <c r="K3495" s="35">
        <f t="shared" si="379"/>
        <v>25197.530000000002</v>
      </c>
      <c r="L3495" s="35">
        <f t="shared" si="380"/>
        <v>25197.530000000002</v>
      </c>
      <c r="M3495" s="36">
        <f t="shared" si="381"/>
        <v>0.50285096550862574</v>
      </c>
      <c r="N3495" s="37">
        <f t="shared" si="382"/>
        <v>2022</v>
      </c>
      <c r="O3495" s="38" t="str">
        <f t="shared" si="383"/>
        <v>Q1</v>
      </c>
      <c r="P3495" s="37">
        <f t="shared" si="384"/>
        <v>1</v>
      </c>
    </row>
    <row r="3496" spans="1:16" x14ac:dyDescent="0.25">
      <c r="A3496" s="31">
        <v>44562</v>
      </c>
      <c r="B3496" s="32" t="s">
        <v>81</v>
      </c>
      <c r="C3496" s="32" t="s">
        <v>79</v>
      </c>
      <c r="D3496" s="32" t="s">
        <v>76</v>
      </c>
      <c r="E3496" s="33">
        <v>73</v>
      </c>
      <c r="F3496" s="34">
        <v>51653.7</v>
      </c>
      <c r="G3496" s="34">
        <v>0</v>
      </c>
      <c r="H3496" s="34">
        <v>23204.31</v>
      </c>
      <c r="I3496" s="34">
        <v>0</v>
      </c>
      <c r="J3496" s="35">
        <f t="shared" si="378"/>
        <v>51653.7</v>
      </c>
      <c r="K3496" s="35">
        <f t="shared" si="379"/>
        <v>28449.389999999996</v>
      </c>
      <c r="L3496" s="35">
        <f t="shared" si="380"/>
        <v>28449.389999999996</v>
      </c>
      <c r="M3496" s="36">
        <f t="shared" si="381"/>
        <v>0.55077158073864985</v>
      </c>
      <c r="N3496" s="37">
        <f t="shared" si="382"/>
        <v>2022</v>
      </c>
      <c r="O3496" s="38" t="str">
        <f t="shared" si="383"/>
        <v>Q1</v>
      </c>
      <c r="P3496" s="37">
        <f t="shared" si="384"/>
        <v>1</v>
      </c>
    </row>
    <row r="3497" spans="1:16" x14ac:dyDescent="0.25">
      <c r="A3497" s="31">
        <v>44562</v>
      </c>
      <c r="B3497" s="32" t="s">
        <v>81</v>
      </c>
      <c r="C3497" s="32" t="s">
        <v>79</v>
      </c>
      <c r="D3497" s="32" t="s">
        <v>77</v>
      </c>
      <c r="E3497" s="33">
        <v>14</v>
      </c>
      <c r="F3497" s="34">
        <v>9725.56</v>
      </c>
      <c r="G3497" s="34">
        <v>789.74</v>
      </c>
      <c r="H3497" s="34">
        <v>4499.8100000000004</v>
      </c>
      <c r="I3497" s="34">
        <v>0</v>
      </c>
      <c r="J3497" s="35">
        <f t="shared" si="378"/>
        <v>8935.82</v>
      </c>
      <c r="K3497" s="35">
        <f t="shared" si="379"/>
        <v>4436.0099999999993</v>
      </c>
      <c r="L3497" s="35">
        <f t="shared" si="380"/>
        <v>4436.0099999999993</v>
      </c>
      <c r="M3497" s="36">
        <f t="shared" si="381"/>
        <v>0.49643009818908612</v>
      </c>
      <c r="N3497" s="37">
        <f t="shared" si="382"/>
        <v>2022</v>
      </c>
      <c r="O3497" s="38" t="str">
        <f t="shared" si="383"/>
        <v>Q1</v>
      </c>
      <c r="P3497" s="37">
        <f t="shared" si="384"/>
        <v>1</v>
      </c>
    </row>
    <row r="3498" spans="1:16" x14ac:dyDescent="0.25">
      <c r="A3498" s="31">
        <v>44562</v>
      </c>
      <c r="B3498" s="32" t="s">
        <v>82</v>
      </c>
      <c r="C3498" s="32" t="s">
        <v>86</v>
      </c>
      <c r="D3498" s="32" t="s">
        <v>76</v>
      </c>
      <c r="E3498" s="33">
        <v>223</v>
      </c>
      <c r="F3498" s="34">
        <v>24420.69</v>
      </c>
      <c r="G3498" s="34">
        <v>0</v>
      </c>
      <c r="H3498" s="34">
        <v>20387.97</v>
      </c>
      <c r="I3498" s="34">
        <v>1951.86</v>
      </c>
      <c r="J3498" s="35">
        <f t="shared" si="378"/>
        <v>24420.69</v>
      </c>
      <c r="K3498" s="35">
        <f t="shared" si="379"/>
        <v>4032.7199999999975</v>
      </c>
      <c r="L3498" s="35">
        <f t="shared" si="380"/>
        <v>2080.8599999999979</v>
      </c>
      <c r="M3498" s="36">
        <f t="shared" si="381"/>
        <v>0.1651353831525644</v>
      </c>
      <c r="N3498" s="37">
        <f t="shared" si="382"/>
        <v>2022</v>
      </c>
      <c r="O3498" s="38" t="str">
        <f t="shared" si="383"/>
        <v>Q1</v>
      </c>
      <c r="P3498" s="37">
        <f t="shared" si="384"/>
        <v>1</v>
      </c>
    </row>
    <row r="3499" spans="1:16" x14ac:dyDescent="0.25">
      <c r="A3499" s="31">
        <v>44562</v>
      </c>
      <c r="B3499" s="32" t="s">
        <v>82</v>
      </c>
      <c r="C3499" s="32" t="s">
        <v>86</v>
      </c>
      <c r="D3499" s="32" t="s">
        <v>77</v>
      </c>
      <c r="E3499" s="33">
        <v>68</v>
      </c>
      <c r="F3499" s="34">
        <v>6289.58</v>
      </c>
      <c r="G3499" s="34">
        <v>518.88</v>
      </c>
      <c r="H3499" s="34">
        <v>5173.7</v>
      </c>
      <c r="I3499" s="34">
        <v>466.87</v>
      </c>
      <c r="J3499" s="35">
        <f t="shared" si="378"/>
        <v>5770.7</v>
      </c>
      <c r="K3499" s="35">
        <f t="shared" si="379"/>
        <v>597</v>
      </c>
      <c r="L3499" s="35">
        <f t="shared" si="380"/>
        <v>130.13</v>
      </c>
      <c r="M3499" s="36">
        <f t="shared" si="381"/>
        <v>0.10345365380283154</v>
      </c>
      <c r="N3499" s="37">
        <f t="shared" si="382"/>
        <v>2022</v>
      </c>
      <c r="O3499" s="38" t="str">
        <f t="shared" si="383"/>
        <v>Q1</v>
      </c>
      <c r="P3499" s="37">
        <f t="shared" si="384"/>
        <v>1</v>
      </c>
    </row>
    <row r="3500" spans="1:16" x14ac:dyDescent="0.25">
      <c r="A3500" s="31">
        <v>44562</v>
      </c>
      <c r="B3500" s="32" t="s">
        <v>82</v>
      </c>
      <c r="C3500" s="32" t="s">
        <v>75</v>
      </c>
      <c r="D3500" s="32" t="s">
        <v>76</v>
      </c>
      <c r="E3500" s="33">
        <v>275</v>
      </c>
      <c r="F3500" s="34">
        <v>30494.27</v>
      </c>
      <c r="G3500" s="34">
        <v>0</v>
      </c>
      <c r="H3500" s="34">
        <v>25413.89</v>
      </c>
      <c r="I3500" s="34">
        <v>0</v>
      </c>
      <c r="J3500" s="35">
        <f t="shared" si="378"/>
        <v>30494.27</v>
      </c>
      <c r="K3500" s="35">
        <f t="shared" si="379"/>
        <v>5080.380000000001</v>
      </c>
      <c r="L3500" s="35">
        <f t="shared" si="380"/>
        <v>5080.380000000001</v>
      </c>
      <c r="M3500" s="36">
        <f t="shared" si="381"/>
        <v>0.16660113522966777</v>
      </c>
      <c r="N3500" s="37">
        <f t="shared" si="382"/>
        <v>2022</v>
      </c>
      <c r="O3500" s="38" t="str">
        <f t="shared" si="383"/>
        <v>Q1</v>
      </c>
      <c r="P3500" s="37">
        <f t="shared" si="384"/>
        <v>1</v>
      </c>
    </row>
    <row r="3501" spans="1:16" x14ac:dyDescent="0.25">
      <c r="A3501" s="31">
        <v>44562</v>
      </c>
      <c r="B3501" s="32" t="s">
        <v>82</v>
      </c>
      <c r="C3501" s="32" t="s">
        <v>75</v>
      </c>
      <c r="D3501" s="32" t="s">
        <v>77</v>
      </c>
      <c r="E3501" s="33">
        <v>113</v>
      </c>
      <c r="F3501" s="34">
        <v>10442.89</v>
      </c>
      <c r="G3501" s="34">
        <v>946.27</v>
      </c>
      <c r="H3501" s="34">
        <v>8435.32</v>
      </c>
      <c r="I3501" s="34">
        <v>0</v>
      </c>
      <c r="J3501" s="35">
        <f t="shared" si="378"/>
        <v>9496.619999999999</v>
      </c>
      <c r="K3501" s="35">
        <f t="shared" si="379"/>
        <v>1061.2999999999993</v>
      </c>
      <c r="L3501" s="35">
        <f t="shared" si="380"/>
        <v>1061.2999999999993</v>
      </c>
      <c r="M3501" s="36">
        <f t="shared" si="381"/>
        <v>0.11175555092232808</v>
      </c>
      <c r="N3501" s="37">
        <f t="shared" si="382"/>
        <v>2022</v>
      </c>
      <c r="O3501" s="38" t="str">
        <f t="shared" si="383"/>
        <v>Q1</v>
      </c>
      <c r="P3501" s="37">
        <f t="shared" si="384"/>
        <v>1</v>
      </c>
    </row>
    <row r="3502" spans="1:16" x14ac:dyDescent="0.25">
      <c r="A3502" s="31">
        <v>44562</v>
      </c>
      <c r="B3502" s="32" t="s">
        <v>82</v>
      </c>
      <c r="C3502" s="32" t="s">
        <v>78</v>
      </c>
      <c r="D3502" s="32" t="s">
        <v>76</v>
      </c>
      <c r="E3502" s="33">
        <v>2253</v>
      </c>
      <c r="F3502" s="34">
        <v>242546.15</v>
      </c>
      <c r="G3502" s="34">
        <v>0</v>
      </c>
      <c r="H3502" s="34">
        <v>200015.01</v>
      </c>
      <c r="I3502" s="34">
        <v>0</v>
      </c>
      <c r="J3502" s="35">
        <f t="shared" si="378"/>
        <v>242546.15</v>
      </c>
      <c r="K3502" s="35">
        <f t="shared" si="379"/>
        <v>42531.139999999985</v>
      </c>
      <c r="L3502" s="35">
        <f t="shared" si="380"/>
        <v>42531.139999999985</v>
      </c>
      <c r="M3502" s="36">
        <f t="shared" si="381"/>
        <v>0.17535277307019709</v>
      </c>
      <c r="N3502" s="37">
        <f t="shared" si="382"/>
        <v>2022</v>
      </c>
      <c r="O3502" s="38" t="str">
        <f t="shared" si="383"/>
        <v>Q1</v>
      </c>
      <c r="P3502" s="37">
        <f t="shared" si="384"/>
        <v>1</v>
      </c>
    </row>
    <row r="3503" spans="1:16" x14ac:dyDescent="0.25">
      <c r="A3503" s="31">
        <v>44562</v>
      </c>
      <c r="B3503" s="32" t="s">
        <v>82</v>
      </c>
      <c r="C3503" s="32" t="s">
        <v>78</v>
      </c>
      <c r="D3503" s="32" t="s">
        <v>77</v>
      </c>
      <c r="E3503" s="33">
        <v>282</v>
      </c>
      <c r="F3503" s="34">
        <v>26365.73</v>
      </c>
      <c r="G3503" s="34">
        <v>2125.3200000000002</v>
      </c>
      <c r="H3503" s="34">
        <v>21812.39</v>
      </c>
      <c r="I3503" s="34">
        <v>0</v>
      </c>
      <c r="J3503" s="35">
        <f t="shared" si="378"/>
        <v>24240.41</v>
      </c>
      <c r="K3503" s="35">
        <f t="shared" si="379"/>
        <v>2428.0200000000004</v>
      </c>
      <c r="L3503" s="35">
        <f t="shared" si="380"/>
        <v>2428.0200000000004</v>
      </c>
      <c r="M3503" s="36">
        <f t="shared" si="381"/>
        <v>0.10016414738859616</v>
      </c>
      <c r="N3503" s="37">
        <f t="shared" si="382"/>
        <v>2022</v>
      </c>
      <c r="O3503" s="38" t="str">
        <f t="shared" si="383"/>
        <v>Q1</v>
      </c>
      <c r="P3503" s="37">
        <f t="shared" si="384"/>
        <v>1</v>
      </c>
    </row>
    <row r="3504" spans="1:16" x14ac:dyDescent="0.25">
      <c r="A3504" s="31">
        <v>44562</v>
      </c>
      <c r="B3504" s="32" t="s">
        <v>82</v>
      </c>
      <c r="C3504" s="32" t="s">
        <v>79</v>
      </c>
      <c r="D3504" s="32" t="s">
        <v>76</v>
      </c>
      <c r="E3504" s="33">
        <v>176</v>
      </c>
      <c r="F3504" s="34">
        <v>17356.46</v>
      </c>
      <c r="G3504" s="34">
        <v>0</v>
      </c>
      <c r="H3504" s="34">
        <v>14575.58</v>
      </c>
      <c r="I3504" s="34">
        <v>0</v>
      </c>
      <c r="J3504" s="35">
        <f t="shared" si="378"/>
        <v>17356.46</v>
      </c>
      <c r="K3504" s="35">
        <f t="shared" si="379"/>
        <v>2780.8799999999992</v>
      </c>
      <c r="L3504" s="35">
        <f t="shared" si="380"/>
        <v>2780.8799999999992</v>
      </c>
      <c r="M3504" s="36">
        <f t="shared" si="381"/>
        <v>0.16022161201074409</v>
      </c>
      <c r="N3504" s="37">
        <f t="shared" si="382"/>
        <v>2022</v>
      </c>
      <c r="O3504" s="38" t="str">
        <f t="shared" si="383"/>
        <v>Q1</v>
      </c>
      <c r="P3504" s="37">
        <f t="shared" si="384"/>
        <v>1</v>
      </c>
    </row>
    <row r="3505" spans="1:16" x14ac:dyDescent="0.25">
      <c r="A3505" s="31">
        <v>44562</v>
      </c>
      <c r="B3505" s="32" t="s">
        <v>82</v>
      </c>
      <c r="C3505" s="32" t="s">
        <v>79</v>
      </c>
      <c r="D3505" s="32" t="s">
        <v>77</v>
      </c>
      <c r="E3505" s="33">
        <v>34</v>
      </c>
      <c r="F3505" s="34">
        <v>3470.85</v>
      </c>
      <c r="G3505" s="34">
        <v>279.45999999999998</v>
      </c>
      <c r="H3505" s="34">
        <v>2768.37</v>
      </c>
      <c r="I3505" s="34">
        <v>0</v>
      </c>
      <c r="J3505" s="35">
        <f t="shared" si="378"/>
        <v>3191.39</v>
      </c>
      <c r="K3505" s="35">
        <f t="shared" si="379"/>
        <v>423.02</v>
      </c>
      <c r="L3505" s="35">
        <f t="shared" si="380"/>
        <v>423.02</v>
      </c>
      <c r="M3505" s="36">
        <f t="shared" si="381"/>
        <v>0.13255039340224792</v>
      </c>
      <c r="N3505" s="37">
        <f t="shared" si="382"/>
        <v>2022</v>
      </c>
      <c r="O3505" s="38" t="str">
        <f t="shared" si="383"/>
        <v>Q1</v>
      </c>
      <c r="P3505" s="37">
        <f t="shared" si="384"/>
        <v>1</v>
      </c>
    </row>
    <row r="3506" spans="1:16" x14ac:dyDescent="0.25">
      <c r="A3506" s="31">
        <v>44562</v>
      </c>
      <c r="B3506" s="32" t="s">
        <v>83</v>
      </c>
      <c r="C3506" s="32" t="s">
        <v>86</v>
      </c>
      <c r="D3506" s="32" t="s">
        <v>76</v>
      </c>
      <c r="E3506" s="33">
        <v>73</v>
      </c>
      <c r="F3506" s="34">
        <v>42047.5</v>
      </c>
      <c r="G3506" s="34">
        <v>0</v>
      </c>
      <c r="H3506" s="34">
        <v>22314.39</v>
      </c>
      <c r="I3506" s="34">
        <v>3359.87</v>
      </c>
      <c r="J3506" s="35">
        <f t="shared" si="378"/>
        <v>42047.5</v>
      </c>
      <c r="K3506" s="35">
        <f t="shared" si="379"/>
        <v>19733.11</v>
      </c>
      <c r="L3506" s="35">
        <f t="shared" si="380"/>
        <v>16373.240000000002</v>
      </c>
      <c r="M3506" s="36">
        <f t="shared" si="381"/>
        <v>0.46930519055829717</v>
      </c>
      <c r="N3506" s="37">
        <f t="shared" si="382"/>
        <v>2022</v>
      </c>
      <c r="O3506" s="38" t="str">
        <f t="shared" si="383"/>
        <v>Q1</v>
      </c>
      <c r="P3506" s="37">
        <f t="shared" si="384"/>
        <v>1</v>
      </c>
    </row>
    <row r="3507" spans="1:16" x14ac:dyDescent="0.25">
      <c r="A3507" s="31">
        <v>44562</v>
      </c>
      <c r="B3507" s="32" t="s">
        <v>83</v>
      </c>
      <c r="C3507" s="32" t="s">
        <v>86</v>
      </c>
      <c r="D3507" s="32" t="s">
        <v>77</v>
      </c>
      <c r="E3507" s="33">
        <v>15</v>
      </c>
      <c r="F3507" s="34">
        <v>13902.47</v>
      </c>
      <c r="G3507" s="34">
        <v>1251.42</v>
      </c>
      <c r="H3507" s="34">
        <v>7560.19</v>
      </c>
      <c r="I3507" s="34">
        <v>1013.63</v>
      </c>
      <c r="J3507" s="35">
        <f t="shared" si="378"/>
        <v>12651.05</v>
      </c>
      <c r="K3507" s="35">
        <f t="shared" si="379"/>
        <v>5090.8599999999997</v>
      </c>
      <c r="L3507" s="35">
        <f t="shared" si="380"/>
        <v>4077.2299999999996</v>
      </c>
      <c r="M3507" s="36">
        <f t="shared" si="381"/>
        <v>0.40240612439283696</v>
      </c>
      <c r="N3507" s="37">
        <f t="shared" si="382"/>
        <v>2022</v>
      </c>
      <c r="O3507" s="38" t="str">
        <f t="shared" si="383"/>
        <v>Q1</v>
      </c>
      <c r="P3507" s="37">
        <f t="shared" si="384"/>
        <v>1</v>
      </c>
    </row>
    <row r="3508" spans="1:16" x14ac:dyDescent="0.25">
      <c r="A3508" s="31">
        <v>44562</v>
      </c>
      <c r="B3508" s="32" t="s">
        <v>83</v>
      </c>
      <c r="C3508" s="32" t="s">
        <v>75</v>
      </c>
      <c r="D3508" s="32" t="s">
        <v>76</v>
      </c>
      <c r="E3508" s="33">
        <v>102</v>
      </c>
      <c r="F3508" s="34">
        <v>63010.96</v>
      </c>
      <c r="G3508" s="34">
        <v>0</v>
      </c>
      <c r="H3508" s="34">
        <v>34316.07</v>
      </c>
      <c r="I3508" s="34">
        <v>0</v>
      </c>
      <c r="J3508" s="35">
        <f t="shared" si="378"/>
        <v>63010.96</v>
      </c>
      <c r="K3508" s="35">
        <f t="shared" si="379"/>
        <v>28694.89</v>
      </c>
      <c r="L3508" s="35">
        <f t="shared" si="380"/>
        <v>28694.89</v>
      </c>
      <c r="M3508" s="36">
        <f t="shared" si="381"/>
        <v>0.45539522013313238</v>
      </c>
      <c r="N3508" s="37">
        <f t="shared" si="382"/>
        <v>2022</v>
      </c>
      <c r="O3508" s="38" t="str">
        <f t="shared" si="383"/>
        <v>Q1</v>
      </c>
      <c r="P3508" s="37">
        <f t="shared" si="384"/>
        <v>1</v>
      </c>
    </row>
    <row r="3509" spans="1:16" x14ac:dyDescent="0.25">
      <c r="A3509" s="31">
        <v>44562</v>
      </c>
      <c r="B3509" s="32" t="s">
        <v>83</v>
      </c>
      <c r="C3509" s="32" t="s">
        <v>75</v>
      </c>
      <c r="D3509" s="32" t="s">
        <v>77</v>
      </c>
      <c r="E3509" s="33">
        <v>32</v>
      </c>
      <c r="F3509" s="34">
        <v>26316.16</v>
      </c>
      <c r="G3509" s="34">
        <v>2269.04</v>
      </c>
      <c r="H3509" s="34">
        <v>14823.08</v>
      </c>
      <c r="I3509" s="34">
        <v>0</v>
      </c>
      <c r="J3509" s="35">
        <f t="shared" si="378"/>
        <v>24047.119999999999</v>
      </c>
      <c r="K3509" s="35">
        <f t="shared" si="379"/>
        <v>9224.0399999999991</v>
      </c>
      <c r="L3509" s="35">
        <f t="shared" si="380"/>
        <v>9224.0399999999991</v>
      </c>
      <c r="M3509" s="36">
        <f t="shared" si="381"/>
        <v>0.38358190086796257</v>
      </c>
      <c r="N3509" s="37">
        <f t="shared" si="382"/>
        <v>2022</v>
      </c>
      <c r="O3509" s="38" t="str">
        <f t="shared" si="383"/>
        <v>Q1</v>
      </c>
      <c r="P3509" s="37">
        <f t="shared" si="384"/>
        <v>1</v>
      </c>
    </row>
    <row r="3510" spans="1:16" x14ac:dyDescent="0.25">
      <c r="A3510" s="31">
        <v>44562</v>
      </c>
      <c r="B3510" s="32" t="s">
        <v>83</v>
      </c>
      <c r="C3510" s="32" t="s">
        <v>78</v>
      </c>
      <c r="D3510" s="32" t="s">
        <v>76</v>
      </c>
      <c r="E3510" s="33">
        <v>592</v>
      </c>
      <c r="F3510" s="34">
        <v>380158.32</v>
      </c>
      <c r="G3510" s="34">
        <v>0</v>
      </c>
      <c r="H3510" s="34">
        <v>204997.44</v>
      </c>
      <c r="I3510" s="34">
        <v>0</v>
      </c>
      <c r="J3510" s="35">
        <f t="shared" si="378"/>
        <v>380158.32</v>
      </c>
      <c r="K3510" s="35">
        <f t="shared" si="379"/>
        <v>175160.88</v>
      </c>
      <c r="L3510" s="35">
        <f t="shared" si="380"/>
        <v>175160.88</v>
      </c>
      <c r="M3510" s="36">
        <f t="shared" si="381"/>
        <v>0.4607577179949659</v>
      </c>
      <c r="N3510" s="37">
        <f t="shared" si="382"/>
        <v>2022</v>
      </c>
      <c r="O3510" s="38" t="str">
        <f t="shared" si="383"/>
        <v>Q1</v>
      </c>
      <c r="P3510" s="37">
        <f t="shared" si="384"/>
        <v>1</v>
      </c>
    </row>
    <row r="3511" spans="1:16" x14ac:dyDescent="0.25">
      <c r="A3511" s="31">
        <v>44562</v>
      </c>
      <c r="B3511" s="32" t="s">
        <v>83</v>
      </c>
      <c r="C3511" s="32" t="s">
        <v>78</v>
      </c>
      <c r="D3511" s="32" t="s">
        <v>77</v>
      </c>
      <c r="E3511" s="33">
        <v>73</v>
      </c>
      <c r="F3511" s="34">
        <v>46617.45</v>
      </c>
      <c r="G3511" s="34">
        <v>3967.28</v>
      </c>
      <c r="H3511" s="34">
        <v>25214.51</v>
      </c>
      <c r="I3511" s="34">
        <v>0</v>
      </c>
      <c r="J3511" s="35">
        <f t="shared" si="378"/>
        <v>42650.17</v>
      </c>
      <c r="K3511" s="35">
        <f t="shared" si="379"/>
        <v>17435.66</v>
      </c>
      <c r="L3511" s="35">
        <f t="shared" si="380"/>
        <v>17435.66</v>
      </c>
      <c r="M3511" s="36">
        <f t="shared" si="381"/>
        <v>0.40880634238972552</v>
      </c>
      <c r="N3511" s="37">
        <f t="shared" si="382"/>
        <v>2022</v>
      </c>
      <c r="O3511" s="38" t="str">
        <f t="shared" si="383"/>
        <v>Q1</v>
      </c>
      <c r="P3511" s="37">
        <f t="shared" si="384"/>
        <v>1</v>
      </c>
    </row>
    <row r="3512" spans="1:16" x14ac:dyDescent="0.25">
      <c r="A3512" s="31">
        <v>44562</v>
      </c>
      <c r="B3512" s="32" t="s">
        <v>83</v>
      </c>
      <c r="C3512" s="32" t="s">
        <v>79</v>
      </c>
      <c r="D3512" s="32" t="s">
        <v>76</v>
      </c>
      <c r="E3512" s="33">
        <v>72</v>
      </c>
      <c r="F3512" s="34">
        <v>42408.98</v>
      </c>
      <c r="G3512" s="34">
        <v>0</v>
      </c>
      <c r="H3512" s="34">
        <v>22244.63</v>
      </c>
      <c r="I3512" s="34">
        <v>0</v>
      </c>
      <c r="J3512" s="35">
        <f t="shared" si="378"/>
        <v>42408.98</v>
      </c>
      <c r="K3512" s="35">
        <f t="shared" si="379"/>
        <v>20164.350000000002</v>
      </c>
      <c r="L3512" s="35">
        <f t="shared" si="380"/>
        <v>20164.350000000002</v>
      </c>
      <c r="M3512" s="36">
        <f t="shared" si="381"/>
        <v>0.47547359073479251</v>
      </c>
      <c r="N3512" s="37">
        <f t="shared" si="382"/>
        <v>2022</v>
      </c>
      <c r="O3512" s="38" t="str">
        <f t="shared" si="383"/>
        <v>Q1</v>
      </c>
      <c r="P3512" s="37">
        <f t="shared" si="384"/>
        <v>1</v>
      </c>
    </row>
    <row r="3513" spans="1:16" x14ac:dyDescent="0.25">
      <c r="A3513" s="31">
        <v>44562</v>
      </c>
      <c r="B3513" s="32" t="s">
        <v>83</v>
      </c>
      <c r="C3513" s="32" t="s">
        <v>79</v>
      </c>
      <c r="D3513" s="32" t="s">
        <v>77</v>
      </c>
      <c r="E3513" s="33">
        <v>17</v>
      </c>
      <c r="F3513" s="34">
        <v>7460.8</v>
      </c>
      <c r="G3513" s="34">
        <v>590.9</v>
      </c>
      <c r="H3513" s="34">
        <v>3795.45</v>
      </c>
      <c r="I3513" s="34">
        <v>0</v>
      </c>
      <c r="J3513" s="35">
        <f t="shared" si="378"/>
        <v>6869.9000000000005</v>
      </c>
      <c r="K3513" s="35">
        <f t="shared" si="379"/>
        <v>3074.4500000000007</v>
      </c>
      <c r="L3513" s="35">
        <f t="shared" si="380"/>
        <v>3074.4500000000007</v>
      </c>
      <c r="M3513" s="36">
        <f t="shared" si="381"/>
        <v>0.44752470923885362</v>
      </c>
      <c r="N3513" s="37">
        <f t="shared" si="382"/>
        <v>2022</v>
      </c>
      <c r="O3513" s="38" t="str">
        <f t="shared" si="383"/>
        <v>Q1</v>
      </c>
      <c r="P3513" s="37">
        <f t="shared" si="384"/>
        <v>1</v>
      </c>
    </row>
    <row r="3514" spans="1:16" x14ac:dyDescent="0.25">
      <c r="A3514" s="31">
        <v>44562</v>
      </c>
      <c r="B3514" s="32" t="s">
        <v>84</v>
      </c>
      <c r="C3514" s="32" t="s">
        <v>86</v>
      </c>
      <c r="D3514" s="32" t="s">
        <v>76</v>
      </c>
      <c r="E3514" s="33">
        <v>52</v>
      </c>
      <c r="F3514" s="34">
        <v>229160.59</v>
      </c>
      <c r="G3514" s="34">
        <v>0</v>
      </c>
      <c r="H3514" s="34">
        <v>192399.61</v>
      </c>
      <c r="I3514" s="34">
        <v>18321.34</v>
      </c>
      <c r="J3514" s="35">
        <f t="shared" si="378"/>
        <v>229160.59</v>
      </c>
      <c r="K3514" s="35">
        <f t="shared" si="379"/>
        <v>36760.98000000001</v>
      </c>
      <c r="L3514" s="35">
        <f t="shared" si="380"/>
        <v>18439.64000000001</v>
      </c>
      <c r="M3514" s="36">
        <f t="shared" si="381"/>
        <v>0.16041580273466746</v>
      </c>
      <c r="N3514" s="37">
        <f t="shared" si="382"/>
        <v>2022</v>
      </c>
      <c r="O3514" s="38" t="str">
        <f t="shared" si="383"/>
        <v>Q1</v>
      </c>
      <c r="P3514" s="37">
        <f t="shared" si="384"/>
        <v>1</v>
      </c>
    </row>
    <row r="3515" spans="1:16" x14ac:dyDescent="0.25">
      <c r="A3515" s="31">
        <v>44562</v>
      </c>
      <c r="B3515" s="32" t="s">
        <v>84</v>
      </c>
      <c r="C3515" s="32" t="s">
        <v>86</v>
      </c>
      <c r="D3515" s="32" t="s">
        <v>77</v>
      </c>
      <c r="E3515" s="33">
        <v>19</v>
      </c>
      <c r="F3515" s="34">
        <v>82605.17</v>
      </c>
      <c r="G3515" s="34">
        <v>7205.71</v>
      </c>
      <c r="H3515" s="34">
        <v>68732.899999999994</v>
      </c>
      <c r="I3515" s="34">
        <v>6037.46</v>
      </c>
      <c r="J3515" s="35">
        <f t="shared" si="378"/>
        <v>75399.459999999992</v>
      </c>
      <c r="K3515" s="35">
        <f t="shared" si="379"/>
        <v>6666.5599999999977</v>
      </c>
      <c r="L3515" s="35">
        <f t="shared" si="380"/>
        <v>629.09999999999764</v>
      </c>
      <c r="M3515" s="36">
        <f t="shared" si="381"/>
        <v>8.8416548341327617E-2</v>
      </c>
      <c r="N3515" s="37">
        <f t="shared" si="382"/>
        <v>2022</v>
      </c>
      <c r="O3515" s="38" t="str">
        <f t="shared" si="383"/>
        <v>Q1</v>
      </c>
      <c r="P3515" s="37">
        <f t="shared" si="384"/>
        <v>1</v>
      </c>
    </row>
    <row r="3516" spans="1:16" x14ac:dyDescent="0.25">
      <c r="A3516" s="31">
        <v>44562</v>
      </c>
      <c r="B3516" s="32" t="s">
        <v>84</v>
      </c>
      <c r="C3516" s="32" t="s">
        <v>75</v>
      </c>
      <c r="D3516" s="32" t="s">
        <v>76</v>
      </c>
      <c r="E3516" s="33">
        <v>43</v>
      </c>
      <c r="F3516" s="34">
        <v>196039.08</v>
      </c>
      <c r="G3516" s="34">
        <v>0</v>
      </c>
      <c r="H3516" s="34">
        <v>164560.46</v>
      </c>
      <c r="I3516" s="34">
        <v>0</v>
      </c>
      <c r="J3516" s="35">
        <f t="shared" si="378"/>
        <v>196039.08</v>
      </c>
      <c r="K3516" s="35">
        <f t="shared" si="379"/>
        <v>31478.619999999995</v>
      </c>
      <c r="L3516" s="35">
        <f t="shared" si="380"/>
        <v>31478.619999999995</v>
      </c>
      <c r="M3516" s="36">
        <f t="shared" si="381"/>
        <v>0.16057318775419674</v>
      </c>
      <c r="N3516" s="37">
        <f t="shared" si="382"/>
        <v>2022</v>
      </c>
      <c r="O3516" s="38" t="str">
        <f t="shared" si="383"/>
        <v>Q1</v>
      </c>
      <c r="P3516" s="37">
        <f t="shared" si="384"/>
        <v>1</v>
      </c>
    </row>
    <row r="3517" spans="1:16" x14ac:dyDescent="0.25">
      <c r="A3517" s="31">
        <v>44562</v>
      </c>
      <c r="B3517" s="32" t="s">
        <v>84</v>
      </c>
      <c r="C3517" s="32" t="s">
        <v>75</v>
      </c>
      <c r="D3517" s="32" t="s">
        <v>77</v>
      </c>
      <c r="E3517" s="33">
        <v>19</v>
      </c>
      <c r="F3517" s="34">
        <v>78539.710000000006</v>
      </c>
      <c r="G3517" s="34">
        <v>6647.54</v>
      </c>
      <c r="H3517" s="34">
        <v>65074.63</v>
      </c>
      <c r="I3517" s="34">
        <v>0</v>
      </c>
      <c r="J3517" s="35">
        <f t="shared" si="378"/>
        <v>71892.170000000013</v>
      </c>
      <c r="K3517" s="35">
        <f t="shared" si="379"/>
        <v>6817.5400000000154</v>
      </c>
      <c r="L3517" s="35">
        <f t="shared" si="380"/>
        <v>6817.5400000000154</v>
      </c>
      <c r="M3517" s="36">
        <f t="shared" si="381"/>
        <v>9.4830076766357366E-2</v>
      </c>
      <c r="N3517" s="37">
        <f t="shared" si="382"/>
        <v>2022</v>
      </c>
      <c r="O3517" s="38" t="str">
        <f t="shared" si="383"/>
        <v>Q1</v>
      </c>
      <c r="P3517" s="37">
        <f t="shared" si="384"/>
        <v>1</v>
      </c>
    </row>
    <row r="3518" spans="1:16" x14ac:dyDescent="0.25">
      <c r="A3518" s="31">
        <v>44562</v>
      </c>
      <c r="B3518" s="32" t="s">
        <v>84</v>
      </c>
      <c r="C3518" s="32" t="s">
        <v>78</v>
      </c>
      <c r="D3518" s="32" t="s">
        <v>76</v>
      </c>
      <c r="E3518" s="33">
        <v>189</v>
      </c>
      <c r="F3518" s="34">
        <v>759248.86</v>
      </c>
      <c r="G3518" s="34">
        <v>0</v>
      </c>
      <c r="H3518" s="34">
        <v>626122.32999999996</v>
      </c>
      <c r="I3518" s="34">
        <v>0</v>
      </c>
      <c r="J3518" s="35">
        <f t="shared" si="378"/>
        <v>759248.86</v>
      </c>
      <c r="K3518" s="35">
        <f t="shared" si="379"/>
        <v>133126.53000000003</v>
      </c>
      <c r="L3518" s="35">
        <f t="shared" si="380"/>
        <v>133126.53000000003</v>
      </c>
      <c r="M3518" s="36">
        <f t="shared" si="381"/>
        <v>0.17533978253190927</v>
      </c>
      <c r="N3518" s="37">
        <f t="shared" si="382"/>
        <v>2022</v>
      </c>
      <c r="O3518" s="38" t="str">
        <f t="shared" si="383"/>
        <v>Q1</v>
      </c>
      <c r="P3518" s="37">
        <f t="shared" si="384"/>
        <v>1</v>
      </c>
    </row>
    <row r="3519" spans="1:16" x14ac:dyDescent="0.25">
      <c r="A3519" s="31">
        <v>44562</v>
      </c>
      <c r="B3519" s="32" t="s">
        <v>84</v>
      </c>
      <c r="C3519" s="32" t="s">
        <v>78</v>
      </c>
      <c r="D3519" s="32" t="s">
        <v>77</v>
      </c>
      <c r="E3519" s="33">
        <v>25</v>
      </c>
      <c r="F3519" s="34">
        <v>113094.9</v>
      </c>
      <c r="G3519" s="34">
        <v>9415.81</v>
      </c>
      <c r="H3519" s="34">
        <v>91580.78</v>
      </c>
      <c r="I3519" s="34">
        <v>0</v>
      </c>
      <c r="J3519" s="35">
        <f t="shared" si="378"/>
        <v>103679.09</v>
      </c>
      <c r="K3519" s="35">
        <f t="shared" si="379"/>
        <v>12098.309999999998</v>
      </c>
      <c r="L3519" s="35">
        <f t="shared" si="380"/>
        <v>12098.309999999998</v>
      </c>
      <c r="M3519" s="36">
        <f t="shared" si="381"/>
        <v>0.11668997094785456</v>
      </c>
      <c r="N3519" s="37">
        <f t="shared" si="382"/>
        <v>2022</v>
      </c>
      <c r="O3519" s="38" t="str">
        <f t="shared" si="383"/>
        <v>Q1</v>
      </c>
      <c r="P3519" s="37">
        <f t="shared" si="384"/>
        <v>1</v>
      </c>
    </row>
    <row r="3520" spans="1:16" x14ac:dyDescent="0.25">
      <c r="A3520" s="31">
        <v>44562</v>
      </c>
      <c r="B3520" s="32" t="s">
        <v>84</v>
      </c>
      <c r="C3520" s="32" t="s">
        <v>79</v>
      </c>
      <c r="D3520" s="32" t="s">
        <v>76</v>
      </c>
      <c r="E3520" s="33">
        <v>56</v>
      </c>
      <c r="F3520" s="34">
        <v>260767.51</v>
      </c>
      <c r="G3520" s="34">
        <v>0</v>
      </c>
      <c r="H3520" s="34">
        <v>216518.78</v>
      </c>
      <c r="I3520" s="34">
        <v>0</v>
      </c>
      <c r="J3520" s="35">
        <f t="shared" si="378"/>
        <v>260767.51</v>
      </c>
      <c r="K3520" s="35">
        <f t="shared" si="379"/>
        <v>44248.73000000001</v>
      </c>
      <c r="L3520" s="35">
        <f t="shared" si="380"/>
        <v>44248.73000000001</v>
      </c>
      <c r="M3520" s="36">
        <f t="shared" si="381"/>
        <v>0.169686515011015</v>
      </c>
      <c r="N3520" s="37">
        <f t="shared" si="382"/>
        <v>2022</v>
      </c>
      <c r="O3520" s="38" t="str">
        <f t="shared" si="383"/>
        <v>Q1</v>
      </c>
      <c r="P3520" s="37">
        <f t="shared" si="384"/>
        <v>1</v>
      </c>
    </row>
    <row r="3521" spans="1:16" x14ac:dyDescent="0.25">
      <c r="A3521" s="31">
        <v>44562</v>
      </c>
      <c r="B3521" s="32" t="s">
        <v>84</v>
      </c>
      <c r="C3521" s="32" t="s">
        <v>79</v>
      </c>
      <c r="D3521" s="32" t="s">
        <v>77</v>
      </c>
      <c r="E3521" s="33">
        <v>17</v>
      </c>
      <c r="F3521" s="34">
        <v>103891.91</v>
      </c>
      <c r="G3521" s="34">
        <v>8747.5300000000007</v>
      </c>
      <c r="H3521" s="34">
        <v>85941.08</v>
      </c>
      <c r="I3521" s="34">
        <v>0</v>
      </c>
      <c r="J3521" s="35">
        <f t="shared" si="378"/>
        <v>95144.38</v>
      </c>
      <c r="K3521" s="35">
        <f t="shared" si="379"/>
        <v>9203.3000000000029</v>
      </c>
      <c r="L3521" s="35">
        <f t="shared" si="380"/>
        <v>9203.3000000000029</v>
      </c>
      <c r="M3521" s="36">
        <f t="shared" si="381"/>
        <v>9.6729833123091483E-2</v>
      </c>
      <c r="N3521" s="37">
        <f t="shared" si="382"/>
        <v>2022</v>
      </c>
      <c r="O3521" s="38" t="str">
        <f t="shared" si="383"/>
        <v>Q1</v>
      </c>
      <c r="P3521" s="37">
        <f t="shared" si="384"/>
        <v>1</v>
      </c>
    </row>
    <row r="3522" spans="1:16" x14ac:dyDescent="0.25">
      <c r="A3522" s="31">
        <v>44562</v>
      </c>
      <c r="B3522" s="32" t="s">
        <v>85</v>
      </c>
      <c r="C3522" s="32" t="s">
        <v>86</v>
      </c>
      <c r="D3522" s="32" t="s">
        <v>76</v>
      </c>
      <c r="E3522" s="33">
        <v>39</v>
      </c>
      <c r="F3522" s="34">
        <v>62458.12</v>
      </c>
      <c r="G3522" s="34">
        <v>0</v>
      </c>
      <c r="H3522" s="34">
        <v>33341.22</v>
      </c>
      <c r="I3522" s="34">
        <v>4991.03</v>
      </c>
      <c r="J3522" s="35">
        <f t="shared" ref="J3522:J3585" si="385">F3522-G3522</f>
        <v>62458.12</v>
      </c>
      <c r="K3522" s="35">
        <f t="shared" ref="K3522:K3585" si="386">J3522-H3522</f>
        <v>29116.9</v>
      </c>
      <c r="L3522" s="35">
        <f t="shared" ref="L3522:L3585" si="387">K3522-I3522</f>
        <v>24125.870000000003</v>
      </c>
      <c r="M3522" s="36">
        <f t="shared" ref="M3522:M3585" si="388">IF(J3522=0,0,K3522/J3522)</f>
        <v>0.46618277975705963</v>
      </c>
      <c r="N3522" s="37">
        <f t="shared" ref="N3522:N3585" si="389">YEAR(A3522)</f>
        <v>2022</v>
      </c>
      <c r="O3522" s="38" t="str">
        <f t="shared" ref="O3522:O3585" si="390">"Q"&amp;ROUNDUP(MONTH(A3522)/3,0)</f>
        <v>Q1</v>
      </c>
      <c r="P3522" s="37">
        <f t="shared" ref="P3522:P3585" si="391">MONTH(A3522)</f>
        <v>1</v>
      </c>
    </row>
    <row r="3523" spans="1:16" x14ac:dyDescent="0.25">
      <c r="A3523" s="31">
        <v>44562</v>
      </c>
      <c r="B3523" s="32" t="s">
        <v>85</v>
      </c>
      <c r="C3523" s="32" t="s">
        <v>86</v>
      </c>
      <c r="D3523" s="32" t="s">
        <v>77</v>
      </c>
      <c r="E3523" s="33">
        <v>16</v>
      </c>
      <c r="F3523" s="34">
        <v>23698.959999999999</v>
      </c>
      <c r="G3523" s="34">
        <v>2138.92</v>
      </c>
      <c r="H3523" s="34">
        <v>13107.08</v>
      </c>
      <c r="I3523" s="34">
        <v>1724.81</v>
      </c>
      <c r="J3523" s="35">
        <f t="shared" si="385"/>
        <v>21560.04</v>
      </c>
      <c r="K3523" s="35">
        <f t="shared" si="386"/>
        <v>8452.9600000000009</v>
      </c>
      <c r="L3523" s="35">
        <f t="shared" si="387"/>
        <v>6728.1500000000015</v>
      </c>
      <c r="M3523" s="36">
        <f t="shared" si="388"/>
        <v>0.39206606295721164</v>
      </c>
      <c r="N3523" s="37">
        <f t="shared" si="389"/>
        <v>2022</v>
      </c>
      <c r="O3523" s="38" t="str">
        <f t="shared" si="390"/>
        <v>Q1</v>
      </c>
      <c r="P3523" s="37">
        <f t="shared" si="391"/>
        <v>1</v>
      </c>
    </row>
    <row r="3524" spans="1:16" x14ac:dyDescent="0.25">
      <c r="A3524" s="31">
        <v>44562</v>
      </c>
      <c r="B3524" s="32" t="s">
        <v>85</v>
      </c>
      <c r="C3524" s="32" t="s">
        <v>75</v>
      </c>
      <c r="D3524" s="32" t="s">
        <v>76</v>
      </c>
      <c r="E3524" s="33">
        <v>62</v>
      </c>
      <c r="F3524" s="34">
        <v>71114.929999999993</v>
      </c>
      <c r="G3524" s="34">
        <v>0</v>
      </c>
      <c r="H3524" s="34">
        <v>39701.81</v>
      </c>
      <c r="I3524" s="34">
        <v>0</v>
      </c>
      <c r="J3524" s="35">
        <f t="shared" si="385"/>
        <v>71114.929999999993</v>
      </c>
      <c r="K3524" s="35">
        <f t="shared" si="386"/>
        <v>31413.119999999995</v>
      </c>
      <c r="L3524" s="35">
        <f t="shared" si="387"/>
        <v>31413.119999999995</v>
      </c>
      <c r="M3524" s="36">
        <f t="shared" si="388"/>
        <v>0.44172327807958184</v>
      </c>
      <c r="N3524" s="37">
        <f t="shared" si="389"/>
        <v>2022</v>
      </c>
      <c r="O3524" s="38" t="str">
        <f t="shared" si="390"/>
        <v>Q1</v>
      </c>
      <c r="P3524" s="37">
        <f t="shared" si="391"/>
        <v>1</v>
      </c>
    </row>
    <row r="3525" spans="1:16" x14ac:dyDescent="0.25">
      <c r="A3525" s="31">
        <v>44562</v>
      </c>
      <c r="B3525" s="32" t="s">
        <v>85</v>
      </c>
      <c r="C3525" s="32" t="s">
        <v>75</v>
      </c>
      <c r="D3525" s="32" t="s">
        <v>77</v>
      </c>
      <c r="E3525" s="33">
        <v>9</v>
      </c>
      <c r="F3525" s="34">
        <v>8796.4599999999991</v>
      </c>
      <c r="G3525" s="34">
        <v>658.72</v>
      </c>
      <c r="H3525" s="34">
        <v>5081.92</v>
      </c>
      <c r="I3525" s="34">
        <v>0</v>
      </c>
      <c r="J3525" s="35">
        <f t="shared" si="385"/>
        <v>8137.7399999999989</v>
      </c>
      <c r="K3525" s="35">
        <f t="shared" si="386"/>
        <v>3055.8199999999988</v>
      </c>
      <c r="L3525" s="35">
        <f t="shared" si="387"/>
        <v>3055.8199999999988</v>
      </c>
      <c r="M3525" s="36">
        <f t="shared" si="388"/>
        <v>0.37551212007264906</v>
      </c>
      <c r="N3525" s="37">
        <f t="shared" si="389"/>
        <v>2022</v>
      </c>
      <c r="O3525" s="38" t="str">
        <f t="shared" si="390"/>
        <v>Q1</v>
      </c>
      <c r="P3525" s="37">
        <f t="shared" si="391"/>
        <v>1</v>
      </c>
    </row>
    <row r="3526" spans="1:16" x14ac:dyDescent="0.25">
      <c r="A3526" s="31">
        <v>44562</v>
      </c>
      <c r="B3526" s="32" t="s">
        <v>85</v>
      </c>
      <c r="C3526" s="32" t="s">
        <v>78</v>
      </c>
      <c r="D3526" s="32" t="s">
        <v>76</v>
      </c>
      <c r="E3526" s="33">
        <v>236</v>
      </c>
      <c r="F3526" s="34">
        <v>308832.01</v>
      </c>
      <c r="G3526" s="34">
        <v>0</v>
      </c>
      <c r="H3526" s="34">
        <v>168562.99</v>
      </c>
      <c r="I3526" s="34">
        <v>0</v>
      </c>
      <c r="J3526" s="35">
        <f t="shared" si="385"/>
        <v>308832.01</v>
      </c>
      <c r="K3526" s="35">
        <f t="shared" si="386"/>
        <v>140269.02000000002</v>
      </c>
      <c r="L3526" s="35">
        <f t="shared" si="387"/>
        <v>140269.02000000002</v>
      </c>
      <c r="M3526" s="36">
        <f t="shared" si="388"/>
        <v>0.45419197317013871</v>
      </c>
      <c r="N3526" s="37">
        <f t="shared" si="389"/>
        <v>2022</v>
      </c>
      <c r="O3526" s="38" t="str">
        <f t="shared" si="390"/>
        <v>Q1</v>
      </c>
      <c r="P3526" s="37">
        <f t="shared" si="391"/>
        <v>1</v>
      </c>
    </row>
    <row r="3527" spans="1:16" x14ac:dyDescent="0.25">
      <c r="A3527" s="31">
        <v>44562</v>
      </c>
      <c r="B3527" s="32" t="s">
        <v>85</v>
      </c>
      <c r="C3527" s="32" t="s">
        <v>78</v>
      </c>
      <c r="D3527" s="32" t="s">
        <v>77</v>
      </c>
      <c r="E3527" s="33">
        <v>25</v>
      </c>
      <c r="F3527" s="34">
        <v>35096.82</v>
      </c>
      <c r="G3527" s="34">
        <v>3000.99</v>
      </c>
      <c r="H3527" s="34">
        <v>19878.990000000002</v>
      </c>
      <c r="I3527" s="34">
        <v>0</v>
      </c>
      <c r="J3527" s="35">
        <f t="shared" si="385"/>
        <v>32095.83</v>
      </c>
      <c r="K3527" s="35">
        <f t="shared" si="386"/>
        <v>12216.84</v>
      </c>
      <c r="L3527" s="35">
        <f t="shared" si="387"/>
        <v>12216.84</v>
      </c>
      <c r="M3527" s="36">
        <f t="shared" si="388"/>
        <v>0.38063636304155396</v>
      </c>
      <c r="N3527" s="37">
        <f t="shared" si="389"/>
        <v>2022</v>
      </c>
      <c r="O3527" s="38" t="str">
        <f t="shared" si="390"/>
        <v>Q1</v>
      </c>
      <c r="P3527" s="37">
        <f t="shared" si="391"/>
        <v>1</v>
      </c>
    </row>
    <row r="3528" spans="1:16" x14ac:dyDescent="0.25">
      <c r="A3528" s="31">
        <v>44562</v>
      </c>
      <c r="B3528" s="32" t="s">
        <v>85</v>
      </c>
      <c r="C3528" s="32" t="s">
        <v>79</v>
      </c>
      <c r="D3528" s="32" t="s">
        <v>76</v>
      </c>
      <c r="E3528" s="33">
        <v>26</v>
      </c>
      <c r="F3528" s="34">
        <v>36075.53</v>
      </c>
      <c r="G3528" s="34">
        <v>0</v>
      </c>
      <c r="H3528" s="34">
        <v>18570.93</v>
      </c>
      <c r="I3528" s="34">
        <v>0</v>
      </c>
      <c r="J3528" s="35">
        <f t="shared" si="385"/>
        <v>36075.53</v>
      </c>
      <c r="K3528" s="35">
        <f t="shared" si="386"/>
        <v>17504.599999999999</v>
      </c>
      <c r="L3528" s="35">
        <f t="shared" si="387"/>
        <v>17504.599999999999</v>
      </c>
      <c r="M3528" s="36">
        <f t="shared" si="388"/>
        <v>0.48522086854995616</v>
      </c>
      <c r="N3528" s="37">
        <f t="shared" si="389"/>
        <v>2022</v>
      </c>
      <c r="O3528" s="38" t="str">
        <f t="shared" si="390"/>
        <v>Q1</v>
      </c>
      <c r="P3528" s="37">
        <f t="shared" si="391"/>
        <v>1</v>
      </c>
    </row>
    <row r="3529" spans="1:16" x14ac:dyDescent="0.25">
      <c r="A3529" s="31">
        <v>44562</v>
      </c>
      <c r="B3529" s="32" t="s">
        <v>85</v>
      </c>
      <c r="C3529" s="32" t="s">
        <v>79</v>
      </c>
      <c r="D3529" s="32" t="s">
        <v>77</v>
      </c>
      <c r="E3529" s="33">
        <v>13</v>
      </c>
      <c r="F3529" s="34">
        <v>17362.05</v>
      </c>
      <c r="G3529" s="34">
        <v>1640.92</v>
      </c>
      <c r="H3529" s="34">
        <v>9461.2800000000007</v>
      </c>
      <c r="I3529" s="34">
        <v>0</v>
      </c>
      <c r="J3529" s="35">
        <f t="shared" si="385"/>
        <v>15721.13</v>
      </c>
      <c r="K3529" s="35">
        <f t="shared" si="386"/>
        <v>6259.8499999999985</v>
      </c>
      <c r="L3529" s="35">
        <f t="shared" si="387"/>
        <v>6259.8499999999985</v>
      </c>
      <c r="M3529" s="36">
        <f t="shared" si="388"/>
        <v>0.39818066513030542</v>
      </c>
      <c r="N3529" s="37">
        <f t="shared" si="389"/>
        <v>2022</v>
      </c>
      <c r="O3529" s="38" t="str">
        <f t="shared" si="390"/>
        <v>Q1</v>
      </c>
      <c r="P3529" s="37">
        <f t="shared" si="391"/>
        <v>1</v>
      </c>
    </row>
    <row r="3530" spans="1:16" x14ac:dyDescent="0.25">
      <c r="A3530" s="31">
        <v>44593</v>
      </c>
      <c r="B3530" s="32" t="s">
        <v>74</v>
      </c>
      <c r="C3530" s="32" t="s">
        <v>86</v>
      </c>
      <c r="D3530" s="32" t="s">
        <v>76</v>
      </c>
      <c r="E3530" s="33">
        <v>125</v>
      </c>
      <c r="F3530" s="34">
        <v>50565.95</v>
      </c>
      <c r="G3530" s="34">
        <v>0</v>
      </c>
      <c r="H3530" s="34">
        <v>29339.93</v>
      </c>
      <c r="I3530" s="34">
        <v>4043.11</v>
      </c>
      <c r="J3530" s="35">
        <f t="shared" si="385"/>
        <v>50565.95</v>
      </c>
      <c r="K3530" s="35">
        <f t="shared" si="386"/>
        <v>21226.019999999997</v>
      </c>
      <c r="L3530" s="35">
        <f t="shared" si="387"/>
        <v>17182.909999999996</v>
      </c>
      <c r="M3530" s="36">
        <f t="shared" si="388"/>
        <v>0.4197690343007498</v>
      </c>
      <c r="N3530" s="37">
        <f t="shared" si="389"/>
        <v>2022</v>
      </c>
      <c r="O3530" s="38" t="str">
        <f t="shared" si="390"/>
        <v>Q1</v>
      </c>
      <c r="P3530" s="37">
        <f t="shared" si="391"/>
        <v>2</v>
      </c>
    </row>
    <row r="3531" spans="1:16" x14ac:dyDescent="0.25">
      <c r="A3531" s="31">
        <v>44593</v>
      </c>
      <c r="B3531" s="32" t="s">
        <v>74</v>
      </c>
      <c r="C3531" s="32" t="s">
        <v>86</v>
      </c>
      <c r="D3531" s="32" t="s">
        <v>77</v>
      </c>
      <c r="E3531" s="33">
        <v>30</v>
      </c>
      <c r="F3531" s="34">
        <v>11430.57</v>
      </c>
      <c r="G3531" s="34">
        <v>895.58</v>
      </c>
      <c r="H3531" s="34">
        <v>7809.54</v>
      </c>
      <c r="I3531" s="34">
        <v>844.65</v>
      </c>
      <c r="J3531" s="35">
        <f t="shared" si="385"/>
        <v>10534.99</v>
      </c>
      <c r="K3531" s="35">
        <f t="shared" si="386"/>
        <v>2725.45</v>
      </c>
      <c r="L3531" s="35">
        <f t="shared" si="387"/>
        <v>1880.7999999999997</v>
      </c>
      <c r="M3531" s="36">
        <f t="shared" si="388"/>
        <v>0.25870456450362078</v>
      </c>
      <c r="N3531" s="37">
        <f t="shared" si="389"/>
        <v>2022</v>
      </c>
      <c r="O3531" s="38" t="str">
        <f t="shared" si="390"/>
        <v>Q1</v>
      </c>
      <c r="P3531" s="37">
        <f t="shared" si="391"/>
        <v>2</v>
      </c>
    </row>
    <row r="3532" spans="1:16" x14ac:dyDescent="0.25">
      <c r="A3532" s="31">
        <v>44593</v>
      </c>
      <c r="B3532" s="32" t="s">
        <v>74</v>
      </c>
      <c r="C3532" s="32" t="s">
        <v>75</v>
      </c>
      <c r="D3532" s="32" t="s">
        <v>76</v>
      </c>
      <c r="E3532" s="33">
        <v>129</v>
      </c>
      <c r="F3532" s="34">
        <v>56918.6</v>
      </c>
      <c r="G3532" s="34">
        <v>0</v>
      </c>
      <c r="H3532" s="34">
        <v>36220.15</v>
      </c>
      <c r="I3532" s="34">
        <v>0</v>
      </c>
      <c r="J3532" s="35">
        <f t="shared" si="385"/>
        <v>56918.6</v>
      </c>
      <c r="K3532" s="35">
        <f t="shared" si="386"/>
        <v>20698.449999999997</v>
      </c>
      <c r="L3532" s="35">
        <f t="shared" si="387"/>
        <v>20698.449999999997</v>
      </c>
      <c r="M3532" s="36">
        <f t="shared" si="388"/>
        <v>0.36365001950153375</v>
      </c>
      <c r="N3532" s="37">
        <f t="shared" si="389"/>
        <v>2022</v>
      </c>
      <c r="O3532" s="38" t="str">
        <f t="shared" si="390"/>
        <v>Q1</v>
      </c>
      <c r="P3532" s="37">
        <f t="shared" si="391"/>
        <v>2</v>
      </c>
    </row>
    <row r="3533" spans="1:16" x14ac:dyDescent="0.25">
      <c r="A3533" s="31">
        <v>44593</v>
      </c>
      <c r="B3533" s="32" t="s">
        <v>74</v>
      </c>
      <c r="C3533" s="32" t="s">
        <v>75</v>
      </c>
      <c r="D3533" s="32" t="s">
        <v>77</v>
      </c>
      <c r="E3533" s="33">
        <v>19</v>
      </c>
      <c r="F3533" s="34">
        <v>8402.34</v>
      </c>
      <c r="G3533" s="34">
        <v>637.79</v>
      </c>
      <c r="H3533" s="34">
        <v>4520.07</v>
      </c>
      <c r="I3533" s="34">
        <v>0</v>
      </c>
      <c r="J3533" s="35">
        <f t="shared" si="385"/>
        <v>7764.55</v>
      </c>
      <c r="K3533" s="35">
        <f t="shared" si="386"/>
        <v>3244.4800000000005</v>
      </c>
      <c r="L3533" s="35">
        <f t="shared" si="387"/>
        <v>3244.4800000000005</v>
      </c>
      <c r="M3533" s="36">
        <f t="shared" si="388"/>
        <v>0.41785808578732836</v>
      </c>
      <c r="N3533" s="37">
        <f t="shared" si="389"/>
        <v>2022</v>
      </c>
      <c r="O3533" s="38" t="str">
        <f t="shared" si="390"/>
        <v>Q1</v>
      </c>
      <c r="P3533" s="37">
        <f t="shared" si="391"/>
        <v>2</v>
      </c>
    </row>
    <row r="3534" spans="1:16" x14ac:dyDescent="0.25">
      <c r="A3534" s="31">
        <v>44593</v>
      </c>
      <c r="B3534" s="32" t="s">
        <v>74</v>
      </c>
      <c r="C3534" s="32" t="s">
        <v>78</v>
      </c>
      <c r="D3534" s="32" t="s">
        <v>76</v>
      </c>
      <c r="E3534" s="33">
        <v>670</v>
      </c>
      <c r="F3534" s="34">
        <v>284459.88</v>
      </c>
      <c r="G3534" s="34">
        <v>0</v>
      </c>
      <c r="H3534" s="34">
        <v>171423.72</v>
      </c>
      <c r="I3534" s="34">
        <v>0</v>
      </c>
      <c r="J3534" s="35">
        <f t="shared" si="385"/>
        <v>284459.88</v>
      </c>
      <c r="K3534" s="35">
        <f t="shared" si="386"/>
        <v>113036.16</v>
      </c>
      <c r="L3534" s="35">
        <f t="shared" si="387"/>
        <v>113036.16</v>
      </c>
      <c r="M3534" s="36">
        <f t="shared" si="388"/>
        <v>0.39737118640421282</v>
      </c>
      <c r="N3534" s="37">
        <f t="shared" si="389"/>
        <v>2022</v>
      </c>
      <c r="O3534" s="38" t="str">
        <f t="shared" si="390"/>
        <v>Q1</v>
      </c>
      <c r="P3534" s="37">
        <f t="shared" si="391"/>
        <v>2</v>
      </c>
    </row>
    <row r="3535" spans="1:16" x14ac:dyDescent="0.25">
      <c r="A3535" s="31">
        <v>44593</v>
      </c>
      <c r="B3535" s="32" t="s">
        <v>74</v>
      </c>
      <c r="C3535" s="32" t="s">
        <v>78</v>
      </c>
      <c r="D3535" s="32" t="s">
        <v>77</v>
      </c>
      <c r="E3535" s="33">
        <v>23</v>
      </c>
      <c r="F3535" s="34">
        <v>11100.59</v>
      </c>
      <c r="G3535" s="34">
        <v>555.03</v>
      </c>
      <c r="H3535" s="34">
        <v>6760.65</v>
      </c>
      <c r="I3535" s="34">
        <v>0</v>
      </c>
      <c r="J3535" s="35">
        <f t="shared" si="385"/>
        <v>10545.56</v>
      </c>
      <c r="K3535" s="35">
        <f t="shared" si="386"/>
        <v>3784.91</v>
      </c>
      <c r="L3535" s="35">
        <f t="shared" si="387"/>
        <v>3784.91</v>
      </c>
      <c r="M3535" s="36">
        <f t="shared" si="388"/>
        <v>0.35891029020744275</v>
      </c>
      <c r="N3535" s="37">
        <f t="shared" si="389"/>
        <v>2022</v>
      </c>
      <c r="O3535" s="38" t="str">
        <f t="shared" si="390"/>
        <v>Q1</v>
      </c>
      <c r="P3535" s="37">
        <f t="shared" si="391"/>
        <v>2</v>
      </c>
    </row>
    <row r="3536" spans="1:16" x14ac:dyDescent="0.25">
      <c r="A3536" s="31">
        <v>44593</v>
      </c>
      <c r="B3536" s="32" t="s">
        <v>74</v>
      </c>
      <c r="C3536" s="32" t="s">
        <v>79</v>
      </c>
      <c r="D3536" s="32" t="s">
        <v>76</v>
      </c>
      <c r="E3536" s="33">
        <v>92</v>
      </c>
      <c r="F3536" s="34">
        <v>34728.639999999999</v>
      </c>
      <c r="G3536" s="34">
        <v>0</v>
      </c>
      <c r="H3536" s="34">
        <v>18884.93</v>
      </c>
      <c r="I3536" s="34">
        <v>0</v>
      </c>
      <c r="J3536" s="35">
        <f t="shared" si="385"/>
        <v>34728.639999999999</v>
      </c>
      <c r="K3536" s="35">
        <f t="shared" si="386"/>
        <v>15843.71</v>
      </c>
      <c r="L3536" s="35">
        <f t="shared" si="387"/>
        <v>15843.71</v>
      </c>
      <c r="M3536" s="36">
        <f t="shared" si="388"/>
        <v>0.45621452495692316</v>
      </c>
      <c r="N3536" s="37">
        <f t="shared" si="389"/>
        <v>2022</v>
      </c>
      <c r="O3536" s="38" t="str">
        <f t="shared" si="390"/>
        <v>Q1</v>
      </c>
      <c r="P3536" s="37">
        <f t="shared" si="391"/>
        <v>2</v>
      </c>
    </row>
    <row r="3537" spans="1:16" x14ac:dyDescent="0.25">
      <c r="A3537" s="31">
        <v>44593</v>
      </c>
      <c r="B3537" s="32" t="s">
        <v>74</v>
      </c>
      <c r="C3537" s="32" t="s">
        <v>79</v>
      </c>
      <c r="D3537" s="32" t="s">
        <v>77</v>
      </c>
      <c r="E3537" s="33">
        <v>21</v>
      </c>
      <c r="F3537" s="34">
        <v>10213.18</v>
      </c>
      <c r="G3537" s="34">
        <v>748.69</v>
      </c>
      <c r="H3537" s="34">
        <v>6265.21</v>
      </c>
      <c r="I3537" s="34">
        <v>0</v>
      </c>
      <c r="J3537" s="35">
        <f t="shared" si="385"/>
        <v>9464.49</v>
      </c>
      <c r="K3537" s="35">
        <f t="shared" si="386"/>
        <v>3199.2799999999997</v>
      </c>
      <c r="L3537" s="35">
        <f t="shared" si="387"/>
        <v>3199.2799999999997</v>
      </c>
      <c r="M3537" s="36">
        <f t="shared" si="388"/>
        <v>0.33802983573335699</v>
      </c>
      <c r="N3537" s="37">
        <f t="shared" si="389"/>
        <v>2022</v>
      </c>
      <c r="O3537" s="38" t="str">
        <f t="shared" si="390"/>
        <v>Q1</v>
      </c>
      <c r="P3537" s="37">
        <f t="shared" si="391"/>
        <v>2</v>
      </c>
    </row>
    <row r="3538" spans="1:16" x14ac:dyDescent="0.25">
      <c r="A3538" s="31">
        <v>44593</v>
      </c>
      <c r="B3538" s="32" t="s">
        <v>80</v>
      </c>
      <c r="C3538" s="32" t="s">
        <v>86</v>
      </c>
      <c r="D3538" s="32" t="s">
        <v>76</v>
      </c>
      <c r="E3538" s="33">
        <v>50</v>
      </c>
      <c r="F3538" s="34">
        <v>321485.57</v>
      </c>
      <c r="G3538" s="34">
        <v>0</v>
      </c>
      <c r="H3538" s="34">
        <v>282897.25</v>
      </c>
      <c r="I3538" s="34">
        <v>25704.94</v>
      </c>
      <c r="J3538" s="35">
        <f t="shared" si="385"/>
        <v>321485.57</v>
      </c>
      <c r="K3538" s="35">
        <f t="shared" si="386"/>
        <v>38588.320000000007</v>
      </c>
      <c r="L3538" s="35">
        <f t="shared" si="387"/>
        <v>12883.380000000008</v>
      </c>
      <c r="M3538" s="36">
        <f t="shared" si="388"/>
        <v>0.12003126610006168</v>
      </c>
      <c r="N3538" s="37">
        <f t="shared" si="389"/>
        <v>2022</v>
      </c>
      <c r="O3538" s="38" t="str">
        <f t="shared" si="390"/>
        <v>Q1</v>
      </c>
      <c r="P3538" s="37">
        <f t="shared" si="391"/>
        <v>2</v>
      </c>
    </row>
    <row r="3539" spans="1:16" x14ac:dyDescent="0.25">
      <c r="A3539" s="31">
        <v>44593</v>
      </c>
      <c r="B3539" s="32" t="s">
        <v>80</v>
      </c>
      <c r="C3539" s="32" t="s">
        <v>86</v>
      </c>
      <c r="D3539" s="32" t="s">
        <v>77</v>
      </c>
      <c r="E3539" s="33">
        <v>12</v>
      </c>
      <c r="F3539" s="34">
        <v>75810.98</v>
      </c>
      <c r="G3539" s="34">
        <v>5802.08</v>
      </c>
      <c r="H3539" s="34">
        <v>66717.429999999993</v>
      </c>
      <c r="I3539" s="34">
        <v>5614.27</v>
      </c>
      <c r="J3539" s="35">
        <f t="shared" si="385"/>
        <v>70008.899999999994</v>
      </c>
      <c r="K3539" s="35">
        <f t="shared" si="386"/>
        <v>3291.4700000000012</v>
      </c>
      <c r="L3539" s="35">
        <f t="shared" si="387"/>
        <v>-2322.7999999999993</v>
      </c>
      <c r="M3539" s="36">
        <f t="shared" si="388"/>
        <v>4.7015022375726537E-2</v>
      </c>
      <c r="N3539" s="37">
        <f t="shared" si="389"/>
        <v>2022</v>
      </c>
      <c r="O3539" s="38" t="str">
        <f t="shared" si="390"/>
        <v>Q1</v>
      </c>
      <c r="P3539" s="37">
        <f t="shared" si="391"/>
        <v>2</v>
      </c>
    </row>
    <row r="3540" spans="1:16" x14ac:dyDescent="0.25">
      <c r="A3540" s="31">
        <v>44593</v>
      </c>
      <c r="B3540" s="32" t="s">
        <v>80</v>
      </c>
      <c r="C3540" s="32" t="s">
        <v>75</v>
      </c>
      <c r="D3540" s="32" t="s">
        <v>76</v>
      </c>
      <c r="E3540" s="33">
        <v>58</v>
      </c>
      <c r="F3540" s="34">
        <v>356635.4</v>
      </c>
      <c r="G3540" s="34">
        <v>0</v>
      </c>
      <c r="H3540" s="34">
        <v>305837.96999999997</v>
      </c>
      <c r="I3540" s="34">
        <v>0</v>
      </c>
      <c r="J3540" s="35">
        <f t="shared" si="385"/>
        <v>356635.4</v>
      </c>
      <c r="K3540" s="35">
        <f t="shared" si="386"/>
        <v>50797.430000000051</v>
      </c>
      <c r="L3540" s="35">
        <f t="shared" si="387"/>
        <v>50797.430000000051</v>
      </c>
      <c r="M3540" s="36">
        <f t="shared" si="388"/>
        <v>0.14243518730894367</v>
      </c>
      <c r="N3540" s="37">
        <f t="shared" si="389"/>
        <v>2022</v>
      </c>
      <c r="O3540" s="38" t="str">
        <f t="shared" si="390"/>
        <v>Q1</v>
      </c>
      <c r="P3540" s="37">
        <f t="shared" si="391"/>
        <v>2</v>
      </c>
    </row>
    <row r="3541" spans="1:16" x14ac:dyDescent="0.25">
      <c r="A3541" s="31">
        <v>44593</v>
      </c>
      <c r="B3541" s="32" t="s">
        <v>80</v>
      </c>
      <c r="C3541" s="32" t="s">
        <v>75</v>
      </c>
      <c r="D3541" s="32" t="s">
        <v>77</v>
      </c>
      <c r="E3541" s="33">
        <v>3</v>
      </c>
      <c r="F3541" s="34">
        <v>8521.68</v>
      </c>
      <c r="G3541" s="34">
        <v>681.73</v>
      </c>
      <c r="H3541" s="34">
        <v>7384.76</v>
      </c>
      <c r="I3541" s="34">
        <v>0</v>
      </c>
      <c r="J3541" s="35">
        <f t="shared" si="385"/>
        <v>7839.9500000000007</v>
      </c>
      <c r="K3541" s="35">
        <f t="shared" si="386"/>
        <v>455.19000000000051</v>
      </c>
      <c r="L3541" s="35">
        <f t="shared" si="387"/>
        <v>455.19000000000051</v>
      </c>
      <c r="M3541" s="36">
        <f t="shared" si="388"/>
        <v>5.8060319262240249E-2</v>
      </c>
      <c r="N3541" s="37">
        <f t="shared" si="389"/>
        <v>2022</v>
      </c>
      <c r="O3541" s="38" t="str">
        <f t="shared" si="390"/>
        <v>Q1</v>
      </c>
      <c r="P3541" s="37">
        <f t="shared" si="391"/>
        <v>2</v>
      </c>
    </row>
    <row r="3542" spans="1:16" x14ac:dyDescent="0.25">
      <c r="A3542" s="31">
        <v>44593</v>
      </c>
      <c r="B3542" s="32" t="s">
        <v>80</v>
      </c>
      <c r="C3542" s="32" t="s">
        <v>78</v>
      </c>
      <c r="D3542" s="32" t="s">
        <v>76</v>
      </c>
      <c r="E3542" s="33">
        <v>106</v>
      </c>
      <c r="F3542" s="34">
        <v>608312.37</v>
      </c>
      <c r="G3542" s="34">
        <v>0</v>
      </c>
      <c r="H3542" s="34">
        <v>530542.39</v>
      </c>
      <c r="I3542" s="34">
        <v>0</v>
      </c>
      <c r="J3542" s="35">
        <f t="shared" si="385"/>
        <v>608312.37</v>
      </c>
      <c r="K3542" s="35">
        <f t="shared" si="386"/>
        <v>77769.979999999981</v>
      </c>
      <c r="L3542" s="35">
        <f t="shared" si="387"/>
        <v>77769.979999999981</v>
      </c>
      <c r="M3542" s="36">
        <f t="shared" si="388"/>
        <v>0.12784546860357285</v>
      </c>
      <c r="N3542" s="37">
        <f t="shared" si="389"/>
        <v>2022</v>
      </c>
      <c r="O3542" s="38" t="str">
        <f t="shared" si="390"/>
        <v>Q1</v>
      </c>
      <c r="P3542" s="37">
        <f t="shared" si="391"/>
        <v>2</v>
      </c>
    </row>
    <row r="3543" spans="1:16" x14ac:dyDescent="0.25">
      <c r="A3543" s="31">
        <v>44593</v>
      </c>
      <c r="B3543" s="32" t="s">
        <v>80</v>
      </c>
      <c r="C3543" s="32" t="s">
        <v>78</v>
      </c>
      <c r="D3543" s="32" t="s">
        <v>77</v>
      </c>
      <c r="E3543" s="33">
        <v>6</v>
      </c>
      <c r="F3543" s="34">
        <v>37787.25</v>
      </c>
      <c r="G3543" s="34">
        <v>1889.36</v>
      </c>
      <c r="H3543" s="34">
        <v>33338.29</v>
      </c>
      <c r="I3543" s="34">
        <v>0</v>
      </c>
      <c r="J3543" s="35">
        <f t="shared" si="385"/>
        <v>35897.89</v>
      </c>
      <c r="K3543" s="35">
        <f t="shared" si="386"/>
        <v>2559.5999999999985</v>
      </c>
      <c r="L3543" s="35">
        <f t="shared" si="387"/>
        <v>2559.5999999999985</v>
      </c>
      <c r="M3543" s="36">
        <f t="shared" si="388"/>
        <v>7.1302240883795637E-2</v>
      </c>
      <c r="N3543" s="37">
        <f t="shared" si="389"/>
        <v>2022</v>
      </c>
      <c r="O3543" s="38" t="str">
        <f t="shared" si="390"/>
        <v>Q1</v>
      </c>
      <c r="P3543" s="37">
        <f t="shared" si="391"/>
        <v>2</v>
      </c>
    </row>
    <row r="3544" spans="1:16" x14ac:dyDescent="0.25">
      <c r="A3544" s="31">
        <v>44593</v>
      </c>
      <c r="B3544" s="32" t="s">
        <v>80</v>
      </c>
      <c r="C3544" s="32" t="s">
        <v>79</v>
      </c>
      <c r="D3544" s="32" t="s">
        <v>76</v>
      </c>
      <c r="E3544" s="33">
        <v>27</v>
      </c>
      <c r="F3544" s="34">
        <v>179896.55</v>
      </c>
      <c r="G3544" s="34">
        <v>0</v>
      </c>
      <c r="H3544" s="34">
        <v>155364.25</v>
      </c>
      <c r="I3544" s="34">
        <v>0</v>
      </c>
      <c r="J3544" s="35">
        <f t="shared" si="385"/>
        <v>179896.55</v>
      </c>
      <c r="K3544" s="35">
        <f t="shared" si="386"/>
        <v>24532.299999999988</v>
      </c>
      <c r="L3544" s="35">
        <f t="shared" si="387"/>
        <v>24532.299999999988</v>
      </c>
      <c r="M3544" s="36">
        <f t="shared" si="388"/>
        <v>0.13636892980993792</v>
      </c>
      <c r="N3544" s="37">
        <f t="shared" si="389"/>
        <v>2022</v>
      </c>
      <c r="O3544" s="38" t="str">
        <f t="shared" si="390"/>
        <v>Q1</v>
      </c>
      <c r="P3544" s="37">
        <f t="shared" si="391"/>
        <v>2</v>
      </c>
    </row>
    <row r="3545" spans="1:16" x14ac:dyDescent="0.25">
      <c r="A3545" s="31">
        <v>44593</v>
      </c>
      <c r="B3545" s="32" t="s">
        <v>80</v>
      </c>
      <c r="C3545" s="32" t="s">
        <v>79</v>
      </c>
      <c r="D3545" s="32" t="s">
        <v>77</v>
      </c>
      <c r="E3545" s="33">
        <v>8</v>
      </c>
      <c r="F3545" s="34">
        <v>32976.300000000003</v>
      </c>
      <c r="G3545" s="34">
        <v>2593.87</v>
      </c>
      <c r="H3545" s="34">
        <v>27902.5</v>
      </c>
      <c r="I3545" s="34">
        <v>0</v>
      </c>
      <c r="J3545" s="35">
        <f t="shared" si="385"/>
        <v>30382.430000000004</v>
      </c>
      <c r="K3545" s="35">
        <f t="shared" si="386"/>
        <v>2479.9300000000039</v>
      </c>
      <c r="L3545" s="35">
        <f t="shared" si="387"/>
        <v>2479.9300000000039</v>
      </c>
      <c r="M3545" s="36">
        <f t="shared" si="388"/>
        <v>8.1623820082857221E-2</v>
      </c>
      <c r="N3545" s="37">
        <f t="shared" si="389"/>
        <v>2022</v>
      </c>
      <c r="O3545" s="38" t="str">
        <f t="shared" si="390"/>
        <v>Q1</v>
      </c>
      <c r="P3545" s="37">
        <f t="shared" si="391"/>
        <v>2</v>
      </c>
    </row>
    <row r="3546" spans="1:16" x14ac:dyDescent="0.25">
      <c r="A3546" s="31">
        <v>44593</v>
      </c>
      <c r="B3546" s="32" t="s">
        <v>81</v>
      </c>
      <c r="C3546" s="32" t="s">
        <v>86</v>
      </c>
      <c r="D3546" s="32" t="s">
        <v>76</v>
      </c>
      <c r="E3546" s="33">
        <v>72</v>
      </c>
      <c r="F3546" s="34">
        <v>57037.97</v>
      </c>
      <c r="G3546" s="34">
        <v>0</v>
      </c>
      <c r="H3546" s="34">
        <v>26602.69</v>
      </c>
      <c r="I3546" s="34">
        <v>4556.6099999999997</v>
      </c>
      <c r="J3546" s="35">
        <f t="shared" si="385"/>
        <v>57037.97</v>
      </c>
      <c r="K3546" s="35">
        <f t="shared" si="386"/>
        <v>30435.280000000002</v>
      </c>
      <c r="L3546" s="35">
        <f t="shared" si="387"/>
        <v>25878.670000000002</v>
      </c>
      <c r="M3546" s="36">
        <f t="shared" si="388"/>
        <v>0.5335968303219768</v>
      </c>
      <c r="N3546" s="37">
        <f t="shared" si="389"/>
        <v>2022</v>
      </c>
      <c r="O3546" s="38" t="str">
        <f t="shared" si="390"/>
        <v>Q1</v>
      </c>
      <c r="P3546" s="37">
        <f t="shared" si="391"/>
        <v>2</v>
      </c>
    </row>
    <row r="3547" spans="1:16" x14ac:dyDescent="0.25">
      <c r="A3547" s="31">
        <v>44593</v>
      </c>
      <c r="B3547" s="32" t="s">
        <v>81</v>
      </c>
      <c r="C3547" s="32" t="s">
        <v>86</v>
      </c>
      <c r="D3547" s="32" t="s">
        <v>77</v>
      </c>
      <c r="E3547" s="33">
        <v>14</v>
      </c>
      <c r="F3547" s="34">
        <v>12056.72</v>
      </c>
      <c r="G3547" s="34">
        <v>828.94</v>
      </c>
      <c r="H3547" s="34">
        <v>5058.17</v>
      </c>
      <c r="I3547" s="34">
        <v>905.95</v>
      </c>
      <c r="J3547" s="35">
        <f t="shared" si="385"/>
        <v>11227.779999999999</v>
      </c>
      <c r="K3547" s="35">
        <f t="shared" si="386"/>
        <v>6169.6099999999988</v>
      </c>
      <c r="L3547" s="35">
        <f t="shared" si="387"/>
        <v>5263.6599999999989</v>
      </c>
      <c r="M3547" s="36">
        <f t="shared" si="388"/>
        <v>0.54949509163877452</v>
      </c>
      <c r="N3547" s="37">
        <f t="shared" si="389"/>
        <v>2022</v>
      </c>
      <c r="O3547" s="38" t="str">
        <f t="shared" si="390"/>
        <v>Q1</v>
      </c>
      <c r="P3547" s="37">
        <f t="shared" si="391"/>
        <v>2</v>
      </c>
    </row>
    <row r="3548" spans="1:16" x14ac:dyDescent="0.25">
      <c r="A3548" s="31">
        <v>44593</v>
      </c>
      <c r="B3548" s="32" t="s">
        <v>81</v>
      </c>
      <c r="C3548" s="32" t="s">
        <v>75</v>
      </c>
      <c r="D3548" s="32" t="s">
        <v>76</v>
      </c>
      <c r="E3548" s="33">
        <v>77</v>
      </c>
      <c r="F3548" s="34">
        <v>51345.1</v>
      </c>
      <c r="G3548" s="34">
        <v>0</v>
      </c>
      <c r="H3548" s="34">
        <v>23549.11</v>
      </c>
      <c r="I3548" s="34">
        <v>0</v>
      </c>
      <c r="J3548" s="35">
        <f t="shared" si="385"/>
        <v>51345.1</v>
      </c>
      <c r="K3548" s="35">
        <f t="shared" si="386"/>
        <v>27795.989999999998</v>
      </c>
      <c r="L3548" s="35">
        <f t="shared" si="387"/>
        <v>27795.989999999998</v>
      </c>
      <c r="M3548" s="36">
        <f t="shared" si="388"/>
        <v>0.54135623457739879</v>
      </c>
      <c r="N3548" s="37">
        <f t="shared" si="389"/>
        <v>2022</v>
      </c>
      <c r="O3548" s="38" t="str">
        <f t="shared" si="390"/>
        <v>Q1</v>
      </c>
      <c r="P3548" s="37">
        <f t="shared" si="391"/>
        <v>2</v>
      </c>
    </row>
    <row r="3549" spans="1:16" x14ac:dyDescent="0.25">
      <c r="A3549" s="31">
        <v>44593</v>
      </c>
      <c r="B3549" s="32" t="s">
        <v>81</v>
      </c>
      <c r="C3549" s="32" t="s">
        <v>75</v>
      </c>
      <c r="D3549" s="32" t="s">
        <v>77</v>
      </c>
      <c r="E3549" s="33">
        <v>10</v>
      </c>
      <c r="F3549" s="34">
        <v>13660.36</v>
      </c>
      <c r="G3549" s="34">
        <v>1023.37</v>
      </c>
      <c r="H3549" s="34">
        <v>6633.05</v>
      </c>
      <c r="I3549" s="34">
        <v>0</v>
      </c>
      <c r="J3549" s="35">
        <f t="shared" si="385"/>
        <v>12636.99</v>
      </c>
      <c r="K3549" s="35">
        <f t="shared" si="386"/>
        <v>6003.94</v>
      </c>
      <c r="L3549" s="35">
        <f t="shared" si="387"/>
        <v>6003.94</v>
      </c>
      <c r="M3549" s="36">
        <f t="shared" si="388"/>
        <v>0.47510839210919686</v>
      </c>
      <c r="N3549" s="37">
        <f t="shared" si="389"/>
        <v>2022</v>
      </c>
      <c r="O3549" s="38" t="str">
        <f t="shared" si="390"/>
        <v>Q1</v>
      </c>
      <c r="P3549" s="37">
        <f t="shared" si="391"/>
        <v>2</v>
      </c>
    </row>
    <row r="3550" spans="1:16" x14ac:dyDescent="0.25">
      <c r="A3550" s="31">
        <v>44593</v>
      </c>
      <c r="B3550" s="32" t="s">
        <v>81</v>
      </c>
      <c r="C3550" s="32" t="s">
        <v>78</v>
      </c>
      <c r="D3550" s="32" t="s">
        <v>76</v>
      </c>
      <c r="E3550" s="33">
        <v>484</v>
      </c>
      <c r="F3550" s="34">
        <v>363960.17</v>
      </c>
      <c r="G3550" s="34">
        <v>0</v>
      </c>
      <c r="H3550" s="34">
        <v>166300.07999999999</v>
      </c>
      <c r="I3550" s="34">
        <v>0</v>
      </c>
      <c r="J3550" s="35">
        <f t="shared" si="385"/>
        <v>363960.17</v>
      </c>
      <c r="K3550" s="35">
        <f t="shared" si="386"/>
        <v>197660.09</v>
      </c>
      <c r="L3550" s="35">
        <f t="shared" si="387"/>
        <v>197660.09</v>
      </c>
      <c r="M3550" s="36">
        <f t="shared" si="388"/>
        <v>0.54308165093999161</v>
      </c>
      <c r="N3550" s="37">
        <f t="shared" si="389"/>
        <v>2022</v>
      </c>
      <c r="O3550" s="38" t="str">
        <f t="shared" si="390"/>
        <v>Q1</v>
      </c>
      <c r="P3550" s="37">
        <f t="shared" si="391"/>
        <v>2</v>
      </c>
    </row>
    <row r="3551" spans="1:16" x14ac:dyDescent="0.25">
      <c r="A3551" s="31">
        <v>44593</v>
      </c>
      <c r="B3551" s="32" t="s">
        <v>81</v>
      </c>
      <c r="C3551" s="32" t="s">
        <v>78</v>
      </c>
      <c r="D3551" s="32" t="s">
        <v>77</v>
      </c>
      <c r="E3551" s="33">
        <v>25</v>
      </c>
      <c r="F3551" s="34">
        <v>15952.11</v>
      </c>
      <c r="G3551" s="34">
        <v>797.63</v>
      </c>
      <c r="H3551" s="34">
        <v>7116.65</v>
      </c>
      <c r="I3551" s="34">
        <v>0</v>
      </c>
      <c r="J3551" s="35">
        <f t="shared" si="385"/>
        <v>15154.480000000001</v>
      </c>
      <c r="K3551" s="35">
        <f t="shared" si="386"/>
        <v>8037.8300000000017</v>
      </c>
      <c r="L3551" s="35">
        <f t="shared" si="387"/>
        <v>8037.8300000000017</v>
      </c>
      <c r="M3551" s="36">
        <f t="shared" si="388"/>
        <v>0.53039299269918871</v>
      </c>
      <c r="N3551" s="37">
        <f t="shared" si="389"/>
        <v>2022</v>
      </c>
      <c r="O3551" s="38" t="str">
        <f t="shared" si="390"/>
        <v>Q1</v>
      </c>
      <c r="P3551" s="37">
        <f t="shared" si="391"/>
        <v>2</v>
      </c>
    </row>
    <row r="3552" spans="1:16" x14ac:dyDescent="0.25">
      <c r="A3552" s="31">
        <v>44593</v>
      </c>
      <c r="B3552" s="32" t="s">
        <v>81</v>
      </c>
      <c r="C3552" s="32" t="s">
        <v>79</v>
      </c>
      <c r="D3552" s="32" t="s">
        <v>76</v>
      </c>
      <c r="E3552" s="33">
        <v>74</v>
      </c>
      <c r="F3552" s="34">
        <v>58769.9</v>
      </c>
      <c r="G3552" s="34">
        <v>0</v>
      </c>
      <c r="H3552" s="34">
        <v>27233.31</v>
      </c>
      <c r="I3552" s="34">
        <v>0</v>
      </c>
      <c r="J3552" s="35">
        <f t="shared" si="385"/>
        <v>58769.9</v>
      </c>
      <c r="K3552" s="35">
        <f t="shared" si="386"/>
        <v>31536.59</v>
      </c>
      <c r="L3552" s="35">
        <f t="shared" si="387"/>
        <v>31536.59</v>
      </c>
      <c r="M3552" s="36">
        <f t="shared" si="388"/>
        <v>0.5366112584843602</v>
      </c>
      <c r="N3552" s="37">
        <f t="shared" si="389"/>
        <v>2022</v>
      </c>
      <c r="O3552" s="38" t="str">
        <f t="shared" si="390"/>
        <v>Q1</v>
      </c>
      <c r="P3552" s="37">
        <f t="shared" si="391"/>
        <v>2</v>
      </c>
    </row>
    <row r="3553" spans="1:16" x14ac:dyDescent="0.25">
      <c r="A3553" s="31">
        <v>44593</v>
      </c>
      <c r="B3553" s="32" t="s">
        <v>81</v>
      </c>
      <c r="C3553" s="32" t="s">
        <v>79</v>
      </c>
      <c r="D3553" s="32" t="s">
        <v>77</v>
      </c>
      <c r="E3553" s="33">
        <v>15</v>
      </c>
      <c r="F3553" s="34">
        <v>9150.1</v>
      </c>
      <c r="G3553" s="34">
        <v>681.45</v>
      </c>
      <c r="H3553" s="34">
        <v>4313.57</v>
      </c>
      <c r="I3553" s="34">
        <v>0</v>
      </c>
      <c r="J3553" s="35">
        <f t="shared" si="385"/>
        <v>8468.65</v>
      </c>
      <c r="K3553" s="35">
        <f t="shared" si="386"/>
        <v>4155.08</v>
      </c>
      <c r="L3553" s="35">
        <f t="shared" si="387"/>
        <v>4155.08</v>
      </c>
      <c r="M3553" s="36">
        <f t="shared" si="388"/>
        <v>0.49064254633265042</v>
      </c>
      <c r="N3553" s="37">
        <f t="shared" si="389"/>
        <v>2022</v>
      </c>
      <c r="O3553" s="38" t="str">
        <f t="shared" si="390"/>
        <v>Q1</v>
      </c>
      <c r="P3553" s="37">
        <f t="shared" si="391"/>
        <v>2</v>
      </c>
    </row>
    <row r="3554" spans="1:16" x14ac:dyDescent="0.25">
      <c r="A3554" s="31">
        <v>44593</v>
      </c>
      <c r="B3554" s="32" t="s">
        <v>82</v>
      </c>
      <c r="C3554" s="32" t="s">
        <v>86</v>
      </c>
      <c r="D3554" s="32" t="s">
        <v>76</v>
      </c>
      <c r="E3554" s="33">
        <v>279</v>
      </c>
      <c r="F3554" s="34">
        <v>31331.03</v>
      </c>
      <c r="G3554" s="34">
        <v>0</v>
      </c>
      <c r="H3554" s="34">
        <v>26606.06</v>
      </c>
      <c r="I3554" s="34">
        <v>2502.2399999999998</v>
      </c>
      <c r="J3554" s="35">
        <f t="shared" si="385"/>
        <v>31331.03</v>
      </c>
      <c r="K3554" s="35">
        <f t="shared" si="386"/>
        <v>4724.9699999999975</v>
      </c>
      <c r="L3554" s="35">
        <f t="shared" si="387"/>
        <v>2222.7299999999977</v>
      </c>
      <c r="M3554" s="36">
        <f t="shared" si="388"/>
        <v>0.1508080008860225</v>
      </c>
      <c r="N3554" s="37">
        <f t="shared" si="389"/>
        <v>2022</v>
      </c>
      <c r="O3554" s="38" t="str">
        <f t="shared" si="390"/>
        <v>Q1</v>
      </c>
      <c r="P3554" s="37">
        <f t="shared" si="391"/>
        <v>2</v>
      </c>
    </row>
    <row r="3555" spans="1:16" x14ac:dyDescent="0.25">
      <c r="A3555" s="31">
        <v>44593</v>
      </c>
      <c r="B3555" s="32" t="s">
        <v>82</v>
      </c>
      <c r="C3555" s="32" t="s">
        <v>86</v>
      </c>
      <c r="D3555" s="32" t="s">
        <v>77</v>
      </c>
      <c r="E3555" s="33">
        <v>24</v>
      </c>
      <c r="F3555" s="34">
        <v>1561.99</v>
      </c>
      <c r="G3555" s="34">
        <v>103.28</v>
      </c>
      <c r="H3555" s="34">
        <v>1266.5999999999999</v>
      </c>
      <c r="I3555" s="34">
        <v>119.04</v>
      </c>
      <c r="J3555" s="35">
        <f t="shared" si="385"/>
        <v>1458.71</v>
      </c>
      <c r="K3555" s="35">
        <f t="shared" si="386"/>
        <v>192.11000000000013</v>
      </c>
      <c r="L3555" s="35">
        <f t="shared" si="387"/>
        <v>73.070000000000121</v>
      </c>
      <c r="M3555" s="36">
        <f t="shared" si="388"/>
        <v>0.13169855557307492</v>
      </c>
      <c r="N3555" s="37">
        <f t="shared" si="389"/>
        <v>2022</v>
      </c>
      <c r="O3555" s="38" t="str">
        <f t="shared" si="390"/>
        <v>Q1</v>
      </c>
      <c r="P3555" s="37">
        <f t="shared" si="391"/>
        <v>2</v>
      </c>
    </row>
    <row r="3556" spans="1:16" x14ac:dyDescent="0.25">
      <c r="A3556" s="31">
        <v>44593</v>
      </c>
      <c r="B3556" s="32" t="s">
        <v>82</v>
      </c>
      <c r="C3556" s="32" t="s">
        <v>75</v>
      </c>
      <c r="D3556" s="32" t="s">
        <v>76</v>
      </c>
      <c r="E3556" s="33">
        <v>250</v>
      </c>
      <c r="F3556" s="34">
        <v>25641.64</v>
      </c>
      <c r="G3556" s="34">
        <v>0</v>
      </c>
      <c r="H3556" s="34">
        <v>21438.62</v>
      </c>
      <c r="I3556" s="34">
        <v>0</v>
      </c>
      <c r="J3556" s="35">
        <f t="shared" si="385"/>
        <v>25641.64</v>
      </c>
      <c r="K3556" s="35">
        <f t="shared" si="386"/>
        <v>4203.0200000000004</v>
      </c>
      <c r="L3556" s="35">
        <f t="shared" si="387"/>
        <v>4203.0200000000004</v>
      </c>
      <c r="M3556" s="36">
        <f t="shared" si="388"/>
        <v>0.16391385262409114</v>
      </c>
      <c r="N3556" s="37">
        <f t="shared" si="389"/>
        <v>2022</v>
      </c>
      <c r="O3556" s="38" t="str">
        <f t="shared" si="390"/>
        <v>Q1</v>
      </c>
      <c r="P3556" s="37">
        <f t="shared" si="391"/>
        <v>2</v>
      </c>
    </row>
    <row r="3557" spans="1:16" x14ac:dyDescent="0.25">
      <c r="A3557" s="31">
        <v>44593</v>
      </c>
      <c r="B3557" s="32" t="s">
        <v>82</v>
      </c>
      <c r="C3557" s="32" t="s">
        <v>75</v>
      </c>
      <c r="D3557" s="32" t="s">
        <v>77</v>
      </c>
      <c r="E3557" s="33">
        <v>43</v>
      </c>
      <c r="F3557" s="34">
        <v>4407.83</v>
      </c>
      <c r="G3557" s="34">
        <v>347.65</v>
      </c>
      <c r="H3557" s="34">
        <v>3785.53</v>
      </c>
      <c r="I3557" s="34">
        <v>0</v>
      </c>
      <c r="J3557" s="35">
        <f t="shared" si="385"/>
        <v>4060.18</v>
      </c>
      <c r="K3557" s="35">
        <f t="shared" si="386"/>
        <v>274.64999999999964</v>
      </c>
      <c r="L3557" s="35">
        <f t="shared" si="387"/>
        <v>274.64999999999964</v>
      </c>
      <c r="M3557" s="36">
        <f t="shared" si="388"/>
        <v>6.7644784221389115E-2</v>
      </c>
      <c r="N3557" s="37">
        <f t="shared" si="389"/>
        <v>2022</v>
      </c>
      <c r="O3557" s="38" t="str">
        <f t="shared" si="390"/>
        <v>Q1</v>
      </c>
      <c r="P3557" s="37">
        <f t="shared" si="391"/>
        <v>2</v>
      </c>
    </row>
    <row r="3558" spans="1:16" x14ac:dyDescent="0.25">
      <c r="A3558" s="31">
        <v>44593</v>
      </c>
      <c r="B3558" s="32" t="s">
        <v>82</v>
      </c>
      <c r="C3558" s="32" t="s">
        <v>78</v>
      </c>
      <c r="D3558" s="32" t="s">
        <v>76</v>
      </c>
      <c r="E3558" s="33">
        <v>1821</v>
      </c>
      <c r="F3558" s="34">
        <v>195532.47</v>
      </c>
      <c r="G3558" s="34">
        <v>0</v>
      </c>
      <c r="H3558" s="34">
        <v>162399.42000000001</v>
      </c>
      <c r="I3558" s="34">
        <v>0</v>
      </c>
      <c r="J3558" s="35">
        <f t="shared" si="385"/>
        <v>195532.47</v>
      </c>
      <c r="K3558" s="35">
        <f t="shared" si="386"/>
        <v>33133.049999999988</v>
      </c>
      <c r="L3558" s="35">
        <f t="shared" si="387"/>
        <v>33133.049999999988</v>
      </c>
      <c r="M3558" s="36">
        <f t="shared" si="388"/>
        <v>0.16945037312728667</v>
      </c>
      <c r="N3558" s="37">
        <f t="shared" si="389"/>
        <v>2022</v>
      </c>
      <c r="O3558" s="38" t="str">
        <f t="shared" si="390"/>
        <v>Q1</v>
      </c>
      <c r="P3558" s="37">
        <f t="shared" si="391"/>
        <v>2</v>
      </c>
    </row>
    <row r="3559" spans="1:16" x14ac:dyDescent="0.25">
      <c r="A3559" s="31">
        <v>44593</v>
      </c>
      <c r="B3559" s="32" t="s">
        <v>82</v>
      </c>
      <c r="C3559" s="32" t="s">
        <v>78</v>
      </c>
      <c r="D3559" s="32" t="s">
        <v>77</v>
      </c>
      <c r="E3559" s="33">
        <v>90</v>
      </c>
      <c r="F3559" s="34">
        <v>9355.1</v>
      </c>
      <c r="G3559" s="34">
        <v>467.77</v>
      </c>
      <c r="H3559" s="34">
        <v>8155.54</v>
      </c>
      <c r="I3559" s="34">
        <v>0</v>
      </c>
      <c r="J3559" s="35">
        <f t="shared" si="385"/>
        <v>8887.33</v>
      </c>
      <c r="K3559" s="35">
        <f t="shared" si="386"/>
        <v>731.79</v>
      </c>
      <c r="L3559" s="35">
        <f t="shared" si="387"/>
        <v>731.79</v>
      </c>
      <c r="M3559" s="36">
        <f t="shared" si="388"/>
        <v>8.2340815520521915E-2</v>
      </c>
      <c r="N3559" s="37">
        <f t="shared" si="389"/>
        <v>2022</v>
      </c>
      <c r="O3559" s="38" t="str">
        <f t="shared" si="390"/>
        <v>Q1</v>
      </c>
      <c r="P3559" s="37">
        <f t="shared" si="391"/>
        <v>2</v>
      </c>
    </row>
    <row r="3560" spans="1:16" x14ac:dyDescent="0.25">
      <c r="A3560" s="31">
        <v>44593</v>
      </c>
      <c r="B3560" s="32" t="s">
        <v>82</v>
      </c>
      <c r="C3560" s="32" t="s">
        <v>79</v>
      </c>
      <c r="D3560" s="32" t="s">
        <v>76</v>
      </c>
      <c r="E3560" s="33">
        <v>164</v>
      </c>
      <c r="F3560" s="34">
        <v>16024.15</v>
      </c>
      <c r="G3560" s="34">
        <v>0</v>
      </c>
      <c r="H3560" s="34">
        <v>13294.48</v>
      </c>
      <c r="I3560" s="34">
        <v>0</v>
      </c>
      <c r="J3560" s="35">
        <f t="shared" si="385"/>
        <v>16024.15</v>
      </c>
      <c r="K3560" s="35">
        <f t="shared" si="386"/>
        <v>2729.67</v>
      </c>
      <c r="L3560" s="35">
        <f t="shared" si="387"/>
        <v>2729.67</v>
      </c>
      <c r="M3560" s="36">
        <f t="shared" si="388"/>
        <v>0.17034725710880141</v>
      </c>
      <c r="N3560" s="37">
        <f t="shared" si="389"/>
        <v>2022</v>
      </c>
      <c r="O3560" s="38" t="str">
        <f t="shared" si="390"/>
        <v>Q1</v>
      </c>
      <c r="P3560" s="37">
        <f t="shared" si="391"/>
        <v>2</v>
      </c>
    </row>
    <row r="3561" spans="1:16" x14ac:dyDescent="0.25">
      <c r="A3561" s="31">
        <v>44593</v>
      </c>
      <c r="B3561" s="32" t="s">
        <v>82</v>
      </c>
      <c r="C3561" s="32" t="s">
        <v>79</v>
      </c>
      <c r="D3561" s="32" t="s">
        <v>77</v>
      </c>
      <c r="E3561" s="33">
        <v>24</v>
      </c>
      <c r="F3561" s="34">
        <v>3056.39</v>
      </c>
      <c r="G3561" s="34">
        <v>232.57</v>
      </c>
      <c r="H3561" s="34">
        <v>2400.91</v>
      </c>
      <c r="I3561" s="34">
        <v>0</v>
      </c>
      <c r="J3561" s="35">
        <f t="shared" si="385"/>
        <v>2823.8199999999997</v>
      </c>
      <c r="K3561" s="35">
        <f t="shared" si="386"/>
        <v>422.90999999999985</v>
      </c>
      <c r="L3561" s="35">
        <f t="shared" si="387"/>
        <v>422.90999999999985</v>
      </c>
      <c r="M3561" s="36">
        <f t="shared" si="388"/>
        <v>0.14976521166363291</v>
      </c>
      <c r="N3561" s="37">
        <f t="shared" si="389"/>
        <v>2022</v>
      </c>
      <c r="O3561" s="38" t="str">
        <f t="shared" si="390"/>
        <v>Q1</v>
      </c>
      <c r="P3561" s="37">
        <f t="shared" si="391"/>
        <v>2</v>
      </c>
    </row>
    <row r="3562" spans="1:16" x14ac:dyDescent="0.25">
      <c r="A3562" s="31">
        <v>44593</v>
      </c>
      <c r="B3562" s="32" t="s">
        <v>83</v>
      </c>
      <c r="C3562" s="32" t="s">
        <v>86</v>
      </c>
      <c r="D3562" s="32" t="s">
        <v>76</v>
      </c>
      <c r="E3562" s="33">
        <v>109</v>
      </c>
      <c r="F3562" s="34">
        <v>62913.02</v>
      </c>
      <c r="G3562" s="34">
        <v>0</v>
      </c>
      <c r="H3562" s="34">
        <v>33511.980000000003</v>
      </c>
      <c r="I3562" s="34">
        <v>5029.58</v>
      </c>
      <c r="J3562" s="35">
        <f t="shared" si="385"/>
        <v>62913.02</v>
      </c>
      <c r="K3562" s="35">
        <f t="shared" si="386"/>
        <v>29401.039999999994</v>
      </c>
      <c r="L3562" s="35">
        <f t="shared" si="387"/>
        <v>24371.459999999992</v>
      </c>
      <c r="M3562" s="36">
        <f t="shared" si="388"/>
        <v>0.46732838449020558</v>
      </c>
      <c r="N3562" s="37">
        <f t="shared" si="389"/>
        <v>2022</v>
      </c>
      <c r="O3562" s="38" t="str">
        <f t="shared" si="390"/>
        <v>Q1</v>
      </c>
      <c r="P3562" s="37">
        <f t="shared" si="391"/>
        <v>2</v>
      </c>
    </row>
    <row r="3563" spans="1:16" x14ac:dyDescent="0.25">
      <c r="A3563" s="31">
        <v>44593</v>
      </c>
      <c r="B3563" s="32" t="s">
        <v>83</v>
      </c>
      <c r="C3563" s="32" t="s">
        <v>86</v>
      </c>
      <c r="D3563" s="32" t="s">
        <v>77</v>
      </c>
      <c r="E3563" s="33">
        <v>17</v>
      </c>
      <c r="F3563" s="34">
        <v>9208.6299999999992</v>
      </c>
      <c r="G3563" s="34">
        <v>702.32</v>
      </c>
      <c r="H3563" s="34">
        <v>5216.9799999999996</v>
      </c>
      <c r="I3563" s="34">
        <v>683.2</v>
      </c>
      <c r="J3563" s="35">
        <f t="shared" si="385"/>
        <v>8506.31</v>
      </c>
      <c r="K3563" s="35">
        <f t="shared" si="386"/>
        <v>3289.33</v>
      </c>
      <c r="L3563" s="35">
        <f t="shared" si="387"/>
        <v>2606.13</v>
      </c>
      <c r="M3563" s="36">
        <f t="shared" si="388"/>
        <v>0.38669293736061822</v>
      </c>
      <c r="N3563" s="37">
        <f t="shared" si="389"/>
        <v>2022</v>
      </c>
      <c r="O3563" s="38" t="str">
        <f t="shared" si="390"/>
        <v>Q1</v>
      </c>
      <c r="P3563" s="37">
        <f t="shared" si="391"/>
        <v>2</v>
      </c>
    </row>
    <row r="3564" spans="1:16" x14ac:dyDescent="0.25">
      <c r="A3564" s="31">
        <v>44593</v>
      </c>
      <c r="B3564" s="32" t="s">
        <v>83</v>
      </c>
      <c r="C3564" s="32" t="s">
        <v>75</v>
      </c>
      <c r="D3564" s="32" t="s">
        <v>76</v>
      </c>
      <c r="E3564" s="33">
        <v>108</v>
      </c>
      <c r="F3564" s="34">
        <v>73022.539999999994</v>
      </c>
      <c r="G3564" s="34">
        <v>0</v>
      </c>
      <c r="H3564" s="34">
        <v>38895.71</v>
      </c>
      <c r="I3564" s="34">
        <v>0</v>
      </c>
      <c r="J3564" s="35">
        <f t="shared" si="385"/>
        <v>73022.539999999994</v>
      </c>
      <c r="K3564" s="35">
        <f t="shared" si="386"/>
        <v>34126.829999999994</v>
      </c>
      <c r="L3564" s="35">
        <f t="shared" si="387"/>
        <v>34126.829999999994</v>
      </c>
      <c r="M3564" s="36">
        <f t="shared" si="388"/>
        <v>0.46734652067704024</v>
      </c>
      <c r="N3564" s="37">
        <f t="shared" si="389"/>
        <v>2022</v>
      </c>
      <c r="O3564" s="38" t="str">
        <f t="shared" si="390"/>
        <v>Q1</v>
      </c>
      <c r="P3564" s="37">
        <f t="shared" si="391"/>
        <v>2</v>
      </c>
    </row>
    <row r="3565" spans="1:16" x14ac:dyDescent="0.25">
      <c r="A3565" s="31">
        <v>44593</v>
      </c>
      <c r="B3565" s="32" t="s">
        <v>83</v>
      </c>
      <c r="C3565" s="32" t="s">
        <v>75</v>
      </c>
      <c r="D3565" s="32" t="s">
        <v>77</v>
      </c>
      <c r="E3565" s="33">
        <v>23</v>
      </c>
      <c r="F3565" s="34">
        <v>14997.1</v>
      </c>
      <c r="G3565" s="34">
        <v>1115.1400000000001</v>
      </c>
      <c r="H3565" s="34">
        <v>7987.54</v>
      </c>
      <c r="I3565" s="34">
        <v>0</v>
      </c>
      <c r="J3565" s="35">
        <f t="shared" si="385"/>
        <v>13881.960000000001</v>
      </c>
      <c r="K3565" s="35">
        <f t="shared" si="386"/>
        <v>5894.420000000001</v>
      </c>
      <c r="L3565" s="35">
        <f t="shared" si="387"/>
        <v>5894.420000000001</v>
      </c>
      <c r="M3565" s="36">
        <f t="shared" si="388"/>
        <v>0.42461006947145796</v>
      </c>
      <c r="N3565" s="37">
        <f t="shared" si="389"/>
        <v>2022</v>
      </c>
      <c r="O3565" s="38" t="str">
        <f t="shared" si="390"/>
        <v>Q1</v>
      </c>
      <c r="P3565" s="37">
        <f t="shared" si="391"/>
        <v>2</v>
      </c>
    </row>
    <row r="3566" spans="1:16" x14ac:dyDescent="0.25">
      <c r="A3566" s="31">
        <v>44593</v>
      </c>
      <c r="B3566" s="32" t="s">
        <v>83</v>
      </c>
      <c r="C3566" s="32" t="s">
        <v>78</v>
      </c>
      <c r="D3566" s="32" t="s">
        <v>76</v>
      </c>
      <c r="E3566" s="33">
        <v>522</v>
      </c>
      <c r="F3566" s="34">
        <v>322084.37</v>
      </c>
      <c r="G3566" s="34">
        <v>0</v>
      </c>
      <c r="H3566" s="34">
        <v>174309.67</v>
      </c>
      <c r="I3566" s="34">
        <v>0</v>
      </c>
      <c r="J3566" s="35">
        <f t="shared" si="385"/>
        <v>322084.37</v>
      </c>
      <c r="K3566" s="35">
        <f t="shared" si="386"/>
        <v>147774.69999999998</v>
      </c>
      <c r="L3566" s="35">
        <f t="shared" si="387"/>
        <v>147774.69999999998</v>
      </c>
      <c r="M3566" s="36">
        <f t="shared" si="388"/>
        <v>0.45880742365734789</v>
      </c>
      <c r="N3566" s="37">
        <f t="shared" si="389"/>
        <v>2022</v>
      </c>
      <c r="O3566" s="38" t="str">
        <f t="shared" si="390"/>
        <v>Q1</v>
      </c>
      <c r="P3566" s="37">
        <f t="shared" si="391"/>
        <v>2</v>
      </c>
    </row>
    <row r="3567" spans="1:16" x14ac:dyDescent="0.25">
      <c r="A3567" s="31">
        <v>44593</v>
      </c>
      <c r="B3567" s="32" t="s">
        <v>83</v>
      </c>
      <c r="C3567" s="32" t="s">
        <v>78</v>
      </c>
      <c r="D3567" s="32" t="s">
        <v>77</v>
      </c>
      <c r="E3567" s="33">
        <v>23</v>
      </c>
      <c r="F3567" s="34">
        <v>14947.55</v>
      </c>
      <c r="G3567" s="34">
        <v>747.39</v>
      </c>
      <c r="H3567" s="34">
        <v>8065.86</v>
      </c>
      <c r="I3567" s="34">
        <v>0</v>
      </c>
      <c r="J3567" s="35">
        <f t="shared" si="385"/>
        <v>14200.16</v>
      </c>
      <c r="K3567" s="35">
        <f t="shared" si="386"/>
        <v>6134.3</v>
      </c>
      <c r="L3567" s="35">
        <f t="shared" si="387"/>
        <v>6134.3</v>
      </c>
      <c r="M3567" s="36">
        <f t="shared" si="388"/>
        <v>0.43198809027503915</v>
      </c>
      <c r="N3567" s="37">
        <f t="shared" si="389"/>
        <v>2022</v>
      </c>
      <c r="O3567" s="38" t="str">
        <f t="shared" si="390"/>
        <v>Q1</v>
      </c>
      <c r="P3567" s="37">
        <f t="shared" si="391"/>
        <v>2</v>
      </c>
    </row>
    <row r="3568" spans="1:16" x14ac:dyDescent="0.25">
      <c r="A3568" s="31">
        <v>44593</v>
      </c>
      <c r="B3568" s="32" t="s">
        <v>83</v>
      </c>
      <c r="C3568" s="32" t="s">
        <v>79</v>
      </c>
      <c r="D3568" s="32" t="s">
        <v>76</v>
      </c>
      <c r="E3568" s="33">
        <v>51</v>
      </c>
      <c r="F3568" s="34">
        <v>26776.73</v>
      </c>
      <c r="G3568" s="34">
        <v>0</v>
      </c>
      <c r="H3568" s="34">
        <v>14880.26</v>
      </c>
      <c r="I3568" s="34">
        <v>0</v>
      </c>
      <c r="J3568" s="35">
        <f t="shared" si="385"/>
        <v>26776.73</v>
      </c>
      <c r="K3568" s="35">
        <f t="shared" si="386"/>
        <v>11896.47</v>
      </c>
      <c r="L3568" s="35">
        <f t="shared" si="387"/>
        <v>11896.47</v>
      </c>
      <c r="M3568" s="36">
        <f t="shared" si="388"/>
        <v>0.44428389874342383</v>
      </c>
      <c r="N3568" s="37">
        <f t="shared" si="389"/>
        <v>2022</v>
      </c>
      <c r="O3568" s="38" t="str">
        <f t="shared" si="390"/>
        <v>Q1</v>
      </c>
      <c r="P3568" s="37">
        <f t="shared" si="391"/>
        <v>2</v>
      </c>
    </row>
    <row r="3569" spans="1:16" x14ac:dyDescent="0.25">
      <c r="A3569" s="31">
        <v>44593</v>
      </c>
      <c r="B3569" s="32" t="s">
        <v>83</v>
      </c>
      <c r="C3569" s="32" t="s">
        <v>79</v>
      </c>
      <c r="D3569" s="32" t="s">
        <v>77</v>
      </c>
      <c r="E3569" s="33">
        <v>12</v>
      </c>
      <c r="F3569" s="34">
        <v>10155.74</v>
      </c>
      <c r="G3569" s="34">
        <v>766.24</v>
      </c>
      <c r="H3569" s="34">
        <v>5701.18</v>
      </c>
      <c r="I3569" s="34">
        <v>0</v>
      </c>
      <c r="J3569" s="35">
        <f t="shared" si="385"/>
        <v>9389.5</v>
      </c>
      <c r="K3569" s="35">
        <f t="shared" si="386"/>
        <v>3688.3199999999997</v>
      </c>
      <c r="L3569" s="35">
        <f t="shared" si="387"/>
        <v>3688.3199999999997</v>
      </c>
      <c r="M3569" s="36">
        <f t="shared" si="388"/>
        <v>0.39281324884179131</v>
      </c>
      <c r="N3569" s="37">
        <f t="shared" si="389"/>
        <v>2022</v>
      </c>
      <c r="O3569" s="38" t="str">
        <f t="shared" si="390"/>
        <v>Q1</v>
      </c>
      <c r="P3569" s="37">
        <f t="shared" si="391"/>
        <v>2</v>
      </c>
    </row>
    <row r="3570" spans="1:16" x14ac:dyDescent="0.25">
      <c r="A3570" s="31">
        <v>44593</v>
      </c>
      <c r="B3570" s="32" t="s">
        <v>84</v>
      </c>
      <c r="C3570" s="32" t="s">
        <v>86</v>
      </c>
      <c r="D3570" s="32" t="s">
        <v>76</v>
      </c>
      <c r="E3570" s="33">
        <v>52</v>
      </c>
      <c r="F3570" s="34">
        <v>197188.86</v>
      </c>
      <c r="G3570" s="34">
        <v>0</v>
      </c>
      <c r="H3570" s="34">
        <v>158873.85999999999</v>
      </c>
      <c r="I3570" s="34">
        <v>15769.19</v>
      </c>
      <c r="J3570" s="35">
        <f t="shared" si="385"/>
        <v>197188.86</v>
      </c>
      <c r="K3570" s="35">
        <f t="shared" si="386"/>
        <v>38315</v>
      </c>
      <c r="L3570" s="35">
        <f t="shared" si="387"/>
        <v>22545.809999999998</v>
      </c>
      <c r="M3570" s="36">
        <f t="shared" si="388"/>
        <v>0.19430610836737938</v>
      </c>
      <c r="N3570" s="37">
        <f t="shared" si="389"/>
        <v>2022</v>
      </c>
      <c r="O3570" s="38" t="str">
        <f t="shared" si="390"/>
        <v>Q1</v>
      </c>
      <c r="P3570" s="37">
        <f t="shared" si="391"/>
        <v>2</v>
      </c>
    </row>
    <row r="3571" spans="1:16" x14ac:dyDescent="0.25">
      <c r="A3571" s="31">
        <v>44593</v>
      </c>
      <c r="B3571" s="32" t="s">
        <v>84</v>
      </c>
      <c r="C3571" s="32" t="s">
        <v>86</v>
      </c>
      <c r="D3571" s="32" t="s">
        <v>77</v>
      </c>
      <c r="E3571" s="33">
        <v>9</v>
      </c>
      <c r="F3571" s="34">
        <v>39878.57</v>
      </c>
      <c r="G3571" s="34">
        <v>2996.11</v>
      </c>
      <c r="H3571" s="34">
        <v>36958.31</v>
      </c>
      <c r="I3571" s="34">
        <v>2956.32</v>
      </c>
      <c r="J3571" s="35">
        <f t="shared" si="385"/>
        <v>36882.46</v>
      </c>
      <c r="K3571" s="35">
        <f t="shared" si="386"/>
        <v>-75.849999999998545</v>
      </c>
      <c r="L3571" s="35">
        <f t="shared" si="387"/>
        <v>-3032.1699999999987</v>
      </c>
      <c r="M3571" s="36">
        <f t="shared" si="388"/>
        <v>-2.0565331054381553E-3</v>
      </c>
      <c r="N3571" s="37">
        <f t="shared" si="389"/>
        <v>2022</v>
      </c>
      <c r="O3571" s="38" t="str">
        <f t="shared" si="390"/>
        <v>Q1</v>
      </c>
      <c r="P3571" s="37">
        <f t="shared" si="391"/>
        <v>2</v>
      </c>
    </row>
    <row r="3572" spans="1:16" x14ac:dyDescent="0.25">
      <c r="A3572" s="31">
        <v>44593</v>
      </c>
      <c r="B3572" s="32" t="s">
        <v>84</v>
      </c>
      <c r="C3572" s="32" t="s">
        <v>75</v>
      </c>
      <c r="D3572" s="32" t="s">
        <v>76</v>
      </c>
      <c r="E3572" s="33">
        <v>67</v>
      </c>
      <c r="F3572" s="34">
        <v>272624.89</v>
      </c>
      <c r="G3572" s="34">
        <v>0</v>
      </c>
      <c r="H3572" s="34">
        <v>233624.98</v>
      </c>
      <c r="I3572" s="34">
        <v>0</v>
      </c>
      <c r="J3572" s="35">
        <f t="shared" si="385"/>
        <v>272624.89</v>
      </c>
      <c r="K3572" s="35">
        <f t="shared" si="386"/>
        <v>38999.910000000003</v>
      </c>
      <c r="L3572" s="35">
        <f t="shared" si="387"/>
        <v>38999.910000000003</v>
      </c>
      <c r="M3572" s="36">
        <f t="shared" si="388"/>
        <v>0.14305337271296104</v>
      </c>
      <c r="N3572" s="37">
        <f t="shared" si="389"/>
        <v>2022</v>
      </c>
      <c r="O3572" s="38" t="str">
        <f t="shared" si="390"/>
        <v>Q1</v>
      </c>
      <c r="P3572" s="37">
        <f t="shared" si="391"/>
        <v>2</v>
      </c>
    </row>
    <row r="3573" spans="1:16" x14ac:dyDescent="0.25">
      <c r="A3573" s="31">
        <v>44593</v>
      </c>
      <c r="B3573" s="32" t="s">
        <v>84</v>
      </c>
      <c r="C3573" s="32" t="s">
        <v>75</v>
      </c>
      <c r="D3573" s="32" t="s">
        <v>77</v>
      </c>
      <c r="E3573" s="33">
        <v>6</v>
      </c>
      <c r="F3573" s="34">
        <v>28946.89</v>
      </c>
      <c r="G3573" s="34">
        <v>1990.81</v>
      </c>
      <c r="H3573" s="34">
        <v>26499.33</v>
      </c>
      <c r="I3573" s="34">
        <v>0</v>
      </c>
      <c r="J3573" s="35">
        <f t="shared" si="385"/>
        <v>26956.079999999998</v>
      </c>
      <c r="K3573" s="35">
        <f t="shared" si="386"/>
        <v>456.74999999999636</v>
      </c>
      <c r="L3573" s="35">
        <f t="shared" si="387"/>
        <v>456.74999999999636</v>
      </c>
      <c r="M3573" s="36">
        <f t="shared" si="388"/>
        <v>1.6944229279628062E-2</v>
      </c>
      <c r="N3573" s="37">
        <f t="shared" si="389"/>
        <v>2022</v>
      </c>
      <c r="O3573" s="38" t="str">
        <f t="shared" si="390"/>
        <v>Q1</v>
      </c>
      <c r="P3573" s="37">
        <f t="shared" si="391"/>
        <v>2</v>
      </c>
    </row>
    <row r="3574" spans="1:16" x14ac:dyDescent="0.25">
      <c r="A3574" s="31">
        <v>44593</v>
      </c>
      <c r="B3574" s="32" t="s">
        <v>84</v>
      </c>
      <c r="C3574" s="32" t="s">
        <v>78</v>
      </c>
      <c r="D3574" s="32" t="s">
        <v>76</v>
      </c>
      <c r="E3574" s="33">
        <v>197</v>
      </c>
      <c r="F3574" s="34">
        <v>822856.72</v>
      </c>
      <c r="G3574" s="34">
        <v>0</v>
      </c>
      <c r="H3574" s="34">
        <v>696396.31</v>
      </c>
      <c r="I3574" s="34">
        <v>0</v>
      </c>
      <c r="J3574" s="35">
        <f t="shared" si="385"/>
        <v>822856.72</v>
      </c>
      <c r="K3574" s="35">
        <f t="shared" si="386"/>
        <v>126460.40999999992</v>
      </c>
      <c r="L3574" s="35">
        <f t="shared" si="387"/>
        <v>126460.40999999992</v>
      </c>
      <c r="M3574" s="36">
        <f t="shared" si="388"/>
        <v>0.15368460501847747</v>
      </c>
      <c r="N3574" s="37">
        <f t="shared" si="389"/>
        <v>2022</v>
      </c>
      <c r="O3574" s="38" t="str">
        <f t="shared" si="390"/>
        <v>Q1</v>
      </c>
      <c r="P3574" s="37">
        <f t="shared" si="391"/>
        <v>2</v>
      </c>
    </row>
    <row r="3575" spans="1:16" x14ac:dyDescent="0.25">
      <c r="A3575" s="31">
        <v>44593</v>
      </c>
      <c r="B3575" s="32" t="s">
        <v>84</v>
      </c>
      <c r="C3575" s="32" t="s">
        <v>78</v>
      </c>
      <c r="D3575" s="32" t="s">
        <v>77</v>
      </c>
      <c r="E3575" s="33">
        <v>8</v>
      </c>
      <c r="F3575" s="34">
        <v>24180.97</v>
      </c>
      <c r="G3575" s="34">
        <v>1209.05</v>
      </c>
      <c r="H3575" s="34">
        <v>17665.650000000001</v>
      </c>
      <c r="I3575" s="34">
        <v>0</v>
      </c>
      <c r="J3575" s="35">
        <f t="shared" si="385"/>
        <v>22971.920000000002</v>
      </c>
      <c r="K3575" s="35">
        <f t="shared" si="386"/>
        <v>5306.27</v>
      </c>
      <c r="L3575" s="35">
        <f t="shared" si="387"/>
        <v>5306.27</v>
      </c>
      <c r="M3575" s="36">
        <f t="shared" si="388"/>
        <v>0.23098939923175774</v>
      </c>
      <c r="N3575" s="37">
        <f t="shared" si="389"/>
        <v>2022</v>
      </c>
      <c r="O3575" s="38" t="str">
        <f t="shared" si="390"/>
        <v>Q1</v>
      </c>
      <c r="P3575" s="37">
        <f t="shared" si="391"/>
        <v>2</v>
      </c>
    </row>
    <row r="3576" spans="1:16" x14ac:dyDescent="0.25">
      <c r="A3576" s="31">
        <v>44593</v>
      </c>
      <c r="B3576" s="32" t="s">
        <v>84</v>
      </c>
      <c r="C3576" s="32" t="s">
        <v>79</v>
      </c>
      <c r="D3576" s="32" t="s">
        <v>76</v>
      </c>
      <c r="E3576" s="33">
        <v>47</v>
      </c>
      <c r="F3576" s="34">
        <v>186800.03</v>
      </c>
      <c r="G3576" s="34">
        <v>0</v>
      </c>
      <c r="H3576" s="34">
        <v>164060.32</v>
      </c>
      <c r="I3576" s="34">
        <v>0</v>
      </c>
      <c r="J3576" s="35">
        <f t="shared" si="385"/>
        <v>186800.03</v>
      </c>
      <c r="K3576" s="35">
        <f t="shared" si="386"/>
        <v>22739.709999999992</v>
      </c>
      <c r="L3576" s="35">
        <f t="shared" si="387"/>
        <v>22739.709999999992</v>
      </c>
      <c r="M3576" s="36">
        <f t="shared" si="388"/>
        <v>0.12173290336195337</v>
      </c>
      <c r="N3576" s="37">
        <f t="shared" si="389"/>
        <v>2022</v>
      </c>
      <c r="O3576" s="38" t="str">
        <f t="shared" si="390"/>
        <v>Q1</v>
      </c>
      <c r="P3576" s="37">
        <f t="shared" si="391"/>
        <v>2</v>
      </c>
    </row>
    <row r="3577" spans="1:16" x14ac:dyDescent="0.25">
      <c r="A3577" s="31">
        <v>44593</v>
      </c>
      <c r="B3577" s="32" t="s">
        <v>84</v>
      </c>
      <c r="C3577" s="32" t="s">
        <v>79</v>
      </c>
      <c r="D3577" s="32" t="s">
        <v>77</v>
      </c>
      <c r="E3577" s="33">
        <v>7</v>
      </c>
      <c r="F3577" s="34">
        <v>31209.35</v>
      </c>
      <c r="G3577" s="34">
        <v>2175.85</v>
      </c>
      <c r="H3577" s="34">
        <v>23579.87</v>
      </c>
      <c r="I3577" s="34">
        <v>0</v>
      </c>
      <c r="J3577" s="35">
        <f t="shared" si="385"/>
        <v>29033.5</v>
      </c>
      <c r="K3577" s="35">
        <f t="shared" si="386"/>
        <v>5453.630000000001</v>
      </c>
      <c r="L3577" s="35">
        <f t="shared" si="387"/>
        <v>5453.630000000001</v>
      </c>
      <c r="M3577" s="36">
        <f t="shared" si="388"/>
        <v>0.18783922021113544</v>
      </c>
      <c r="N3577" s="37">
        <f t="shared" si="389"/>
        <v>2022</v>
      </c>
      <c r="O3577" s="38" t="str">
        <f t="shared" si="390"/>
        <v>Q1</v>
      </c>
      <c r="P3577" s="37">
        <f t="shared" si="391"/>
        <v>2</v>
      </c>
    </row>
    <row r="3578" spans="1:16" x14ac:dyDescent="0.25">
      <c r="A3578" s="31">
        <v>44593</v>
      </c>
      <c r="B3578" s="32" t="s">
        <v>85</v>
      </c>
      <c r="C3578" s="32" t="s">
        <v>86</v>
      </c>
      <c r="D3578" s="32" t="s">
        <v>76</v>
      </c>
      <c r="E3578" s="33">
        <v>42</v>
      </c>
      <c r="F3578" s="34">
        <v>67139.570000000007</v>
      </c>
      <c r="G3578" s="34">
        <v>0</v>
      </c>
      <c r="H3578" s="34">
        <v>36562.54</v>
      </c>
      <c r="I3578" s="34">
        <v>5370.67</v>
      </c>
      <c r="J3578" s="35">
        <f t="shared" si="385"/>
        <v>67139.570000000007</v>
      </c>
      <c r="K3578" s="35">
        <f t="shared" si="386"/>
        <v>30577.030000000006</v>
      </c>
      <c r="L3578" s="35">
        <f t="shared" si="387"/>
        <v>25206.360000000008</v>
      </c>
      <c r="M3578" s="36">
        <f t="shared" si="388"/>
        <v>0.45542487090697786</v>
      </c>
      <c r="N3578" s="37">
        <f t="shared" si="389"/>
        <v>2022</v>
      </c>
      <c r="O3578" s="38" t="str">
        <f t="shared" si="390"/>
        <v>Q1</v>
      </c>
      <c r="P3578" s="37">
        <f t="shared" si="391"/>
        <v>2</v>
      </c>
    </row>
    <row r="3579" spans="1:16" x14ac:dyDescent="0.25">
      <c r="A3579" s="31">
        <v>44593</v>
      </c>
      <c r="B3579" s="32" t="s">
        <v>85</v>
      </c>
      <c r="C3579" s="32" t="s">
        <v>86</v>
      </c>
      <c r="D3579" s="32" t="s">
        <v>77</v>
      </c>
      <c r="E3579" s="33">
        <v>7</v>
      </c>
      <c r="F3579" s="34">
        <v>8494.65</v>
      </c>
      <c r="G3579" s="34">
        <v>551.25</v>
      </c>
      <c r="H3579" s="34">
        <v>4928.09</v>
      </c>
      <c r="I3579" s="34">
        <v>638.17999999999995</v>
      </c>
      <c r="J3579" s="35">
        <f t="shared" si="385"/>
        <v>7943.4</v>
      </c>
      <c r="K3579" s="35">
        <f t="shared" si="386"/>
        <v>3015.3099999999995</v>
      </c>
      <c r="L3579" s="35">
        <f t="shared" si="387"/>
        <v>2377.1299999999997</v>
      </c>
      <c r="M3579" s="36">
        <f t="shared" si="388"/>
        <v>0.37959941586726081</v>
      </c>
      <c r="N3579" s="37">
        <f t="shared" si="389"/>
        <v>2022</v>
      </c>
      <c r="O3579" s="38" t="str">
        <f t="shared" si="390"/>
        <v>Q1</v>
      </c>
      <c r="P3579" s="37">
        <f t="shared" si="391"/>
        <v>2</v>
      </c>
    </row>
    <row r="3580" spans="1:16" x14ac:dyDescent="0.25">
      <c r="A3580" s="31">
        <v>44593</v>
      </c>
      <c r="B3580" s="32" t="s">
        <v>85</v>
      </c>
      <c r="C3580" s="32" t="s">
        <v>75</v>
      </c>
      <c r="D3580" s="32" t="s">
        <v>76</v>
      </c>
      <c r="E3580" s="33">
        <v>37</v>
      </c>
      <c r="F3580" s="34">
        <v>47077.01</v>
      </c>
      <c r="G3580" s="34">
        <v>0</v>
      </c>
      <c r="H3580" s="34">
        <v>25489.55</v>
      </c>
      <c r="I3580" s="34">
        <v>0</v>
      </c>
      <c r="J3580" s="35">
        <f t="shared" si="385"/>
        <v>47077.01</v>
      </c>
      <c r="K3580" s="35">
        <f t="shared" si="386"/>
        <v>21587.460000000003</v>
      </c>
      <c r="L3580" s="35">
        <f t="shared" si="387"/>
        <v>21587.460000000003</v>
      </c>
      <c r="M3580" s="36">
        <f t="shared" si="388"/>
        <v>0.45855631018197635</v>
      </c>
      <c r="N3580" s="37">
        <f t="shared" si="389"/>
        <v>2022</v>
      </c>
      <c r="O3580" s="38" t="str">
        <f t="shared" si="390"/>
        <v>Q1</v>
      </c>
      <c r="P3580" s="37">
        <f t="shared" si="391"/>
        <v>2</v>
      </c>
    </row>
    <row r="3581" spans="1:16" x14ac:dyDescent="0.25">
      <c r="A3581" s="31">
        <v>44593</v>
      </c>
      <c r="B3581" s="32" t="s">
        <v>85</v>
      </c>
      <c r="C3581" s="32" t="s">
        <v>75</v>
      </c>
      <c r="D3581" s="32" t="s">
        <v>77</v>
      </c>
      <c r="E3581" s="33">
        <v>3</v>
      </c>
      <c r="F3581" s="34">
        <v>3330.05</v>
      </c>
      <c r="G3581" s="34">
        <v>207.99</v>
      </c>
      <c r="H3581" s="34">
        <v>1969.12</v>
      </c>
      <c r="I3581" s="34">
        <v>0</v>
      </c>
      <c r="J3581" s="35">
        <f t="shared" si="385"/>
        <v>3122.0600000000004</v>
      </c>
      <c r="K3581" s="35">
        <f t="shared" si="386"/>
        <v>1152.9400000000005</v>
      </c>
      <c r="L3581" s="35">
        <f t="shared" si="387"/>
        <v>1152.9400000000005</v>
      </c>
      <c r="M3581" s="36">
        <f t="shared" si="388"/>
        <v>0.36928822636336278</v>
      </c>
      <c r="N3581" s="37">
        <f t="shared" si="389"/>
        <v>2022</v>
      </c>
      <c r="O3581" s="38" t="str">
        <f t="shared" si="390"/>
        <v>Q1</v>
      </c>
      <c r="P3581" s="37">
        <f t="shared" si="391"/>
        <v>2</v>
      </c>
    </row>
    <row r="3582" spans="1:16" x14ac:dyDescent="0.25">
      <c r="A3582" s="31">
        <v>44593</v>
      </c>
      <c r="B3582" s="32" t="s">
        <v>85</v>
      </c>
      <c r="C3582" s="32" t="s">
        <v>78</v>
      </c>
      <c r="D3582" s="32" t="s">
        <v>76</v>
      </c>
      <c r="E3582" s="33">
        <v>229</v>
      </c>
      <c r="F3582" s="34">
        <v>291429.38</v>
      </c>
      <c r="G3582" s="34">
        <v>0</v>
      </c>
      <c r="H3582" s="34">
        <v>167547.54999999999</v>
      </c>
      <c r="I3582" s="34">
        <v>0</v>
      </c>
      <c r="J3582" s="35">
        <f t="shared" si="385"/>
        <v>291429.38</v>
      </c>
      <c r="K3582" s="35">
        <f t="shared" si="386"/>
        <v>123881.83000000002</v>
      </c>
      <c r="L3582" s="35">
        <f t="shared" si="387"/>
        <v>123881.83000000002</v>
      </c>
      <c r="M3582" s="36">
        <f t="shared" si="388"/>
        <v>0.42508353138588845</v>
      </c>
      <c r="N3582" s="37">
        <f t="shared" si="389"/>
        <v>2022</v>
      </c>
      <c r="O3582" s="38" t="str">
        <f t="shared" si="390"/>
        <v>Q1</v>
      </c>
      <c r="P3582" s="37">
        <f t="shared" si="391"/>
        <v>2</v>
      </c>
    </row>
    <row r="3583" spans="1:16" x14ac:dyDescent="0.25">
      <c r="A3583" s="31">
        <v>44593</v>
      </c>
      <c r="B3583" s="32" t="s">
        <v>85</v>
      </c>
      <c r="C3583" s="32" t="s">
        <v>78</v>
      </c>
      <c r="D3583" s="32" t="s">
        <v>77</v>
      </c>
      <c r="E3583" s="33">
        <v>8</v>
      </c>
      <c r="F3583" s="34">
        <v>11286.39</v>
      </c>
      <c r="G3583" s="34">
        <v>564.32000000000005</v>
      </c>
      <c r="H3583" s="34">
        <v>7094.81</v>
      </c>
      <c r="I3583" s="34">
        <v>0</v>
      </c>
      <c r="J3583" s="35">
        <f t="shared" si="385"/>
        <v>10722.07</v>
      </c>
      <c r="K3583" s="35">
        <f t="shared" si="386"/>
        <v>3627.2599999999993</v>
      </c>
      <c r="L3583" s="35">
        <f t="shared" si="387"/>
        <v>3627.2599999999993</v>
      </c>
      <c r="M3583" s="36">
        <f t="shared" si="388"/>
        <v>0.33829848154320941</v>
      </c>
      <c r="N3583" s="37">
        <f t="shared" si="389"/>
        <v>2022</v>
      </c>
      <c r="O3583" s="38" t="str">
        <f t="shared" si="390"/>
        <v>Q1</v>
      </c>
      <c r="P3583" s="37">
        <f t="shared" si="391"/>
        <v>2</v>
      </c>
    </row>
    <row r="3584" spans="1:16" x14ac:dyDescent="0.25">
      <c r="A3584" s="31">
        <v>44593</v>
      </c>
      <c r="B3584" s="32" t="s">
        <v>85</v>
      </c>
      <c r="C3584" s="32" t="s">
        <v>79</v>
      </c>
      <c r="D3584" s="32" t="s">
        <v>76</v>
      </c>
      <c r="E3584" s="33">
        <v>26</v>
      </c>
      <c r="F3584" s="34">
        <v>42629.75</v>
      </c>
      <c r="G3584" s="34">
        <v>0</v>
      </c>
      <c r="H3584" s="34">
        <v>23375.06</v>
      </c>
      <c r="I3584" s="34">
        <v>0</v>
      </c>
      <c r="J3584" s="35">
        <f t="shared" si="385"/>
        <v>42629.75</v>
      </c>
      <c r="K3584" s="35">
        <f t="shared" si="386"/>
        <v>19254.689999999999</v>
      </c>
      <c r="L3584" s="35">
        <f t="shared" si="387"/>
        <v>19254.689999999999</v>
      </c>
      <c r="M3584" s="36">
        <f t="shared" si="388"/>
        <v>0.45167259953436273</v>
      </c>
      <c r="N3584" s="37">
        <f t="shared" si="389"/>
        <v>2022</v>
      </c>
      <c r="O3584" s="38" t="str">
        <f t="shared" si="390"/>
        <v>Q1</v>
      </c>
      <c r="P3584" s="37">
        <f t="shared" si="391"/>
        <v>2</v>
      </c>
    </row>
    <row r="3585" spans="1:16" x14ac:dyDescent="0.25">
      <c r="A3585" s="31">
        <v>44593</v>
      </c>
      <c r="B3585" s="32" t="s">
        <v>85</v>
      </c>
      <c r="C3585" s="32" t="s">
        <v>79</v>
      </c>
      <c r="D3585" s="32" t="s">
        <v>77</v>
      </c>
      <c r="E3585" s="33">
        <v>8</v>
      </c>
      <c r="F3585" s="34">
        <v>10148.969999999999</v>
      </c>
      <c r="G3585" s="34">
        <v>770.43</v>
      </c>
      <c r="H3585" s="34">
        <v>5843.22</v>
      </c>
      <c r="I3585" s="34">
        <v>0</v>
      </c>
      <c r="J3585" s="35">
        <f t="shared" si="385"/>
        <v>9378.5399999999991</v>
      </c>
      <c r="K3585" s="35">
        <f t="shared" si="386"/>
        <v>3535.3199999999988</v>
      </c>
      <c r="L3585" s="35">
        <f t="shared" si="387"/>
        <v>3535.3199999999988</v>
      </c>
      <c r="M3585" s="36">
        <f t="shared" si="388"/>
        <v>0.37695846048532067</v>
      </c>
      <c r="N3585" s="37">
        <f t="shared" si="389"/>
        <v>2022</v>
      </c>
      <c r="O3585" s="38" t="str">
        <f t="shared" si="390"/>
        <v>Q1</v>
      </c>
      <c r="P3585" s="37">
        <f t="shared" si="391"/>
        <v>2</v>
      </c>
    </row>
    <row r="3586" spans="1:16" x14ac:dyDescent="0.25">
      <c r="A3586" s="31">
        <v>44621</v>
      </c>
      <c r="B3586" s="32" t="s">
        <v>74</v>
      </c>
      <c r="C3586" s="32" t="s">
        <v>86</v>
      </c>
      <c r="D3586" s="32" t="s">
        <v>76</v>
      </c>
      <c r="E3586" s="33">
        <v>153</v>
      </c>
      <c r="F3586" s="34">
        <v>62793.85</v>
      </c>
      <c r="G3586" s="34">
        <v>0</v>
      </c>
      <c r="H3586" s="34">
        <v>38456.75</v>
      </c>
      <c r="I3586" s="34">
        <v>5017.74</v>
      </c>
      <c r="J3586" s="35">
        <f t="shared" ref="J3586:J3649" si="392">F3586-G3586</f>
        <v>62793.85</v>
      </c>
      <c r="K3586" s="35">
        <f t="shared" ref="K3586:K3649" si="393">J3586-H3586</f>
        <v>24337.1</v>
      </c>
      <c r="L3586" s="35">
        <f t="shared" ref="L3586:L3649" si="394">K3586-I3586</f>
        <v>19319.36</v>
      </c>
      <c r="M3586" s="36">
        <f t="shared" ref="M3586:M3649" si="395">IF(J3586=0,0,K3586/J3586)</f>
        <v>0.38757139433240673</v>
      </c>
      <c r="N3586" s="37">
        <f t="shared" ref="N3586:N3649" si="396">YEAR(A3586)</f>
        <v>2022</v>
      </c>
      <c r="O3586" s="38" t="str">
        <f t="shared" ref="O3586:O3649" si="397">"Q"&amp;ROUNDUP(MONTH(A3586)/3,0)</f>
        <v>Q1</v>
      </c>
      <c r="P3586" s="37">
        <f t="shared" ref="P3586:P3649" si="398">MONTH(A3586)</f>
        <v>3</v>
      </c>
    </row>
    <row r="3587" spans="1:16" x14ac:dyDescent="0.25">
      <c r="A3587" s="31">
        <v>44621</v>
      </c>
      <c r="B3587" s="32" t="s">
        <v>74</v>
      </c>
      <c r="C3587" s="32" t="s">
        <v>86</v>
      </c>
      <c r="D3587" s="32" t="s">
        <v>77</v>
      </c>
      <c r="E3587" s="33">
        <v>33</v>
      </c>
      <c r="F3587" s="34">
        <v>14812.41</v>
      </c>
      <c r="G3587" s="34">
        <v>1117.58</v>
      </c>
      <c r="H3587" s="34">
        <v>10368.57</v>
      </c>
      <c r="I3587" s="34">
        <v>1099.6099999999999</v>
      </c>
      <c r="J3587" s="35">
        <f t="shared" si="392"/>
        <v>13694.83</v>
      </c>
      <c r="K3587" s="35">
        <f t="shared" si="393"/>
        <v>3326.26</v>
      </c>
      <c r="L3587" s="35">
        <f t="shared" si="394"/>
        <v>2226.6500000000005</v>
      </c>
      <c r="M3587" s="36">
        <f t="shared" si="395"/>
        <v>0.24288435854990534</v>
      </c>
      <c r="N3587" s="37">
        <f t="shared" si="396"/>
        <v>2022</v>
      </c>
      <c r="O3587" s="38" t="str">
        <f t="shared" si="397"/>
        <v>Q1</v>
      </c>
      <c r="P3587" s="37">
        <f t="shared" si="398"/>
        <v>3</v>
      </c>
    </row>
    <row r="3588" spans="1:16" x14ac:dyDescent="0.25">
      <c r="A3588" s="31">
        <v>44621</v>
      </c>
      <c r="B3588" s="32" t="s">
        <v>74</v>
      </c>
      <c r="C3588" s="32" t="s">
        <v>75</v>
      </c>
      <c r="D3588" s="32" t="s">
        <v>76</v>
      </c>
      <c r="E3588" s="33">
        <v>202</v>
      </c>
      <c r="F3588" s="34">
        <v>89358.75</v>
      </c>
      <c r="G3588" s="34">
        <v>0</v>
      </c>
      <c r="H3588" s="34">
        <v>54654.43</v>
      </c>
      <c r="I3588" s="34">
        <v>0</v>
      </c>
      <c r="J3588" s="35">
        <f t="shared" si="392"/>
        <v>89358.75</v>
      </c>
      <c r="K3588" s="35">
        <f t="shared" si="393"/>
        <v>34704.32</v>
      </c>
      <c r="L3588" s="35">
        <f t="shared" si="394"/>
        <v>34704.32</v>
      </c>
      <c r="M3588" s="36">
        <f t="shared" si="395"/>
        <v>0.3883706967700421</v>
      </c>
      <c r="N3588" s="37">
        <f t="shared" si="396"/>
        <v>2022</v>
      </c>
      <c r="O3588" s="38" t="str">
        <f t="shared" si="397"/>
        <v>Q1</v>
      </c>
      <c r="P3588" s="37">
        <f t="shared" si="398"/>
        <v>3</v>
      </c>
    </row>
    <row r="3589" spans="1:16" x14ac:dyDescent="0.25">
      <c r="A3589" s="31">
        <v>44621</v>
      </c>
      <c r="B3589" s="32" t="s">
        <v>74</v>
      </c>
      <c r="C3589" s="32" t="s">
        <v>75</v>
      </c>
      <c r="D3589" s="32" t="s">
        <v>77</v>
      </c>
      <c r="E3589" s="33">
        <v>21</v>
      </c>
      <c r="F3589" s="34">
        <v>6598.18</v>
      </c>
      <c r="G3589" s="34">
        <v>512.03</v>
      </c>
      <c r="H3589" s="34">
        <v>4282.7700000000004</v>
      </c>
      <c r="I3589" s="34">
        <v>0</v>
      </c>
      <c r="J3589" s="35">
        <f t="shared" si="392"/>
        <v>6086.1500000000005</v>
      </c>
      <c r="K3589" s="35">
        <f t="shared" si="393"/>
        <v>1803.38</v>
      </c>
      <c r="L3589" s="35">
        <f t="shared" si="394"/>
        <v>1803.38</v>
      </c>
      <c r="M3589" s="36">
        <f t="shared" si="395"/>
        <v>0.29630883234885763</v>
      </c>
      <c r="N3589" s="37">
        <f t="shared" si="396"/>
        <v>2022</v>
      </c>
      <c r="O3589" s="38" t="str">
        <f t="shared" si="397"/>
        <v>Q1</v>
      </c>
      <c r="P3589" s="37">
        <f t="shared" si="398"/>
        <v>3</v>
      </c>
    </row>
    <row r="3590" spans="1:16" x14ac:dyDescent="0.25">
      <c r="A3590" s="31">
        <v>44621</v>
      </c>
      <c r="B3590" s="32" t="s">
        <v>74</v>
      </c>
      <c r="C3590" s="32" t="s">
        <v>78</v>
      </c>
      <c r="D3590" s="32" t="s">
        <v>76</v>
      </c>
      <c r="E3590" s="33">
        <v>800</v>
      </c>
      <c r="F3590" s="34">
        <v>345748.08</v>
      </c>
      <c r="G3590" s="34">
        <v>0</v>
      </c>
      <c r="H3590" s="34">
        <v>206678.84</v>
      </c>
      <c r="I3590" s="34">
        <v>0</v>
      </c>
      <c r="J3590" s="35">
        <f t="shared" si="392"/>
        <v>345748.08</v>
      </c>
      <c r="K3590" s="35">
        <f t="shared" si="393"/>
        <v>139069.24000000002</v>
      </c>
      <c r="L3590" s="35">
        <f t="shared" si="394"/>
        <v>139069.24000000002</v>
      </c>
      <c r="M3590" s="36">
        <f t="shared" si="395"/>
        <v>0.40222707816627645</v>
      </c>
      <c r="N3590" s="37">
        <f t="shared" si="396"/>
        <v>2022</v>
      </c>
      <c r="O3590" s="38" t="str">
        <f t="shared" si="397"/>
        <v>Q1</v>
      </c>
      <c r="P3590" s="37">
        <f t="shared" si="398"/>
        <v>3</v>
      </c>
    </row>
    <row r="3591" spans="1:16" x14ac:dyDescent="0.25">
      <c r="A3591" s="31">
        <v>44621</v>
      </c>
      <c r="B3591" s="32" t="s">
        <v>74</v>
      </c>
      <c r="C3591" s="32" t="s">
        <v>78</v>
      </c>
      <c r="D3591" s="32" t="s">
        <v>77</v>
      </c>
      <c r="E3591" s="33">
        <v>39</v>
      </c>
      <c r="F3591" s="34">
        <v>13616.39</v>
      </c>
      <c r="G3591" s="34">
        <v>680.82</v>
      </c>
      <c r="H3591" s="34">
        <v>8709.81</v>
      </c>
      <c r="I3591" s="34">
        <v>0</v>
      </c>
      <c r="J3591" s="35">
        <f t="shared" si="392"/>
        <v>12935.57</v>
      </c>
      <c r="K3591" s="35">
        <f t="shared" si="393"/>
        <v>4225.76</v>
      </c>
      <c r="L3591" s="35">
        <f t="shared" si="394"/>
        <v>4225.76</v>
      </c>
      <c r="M3591" s="36">
        <f t="shared" si="395"/>
        <v>0.32667752561348284</v>
      </c>
      <c r="N3591" s="37">
        <f t="shared" si="396"/>
        <v>2022</v>
      </c>
      <c r="O3591" s="38" t="str">
        <f t="shared" si="397"/>
        <v>Q1</v>
      </c>
      <c r="P3591" s="37">
        <f t="shared" si="398"/>
        <v>3</v>
      </c>
    </row>
    <row r="3592" spans="1:16" x14ac:dyDescent="0.25">
      <c r="A3592" s="31">
        <v>44621</v>
      </c>
      <c r="B3592" s="32" t="s">
        <v>74</v>
      </c>
      <c r="C3592" s="32" t="s">
        <v>79</v>
      </c>
      <c r="D3592" s="32" t="s">
        <v>76</v>
      </c>
      <c r="E3592" s="33">
        <v>124</v>
      </c>
      <c r="F3592" s="34">
        <v>51864.33</v>
      </c>
      <c r="G3592" s="34">
        <v>0</v>
      </c>
      <c r="H3592" s="34">
        <v>30700.14</v>
      </c>
      <c r="I3592" s="34">
        <v>0</v>
      </c>
      <c r="J3592" s="35">
        <f t="shared" si="392"/>
        <v>51864.33</v>
      </c>
      <c r="K3592" s="35">
        <f t="shared" si="393"/>
        <v>21164.190000000002</v>
      </c>
      <c r="L3592" s="35">
        <f t="shared" si="394"/>
        <v>21164.190000000002</v>
      </c>
      <c r="M3592" s="36">
        <f t="shared" si="395"/>
        <v>0.40806831978741465</v>
      </c>
      <c r="N3592" s="37">
        <f t="shared" si="396"/>
        <v>2022</v>
      </c>
      <c r="O3592" s="38" t="str">
        <f t="shared" si="397"/>
        <v>Q1</v>
      </c>
      <c r="P3592" s="37">
        <f t="shared" si="398"/>
        <v>3</v>
      </c>
    </row>
    <row r="3593" spans="1:16" x14ac:dyDescent="0.25">
      <c r="A3593" s="31">
        <v>44621</v>
      </c>
      <c r="B3593" s="32" t="s">
        <v>74</v>
      </c>
      <c r="C3593" s="32" t="s">
        <v>79</v>
      </c>
      <c r="D3593" s="32" t="s">
        <v>77</v>
      </c>
      <c r="E3593" s="33">
        <v>15</v>
      </c>
      <c r="F3593" s="34">
        <v>6661.26</v>
      </c>
      <c r="G3593" s="34">
        <v>445.98</v>
      </c>
      <c r="H3593" s="34">
        <v>4012.41</v>
      </c>
      <c r="I3593" s="34">
        <v>0</v>
      </c>
      <c r="J3593" s="35">
        <f t="shared" si="392"/>
        <v>6215.2800000000007</v>
      </c>
      <c r="K3593" s="35">
        <f t="shared" si="393"/>
        <v>2202.8700000000008</v>
      </c>
      <c r="L3593" s="35">
        <f t="shared" si="394"/>
        <v>2202.8700000000008</v>
      </c>
      <c r="M3593" s="36">
        <f t="shared" si="395"/>
        <v>0.35442811908715305</v>
      </c>
      <c r="N3593" s="37">
        <f t="shared" si="396"/>
        <v>2022</v>
      </c>
      <c r="O3593" s="38" t="str">
        <f t="shared" si="397"/>
        <v>Q1</v>
      </c>
      <c r="P3593" s="37">
        <f t="shared" si="398"/>
        <v>3</v>
      </c>
    </row>
    <row r="3594" spans="1:16" x14ac:dyDescent="0.25">
      <c r="A3594" s="31">
        <v>44621</v>
      </c>
      <c r="B3594" s="32" t="s">
        <v>80</v>
      </c>
      <c r="C3594" s="32" t="s">
        <v>86</v>
      </c>
      <c r="D3594" s="32" t="s">
        <v>76</v>
      </c>
      <c r="E3594" s="33">
        <v>53</v>
      </c>
      <c r="F3594" s="34">
        <v>288891.09000000003</v>
      </c>
      <c r="G3594" s="34">
        <v>0</v>
      </c>
      <c r="H3594" s="34">
        <v>253259.32</v>
      </c>
      <c r="I3594" s="34">
        <v>23102.67</v>
      </c>
      <c r="J3594" s="35">
        <f t="shared" si="392"/>
        <v>288891.09000000003</v>
      </c>
      <c r="K3594" s="35">
        <f t="shared" si="393"/>
        <v>35631.770000000019</v>
      </c>
      <c r="L3594" s="35">
        <f t="shared" si="394"/>
        <v>12529.10000000002</v>
      </c>
      <c r="M3594" s="36">
        <f t="shared" si="395"/>
        <v>0.12333980255327368</v>
      </c>
      <c r="N3594" s="37">
        <f t="shared" si="396"/>
        <v>2022</v>
      </c>
      <c r="O3594" s="38" t="str">
        <f t="shared" si="397"/>
        <v>Q1</v>
      </c>
      <c r="P3594" s="37">
        <f t="shared" si="398"/>
        <v>3</v>
      </c>
    </row>
    <row r="3595" spans="1:16" x14ac:dyDescent="0.25">
      <c r="A3595" s="31">
        <v>44621</v>
      </c>
      <c r="B3595" s="32" t="s">
        <v>80</v>
      </c>
      <c r="C3595" s="32" t="s">
        <v>86</v>
      </c>
      <c r="D3595" s="32" t="s">
        <v>77</v>
      </c>
      <c r="E3595" s="33">
        <v>9</v>
      </c>
      <c r="F3595" s="34">
        <v>50655.91</v>
      </c>
      <c r="G3595" s="34">
        <v>3936.28</v>
      </c>
      <c r="H3595" s="34">
        <v>44460.82</v>
      </c>
      <c r="I3595" s="34">
        <v>3747.86</v>
      </c>
      <c r="J3595" s="35">
        <f t="shared" si="392"/>
        <v>46719.630000000005</v>
      </c>
      <c r="K3595" s="35">
        <f t="shared" si="393"/>
        <v>2258.8100000000049</v>
      </c>
      <c r="L3595" s="35">
        <f t="shared" si="394"/>
        <v>-1489.0499999999952</v>
      </c>
      <c r="M3595" s="36">
        <f t="shared" si="395"/>
        <v>4.8348199675382807E-2</v>
      </c>
      <c r="N3595" s="37">
        <f t="shared" si="396"/>
        <v>2022</v>
      </c>
      <c r="O3595" s="38" t="str">
        <f t="shared" si="397"/>
        <v>Q1</v>
      </c>
      <c r="P3595" s="37">
        <f t="shared" si="398"/>
        <v>3</v>
      </c>
    </row>
    <row r="3596" spans="1:16" x14ac:dyDescent="0.25">
      <c r="A3596" s="31">
        <v>44621</v>
      </c>
      <c r="B3596" s="32" t="s">
        <v>80</v>
      </c>
      <c r="C3596" s="32" t="s">
        <v>75</v>
      </c>
      <c r="D3596" s="32" t="s">
        <v>76</v>
      </c>
      <c r="E3596" s="33">
        <v>57</v>
      </c>
      <c r="F3596" s="34">
        <v>337131.37</v>
      </c>
      <c r="G3596" s="34">
        <v>0</v>
      </c>
      <c r="H3596" s="34">
        <v>294206.55</v>
      </c>
      <c r="I3596" s="34">
        <v>0</v>
      </c>
      <c r="J3596" s="35">
        <f t="shared" si="392"/>
        <v>337131.37</v>
      </c>
      <c r="K3596" s="35">
        <f t="shared" si="393"/>
        <v>42924.820000000007</v>
      </c>
      <c r="L3596" s="35">
        <f t="shared" si="394"/>
        <v>42924.820000000007</v>
      </c>
      <c r="M3596" s="36">
        <f t="shared" si="395"/>
        <v>0.12732371953402025</v>
      </c>
      <c r="N3596" s="37">
        <f t="shared" si="396"/>
        <v>2022</v>
      </c>
      <c r="O3596" s="38" t="str">
        <f t="shared" si="397"/>
        <v>Q1</v>
      </c>
      <c r="P3596" s="37">
        <f t="shared" si="398"/>
        <v>3</v>
      </c>
    </row>
    <row r="3597" spans="1:16" x14ac:dyDescent="0.25">
      <c r="A3597" s="31">
        <v>44621</v>
      </c>
      <c r="B3597" s="32" t="s">
        <v>80</v>
      </c>
      <c r="C3597" s="32" t="s">
        <v>75</v>
      </c>
      <c r="D3597" s="32" t="s">
        <v>77</v>
      </c>
      <c r="E3597" s="33">
        <v>8</v>
      </c>
      <c r="F3597" s="34">
        <v>51569.23</v>
      </c>
      <c r="G3597" s="34">
        <v>3590.11</v>
      </c>
      <c r="H3597" s="34">
        <v>43789.17</v>
      </c>
      <c r="I3597" s="34">
        <v>0</v>
      </c>
      <c r="J3597" s="35">
        <f t="shared" si="392"/>
        <v>47979.12</v>
      </c>
      <c r="K3597" s="35">
        <f t="shared" si="393"/>
        <v>4189.9500000000044</v>
      </c>
      <c r="L3597" s="35">
        <f t="shared" si="394"/>
        <v>4189.9500000000044</v>
      </c>
      <c r="M3597" s="36">
        <f t="shared" si="395"/>
        <v>8.732861294663187E-2</v>
      </c>
      <c r="N3597" s="37">
        <f t="shared" si="396"/>
        <v>2022</v>
      </c>
      <c r="O3597" s="38" t="str">
        <f t="shared" si="397"/>
        <v>Q1</v>
      </c>
      <c r="P3597" s="37">
        <f t="shared" si="398"/>
        <v>3</v>
      </c>
    </row>
    <row r="3598" spans="1:16" x14ac:dyDescent="0.25">
      <c r="A3598" s="31">
        <v>44621</v>
      </c>
      <c r="B3598" s="32" t="s">
        <v>80</v>
      </c>
      <c r="C3598" s="32" t="s">
        <v>78</v>
      </c>
      <c r="D3598" s="32" t="s">
        <v>76</v>
      </c>
      <c r="E3598" s="33">
        <v>143</v>
      </c>
      <c r="F3598" s="34">
        <v>863785.75</v>
      </c>
      <c r="G3598" s="34">
        <v>0</v>
      </c>
      <c r="H3598" s="34">
        <v>750308.33</v>
      </c>
      <c r="I3598" s="34">
        <v>0</v>
      </c>
      <c r="J3598" s="35">
        <f t="shared" si="392"/>
        <v>863785.75</v>
      </c>
      <c r="K3598" s="35">
        <f t="shared" si="393"/>
        <v>113477.42000000004</v>
      </c>
      <c r="L3598" s="35">
        <f t="shared" si="394"/>
        <v>113477.42000000004</v>
      </c>
      <c r="M3598" s="36">
        <f t="shared" si="395"/>
        <v>0.13137218343784907</v>
      </c>
      <c r="N3598" s="37">
        <f t="shared" si="396"/>
        <v>2022</v>
      </c>
      <c r="O3598" s="38" t="str">
        <f t="shared" si="397"/>
        <v>Q1</v>
      </c>
      <c r="P3598" s="37">
        <f t="shared" si="398"/>
        <v>3</v>
      </c>
    </row>
    <row r="3599" spans="1:16" x14ac:dyDescent="0.25">
      <c r="A3599" s="31">
        <v>44621</v>
      </c>
      <c r="B3599" s="32" t="s">
        <v>80</v>
      </c>
      <c r="C3599" s="32" t="s">
        <v>78</v>
      </c>
      <c r="D3599" s="32" t="s">
        <v>77</v>
      </c>
      <c r="E3599" s="33">
        <v>2</v>
      </c>
      <c r="F3599" s="34">
        <v>11439.56</v>
      </c>
      <c r="G3599" s="34">
        <v>571.98</v>
      </c>
      <c r="H3599" s="34">
        <v>9607.9699999999993</v>
      </c>
      <c r="I3599" s="34">
        <v>0</v>
      </c>
      <c r="J3599" s="35">
        <f t="shared" si="392"/>
        <v>10867.58</v>
      </c>
      <c r="K3599" s="35">
        <f t="shared" si="393"/>
        <v>1259.6100000000006</v>
      </c>
      <c r="L3599" s="35">
        <f t="shared" si="394"/>
        <v>1259.6100000000006</v>
      </c>
      <c r="M3599" s="36">
        <f t="shared" si="395"/>
        <v>0.11590528894197241</v>
      </c>
      <c r="N3599" s="37">
        <f t="shared" si="396"/>
        <v>2022</v>
      </c>
      <c r="O3599" s="38" t="str">
        <f t="shared" si="397"/>
        <v>Q1</v>
      </c>
      <c r="P3599" s="37">
        <f t="shared" si="398"/>
        <v>3</v>
      </c>
    </row>
    <row r="3600" spans="1:16" x14ac:dyDescent="0.25">
      <c r="A3600" s="31">
        <v>44621</v>
      </c>
      <c r="B3600" s="32" t="s">
        <v>80</v>
      </c>
      <c r="C3600" s="32" t="s">
        <v>79</v>
      </c>
      <c r="D3600" s="32" t="s">
        <v>76</v>
      </c>
      <c r="E3600" s="33">
        <v>33</v>
      </c>
      <c r="F3600" s="34">
        <v>235161.85</v>
      </c>
      <c r="G3600" s="34">
        <v>0</v>
      </c>
      <c r="H3600" s="34">
        <v>203647.38</v>
      </c>
      <c r="I3600" s="34">
        <v>0</v>
      </c>
      <c r="J3600" s="35">
        <f t="shared" si="392"/>
        <v>235161.85</v>
      </c>
      <c r="K3600" s="35">
        <f t="shared" si="393"/>
        <v>31514.47</v>
      </c>
      <c r="L3600" s="35">
        <f t="shared" si="394"/>
        <v>31514.47</v>
      </c>
      <c r="M3600" s="36">
        <f t="shared" si="395"/>
        <v>0.13401183057541008</v>
      </c>
      <c r="N3600" s="37">
        <f t="shared" si="396"/>
        <v>2022</v>
      </c>
      <c r="O3600" s="38" t="str">
        <f t="shared" si="397"/>
        <v>Q1</v>
      </c>
      <c r="P3600" s="37">
        <f t="shared" si="398"/>
        <v>3</v>
      </c>
    </row>
    <row r="3601" spans="1:16" x14ac:dyDescent="0.25">
      <c r="A3601" s="31">
        <v>44621</v>
      </c>
      <c r="B3601" s="32" t="s">
        <v>80</v>
      </c>
      <c r="C3601" s="32" t="s">
        <v>79</v>
      </c>
      <c r="D3601" s="32" t="s">
        <v>77</v>
      </c>
      <c r="E3601" s="33">
        <v>5</v>
      </c>
      <c r="F3601" s="34">
        <v>23317.200000000001</v>
      </c>
      <c r="G3601" s="34">
        <v>1865.37</v>
      </c>
      <c r="H3601" s="34">
        <v>20733.12</v>
      </c>
      <c r="I3601" s="34">
        <v>0</v>
      </c>
      <c r="J3601" s="35">
        <f t="shared" si="392"/>
        <v>21451.83</v>
      </c>
      <c r="K3601" s="35">
        <f t="shared" si="393"/>
        <v>718.71000000000276</v>
      </c>
      <c r="L3601" s="35">
        <f t="shared" si="394"/>
        <v>718.71000000000276</v>
      </c>
      <c r="M3601" s="36">
        <f t="shared" si="395"/>
        <v>3.3503435371248176E-2</v>
      </c>
      <c r="N3601" s="37">
        <f t="shared" si="396"/>
        <v>2022</v>
      </c>
      <c r="O3601" s="38" t="str">
        <f t="shared" si="397"/>
        <v>Q1</v>
      </c>
      <c r="P3601" s="37">
        <f t="shared" si="398"/>
        <v>3</v>
      </c>
    </row>
    <row r="3602" spans="1:16" x14ac:dyDescent="0.25">
      <c r="A3602" s="31">
        <v>44621</v>
      </c>
      <c r="B3602" s="32" t="s">
        <v>81</v>
      </c>
      <c r="C3602" s="32" t="s">
        <v>86</v>
      </c>
      <c r="D3602" s="32" t="s">
        <v>76</v>
      </c>
      <c r="E3602" s="33">
        <v>97</v>
      </c>
      <c r="F3602" s="34">
        <v>64284.82</v>
      </c>
      <c r="G3602" s="34">
        <v>0</v>
      </c>
      <c r="H3602" s="34">
        <v>29707.599999999999</v>
      </c>
      <c r="I3602" s="34">
        <v>5135.24</v>
      </c>
      <c r="J3602" s="35">
        <f t="shared" si="392"/>
        <v>64284.82</v>
      </c>
      <c r="K3602" s="35">
        <f t="shared" si="393"/>
        <v>34577.22</v>
      </c>
      <c r="L3602" s="35">
        <f t="shared" si="394"/>
        <v>29441.980000000003</v>
      </c>
      <c r="M3602" s="36">
        <f t="shared" si="395"/>
        <v>0.53787534911041213</v>
      </c>
      <c r="N3602" s="37">
        <f t="shared" si="396"/>
        <v>2022</v>
      </c>
      <c r="O3602" s="38" t="str">
        <f t="shared" si="397"/>
        <v>Q1</v>
      </c>
      <c r="P3602" s="37">
        <f t="shared" si="398"/>
        <v>3</v>
      </c>
    </row>
    <row r="3603" spans="1:16" x14ac:dyDescent="0.25">
      <c r="A3603" s="31">
        <v>44621</v>
      </c>
      <c r="B3603" s="32" t="s">
        <v>81</v>
      </c>
      <c r="C3603" s="32" t="s">
        <v>86</v>
      </c>
      <c r="D3603" s="32" t="s">
        <v>77</v>
      </c>
      <c r="E3603" s="33">
        <v>13</v>
      </c>
      <c r="F3603" s="34">
        <v>9850.5499999999993</v>
      </c>
      <c r="G3603" s="34">
        <v>625.1</v>
      </c>
      <c r="H3603" s="34">
        <v>4552.1400000000003</v>
      </c>
      <c r="I3603" s="34">
        <v>749.51</v>
      </c>
      <c r="J3603" s="35">
        <f t="shared" si="392"/>
        <v>9225.4499999999989</v>
      </c>
      <c r="K3603" s="35">
        <f t="shared" si="393"/>
        <v>4673.3099999999986</v>
      </c>
      <c r="L3603" s="35">
        <f t="shared" si="394"/>
        <v>3923.7999999999984</v>
      </c>
      <c r="M3603" s="36">
        <f t="shared" si="395"/>
        <v>0.50656715932556129</v>
      </c>
      <c r="N3603" s="37">
        <f t="shared" si="396"/>
        <v>2022</v>
      </c>
      <c r="O3603" s="38" t="str">
        <f t="shared" si="397"/>
        <v>Q1</v>
      </c>
      <c r="P3603" s="37">
        <f t="shared" si="398"/>
        <v>3</v>
      </c>
    </row>
    <row r="3604" spans="1:16" x14ac:dyDescent="0.25">
      <c r="A3604" s="31">
        <v>44621</v>
      </c>
      <c r="B3604" s="32" t="s">
        <v>81</v>
      </c>
      <c r="C3604" s="32" t="s">
        <v>75</v>
      </c>
      <c r="D3604" s="32" t="s">
        <v>76</v>
      </c>
      <c r="E3604" s="33">
        <v>89</v>
      </c>
      <c r="F3604" s="34">
        <v>70656.58</v>
      </c>
      <c r="G3604" s="34">
        <v>0</v>
      </c>
      <c r="H3604" s="34">
        <v>32154.92</v>
      </c>
      <c r="I3604" s="34">
        <v>0</v>
      </c>
      <c r="J3604" s="35">
        <f t="shared" si="392"/>
        <v>70656.58</v>
      </c>
      <c r="K3604" s="35">
        <f t="shared" si="393"/>
        <v>38501.660000000003</v>
      </c>
      <c r="L3604" s="35">
        <f t="shared" si="394"/>
        <v>38501.660000000003</v>
      </c>
      <c r="M3604" s="36">
        <f t="shared" si="395"/>
        <v>0.54491258988193314</v>
      </c>
      <c r="N3604" s="37">
        <f t="shared" si="396"/>
        <v>2022</v>
      </c>
      <c r="O3604" s="38" t="str">
        <f t="shared" si="397"/>
        <v>Q1</v>
      </c>
      <c r="P3604" s="37">
        <f t="shared" si="398"/>
        <v>3</v>
      </c>
    </row>
    <row r="3605" spans="1:16" x14ac:dyDescent="0.25">
      <c r="A3605" s="31">
        <v>44621</v>
      </c>
      <c r="B3605" s="32" t="s">
        <v>81</v>
      </c>
      <c r="C3605" s="32" t="s">
        <v>75</v>
      </c>
      <c r="D3605" s="32" t="s">
        <v>77</v>
      </c>
      <c r="E3605" s="33">
        <v>12</v>
      </c>
      <c r="F3605" s="34">
        <v>11349.49</v>
      </c>
      <c r="G3605" s="34">
        <v>790.16</v>
      </c>
      <c r="H3605" s="34">
        <v>5155.3</v>
      </c>
      <c r="I3605" s="34">
        <v>0</v>
      </c>
      <c r="J3605" s="35">
        <f t="shared" si="392"/>
        <v>10559.33</v>
      </c>
      <c r="K3605" s="35">
        <f t="shared" si="393"/>
        <v>5404.03</v>
      </c>
      <c r="L3605" s="35">
        <f t="shared" si="394"/>
        <v>5404.03</v>
      </c>
      <c r="M3605" s="36">
        <f t="shared" si="395"/>
        <v>0.51177773589801623</v>
      </c>
      <c r="N3605" s="37">
        <f t="shared" si="396"/>
        <v>2022</v>
      </c>
      <c r="O3605" s="38" t="str">
        <f t="shared" si="397"/>
        <v>Q1</v>
      </c>
      <c r="P3605" s="37">
        <f t="shared" si="398"/>
        <v>3</v>
      </c>
    </row>
    <row r="3606" spans="1:16" x14ac:dyDescent="0.25">
      <c r="A3606" s="31">
        <v>44621</v>
      </c>
      <c r="B3606" s="32" t="s">
        <v>81</v>
      </c>
      <c r="C3606" s="32" t="s">
        <v>78</v>
      </c>
      <c r="D3606" s="32" t="s">
        <v>76</v>
      </c>
      <c r="E3606" s="33">
        <v>587</v>
      </c>
      <c r="F3606" s="34">
        <v>445783.95</v>
      </c>
      <c r="G3606" s="34">
        <v>0</v>
      </c>
      <c r="H3606" s="34">
        <v>203066.54</v>
      </c>
      <c r="I3606" s="34">
        <v>0</v>
      </c>
      <c r="J3606" s="35">
        <f t="shared" si="392"/>
        <v>445783.95</v>
      </c>
      <c r="K3606" s="35">
        <f t="shared" si="393"/>
        <v>242717.41</v>
      </c>
      <c r="L3606" s="35">
        <f t="shared" si="394"/>
        <v>242717.41</v>
      </c>
      <c r="M3606" s="36">
        <f t="shared" si="395"/>
        <v>0.54447319155389062</v>
      </c>
      <c r="N3606" s="37">
        <f t="shared" si="396"/>
        <v>2022</v>
      </c>
      <c r="O3606" s="38" t="str">
        <f t="shared" si="397"/>
        <v>Q1</v>
      </c>
      <c r="P3606" s="37">
        <f t="shared" si="398"/>
        <v>3</v>
      </c>
    </row>
    <row r="3607" spans="1:16" x14ac:dyDescent="0.25">
      <c r="A3607" s="31">
        <v>44621</v>
      </c>
      <c r="B3607" s="32" t="s">
        <v>81</v>
      </c>
      <c r="C3607" s="32" t="s">
        <v>78</v>
      </c>
      <c r="D3607" s="32" t="s">
        <v>77</v>
      </c>
      <c r="E3607" s="33">
        <v>22</v>
      </c>
      <c r="F3607" s="34">
        <v>12937.38</v>
      </c>
      <c r="G3607" s="34">
        <v>646.88</v>
      </c>
      <c r="H3607" s="34">
        <v>5938.23</v>
      </c>
      <c r="I3607" s="34">
        <v>0</v>
      </c>
      <c r="J3607" s="35">
        <f t="shared" si="392"/>
        <v>12290.5</v>
      </c>
      <c r="K3607" s="35">
        <f t="shared" si="393"/>
        <v>6352.27</v>
      </c>
      <c r="L3607" s="35">
        <f t="shared" si="394"/>
        <v>6352.27</v>
      </c>
      <c r="M3607" s="36">
        <f t="shared" si="395"/>
        <v>0.51684390382816003</v>
      </c>
      <c r="N3607" s="37">
        <f t="shared" si="396"/>
        <v>2022</v>
      </c>
      <c r="O3607" s="38" t="str">
        <f t="shared" si="397"/>
        <v>Q1</v>
      </c>
      <c r="P3607" s="37">
        <f t="shared" si="398"/>
        <v>3</v>
      </c>
    </row>
    <row r="3608" spans="1:16" x14ac:dyDescent="0.25">
      <c r="A3608" s="31">
        <v>44621</v>
      </c>
      <c r="B3608" s="32" t="s">
        <v>81</v>
      </c>
      <c r="C3608" s="32" t="s">
        <v>79</v>
      </c>
      <c r="D3608" s="32" t="s">
        <v>76</v>
      </c>
      <c r="E3608" s="33">
        <v>64</v>
      </c>
      <c r="F3608" s="34">
        <v>42710.9</v>
      </c>
      <c r="G3608" s="34">
        <v>0</v>
      </c>
      <c r="H3608" s="34">
        <v>19115.8</v>
      </c>
      <c r="I3608" s="34">
        <v>0</v>
      </c>
      <c r="J3608" s="35">
        <f t="shared" si="392"/>
        <v>42710.9</v>
      </c>
      <c r="K3608" s="35">
        <f t="shared" si="393"/>
        <v>23595.100000000002</v>
      </c>
      <c r="L3608" s="35">
        <f t="shared" si="394"/>
        <v>23595.100000000002</v>
      </c>
      <c r="M3608" s="36">
        <f t="shared" si="395"/>
        <v>0.55243743400396628</v>
      </c>
      <c r="N3608" s="37">
        <f t="shared" si="396"/>
        <v>2022</v>
      </c>
      <c r="O3608" s="38" t="str">
        <f t="shared" si="397"/>
        <v>Q1</v>
      </c>
      <c r="P3608" s="37">
        <f t="shared" si="398"/>
        <v>3</v>
      </c>
    </row>
    <row r="3609" spans="1:16" x14ac:dyDescent="0.25">
      <c r="A3609" s="31">
        <v>44621</v>
      </c>
      <c r="B3609" s="32" t="s">
        <v>81</v>
      </c>
      <c r="C3609" s="32" t="s">
        <v>79</v>
      </c>
      <c r="D3609" s="32" t="s">
        <v>77</v>
      </c>
      <c r="E3609" s="33">
        <v>9</v>
      </c>
      <c r="F3609" s="34">
        <v>6442.77</v>
      </c>
      <c r="G3609" s="34">
        <v>458.77</v>
      </c>
      <c r="H3609" s="34">
        <v>3052.54</v>
      </c>
      <c r="I3609" s="34">
        <v>0</v>
      </c>
      <c r="J3609" s="35">
        <f t="shared" si="392"/>
        <v>5984</v>
      </c>
      <c r="K3609" s="35">
        <f t="shared" si="393"/>
        <v>2931.46</v>
      </c>
      <c r="L3609" s="35">
        <f t="shared" si="394"/>
        <v>2931.46</v>
      </c>
      <c r="M3609" s="36">
        <f t="shared" si="395"/>
        <v>0.48988302139037432</v>
      </c>
      <c r="N3609" s="37">
        <f t="shared" si="396"/>
        <v>2022</v>
      </c>
      <c r="O3609" s="38" t="str">
        <f t="shared" si="397"/>
        <v>Q1</v>
      </c>
      <c r="P3609" s="37">
        <f t="shared" si="398"/>
        <v>3</v>
      </c>
    </row>
    <row r="3610" spans="1:16" x14ac:dyDescent="0.25">
      <c r="A3610" s="31">
        <v>44621</v>
      </c>
      <c r="B3610" s="32" t="s">
        <v>82</v>
      </c>
      <c r="C3610" s="32" t="s">
        <v>86</v>
      </c>
      <c r="D3610" s="32" t="s">
        <v>76</v>
      </c>
      <c r="E3610" s="33">
        <v>284</v>
      </c>
      <c r="F3610" s="34">
        <v>31505.53</v>
      </c>
      <c r="G3610" s="34">
        <v>0</v>
      </c>
      <c r="H3610" s="34">
        <v>26351.41</v>
      </c>
      <c r="I3610" s="34">
        <v>2518.3200000000002</v>
      </c>
      <c r="J3610" s="35">
        <f t="shared" si="392"/>
        <v>31505.53</v>
      </c>
      <c r="K3610" s="35">
        <f t="shared" si="393"/>
        <v>5154.119999999999</v>
      </c>
      <c r="L3610" s="35">
        <f t="shared" si="394"/>
        <v>2635.7999999999988</v>
      </c>
      <c r="M3610" s="36">
        <f t="shared" si="395"/>
        <v>0.16359413728320074</v>
      </c>
      <c r="N3610" s="37">
        <f t="shared" si="396"/>
        <v>2022</v>
      </c>
      <c r="O3610" s="38" t="str">
        <f t="shared" si="397"/>
        <v>Q1</v>
      </c>
      <c r="P3610" s="37">
        <f t="shared" si="398"/>
        <v>3</v>
      </c>
    </row>
    <row r="3611" spans="1:16" x14ac:dyDescent="0.25">
      <c r="A3611" s="31">
        <v>44621</v>
      </c>
      <c r="B3611" s="32" t="s">
        <v>82</v>
      </c>
      <c r="C3611" s="32" t="s">
        <v>86</v>
      </c>
      <c r="D3611" s="32" t="s">
        <v>77</v>
      </c>
      <c r="E3611" s="33">
        <v>39</v>
      </c>
      <c r="F3611" s="34">
        <v>3629.63</v>
      </c>
      <c r="G3611" s="34">
        <v>277.63</v>
      </c>
      <c r="H3611" s="34">
        <v>3001.01</v>
      </c>
      <c r="I3611" s="34">
        <v>269.58</v>
      </c>
      <c r="J3611" s="35">
        <f t="shared" si="392"/>
        <v>3352</v>
      </c>
      <c r="K3611" s="35">
        <f t="shared" si="393"/>
        <v>350.98999999999978</v>
      </c>
      <c r="L3611" s="35">
        <f t="shared" si="394"/>
        <v>81.409999999999798</v>
      </c>
      <c r="M3611" s="36">
        <f t="shared" si="395"/>
        <v>0.1047106205250596</v>
      </c>
      <c r="N3611" s="37">
        <f t="shared" si="396"/>
        <v>2022</v>
      </c>
      <c r="O3611" s="38" t="str">
        <f t="shared" si="397"/>
        <v>Q1</v>
      </c>
      <c r="P3611" s="37">
        <f t="shared" si="398"/>
        <v>3</v>
      </c>
    </row>
    <row r="3612" spans="1:16" x14ac:dyDescent="0.25">
      <c r="A3612" s="31">
        <v>44621</v>
      </c>
      <c r="B3612" s="32" t="s">
        <v>82</v>
      </c>
      <c r="C3612" s="32" t="s">
        <v>75</v>
      </c>
      <c r="D3612" s="32" t="s">
        <v>76</v>
      </c>
      <c r="E3612" s="33">
        <v>274</v>
      </c>
      <c r="F3612" s="34">
        <v>33190.44</v>
      </c>
      <c r="G3612" s="34">
        <v>0</v>
      </c>
      <c r="H3612" s="34">
        <v>27554.45</v>
      </c>
      <c r="I3612" s="34">
        <v>0</v>
      </c>
      <c r="J3612" s="35">
        <f t="shared" si="392"/>
        <v>33190.44</v>
      </c>
      <c r="K3612" s="35">
        <f t="shared" si="393"/>
        <v>5635.9900000000016</v>
      </c>
      <c r="L3612" s="35">
        <f t="shared" si="394"/>
        <v>5635.9900000000016</v>
      </c>
      <c r="M3612" s="36">
        <f t="shared" si="395"/>
        <v>0.16980763135408874</v>
      </c>
      <c r="N3612" s="37">
        <f t="shared" si="396"/>
        <v>2022</v>
      </c>
      <c r="O3612" s="38" t="str">
        <f t="shared" si="397"/>
        <v>Q1</v>
      </c>
      <c r="P3612" s="37">
        <f t="shared" si="398"/>
        <v>3</v>
      </c>
    </row>
    <row r="3613" spans="1:16" x14ac:dyDescent="0.25">
      <c r="A3613" s="31">
        <v>44621</v>
      </c>
      <c r="B3613" s="32" t="s">
        <v>82</v>
      </c>
      <c r="C3613" s="32" t="s">
        <v>75</v>
      </c>
      <c r="D3613" s="32" t="s">
        <v>77</v>
      </c>
      <c r="E3613" s="33">
        <v>64</v>
      </c>
      <c r="F3613" s="34">
        <v>7666.9</v>
      </c>
      <c r="G3613" s="34">
        <v>577.85</v>
      </c>
      <c r="H3613" s="34">
        <v>6352.42</v>
      </c>
      <c r="I3613" s="34">
        <v>0</v>
      </c>
      <c r="J3613" s="35">
        <f t="shared" si="392"/>
        <v>7089.0499999999993</v>
      </c>
      <c r="K3613" s="35">
        <f t="shared" si="393"/>
        <v>736.6299999999992</v>
      </c>
      <c r="L3613" s="35">
        <f t="shared" si="394"/>
        <v>736.6299999999992</v>
      </c>
      <c r="M3613" s="36">
        <f t="shared" si="395"/>
        <v>0.10391096127125628</v>
      </c>
      <c r="N3613" s="37">
        <f t="shared" si="396"/>
        <v>2022</v>
      </c>
      <c r="O3613" s="38" t="str">
        <f t="shared" si="397"/>
        <v>Q1</v>
      </c>
      <c r="P3613" s="37">
        <f t="shared" si="398"/>
        <v>3</v>
      </c>
    </row>
    <row r="3614" spans="1:16" x14ac:dyDescent="0.25">
      <c r="A3614" s="31">
        <v>44621</v>
      </c>
      <c r="B3614" s="32" t="s">
        <v>82</v>
      </c>
      <c r="C3614" s="32" t="s">
        <v>78</v>
      </c>
      <c r="D3614" s="32" t="s">
        <v>76</v>
      </c>
      <c r="E3614" s="33">
        <v>2392</v>
      </c>
      <c r="F3614" s="34">
        <v>266216.33</v>
      </c>
      <c r="G3614" s="34">
        <v>0</v>
      </c>
      <c r="H3614" s="34">
        <v>219590.85</v>
      </c>
      <c r="I3614" s="34">
        <v>0</v>
      </c>
      <c r="J3614" s="35">
        <f t="shared" si="392"/>
        <v>266216.33</v>
      </c>
      <c r="K3614" s="35">
        <f t="shared" si="393"/>
        <v>46625.48000000001</v>
      </c>
      <c r="L3614" s="35">
        <f t="shared" si="394"/>
        <v>46625.48000000001</v>
      </c>
      <c r="M3614" s="36">
        <f t="shared" si="395"/>
        <v>0.17514132209695779</v>
      </c>
      <c r="N3614" s="37">
        <f t="shared" si="396"/>
        <v>2022</v>
      </c>
      <c r="O3614" s="38" t="str">
        <f t="shared" si="397"/>
        <v>Q1</v>
      </c>
      <c r="P3614" s="37">
        <f t="shared" si="398"/>
        <v>3</v>
      </c>
    </row>
    <row r="3615" spans="1:16" x14ac:dyDescent="0.25">
      <c r="A3615" s="31">
        <v>44621</v>
      </c>
      <c r="B3615" s="32" t="s">
        <v>82</v>
      </c>
      <c r="C3615" s="32" t="s">
        <v>78</v>
      </c>
      <c r="D3615" s="32" t="s">
        <v>77</v>
      </c>
      <c r="E3615" s="33">
        <v>108</v>
      </c>
      <c r="F3615" s="34">
        <v>10866.28</v>
      </c>
      <c r="G3615" s="34">
        <v>543.32000000000005</v>
      </c>
      <c r="H3615" s="34">
        <v>9101.75</v>
      </c>
      <c r="I3615" s="34">
        <v>0</v>
      </c>
      <c r="J3615" s="35">
        <f t="shared" si="392"/>
        <v>10322.960000000001</v>
      </c>
      <c r="K3615" s="35">
        <f t="shared" si="393"/>
        <v>1221.2100000000009</v>
      </c>
      <c r="L3615" s="35">
        <f t="shared" si="394"/>
        <v>1221.2100000000009</v>
      </c>
      <c r="M3615" s="36">
        <f t="shared" si="395"/>
        <v>0.11830037121135806</v>
      </c>
      <c r="N3615" s="37">
        <f t="shared" si="396"/>
        <v>2022</v>
      </c>
      <c r="O3615" s="38" t="str">
        <f t="shared" si="397"/>
        <v>Q1</v>
      </c>
      <c r="P3615" s="37">
        <f t="shared" si="398"/>
        <v>3</v>
      </c>
    </row>
    <row r="3616" spans="1:16" x14ac:dyDescent="0.25">
      <c r="A3616" s="31">
        <v>44621</v>
      </c>
      <c r="B3616" s="32" t="s">
        <v>82</v>
      </c>
      <c r="C3616" s="32" t="s">
        <v>79</v>
      </c>
      <c r="D3616" s="32" t="s">
        <v>76</v>
      </c>
      <c r="E3616" s="33">
        <v>185</v>
      </c>
      <c r="F3616" s="34">
        <v>19081.77</v>
      </c>
      <c r="G3616" s="34">
        <v>0</v>
      </c>
      <c r="H3616" s="34">
        <v>15890.44</v>
      </c>
      <c r="I3616" s="34">
        <v>0</v>
      </c>
      <c r="J3616" s="35">
        <f t="shared" si="392"/>
        <v>19081.77</v>
      </c>
      <c r="K3616" s="35">
        <f t="shared" si="393"/>
        <v>3191.33</v>
      </c>
      <c r="L3616" s="35">
        <f t="shared" si="394"/>
        <v>3191.33</v>
      </c>
      <c r="M3616" s="36">
        <f t="shared" si="395"/>
        <v>0.16724496731697322</v>
      </c>
      <c r="N3616" s="37">
        <f t="shared" si="396"/>
        <v>2022</v>
      </c>
      <c r="O3616" s="38" t="str">
        <f t="shared" si="397"/>
        <v>Q1</v>
      </c>
      <c r="P3616" s="37">
        <f t="shared" si="398"/>
        <v>3</v>
      </c>
    </row>
    <row r="3617" spans="1:16" x14ac:dyDescent="0.25">
      <c r="A3617" s="31">
        <v>44621</v>
      </c>
      <c r="B3617" s="32" t="s">
        <v>82</v>
      </c>
      <c r="C3617" s="32" t="s">
        <v>79</v>
      </c>
      <c r="D3617" s="32" t="s">
        <v>77</v>
      </c>
      <c r="E3617" s="33">
        <v>39</v>
      </c>
      <c r="F3617" s="34">
        <v>4236.6099999999997</v>
      </c>
      <c r="G3617" s="34">
        <v>310.62</v>
      </c>
      <c r="H3617" s="34">
        <v>3511.96</v>
      </c>
      <c r="I3617" s="34">
        <v>0</v>
      </c>
      <c r="J3617" s="35">
        <f t="shared" si="392"/>
        <v>3925.99</v>
      </c>
      <c r="K3617" s="35">
        <f t="shared" si="393"/>
        <v>414.02999999999975</v>
      </c>
      <c r="L3617" s="35">
        <f t="shared" si="394"/>
        <v>414.02999999999975</v>
      </c>
      <c r="M3617" s="36">
        <f t="shared" si="395"/>
        <v>0.10545875053171296</v>
      </c>
      <c r="N3617" s="37">
        <f t="shared" si="396"/>
        <v>2022</v>
      </c>
      <c r="O3617" s="38" t="str">
        <f t="shared" si="397"/>
        <v>Q1</v>
      </c>
      <c r="P3617" s="37">
        <f t="shared" si="398"/>
        <v>3</v>
      </c>
    </row>
    <row r="3618" spans="1:16" x14ac:dyDescent="0.25">
      <c r="A3618" s="31">
        <v>44621</v>
      </c>
      <c r="B3618" s="32" t="s">
        <v>83</v>
      </c>
      <c r="C3618" s="32" t="s">
        <v>86</v>
      </c>
      <c r="D3618" s="32" t="s">
        <v>76</v>
      </c>
      <c r="E3618" s="33">
        <v>114</v>
      </c>
      <c r="F3618" s="34">
        <v>74011.34</v>
      </c>
      <c r="G3618" s="34">
        <v>0</v>
      </c>
      <c r="H3618" s="34">
        <v>39930.629999999997</v>
      </c>
      <c r="I3618" s="34">
        <v>5915</v>
      </c>
      <c r="J3618" s="35">
        <f t="shared" si="392"/>
        <v>74011.34</v>
      </c>
      <c r="K3618" s="35">
        <f t="shared" si="393"/>
        <v>34080.71</v>
      </c>
      <c r="L3618" s="35">
        <f t="shared" si="394"/>
        <v>28165.71</v>
      </c>
      <c r="M3618" s="36">
        <f t="shared" si="395"/>
        <v>0.46047956975241905</v>
      </c>
      <c r="N3618" s="37">
        <f t="shared" si="396"/>
        <v>2022</v>
      </c>
      <c r="O3618" s="38" t="str">
        <f t="shared" si="397"/>
        <v>Q1</v>
      </c>
      <c r="P3618" s="37">
        <f t="shared" si="398"/>
        <v>3</v>
      </c>
    </row>
    <row r="3619" spans="1:16" x14ac:dyDescent="0.25">
      <c r="A3619" s="31">
        <v>44621</v>
      </c>
      <c r="B3619" s="32" t="s">
        <v>83</v>
      </c>
      <c r="C3619" s="32" t="s">
        <v>86</v>
      </c>
      <c r="D3619" s="32" t="s">
        <v>77</v>
      </c>
      <c r="E3619" s="33">
        <v>20</v>
      </c>
      <c r="F3619" s="34">
        <v>11757.11</v>
      </c>
      <c r="G3619" s="34">
        <v>796.48</v>
      </c>
      <c r="H3619" s="34">
        <v>6123.69</v>
      </c>
      <c r="I3619" s="34">
        <v>888.79</v>
      </c>
      <c r="J3619" s="35">
        <f t="shared" si="392"/>
        <v>10960.630000000001</v>
      </c>
      <c r="K3619" s="35">
        <f t="shared" si="393"/>
        <v>4836.9400000000014</v>
      </c>
      <c r="L3619" s="35">
        <f t="shared" si="394"/>
        <v>3948.1500000000015</v>
      </c>
      <c r="M3619" s="36">
        <f t="shared" si="395"/>
        <v>0.44130127556536447</v>
      </c>
      <c r="N3619" s="37">
        <f t="shared" si="396"/>
        <v>2022</v>
      </c>
      <c r="O3619" s="38" t="str">
        <f t="shared" si="397"/>
        <v>Q1</v>
      </c>
      <c r="P3619" s="37">
        <f t="shared" si="398"/>
        <v>3</v>
      </c>
    </row>
    <row r="3620" spans="1:16" x14ac:dyDescent="0.25">
      <c r="A3620" s="31">
        <v>44621</v>
      </c>
      <c r="B3620" s="32" t="s">
        <v>83</v>
      </c>
      <c r="C3620" s="32" t="s">
        <v>75</v>
      </c>
      <c r="D3620" s="32" t="s">
        <v>76</v>
      </c>
      <c r="E3620" s="33">
        <v>112</v>
      </c>
      <c r="F3620" s="34">
        <v>63157.35</v>
      </c>
      <c r="G3620" s="34">
        <v>0</v>
      </c>
      <c r="H3620" s="34">
        <v>33412.769999999997</v>
      </c>
      <c r="I3620" s="34">
        <v>0</v>
      </c>
      <c r="J3620" s="35">
        <f t="shared" si="392"/>
        <v>63157.35</v>
      </c>
      <c r="K3620" s="35">
        <f t="shared" si="393"/>
        <v>29744.58</v>
      </c>
      <c r="L3620" s="35">
        <f t="shared" si="394"/>
        <v>29744.58</v>
      </c>
      <c r="M3620" s="36">
        <f t="shared" si="395"/>
        <v>0.47095991202924131</v>
      </c>
      <c r="N3620" s="37">
        <f t="shared" si="396"/>
        <v>2022</v>
      </c>
      <c r="O3620" s="38" t="str">
        <f t="shared" si="397"/>
        <v>Q1</v>
      </c>
      <c r="P3620" s="37">
        <f t="shared" si="398"/>
        <v>3</v>
      </c>
    </row>
    <row r="3621" spans="1:16" x14ac:dyDescent="0.25">
      <c r="A3621" s="31">
        <v>44621</v>
      </c>
      <c r="B3621" s="32" t="s">
        <v>83</v>
      </c>
      <c r="C3621" s="32" t="s">
        <v>75</v>
      </c>
      <c r="D3621" s="32" t="s">
        <v>77</v>
      </c>
      <c r="E3621" s="33">
        <v>14</v>
      </c>
      <c r="F3621" s="34">
        <v>7662.39</v>
      </c>
      <c r="G3621" s="34">
        <v>524.38</v>
      </c>
      <c r="H3621" s="34">
        <v>3909.1</v>
      </c>
      <c r="I3621" s="34">
        <v>0</v>
      </c>
      <c r="J3621" s="35">
        <f t="shared" si="392"/>
        <v>7138.01</v>
      </c>
      <c r="K3621" s="35">
        <f t="shared" si="393"/>
        <v>3228.9100000000003</v>
      </c>
      <c r="L3621" s="35">
        <f t="shared" si="394"/>
        <v>3228.9100000000003</v>
      </c>
      <c r="M3621" s="36">
        <f t="shared" si="395"/>
        <v>0.45235436767390352</v>
      </c>
      <c r="N3621" s="37">
        <f t="shared" si="396"/>
        <v>2022</v>
      </c>
      <c r="O3621" s="38" t="str">
        <f t="shared" si="397"/>
        <v>Q1</v>
      </c>
      <c r="P3621" s="37">
        <f t="shared" si="398"/>
        <v>3</v>
      </c>
    </row>
    <row r="3622" spans="1:16" x14ac:dyDescent="0.25">
      <c r="A3622" s="31">
        <v>44621</v>
      </c>
      <c r="B3622" s="32" t="s">
        <v>83</v>
      </c>
      <c r="C3622" s="32" t="s">
        <v>78</v>
      </c>
      <c r="D3622" s="32" t="s">
        <v>76</v>
      </c>
      <c r="E3622" s="33">
        <v>645</v>
      </c>
      <c r="F3622" s="34">
        <v>405876.39</v>
      </c>
      <c r="G3622" s="34">
        <v>0</v>
      </c>
      <c r="H3622" s="34">
        <v>216530.05</v>
      </c>
      <c r="I3622" s="34">
        <v>0</v>
      </c>
      <c r="J3622" s="35">
        <f t="shared" si="392"/>
        <v>405876.39</v>
      </c>
      <c r="K3622" s="35">
        <f t="shared" si="393"/>
        <v>189346.34000000003</v>
      </c>
      <c r="L3622" s="35">
        <f t="shared" si="394"/>
        <v>189346.34000000003</v>
      </c>
      <c r="M3622" s="36">
        <f t="shared" si="395"/>
        <v>0.4665123290369268</v>
      </c>
      <c r="N3622" s="37">
        <f t="shared" si="396"/>
        <v>2022</v>
      </c>
      <c r="O3622" s="38" t="str">
        <f t="shared" si="397"/>
        <v>Q1</v>
      </c>
      <c r="P3622" s="37">
        <f t="shared" si="398"/>
        <v>3</v>
      </c>
    </row>
    <row r="3623" spans="1:16" x14ac:dyDescent="0.25">
      <c r="A3623" s="31">
        <v>44621</v>
      </c>
      <c r="B3623" s="32" t="s">
        <v>83</v>
      </c>
      <c r="C3623" s="32" t="s">
        <v>78</v>
      </c>
      <c r="D3623" s="32" t="s">
        <v>77</v>
      </c>
      <c r="E3623" s="33">
        <v>22</v>
      </c>
      <c r="F3623" s="34">
        <v>16045.55</v>
      </c>
      <c r="G3623" s="34">
        <v>802.29</v>
      </c>
      <c r="H3623" s="34">
        <v>8752.56</v>
      </c>
      <c r="I3623" s="34">
        <v>0</v>
      </c>
      <c r="J3623" s="35">
        <f t="shared" si="392"/>
        <v>15243.259999999998</v>
      </c>
      <c r="K3623" s="35">
        <f t="shared" si="393"/>
        <v>6490.6999999999989</v>
      </c>
      <c r="L3623" s="35">
        <f t="shared" si="394"/>
        <v>6490.6999999999989</v>
      </c>
      <c r="M3623" s="36">
        <f t="shared" si="395"/>
        <v>0.42580786524667291</v>
      </c>
      <c r="N3623" s="37">
        <f t="shared" si="396"/>
        <v>2022</v>
      </c>
      <c r="O3623" s="38" t="str">
        <f t="shared" si="397"/>
        <v>Q1</v>
      </c>
      <c r="P3623" s="37">
        <f t="shared" si="398"/>
        <v>3</v>
      </c>
    </row>
    <row r="3624" spans="1:16" x14ac:dyDescent="0.25">
      <c r="A3624" s="31">
        <v>44621</v>
      </c>
      <c r="B3624" s="32" t="s">
        <v>83</v>
      </c>
      <c r="C3624" s="32" t="s">
        <v>79</v>
      </c>
      <c r="D3624" s="32" t="s">
        <v>76</v>
      </c>
      <c r="E3624" s="33">
        <v>68</v>
      </c>
      <c r="F3624" s="34">
        <v>54310.27</v>
      </c>
      <c r="G3624" s="34">
        <v>0</v>
      </c>
      <c r="H3624" s="34">
        <v>30353.01</v>
      </c>
      <c r="I3624" s="34">
        <v>0</v>
      </c>
      <c r="J3624" s="35">
        <f t="shared" si="392"/>
        <v>54310.27</v>
      </c>
      <c r="K3624" s="35">
        <f t="shared" si="393"/>
        <v>23957.26</v>
      </c>
      <c r="L3624" s="35">
        <f t="shared" si="394"/>
        <v>23957.26</v>
      </c>
      <c r="M3624" s="36">
        <f t="shared" si="395"/>
        <v>0.44111841093774712</v>
      </c>
      <c r="N3624" s="37">
        <f t="shared" si="396"/>
        <v>2022</v>
      </c>
      <c r="O3624" s="38" t="str">
        <f t="shared" si="397"/>
        <v>Q1</v>
      </c>
      <c r="P3624" s="37">
        <f t="shared" si="398"/>
        <v>3</v>
      </c>
    </row>
    <row r="3625" spans="1:16" x14ac:dyDescent="0.25">
      <c r="A3625" s="31">
        <v>44621</v>
      </c>
      <c r="B3625" s="32" t="s">
        <v>83</v>
      </c>
      <c r="C3625" s="32" t="s">
        <v>79</v>
      </c>
      <c r="D3625" s="32" t="s">
        <v>77</v>
      </c>
      <c r="E3625" s="33">
        <v>18</v>
      </c>
      <c r="F3625" s="34">
        <v>8498</v>
      </c>
      <c r="G3625" s="34">
        <v>651.19000000000005</v>
      </c>
      <c r="H3625" s="34">
        <v>4427.74</v>
      </c>
      <c r="I3625" s="34">
        <v>0</v>
      </c>
      <c r="J3625" s="35">
        <f t="shared" si="392"/>
        <v>7846.8099999999995</v>
      </c>
      <c r="K3625" s="35">
        <f t="shared" si="393"/>
        <v>3419.0699999999997</v>
      </c>
      <c r="L3625" s="35">
        <f t="shared" si="394"/>
        <v>3419.0699999999997</v>
      </c>
      <c r="M3625" s="36">
        <f t="shared" si="395"/>
        <v>0.43572738475890199</v>
      </c>
      <c r="N3625" s="37">
        <f t="shared" si="396"/>
        <v>2022</v>
      </c>
      <c r="O3625" s="38" t="str">
        <f t="shared" si="397"/>
        <v>Q1</v>
      </c>
      <c r="P3625" s="37">
        <f t="shared" si="398"/>
        <v>3</v>
      </c>
    </row>
    <row r="3626" spans="1:16" x14ac:dyDescent="0.25">
      <c r="A3626" s="31">
        <v>44621</v>
      </c>
      <c r="B3626" s="32" t="s">
        <v>84</v>
      </c>
      <c r="C3626" s="32" t="s">
        <v>86</v>
      </c>
      <c r="D3626" s="32" t="s">
        <v>76</v>
      </c>
      <c r="E3626" s="33">
        <v>67</v>
      </c>
      <c r="F3626" s="34">
        <v>252781.84</v>
      </c>
      <c r="G3626" s="34">
        <v>0</v>
      </c>
      <c r="H3626" s="34">
        <v>206829.83</v>
      </c>
      <c r="I3626" s="34">
        <v>20206.080000000002</v>
      </c>
      <c r="J3626" s="35">
        <f t="shared" si="392"/>
        <v>252781.84</v>
      </c>
      <c r="K3626" s="35">
        <f t="shared" si="393"/>
        <v>45952.010000000009</v>
      </c>
      <c r="L3626" s="35">
        <f t="shared" si="394"/>
        <v>25745.930000000008</v>
      </c>
      <c r="M3626" s="36">
        <f t="shared" si="395"/>
        <v>0.18178525007967347</v>
      </c>
      <c r="N3626" s="37">
        <f t="shared" si="396"/>
        <v>2022</v>
      </c>
      <c r="O3626" s="38" t="str">
        <f t="shared" si="397"/>
        <v>Q1</v>
      </c>
      <c r="P3626" s="37">
        <f t="shared" si="398"/>
        <v>3</v>
      </c>
    </row>
    <row r="3627" spans="1:16" x14ac:dyDescent="0.25">
      <c r="A3627" s="31">
        <v>44621</v>
      </c>
      <c r="B3627" s="32" t="s">
        <v>84</v>
      </c>
      <c r="C3627" s="32" t="s">
        <v>86</v>
      </c>
      <c r="D3627" s="32" t="s">
        <v>77</v>
      </c>
      <c r="E3627" s="33">
        <v>6</v>
      </c>
      <c r="F3627" s="34">
        <v>28271.200000000001</v>
      </c>
      <c r="G3627" s="34">
        <v>1979.34</v>
      </c>
      <c r="H3627" s="34">
        <v>26097.32</v>
      </c>
      <c r="I3627" s="34">
        <v>2108.75</v>
      </c>
      <c r="J3627" s="35">
        <f t="shared" si="392"/>
        <v>26291.86</v>
      </c>
      <c r="K3627" s="35">
        <f t="shared" si="393"/>
        <v>194.54000000000087</v>
      </c>
      <c r="L3627" s="35">
        <f t="shared" si="394"/>
        <v>-1914.2099999999991</v>
      </c>
      <c r="M3627" s="36">
        <f t="shared" si="395"/>
        <v>7.3992482844500492E-3</v>
      </c>
      <c r="N3627" s="37">
        <f t="shared" si="396"/>
        <v>2022</v>
      </c>
      <c r="O3627" s="38" t="str">
        <f t="shared" si="397"/>
        <v>Q1</v>
      </c>
      <c r="P3627" s="37">
        <f t="shared" si="398"/>
        <v>3</v>
      </c>
    </row>
    <row r="3628" spans="1:16" x14ac:dyDescent="0.25">
      <c r="A3628" s="31">
        <v>44621</v>
      </c>
      <c r="B3628" s="32" t="s">
        <v>84</v>
      </c>
      <c r="C3628" s="32" t="s">
        <v>75</v>
      </c>
      <c r="D3628" s="32" t="s">
        <v>76</v>
      </c>
      <c r="E3628" s="33">
        <v>55</v>
      </c>
      <c r="F3628" s="34">
        <v>225226.94</v>
      </c>
      <c r="G3628" s="34">
        <v>0</v>
      </c>
      <c r="H3628" s="34">
        <v>185273.85</v>
      </c>
      <c r="I3628" s="34">
        <v>0</v>
      </c>
      <c r="J3628" s="35">
        <f t="shared" si="392"/>
        <v>225226.94</v>
      </c>
      <c r="K3628" s="35">
        <f t="shared" si="393"/>
        <v>39953.089999999997</v>
      </c>
      <c r="L3628" s="35">
        <f t="shared" si="394"/>
        <v>39953.089999999997</v>
      </c>
      <c r="M3628" s="36">
        <f t="shared" si="395"/>
        <v>0.17739036902068642</v>
      </c>
      <c r="N3628" s="37">
        <f t="shared" si="396"/>
        <v>2022</v>
      </c>
      <c r="O3628" s="38" t="str">
        <f t="shared" si="397"/>
        <v>Q1</v>
      </c>
      <c r="P3628" s="37">
        <f t="shared" si="398"/>
        <v>3</v>
      </c>
    </row>
    <row r="3629" spans="1:16" x14ac:dyDescent="0.25">
      <c r="A3629" s="31">
        <v>44621</v>
      </c>
      <c r="B3629" s="32" t="s">
        <v>84</v>
      </c>
      <c r="C3629" s="32" t="s">
        <v>75</v>
      </c>
      <c r="D3629" s="32" t="s">
        <v>77</v>
      </c>
      <c r="E3629" s="33">
        <v>8</v>
      </c>
      <c r="F3629" s="34">
        <v>27807.19</v>
      </c>
      <c r="G3629" s="34">
        <v>2224.5700000000002</v>
      </c>
      <c r="H3629" s="34">
        <v>22488.5</v>
      </c>
      <c r="I3629" s="34">
        <v>0</v>
      </c>
      <c r="J3629" s="35">
        <f t="shared" si="392"/>
        <v>25582.62</v>
      </c>
      <c r="K3629" s="35">
        <f t="shared" si="393"/>
        <v>3094.119999999999</v>
      </c>
      <c r="L3629" s="35">
        <f t="shared" si="394"/>
        <v>3094.119999999999</v>
      </c>
      <c r="M3629" s="36">
        <f t="shared" si="395"/>
        <v>0.12094617361317954</v>
      </c>
      <c r="N3629" s="37">
        <f t="shared" si="396"/>
        <v>2022</v>
      </c>
      <c r="O3629" s="38" t="str">
        <f t="shared" si="397"/>
        <v>Q1</v>
      </c>
      <c r="P3629" s="37">
        <f t="shared" si="398"/>
        <v>3</v>
      </c>
    </row>
    <row r="3630" spans="1:16" x14ac:dyDescent="0.25">
      <c r="A3630" s="31">
        <v>44621</v>
      </c>
      <c r="B3630" s="32" t="s">
        <v>84</v>
      </c>
      <c r="C3630" s="32" t="s">
        <v>78</v>
      </c>
      <c r="D3630" s="32" t="s">
        <v>76</v>
      </c>
      <c r="E3630" s="33">
        <v>240</v>
      </c>
      <c r="F3630" s="34">
        <v>1014897.9</v>
      </c>
      <c r="G3630" s="34">
        <v>0</v>
      </c>
      <c r="H3630" s="34">
        <v>843618.95</v>
      </c>
      <c r="I3630" s="34">
        <v>0</v>
      </c>
      <c r="J3630" s="35">
        <f t="shared" si="392"/>
        <v>1014897.9</v>
      </c>
      <c r="K3630" s="35">
        <f t="shared" si="393"/>
        <v>171278.95000000007</v>
      </c>
      <c r="L3630" s="35">
        <f t="shared" si="394"/>
        <v>171278.95000000007</v>
      </c>
      <c r="M3630" s="36">
        <f t="shared" si="395"/>
        <v>0.16876471022356049</v>
      </c>
      <c r="N3630" s="37">
        <f t="shared" si="396"/>
        <v>2022</v>
      </c>
      <c r="O3630" s="38" t="str">
        <f t="shared" si="397"/>
        <v>Q1</v>
      </c>
      <c r="P3630" s="37">
        <f t="shared" si="398"/>
        <v>3</v>
      </c>
    </row>
    <row r="3631" spans="1:16" x14ac:dyDescent="0.25">
      <c r="A3631" s="31">
        <v>44621</v>
      </c>
      <c r="B3631" s="32" t="s">
        <v>84</v>
      </c>
      <c r="C3631" s="32" t="s">
        <v>78</v>
      </c>
      <c r="D3631" s="32" t="s">
        <v>77</v>
      </c>
      <c r="E3631" s="33">
        <v>10</v>
      </c>
      <c r="F3631" s="34">
        <v>48166</v>
      </c>
      <c r="G3631" s="34">
        <v>2408.31</v>
      </c>
      <c r="H3631" s="34">
        <v>45378.95</v>
      </c>
      <c r="I3631" s="34">
        <v>0</v>
      </c>
      <c r="J3631" s="35">
        <f t="shared" si="392"/>
        <v>45757.69</v>
      </c>
      <c r="K3631" s="35">
        <f t="shared" si="393"/>
        <v>378.74000000000524</v>
      </c>
      <c r="L3631" s="35">
        <f t="shared" si="394"/>
        <v>378.74000000000524</v>
      </c>
      <c r="M3631" s="36">
        <f t="shared" si="395"/>
        <v>8.2770786724593228E-3</v>
      </c>
      <c r="N3631" s="37">
        <f t="shared" si="396"/>
        <v>2022</v>
      </c>
      <c r="O3631" s="38" t="str">
        <f t="shared" si="397"/>
        <v>Q1</v>
      </c>
      <c r="P3631" s="37">
        <f t="shared" si="398"/>
        <v>3</v>
      </c>
    </row>
    <row r="3632" spans="1:16" x14ac:dyDescent="0.25">
      <c r="A3632" s="31">
        <v>44621</v>
      </c>
      <c r="B3632" s="32" t="s">
        <v>84</v>
      </c>
      <c r="C3632" s="32" t="s">
        <v>79</v>
      </c>
      <c r="D3632" s="32" t="s">
        <v>76</v>
      </c>
      <c r="E3632" s="33">
        <v>50</v>
      </c>
      <c r="F3632" s="34">
        <v>227890.3</v>
      </c>
      <c r="G3632" s="34">
        <v>0</v>
      </c>
      <c r="H3632" s="34">
        <v>193334.81</v>
      </c>
      <c r="I3632" s="34">
        <v>0</v>
      </c>
      <c r="J3632" s="35">
        <f t="shared" si="392"/>
        <v>227890.3</v>
      </c>
      <c r="K3632" s="35">
        <f t="shared" si="393"/>
        <v>34555.489999999991</v>
      </c>
      <c r="L3632" s="35">
        <f t="shared" si="394"/>
        <v>34555.489999999991</v>
      </c>
      <c r="M3632" s="36">
        <f t="shared" si="395"/>
        <v>0.15163212299953088</v>
      </c>
      <c r="N3632" s="37">
        <f t="shared" si="396"/>
        <v>2022</v>
      </c>
      <c r="O3632" s="38" t="str">
        <f t="shared" si="397"/>
        <v>Q1</v>
      </c>
      <c r="P3632" s="37">
        <f t="shared" si="398"/>
        <v>3</v>
      </c>
    </row>
    <row r="3633" spans="1:16" x14ac:dyDescent="0.25">
      <c r="A3633" s="31">
        <v>44621</v>
      </c>
      <c r="B3633" s="32" t="s">
        <v>84</v>
      </c>
      <c r="C3633" s="32" t="s">
        <v>79</v>
      </c>
      <c r="D3633" s="32" t="s">
        <v>77</v>
      </c>
      <c r="E3633" s="33">
        <v>8</v>
      </c>
      <c r="F3633" s="34">
        <v>36287.22</v>
      </c>
      <c r="G3633" s="34">
        <v>2811.13</v>
      </c>
      <c r="H3633" s="34">
        <v>29569.34</v>
      </c>
      <c r="I3633" s="34">
        <v>0</v>
      </c>
      <c r="J3633" s="35">
        <f t="shared" si="392"/>
        <v>33476.090000000004</v>
      </c>
      <c r="K3633" s="35">
        <f t="shared" si="393"/>
        <v>3906.7500000000036</v>
      </c>
      <c r="L3633" s="35">
        <f t="shared" si="394"/>
        <v>3906.7500000000036</v>
      </c>
      <c r="M3633" s="36">
        <f t="shared" si="395"/>
        <v>0.11670269735802488</v>
      </c>
      <c r="N3633" s="37">
        <f t="shared" si="396"/>
        <v>2022</v>
      </c>
      <c r="O3633" s="38" t="str">
        <f t="shared" si="397"/>
        <v>Q1</v>
      </c>
      <c r="P3633" s="37">
        <f t="shared" si="398"/>
        <v>3</v>
      </c>
    </row>
    <row r="3634" spans="1:16" x14ac:dyDescent="0.25">
      <c r="A3634" s="31">
        <v>44621</v>
      </c>
      <c r="B3634" s="32" t="s">
        <v>85</v>
      </c>
      <c r="C3634" s="32" t="s">
        <v>86</v>
      </c>
      <c r="D3634" s="32" t="s">
        <v>76</v>
      </c>
      <c r="E3634" s="33">
        <v>59</v>
      </c>
      <c r="F3634" s="34">
        <v>71084.5</v>
      </c>
      <c r="G3634" s="34">
        <v>0</v>
      </c>
      <c r="H3634" s="34">
        <v>41053.199999999997</v>
      </c>
      <c r="I3634" s="34">
        <v>5682.56</v>
      </c>
      <c r="J3634" s="35">
        <f t="shared" si="392"/>
        <v>71084.5</v>
      </c>
      <c r="K3634" s="35">
        <f t="shared" si="393"/>
        <v>30031.300000000003</v>
      </c>
      <c r="L3634" s="35">
        <f t="shared" si="394"/>
        <v>24348.74</v>
      </c>
      <c r="M3634" s="36">
        <f t="shared" si="395"/>
        <v>0.42247325366289418</v>
      </c>
      <c r="N3634" s="37">
        <f t="shared" si="396"/>
        <v>2022</v>
      </c>
      <c r="O3634" s="38" t="str">
        <f t="shared" si="397"/>
        <v>Q1</v>
      </c>
      <c r="P3634" s="37">
        <f t="shared" si="398"/>
        <v>3</v>
      </c>
    </row>
    <row r="3635" spans="1:16" x14ac:dyDescent="0.25">
      <c r="A3635" s="31">
        <v>44621</v>
      </c>
      <c r="B3635" s="32" t="s">
        <v>85</v>
      </c>
      <c r="C3635" s="32" t="s">
        <v>86</v>
      </c>
      <c r="D3635" s="32" t="s">
        <v>77</v>
      </c>
      <c r="E3635" s="33">
        <v>9</v>
      </c>
      <c r="F3635" s="34">
        <v>6420.24</v>
      </c>
      <c r="G3635" s="34">
        <v>434.03</v>
      </c>
      <c r="H3635" s="34">
        <v>3634.01</v>
      </c>
      <c r="I3635" s="34">
        <v>485.03</v>
      </c>
      <c r="J3635" s="35">
        <f t="shared" si="392"/>
        <v>5986.21</v>
      </c>
      <c r="K3635" s="35">
        <f t="shared" si="393"/>
        <v>2352.1999999999998</v>
      </c>
      <c r="L3635" s="35">
        <f t="shared" si="394"/>
        <v>1867.1699999999998</v>
      </c>
      <c r="M3635" s="36">
        <f t="shared" si="395"/>
        <v>0.39293643223341645</v>
      </c>
      <c r="N3635" s="37">
        <f t="shared" si="396"/>
        <v>2022</v>
      </c>
      <c r="O3635" s="38" t="str">
        <f t="shared" si="397"/>
        <v>Q1</v>
      </c>
      <c r="P3635" s="37">
        <f t="shared" si="398"/>
        <v>3</v>
      </c>
    </row>
    <row r="3636" spans="1:16" x14ac:dyDescent="0.25">
      <c r="A3636" s="31">
        <v>44621</v>
      </c>
      <c r="B3636" s="32" t="s">
        <v>85</v>
      </c>
      <c r="C3636" s="32" t="s">
        <v>75</v>
      </c>
      <c r="D3636" s="32" t="s">
        <v>76</v>
      </c>
      <c r="E3636" s="33">
        <v>55</v>
      </c>
      <c r="F3636" s="34">
        <v>79963.179999999993</v>
      </c>
      <c r="G3636" s="34">
        <v>0</v>
      </c>
      <c r="H3636" s="34">
        <v>44482.74</v>
      </c>
      <c r="I3636" s="34">
        <v>0</v>
      </c>
      <c r="J3636" s="35">
        <f t="shared" si="392"/>
        <v>79963.179999999993</v>
      </c>
      <c r="K3636" s="35">
        <f t="shared" si="393"/>
        <v>35480.439999999995</v>
      </c>
      <c r="L3636" s="35">
        <f t="shared" si="394"/>
        <v>35480.439999999995</v>
      </c>
      <c r="M3636" s="36">
        <f t="shared" si="395"/>
        <v>0.44370971739743215</v>
      </c>
      <c r="N3636" s="37">
        <f t="shared" si="396"/>
        <v>2022</v>
      </c>
      <c r="O3636" s="38" t="str">
        <f t="shared" si="397"/>
        <v>Q1</v>
      </c>
      <c r="P3636" s="37">
        <f t="shared" si="398"/>
        <v>3</v>
      </c>
    </row>
    <row r="3637" spans="1:16" x14ac:dyDescent="0.25">
      <c r="A3637" s="31">
        <v>44621</v>
      </c>
      <c r="B3637" s="32" t="s">
        <v>85</v>
      </c>
      <c r="C3637" s="32" t="s">
        <v>75</v>
      </c>
      <c r="D3637" s="32" t="s">
        <v>77</v>
      </c>
      <c r="E3637" s="33">
        <v>12</v>
      </c>
      <c r="F3637" s="34">
        <v>16450.990000000002</v>
      </c>
      <c r="G3637" s="34">
        <v>1206.04</v>
      </c>
      <c r="H3637" s="34">
        <v>8957.9</v>
      </c>
      <c r="I3637" s="34">
        <v>0</v>
      </c>
      <c r="J3637" s="35">
        <f t="shared" si="392"/>
        <v>15244.95</v>
      </c>
      <c r="K3637" s="35">
        <f t="shared" si="393"/>
        <v>6287.0500000000011</v>
      </c>
      <c r="L3637" s="35">
        <f t="shared" si="394"/>
        <v>6287.0500000000011</v>
      </c>
      <c r="M3637" s="36">
        <f t="shared" si="395"/>
        <v>0.41240213972495815</v>
      </c>
      <c r="N3637" s="37">
        <f t="shared" si="396"/>
        <v>2022</v>
      </c>
      <c r="O3637" s="38" t="str">
        <f t="shared" si="397"/>
        <v>Q1</v>
      </c>
      <c r="P3637" s="37">
        <f t="shared" si="398"/>
        <v>3</v>
      </c>
    </row>
    <row r="3638" spans="1:16" x14ac:dyDescent="0.25">
      <c r="A3638" s="31">
        <v>44621</v>
      </c>
      <c r="B3638" s="32" t="s">
        <v>85</v>
      </c>
      <c r="C3638" s="32" t="s">
        <v>78</v>
      </c>
      <c r="D3638" s="32" t="s">
        <v>76</v>
      </c>
      <c r="E3638" s="33">
        <v>263</v>
      </c>
      <c r="F3638" s="34">
        <v>352361.61</v>
      </c>
      <c r="G3638" s="34">
        <v>0</v>
      </c>
      <c r="H3638" s="34">
        <v>197628.86</v>
      </c>
      <c r="I3638" s="34">
        <v>0</v>
      </c>
      <c r="J3638" s="35">
        <f t="shared" si="392"/>
        <v>352361.61</v>
      </c>
      <c r="K3638" s="35">
        <f t="shared" si="393"/>
        <v>154732.75</v>
      </c>
      <c r="L3638" s="35">
        <f t="shared" si="394"/>
        <v>154732.75</v>
      </c>
      <c r="M3638" s="36">
        <f t="shared" si="395"/>
        <v>0.43913055681633423</v>
      </c>
      <c r="N3638" s="37">
        <f t="shared" si="396"/>
        <v>2022</v>
      </c>
      <c r="O3638" s="38" t="str">
        <f t="shared" si="397"/>
        <v>Q1</v>
      </c>
      <c r="P3638" s="37">
        <f t="shared" si="398"/>
        <v>3</v>
      </c>
    </row>
    <row r="3639" spans="1:16" x14ac:dyDescent="0.25">
      <c r="A3639" s="31">
        <v>44621</v>
      </c>
      <c r="B3639" s="32" t="s">
        <v>85</v>
      </c>
      <c r="C3639" s="32" t="s">
        <v>78</v>
      </c>
      <c r="D3639" s="32" t="s">
        <v>77</v>
      </c>
      <c r="E3639" s="33">
        <v>17</v>
      </c>
      <c r="F3639" s="34">
        <v>21546.86</v>
      </c>
      <c r="G3639" s="34">
        <v>1077.3699999999999</v>
      </c>
      <c r="H3639" s="34">
        <v>11644.45</v>
      </c>
      <c r="I3639" s="34">
        <v>0</v>
      </c>
      <c r="J3639" s="35">
        <f t="shared" si="392"/>
        <v>20469.490000000002</v>
      </c>
      <c r="K3639" s="35">
        <f t="shared" si="393"/>
        <v>8825.0400000000009</v>
      </c>
      <c r="L3639" s="35">
        <f t="shared" si="394"/>
        <v>8825.0400000000009</v>
      </c>
      <c r="M3639" s="36">
        <f t="shared" si="395"/>
        <v>0.43113140581421422</v>
      </c>
      <c r="N3639" s="37">
        <f t="shared" si="396"/>
        <v>2022</v>
      </c>
      <c r="O3639" s="38" t="str">
        <f t="shared" si="397"/>
        <v>Q1</v>
      </c>
      <c r="P3639" s="37">
        <f t="shared" si="398"/>
        <v>3</v>
      </c>
    </row>
    <row r="3640" spans="1:16" x14ac:dyDescent="0.25">
      <c r="A3640" s="31">
        <v>44621</v>
      </c>
      <c r="B3640" s="32" t="s">
        <v>85</v>
      </c>
      <c r="C3640" s="32" t="s">
        <v>79</v>
      </c>
      <c r="D3640" s="32" t="s">
        <v>76</v>
      </c>
      <c r="E3640" s="33">
        <v>31</v>
      </c>
      <c r="F3640" s="34">
        <v>39932.58</v>
      </c>
      <c r="G3640" s="34">
        <v>0</v>
      </c>
      <c r="H3640" s="34">
        <v>23017.61</v>
      </c>
      <c r="I3640" s="34">
        <v>0</v>
      </c>
      <c r="J3640" s="35">
        <f t="shared" si="392"/>
        <v>39932.58</v>
      </c>
      <c r="K3640" s="35">
        <f t="shared" si="393"/>
        <v>16914.97</v>
      </c>
      <c r="L3640" s="35">
        <f t="shared" si="394"/>
        <v>16914.97</v>
      </c>
      <c r="M3640" s="36">
        <f t="shared" si="395"/>
        <v>0.42358820792445667</v>
      </c>
      <c r="N3640" s="37">
        <f t="shared" si="396"/>
        <v>2022</v>
      </c>
      <c r="O3640" s="38" t="str">
        <f t="shared" si="397"/>
        <v>Q1</v>
      </c>
      <c r="P3640" s="37">
        <f t="shared" si="398"/>
        <v>3</v>
      </c>
    </row>
    <row r="3641" spans="1:16" x14ac:dyDescent="0.25">
      <c r="A3641" s="31">
        <v>44621</v>
      </c>
      <c r="B3641" s="32" t="s">
        <v>85</v>
      </c>
      <c r="C3641" s="32" t="s">
        <v>79</v>
      </c>
      <c r="D3641" s="32" t="s">
        <v>77</v>
      </c>
      <c r="E3641" s="33">
        <v>5</v>
      </c>
      <c r="F3641" s="34">
        <v>5692.75</v>
      </c>
      <c r="G3641" s="34">
        <v>455.42</v>
      </c>
      <c r="H3641" s="34">
        <v>3214.88</v>
      </c>
      <c r="I3641" s="34">
        <v>0</v>
      </c>
      <c r="J3641" s="35">
        <f t="shared" si="392"/>
        <v>5237.33</v>
      </c>
      <c r="K3641" s="35">
        <f t="shared" si="393"/>
        <v>2022.4499999999998</v>
      </c>
      <c r="L3641" s="35">
        <f t="shared" si="394"/>
        <v>2022.4499999999998</v>
      </c>
      <c r="M3641" s="36">
        <f t="shared" si="395"/>
        <v>0.38616050544838681</v>
      </c>
      <c r="N3641" s="37">
        <f t="shared" si="396"/>
        <v>2022</v>
      </c>
      <c r="O3641" s="38" t="str">
        <f t="shared" si="397"/>
        <v>Q1</v>
      </c>
      <c r="P3641" s="37">
        <f t="shared" si="398"/>
        <v>3</v>
      </c>
    </row>
    <row r="3642" spans="1:16" x14ac:dyDescent="0.25">
      <c r="A3642" s="31">
        <v>44652</v>
      </c>
      <c r="B3642" s="32" t="s">
        <v>74</v>
      </c>
      <c r="C3642" s="32" t="s">
        <v>86</v>
      </c>
      <c r="D3642" s="32" t="s">
        <v>76</v>
      </c>
      <c r="E3642" s="33">
        <v>120</v>
      </c>
      <c r="F3642" s="34">
        <v>56275.53</v>
      </c>
      <c r="G3642" s="34">
        <v>0</v>
      </c>
      <c r="H3642" s="34">
        <v>33778.89</v>
      </c>
      <c r="I3642" s="34">
        <v>4498.4799999999996</v>
      </c>
      <c r="J3642" s="35">
        <f t="shared" si="392"/>
        <v>56275.53</v>
      </c>
      <c r="K3642" s="35">
        <f t="shared" si="393"/>
        <v>22496.639999999999</v>
      </c>
      <c r="L3642" s="35">
        <f t="shared" si="394"/>
        <v>17998.16</v>
      </c>
      <c r="M3642" s="36">
        <f t="shared" si="395"/>
        <v>0.39975882945926944</v>
      </c>
      <c r="N3642" s="37">
        <f t="shared" si="396"/>
        <v>2022</v>
      </c>
      <c r="O3642" s="38" t="str">
        <f t="shared" si="397"/>
        <v>Q2</v>
      </c>
      <c r="P3642" s="37">
        <f t="shared" si="398"/>
        <v>4</v>
      </c>
    </row>
    <row r="3643" spans="1:16" x14ac:dyDescent="0.25">
      <c r="A3643" s="31">
        <v>44652</v>
      </c>
      <c r="B3643" s="32" t="s">
        <v>74</v>
      </c>
      <c r="C3643" s="32" t="s">
        <v>86</v>
      </c>
      <c r="D3643" s="32" t="s">
        <v>77</v>
      </c>
      <c r="E3643" s="33">
        <v>34</v>
      </c>
      <c r="F3643" s="34">
        <v>17552.349999999999</v>
      </c>
      <c r="G3643" s="34">
        <v>1385.97</v>
      </c>
      <c r="H3643" s="34">
        <v>10449.61</v>
      </c>
      <c r="I3643" s="34">
        <v>1295.53</v>
      </c>
      <c r="J3643" s="35">
        <f t="shared" si="392"/>
        <v>16166.38</v>
      </c>
      <c r="K3643" s="35">
        <f t="shared" si="393"/>
        <v>5716.7699999999986</v>
      </c>
      <c r="L3643" s="35">
        <f t="shared" si="394"/>
        <v>4421.2399999999989</v>
      </c>
      <c r="M3643" s="36">
        <f t="shared" si="395"/>
        <v>0.35362090956664377</v>
      </c>
      <c r="N3643" s="37">
        <f t="shared" si="396"/>
        <v>2022</v>
      </c>
      <c r="O3643" s="38" t="str">
        <f t="shared" si="397"/>
        <v>Q2</v>
      </c>
      <c r="P3643" s="37">
        <f t="shared" si="398"/>
        <v>4</v>
      </c>
    </row>
    <row r="3644" spans="1:16" x14ac:dyDescent="0.25">
      <c r="A3644" s="31">
        <v>44652</v>
      </c>
      <c r="B3644" s="32" t="s">
        <v>74</v>
      </c>
      <c r="C3644" s="32" t="s">
        <v>75</v>
      </c>
      <c r="D3644" s="32" t="s">
        <v>76</v>
      </c>
      <c r="E3644" s="33">
        <v>148</v>
      </c>
      <c r="F3644" s="34">
        <v>62792.67</v>
      </c>
      <c r="G3644" s="34">
        <v>0</v>
      </c>
      <c r="H3644" s="34">
        <v>38729.050000000003</v>
      </c>
      <c r="I3644" s="34">
        <v>0</v>
      </c>
      <c r="J3644" s="35">
        <f t="shared" si="392"/>
        <v>62792.67</v>
      </c>
      <c r="K3644" s="35">
        <f t="shared" si="393"/>
        <v>24063.619999999995</v>
      </c>
      <c r="L3644" s="35">
        <f t="shared" si="394"/>
        <v>24063.619999999995</v>
      </c>
      <c r="M3644" s="36">
        <f t="shared" si="395"/>
        <v>0.38322339215707812</v>
      </c>
      <c r="N3644" s="37">
        <f t="shared" si="396"/>
        <v>2022</v>
      </c>
      <c r="O3644" s="38" t="str">
        <f t="shared" si="397"/>
        <v>Q2</v>
      </c>
      <c r="P3644" s="37">
        <f t="shared" si="398"/>
        <v>4</v>
      </c>
    </row>
    <row r="3645" spans="1:16" x14ac:dyDescent="0.25">
      <c r="A3645" s="31">
        <v>44652</v>
      </c>
      <c r="B3645" s="32" t="s">
        <v>74</v>
      </c>
      <c r="C3645" s="32" t="s">
        <v>75</v>
      </c>
      <c r="D3645" s="32" t="s">
        <v>77</v>
      </c>
      <c r="E3645" s="33">
        <v>50</v>
      </c>
      <c r="F3645" s="34">
        <v>20725.919999999998</v>
      </c>
      <c r="G3645" s="34">
        <v>1582.16</v>
      </c>
      <c r="H3645" s="34">
        <v>12146.52</v>
      </c>
      <c r="I3645" s="34">
        <v>0</v>
      </c>
      <c r="J3645" s="35">
        <f t="shared" si="392"/>
        <v>19143.759999999998</v>
      </c>
      <c r="K3645" s="35">
        <f t="shared" si="393"/>
        <v>6997.239999999998</v>
      </c>
      <c r="L3645" s="35">
        <f t="shared" si="394"/>
        <v>6997.239999999998</v>
      </c>
      <c r="M3645" s="36">
        <f t="shared" si="395"/>
        <v>0.36551022369691211</v>
      </c>
      <c r="N3645" s="37">
        <f t="shared" si="396"/>
        <v>2022</v>
      </c>
      <c r="O3645" s="38" t="str">
        <f t="shared" si="397"/>
        <v>Q2</v>
      </c>
      <c r="P3645" s="37">
        <f t="shared" si="398"/>
        <v>4</v>
      </c>
    </row>
    <row r="3646" spans="1:16" x14ac:dyDescent="0.25">
      <c r="A3646" s="31">
        <v>44652</v>
      </c>
      <c r="B3646" s="32" t="s">
        <v>74</v>
      </c>
      <c r="C3646" s="32" t="s">
        <v>78</v>
      </c>
      <c r="D3646" s="32" t="s">
        <v>76</v>
      </c>
      <c r="E3646" s="33">
        <v>821</v>
      </c>
      <c r="F3646" s="34">
        <v>372664.33</v>
      </c>
      <c r="G3646" s="34">
        <v>0</v>
      </c>
      <c r="H3646" s="34">
        <v>223193.57</v>
      </c>
      <c r="I3646" s="34">
        <v>0</v>
      </c>
      <c r="J3646" s="35">
        <f t="shared" si="392"/>
        <v>372664.33</v>
      </c>
      <c r="K3646" s="35">
        <f t="shared" si="393"/>
        <v>149470.76</v>
      </c>
      <c r="L3646" s="35">
        <f t="shared" si="394"/>
        <v>149470.76</v>
      </c>
      <c r="M3646" s="36">
        <f t="shared" si="395"/>
        <v>0.40108684402395045</v>
      </c>
      <c r="N3646" s="37">
        <f t="shared" si="396"/>
        <v>2022</v>
      </c>
      <c r="O3646" s="38" t="str">
        <f t="shared" si="397"/>
        <v>Q2</v>
      </c>
      <c r="P3646" s="37">
        <f t="shared" si="398"/>
        <v>4</v>
      </c>
    </row>
    <row r="3647" spans="1:16" x14ac:dyDescent="0.25">
      <c r="A3647" s="31">
        <v>44652</v>
      </c>
      <c r="B3647" s="32" t="s">
        <v>74</v>
      </c>
      <c r="C3647" s="32" t="s">
        <v>78</v>
      </c>
      <c r="D3647" s="32" t="s">
        <v>77</v>
      </c>
      <c r="E3647" s="33">
        <v>190</v>
      </c>
      <c r="F3647" s="34">
        <v>80115.28</v>
      </c>
      <c r="G3647" s="34">
        <v>5979.35</v>
      </c>
      <c r="H3647" s="34">
        <v>51395.39</v>
      </c>
      <c r="I3647" s="34">
        <v>0</v>
      </c>
      <c r="J3647" s="35">
        <f t="shared" si="392"/>
        <v>74135.929999999993</v>
      </c>
      <c r="K3647" s="35">
        <f t="shared" si="393"/>
        <v>22740.539999999994</v>
      </c>
      <c r="L3647" s="35">
        <f t="shared" si="394"/>
        <v>22740.539999999994</v>
      </c>
      <c r="M3647" s="36">
        <f t="shared" si="395"/>
        <v>0.30674114427376842</v>
      </c>
      <c r="N3647" s="37">
        <f t="shared" si="396"/>
        <v>2022</v>
      </c>
      <c r="O3647" s="38" t="str">
        <f t="shared" si="397"/>
        <v>Q2</v>
      </c>
      <c r="P3647" s="37">
        <f t="shared" si="398"/>
        <v>4</v>
      </c>
    </row>
    <row r="3648" spans="1:16" x14ac:dyDescent="0.25">
      <c r="A3648" s="31">
        <v>44652</v>
      </c>
      <c r="B3648" s="32" t="s">
        <v>74</v>
      </c>
      <c r="C3648" s="32" t="s">
        <v>79</v>
      </c>
      <c r="D3648" s="32" t="s">
        <v>76</v>
      </c>
      <c r="E3648" s="33">
        <v>78</v>
      </c>
      <c r="F3648" s="34">
        <v>30881.65</v>
      </c>
      <c r="G3648" s="34">
        <v>0</v>
      </c>
      <c r="H3648" s="34">
        <v>19029.080000000002</v>
      </c>
      <c r="I3648" s="34">
        <v>0</v>
      </c>
      <c r="J3648" s="35">
        <f t="shared" si="392"/>
        <v>30881.65</v>
      </c>
      <c r="K3648" s="35">
        <f t="shared" si="393"/>
        <v>11852.57</v>
      </c>
      <c r="L3648" s="35">
        <f t="shared" si="394"/>
        <v>11852.57</v>
      </c>
      <c r="M3648" s="36">
        <f t="shared" si="395"/>
        <v>0.38380624092300764</v>
      </c>
      <c r="N3648" s="37">
        <f t="shared" si="396"/>
        <v>2022</v>
      </c>
      <c r="O3648" s="38" t="str">
        <f t="shared" si="397"/>
        <v>Q2</v>
      </c>
      <c r="P3648" s="37">
        <f t="shared" si="398"/>
        <v>4</v>
      </c>
    </row>
    <row r="3649" spans="1:16" x14ac:dyDescent="0.25">
      <c r="A3649" s="31">
        <v>44652</v>
      </c>
      <c r="B3649" s="32" t="s">
        <v>74</v>
      </c>
      <c r="C3649" s="32" t="s">
        <v>79</v>
      </c>
      <c r="D3649" s="32" t="s">
        <v>77</v>
      </c>
      <c r="E3649" s="33">
        <v>30</v>
      </c>
      <c r="F3649" s="34">
        <v>13327.01</v>
      </c>
      <c r="G3649" s="34">
        <v>1035.1500000000001</v>
      </c>
      <c r="H3649" s="34">
        <v>8654.9699999999993</v>
      </c>
      <c r="I3649" s="34">
        <v>0</v>
      </c>
      <c r="J3649" s="35">
        <f t="shared" si="392"/>
        <v>12291.86</v>
      </c>
      <c r="K3649" s="35">
        <f t="shared" si="393"/>
        <v>3636.8900000000012</v>
      </c>
      <c r="L3649" s="35">
        <f t="shared" si="394"/>
        <v>3636.8900000000012</v>
      </c>
      <c r="M3649" s="36">
        <f t="shared" si="395"/>
        <v>0.29587792246250777</v>
      </c>
      <c r="N3649" s="37">
        <f t="shared" si="396"/>
        <v>2022</v>
      </c>
      <c r="O3649" s="38" t="str">
        <f t="shared" si="397"/>
        <v>Q2</v>
      </c>
      <c r="P3649" s="37">
        <f t="shared" si="398"/>
        <v>4</v>
      </c>
    </row>
    <row r="3650" spans="1:16" x14ac:dyDescent="0.25">
      <c r="A3650" s="31">
        <v>44652</v>
      </c>
      <c r="B3650" s="32" t="s">
        <v>80</v>
      </c>
      <c r="C3650" s="32" t="s">
        <v>86</v>
      </c>
      <c r="D3650" s="32" t="s">
        <v>76</v>
      </c>
      <c r="E3650" s="33">
        <v>37</v>
      </c>
      <c r="F3650" s="34">
        <v>263987.11</v>
      </c>
      <c r="G3650" s="34">
        <v>0</v>
      </c>
      <c r="H3650" s="34">
        <v>227801.11</v>
      </c>
      <c r="I3650" s="34">
        <v>21101.65</v>
      </c>
      <c r="J3650" s="35">
        <f t="shared" ref="J3650:J3713" si="399">F3650-G3650</f>
        <v>263987.11</v>
      </c>
      <c r="K3650" s="35">
        <f t="shared" ref="K3650:K3713" si="400">J3650-H3650</f>
        <v>36186</v>
      </c>
      <c r="L3650" s="35">
        <f t="shared" ref="L3650:L3713" si="401">K3650-I3650</f>
        <v>15084.349999999999</v>
      </c>
      <c r="M3650" s="36">
        <f t="shared" ref="M3650:M3713" si="402">IF(J3650=0,0,K3650/J3650)</f>
        <v>0.1370748746027789</v>
      </c>
      <c r="N3650" s="37">
        <f t="shared" ref="N3650:N3713" si="403">YEAR(A3650)</f>
        <v>2022</v>
      </c>
      <c r="O3650" s="38" t="str">
        <f t="shared" ref="O3650:O3713" si="404">"Q"&amp;ROUNDUP(MONTH(A3650)/3,0)</f>
        <v>Q2</v>
      </c>
      <c r="P3650" s="37">
        <f t="shared" ref="P3650:P3713" si="405">MONTH(A3650)</f>
        <v>4</v>
      </c>
    </row>
    <row r="3651" spans="1:16" x14ac:dyDescent="0.25">
      <c r="A3651" s="31">
        <v>44652</v>
      </c>
      <c r="B3651" s="32" t="s">
        <v>80</v>
      </c>
      <c r="C3651" s="32" t="s">
        <v>86</v>
      </c>
      <c r="D3651" s="32" t="s">
        <v>77</v>
      </c>
      <c r="E3651" s="33">
        <v>22</v>
      </c>
      <c r="F3651" s="34">
        <v>126826.18</v>
      </c>
      <c r="G3651" s="34">
        <v>9610.66</v>
      </c>
      <c r="H3651" s="34">
        <v>113656.59</v>
      </c>
      <c r="I3651" s="34">
        <v>9380.3799999999992</v>
      </c>
      <c r="J3651" s="35">
        <f t="shared" si="399"/>
        <v>117215.51999999999</v>
      </c>
      <c r="K3651" s="35">
        <f t="shared" si="400"/>
        <v>3558.929999999993</v>
      </c>
      <c r="L3651" s="35">
        <f t="shared" si="401"/>
        <v>-5821.4500000000062</v>
      </c>
      <c r="M3651" s="36">
        <f t="shared" si="402"/>
        <v>3.0362276258297478E-2</v>
      </c>
      <c r="N3651" s="37">
        <f t="shared" si="403"/>
        <v>2022</v>
      </c>
      <c r="O3651" s="38" t="str">
        <f t="shared" si="404"/>
        <v>Q2</v>
      </c>
      <c r="P3651" s="37">
        <f t="shared" si="405"/>
        <v>4</v>
      </c>
    </row>
    <row r="3652" spans="1:16" x14ac:dyDescent="0.25">
      <c r="A3652" s="31">
        <v>44652</v>
      </c>
      <c r="B3652" s="32" t="s">
        <v>80</v>
      </c>
      <c r="C3652" s="32" t="s">
        <v>75</v>
      </c>
      <c r="D3652" s="32" t="s">
        <v>76</v>
      </c>
      <c r="E3652" s="33">
        <v>53</v>
      </c>
      <c r="F3652" s="34">
        <v>253721.07</v>
      </c>
      <c r="G3652" s="34">
        <v>0</v>
      </c>
      <c r="H3652" s="34">
        <v>222127.62</v>
      </c>
      <c r="I3652" s="34">
        <v>0</v>
      </c>
      <c r="J3652" s="35">
        <f t="shared" si="399"/>
        <v>253721.07</v>
      </c>
      <c r="K3652" s="35">
        <f t="shared" si="400"/>
        <v>31593.450000000012</v>
      </c>
      <c r="L3652" s="35">
        <f t="shared" si="401"/>
        <v>31593.450000000012</v>
      </c>
      <c r="M3652" s="36">
        <f t="shared" si="402"/>
        <v>0.12452040344934699</v>
      </c>
      <c r="N3652" s="37">
        <f t="shared" si="403"/>
        <v>2022</v>
      </c>
      <c r="O3652" s="38" t="str">
        <f t="shared" si="404"/>
        <v>Q2</v>
      </c>
      <c r="P3652" s="37">
        <f t="shared" si="405"/>
        <v>4</v>
      </c>
    </row>
    <row r="3653" spans="1:16" x14ac:dyDescent="0.25">
      <c r="A3653" s="31">
        <v>44652</v>
      </c>
      <c r="B3653" s="32" t="s">
        <v>80</v>
      </c>
      <c r="C3653" s="32" t="s">
        <v>75</v>
      </c>
      <c r="D3653" s="32" t="s">
        <v>77</v>
      </c>
      <c r="E3653" s="33">
        <v>17</v>
      </c>
      <c r="F3653" s="34">
        <v>97990.78</v>
      </c>
      <c r="G3653" s="34">
        <v>7063.98</v>
      </c>
      <c r="H3653" s="34">
        <v>89287.2</v>
      </c>
      <c r="I3653" s="34">
        <v>0</v>
      </c>
      <c r="J3653" s="35">
        <f t="shared" si="399"/>
        <v>90926.8</v>
      </c>
      <c r="K3653" s="35">
        <f t="shared" si="400"/>
        <v>1639.6000000000058</v>
      </c>
      <c r="L3653" s="35">
        <f t="shared" si="401"/>
        <v>1639.6000000000058</v>
      </c>
      <c r="M3653" s="36">
        <f t="shared" si="402"/>
        <v>1.8032087349384402E-2</v>
      </c>
      <c r="N3653" s="37">
        <f t="shared" si="403"/>
        <v>2022</v>
      </c>
      <c r="O3653" s="38" t="str">
        <f t="shared" si="404"/>
        <v>Q2</v>
      </c>
      <c r="P3653" s="37">
        <f t="shared" si="405"/>
        <v>4</v>
      </c>
    </row>
    <row r="3654" spans="1:16" x14ac:dyDescent="0.25">
      <c r="A3654" s="31">
        <v>44652</v>
      </c>
      <c r="B3654" s="32" t="s">
        <v>80</v>
      </c>
      <c r="C3654" s="32" t="s">
        <v>78</v>
      </c>
      <c r="D3654" s="32" t="s">
        <v>76</v>
      </c>
      <c r="E3654" s="33">
        <v>152</v>
      </c>
      <c r="F3654" s="34">
        <v>842085.76</v>
      </c>
      <c r="G3654" s="34">
        <v>0</v>
      </c>
      <c r="H3654" s="34">
        <v>723294.98</v>
      </c>
      <c r="I3654" s="34">
        <v>0</v>
      </c>
      <c r="J3654" s="35">
        <f t="shared" si="399"/>
        <v>842085.76</v>
      </c>
      <c r="K3654" s="35">
        <f t="shared" si="400"/>
        <v>118790.78000000003</v>
      </c>
      <c r="L3654" s="35">
        <f t="shared" si="401"/>
        <v>118790.78000000003</v>
      </c>
      <c r="M3654" s="36">
        <f t="shared" si="402"/>
        <v>0.14106731836909345</v>
      </c>
      <c r="N3654" s="37">
        <f t="shared" si="403"/>
        <v>2022</v>
      </c>
      <c r="O3654" s="38" t="str">
        <f t="shared" si="404"/>
        <v>Q2</v>
      </c>
      <c r="P3654" s="37">
        <f t="shared" si="405"/>
        <v>4</v>
      </c>
    </row>
    <row r="3655" spans="1:16" x14ac:dyDescent="0.25">
      <c r="A3655" s="31">
        <v>44652</v>
      </c>
      <c r="B3655" s="32" t="s">
        <v>80</v>
      </c>
      <c r="C3655" s="32" t="s">
        <v>78</v>
      </c>
      <c r="D3655" s="32" t="s">
        <v>77</v>
      </c>
      <c r="E3655" s="33">
        <v>28</v>
      </c>
      <c r="F3655" s="34">
        <v>172293.84</v>
      </c>
      <c r="G3655" s="34">
        <v>13521.4</v>
      </c>
      <c r="H3655" s="34">
        <v>150750.76999999999</v>
      </c>
      <c r="I3655" s="34">
        <v>0</v>
      </c>
      <c r="J3655" s="35">
        <f t="shared" si="399"/>
        <v>158772.44</v>
      </c>
      <c r="K3655" s="35">
        <f t="shared" si="400"/>
        <v>8021.6700000000128</v>
      </c>
      <c r="L3655" s="35">
        <f t="shared" si="401"/>
        <v>8021.6700000000128</v>
      </c>
      <c r="M3655" s="36">
        <f t="shared" si="402"/>
        <v>5.0523063070643824E-2</v>
      </c>
      <c r="N3655" s="37">
        <f t="shared" si="403"/>
        <v>2022</v>
      </c>
      <c r="O3655" s="38" t="str">
        <f t="shared" si="404"/>
        <v>Q2</v>
      </c>
      <c r="P3655" s="37">
        <f t="shared" si="405"/>
        <v>4</v>
      </c>
    </row>
    <row r="3656" spans="1:16" x14ac:dyDescent="0.25">
      <c r="A3656" s="31">
        <v>44652</v>
      </c>
      <c r="B3656" s="32" t="s">
        <v>80</v>
      </c>
      <c r="C3656" s="32" t="s">
        <v>79</v>
      </c>
      <c r="D3656" s="32" t="s">
        <v>76</v>
      </c>
      <c r="E3656" s="33">
        <v>33</v>
      </c>
      <c r="F3656" s="34">
        <v>207604.66</v>
      </c>
      <c r="G3656" s="34">
        <v>0</v>
      </c>
      <c r="H3656" s="34">
        <v>185846.53</v>
      </c>
      <c r="I3656" s="34">
        <v>0</v>
      </c>
      <c r="J3656" s="35">
        <f t="shared" si="399"/>
        <v>207604.66</v>
      </c>
      <c r="K3656" s="35">
        <f t="shared" si="400"/>
        <v>21758.130000000005</v>
      </c>
      <c r="L3656" s="35">
        <f t="shared" si="401"/>
        <v>21758.130000000005</v>
      </c>
      <c r="M3656" s="36">
        <f t="shared" si="402"/>
        <v>0.10480559540426503</v>
      </c>
      <c r="N3656" s="37">
        <f t="shared" si="403"/>
        <v>2022</v>
      </c>
      <c r="O3656" s="38" t="str">
        <f t="shared" si="404"/>
        <v>Q2</v>
      </c>
      <c r="P3656" s="37">
        <f t="shared" si="405"/>
        <v>4</v>
      </c>
    </row>
    <row r="3657" spans="1:16" x14ac:dyDescent="0.25">
      <c r="A3657" s="31">
        <v>44652</v>
      </c>
      <c r="B3657" s="32" t="s">
        <v>80</v>
      </c>
      <c r="C3657" s="32" t="s">
        <v>79</v>
      </c>
      <c r="D3657" s="32" t="s">
        <v>77</v>
      </c>
      <c r="E3657" s="33">
        <v>19</v>
      </c>
      <c r="F3657" s="34">
        <v>159645.91</v>
      </c>
      <c r="G3657" s="34">
        <v>12500.73</v>
      </c>
      <c r="H3657" s="34">
        <v>136471.88</v>
      </c>
      <c r="I3657" s="34">
        <v>0</v>
      </c>
      <c r="J3657" s="35">
        <f t="shared" si="399"/>
        <v>147145.18</v>
      </c>
      <c r="K3657" s="35">
        <f t="shared" si="400"/>
        <v>10673.299999999988</v>
      </c>
      <c r="L3657" s="35">
        <f t="shared" si="401"/>
        <v>10673.299999999988</v>
      </c>
      <c r="M3657" s="36">
        <f t="shared" si="402"/>
        <v>7.253584521083184E-2</v>
      </c>
      <c r="N3657" s="37">
        <f t="shared" si="403"/>
        <v>2022</v>
      </c>
      <c r="O3657" s="38" t="str">
        <f t="shared" si="404"/>
        <v>Q2</v>
      </c>
      <c r="P3657" s="37">
        <f t="shared" si="405"/>
        <v>4</v>
      </c>
    </row>
    <row r="3658" spans="1:16" x14ac:dyDescent="0.25">
      <c r="A3658" s="31">
        <v>44652</v>
      </c>
      <c r="B3658" s="32" t="s">
        <v>81</v>
      </c>
      <c r="C3658" s="32" t="s">
        <v>86</v>
      </c>
      <c r="D3658" s="32" t="s">
        <v>76</v>
      </c>
      <c r="E3658" s="33">
        <v>71</v>
      </c>
      <c r="F3658" s="34">
        <v>57759.83</v>
      </c>
      <c r="G3658" s="34">
        <v>0</v>
      </c>
      <c r="H3658" s="34">
        <v>25177.89</v>
      </c>
      <c r="I3658" s="34">
        <v>4614.84</v>
      </c>
      <c r="J3658" s="35">
        <f t="shared" si="399"/>
        <v>57759.83</v>
      </c>
      <c r="K3658" s="35">
        <f t="shared" si="400"/>
        <v>32581.940000000002</v>
      </c>
      <c r="L3658" s="35">
        <f t="shared" si="401"/>
        <v>27967.100000000002</v>
      </c>
      <c r="M3658" s="36">
        <f t="shared" si="402"/>
        <v>0.5640934192500221</v>
      </c>
      <c r="N3658" s="37">
        <f t="shared" si="403"/>
        <v>2022</v>
      </c>
      <c r="O3658" s="38" t="str">
        <f t="shared" si="404"/>
        <v>Q2</v>
      </c>
      <c r="P3658" s="37">
        <f t="shared" si="405"/>
        <v>4</v>
      </c>
    </row>
    <row r="3659" spans="1:16" x14ac:dyDescent="0.25">
      <c r="A3659" s="31">
        <v>44652</v>
      </c>
      <c r="B3659" s="32" t="s">
        <v>81</v>
      </c>
      <c r="C3659" s="32" t="s">
        <v>86</v>
      </c>
      <c r="D3659" s="32" t="s">
        <v>77</v>
      </c>
      <c r="E3659" s="33">
        <v>34</v>
      </c>
      <c r="F3659" s="34">
        <v>28746.44</v>
      </c>
      <c r="G3659" s="34">
        <v>2206.3200000000002</v>
      </c>
      <c r="H3659" s="34">
        <v>12244.35</v>
      </c>
      <c r="I3659" s="34">
        <v>2132.83</v>
      </c>
      <c r="J3659" s="35">
        <f t="shared" si="399"/>
        <v>26540.12</v>
      </c>
      <c r="K3659" s="35">
        <f t="shared" si="400"/>
        <v>14295.769999999999</v>
      </c>
      <c r="L3659" s="35">
        <f t="shared" si="401"/>
        <v>12162.939999999999</v>
      </c>
      <c r="M3659" s="36">
        <f t="shared" si="402"/>
        <v>0.53864752683861261</v>
      </c>
      <c r="N3659" s="37">
        <f t="shared" si="403"/>
        <v>2022</v>
      </c>
      <c r="O3659" s="38" t="str">
        <f t="shared" si="404"/>
        <v>Q2</v>
      </c>
      <c r="P3659" s="37">
        <f t="shared" si="405"/>
        <v>4</v>
      </c>
    </row>
    <row r="3660" spans="1:16" x14ac:dyDescent="0.25">
      <c r="A3660" s="31">
        <v>44652</v>
      </c>
      <c r="B3660" s="32" t="s">
        <v>81</v>
      </c>
      <c r="C3660" s="32" t="s">
        <v>75</v>
      </c>
      <c r="D3660" s="32" t="s">
        <v>76</v>
      </c>
      <c r="E3660" s="33">
        <v>81</v>
      </c>
      <c r="F3660" s="34">
        <v>61768.89</v>
      </c>
      <c r="G3660" s="34">
        <v>0</v>
      </c>
      <c r="H3660" s="34">
        <v>28588.14</v>
      </c>
      <c r="I3660" s="34">
        <v>0</v>
      </c>
      <c r="J3660" s="35">
        <f t="shared" si="399"/>
        <v>61768.89</v>
      </c>
      <c r="K3660" s="35">
        <f t="shared" si="400"/>
        <v>33180.75</v>
      </c>
      <c r="L3660" s="35">
        <f t="shared" si="401"/>
        <v>33180.75</v>
      </c>
      <c r="M3660" s="36">
        <f t="shared" si="402"/>
        <v>0.53717575303684428</v>
      </c>
      <c r="N3660" s="37">
        <f t="shared" si="403"/>
        <v>2022</v>
      </c>
      <c r="O3660" s="38" t="str">
        <f t="shared" si="404"/>
        <v>Q2</v>
      </c>
      <c r="P3660" s="37">
        <f t="shared" si="405"/>
        <v>4</v>
      </c>
    </row>
    <row r="3661" spans="1:16" x14ac:dyDescent="0.25">
      <c r="A3661" s="31">
        <v>44652</v>
      </c>
      <c r="B3661" s="32" t="s">
        <v>81</v>
      </c>
      <c r="C3661" s="32" t="s">
        <v>75</v>
      </c>
      <c r="D3661" s="32" t="s">
        <v>77</v>
      </c>
      <c r="E3661" s="33">
        <v>34</v>
      </c>
      <c r="F3661" s="34">
        <v>23183.23</v>
      </c>
      <c r="G3661" s="34">
        <v>1740.98</v>
      </c>
      <c r="H3661" s="34">
        <v>10653.78</v>
      </c>
      <c r="I3661" s="34">
        <v>0</v>
      </c>
      <c r="J3661" s="35">
        <f t="shared" si="399"/>
        <v>21442.25</v>
      </c>
      <c r="K3661" s="35">
        <f t="shared" si="400"/>
        <v>10788.47</v>
      </c>
      <c r="L3661" s="35">
        <f t="shared" si="401"/>
        <v>10788.47</v>
      </c>
      <c r="M3661" s="36">
        <f t="shared" si="402"/>
        <v>0.50314076181370893</v>
      </c>
      <c r="N3661" s="37">
        <f t="shared" si="403"/>
        <v>2022</v>
      </c>
      <c r="O3661" s="38" t="str">
        <f t="shared" si="404"/>
        <v>Q2</v>
      </c>
      <c r="P3661" s="37">
        <f t="shared" si="405"/>
        <v>4</v>
      </c>
    </row>
    <row r="3662" spans="1:16" x14ac:dyDescent="0.25">
      <c r="A3662" s="31">
        <v>44652</v>
      </c>
      <c r="B3662" s="32" t="s">
        <v>81</v>
      </c>
      <c r="C3662" s="32" t="s">
        <v>78</v>
      </c>
      <c r="D3662" s="32" t="s">
        <v>76</v>
      </c>
      <c r="E3662" s="33">
        <v>483</v>
      </c>
      <c r="F3662" s="34">
        <v>366956.82</v>
      </c>
      <c r="G3662" s="34">
        <v>0</v>
      </c>
      <c r="H3662" s="34">
        <v>166912.56</v>
      </c>
      <c r="I3662" s="34">
        <v>0</v>
      </c>
      <c r="J3662" s="35">
        <f t="shared" si="399"/>
        <v>366956.82</v>
      </c>
      <c r="K3662" s="35">
        <f t="shared" si="400"/>
        <v>200044.26</v>
      </c>
      <c r="L3662" s="35">
        <f t="shared" si="401"/>
        <v>200044.26</v>
      </c>
      <c r="M3662" s="36">
        <f t="shared" si="402"/>
        <v>0.54514386733567177</v>
      </c>
      <c r="N3662" s="37">
        <f t="shared" si="403"/>
        <v>2022</v>
      </c>
      <c r="O3662" s="38" t="str">
        <f t="shared" si="404"/>
        <v>Q2</v>
      </c>
      <c r="P3662" s="37">
        <f t="shared" si="405"/>
        <v>4</v>
      </c>
    </row>
    <row r="3663" spans="1:16" x14ac:dyDescent="0.25">
      <c r="A3663" s="31">
        <v>44652</v>
      </c>
      <c r="B3663" s="32" t="s">
        <v>81</v>
      </c>
      <c r="C3663" s="32" t="s">
        <v>78</v>
      </c>
      <c r="D3663" s="32" t="s">
        <v>77</v>
      </c>
      <c r="E3663" s="33">
        <v>125</v>
      </c>
      <c r="F3663" s="34">
        <v>99524.66</v>
      </c>
      <c r="G3663" s="34">
        <v>7313.77</v>
      </c>
      <c r="H3663" s="34">
        <v>44385.38</v>
      </c>
      <c r="I3663" s="34">
        <v>0</v>
      </c>
      <c r="J3663" s="35">
        <f t="shared" si="399"/>
        <v>92210.89</v>
      </c>
      <c r="K3663" s="35">
        <f t="shared" si="400"/>
        <v>47825.51</v>
      </c>
      <c r="L3663" s="35">
        <f t="shared" si="401"/>
        <v>47825.51</v>
      </c>
      <c r="M3663" s="36">
        <f t="shared" si="402"/>
        <v>0.51865359937421707</v>
      </c>
      <c r="N3663" s="37">
        <f t="shared" si="403"/>
        <v>2022</v>
      </c>
      <c r="O3663" s="38" t="str">
        <f t="shared" si="404"/>
        <v>Q2</v>
      </c>
      <c r="P3663" s="37">
        <f t="shared" si="405"/>
        <v>4</v>
      </c>
    </row>
    <row r="3664" spans="1:16" x14ac:dyDescent="0.25">
      <c r="A3664" s="31">
        <v>44652</v>
      </c>
      <c r="B3664" s="32" t="s">
        <v>81</v>
      </c>
      <c r="C3664" s="32" t="s">
        <v>79</v>
      </c>
      <c r="D3664" s="32" t="s">
        <v>76</v>
      </c>
      <c r="E3664" s="33">
        <v>53</v>
      </c>
      <c r="F3664" s="34">
        <v>34930.18</v>
      </c>
      <c r="G3664" s="34">
        <v>0</v>
      </c>
      <c r="H3664" s="34">
        <v>15714.17</v>
      </c>
      <c r="I3664" s="34">
        <v>0</v>
      </c>
      <c r="J3664" s="35">
        <f t="shared" si="399"/>
        <v>34930.18</v>
      </c>
      <c r="K3664" s="35">
        <f t="shared" si="400"/>
        <v>19216.010000000002</v>
      </c>
      <c r="L3664" s="35">
        <f t="shared" si="401"/>
        <v>19216.010000000002</v>
      </c>
      <c r="M3664" s="36">
        <f t="shared" si="402"/>
        <v>0.55012628048295209</v>
      </c>
      <c r="N3664" s="37">
        <f t="shared" si="403"/>
        <v>2022</v>
      </c>
      <c r="O3664" s="38" t="str">
        <f t="shared" si="404"/>
        <v>Q2</v>
      </c>
      <c r="P3664" s="37">
        <f t="shared" si="405"/>
        <v>4</v>
      </c>
    </row>
    <row r="3665" spans="1:16" x14ac:dyDescent="0.25">
      <c r="A3665" s="31">
        <v>44652</v>
      </c>
      <c r="B3665" s="32" t="s">
        <v>81</v>
      </c>
      <c r="C3665" s="32" t="s">
        <v>79</v>
      </c>
      <c r="D3665" s="32" t="s">
        <v>77</v>
      </c>
      <c r="E3665" s="33">
        <v>22</v>
      </c>
      <c r="F3665" s="34">
        <v>18050.150000000001</v>
      </c>
      <c r="G3665" s="34">
        <v>1385</v>
      </c>
      <c r="H3665" s="34">
        <v>8247.06</v>
      </c>
      <c r="I3665" s="34">
        <v>0</v>
      </c>
      <c r="J3665" s="35">
        <f t="shared" si="399"/>
        <v>16665.150000000001</v>
      </c>
      <c r="K3665" s="35">
        <f t="shared" si="400"/>
        <v>8418.090000000002</v>
      </c>
      <c r="L3665" s="35">
        <f t="shared" si="401"/>
        <v>8418.090000000002</v>
      </c>
      <c r="M3665" s="36">
        <f t="shared" si="402"/>
        <v>0.50513136695439287</v>
      </c>
      <c r="N3665" s="37">
        <f t="shared" si="403"/>
        <v>2022</v>
      </c>
      <c r="O3665" s="38" t="str">
        <f t="shared" si="404"/>
        <v>Q2</v>
      </c>
      <c r="P3665" s="37">
        <f t="shared" si="405"/>
        <v>4</v>
      </c>
    </row>
    <row r="3666" spans="1:16" x14ac:dyDescent="0.25">
      <c r="A3666" s="31">
        <v>44652</v>
      </c>
      <c r="B3666" s="32" t="s">
        <v>82</v>
      </c>
      <c r="C3666" s="32" t="s">
        <v>86</v>
      </c>
      <c r="D3666" s="32" t="s">
        <v>76</v>
      </c>
      <c r="E3666" s="33">
        <v>226</v>
      </c>
      <c r="F3666" s="34">
        <v>25429.89</v>
      </c>
      <c r="G3666" s="34">
        <v>0</v>
      </c>
      <c r="H3666" s="34">
        <v>20828.060000000001</v>
      </c>
      <c r="I3666" s="34">
        <v>2032.36</v>
      </c>
      <c r="J3666" s="35">
        <f t="shared" si="399"/>
        <v>25429.89</v>
      </c>
      <c r="K3666" s="35">
        <f t="shared" si="400"/>
        <v>4601.8299999999981</v>
      </c>
      <c r="L3666" s="35">
        <f t="shared" si="401"/>
        <v>2569.4699999999984</v>
      </c>
      <c r="M3666" s="36">
        <f t="shared" si="402"/>
        <v>0.1809614591333269</v>
      </c>
      <c r="N3666" s="37">
        <f t="shared" si="403"/>
        <v>2022</v>
      </c>
      <c r="O3666" s="38" t="str">
        <f t="shared" si="404"/>
        <v>Q2</v>
      </c>
      <c r="P3666" s="37">
        <f t="shared" si="405"/>
        <v>4</v>
      </c>
    </row>
    <row r="3667" spans="1:16" x14ac:dyDescent="0.25">
      <c r="A3667" s="31">
        <v>44652</v>
      </c>
      <c r="B3667" s="32" t="s">
        <v>82</v>
      </c>
      <c r="C3667" s="32" t="s">
        <v>86</v>
      </c>
      <c r="D3667" s="32" t="s">
        <v>77</v>
      </c>
      <c r="E3667" s="33">
        <v>93</v>
      </c>
      <c r="F3667" s="34">
        <v>9241.24</v>
      </c>
      <c r="G3667" s="34">
        <v>683.11</v>
      </c>
      <c r="H3667" s="34">
        <v>7460.59</v>
      </c>
      <c r="I3667" s="34">
        <v>690.54</v>
      </c>
      <c r="J3667" s="35">
        <f t="shared" si="399"/>
        <v>8558.1299999999992</v>
      </c>
      <c r="K3667" s="35">
        <f t="shared" si="400"/>
        <v>1097.5399999999991</v>
      </c>
      <c r="L3667" s="35">
        <f t="shared" si="401"/>
        <v>406.99999999999909</v>
      </c>
      <c r="M3667" s="36">
        <f t="shared" si="402"/>
        <v>0.12824530592547662</v>
      </c>
      <c r="N3667" s="37">
        <f t="shared" si="403"/>
        <v>2022</v>
      </c>
      <c r="O3667" s="38" t="str">
        <f t="shared" si="404"/>
        <v>Q2</v>
      </c>
      <c r="P3667" s="37">
        <f t="shared" si="405"/>
        <v>4</v>
      </c>
    </row>
    <row r="3668" spans="1:16" x14ac:dyDescent="0.25">
      <c r="A3668" s="31">
        <v>44652</v>
      </c>
      <c r="B3668" s="32" t="s">
        <v>82</v>
      </c>
      <c r="C3668" s="32" t="s">
        <v>75</v>
      </c>
      <c r="D3668" s="32" t="s">
        <v>76</v>
      </c>
      <c r="E3668" s="33">
        <v>220</v>
      </c>
      <c r="F3668" s="34">
        <v>22336.25</v>
      </c>
      <c r="G3668" s="34">
        <v>0</v>
      </c>
      <c r="H3668" s="34">
        <v>18523.55</v>
      </c>
      <c r="I3668" s="34">
        <v>0</v>
      </c>
      <c r="J3668" s="35">
        <f t="shared" si="399"/>
        <v>22336.25</v>
      </c>
      <c r="K3668" s="35">
        <f t="shared" si="400"/>
        <v>3812.7000000000007</v>
      </c>
      <c r="L3668" s="35">
        <f t="shared" si="401"/>
        <v>3812.7000000000007</v>
      </c>
      <c r="M3668" s="36">
        <f t="shared" si="402"/>
        <v>0.17069561810957529</v>
      </c>
      <c r="N3668" s="37">
        <f t="shared" si="403"/>
        <v>2022</v>
      </c>
      <c r="O3668" s="38" t="str">
        <f t="shared" si="404"/>
        <v>Q2</v>
      </c>
      <c r="P3668" s="37">
        <f t="shared" si="405"/>
        <v>4</v>
      </c>
    </row>
    <row r="3669" spans="1:16" x14ac:dyDescent="0.25">
      <c r="A3669" s="31">
        <v>44652</v>
      </c>
      <c r="B3669" s="32" t="s">
        <v>82</v>
      </c>
      <c r="C3669" s="32" t="s">
        <v>75</v>
      </c>
      <c r="D3669" s="32" t="s">
        <v>77</v>
      </c>
      <c r="E3669" s="33">
        <v>76</v>
      </c>
      <c r="F3669" s="34">
        <v>8160.21</v>
      </c>
      <c r="G3669" s="34">
        <v>628.79</v>
      </c>
      <c r="H3669" s="34">
        <v>6852.74</v>
      </c>
      <c r="I3669" s="34">
        <v>0</v>
      </c>
      <c r="J3669" s="35">
        <f t="shared" si="399"/>
        <v>7531.42</v>
      </c>
      <c r="K3669" s="35">
        <f t="shared" si="400"/>
        <v>678.68000000000029</v>
      </c>
      <c r="L3669" s="35">
        <f t="shared" si="401"/>
        <v>678.68000000000029</v>
      </c>
      <c r="M3669" s="36">
        <f t="shared" si="402"/>
        <v>9.0113152632571317E-2</v>
      </c>
      <c r="N3669" s="37">
        <f t="shared" si="403"/>
        <v>2022</v>
      </c>
      <c r="O3669" s="38" t="str">
        <f t="shared" si="404"/>
        <v>Q2</v>
      </c>
      <c r="P3669" s="37">
        <f t="shared" si="405"/>
        <v>4</v>
      </c>
    </row>
    <row r="3670" spans="1:16" x14ac:dyDescent="0.25">
      <c r="A3670" s="31">
        <v>44652</v>
      </c>
      <c r="B3670" s="32" t="s">
        <v>82</v>
      </c>
      <c r="C3670" s="32" t="s">
        <v>78</v>
      </c>
      <c r="D3670" s="32" t="s">
        <v>76</v>
      </c>
      <c r="E3670" s="33">
        <v>2129</v>
      </c>
      <c r="F3670" s="34">
        <v>236384.24</v>
      </c>
      <c r="G3670" s="34">
        <v>0</v>
      </c>
      <c r="H3670" s="34">
        <v>196812.81</v>
      </c>
      <c r="I3670" s="34">
        <v>0</v>
      </c>
      <c r="J3670" s="35">
        <f t="shared" si="399"/>
        <v>236384.24</v>
      </c>
      <c r="K3670" s="35">
        <f t="shared" si="400"/>
        <v>39571.429999999993</v>
      </c>
      <c r="L3670" s="35">
        <f t="shared" si="401"/>
        <v>39571.429999999993</v>
      </c>
      <c r="M3670" s="36">
        <f t="shared" si="402"/>
        <v>0.16740299607114245</v>
      </c>
      <c r="N3670" s="37">
        <f t="shared" si="403"/>
        <v>2022</v>
      </c>
      <c r="O3670" s="38" t="str">
        <f t="shared" si="404"/>
        <v>Q2</v>
      </c>
      <c r="P3670" s="37">
        <f t="shared" si="405"/>
        <v>4</v>
      </c>
    </row>
    <row r="3671" spans="1:16" x14ac:dyDescent="0.25">
      <c r="A3671" s="31">
        <v>44652</v>
      </c>
      <c r="B3671" s="32" t="s">
        <v>82</v>
      </c>
      <c r="C3671" s="32" t="s">
        <v>78</v>
      </c>
      <c r="D3671" s="32" t="s">
        <v>77</v>
      </c>
      <c r="E3671" s="33">
        <v>562</v>
      </c>
      <c r="F3671" s="34">
        <v>60211.360000000001</v>
      </c>
      <c r="G3671" s="34">
        <v>4441.46</v>
      </c>
      <c r="H3671" s="34">
        <v>49552.79</v>
      </c>
      <c r="I3671" s="34">
        <v>0</v>
      </c>
      <c r="J3671" s="35">
        <f t="shared" si="399"/>
        <v>55769.9</v>
      </c>
      <c r="K3671" s="35">
        <f t="shared" si="400"/>
        <v>6217.1100000000006</v>
      </c>
      <c r="L3671" s="35">
        <f t="shared" si="401"/>
        <v>6217.1100000000006</v>
      </c>
      <c r="M3671" s="36">
        <f t="shared" si="402"/>
        <v>0.11147787605859075</v>
      </c>
      <c r="N3671" s="37">
        <f t="shared" si="403"/>
        <v>2022</v>
      </c>
      <c r="O3671" s="38" t="str">
        <f t="shared" si="404"/>
        <v>Q2</v>
      </c>
      <c r="P3671" s="37">
        <f t="shared" si="405"/>
        <v>4</v>
      </c>
    </row>
    <row r="3672" spans="1:16" x14ac:dyDescent="0.25">
      <c r="A3672" s="31">
        <v>44652</v>
      </c>
      <c r="B3672" s="32" t="s">
        <v>82</v>
      </c>
      <c r="C3672" s="32" t="s">
        <v>79</v>
      </c>
      <c r="D3672" s="32" t="s">
        <v>76</v>
      </c>
      <c r="E3672" s="33">
        <v>123</v>
      </c>
      <c r="F3672" s="34">
        <v>13359.64</v>
      </c>
      <c r="G3672" s="34">
        <v>0</v>
      </c>
      <c r="H3672" s="34">
        <v>10784.25</v>
      </c>
      <c r="I3672" s="34">
        <v>0</v>
      </c>
      <c r="J3672" s="35">
        <f t="shared" si="399"/>
        <v>13359.64</v>
      </c>
      <c r="K3672" s="35">
        <f t="shared" si="400"/>
        <v>2575.3899999999994</v>
      </c>
      <c r="L3672" s="35">
        <f t="shared" si="401"/>
        <v>2575.3899999999994</v>
      </c>
      <c r="M3672" s="36">
        <f t="shared" si="402"/>
        <v>0.19277390708132849</v>
      </c>
      <c r="N3672" s="37">
        <f t="shared" si="403"/>
        <v>2022</v>
      </c>
      <c r="O3672" s="38" t="str">
        <f t="shared" si="404"/>
        <v>Q2</v>
      </c>
      <c r="P3672" s="37">
        <f t="shared" si="405"/>
        <v>4</v>
      </c>
    </row>
    <row r="3673" spans="1:16" x14ac:dyDescent="0.25">
      <c r="A3673" s="31">
        <v>44652</v>
      </c>
      <c r="B3673" s="32" t="s">
        <v>82</v>
      </c>
      <c r="C3673" s="32" t="s">
        <v>79</v>
      </c>
      <c r="D3673" s="32" t="s">
        <v>77</v>
      </c>
      <c r="E3673" s="33">
        <v>54</v>
      </c>
      <c r="F3673" s="34">
        <v>6304.25</v>
      </c>
      <c r="G3673" s="34">
        <v>486.21</v>
      </c>
      <c r="H3673" s="34">
        <v>5024.16</v>
      </c>
      <c r="I3673" s="34">
        <v>0</v>
      </c>
      <c r="J3673" s="35">
        <f t="shared" si="399"/>
        <v>5818.04</v>
      </c>
      <c r="K3673" s="35">
        <f t="shared" si="400"/>
        <v>793.88000000000011</v>
      </c>
      <c r="L3673" s="35">
        <f t="shared" si="401"/>
        <v>793.88000000000011</v>
      </c>
      <c r="M3673" s="36">
        <f t="shared" si="402"/>
        <v>0.13645145100411823</v>
      </c>
      <c r="N3673" s="37">
        <f t="shared" si="403"/>
        <v>2022</v>
      </c>
      <c r="O3673" s="38" t="str">
        <f t="shared" si="404"/>
        <v>Q2</v>
      </c>
      <c r="P3673" s="37">
        <f t="shared" si="405"/>
        <v>4</v>
      </c>
    </row>
    <row r="3674" spans="1:16" x14ac:dyDescent="0.25">
      <c r="A3674" s="31">
        <v>44652</v>
      </c>
      <c r="B3674" s="32" t="s">
        <v>83</v>
      </c>
      <c r="C3674" s="32" t="s">
        <v>86</v>
      </c>
      <c r="D3674" s="32" t="s">
        <v>76</v>
      </c>
      <c r="E3674" s="33">
        <v>74</v>
      </c>
      <c r="F3674" s="34">
        <v>35102.46</v>
      </c>
      <c r="G3674" s="34">
        <v>0</v>
      </c>
      <c r="H3674" s="34">
        <v>18905.490000000002</v>
      </c>
      <c r="I3674" s="34">
        <v>2806.47</v>
      </c>
      <c r="J3674" s="35">
        <f t="shared" si="399"/>
        <v>35102.46</v>
      </c>
      <c r="K3674" s="35">
        <f t="shared" si="400"/>
        <v>16196.969999999998</v>
      </c>
      <c r="L3674" s="35">
        <f t="shared" si="401"/>
        <v>13390.499999999998</v>
      </c>
      <c r="M3674" s="36">
        <f t="shared" si="402"/>
        <v>0.46141979792869214</v>
      </c>
      <c r="N3674" s="37">
        <f t="shared" si="403"/>
        <v>2022</v>
      </c>
      <c r="O3674" s="38" t="str">
        <f t="shared" si="404"/>
        <v>Q2</v>
      </c>
      <c r="P3674" s="37">
        <f t="shared" si="405"/>
        <v>4</v>
      </c>
    </row>
    <row r="3675" spans="1:16" x14ac:dyDescent="0.25">
      <c r="A3675" s="31">
        <v>44652</v>
      </c>
      <c r="B3675" s="32" t="s">
        <v>83</v>
      </c>
      <c r="C3675" s="32" t="s">
        <v>86</v>
      </c>
      <c r="D3675" s="32" t="s">
        <v>77</v>
      </c>
      <c r="E3675" s="33">
        <v>37</v>
      </c>
      <c r="F3675" s="34">
        <v>26855.57</v>
      </c>
      <c r="G3675" s="34">
        <v>2138.2199999999998</v>
      </c>
      <c r="H3675" s="34">
        <v>15077.78</v>
      </c>
      <c r="I3675" s="34">
        <v>1978.36</v>
      </c>
      <c r="J3675" s="35">
        <f t="shared" si="399"/>
        <v>24717.35</v>
      </c>
      <c r="K3675" s="35">
        <f t="shared" si="400"/>
        <v>9639.5699999999979</v>
      </c>
      <c r="L3675" s="35">
        <f t="shared" si="401"/>
        <v>7661.2099999999982</v>
      </c>
      <c r="M3675" s="36">
        <f t="shared" si="402"/>
        <v>0.3899920501186413</v>
      </c>
      <c r="N3675" s="37">
        <f t="shared" si="403"/>
        <v>2022</v>
      </c>
      <c r="O3675" s="38" t="str">
        <f t="shared" si="404"/>
        <v>Q2</v>
      </c>
      <c r="P3675" s="37">
        <f t="shared" si="405"/>
        <v>4</v>
      </c>
    </row>
    <row r="3676" spans="1:16" x14ac:dyDescent="0.25">
      <c r="A3676" s="31">
        <v>44652</v>
      </c>
      <c r="B3676" s="32" t="s">
        <v>83</v>
      </c>
      <c r="C3676" s="32" t="s">
        <v>75</v>
      </c>
      <c r="D3676" s="32" t="s">
        <v>76</v>
      </c>
      <c r="E3676" s="33">
        <v>106</v>
      </c>
      <c r="F3676" s="34">
        <v>61058.18</v>
      </c>
      <c r="G3676" s="34">
        <v>0</v>
      </c>
      <c r="H3676" s="34">
        <v>32976.01</v>
      </c>
      <c r="I3676" s="34">
        <v>0</v>
      </c>
      <c r="J3676" s="35">
        <f t="shared" si="399"/>
        <v>61058.18</v>
      </c>
      <c r="K3676" s="35">
        <f t="shared" si="400"/>
        <v>28082.17</v>
      </c>
      <c r="L3676" s="35">
        <f t="shared" si="401"/>
        <v>28082.17</v>
      </c>
      <c r="M3676" s="36">
        <f t="shared" si="402"/>
        <v>0.45992477993939546</v>
      </c>
      <c r="N3676" s="37">
        <f t="shared" si="403"/>
        <v>2022</v>
      </c>
      <c r="O3676" s="38" t="str">
        <f t="shared" si="404"/>
        <v>Q2</v>
      </c>
      <c r="P3676" s="37">
        <f t="shared" si="405"/>
        <v>4</v>
      </c>
    </row>
    <row r="3677" spans="1:16" x14ac:dyDescent="0.25">
      <c r="A3677" s="31">
        <v>44652</v>
      </c>
      <c r="B3677" s="32" t="s">
        <v>83</v>
      </c>
      <c r="C3677" s="32" t="s">
        <v>75</v>
      </c>
      <c r="D3677" s="32" t="s">
        <v>77</v>
      </c>
      <c r="E3677" s="33">
        <v>43</v>
      </c>
      <c r="F3677" s="34">
        <v>30583.17</v>
      </c>
      <c r="G3677" s="34">
        <v>2363</v>
      </c>
      <c r="H3677" s="34">
        <v>16359.99</v>
      </c>
      <c r="I3677" s="34">
        <v>0</v>
      </c>
      <c r="J3677" s="35">
        <f t="shared" si="399"/>
        <v>28220.17</v>
      </c>
      <c r="K3677" s="35">
        <f t="shared" si="400"/>
        <v>11860.179999999998</v>
      </c>
      <c r="L3677" s="35">
        <f t="shared" si="401"/>
        <v>11860.179999999998</v>
      </c>
      <c r="M3677" s="36">
        <f t="shared" si="402"/>
        <v>0.4202731592332718</v>
      </c>
      <c r="N3677" s="37">
        <f t="shared" si="403"/>
        <v>2022</v>
      </c>
      <c r="O3677" s="38" t="str">
        <f t="shared" si="404"/>
        <v>Q2</v>
      </c>
      <c r="P3677" s="37">
        <f t="shared" si="405"/>
        <v>4</v>
      </c>
    </row>
    <row r="3678" spans="1:16" x14ac:dyDescent="0.25">
      <c r="A3678" s="31">
        <v>44652</v>
      </c>
      <c r="B3678" s="32" t="s">
        <v>83</v>
      </c>
      <c r="C3678" s="32" t="s">
        <v>78</v>
      </c>
      <c r="D3678" s="32" t="s">
        <v>76</v>
      </c>
      <c r="E3678" s="33">
        <v>605</v>
      </c>
      <c r="F3678" s="34">
        <v>380889.16</v>
      </c>
      <c r="G3678" s="34">
        <v>0</v>
      </c>
      <c r="H3678" s="34">
        <v>205884.83</v>
      </c>
      <c r="I3678" s="34">
        <v>0</v>
      </c>
      <c r="J3678" s="35">
        <f t="shared" si="399"/>
        <v>380889.16</v>
      </c>
      <c r="K3678" s="35">
        <f t="shared" si="400"/>
        <v>175004.33</v>
      </c>
      <c r="L3678" s="35">
        <f t="shared" si="401"/>
        <v>175004.33</v>
      </c>
      <c r="M3678" s="36">
        <f t="shared" si="402"/>
        <v>0.45946261636849944</v>
      </c>
      <c r="N3678" s="37">
        <f t="shared" si="403"/>
        <v>2022</v>
      </c>
      <c r="O3678" s="38" t="str">
        <f t="shared" si="404"/>
        <v>Q2</v>
      </c>
      <c r="P3678" s="37">
        <f t="shared" si="405"/>
        <v>4</v>
      </c>
    </row>
    <row r="3679" spans="1:16" x14ac:dyDescent="0.25">
      <c r="A3679" s="31">
        <v>44652</v>
      </c>
      <c r="B3679" s="32" t="s">
        <v>83</v>
      </c>
      <c r="C3679" s="32" t="s">
        <v>78</v>
      </c>
      <c r="D3679" s="32" t="s">
        <v>77</v>
      </c>
      <c r="E3679" s="33">
        <v>149</v>
      </c>
      <c r="F3679" s="34">
        <v>96314.87</v>
      </c>
      <c r="G3679" s="34">
        <v>7446.82</v>
      </c>
      <c r="H3679" s="34">
        <v>51716.61</v>
      </c>
      <c r="I3679" s="34">
        <v>0</v>
      </c>
      <c r="J3679" s="35">
        <f t="shared" si="399"/>
        <v>88868.049999999988</v>
      </c>
      <c r="K3679" s="35">
        <f t="shared" si="400"/>
        <v>37151.439999999988</v>
      </c>
      <c r="L3679" s="35">
        <f t="shared" si="401"/>
        <v>37151.439999999988</v>
      </c>
      <c r="M3679" s="36">
        <f t="shared" si="402"/>
        <v>0.41805170699705901</v>
      </c>
      <c r="N3679" s="37">
        <f t="shared" si="403"/>
        <v>2022</v>
      </c>
      <c r="O3679" s="38" t="str">
        <f t="shared" si="404"/>
        <v>Q2</v>
      </c>
      <c r="P3679" s="37">
        <f t="shared" si="405"/>
        <v>4</v>
      </c>
    </row>
    <row r="3680" spans="1:16" x14ac:dyDescent="0.25">
      <c r="A3680" s="31">
        <v>44652</v>
      </c>
      <c r="B3680" s="32" t="s">
        <v>83</v>
      </c>
      <c r="C3680" s="32" t="s">
        <v>79</v>
      </c>
      <c r="D3680" s="32" t="s">
        <v>76</v>
      </c>
      <c r="E3680" s="33">
        <v>55</v>
      </c>
      <c r="F3680" s="34">
        <v>29526.799999999999</v>
      </c>
      <c r="G3680" s="34">
        <v>0</v>
      </c>
      <c r="H3680" s="34">
        <v>15937.61</v>
      </c>
      <c r="I3680" s="34">
        <v>0</v>
      </c>
      <c r="J3680" s="35">
        <f t="shared" si="399"/>
        <v>29526.799999999999</v>
      </c>
      <c r="K3680" s="35">
        <f t="shared" si="400"/>
        <v>13589.189999999999</v>
      </c>
      <c r="L3680" s="35">
        <f t="shared" si="401"/>
        <v>13589.189999999999</v>
      </c>
      <c r="M3680" s="36">
        <f t="shared" si="402"/>
        <v>0.46023239904087132</v>
      </c>
      <c r="N3680" s="37">
        <f t="shared" si="403"/>
        <v>2022</v>
      </c>
      <c r="O3680" s="38" t="str">
        <f t="shared" si="404"/>
        <v>Q2</v>
      </c>
      <c r="P3680" s="37">
        <f t="shared" si="405"/>
        <v>4</v>
      </c>
    </row>
    <row r="3681" spans="1:16" x14ac:dyDescent="0.25">
      <c r="A3681" s="31">
        <v>44652</v>
      </c>
      <c r="B3681" s="32" t="s">
        <v>83</v>
      </c>
      <c r="C3681" s="32" t="s">
        <v>79</v>
      </c>
      <c r="D3681" s="32" t="s">
        <v>77</v>
      </c>
      <c r="E3681" s="33">
        <v>32</v>
      </c>
      <c r="F3681" s="34">
        <v>19610.95</v>
      </c>
      <c r="G3681" s="34">
        <v>1533.77</v>
      </c>
      <c r="H3681" s="34">
        <v>10570.19</v>
      </c>
      <c r="I3681" s="34">
        <v>0</v>
      </c>
      <c r="J3681" s="35">
        <f t="shared" si="399"/>
        <v>18077.18</v>
      </c>
      <c r="K3681" s="35">
        <f t="shared" si="400"/>
        <v>7506.99</v>
      </c>
      <c r="L3681" s="35">
        <f t="shared" si="401"/>
        <v>7506.99</v>
      </c>
      <c r="M3681" s="36">
        <f t="shared" si="402"/>
        <v>0.41527439567454655</v>
      </c>
      <c r="N3681" s="37">
        <f t="shared" si="403"/>
        <v>2022</v>
      </c>
      <c r="O3681" s="38" t="str">
        <f t="shared" si="404"/>
        <v>Q2</v>
      </c>
      <c r="P3681" s="37">
        <f t="shared" si="405"/>
        <v>4</v>
      </c>
    </row>
    <row r="3682" spans="1:16" x14ac:dyDescent="0.25">
      <c r="A3682" s="31">
        <v>44652</v>
      </c>
      <c r="B3682" s="32" t="s">
        <v>84</v>
      </c>
      <c r="C3682" s="32" t="s">
        <v>86</v>
      </c>
      <c r="D3682" s="32" t="s">
        <v>76</v>
      </c>
      <c r="E3682" s="33">
        <v>38</v>
      </c>
      <c r="F3682" s="34">
        <v>166415.34</v>
      </c>
      <c r="G3682" s="34">
        <v>0</v>
      </c>
      <c r="H3682" s="34">
        <v>141145.5</v>
      </c>
      <c r="I3682" s="34">
        <v>13310.91</v>
      </c>
      <c r="J3682" s="35">
        <f t="shared" si="399"/>
        <v>166415.34</v>
      </c>
      <c r="K3682" s="35">
        <f t="shared" si="400"/>
        <v>25269.839999999997</v>
      </c>
      <c r="L3682" s="35">
        <f t="shared" si="401"/>
        <v>11958.929999999997</v>
      </c>
      <c r="M3682" s="36">
        <f t="shared" si="402"/>
        <v>0.15184802074135711</v>
      </c>
      <c r="N3682" s="37">
        <f t="shared" si="403"/>
        <v>2022</v>
      </c>
      <c r="O3682" s="38" t="str">
        <f t="shared" si="404"/>
        <v>Q2</v>
      </c>
      <c r="P3682" s="37">
        <f t="shared" si="405"/>
        <v>4</v>
      </c>
    </row>
    <row r="3683" spans="1:16" x14ac:dyDescent="0.25">
      <c r="A3683" s="31">
        <v>44652</v>
      </c>
      <c r="B3683" s="32" t="s">
        <v>84</v>
      </c>
      <c r="C3683" s="32" t="s">
        <v>86</v>
      </c>
      <c r="D3683" s="32" t="s">
        <v>77</v>
      </c>
      <c r="E3683" s="33">
        <v>26</v>
      </c>
      <c r="F3683" s="34">
        <v>101494.32</v>
      </c>
      <c r="G3683" s="34">
        <v>7822.29</v>
      </c>
      <c r="H3683" s="34">
        <v>87161.44</v>
      </c>
      <c r="I3683" s="34">
        <v>7513.72</v>
      </c>
      <c r="J3683" s="35">
        <f t="shared" si="399"/>
        <v>93672.030000000013</v>
      </c>
      <c r="K3683" s="35">
        <f t="shared" si="400"/>
        <v>6510.5900000000111</v>
      </c>
      <c r="L3683" s="35">
        <f t="shared" si="401"/>
        <v>-1003.1299999999892</v>
      </c>
      <c r="M3683" s="36">
        <f t="shared" si="402"/>
        <v>6.9504098501975559E-2</v>
      </c>
      <c r="N3683" s="37">
        <f t="shared" si="403"/>
        <v>2022</v>
      </c>
      <c r="O3683" s="38" t="str">
        <f t="shared" si="404"/>
        <v>Q2</v>
      </c>
      <c r="P3683" s="37">
        <f t="shared" si="405"/>
        <v>4</v>
      </c>
    </row>
    <row r="3684" spans="1:16" x14ac:dyDescent="0.25">
      <c r="A3684" s="31">
        <v>44652</v>
      </c>
      <c r="B3684" s="32" t="s">
        <v>84</v>
      </c>
      <c r="C3684" s="32" t="s">
        <v>75</v>
      </c>
      <c r="D3684" s="32" t="s">
        <v>76</v>
      </c>
      <c r="E3684" s="33">
        <v>50</v>
      </c>
      <c r="F3684" s="34">
        <v>201515.57</v>
      </c>
      <c r="G3684" s="34">
        <v>0</v>
      </c>
      <c r="H3684" s="34">
        <v>165995.69</v>
      </c>
      <c r="I3684" s="34">
        <v>0</v>
      </c>
      <c r="J3684" s="35">
        <f t="shared" si="399"/>
        <v>201515.57</v>
      </c>
      <c r="K3684" s="35">
        <f t="shared" si="400"/>
        <v>35519.880000000005</v>
      </c>
      <c r="L3684" s="35">
        <f t="shared" si="401"/>
        <v>35519.880000000005</v>
      </c>
      <c r="M3684" s="36">
        <f t="shared" si="402"/>
        <v>0.17626370012004533</v>
      </c>
      <c r="N3684" s="37">
        <f t="shared" si="403"/>
        <v>2022</v>
      </c>
      <c r="O3684" s="38" t="str">
        <f t="shared" si="404"/>
        <v>Q2</v>
      </c>
      <c r="P3684" s="37">
        <f t="shared" si="405"/>
        <v>4</v>
      </c>
    </row>
    <row r="3685" spans="1:16" x14ac:dyDescent="0.25">
      <c r="A3685" s="31">
        <v>44652</v>
      </c>
      <c r="B3685" s="32" t="s">
        <v>84</v>
      </c>
      <c r="C3685" s="32" t="s">
        <v>75</v>
      </c>
      <c r="D3685" s="32" t="s">
        <v>77</v>
      </c>
      <c r="E3685" s="33">
        <v>21</v>
      </c>
      <c r="F3685" s="34">
        <v>62895.07</v>
      </c>
      <c r="G3685" s="34">
        <v>4911.3900000000003</v>
      </c>
      <c r="H3685" s="34">
        <v>52292.9</v>
      </c>
      <c r="I3685" s="34">
        <v>0</v>
      </c>
      <c r="J3685" s="35">
        <f t="shared" si="399"/>
        <v>57983.68</v>
      </c>
      <c r="K3685" s="35">
        <f t="shared" si="400"/>
        <v>5690.7799999999988</v>
      </c>
      <c r="L3685" s="35">
        <f t="shared" si="401"/>
        <v>5690.7799999999988</v>
      </c>
      <c r="M3685" s="36">
        <f t="shared" si="402"/>
        <v>9.8144512386933683E-2</v>
      </c>
      <c r="N3685" s="37">
        <f t="shared" si="403"/>
        <v>2022</v>
      </c>
      <c r="O3685" s="38" t="str">
        <f t="shared" si="404"/>
        <v>Q2</v>
      </c>
      <c r="P3685" s="37">
        <f t="shared" si="405"/>
        <v>4</v>
      </c>
    </row>
    <row r="3686" spans="1:16" x14ac:dyDescent="0.25">
      <c r="A3686" s="31">
        <v>44652</v>
      </c>
      <c r="B3686" s="32" t="s">
        <v>84</v>
      </c>
      <c r="C3686" s="32" t="s">
        <v>78</v>
      </c>
      <c r="D3686" s="32" t="s">
        <v>76</v>
      </c>
      <c r="E3686" s="33">
        <v>191</v>
      </c>
      <c r="F3686" s="34">
        <v>798988.80000000005</v>
      </c>
      <c r="G3686" s="34">
        <v>0</v>
      </c>
      <c r="H3686" s="34">
        <v>659078.06000000006</v>
      </c>
      <c r="I3686" s="34">
        <v>0</v>
      </c>
      <c r="J3686" s="35">
        <f t="shared" si="399"/>
        <v>798988.80000000005</v>
      </c>
      <c r="K3686" s="35">
        <f t="shared" si="400"/>
        <v>139910.74</v>
      </c>
      <c r="L3686" s="35">
        <f t="shared" si="401"/>
        <v>139910.74</v>
      </c>
      <c r="M3686" s="36">
        <f t="shared" si="402"/>
        <v>0.17510976374136908</v>
      </c>
      <c r="N3686" s="37">
        <f t="shared" si="403"/>
        <v>2022</v>
      </c>
      <c r="O3686" s="38" t="str">
        <f t="shared" si="404"/>
        <v>Q2</v>
      </c>
      <c r="P3686" s="37">
        <f t="shared" si="405"/>
        <v>4</v>
      </c>
    </row>
    <row r="3687" spans="1:16" x14ac:dyDescent="0.25">
      <c r="A3687" s="31">
        <v>44652</v>
      </c>
      <c r="B3687" s="32" t="s">
        <v>84</v>
      </c>
      <c r="C3687" s="32" t="s">
        <v>78</v>
      </c>
      <c r="D3687" s="32" t="s">
        <v>77</v>
      </c>
      <c r="E3687" s="33">
        <v>38</v>
      </c>
      <c r="F3687" s="34">
        <v>150468.87</v>
      </c>
      <c r="G3687" s="34">
        <v>11200.29</v>
      </c>
      <c r="H3687" s="34">
        <v>126684.76</v>
      </c>
      <c r="I3687" s="34">
        <v>0</v>
      </c>
      <c r="J3687" s="35">
        <f t="shared" si="399"/>
        <v>139268.57999999999</v>
      </c>
      <c r="K3687" s="35">
        <f t="shared" si="400"/>
        <v>12583.819999999992</v>
      </c>
      <c r="L3687" s="35">
        <f t="shared" si="401"/>
        <v>12583.819999999992</v>
      </c>
      <c r="M3687" s="36">
        <f t="shared" si="402"/>
        <v>9.0356489597294615E-2</v>
      </c>
      <c r="N3687" s="37">
        <f t="shared" si="403"/>
        <v>2022</v>
      </c>
      <c r="O3687" s="38" t="str">
        <f t="shared" si="404"/>
        <v>Q2</v>
      </c>
      <c r="P3687" s="37">
        <f t="shared" si="405"/>
        <v>4</v>
      </c>
    </row>
    <row r="3688" spans="1:16" x14ac:dyDescent="0.25">
      <c r="A3688" s="31">
        <v>44652</v>
      </c>
      <c r="B3688" s="32" t="s">
        <v>84</v>
      </c>
      <c r="C3688" s="32" t="s">
        <v>79</v>
      </c>
      <c r="D3688" s="32" t="s">
        <v>76</v>
      </c>
      <c r="E3688" s="33">
        <v>41</v>
      </c>
      <c r="F3688" s="34">
        <v>156242.74</v>
      </c>
      <c r="G3688" s="34">
        <v>0</v>
      </c>
      <c r="H3688" s="34">
        <v>131827.9</v>
      </c>
      <c r="I3688" s="34">
        <v>0</v>
      </c>
      <c r="J3688" s="35">
        <f t="shared" si="399"/>
        <v>156242.74</v>
      </c>
      <c r="K3688" s="35">
        <f t="shared" si="400"/>
        <v>24414.839999999997</v>
      </c>
      <c r="L3688" s="35">
        <f t="shared" si="401"/>
        <v>24414.839999999997</v>
      </c>
      <c r="M3688" s="36">
        <f t="shared" si="402"/>
        <v>0.15626223656855992</v>
      </c>
      <c r="N3688" s="37">
        <f t="shared" si="403"/>
        <v>2022</v>
      </c>
      <c r="O3688" s="38" t="str">
        <f t="shared" si="404"/>
        <v>Q2</v>
      </c>
      <c r="P3688" s="37">
        <f t="shared" si="405"/>
        <v>4</v>
      </c>
    </row>
    <row r="3689" spans="1:16" x14ac:dyDescent="0.25">
      <c r="A3689" s="31">
        <v>44652</v>
      </c>
      <c r="B3689" s="32" t="s">
        <v>84</v>
      </c>
      <c r="C3689" s="32" t="s">
        <v>79</v>
      </c>
      <c r="D3689" s="32" t="s">
        <v>77</v>
      </c>
      <c r="E3689" s="33">
        <v>20</v>
      </c>
      <c r="F3689" s="34">
        <v>79146.720000000001</v>
      </c>
      <c r="G3689" s="34">
        <v>6125.41</v>
      </c>
      <c r="H3689" s="34">
        <v>58912</v>
      </c>
      <c r="I3689" s="34">
        <v>0</v>
      </c>
      <c r="J3689" s="35">
        <f t="shared" si="399"/>
        <v>73021.31</v>
      </c>
      <c r="K3689" s="35">
        <f t="shared" si="400"/>
        <v>14109.309999999998</v>
      </c>
      <c r="L3689" s="35">
        <f t="shared" si="401"/>
        <v>14109.309999999998</v>
      </c>
      <c r="M3689" s="36">
        <f t="shared" si="402"/>
        <v>0.19322181428955462</v>
      </c>
      <c r="N3689" s="37">
        <f t="shared" si="403"/>
        <v>2022</v>
      </c>
      <c r="O3689" s="38" t="str">
        <f t="shared" si="404"/>
        <v>Q2</v>
      </c>
      <c r="P3689" s="37">
        <f t="shared" si="405"/>
        <v>4</v>
      </c>
    </row>
    <row r="3690" spans="1:16" x14ac:dyDescent="0.25">
      <c r="A3690" s="31">
        <v>44652</v>
      </c>
      <c r="B3690" s="32" t="s">
        <v>85</v>
      </c>
      <c r="C3690" s="32" t="s">
        <v>86</v>
      </c>
      <c r="D3690" s="32" t="s">
        <v>76</v>
      </c>
      <c r="E3690" s="33">
        <v>41</v>
      </c>
      <c r="F3690" s="34">
        <v>64032.45</v>
      </c>
      <c r="G3690" s="34">
        <v>0</v>
      </c>
      <c r="H3690" s="34">
        <v>35673.919999999998</v>
      </c>
      <c r="I3690" s="34">
        <v>5113.58</v>
      </c>
      <c r="J3690" s="35">
        <f t="shared" si="399"/>
        <v>64032.45</v>
      </c>
      <c r="K3690" s="35">
        <f t="shared" si="400"/>
        <v>28358.53</v>
      </c>
      <c r="L3690" s="35">
        <f t="shared" si="401"/>
        <v>23244.949999999997</v>
      </c>
      <c r="M3690" s="36">
        <f t="shared" si="402"/>
        <v>0.44287747852846487</v>
      </c>
      <c r="N3690" s="37">
        <f t="shared" si="403"/>
        <v>2022</v>
      </c>
      <c r="O3690" s="38" t="str">
        <f t="shared" si="404"/>
        <v>Q2</v>
      </c>
      <c r="P3690" s="37">
        <f t="shared" si="405"/>
        <v>4</v>
      </c>
    </row>
    <row r="3691" spans="1:16" x14ac:dyDescent="0.25">
      <c r="A3691" s="31">
        <v>44652</v>
      </c>
      <c r="B3691" s="32" t="s">
        <v>85</v>
      </c>
      <c r="C3691" s="32" t="s">
        <v>86</v>
      </c>
      <c r="D3691" s="32" t="s">
        <v>77</v>
      </c>
      <c r="E3691" s="33">
        <v>18</v>
      </c>
      <c r="F3691" s="34">
        <v>23448.99</v>
      </c>
      <c r="G3691" s="34">
        <v>1875.91</v>
      </c>
      <c r="H3691" s="34">
        <v>11521.5</v>
      </c>
      <c r="I3691" s="34">
        <v>1725.85</v>
      </c>
      <c r="J3691" s="35">
        <f t="shared" si="399"/>
        <v>21573.08</v>
      </c>
      <c r="K3691" s="35">
        <f t="shared" si="400"/>
        <v>10051.580000000002</v>
      </c>
      <c r="L3691" s="35">
        <f t="shared" si="401"/>
        <v>8325.7300000000014</v>
      </c>
      <c r="M3691" s="36">
        <f t="shared" si="402"/>
        <v>0.46593161477174333</v>
      </c>
      <c r="N3691" s="37">
        <f t="shared" si="403"/>
        <v>2022</v>
      </c>
      <c r="O3691" s="38" t="str">
        <f t="shared" si="404"/>
        <v>Q2</v>
      </c>
      <c r="P3691" s="37">
        <f t="shared" si="405"/>
        <v>4</v>
      </c>
    </row>
    <row r="3692" spans="1:16" x14ac:dyDescent="0.25">
      <c r="A3692" s="31">
        <v>44652</v>
      </c>
      <c r="B3692" s="32" t="s">
        <v>85</v>
      </c>
      <c r="C3692" s="32" t="s">
        <v>75</v>
      </c>
      <c r="D3692" s="32" t="s">
        <v>76</v>
      </c>
      <c r="E3692" s="33">
        <v>42</v>
      </c>
      <c r="F3692" s="34">
        <v>62601.11</v>
      </c>
      <c r="G3692" s="34">
        <v>0</v>
      </c>
      <c r="H3692" s="34">
        <v>34327.03</v>
      </c>
      <c r="I3692" s="34">
        <v>0</v>
      </c>
      <c r="J3692" s="35">
        <f t="shared" si="399"/>
        <v>62601.11</v>
      </c>
      <c r="K3692" s="35">
        <f t="shared" si="400"/>
        <v>28274.080000000002</v>
      </c>
      <c r="L3692" s="35">
        <f t="shared" si="401"/>
        <v>28274.080000000002</v>
      </c>
      <c r="M3692" s="36">
        <f t="shared" si="402"/>
        <v>0.45165461123612666</v>
      </c>
      <c r="N3692" s="37">
        <f t="shared" si="403"/>
        <v>2022</v>
      </c>
      <c r="O3692" s="38" t="str">
        <f t="shared" si="404"/>
        <v>Q2</v>
      </c>
      <c r="P3692" s="37">
        <f t="shared" si="405"/>
        <v>4</v>
      </c>
    </row>
    <row r="3693" spans="1:16" x14ac:dyDescent="0.25">
      <c r="A3693" s="31">
        <v>44652</v>
      </c>
      <c r="B3693" s="32" t="s">
        <v>85</v>
      </c>
      <c r="C3693" s="32" t="s">
        <v>75</v>
      </c>
      <c r="D3693" s="32" t="s">
        <v>77</v>
      </c>
      <c r="E3693" s="33">
        <v>21</v>
      </c>
      <c r="F3693" s="34">
        <v>27139.38</v>
      </c>
      <c r="G3693" s="34">
        <v>2083.69</v>
      </c>
      <c r="H3693" s="34">
        <v>15463.28</v>
      </c>
      <c r="I3693" s="34">
        <v>0</v>
      </c>
      <c r="J3693" s="35">
        <f t="shared" si="399"/>
        <v>25055.690000000002</v>
      </c>
      <c r="K3693" s="35">
        <f t="shared" si="400"/>
        <v>9592.4100000000017</v>
      </c>
      <c r="L3693" s="35">
        <f t="shared" si="401"/>
        <v>9592.4100000000017</v>
      </c>
      <c r="M3693" s="36">
        <f t="shared" si="402"/>
        <v>0.38284357764643484</v>
      </c>
      <c r="N3693" s="37">
        <f t="shared" si="403"/>
        <v>2022</v>
      </c>
      <c r="O3693" s="38" t="str">
        <f t="shared" si="404"/>
        <v>Q2</v>
      </c>
      <c r="P3693" s="37">
        <f t="shared" si="405"/>
        <v>4</v>
      </c>
    </row>
    <row r="3694" spans="1:16" x14ac:dyDescent="0.25">
      <c r="A3694" s="31">
        <v>44652</v>
      </c>
      <c r="B3694" s="32" t="s">
        <v>85</v>
      </c>
      <c r="C3694" s="32" t="s">
        <v>78</v>
      </c>
      <c r="D3694" s="32" t="s">
        <v>76</v>
      </c>
      <c r="E3694" s="33">
        <v>220</v>
      </c>
      <c r="F3694" s="34">
        <v>290437.28999999998</v>
      </c>
      <c r="G3694" s="34">
        <v>0</v>
      </c>
      <c r="H3694" s="34">
        <v>160513.9</v>
      </c>
      <c r="I3694" s="34">
        <v>0</v>
      </c>
      <c r="J3694" s="35">
        <f t="shared" si="399"/>
        <v>290437.28999999998</v>
      </c>
      <c r="K3694" s="35">
        <f t="shared" si="400"/>
        <v>129923.38999999998</v>
      </c>
      <c r="L3694" s="35">
        <f t="shared" si="401"/>
        <v>129923.38999999998</v>
      </c>
      <c r="M3694" s="36">
        <f t="shared" si="402"/>
        <v>0.44733715150695696</v>
      </c>
      <c r="N3694" s="37">
        <f t="shared" si="403"/>
        <v>2022</v>
      </c>
      <c r="O3694" s="38" t="str">
        <f t="shared" si="404"/>
        <v>Q2</v>
      </c>
      <c r="P3694" s="37">
        <f t="shared" si="405"/>
        <v>4</v>
      </c>
    </row>
    <row r="3695" spans="1:16" x14ac:dyDescent="0.25">
      <c r="A3695" s="31">
        <v>44652</v>
      </c>
      <c r="B3695" s="32" t="s">
        <v>85</v>
      </c>
      <c r="C3695" s="32" t="s">
        <v>78</v>
      </c>
      <c r="D3695" s="32" t="s">
        <v>77</v>
      </c>
      <c r="E3695" s="33">
        <v>55</v>
      </c>
      <c r="F3695" s="34">
        <v>80154.62</v>
      </c>
      <c r="G3695" s="34">
        <v>5930.94</v>
      </c>
      <c r="H3695" s="34">
        <v>43659.31</v>
      </c>
      <c r="I3695" s="34">
        <v>0</v>
      </c>
      <c r="J3695" s="35">
        <f t="shared" si="399"/>
        <v>74223.679999999993</v>
      </c>
      <c r="K3695" s="35">
        <f t="shared" si="400"/>
        <v>30564.369999999995</v>
      </c>
      <c r="L3695" s="35">
        <f t="shared" si="401"/>
        <v>30564.369999999995</v>
      </c>
      <c r="M3695" s="36">
        <f t="shared" si="402"/>
        <v>0.41178731639282773</v>
      </c>
      <c r="N3695" s="37">
        <f t="shared" si="403"/>
        <v>2022</v>
      </c>
      <c r="O3695" s="38" t="str">
        <f t="shared" si="404"/>
        <v>Q2</v>
      </c>
      <c r="P3695" s="37">
        <f t="shared" si="405"/>
        <v>4</v>
      </c>
    </row>
    <row r="3696" spans="1:16" x14ac:dyDescent="0.25">
      <c r="A3696" s="31">
        <v>44652</v>
      </c>
      <c r="B3696" s="32" t="s">
        <v>85</v>
      </c>
      <c r="C3696" s="32" t="s">
        <v>79</v>
      </c>
      <c r="D3696" s="32" t="s">
        <v>76</v>
      </c>
      <c r="E3696" s="33">
        <v>18</v>
      </c>
      <c r="F3696" s="34">
        <v>20565.98</v>
      </c>
      <c r="G3696" s="34">
        <v>0</v>
      </c>
      <c r="H3696" s="34">
        <v>12479.16</v>
      </c>
      <c r="I3696" s="34">
        <v>0</v>
      </c>
      <c r="J3696" s="35">
        <f t="shared" si="399"/>
        <v>20565.98</v>
      </c>
      <c r="K3696" s="35">
        <f t="shared" si="400"/>
        <v>8086.82</v>
      </c>
      <c r="L3696" s="35">
        <f t="shared" si="401"/>
        <v>8086.82</v>
      </c>
      <c r="M3696" s="36">
        <f t="shared" si="402"/>
        <v>0.39321345250749051</v>
      </c>
      <c r="N3696" s="37">
        <f t="shared" si="403"/>
        <v>2022</v>
      </c>
      <c r="O3696" s="38" t="str">
        <f t="shared" si="404"/>
        <v>Q2</v>
      </c>
      <c r="P3696" s="37">
        <f t="shared" si="405"/>
        <v>4</v>
      </c>
    </row>
    <row r="3697" spans="1:16" x14ac:dyDescent="0.25">
      <c r="A3697" s="31">
        <v>44652</v>
      </c>
      <c r="B3697" s="32" t="s">
        <v>85</v>
      </c>
      <c r="C3697" s="32" t="s">
        <v>79</v>
      </c>
      <c r="D3697" s="32" t="s">
        <v>77</v>
      </c>
      <c r="E3697" s="33">
        <v>16</v>
      </c>
      <c r="F3697" s="34">
        <v>31976.28</v>
      </c>
      <c r="G3697" s="34">
        <v>2401.06</v>
      </c>
      <c r="H3697" s="34">
        <v>16656.98</v>
      </c>
      <c r="I3697" s="34">
        <v>0</v>
      </c>
      <c r="J3697" s="35">
        <f t="shared" si="399"/>
        <v>29575.219999999998</v>
      </c>
      <c r="K3697" s="35">
        <f t="shared" si="400"/>
        <v>12918.239999999998</v>
      </c>
      <c r="L3697" s="35">
        <f t="shared" si="401"/>
        <v>12918.239999999998</v>
      </c>
      <c r="M3697" s="36">
        <f t="shared" si="402"/>
        <v>0.43679269334260235</v>
      </c>
      <c r="N3697" s="37">
        <f t="shared" si="403"/>
        <v>2022</v>
      </c>
      <c r="O3697" s="38" t="str">
        <f t="shared" si="404"/>
        <v>Q2</v>
      </c>
      <c r="P3697" s="37">
        <f t="shared" si="405"/>
        <v>4</v>
      </c>
    </row>
    <row r="3698" spans="1:16" x14ac:dyDescent="0.25">
      <c r="A3698" s="31">
        <v>44682</v>
      </c>
      <c r="B3698" s="32" t="s">
        <v>74</v>
      </c>
      <c r="C3698" s="32" t="s">
        <v>86</v>
      </c>
      <c r="D3698" s="32" t="s">
        <v>76</v>
      </c>
      <c r="E3698" s="33">
        <v>93</v>
      </c>
      <c r="F3698" s="34">
        <v>40903.42</v>
      </c>
      <c r="G3698" s="34">
        <v>0</v>
      </c>
      <c r="H3698" s="34">
        <v>24009.4</v>
      </c>
      <c r="I3698" s="34">
        <v>3266.6</v>
      </c>
      <c r="J3698" s="35">
        <f t="shared" si="399"/>
        <v>40903.42</v>
      </c>
      <c r="K3698" s="35">
        <f t="shared" si="400"/>
        <v>16894.019999999997</v>
      </c>
      <c r="L3698" s="35">
        <f t="shared" si="401"/>
        <v>13627.419999999996</v>
      </c>
      <c r="M3698" s="36">
        <f t="shared" si="402"/>
        <v>0.41302218738677593</v>
      </c>
      <c r="N3698" s="37">
        <f t="shared" si="403"/>
        <v>2022</v>
      </c>
      <c r="O3698" s="38" t="str">
        <f t="shared" si="404"/>
        <v>Q2</v>
      </c>
      <c r="P3698" s="37">
        <f t="shared" si="405"/>
        <v>5</v>
      </c>
    </row>
    <row r="3699" spans="1:16" x14ac:dyDescent="0.25">
      <c r="A3699" s="31">
        <v>44682</v>
      </c>
      <c r="B3699" s="32" t="s">
        <v>74</v>
      </c>
      <c r="C3699" s="32" t="s">
        <v>86</v>
      </c>
      <c r="D3699" s="32" t="s">
        <v>77</v>
      </c>
      <c r="E3699" s="33">
        <v>99</v>
      </c>
      <c r="F3699" s="34">
        <v>43876.42</v>
      </c>
      <c r="G3699" s="34">
        <v>3100.47</v>
      </c>
      <c r="H3699" s="34">
        <v>29195.39</v>
      </c>
      <c r="I3699" s="34">
        <v>3268.25</v>
      </c>
      <c r="J3699" s="35">
        <f t="shared" si="399"/>
        <v>40775.949999999997</v>
      </c>
      <c r="K3699" s="35">
        <f t="shared" si="400"/>
        <v>11580.559999999998</v>
      </c>
      <c r="L3699" s="35">
        <f t="shared" si="401"/>
        <v>8312.3099999999977</v>
      </c>
      <c r="M3699" s="36">
        <f t="shared" si="402"/>
        <v>0.2840046645142541</v>
      </c>
      <c r="N3699" s="37">
        <f t="shared" si="403"/>
        <v>2022</v>
      </c>
      <c r="O3699" s="38" t="str">
        <f t="shared" si="404"/>
        <v>Q2</v>
      </c>
      <c r="P3699" s="37">
        <f t="shared" si="405"/>
        <v>5</v>
      </c>
    </row>
    <row r="3700" spans="1:16" x14ac:dyDescent="0.25">
      <c r="A3700" s="31">
        <v>44682</v>
      </c>
      <c r="B3700" s="32" t="s">
        <v>74</v>
      </c>
      <c r="C3700" s="32" t="s">
        <v>75</v>
      </c>
      <c r="D3700" s="32" t="s">
        <v>76</v>
      </c>
      <c r="E3700" s="33">
        <v>99</v>
      </c>
      <c r="F3700" s="34">
        <v>39490</v>
      </c>
      <c r="G3700" s="34">
        <v>0</v>
      </c>
      <c r="H3700" s="34">
        <v>22875.03</v>
      </c>
      <c r="I3700" s="34">
        <v>0</v>
      </c>
      <c r="J3700" s="35">
        <f t="shared" si="399"/>
        <v>39490</v>
      </c>
      <c r="K3700" s="35">
        <f t="shared" si="400"/>
        <v>16614.97</v>
      </c>
      <c r="L3700" s="35">
        <f t="shared" si="401"/>
        <v>16614.97</v>
      </c>
      <c r="M3700" s="36">
        <f t="shared" si="402"/>
        <v>0.4207386680172196</v>
      </c>
      <c r="N3700" s="37">
        <f t="shared" si="403"/>
        <v>2022</v>
      </c>
      <c r="O3700" s="38" t="str">
        <f t="shared" si="404"/>
        <v>Q2</v>
      </c>
      <c r="P3700" s="37">
        <f t="shared" si="405"/>
        <v>5</v>
      </c>
    </row>
    <row r="3701" spans="1:16" x14ac:dyDescent="0.25">
      <c r="A3701" s="31">
        <v>44682</v>
      </c>
      <c r="B3701" s="32" t="s">
        <v>74</v>
      </c>
      <c r="C3701" s="32" t="s">
        <v>75</v>
      </c>
      <c r="D3701" s="32" t="s">
        <v>77</v>
      </c>
      <c r="E3701" s="33">
        <v>79</v>
      </c>
      <c r="F3701" s="34">
        <v>34096.86</v>
      </c>
      <c r="G3701" s="34">
        <v>2407.4899999999998</v>
      </c>
      <c r="H3701" s="34">
        <v>20677.86</v>
      </c>
      <c r="I3701" s="34">
        <v>0</v>
      </c>
      <c r="J3701" s="35">
        <f t="shared" si="399"/>
        <v>31689.370000000003</v>
      </c>
      <c r="K3701" s="35">
        <f t="shared" si="400"/>
        <v>11011.510000000002</v>
      </c>
      <c r="L3701" s="35">
        <f t="shared" si="401"/>
        <v>11011.510000000002</v>
      </c>
      <c r="M3701" s="36">
        <f t="shared" si="402"/>
        <v>0.34748276788083832</v>
      </c>
      <c r="N3701" s="37">
        <f t="shared" si="403"/>
        <v>2022</v>
      </c>
      <c r="O3701" s="38" t="str">
        <f t="shared" si="404"/>
        <v>Q2</v>
      </c>
      <c r="P3701" s="37">
        <f t="shared" si="405"/>
        <v>5</v>
      </c>
    </row>
    <row r="3702" spans="1:16" x14ac:dyDescent="0.25">
      <c r="A3702" s="31">
        <v>44682</v>
      </c>
      <c r="B3702" s="32" t="s">
        <v>74</v>
      </c>
      <c r="C3702" s="32" t="s">
        <v>78</v>
      </c>
      <c r="D3702" s="32" t="s">
        <v>76</v>
      </c>
      <c r="E3702" s="33">
        <v>644</v>
      </c>
      <c r="F3702" s="34">
        <v>281079.31</v>
      </c>
      <c r="G3702" s="34">
        <v>0</v>
      </c>
      <c r="H3702" s="34">
        <v>169903.03</v>
      </c>
      <c r="I3702" s="34">
        <v>0</v>
      </c>
      <c r="J3702" s="35">
        <f t="shared" si="399"/>
        <v>281079.31</v>
      </c>
      <c r="K3702" s="35">
        <f t="shared" si="400"/>
        <v>111176.28</v>
      </c>
      <c r="L3702" s="35">
        <f t="shared" si="401"/>
        <v>111176.28</v>
      </c>
      <c r="M3702" s="36">
        <f t="shared" si="402"/>
        <v>0.39553348839514368</v>
      </c>
      <c r="N3702" s="37">
        <f t="shared" si="403"/>
        <v>2022</v>
      </c>
      <c r="O3702" s="38" t="str">
        <f t="shared" si="404"/>
        <v>Q2</v>
      </c>
      <c r="P3702" s="37">
        <f t="shared" si="405"/>
        <v>5</v>
      </c>
    </row>
    <row r="3703" spans="1:16" x14ac:dyDescent="0.25">
      <c r="A3703" s="31">
        <v>44682</v>
      </c>
      <c r="B3703" s="32" t="s">
        <v>74</v>
      </c>
      <c r="C3703" s="32" t="s">
        <v>78</v>
      </c>
      <c r="D3703" s="32" t="s">
        <v>77</v>
      </c>
      <c r="E3703" s="33">
        <v>234</v>
      </c>
      <c r="F3703" s="34">
        <v>112230.05</v>
      </c>
      <c r="G3703" s="34">
        <v>7618.54</v>
      </c>
      <c r="H3703" s="34">
        <v>65829.03</v>
      </c>
      <c r="I3703" s="34">
        <v>0</v>
      </c>
      <c r="J3703" s="35">
        <f t="shared" si="399"/>
        <v>104611.51000000001</v>
      </c>
      <c r="K3703" s="35">
        <f t="shared" si="400"/>
        <v>38782.48000000001</v>
      </c>
      <c r="L3703" s="35">
        <f t="shared" si="401"/>
        <v>38782.48000000001</v>
      </c>
      <c r="M3703" s="36">
        <f t="shared" si="402"/>
        <v>0.37072861294134851</v>
      </c>
      <c r="N3703" s="37">
        <f t="shared" si="403"/>
        <v>2022</v>
      </c>
      <c r="O3703" s="38" t="str">
        <f t="shared" si="404"/>
        <v>Q2</v>
      </c>
      <c r="P3703" s="37">
        <f t="shared" si="405"/>
        <v>5</v>
      </c>
    </row>
    <row r="3704" spans="1:16" x14ac:dyDescent="0.25">
      <c r="A3704" s="31">
        <v>44682</v>
      </c>
      <c r="B3704" s="32" t="s">
        <v>74</v>
      </c>
      <c r="C3704" s="32" t="s">
        <v>79</v>
      </c>
      <c r="D3704" s="32" t="s">
        <v>76</v>
      </c>
      <c r="E3704" s="33">
        <v>51</v>
      </c>
      <c r="F3704" s="34">
        <v>21981.61</v>
      </c>
      <c r="G3704" s="34">
        <v>0</v>
      </c>
      <c r="H3704" s="34">
        <v>13334.18</v>
      </c>
      <c r="I3704" s="34">
        <v>0</v>
      </c>
      <c r="J3704" s="35">
        <f t="shared" si="399"/>
        <v>21981.61</v>
      </c>
      <c r="K3704" s="35">
        <f t="shared" si="400"/>
        <v>8647.43</v>
      </c>
      <c r="L3704" s="35">
        <f t="shared" si="401"/>
        <v>8647.43</v>
      </c>
      <c r="M3704" s="36">
        <f t="shared" si="402"/>
        <v>0.39339384148840784</v>
      </c>
      <c r="N3704" s="37">
        <f t="shared" si="403"/>
        <v>2022</v>
      </c>
      <c r="O3704" s="38" t="str">
        <f t="shared" si="404"/>
        <v>Q2</v>
      </c>
      <c r="P3704" s="37">
        <f t="shared" si="405"/>
        <v>5</v>
      </c>
    </row>
    <row r="3705" spans="1:16" x14ac:dyDescent="0.25">
      <c r="A3705" s="31">
        <v>44682</v>
      </c>
      <c r="B3705" s="32" t="s">
        <v>74</v>
      </c>
      <c r="C3705" s="32" t="s">
        <v>79</v>
      </c>
      <c r="D3705" s="32" t="s">
        <v>77</v>
      </c>
      <c r="E3705" s="33">
        <v>71</v>
      </c>
      <c r="F3705" s="34">
        <v>27116.86</v>
      </c>
      <c r="G3705" s="34">
        <v>1933.11</v>
      </c>
      <c r="H3705" s="34">
        <v>16707.349999999999</v>
      </c>
      <c r="I3705" s="34">
        <v>0</v>
      </c>
      <c r="J3705" s="35">
        <f t="shared" si="399"/>
        <v>25183.75</v>
      </c>
      <c r="K3705" s="35">
        <f t="shared" si="400"/>
        <v>8476.4000000000015</v>
      </c>
      <c r="L3705" s="35">
        <f t="shared" si="401"/>
        <v>8476.4000000000015</v>
      </c>
      <c r="M3705" s="36">
        <f t="shared" si="402"/>
        <v>0.33658212140765381</v>
      </c>
      <c r="N3705" s="37">
        <f t="shared" si="403"/>
        <v>2022</v>
      </c>
      <c r="O3705" s="38" t="str">
        <f t="shared" si="404"/>
        <v>Q2</v>
      </c>
      <c r="P3705" s="37">
        <f t="shared" si="405"/>
        <v>5</v>
      </c>
    </row>
    <row r="3706" spans="1:16" x14ac:dyDescent="0.25">
      <c r="A3706" s="31">
        <v>44682</v>
      </c>
      <c r="B3706" s="32" t="s">
        <v>80</v>
      </c>
      <c r="C3706" s="32" t="s">
        <v>86</v>
      </c>
      <c r="D3706" s="32" t="s">
        <v>76</v>
      </c>
      <c r="E3706" s="33">
        <v>22</v>
      </c>
      <c r="F3706" s="34">
        <v>117602.92</v>
      </c>
      <c r="G3706" s="34">
        <v>0</v>
      </c>
      <c r="H3706" s="34">
        <v>103752.62</v>
      </c>
      <c r="I3706" s="34">
        <v>9408.24</v>
      </c>
      <c r="J3706" s="35">
        <f t="shared" si="399"/>
        <v>117602.92</v>
      </c>
      <c r="K3706" s="35">
        <f t="shared" si="400"/>
        <v>13850.300000000003</v>
      </c>
      <c r="L3706" s="35">
        <f t="shared" si="401"/>
        <v>4442.0600000000031</v>
      </c>
      <c r="M3706" s="36">
        <f t="shared" si="402"/>
        <v>0.11777173559976234</v>
      </c>
      <c r="N3706" s="37">
        <f t="shared" si="403"/>
        <v>2022</v>
      </c>
      <c r="O3706" s="38" t="str">
        <f t="shared" si="404"/>
        <v>Q2</v>
      </c>
      <c r="P3706" s="37">
        <f t="shared" si="405"/>
        <v>5</v>
      </c>
    </row>
    <row r="3707" spans="1:16" x14ac:dyDescent="0.25">
      <c r="A3707" s="31">
        <v>44682</v>
      </c>
      <c r="B3707" s="32" t="s">
        <v>80</v>
      </c>
      <c r="C3707" s="32" t="s">
        <v>86</v>
      </c>
      <c r="D3707" s="32" t="s">
        <v>77</v>
      </c>
      <c r="E3707" s="33">
        <v>34</v>
      </c>
      <c r="F3707" s="34">
        <v>246670.14</v>
      </c>
      <c r="G3707" s="34">
        <v>17336.900000000001</v>
      </c>
      <c r="H3707" s="34">
        <v>214336.82</v>
      </c>
      <c r="I3707" s="34">
        <v>18347.759999999998</v>
      </c>
      <c r="J3707" s="35">
        <f t="shared" si="399"/>
        <v>229333.24000000002</v>
      </c>
      <c r="K3707" s="35">
        <f t="shared" si="400"/>
        <v>14996.420000000013</v>
      </c>
      <c r="L3707" s="35">
        <f t="shared" si="401"/>
        <v>-3351.3399999999856</v>
      </c>
      <c r="M3707" s="36">
        <f t="shared" si="402"/>
        <v>6.5391392891845992E-2</v>
      </c>
      <c r="N3707" s="37">
        <f t="shared" si="403"/>
        <v>2022</v>
      </c>
      <c r="O3707" s="38" t="str">
        <f t="shared" si="404"/>
        <v>Q2</v>
      </c>
      <c r="P3707" s="37">
        <f t="shared" si="405"/>
        <v>5</v>
      </c>
    </row>
    <row r="3708" spans="1:16" x14ac:dyDescent="0.25">
      <c r="A3708" s="31">
        <v>44682</v>
      </c>
      <c r="B3708" s="32" t="s">
        <v>80</v>
      </c>
      <c r="C3708" s="32" t="s">
        <v>75</v>
      </c>
      <c r="D3708" s="32" t="s">
        <v>76</v>
      </c>
      <c r="E3708" s="33">
        <v>30</v>
      </c>
      <c r="F3708" s="34">
        <v>182562.19</v>
      </c>
      <c r="G3708" s="34">
        <v>0</v>
      </c>
      <c r="H3708" s="34">
        <v>157183.21</v>
      </c>
      <c r="I3708" s="34">
        <v>0</v>
      </c>
      <c r="J3708" s="35">
        <f t="shared" si="399"/>
        <v>182562.19</v>
      </c>
      <c r="K3708" s="35">
        <f t="shared" si="400"/>
        <v>25378.98000000001</v>
      </c>
      <c r="L3708" s="35">
        <f t="shared" si="401"/>
        <v>25378.98000000001</v>
      </c>
      <c r="M3708" s="36">
        <f t="shared" si="402"/>
        <v>0.13901553218659357</v>
      </c>
      <c r="N3708" s="37">
        <f t="shared" si="403"/>
        <v>2022</v>
      </c>
      <c r="O3708" s="38" t="str">
        <f t="shared" si="404"/>
        <v>Q2</v>
      </c>
      <c r="P3708" s="37">
        <f t="shared" si="405"/>
        <v>5</v>
      </c>
    </row>
    <row r="3709" spans="1:16" x14ac:dyDescent="0.25">
      <c r="A3709" s="31">
        <v>44682</v>
      </c>
      <c r="B3709" s="32" t="s">
        <v>80</v>
      </c>
      <c r="C3709" s="32" t="s">
        <v>75</v>
      </c>
      <c r="D3709" s="32" t="s">
        <v>77</v>
      </c>
      <c r="E3709" s="33">
        <v>34</v>
      </c>
      <c r="F3709" s="34">
        <v>233471.51</v>
      </c>
      <c r="G3709" s="34">
        <v>16601.87</v>
      </c>
      <c r="H3709" s="34">
        <v>201477</v>
      </c>
      <c r="I3709" s="34">
        <v>0</v>
      </c>
      <c r="J3709" s="35">
        <f t="shared" si="399"/>
        <v>216869.64</v>
      </c>
      <c r="K3709" s="35">
        <f t="shared" si="400"/>
        <v>15392.640000000014</v>
      </c>
      <c r="L3709" s="35">
        <f t="shared" si="401"/>
        <v>15392.640000000014</v>
      </c>
      <c r="M3709" s="36">
        <f t="shared" si="402"/>
        <v>7.0976463095526021E-2</v>
      </c>
      <c r="N3709" s="37">
        <f t="shared" si="403"/>
        <v>2022</v>
      </c>
      <c r="O3709" s="38" t="str">
        <f t="shared" si="404"/>
        <v>Q2</v>
      </c>
      <c r="P3709" s="37">
        <f t="shared" si="405"/>
        <v>5</v>
      </c>
    </row>
    <row r="3710" spans="1:16" x14ac:dyDescent="0.25">
      <c r="A3710" s="31">
        <v>44682</v>
      </c>
      <c r="B3710" s="32" t="s">
        <v>80</v>
      </c>
      <c r="C3710" s="32" t="s">
        <v>78</v>
      </c>
      <c r="D3710" s="32" t="s">
        <v>76</v>
      </c>
      <c r="E3710" s="33">
        <v>93</v>
      </c>
      <c r="F3710" s="34">
        <v>619228.29</v>
      </c>
      <c r="G3710" s="34">
        <v>0</v>
      </c>
      <c r="H3710" s="34">
        <v>537431.82999999996</v>
      </c>
      <c r="I3710" s="34">
        <v>0</v>
      </c>
      <c r="J3710" s="35">
        <f t="shared" si="399"/>
        <v>619228.29</v>
      </c>
      <c r="K3710" s="35">
        <f t="shared" si="400"/>
        <v>81796.460000000079</v>
      </c>
      <c r="L3710" s="35">
        <f t="shared" si="401"/>
        <v>81796.460000000079</v>
      </c>
      <c r="M3710" s="36">
        <f t="shared" si="402"/>
        <v>0.13209419098084177</v>
      </c>
      <c r="N3710" s="37">
        <f t="shared" si="403"/>
        <v>2022</v>
      </c>
      <c r="O3710" s="38" t="str">
        <f t="shared" si="404"/>
        <v>Q2</v>
      </c>
      <c r="P3710" s="37">
        <f t="shared" si="405"/>
        <v>5</v>
      </c>
    </row>
    <row r="3711" spans="1:16" x14ac:dyDescent="0.25">
      <c r="A3711" s="31">
        <v>44682</v>
      </c>
      <c r="B3711" s="32" t="s">
        <v>80</v>
      </c>
      <c r="C3711" s="32" t="s">
        <v>78</v>
      </c>
      <c r="D3711" s="32" t="s">
        <v>77</v>
      </c>
      <c r="E3711" s="33">
        <v>46</v>
      </c>
      <c r="F3711" s="34">
        <v>281826.64</v>
      </c>
      <c r="G3711" s="34">
        <v>18934.54</v>
      </c>
      <c r="H3711" s="34">
        <v>244686.09</v>
      </c>
      <c r="I3711" s="34">
        <v>0</v>
      </c>
      <c r="J3711" s="35">
        <f t="shared" si="399"/>
        <v>262892.10000000003</v>
      </c>
      <c r="K3711" s="35">
        <f t="shared" si="400"/>
        <v>18206.010000000038</v>
      </c>
      <c r="L3711" s="35">
        <f t="shared" si="401"/>
        <v>18206.010000000038</v>
      </c>
      <c r="M3711" s="36">
        <f t="shared" si="402"/>
        <v>6.9252784697600406E-2</v>
      </c>
      <c r="N3711" s="37">
        <f t="shared" si="403"/>
        <v>2022</v>
      </c>
      <c r="O3711" s="38" t="str">
        <f t="shared" si="404"/>
        <v>Q2</v>
      </c>
      <c r="P3711" s="37">
        <f t="shared" si="405"/>
        <v>5</v>
      </c>
    </row>
    <row r="3712" spans="1:16" x14ac:dyDescent="0.25">
      <c r="A3712" s="31">
        <v>44682</v>
      </c>
      <c r="B3712" s="32" t="s">
        <v>80</v>
      </c>
      <c r="C3712" s="32" t="s">
        <v>79</v>
      </c>
      <c r="D3712" s="32" t="s">
        <v>76</v>
      </c>
      <c r="E3712" s="33">
        <v>29</v>
      </c>
      <c r="F3712" s="34">
        <v>145625.17000000001</v>
      </c>
      <c r="G3712" s="34">
        <v>0</v>
      </c>
      <c r="H3712" s="34">
        <v>127030.23</v>
      </c>
      <c r="I3712" s="34">
        <v>0</v>
      </c>
      <c r="J3712" s="35">
        <f t="shared" si="399"/>
        <v>145625.17000000001</v>
      </c>
      <c r="K3712" s="35">
        <f t="shared" si="400"/>
        <v>18594.940000000017</v>
      </c>
      <c r="L3712" s="35">
        <f t="shared" si="401"/>
        <v>18594.940000000017</v>
      </c>
      <c r="M3712" s="36">
        <f t="shared" si="402"/>
        <v>0.1276904260437946</v>
      </c>
      <c r="N3712" s="37">
        <f t="shared" si="403"/>
        <v>2022</v>
      </c>
      <c r="O3712" s="38" t="str">
        <f t="shared" si="404"/>
        <v>Q2</v>
      </c>
      <c r="P3712" s="37">
        <f t="shared" si="405"/>
        <v>5</v>
      </c>
    </row>
    <row r="3713" spans="1:16" x14ac:dyDescent="0.25">
      <c r="A3713" s="31">
        <v>44682</v>
      </c>
      <c r="B3713" s="32" t="s">
        <v>80</v>
      </c>
      <c r="C3713" s="32" t="s">
        <v>79</v>
      </c>
      <c r="D3713" s="32" t="s">
        <v>77</v>
      </c>
      <c r="E3713" s="33">
        <v>12</v>
      </c>
      <c r="F3713" s="34">
        <v>73536.149999999994</v>
      </c>
      <c r="G3713" s="34">
        <v>5262.69</v>
      </c>
      <c r="H3713" s="34">
        <v>65896.59</v>
      </c>
      <c r="I3713" s="34">
        <v>0</v>
      </c>
      <c r="J3713" s="35">
        <f t="shared" si="399"/>
        <v>68273.459999999992</v>
      </c>
      <c r="K3713" s="35">
        <f t="shared" si="400"/>
        <v>2376.8699999999953</v>
      </c>
      <c r="L3713" s="35">
        <f t="shared" si="401"/>
        <v>2376.8699999999953</v>
      </c>
      <c r="M3713" s="36">
        <f t="shared" si="402"/>
        <v>3.4813967242908091E-2</v>
      </c>
      <c r="N3713" s="37">
        <f t="shared" si="403"/>
        <v>2022</v>
      </c>
      <c r="O3713" s="38" t="str">
        <f t="shared" si="404"/>
        <v>Q2</v>
      </c>
      <c r="P3713" s="37">
        <f t="shared" si="405"/>
        <v>5</v>
      </c>
    </row>
    <row r="3714" spans="1:16" x14ac:dyDescent="0.25">
      <c r="A3714" s="31">
        <v>44682</v>
      </c>
      <c r="B3714" s="32" t="s">
        <v>81</v>
      </c>
      <c r="C3714" s="32" t="s">
        <v>86</v>
      </c>
      <c r="D3714" s="32" t="s">
        <v>76</v>
      </c>
      <c r="E3714" s="33">
        <v>39</v>
      </c>
      <c r="F3714" s="34">
        <v>29427.73</v>
      </c>
      <c r="G3714" s="34">
        <v>0</v>
      </c>
      <c r="H3714" s="34">
        <v>13863.98</v>
      </c>
      <c r="I3714" s="34">
        <v>2349.41</v>
      </c>
      <c r="J3714" s="35">
        <f t="shared" ref="J3714:J3777" si="406">F3714-G3714</f>
        <v>29427.73</v>
      </c>
      <c r="K3714" s="35">
        <f t="shared" ref="K3714:K3777" si="407">J3714-H3714</f>
        <v>15563.75</v>
      </c>
      <c r="L3714" s="35">
        <f t="shared" ref="L3714:L3777" si="408">K3714-I3714</f>
        <v>13214.34</v>
      </c>
      <c r="M3714" s="36">
        <f t="shared" ref="M3714:M3777" si="409">IF(J3714=0,0,K3714/J3714)</f>
        <v>0.52888041313414258</v>
      </c>
      <c r="N3714" s="37">
        <f t="shared" ref="N3714:N3777" si="410">YEAR(A3714)</f>
        <v>2022</v>
      </c>
      <c r="O3714" s="38" t="str">
        <f t="shared" ref="O3714:O3777" si="411">"Q"&amp;ROUNDUP(MONTH(A3714)/3,0)</f>
        <v>Q2</v>
      </c>
      <c r="P3714" s="37">
        <f t="shared" ref="P3714:P3777" si="412">MONTH(A3714)</f>
        <v>5</v>
      </c>
    </row>
    <row r="3715" spans="1:16" x14ac:dyDescent="0.25">
      <c r="A3715" s="31">
        <v>44682</v>
      </c>
      <c r="B3715" s="32" t="s">
        <v>81</v>
      </c>
      <c r="C3715" s="32" t="s">
        <v>86</v>
      </c>
      <c r="D3715" s="32" t="s">
        <v>77</v>
      </c>
      <c r="E3715" s="33">
        <v>60</v>
      </c>
      <c r="F3715" s="34">
        <v>45384.38</v>
      </c>
      <c r="G3715" s="34">
        <v>3210.37</v>
      </c>
      <c r="H3715" s="34">
        <v>20271.53</v>
      </c>
      <c r="I3715" s="34">
        <v>3379.76</v>
      </c>
      <c r="J3715" s="35">
        <f t="shared" si="406"/>
        <v>42174.009999999995</v>
      </c>
      <c r="K3715" s="35">
        <f t="shared" si="407"/>
        <v>21902.479999999996</v>
      </c>
      <c r="L3715" s="35">
        <f t="shared" si="408"/>
        <v>18522.719999999994</v>
      </c>
      <c r="M3715" s="36">
        <f t="shared" si="409"/>
        <v>0.5193359607018635</v>
      </c>
      <c r="N3715" s="37">
        <f t="shared" si="410"/>
        <v>2022</v>
      </c>
      <c r="O3715" s="38" t="str">
        <f t="shared" si="411"/>
        <v>Q2</v>
      </c>
      <c r="P3715" s="37">
        <f t="shared" si="412"/>
        <v>5</v>
      </c>
    </row>
    <row r="3716" spans="1:16" x14ac:dyDescent="0.25">
      <c r="A3716" s="31">
        <v>44682</v>
      </c>
      <c r="B3716" s="32" t="s">
        <v>81</v>
      </c>
      <c r="C3716" s="32" t="s">
        <v>75</v>
      </c>
      <c r="D3716" s="32" t="s">
        <v>76</v>
      </c>
      <c r="E3716" s="33">
        <v>70</v>
      </c>
      <c r="F3716" s="34">
        <v>54404.91</v>
      </c>
      <c r="G3716" s="34">
        <v>0</v>
      </c>
      <c r="H3716" s="34">
        <v>23906.880000000001</v>
      </c>
      <c r="I3716" s="34">
        <v>0</v>
      </c>
      <c r="J3716" s="35">
        <f t="shared" si="406"/>
        <v>54404.91</v>
      </c>
      <c r="K3716" s="35">
        <f t="shared" si="407"/>
        <v>30498.030000000002</v>
      </c>
      <c r="L3716" s="35">
        <f t="shared" si="408"/>
        <v>30498.030000000002</v>
      </c>
      <c r="M3716" s="36">
        <f t="shared" si="409"/>
        <v>0.56057495545898339</v>
      </c>
      <c r="N3716" s="37">
        <f t="shared" si="410"/>
        <v>2022</v>
      </c>
      <c r="O3716" s="38" t="str">
        <f t="shared" si="411"/>
        <v>Q2</v>
      </c>
      <c r="P3716" s="37">
        <f t="shared" si="412"/>
        <v>5</v>
      </c>
    </row>
    <row r="3717" spans="1:16" x14ac:dyDescent="0.25">
      <c r="A3717" s="31">
        <v>44682</v>
      </c>
      <c r="B3717" s="32" t="s">
        <v>81</v>
      </c>
      <c r="C3717" s="32" t="s">
        <v>75</v>
      </c>
      <c r="D3717" s="32" t="s">
        <v>77</v>
      </c>
      <c r="E3717" s="33">
        <v>70</v>
      </c>
      <c r="F3717" s="34">
        <v>46690.67</v>
      </c>
      <c r="G3717" s="34">
        <v>3267.63</v>
      </c>
      <c r="H3717" s="34">
        <v>20911.73</v>
      </c>
      <c r="I3717" s="34">
        <v>0</v>
      </c>
      <c r="J3717" s="35">
        <f t="shared" si="406"/>
        <v>43423.040000000001</v>
      </c>
      <c r="K3717" s="35">
        <f t="shared" si="407"/>
        <v>22511.31</v>
      </c>
      <c r="L3717" s="35">
        <f t="shared" si="408"/>
        <v>22511.31</v>
      </c>
      <c r="M3717" s="36">
        <f t="shared" si="409"/>
        <v>0.51841856304855671</v>
      </c>
      <c r="N3717" s="37">
        <f t="shared" si="410"/>
        <v>2022</v>
      </c>
      <c r="O3717" s="38" t="str">
        <f t="shared" si="411"/>
        <v>Q2</v>
      </c>
      <c r="P3717" s="37">
        <f t="shared" si="412"/>
        <v>5</v>
      </c>
    </row>
    <row r="3718" spans="1:16" x14ac:dyDescent="0.25">
      <c r="A3718" s="31">
        <v>44682</v>
      </c>
      <c r="B3718" s="32" t="s">
        <v>81</v>
      </c>
      <c r="C3718" s="32" t="s">
        <v>78</v>
      </c>
      <c r="D3718" s="32" t="s">
        <v>76</v>
      </c>
      <c r="E3718" s="33">
        <v>440</v>
      </c>
      <c r="F3718" s="34">
        <v>357297.74</v>
      </c>
      <c r="G3718" s="34">
        <v>0</v>
      </c>
      <c r="H3718" s="34">
        <v>162372.96</v>
      </c>
      <c r="I3718" s="34">
        <v>0</v>
      </c>
      <c r="J3718" s="35">
        <f t="shared" si="406"/>
        <v>357297.74</v>
      </c>
      <c r="K3718" s="35">
        <f t="shared" si="407"/>
        <v>194924.78</v>
      </c>
      <c r="L3718" s="35">
        <f t="shared" si="408"/>
        <v>194924.78</v>
      </c>
      <c r="M3718" s="36">
        <f t="shared" si="409"/>
        <v>0.5455527930291415</v>
      </c>
      <c r="N3718" s="37">
        <f t="shared" si="410"/>
        <v>2022</v>
      </c>
      <c r="O3718" s="38" t="str">
        <f t="shared" si="411"/>
        <v>Q2</v>
      </c>
      <c r="P3718" s="37">
        <f t="shared" si="412"/>
        <v>5</v>
      </c>
    </row>
    <row r="3719" spans="1:16" x14ac:dyDescent="0.25">
      <c r="A3719" s="31">
        <v>44682</v>
      </c>
      <c r="B3719" s="32" t="s">
        <v>81</v>
      </c>
      <c r="C3719" s="32" t="s">
        <v>78</v>
      </c>
      <c r="D3719" s="32" t="s">
        <v>77</v>
      </c>
      <c r="E3719" s="33">
        <v>156</v>
      </c>
      <c r="F3719" s="34">
        <v>128555.97</v>
      </c>
      <c r="G3719" s="34">
        <v>8756.1200000000008</v>
      </c>
      <c r="H3719" s="34">
        <v>59203.41</v>
      </c>
      <c r="I3719" s="34">
        <v>0</v>
      </c>
      <c r="J3719" s="35">
        <f t="shared" si="406"/>
        <v>119799.85</v>
      </c>
      <c r="K3719" s="35">
        <f t="shared" si="407"/>
        <v>60596.44</v>
      </c>
      <c r="L3719" s="35">
        <f t="shared" si="408"/>
        <v>60596.44</v>
      </c>
      <c r="M3719" s="36">
        <f t="shared" si="409"/>
        <v>0.50581398891567897</v>
      </c>
      <c r="N3719" s="37">
        <f t="shared" si="410"/>
        <v>2022</v>
      </c>
      <c r="O3719" s="38" t="str">
        <f t="shared" si="411"/>
        <v>Q2</v>
      </c>
      <c r="P3719" s="37">
        <f t="shared" si="412"/>
        <v>5</v>
      </c>
    </row>
    <row r="3720" spans="1:16" x14ac:dyDescent="0.25">
      <c r="A3720" s="31">
        <v>44682</v>
      </c>
      <c r="B3720" s="32" t="s">
        <v>81</v>
      </c>
      <c r="C3720" s="32" t="s">
        <v>79</v>
      </c>
      <c r="D3720" s="32" t="s">
        <v>76</v>
      </c>
      <c r="E3720" s="33">
        <v>25</v>
      </c>
      <c r="F3720" s="34">
        <v>24454.639999999999</v>
      </c>
      <c r="G3720" s="34">
        <v>0</v>
      </c>
      <c r="H3720" s="34">
        <v>11008.44</v>
      </c>
      <c r="I3720" s="34">
        <v>0</v>
      </c>
      <c r="J3720" s="35">
        <f t="shared" si="406"/>
        <v>24454.639999999999</v>
      </c>
      <c r="K3720" s="35">
        <f t="shared" si="407"/>
        <v>13446.199999999999</v>
      </c>
      <c r="L3720" s="35">
        <f t="shared" si="408"/>
        <v>13446.199999999999</v>
      </c>
      <c r="M3720" s="36">
        <f t="shared" si="409"/>
        <v>0.54984248388035972</v>
      </c>
      <c r="N3720" s="37">
        <f t="shared" si="410"/>
        <v>2022</v>
      </c>
      <c r="O3720" s="38" t="str">
        <f t="shared" si="411"/>
        <v>Q2</v>
      </c>
      <c r="P3720" s="37">
        <f t="shared" si="412"/>
        <v>5</v>
      </c>
    </row>
    <row r="3721" spans="1:16" x14ac:dyDescent="0.25">
      <c r="A3721" s="31">
        <v>44682</v>
      </c>
      <c r="B3721" s="32" t="s">
        <v>81</v>
      </c>
      <c r="C3721" s="32" t="s">
        <v>79</v>
      </c>
      <c r="D3721" s="32" t="s">
        <v>77</v>
      </c>
      <c r="E3721" s="33">
        <v>49</v>
      </c>
      <c r="F3721" s="34">
        <v>40013.730000000003</v>
      </c>
      <c r="G3721" s="34">
        <v>2813.59</v>
      </c>
      <c r="H3721" s="34">
        <v>18016.29</v>
      </c>
      <c r="I3721" s="34">
        <v>0</v>
      </c>
      <c r="J3721" s="35">
        <f t="shared" si="406"/>
        <v>37200.14</v>
      </c>
      <c r="K3721" s="35">
        <f t="shared" si="407"/>
        <v>19183.849999999999</v>
      </c>
      <c r="L3721" s="35">
        <f t="shared" si="408"/>
        <v>19183.849999999999</v>
      </c>
      <c r="M3721" s="36">
        <f t="shared" si="409"/>
        <v>0.51569295169319251</v>
      </c>
      <c r="N3721" s="37">
        <f t="shared" si="410"/>
        <v>2022</v>
      </c>
      <c r="O3721" s="38" t="str">
        <f t="shared" si="411"/>
        <v>Q2</v>
      </c>
      <c r="P3721" s="37">
        <f t="shared" si="412"/>
        <v>5</v>
      </c>
    </row>
    <row r="3722" spans="1:16" x14ac:dyDescent="0.25">
      <c r="A3722" s="31">
        <v>44682</v>
      </c>
      <c r="B3722" s="32" t="s">
        <v>82</v>
      </c>
      <c r="C3722" s="32" t="s">
        <v>86</v>
      </c>
      <c r="D3722" s="32" t="s">
        <v>76</v>
      </c>
      <c r="E3722" s="33">
        <v>142</v>
      </c>
      <c r="F3722" s="34">
        <v>18158.259999999998</v>
      </c>
      <c r="G3722" s="34">
        <v>0</v>
      </c>
      <c r="H3722" s="34">
        <v>14940.52</v>
      </c>
      <c r="I3722" s="34">
        <v>1448.95</v>
      </c>
      <c r="J3722" s="35">
        <f t="shared" si="406"/>
        <v>18158.259999999998</v>
      </c>
      <c r="K3722" s="35">
        <f t="shared" si="407"/>
        <v>3217.739999999998</v>
      </c>
      <c r="L3722" s="35">
        <f t="shared" si="408"/>
        <v>1768.7899999999979</v>
      </c>
      <c r="M3722" s="36">
        <f t="shared" si="409"/>
        <v>0.17720530491357642</v>
      </c>
      <c r="N3722" s="37">
        <f t="shared" si="410"/>
        <v>2022</v>
      </c>
      <c r="O3722" s="38" t="str">
        <f t="shared" si="411"/>
        <v>Q2</v>
      </c>
      <c r="P3722" s="37">
        <f t="shared" si="412"/>
        <v>5</v>
      </c>
    </row>
    <row r="3723" spans="1:16" x14ac:dyDescent="0.25">
      <c r="A3723" s="31">
        <v>44682</v>
      </c>
      <c r="B3723" s="32" t="s">
        <v>82</v>
      </c>
      <c r="C3723" s="32" t="s">
        <v>86</v>
      </c>
      <c r="D3723" s="32" t="s">
        <v>77</v>
      </c>
      <c r="E3723" s="33">
        <v>182</v>
      </c>
      <c r="F3723" s="34">
        <v>20008.63</v>
      </c>
      <c r="G3723" s="34">
        <v>1430.79</v>
      </c>
      <c r="H3723" s="34">
        <v>16856.72</v>
      </c>
      <c r="I3723" s="34">
        <v>1487.12</v>
      </c>
      <c r="J3723" s="35">
        <f t="shared" si="406"/>
        <v>18577.84</v>
      </c>
      <c r="K3723" s="35">
        <f t="shared" si="407"/>
        <v>1721.119999999999</v>
      </c>
      <c r="L3723" s="35">
        <f t="shared" si="408"/>
        <v>233.99999999999909</v>
      </c>
      <c r="M3723" s="36">
        <f t="shared" si="409"/>
        <v>9.2643708848821976E-2</v>
      </c>
      <c r="N3723" s="37">
        <f t="shared" si="410"/>
        <v>2022</v>
      </c>
      <c r="O3723" s="38" t="str">
        <f t="shared" si="411"/>
        <v>Q2</v>
      </c>
      <c r="P3723" s="37">
        <f t="shared" si="412"/>
        <v>5</v>
      </c>
    </row>
    <row r="3724" spans="1:16" x14ac:dyDescent="0.25">
      <c r="A3724" s="31">
        <v>44682</v>
      </c>
      <c r="B3724" s="32" t="s">
        <v>82</v>
      </c>
      <c r="C3724" s="32" t="s">
        <v>75</v>
      </c>
      <c r="D3724" s="32" t="s">
        <v>76</v>
      </c>
      <c r="E3724" s="33">
        <v>161</v>
      </c>
      <c r="F3724" s="34">
        <v>17868.89</v>
      </c>
      <c r="G3724" s="34">
        <v>0</v>
      </c>
      <c r="H3724" s="34">
        <v>15141.63</v>
      </c>
      <c r="I3724" s="34">
        <v>0</v>
      </c>
      <c r="J3724" s="35">
        <f t="shared" si="406"/>
        <v>17868.89</v>
      </c>
      <c r="K3724" s="35">
        <f t="shared" si="407"/>
        <v>2727.26</v>
      </c>
      <c r="L3724" s="35">
        <f t="shared" si="408"/>
        <v>2727.26</v>
      </c>
      <c r="M3724" s="36">
        <f t="shared" si="409"/>
        <v>0.15262615640926774</v>
      </c>
      <c r="N3724" s="37">
        <f t="shared" si="410"/>
        <v>2022</v>
      </c>
      <c r="O3724" s="38" t="str">
        <f t="shared" si="411"/>
        <v>Q2</v>
      </c>
      <c r="P3724" s="37">
        <f t="shared" si="412"/>
        <v>5</v>
      </c>
    </row>
    <row r="3725" spans="1:16" x14ac:dyDescent="0.25">
      <c r="A3725" s="31">
        <v>44682</v>
      </c>
      <c r="B3725" s="32" t="s">
        <v>82</v>
      </c>
      <c r="C3725" s="32" t="s">
        <v>75</v>
      </c>
      <c r="D3725" s="32" t="s">
        <v>77</v>
      </c>
      <c r="E3725" s="33">
        <v>153</v>
      </c>
      <c r="F3725" s="34">
        <v>16226.96</v>
      </c>
      <c r="G3725" s="34">
        <v>1154.49</v>
      </c>
      <c r="H3725" s="34">
        <v>13211.56</v>
      </c>
      <c r="I3725" s="34">
        <v>0</v>
      </c>
      <c r="J3725" s="35">
        <f t="shared" si="406"/>
        <v>15072.47</v>
      </c>
      <c r="K3725" s="35">
        <f t="shared" si="407"/>
        <v>1860.9099999999999</v>
      </c>
      <c r="L3725" s="35">
        <f t="shared" si="408"/>
        <v>1860.9099999999999</v>
      </c>
      <c r="M3725" s="36">
        <f t="shared" si="409"/>
        <v>0.12346417010616043</v>
      </c>
      <c r="N3725" s="37">
        <f t="shared" si="410"/>
        <v>2022</v>
      </c>
      <c r="O3725" s="38" t="str">
        <f t="shared" si="411"/>
        <v>Q2</v>
      </c>
      <c r="P3725" s="37">
        <f t="shared" si="412"/>
        <v>5</v>
      </c>
    </row>
    <row r="3726" spans="1:16" x14ac:dyDescent="0.25">
      <c r="A3726" s="31">
        <v>44682</v>
      </c>
      <c r="B3726" s="32" t="s">
        <v>82</v>
      </c>
      <c r="C3726" s="32" t="s">
        <v>78</v>
      </c>
      <c r="D3726" s="32" t="s">
        <v>76</v>
      </c>
      <c r="E3726" s="33">
        <v>1769</v>
      </c>
      <c r="F3726" s="34">
        <v>194569.67</v>
      </c>
      <c r="G3726" s="34">
        <v>0</v>
      </c>
      <c r="H3726" s="34">
        <v>160213.35999999999</v>
      </c>
      <c r="I3726" s="34">
        <v>0</v>
      </c>
      <c r="J3726" s="35">
        <f t="shared" si="406"/>
        <v>194569.67</v>
      </c>
      <c r="K3726" s="35">
        <f t="shared" si="407"/>
        <v>34356.310000000027</v>
      </c>
      <c r="L3726" s="35">
        <f t="shared" si="408"/>
        <v>34356.310000000027</v>
      </c>
      <c r="M3726" s="36">
        <f t="shared" si="409"/>
        <v>0.17657587639430145</v>
      </c>
      <c r="N3726" s="37">
        <f t="shared" si="410"/>
        <v>2022</v>
      </c>
      <c r="O3726" s="38" t="str">
        <f t="shared" si="411"/>
        <v>Q2</v>
      </c>
      <c r="P3726" s="37">
        <f t="shared" si="412"/>
        <v>5</v>
      </c>
    </row>
    <row r="3727" spans="1:16" x14ac:dyDescent="0.25">
      <c r="A3727" s="31">
        <v>44682</v>
      </c>
      <c r="B3727" s="32" t="s">
        <v>82</v>
      </c>
      <c r="C3727" s="32" t="s">
        <v>78</v>
      </c>
      <c r="D3727" s="32" t="s">
        <v>77</v>
      </c>
      <c r="E3727" s="33">
        <v>645</v>
      </c>
      <c r="F3727" s="34">
        <v>70190.149999999994</v>
      </c>
      <c r="G3727" s="34">
        <v>4789.0600000000004</v>
      </c>
      <c r="H3727" s="34">
        <v>58096.15</v>
      </c>
      <c r="I3727" s="34">
        <v>0</v>
      </c>
      <c r="J3727" s="35">
        <f t="shared" si="406"/>
        <v>65401.09</v>
      </c>
      <c r="K3727" s="35">
        <f t="shared" si="407"/>
        <v>7304.9399999999951</v>
      </c>
      <c r="L3727" s="35">
        <f t="shared" si="408"/>
        <v>7304.9399999999951</v>
      </c>
      <c r="M3727" s="36">
        <f t="shared" si="409"/>
        <v>0.11169446870075095</v>
      </c>
      <c r="N3727" s="37">
        <f t="shared" si="410"/>
        <v>2022</v>
      </c>
      <c r="O3727" s="38" t="str">
        <f t="shared" si="411"/>
        <v>Q2</v>
      </c>
      <c r="P3727" s="37">
        <f t="shared" si="412"/>
        <v>5</v>
      </c>
    </row>
    <row r="3728" spans="1:16" x14ac:dyDescent="0.25">
      <c r="A3728" s="31">
        <v>44682</v>
      </c>
      <c r="B3728" s="32" t="s">
        <v>82</v>
      </c>
      <c r="C3728" s="32" t="s">
        <v>79</v>
      </c>
      <c r="D3728" s="32" t="s">
        <v>76</v>
      </c>
      <c r="E3728" s="33">
        <v>102</v>
      </c>
      <c r="F3728" s="34">
        <v>12475.64</v>
      </c>
      <c r="G3728" s="34">
        <v>0</v>
      </c>
      <c r="H3728" s="34">
        <v>10300.65</v>
      </c>
      <c r="I3728" s="34">
        <v>0</v>
      </c>
      <c r="J3728" s="35">
        <f t="shared" si="406"/>
        <v>12475.64</v>
      </c>
      <c r="K3728" s="35">
        <f t="shared" si="407"/>
        <v>2174.9899999999998</v>
      </c>
      <c r="L3728" s="35">
        <f t="shared" si="408"/>
        <v>2174.9899999999998</v>
      </c>
      <c r="M3728" s="36">
        <f t="shared" si="409"/>
        <v>0.17433895174916877</v>
      </c>
      <c r="N3728" s="37">
        <f t="shared" si="410"/>
        <v>2022</v>
      </c>
      <c r="O3728" s="38" t="str">
        <f t="shared" si="411"/>
        <v>Q2</v>
      </c>
      <c r="P3728" s="37">
        <f t="shared" si="412"/>
        <v>5</v>
      </c>
    </row>
    <row r="3729" spans="1:16" x14ac:dyDescent="0.25">
      <c r="A3729" s="31">
        <v>44682</v>
      </c>
      <c r="B3729" s="32" t="s">
        <v>82</v>
      </c>
      <c r="C3729" s="32" t="s">
        <v>79</v>
      </c>
      <c r="D3729" s="32" t="s">
        <v>77</v>
      </c>
      <c r="E3729" s="33">
        <v>112</v>
      </c>
      <c r="F3729" s="34">
        <v>11503.77</v>
      </c>
      <c r="G3729" s="34">
        <v>810.89</v>
      </c>
      <c r="H3729" s="34">
        <v>9558.7999999999993</v>
      </c>
      <c r="I3729" s="34">
        <v>0</v>
      </c>
      <c r="J3729" s="35">
        <f t="shared" si="406"/>
        <v>10692.880000000001</v>
      </c>
      <c r="K3729" s="35">
        <f t="shared" si="407"/>
        <v>1134.0800000000017</v>
      </c>
      <c r="L3729" s="35">
        <f t="shared" si="408"/>
        <v>1134.0800000000017</v>
      </c>
      <c r="M3729" s="36">
        <f t="shared" si="409"/>
        <v>0.10605935912495058</v>
      </c>
      <c r="N3729" s="37">
        <f t="shared" si="410"/>
        <v>2022</v>
      </c>
      <c r="O3729" s="38" t="str">
        <f t="shared" si="411"/>
        <v>Q2</v>
      </c>
      <c r="P3729" s="37">
        <f t="shared" si="412"/>
        <v>5</v>
      </c>
    </row>
    <row r="3730" spans="1:16" x14ac:dyDescent="0.25">
      <c r="A3730" s="31">
        <v>44682</v>
      </c>
      <c r="B3730" s="32" t="s">
        <v>83</v>
      </c>
      <c r="C3730" s="32" t="s">
        <v>86</v>
      </c>
      <c r="D3730" s="32" t="s">
        <v>76</v>
      </c>
      <c r="E3730" s="33">
        <v>77</v>
      </c>
      <c r="F3730" s="34">
        <v>50254.97</v>
      </c>
      <c r="G3730" s="34">
        <v>0</v>
      </c>
      <c r="H3730" s="34">
        <v>27238.34</v>
      </c>
      <c r="I3730" s="34">
        <v>4012.02</v>
      </c>
      <c r="J3730" s="35">
        <f t="shared" si="406"/>
        <v>50254.97</v>
      </c>
      <c r="K3730" s="35">
        <f t="shared" si="407"/>
        <v>23016.63</v>
      </c>
      <c r="L3730" s="35">
        <f t="shared" si="408"/>
        <v>19004.61</v>
      </c>
      <c r="M3730" s="36">
        <f t="shared" si="409"/>
        <v>0.45799708964108427</v>
      </c>
      <c r="N3730" s="37">
        <f t="shared" si="410"/>
        <v>2022</v>
      </c>
      <c r="O3730" s="38" t="str">
        <f t="shared" si="411"/>
        <v>Q2</v>
      </c>
      <c r="P3730" s="37">
        <f t="shared" si="412"/>
        <v>5</v>
      </c>
    </row>
    <row r="3731" spans="1:16" x14ac:dyDescent="0.25">
      <c r="A3731" s="31">
        <v>44682</v>
      </c>
      <c r="B3731" s="32" t="s">
        <v>83</v>
      </c>
      <c r="C3731" s="32" t="s">
        <v>86</v>
      </c>
      <c r="D3731" s="32" t="s">
        <v>77</v>
      </c>
      <c r="E3731" s="33">
        <v>85</v>
      </c>
      <c r="F3731" s="34">
        <v>60861.13</v>
      </c>
      <c r="G3731" s="34">
        <v>4312.34</v>
      </c>
      <c r="H3731" s="34">
        <v>32998.400000000001</v>
      </c>
      <c r="I3731" s="34">
        <v>4526.42</v>
      </c>
      <c r="J3731" s="35">
        <f t="shared" si="406"/>
        <v>56548.789999999994</v>
      </c>
      <c r="K3731" s="35">
        <f t="shared" si="407"/>
        <v>23550.389999999992</v>
      </c>
      <c r="L3731" s="35">
        <f t="shared" si="408"/>
        <v>19023.969999999994</v>
      </c>
      <c r="M3731" s="36">
        <f t="shared" si="409"/>
        <v>0.41646143091655885</v>
      </c>
      <c r="N3731" s="37">
        <f t="shared" si="410"/>
        <v>2022</v>
      </c>
      <c r="O3731" s="38" t="str">
        <f t="shared" si="411"/>
        <v>Q2</v>
      </c>
      <c r="P3731" s="37">
        <f t="shared" si="412"/>
        <v>5</v>
      </c>
    </row>
    <row r="3732" spans="1:16" x14ac:dyDescent="0.25">
      <c r="A3732" s="31">
        <v>44682</v>
      </c>
      <c r="B3732" s="32" t="s">
        <v>83</v>
      </c>
      <c r="C3732" s="32" t="s">
        <v>75</v>
      </c>
      <c r="D3732" s="32" t="s">
        <v>76</v>
      </c>
      <c r="E3732" s="33">
        <v>65</v>
      </c>
      <c r="F3732" s="34">
        <v>39639.760000000002</v>
      </c>
      <c r="G3732" s="34">
        <v>0</v>
      </c>
      <c r="H3732" s="34">
        <v>21190.73</v>
      </c>
      <c r="I3732" s="34">
        <v>0</v>
      </c>
      <c r="J3732" s="35">
        <f t="shared" si="406"/>
        <v>39639.760000000002</v>
      </c>
      <c r="K3732" s="35">
        <f t="shared" si="407"/>
        <v>18449.030000000002</v>
      </c>
      <c r="L3732" s="35">
        <f t="shared" si="408"/>
        <v>18449.030000000002</v>
      </c>
      <c r="M3732" s="36">
        <f t="shared" si="409"/>
        <v>0.46541729818747646</v>
      </c>
      <c r="N3732" s="37">
        <f t="shared" si="410"/>
        <v>2022</v>
      </c>
      <c r="O3732" s="38" t="str">
        <f t="shared" si="411"/>
        <v>Q2</v>
      </c>
      <c r="P3732" s="37">
        <f t="shared" si="412"/>
        <v>5</v>
      </c>
    </row>
    <row r="3733" spans="1:16" x14ac:dyDescent="0.25">
      <c r="A3733" s="31">
        <v>44682</v>
      </c>
      <c r="B3733" s="32" t="s">
        <v>83</v>
      </c>
      <c r="C3733" s="32" t="s">
        <v>75</v>
      </c>
      <c r="D3733" s="32" t="s">
        <v>77</v>
      </c>
      <c r="E3733" s="33">
        <v>88</v>
      </c>
      <c r="F3733" s="34">
        <v>41190.47</v>
      </c>
      <c r="G3733" s="34">
        <v>2935.72</v>
      </c>
      <c r="H3733" s="34">
        <v>21611.56</v>
      </c>
      <c r="I3733" s="34">
        <v>0</v>
      </c>
      <c r="J3733" s="35">
        <f t="shared" si="406"/>
        <v>38254.75</v>
      </c>
      <c r="K3733" s="35">
        <f t="shared" si="407"/>
        <v>16643.189999999999</v>
      </c>
      <c r="L3733" s="35">
        <f t="shared" si="408"/>
        <v>16643.189999999999</v>
      </c>
      <c r="M3733" s="36">
        <f t="shared" si="409"/>
        <v>0.43506205111783502</v>
      </c>
      <c r="N3733" s="37">
        <f t="shared" si="410"/>
        <v>2022</v>
      </c>
      <c r="O3733" s="38" t="str">
        <f t="shared" si="411"/>
        <v>Q2</v>
      </c>
      <c r="P3733" s="37">
        <f t="shared" si="412"/>
        <v>5</v>
      </c>
    </row>
    <row r="3734" spans="1:16" x14ac:dyDescent="0.25">
      <c r="A3734" s="31">
        <v>44682</v>
      </c>
      <c r="B3734" s="32" t="s">
        <v>83</v>
      </c>
      <c r="C3734" s="32" t="s">
        <v>78</v>
      </c>
      <c r="D3734" s="32" t="s">
        <v>76</v>
      </c>
      <c r="E3734" s="33">
        <v>475</v>
      </c>
      <c r="F3734" s="34">
        <v>308443.14</v>
      </c>
      <c r="G3734" s="34">
        <v>0</v>
      </c>
      <c r="H3734" s="34">
        <v>165991.16</v>
      </c>
      <c r="I3734" s="34">
        <v>0</v>
      </c>
      <c r="J3734" s="35">
        <f t="shared" si="406"/>
        <v>308443.14</v>
      </c>
      <c r="K3734" s="35">
        <f t="shared" si="407"/>
        <v>142451.98000000001</v>
      </c>
      <c r="L3734" s="35">
        <f t="shared" si="408"/>
        <v>142451.98000000001</v>
      </c>
      <c r="M3734" s="36">
        <f t="shared" si="409"/>
        <v>0.46184194597422396</v>
      </c>
      <c r="N3734" s="37">
        <f t="shared" si="410"/>
        <v>2022</v>
      </c>
      <c r="O3734" s="38" t="str">
        <f t="shared" si="411"/>
        <v>Q2</v>
      </c>
      <c r="P3734" s="37">
        <f t="shared" si="412"/>
        <v>5</v>
      </c>
    </row>
    <row r="3735" spans="1:16" x14ac:dyDescent="0.25">
      <c r="A3735" s="31">
        <v>44682</v>
      </c>
      <c r="B3735" s="32" t="s">
        <v>83</v>
      </c>
      <c r="C3735" s="32" t="s">
        <v>78</v>
      </c>
      <c r="D3735" s="32" t="s">
        <v>77</v>
      </c>
      <c r="E3735" s="33">
        <v>180</v>
      </c>
      <c r="F3735" s="34">
        <v>114348.18</v>
      </c>
      <c r="G3735" s="34">
        <v>7819.81</v>
      </c>
      <c r="H3735" s="34">
        <v>61616.88</v>
      </c>
      <c r="I3735" s="34">
        <v>0</v>
      </c>
      <c r="J3735" s="35">
        <f t="shared" si="406"/>
        <v>106528.37</v>
      </c>
      <c r="K3735" s="35">
        <f t="shared" si="407"/>
        <v>44911.49</v>
      </c>
      <c r="L3735" s="35">
        <f t="shared" si="408"/>
        <v>44911.49</v>
      </c>
      <c r="M3735" s="36">
        <f t="shared" si="409"/>
        <v>0.42159182572679937</v>
      </c>
      <c r="N3735" s="37">
        <f t="shared" si="410"/>
        <v>2022</v>
      </c>
      <c r="O3735" s="38" t="str">
        <f t="shared" si="411"/>
        <v>Q2</v>
      </c>
      <c r="P3735" s="37">
        <f t="shared" si="412"/>
        <v>5</v>
      </c>
    </row>
    <row r="3736" spans="1:16" x14ac:dyDescent="0.25">
      <c r="A3736" s="31">
        <v>44682</v>
      </c>
      <c r="B3736" s="32" t="s">
        <v>83</v>
      </c>
      <c r="C3736" s="32" t="s">
        <v>79</v>
      </c>
      <c r="D3736" s="32" t="s">
        <v>76</v>
      </c>
      <c r="E3736" s="33">
        <v>37</v>
      </c>
      <c r="F3736" s="34">
        <v>25387.11</v>
      </c>
      <c r="G3736" s="34">
        <v>0</v>
      </c>
      <c r="H3736" s="34">
        <v>13779.31</v>
      </c>
      <c r="I3736" s="34">
        <v>0</v>
      </c>
      <c r="J3736" s="35">
        <f t="shared" si="406"/>
        <v>25387.11</v>
      </c>
      <c r="K3736" s="35">
        <f t="shared" si="407"/>
        <v>11607.800000000001</v>
      </c>
      <c r="L3736" s="35">
        <f t="shared" si="408"/>
        <v>11607.800000000001</v>
      </c>
      <c r="M3736" s="36">
        <f t="shared" si="409"/>
        <v>0.4572320362577702</v>
      </c>
      <c r="N3736" s="37">
        <f t="shared" si="410"/>
        <v>2022</v>
      </c>
      <c r="O3736" s="38" t="str">
        <f t="shared" si="411"/>
        <v>Q2</v>
      </c>
      <c r="P3736" s="37">
        <f t="shared" si="412"/>
        <v>5</v>
      </c>
    </row>
    <row r="3737" spans="1:16" x14ac:dyDescent="0.25">
      <c r="A3737" s="31">
        <v>44682</v>
      </c>
      <c r="B3737" s="32" t="s">
        <v>83</v>
      </c>
      <c r="C3737" s="32" t="s">
        <v>79</v>
      </c>
      <c r="D3737" s="32" t="s">
        <v>77</v>
      </c>
      <c r="E3737" s="33">
        <v>50</v>
      </c>
      <c r="F3737" s="34">
        <v>32120.37</v>
      </c>
      <c r="G3737" s="34">
        <v>2318.58</v>
      </c>
      <c r="H3737" s="34">
        <v>17149.21</v>
      </c>
      <c r="I3737" s="34">
        <v>0</v>
      </c>
      <c r="J3737" s="35">
        <f t="shared" si="406"/>
        <v>29801.79</v>
      </c>
      <c r="K3737" s="35">
        <f t="shared" si="407"/>
        <v>12652.580000000002</v>
      </c>
      <c r="L3737" s="35">
        <f t="shared" si="408"/>
        <v>12652.580000000002</v>
      </c>
      <c r="M3737" s="36">
        <f t="shared" si="409"/>
        <v>0.42455771951953225</v>
      </c>
      <c r="N3737" s="37">
        <f t="shared" si="410"/>
        <v>2022</v>
      </c>
      <c r="O3737" s="38" t="str">
        <f t="shared" si="411"/>
        <v>Q2</v>
      </c>
      <c r="P3737" s="37">
        <f t="shared" si="412"/>
        <v>5</v>
      </c>
    </row>
    <row r="3738" spans="1:16" x14ac:dyDescent="0.25">
      <c r="A3738" s="31">
        <v>44682</v>
      </c>
      <c r="B3738" s="32" t="s">
        <v>84</v>
      </c>
      <c r="C3738" s="32" t="s">
        <v>86</v>
      </c>
      <c r="D3738" s="32" t="s">
        <v>76</v>
      </c>
      <c r="E3738" s="33">
        <v>33</v>
      </c>
      <c r="F3738" s="34">
        <v>156398.09</v>
      </c>
      <c r="G3738" s="34">
        <v>0</v>
      </c>
      <c r="H3738" s="34">
        <v>136077.35999999999</v>
      </c>
      <c r="I3738" s="34">
        <v>12511.23</v>
      </c>
      <c r="J3738" s="35">
        <f t="shared" si="406"/>
        <v>156398.09</v>
      </c>
      <c r="K3738" s="35">
        <f t="shared" si="407"/>
        <v>20320.73000000001</v>
      </c>
      <c r="L3738" s="35">
        <f t="shared" si="408"/>
        <v>7809.5000000000109</v>
      </c>
      <c r="M3738" s="36">
        <f t="shared" si="409"/>
        <v>0.12992952791175397</v>
      </c>
      <c r="N3738" s="37">
        <f t="shared" si="410"/>
        <v>2022</v>
      </c>
      <c r="O3738" s="38" t="str">
        <f t="shared" si="411"/>
        <v>Q2</v>
      </c>
      <c r="P3738" s="37">
        <f t="shared" si="412"/>
        <v>5</v>
      </c>
    </row>
    <row r="3739" spans="1:16" x14ac:dyDescent="0.25">
      <c r="A3739" s="31">
        <v>44682</v>
      </c>
      <c r="B3739" s="32" t="s">
        <v>84</v>
      </c>
      <c r="C3739" s="32" t="s">
        <v>86</v>
      </c>
      <c r="D3739" s="32" t="s">
        <v>77</v>
      </c>
      <c r="E3739" s="33">
        <v>35</v>
      </c>
      <c r="F3739" s="34">
        <v>150821.37</v>
      </c>
      <c r="G3739" s="34">
        <v>10682.57</v>
      </c>
      <c r="H3739" s="34">
        <v>125630.98</v>
      </c>
      <c r="I3739" s="34">
        <v>11222.75</v>
      </c>
      <c r="J3739" s="35">
        <f t="shared" si="406"/>
        <v>140138.79999999999</v>
      </c>
      <c r="K3739" s="35">
        <f t="shared" si="407"/>
        <v>14507.819999999992</v>
      </c>
      <c r="L3739" s="35">
        <f t="shared" si="408"/>
        <v>3285.0699999999924</v>
      </c>
      <c r="M3739" s="36">
        <f t="shared" si="409"/>
        <v>0.10352464841999499</v>
      </c>
      <c r="N3739" s="37">
        <f t="shared" si="410"/>
        <v>2022</v>
      </c>
      <c r="O3739" s="38" t="str">
        <f t="shared" si="411"/>
        <v>Q2</v>
      </c>
      <c r="P3739" s="37">
        <f t="shared" si="412"/>
        <v>5</v>
      </c>
    </row>
    <row r="3740" spans="1:16" x14ac:dyDescent="0.25">
      <c r="A3740" s="31">
        <v>44682</v>
      </c>
      <c r="B3740" s="32" t="s">
        <v>84</v>
      </c>
      <c r="C3740" s="32" t="s">
        <v>75</v>
      </c>
      <c r="D3740" s="32" t="s">
        <v>76</v>
      </c>
      <c r="E3740" s="33">
        <v>37</v>
      </c>
      <c r="F3740" s="34">
        <v>120570.36</v>
      </c>
      <c r="G3740" s="34">
        <v>0</v>
      </c>
      <c r="H3740" s="34">
        <v>97313.12</v>
      </c>
      <c r="I3740" s="34">
        <v>0</v>
      </c>
      <c r="J3740" s="35">
        <f t="shared" si="406"/>
        <v>120570.36</v>
      </c>
      <c r="K3740" s="35">
        <f t="shared" si="407"/>
        <v>23257.240000000005</v>
      </c>
      <c r="L3740" s="35">
        <f t="shared" si="408"/>
        <v>23257.240000000005</v>
      </c>
      <c r="M3740" s="36">
        <f t="shared" si="409"/>
        <v>0.1928935104780313</v>
      </c>
      <c r="N3740" s="37">
        <f t="shared" si="410"/>
        <v>2022</v>
      </c>
      <c r="O3740" s="38" t="str">
        <f t="shared" si="411"/>
        <v>Q2</v>
      </c>
      <c r="P3740" s="37">
        <f t="shared" si="412"/>
        <v>5</v>
      </c>
    </row>
    <row r="3741" spans="1:16" x14ac:dyDescent="0.25">
      <c r="A3741" s="31">
        <v>44682</v>
      </c>
      <c r="B3741" s="32" t="s">
        <v>84</v>
      </c>
      <c r="C3741" s="32" t="s">
        <v>75</v>
      </c>
      <c r="D3741" s="32" t="s">
        <v>77</v>
      </c>
      <c r="E3741" s="33">
        <v>48</v>
      </c>
      <c r="F3741" s="34">
        <v>212295.23</v>
      </c>
      <c r="G3741" s="34">
        <v>14788.4</v>
      </c>
      <c r="H3741" s="34">
        <v>176532.99</v>
      </c>
      <c r="I3741" s="34">
        <v>0</v>
      </c>
      <c r="J3741" s="35">
        <f t="shared" si="406"/>
        <v>197506.83000000002</v>
      </c>
      <c r="K3741" s="35">
        <f t="shared" si="407"/>
        <v>20973.840000000026</v>
      </c>
      <c r="L3741" s="35">
        <f t="shared" si="408"/>
        <v>20973.840000000026</v>
      </c>
      <c r="M3741" s="36">
        <f t="shared" si="409"/>
        <v>0.10619298583243944</v>
      </c>
      <c r="N3741" s="37">
        <f t="shared" si="410"/>
        <v>2022</v>
      </c>
      <c r="O3741" s="38" t="str">
        <f t="shared" si="411"/>
        <v>Q2</v>
      </c>
      <c r="P3741" s="37">
        <f t="shared" si="412"/>
        <v>5</v>
      </c>
    </row>
    <row r="3742" spans="1:16" x14ac:dyDescent="0.25">
      <c r="A3742" s="31">
        <v>44682</v>
      </c>
      <c r="B3742" s="32" t="s">
        <v>84</v>
      </c>
      <c r="C3742" s="32" t="s">
        <v>78</v>
      </c>
      <c r="D3742" s="32" t="s">
        <v>76</v>
      </c>
      <c r="E3742" s="33">
        <v>154</v>
      </c>
      <c r="F3742" s="34">
        <v>650343.28</v>
      </c>
      <c r="G3742" s="34">
        <v>0</v>
      </c>
      <c r="H3742" s="34">
        <v>542089.69999999995</v>
      </c>
      <c r="I3742" s="34">
        <v>0</v>
      </c>
      <c r="J3742" s="35">
        <f t="shared" si="406"/>
        <v>650343.28</v>
      </c>
      <c r="K3742" s="35">
        <f t="shared" si="407"/>
        <v>108253.58000000007</v>
      </c>
      <c r="L3742" s="35">
        <f t="shared" si="408"/>
        <v>108253.58000000007</v>
      </c>
      <c r="M3742" s="36">
        <f t="shared" si="409"/>
        <v>0.16645605994421911</v>
      </c>
      <c r="N3742" s="37">
        <f t="shared" si="410"/>
        <v>2022</v>
      </c>
      <c r="O3742" s="38" t="str">
        <f t="shared" si="411"/>
        <v>Q2</v>
      </c>
      <c r="P3742" s="37">
        <f t="shared" si="412"/>
        <v>5</v>
      </c>
    </row>
    <row r="3743" spans="1:16" x14ac:dyDescent="0.25">
      <c r="A3743" s="31">
        <v>44682</v>
      </c>
      <c r="B3743" s="32" t="s">
        <v>84</v>
      </c>
      <c r="C3743" s="32" t="s">
        <v>78</v>
      </c>
      <c r="D3743" s="32" t="s">
        <v>77</v>
      </c>
      <c r="E3743" s="33">
        <v>74</v>
      </c>
      <c r="F3743" s="34">
        <v>325298.93</v>
      </c>
      <c r="G3743" s="34">
        <v>22081.02</v>
      </c>
      <c r="H3743" s="34">
        <v>272998.78999999998</v>
      </c>
      <c r="I3743" s="34">
        <v>0</v>
      </c>
      <c r="J3743" s="35">
        <f t="shared" si="406"/>
        <v>303217.90999999997</v>
      </c>
      <c r="K3743" s="35">
        <f t="shared" si="407"/>
        <v>30219.119999999995</v>
      </c>
      <c r="L3743" s="35">
        <f t="shared" si="408"/>
        <v>30219.119999999995</v>
      </c>
      <c r="M3743" s="36">
        <f t="shared" si="409"/>
        <v>9.9661395331166289E-2</v>
      </c>
      <c r="N3743" s="37">
        <f t="shared" si="410"/>
        <v>2022</v>
      </c>
      <c r="O3743" s="38" t="str">
        <f t="shared" si="411"/>
        <v>Q2</v>
      </c>
      <c r="P3743" s="37">
        <f t="shared" si="412"/>
        <v>5</v>
      </c>
    </row>
    <row r="3744" spans="1:16" x14ac:dyDescent="0.25">
      <c r="A3744" s="31">
        <v>44682</v>
      </c>
      <c r="B3744" s="32" t="s">
        <v>84</v>
      </c>
      <c r="C3744" s="32" t="s">
        <v>79</v>
      </c>
      <c r="D3744" s="32" t="s">
        <v>76</v>
      </c>
      <c r="E3744" s="33">
        <v>34</v>
      </c>
      <c r="F3744" s="34">
        <v>167782.49</v>
      </c>
      <c r="G3744" s="34">
        <v>0</v>
      </c>
      <c r="H3744" s="34">
        <v>145656.34</v>
      </c>
      <c r="I3744" s="34">
        <v>0</v>
      </c>
      <c r="J3744" s="35">
        <f t="shared" si="406"/>
        <v>167782.49</v>
      </c>
      <c r="K3744" s="35">
        <f t="shared" si="407"/>
        <v>22126.149999999994</v>
      </c>
      <c r="L3744" s="35">
        <f t="shared" si="408"/>
        <v>22126.149999999994</v>
      </c>
      <c r="M3744" s="36">
        <f t="shared" si="409"/>
        <v>0.13187401140607696</v>
      </c>
      <c r="N3744" s="37">
        <f t="shared" si="410"/>
        <v>2022</v>
      </c>
      <c r="O3744" s="38" t="str">
        <f t="shared" si="411"/>
        <v>Q2</v>
      </c>
      <c r="P3744" s="37">
        <f t="shared" si="412"/>
        <v>5</v>
      </c>
    </row>
    <row r="3745" spans="1:16" x14ac:dyDescent="0.25">
      <c r="A3745" s="31">
        <v>44682</v>
      </c>
      <c r="B3745" s="32" t="s">
        <v>84</v>
      </c>
      <c r="C3745" s="32" t="s">
        <v>79</v>
      </c>
      <c r="D3745" s="32" t="s">
        <v>77</v>
      </c>
      <c r="E3745" s="33">
        <v>30</v>
      </c>
      <c r="F3745" s="34">
        <v>124418.45</v>
      </c>
      <c r="G3745" s="34">
        <v>8568.8799999999992</v>
      </c>
      <c r="H3745" s="34">
        <v>98425.279999999999</v>
      </c>
      <c r="I3745" s="34">
        <v>0</v>
      </c>
      <c r="J3745" s="35">
        <f t="shared" si="406"/>
        <v>115849.56999999999</v>
      </c>
      <c r="K3745" s="35">
        <f t="shared" si="407"/>
        <v>17424.289999999994</v>
      </c>
      <c r="L3745" s="35">
        <f t="shared" si="408"/>
        <v>17424.289999999994</v>
      </c>
      <c r="M3745" s="36">
        <f t="shared" si="409"/>
        <v>0.15040444258878125</v>
      </c>
      <c r="N3745" s="37">
        <f t="shared" si="410"/>
        <v>2022</v>
      </c>
      <c r="O3745" s="38" t="str">
        <f t="shared" si="411"/>
        <v>Q2</v>
      </c>
      <c r="P3745" s="37">
        <f t="shared" si="412"/>
        <v>5</v>
      </c>
    </row>
    <row r="3746" spans="1:16" x14ac:dyDescent="0.25">
      <c r="A3746" s="31">
        <v>44682</v>
      </c>
      <c r="B3746" s="32" t="s">
        <v>85</v>
      </c>
      <c r="C3746" s="32" t="s">
        <v>86</v>
      </c>
      <c r="D3746" s="32" t="s">
        <v>76</v>
      </c>
      <c r="E3746" s="33">
        <v>13</v>
      </c>
      <c r="F3746" s="34">
        <v>21067.13</v>
      </c>
      <c r="G3746" s="34">
        <v>0</v>
      </c>
      <c r="H3746" s="34">
        <v>11249.19</v>
      </c>
      <c r="I3746" s="34">
        <v>1677.83</v>
      </c>
      <c r="J3746" s="35">
        <f t="shared" si="406"/>
        <v>21067.13</v>
      </c>
      <c r="K3746" s="35">
        <f t="shared" si="407"/>
        <v>9817.94</v>
      </c>
      <c r="L3746" s="35">
        <f t="shared" si="408"/>
        <v>8140.1100000000006</v>
      </c>
      <c r="M3746" s="36">
        <f t="shared" si="409"/>
        <v>0.46603120595923603</v>
      </c>
      <c r="N3746" s="37">
        <f t="shared" si="410"/>
        <v>2022</v>
      </c>
      <c r="O3746" s="38" t="str">
        <f t="shared" si="411"/>
        <v>Q2</v>
      </c>
      <c r="P3746" s="37">
        <f t="shared" si="412"/>
        <v>5</v>
      </c>
    </row>
    <row r="3747" spans="1:16" x14ac:dyDescent="0.25">
      <c r="A3747" s="31">
        <v>44682</v>
      </c>
      <c r="B3747" s="32" t="s">
        <v>85</v>
      </c>
      <c r="C3747" s="32" t="s">
        <v>86</v>
      </c>
      <c r="D3747" s="32" t="s">
        <v>77</v>
      </c>
      <c r="E3747" s="33">
        <v>28</v>
      </c>
      <c r="F3747" s="34">
        <v>40431.49</v>
      </c>
      <c r="G3747" s="34">
        <v>2896.85</v>
      </c>
      <c r="H3747" s="34">
        <v>21164.61</v>
      </c>
      <c r="I3747" s="34">
        <v>3005.37</v>
      </c>
      <c r="J3747" s="35">
        <f t="shared" si="406"/>
        <v>37534.639999999999</v>
      </c>
      <c r="K3747" s="35">
        <f t="shared" si="407"/>
        <v>16370.029999999999</v>
      </c>
      <c r="L3747" s="35">
        <f t="shared" si="408"/>
        <v>13364.66</v>
      </c>
      <c r="M3747" s="36">
        <f t="shared" si="409"/>
        <v>0.43613126434674743</v>
      </c>
      <c r="N3747" s="37">
        <f t="shared" si="410"/>
        <v>2022</v>
      </c>
      <c r="O3747" s="38" t="str">
        <f t="shared" si="411"/>
        <v>Q2</v>
      </c>
      <c r="P3747" s="37">
        <f t="shared" si="412"/>
        <v>5</v>
      </c>
    </row>
    <row r="3748" spans="1:16" x14ac:dyDescent="0.25">
      <c r="A3748" s="31">
        <v>44682</v>
      </c>
      <c r="B3748" s="32" t="s">
        <v>85</v>
      </c>
      <c r="C3748" s="32" t="s">
        <v>75</v>
      </c>
      <c r="D3748" s="32" t="s">
        <v>76</v>
      </c>
      <c r="E3748" s="33">
        <v>34</v>
      </c>
      <c r="F3748" s="34">
        <v>44771.73</v>
      </c>
      <c r="G3748" s="34">
        <v>0</v>
      </c>
      <c r="H3748" s="34">
        <v>26195.47</v>
      </c>
      <c r="I3748" s="34">
        <v>0</v>
      </c>
      <c r="J3748" s="35">
        <f t="shared" si="406"/>
        <v>44771.73</v>
      </c>
      <c r="K3748" s="35">
        <f t="shared" si="407"/>
        <v>18576.260000000002</v>
      </c>
      <c r="L3748" s="35">
        <f t="shared" si="408"/>
        <v>18576.260000000002</v>
      </c>
      <c r="M3748" s="36">
        <f t="shared" si="409"/>
        <v>0.41491048034105449</v>
      </c>
      <c r="N3748" s="37">
        <f t="shared" si="410"/>
        <v>2022</v>
      </c>
      <c r="O3748" s="38" t="str">
        <f t="shared" si="411"/>
        <v>Q2</v>
      </c>
      <c r="P3748" s="37">
        <f t="shared" si="412"/>
        <v>5</v>
      </c>
    </row>
    <row r="3749" spans="1:16" x14ac:dyDescent="0.25">
      <c r="A3749" s="31">
        <v>44682</v>
      </c>
      <c r="B3749" s="32" t="s">
        <v>85</v>
      </c>
      <c r="C3749" s="32" t="s">
        <v>75</v>
      </c>
      <c r="D3749" s="32" t="s">
        <v>77</v>
      </c>
      <c r="E3749" s="33">
        <v>29</v>
      </c>
      <c r="F3749" s="34">
        <v>37299.64</v>
      </c>
      <c r="G3749" s="34">
        <v>2564.64</v>
      </c>
      <c r="H3749" s="34">
        <v>20675.57</v>
      </c>
      <c r="I3749" s="34">
        <v>0</v>
      </c>
      <c r="J3749" s="35">
        <f t="shared" si="406"/>
        <v>34735</v>
      </c>
      <c r="K3749" s="35">
        <f t="shared" si="407"/>
        <v>14059.43</v>
      </c>
      <c r="L3749" s="35">
        <f t="shared" si="408"/>
        <v>14059.43</v>
      </c>
      <c r="M3749" s="36">
        <f t="shared" si="409"/>
        <v>0.40476263135166257</v>
      </c>
      <c r="N3749" s="37">
        <f t="shared" si="410"/>
        <v>2022</v>
      </c>
      <c r="O3749" s="38" t="str">
        <f t="shared" si="411"/>
        <v>Q2</v>
      </c>
      <c r="P3749" s="37">
        <f t="shared" si="412"/>
        <v>5</v>
      </c>
    </row>
    <row r="3750" spans="1:16" x14ac:dyDescent="0.25">
      <c r="A3750" s="31">
        <v>44682</v>
      </c>
      <c r="B3750" s="32" t="s">
        <v>85</v>
      </c>
      <c r="C3750" s="32" t="s">
        <v>78</v>
      </c>
      <c r="D3750" s="32" t="s">
        <v>76</v>
      </c>
      <c r="E3750" s="33">
        <v>194</v>
      </c>
      <c r="F3750" s="34">
        <v>261771.98</v>
      </c>
      <c r="G3750" s="34">
        <v>0</v>
      </c>
      <c r="H3750" s="34">
        <v>142667.1</v>
      </c>
      <c r="I3750" s="34">
        <v>0</v>
      </c>
      <c r="J3750" s="35">
        <f t="shared" si="406"/>
        <v>261771.98</v>
      </c>
      <c r="K3750" s="35">
        <f t="shared" si="407"/>
        <v>119104.88</v>
      </c>
      <c r="L3750" s="35">
        <f t="shared" si="408"/>
        <v>119104.88</v>
      </c>
      <c r="M3750" s="36">
        <f t="shared" si="409"/>
        <v>0.45499476299946234</v>
      </c>
      <c r="N3750" s="37">
        <f t="shared" si="410"/>
        <v>2022</v>
      </c>
      <c r="O3750" s="38" t="str">
        <f t="shared" si="411"/>
        <v>Q2</v>
      </c>
      <c r="P3750" s="37">
        <f t="shared" si="412"/>
        <v>5</v>
      </c>
    </row>
    <row r="3751" spans="1:16" x14ac:dyDescent="0.25">
      <c r="A3751" s="31">
        <v>44682</v>
      </c>
      <c r="B3751" s="32" t="s">
        <v>85</v>
      </c>
      <c r="C3751" s="32" t="s">
        <v>78</v>
      </c>
      <c r="D3751" s="32" t="s">
        <v>77</v>
      </c>
      <c r="E3751" s="33">
        <v>60</v>
      </c>
      <c r="F3751" s="34">
        <v>81117.52</v>
      </c>
      <c r="G3751" s="34">
        <v>5569.14</v>
      </c>
      <c r="H3751" s="34">
        <v>43702.5</v>
      </c>
      <c r="I3751" s="34">
        <v>0</v>
      </c>
      <c r="J3751" s="35">
        <f t="shared" si="406"/>
        <v>75548.38</v>
      </c>
      <c r="K3751" s="35">
        <f t="shared" si="407"/>
        <v>31845.880000000005</v>
      </c>
      <c r="L3751" s="35">
        <f t="shared" si="408"/>
        <v>31845.880000000005</v>
      </c>
      <c r="M3751" s="36">
        <f t="shared" si="409"/>
        <v>0.42152962115137349</v>
      </c>
      <c r="N3751" s="37">
        <f t="shared" si="410"/>
        <v>2022</v>
      </c>
      <c r="O3751" s="38" t="str">
        <f t="shared" si="411"/>
        <v>Q2</v>
      </c>
      <c r="P3751" s="37">
        <f t="shared" si="412"/>
        <v>5</v>
      </c>
    </row>
    <row r="3752" spans="1:16" x14ac:dyDescent="0.25">
      <c r="A3752" s="31">
        <v>44682</v>
      </c>
      <c r="B3752" s="32" t="s">
        <v>85</v>
      </c>
      <c r="C3752" s="32" t="s">
        <v>79</v>
      </c>
      <c r="D3752" s="32" t="s">
        <v>76</v>
      </c>
      <c r="E3752" s="33">
        <v>13</v>
      </c>
      <c r="F3752" s="34">
        <v>15661.56</v>
      </c>
      <c r="G3752" s="34">
        <v>0</v>
      </c>
      <c r="H3752" s="34">
        <v>7871.97</v>
      </c>
      <c r="I3752" s="34">
        <v>0</v>
      </c>
      <c r="J3752" s="35">
        <f t="shared" si="406"/>
        <v>15661.56</v>
      </c>
      <c r="K3752" s="35">
        <f t="shared" si="407"/>
        <v>7789.5899999999992</v>
      </c>
      <c r="L3752" s="35">
        <f t="shared" si="408"/>
        <v>7789.5899999999992</v>
      </c>
      <c r="M3752" s="36">
        <f t="shared" si="409"/>
        <v>0.49736999379372165</v>
      </c>
      <c r="N3752" s="37">
        <f t="shared" si="410"/>
        <v>2022</v>
      </c>
      <c r="O3752" s="38" t="str">
        <f t="shared" si="411"/>
        <v>Q2</v>
      </c>
      <c r="P3752" s="37">
        <f t="shared" si="412"/>
        <v>5</v>
      </c>
    </row>
    <row r="3753" spans="1:16" x14ac:dyDescent="0.25">
      <c r="A3753" s="31">
        <v>44682</v>
      </c>
      <c r="B3753" s="32" t="s">
        <v>85</v>
      </c>
      <c r="C3753" s="32" t="s">
        <v>79</v>
      </c>
      <c r="D3753" s="32" t="s">
        <v>77</v>
      </c>
      <c r="E3753" s="33">
        <v>22</v>
      </c>
      <c r="F3753" s="34">
        <v>24469.22</v>
      </c>
      <c r="G3753" s="34">
        <v>1691.02</v>
      </c>
      <c r="H3753" s="34">
        <v>14761.94</v>
      </c>
      <c r="I3753" s="34">
        <v>0</v>
      </c>
      <c r="J3753" s="35">
        <f t="shared" si="406"/>
        <v>22778.2</v>
      </c>
      <c r="K3753" s="35">
        <f t="shared" si="407"/>
        <v>8016.26</v>
      </c>
      <c r="L3753" s="35">
        <f t="shared" si="408"/>
        <v>8016.26</v>
      </c>
      <c r="M3753" s="36">
        <f t="shared" si="409"/>
        <v>0.35192684233170313</v>
      </c>
      <c r="N3753" s="37">
        <f t="shared" si="410"/>
        <v>2022</v>
      </c>
      <c r="O3753" s="38" t="str">
        <f t="shared" si="411"/>
        <v>Q2</v>
      </c>
      <c r="P3753" s="37">
        <f t="shared" si="412"/>
        <v>5</v>
      </c>
    </row>
    <row r="3754" spans="1:16" x14ac:dyDescent="0.25">
      <c r="A3754" s="31">
        <v>44713</v>
      </c>
      <c r="B3754" s="32" t="s">
        <v>74</v>
      </c>
      <c r="C3754" s="32" t="s">
        <v>86</v>
      </c>
      <c r="D3754" s="32" t="s">
        <v>76</v>
      </c>
      <c r="E3754" s="33">
        <v>134</v>
      </c>
      <c r="F3754" s="34">
        <v>55472.55</v>
      </c>
      <c r="G3754" s="34">
        <v>0</v>
      </c>
      <c r="H3754" s="34">
        <v>34825.61</v>
      </c>
      <c r="I3754" s="34">
        <v>4431.8500000000004</v>
      </c>
      <c r="J3754" s="35">
        <f t="shared" si="406"/>
        <v>55472.55</v>
      </c>
      <c r="K3754" s="35">
        <f t="shared" si="407"/>
        <v>20646.940000000002</v>
      </c>
      <c r="L3754" s="35">
        <f t="shared" si="408"/>
        <v>16215.090000000002</v>
      </c>
      <c r="M3754" s="36">
        <f t="shared" si="409"/>
        <v>0.37220102555227769</v>
      </c>
      <c r="N3754" s="37">
        <f t="shared" si="410"/>
        <v>2022</v>
      </c>
      <c r="O3754" s="38" t="str">
        <f t="shared" si="411"/>
        <v>Q2</v>
      </c>
      <c r="P3754" s="37">
        <f t="shared" si="412"/>
        <v>6</v>
      </c>
    </row>
    <row r="3755" spans="1:16" x14ac:dyDescent="0.25">
      <c r="A3755" s="31">
        <v>44713</v>
      </c>
      <c r="B3755" s="32" t="s">
        <v>74</v>
      </c>
      <c r="C3755" s="32" t="s">
        <v>86</v>
      </c>
      <c r="D3755" s="32" t="s">
        <v>77</v>
      </c>
      <c r="E3755" s="33">
        <v>68</v>
      </c>
      <c r="F3755" s="34">
        <v>26318.47</v>
      </c>
      <c r="G3755" s="34">
        <v>2382.65</v>
      </c>
      <c r="H3755" s="34">
        <v>16721.21</v>
      </c>
      <c r="I3755" s="34">
        <v>1918.24</v>
      </c>
      <c r="J3755" s="35">
        <f t="shared" si="406"/>
        <v>23935.82</v>
      </c>
      <c r="K3755" s="35">
        <f t="shared" si="407"/>
        <v>7214.6100000000006</v>
      </c>
      <c r="L3755" s="35">
        <f t="shared" si="408"/>
        <v>5296.3700000000008</v>
      </c>
      <c r="M3755" s="36">
        <f t="shared" si="409"/>
        <v>0.30141478336651933</v>
      </c>
      <c r="N3755" s="37">
        <f t="shared" si="410"/>
        <v>2022</v>
      </c>
      <c r="O3755" s="38" t="str">
        <f t="shared" si="411"/>
        <v>Q2</v>
      </c>
      <c r="P3755" s="37">
        <f t="shared" si="412"/>
        <v>6</v>
      </c>
    </row>
    <row r="3756" spans="1:16" x14ac:dyDescent="0.25">
      <c r="A3756" s="31">
        <v>44713</v>
      </c>
      <c r="B3756" s="32" t="s">
        <v>74</v>
      </c>
      <c r="C3756" s="32" t="s">
        <v>75</v>
      </c>
      <c r="D3756" s="32" t="s">
        <v>76</v>
      </c>
      <c r="E3756" s="33">
        <v>112</v>
      </c>
      <c r="F3756" s="34">
        <v>49991.519999999997</v>
      </c>
      <c r="G3756" s="34">
        <v>0</v>
      </c>
      <c r="H3756" s="34">
        <v>28010.65</v>
      </c>
      <c r="I3756" s="34">
        <v>0</v>
      </c>
      <c r="J3756" s="35">
        <f t="shared" si="406"/>
        <v>49991.519999999997</v>
      </c>
      <c r="K3756" s="35">
        <f t="shared" si="407"/>
        <v>21980.869999999995</v>
      </c>
      <c r="L3756" s="35">
        <f t="shared" si="408"/>
        <v>21980.869999999995</v>
      </c>
      <c r="M3756" s="36">
        <f t="shared" si="409"/>
        <v>0.43969197175841018</v>
      </c>
      <c r="N3756" s="37">
        <f t="shared" si="410"/>
        <v>2022</v>
      </c>
      <c r="O3756" s="38" t="str">
        <f t="shared" si="411"/>
        <v>Q2</v>
      </c>
      <c r="P3756" s="37">
        <f t="shared" si="412"/>
        <v>6</v>
      </c>
    </row>
    <row r="3757" spans="1:16" x14ac:dyDescent="0.25">
      <c r="A3757" s="31">
        <v>44713</v>
      </c>
      <c r="B3757" s="32" t="s">
        <v>74</v>
      </c>
      <c r="C3757" s="32" t="s">
        <v>75</v>
      </c>
      <c r="D3757" s="32" t="s">
        <v>77</v>
      </c>
      <c r="E3757" s="33">
        <v>53</v>
      </c>
      <c r="F3757" s="34">
        <v>19468.02</v>
      </c>
      <c r="G3757" s="34">
        <v>1728.2</v>
      </c>
      <c r="H3757" s="34">
        <v>11524.89</v>
      </c>
      <c r="I3757" s="34">
        <v>0</v>
      </c>
      <c r="J3757" s="35">
        <f t="shared" si="406"/>
        <v>17739.82</v>
      </c>
      <c r="K3757" s="35">
        <f t="shared" si="407"/>
        <v>6214.93</v>
      </c>
      <c r="L3757" s="35">
        <f t="shared" si="408"/>
        <v>6214.93</v>
      </c>
      <c r="M3757" s="36">
        <f t="shared" si="409"/>
        <v>0.3503378275540564</v>
      </c>
      <c r="N3757" s="37">
        <f t="shared" si="410"/>
        <v>2022</v>
      </c>
      <c r="O3757" s="38" t="str">
        <f t="shared" si="411"/>
        <v>Q2</v>
      </c>
      <c r="P3757" s="37">
        <f t="shared" si="412"/>
        <v>6</v>
      </c>
    </row>
    <row r="3758" spans="1:16" x14ac:dyDescent="0.25">
      <c r="A3758" s="31">
        <v>44713</v>
      </c>
      <c r="B3758" s="32" t="s">
        <v>74</v>
      </c>
      <c r="C3758" s="32" t="s">
        <v>78</v>
      </c>
      <c r="D3758" s="32" t="s">
        <v>76</v>
      </c>
      <c r="E3758" s="33">
        <v>624</v>
      </c>
      <c r="F3758" s="34">
        <v>267567.46000000002</v>
      </c>
      <c r="G3758" s="34">
        <v>0</v>
      </c>
      <c r="H3758" s="34">
        <v>157751.64000000001</v>
      </c>
      <c r="I3758" s="34">
        <v>0</v>
      </c>
      <c r="J3758" s="35">
        <f t="shared" si="406"/>
        <v>267567.46000000002</v>
      </c>
      <c r="K3758" s="35">
        <f t="shared" si="407"/>
        <v>109815.82</v>
      </c>
      <c r="L3758" s="35">
        <f t="shared" si="408"/>
        <v>109815.82</v>
      </c>
      <c r="M3758" s="36">
        <f t="shared" si="409"/>
        <v>0.4104229266144695</v>
      </c>
      <c r="N3758" s="37">
        <f t="shared" si="410"/>
        <v>2022</v>
      </c>
      <c r="O3758" s="38" t="str">
        <f t="shared" si="411"/>
        <v>Q2</v>
      </c>
      <c r="P3758" s="37">
        <f t="shared" si="412"/>
        <v>6</v>
      </c>
    </row>
    <row r="3759" spans="1:16" x14ac:dyDescent="0.25">
      <c r="A3759" s="31">
        <v>44713</v>
      </c>
      <c r="B3759" s="32" t="s">
        <v>74</v>
      </c>
      <c r="C3759" s="32" t="s">
        <v>78</v>
      </c>
      <c r="D3759" s="32" t="s">
        <v>77</v>
      </c>
      <c r="E3759" s="33">
        <v>191</v>
      </c>
      <c r="F3759" s="34">
        <v>79467.649999999994</v>
      </c>
      <c r="G3759" s="34">
        <v>7702.6</v>
      </c>
      <c r="H3759" s="34">
        <v>48462.31</v>
      </c>
      <c r="I3759" s="34">
        <v>0</v>
      </c>
      <c r="J3759" s="35">
        <f t="shared" si="406"/>
        <v>71765.049999999988</v>
      </c>
      <c r="K3759" s="35">
        <f t="shared" si="407"/>
        <v>23302.739999999991</v>
      </c>
      <c r="L3759" s="35">
        <f t="shared" si="408"/>
        <v>23302.739999999991</v>
      </c>
      <c r="M3759" s="36">
        <f t="shared" si="409"/>
        <v>0.32470875447031661</v>
      </c>
      <c r="N3759" s="37">
        <f t="shared" si="410"/>
        <v>2022</v>
      </c>
      <c r="O3759" s="38" t="str">
        <f t="shared" si="411"/>
        <v>Q2</v>
      </c>
      <c r="P3759" s="37">
        <f t="shared" si="412"/>
        <v>6</v>
      </c>
    </row>
    <row r="3760" spans="1:16" x14ac:dyDescent="0.25">
      <c r="A3760" s="31">
        <v>44713</v>
      </c>
      <c r="B3760" s="32" t="s">
        <v>74</v>
      </c>
      <c r="C3760" s="32" t="s">
        <v>79</v>
      </c>
      <c r="D3760" s="32" t="s">
        <v>76</v>
      </c>
      <c r="E3760" s="33">
        <v>72</v>
      </c>
      <c r="F3760" s="34">
        <v>30370.39</v>
      </c>
      <c r="G3760" s="34">
        <v>0</v>
      </c>
      <c r="H3760" s="34">
        <v>20898.580000000002</v>
      </c>
      <c r="I3760" s="34">
        <v>0</v>
      </c>
      <c r="J3760" s="35">
        <f t="shared" si="406"/>
        <v>30370.39</v>
      </c>
      <c r="K3760" s="35">
        <f t="shared" si="407"/>
        <v>9471.8099999999977</v>
      </c>
      <c r="L3760" s="35">
        <f t="shared" si="408"/>
        <v>9471.8099999999977</v>
      </c>
      <c r="M3760" s="36">
        <f t="shared" si="409"/>
        <v>0.31187646915301376</v>
      </c>
      <c r="N3760" s="37">
        <f t="shared" si="410"/>
        <v>2022</v>
      </c>
      <c r="O3760" s="38" t="str">
        <f t="shared" si="411"/>
        <v>Q2</v>
      </c>
      <c r="P3760" s="37">
        <f t="shared" si="412"/>
        <v>6</v>
      </c>
    </row>
    <row r="3761" spans="1:16" x14ac:dyDescent="0.25">
      <c r="A3761" s="31">
        <v>44713</v>
      </c>
      <c r="B3761" s="32" t="s">
        <v>74</v>
      </c>
      <c r="C3761" s="32" t="s">
        <v>79</v>
      </c>
      <c r="D3761" s="32" t="s">
        <v>77</v>
      </c>
      <c r="E3761" s="33">
        <v>54</v>
      </c>
      <c r="F3761" s="34">
        <v>21685.41</v>
      </c>
      <c r="G3761" s="34">
        <v>2000.96</v>
      </c>
      <c r="H3761" s="34">
        <v>12872.43</v>
      </c>
      <c r="I3761" s="34">
        <v>0</v>
      </c>
      <c r="J3761" s="35">
        <f t="shared" si="406"/>
        <v>19684.45</v>
      </c>
      <c r="K3761" s="35">
        <f t="shared" si="407"/>
        <v>6812.02</v>
      </c>
      <c r="L3761" s="35">
        <f t="shared" si="408"/>
        <v>6812.02</v>
      </c>
      <c r="M3761" s="36">
        <f t="shared" si="409"/>
        <v>0.34606097706565336</v>
      </c>
      <c r="N3761" s="37">
        <f t="shared" si="410"/>
        <v>2022</v>
      </c>
      <c r="O3761" s="38" t="str">
        <f t="shared" si="411"/>
        <v>Q2</v>
      </c>
      <c r="P3761" s="37">
        <f t="shared" si="412"/>
        <v>6</v>
      </c>
    </row>
    <row r="3762" spans="1:16" x14ac:dyDescent="0.25">
      <c r="A3762" s="31">
        <v>44713</v>
      </c>
      <c r="B3762" s="32" t="s">
        <v>80</v>
      </c>
      <c r="C3762" s="32" t="s">
        <v>86</v>
      </c>
      <c r="D3762" s="32" t="s">
        <v>76</v>
      </c>
      <c r="E3762" s="33">
        <v>38</v>
      </c>
      <c r="F3762" s="34">
        <v>207182.35</v>
      </c>
      <c r="G3762" s="34">
        <v>0</v>
      </c>
      <c r="H3762" s="34">
        <v>180947.46</v>
      </c>
      <c r="I3762" s="34">
        <v>16553.37</v>
      </c>
      <c r="J3762" s="35">
        <f t="shared" si="406"/>
        <v>207182.35</v>
      </c>
      <c r="K3762" s="35">
        <f t="shared" si="407"/>
        <v>26234.890000000014</v>
      </c>
      <c r="L3762" s="35">
        <f t="shared" si="408"/>
        <v>9681.520000000015</v>
      </c>
      <c r="M3762" s="36">
        <f t="shared" si="409"/>
        <v>0.12662705100120744</v>
      </c>
      <c r="N3762" s="37">
        <f t="shared" si="410"/>
        <v>2022</v>
      </c>
      <c r="O3762" s="38" t="str">
        <f t="shared" si="411"/>
        <v>Q2</v>
      </c>
      <c r="P3762" s="37">
        <f t="shared" si="412"/>
        <v>6</v>
      </c>
    </row>
    <row r="3763" spans="1:16" x14ac:dyDescent="0.25">
      <c r="A3763" s="31">
        <v>44713</v>
      </c>
      <c r="B3763" s="32" t="s">
        <v>80</v>
      </c>
      <c r="C3763" s="32" t="s">
        <v>86</v>
      </c>
      <c r="D3763" s="32" t="s">
        <v>77</v>
      </c>
      <c r="E3763" s="33">
        <v>17</v>
      </c>
      <c r="F3763" s="34">
        <v>113880.92</v>
      </c>
      <c r="G3763" s="34">
        <v>8662.14</v>
      </c>
      <c r="H3763" s="34">
        <v>97816.04</v>
      </c>
      <c r="I3763" s="34">
        <v>8452.33</v>
      </c>
      <c r="J3763" s="35">
        <f t="shared" si="406"/>
        <v>105218.78</v>
      </c>
      <c r="K3763" s="35">
        <f t="shared" si="407"/>
        <v>7402.7400000000052</v>
      </c>
      <c r="L3763" s="35">
        <f t="shared" si="408"/>
        <v>-1049.5899999999947</v>
      </c>
      <c r="M3763" s="36">
        <f t="shared" si="409"/>
        <v>7.035569125587661E-2</v>
      </c>
      <c r="N3763" s="37">
        <f t="shared" si="410"/>
        <v>2022</v>
      </c>
      <c r="O3763" s="38" t="str">
        <f t="shared" si="411"/>
        <v>Q2</v>
      </c>
      <c r="P3763" s="37">
        <f t="shared" si="412"/>
        <v>6</v>
      </c>
    </row>
    <row r="3764" spans="1:16" x14ac:dyDescent="0.25">
      <c r="A3764" s="31">
        <v>44713</v>
      </c>
      <c r="B3764" s="32" t="s">
        <v>80</v>
      </c>
      <c r="C3764" s="32" t="s">
        <v>75</v>
      </c>
      <c r="D3764" s="32" t="s">
        <v>76</v>
      </c>
      <c r="E3764" s="33">
        <v>44</v>
      </c>
      <c r="F3764" s="34">
        <v>252233.33</v>
      </c>
      <c r="G3764" s="34">
        <v>0</v>
      </c>
      <c r="H3764" s="34">
        <v>221243.19</v>
      </c>
      <c r="I3764" s="34">
        <v>0</v>
      </c>
      <c r="J3764" s="35">
        <f t="shared" si="406"/>
        <v>252233.33</v>
      </c>
      <c r="K3764" s="35">
        <f t="shared" si="407"/>
        <v>30990.139999999985</v>
      </c>
      <c r="L3764" s="35">
        <f t="shared" si="408"/>
        <v>30990.139999999985</v>
      </c>
      <c r="M3764" s="36">
        <f t="shared" si="409"/>
        <v>0.12286298563318332</v>
      </c>
      <c r="N3764" s="37">
        <f t="shared" si="410"/>
        <v>2022</v>
      </c>
      <c r="O3764" s="38" t="str">
        <f t="shared" si="411"/>
        <v>Q2</v>
      </c>
      <c r="P3764" s="37">
        <f t="shared" si="412"/>
        <v>6</v>
      </c>
    </row>
    <row r="3765" spans="1:16" x14ac:dyDescent="0.25">
      <c r="A3765" s="31">
        <v>44713</v>
      </c>
      <c r="B3765" s="32" t="s">
        <v>80</v>
      </c>
      <c r="C3765" s="32" t="s">
        <v>75</v>
      </c>
      <c r="D3765" s="32" t="s">
        <v>77</v>
      </c>
      <c r="E3765" s="33">
        <v>22</v>
      </c>
      <c r="F3765" s="34">
        <v>160960.15</v>
      </c>
      <c r="G3765" s="34">
        <v>14108.17</v>
      </c>
      <c r="H3765" s="34">
        <v>137340.09</v>
      </c>
      <c r="I3765" s="34">
        <v>0</v>
      </c>
      <c r="J3765" s="35">
        <f t="shared" si="406"/>
        <v>146851.97999999998</v>
      </c>
      <c r="K3765" s="35">
        <f t="shared" si="407"/>
        <v>9511.8899999999849</v>
      </c>
      <c r="L3765" s="35">
        <f t="shared" si="408"/>
        <v>9511.8899999999849</v>
      </c>
      <c r="M3765" s="36">
        <f t="shared" si="409"/>
        <v>6.4771956088028132E-2</v>
      </c>
      <c r="N3765" s="37">
        <f t="shared" si="410"/>
        <v>2022</v>
      </c>
      <c r="O3765" s="38" t="str">
        <f t="shared" si="411"/>
        <v>Q2</v>
      </c>
      <c r="P3765" s="37">
        <f t="shared" si="412"/>
        <v>6</v>
      </c>
    </row>
    <row r="3766" spans="1:16" x14ac:dyDescent="0.25">
      <c r="A3766" s="31">
        <v>44713</v>
      </c>
      <c r="B3766" s="32" t="s">
        <v>80</v>
      </c>
      <c r="C3766" s="32" t="s">
        <v>78</v>
      </c>
      <c r="D3766" s="32" t="s">
        <v>76</v>
      </c>
      <c r="E3766" s="33">
        <v>110</v>
      </c>
      <c r="F3766" s="34">
        <v>647104.18999999994</v>
      </c>
      <c r="G3766" s="34">
        <v>0</v>
      </c>
      <c r="H3766" s="34">
        <v>571163.88</v>
      </c>
      <c r="I3766" s="34">
        <v>0</v>
      </c>
      <c r="J3766" s="35">
        <f t="shared" si="406"/>
        <v>647104.18999999994</v>
      </c>
      <c r="K3766" s="35">
        <f t="shared" si="407"/>
        <v>75940.309999999939</v>
      </c>
      <c r="L3766" s="35">
        <f t="shared" si="408"/>
        <v>75940.309999999939</v>
      </c>
      <c r="M3766" s="36">
        <f t="shared" si="409"/>
        <v>0.11735406936555294</v>
      </c>
      <c r="N3766" s="37">
        <f t="shared" si="410"/>
        <v>2022</v>
      </c>
      <c r="O3766" s="38" t="str">
        <f t="shared" si="411"/>
        <v>Q2</v>
      </c>
      <c r="P3766" s="37">
        <f t="shared" si="412"/>
        <v>6</v>
      </c>
    </row>
    <row r="3767" spans="1:16" x14ac:dyDescent="0.25">
      <c r="A3767" s="31">
        <v>44713</v>
      </c>
      <c r="B3767" s="32" t="s">
        <v>80</v>
      </c>
      <c r="C3767" s="32" t="s">
        <v>78</v>
      </c>
      <c r="D3767" s="32" t="s">
        <v>77</v>
      </c>
      <c r="E3767" s="33">
        <v>45</v>
      </c>
      <c r="F3767" s="34">
        <v>248437.06</v>
      </c>
      <c r="G3767" s="34">
        <v>23638.99</v>
      </c>
      <c r="H3767" s="34">
        <v>219261.82</v>
      </c>
      <c r="I3767" s="34">
        <v>0</v>
      </c>
      <c r="J3767" s="35">
        <f t="shared" si="406"/>
        <v>224798.07</v>
      </c>
      <c r="K3767" s="35">
        <f t="shared" si="407"/>
        <v>5536.25</v>
      </c>
      <c r="L3767" s="35">
        <f t="shared" si="408"/>
        <v>5536.25</v>
      </c>
      <c r="M3767" s="36">
        <f t="shared" si="409"/>
        <v>2.4627658057740441E-2</v>
      </c>
      <c r="N3767" s="37">
        <f t="shared" si="410"/>
        <v>2022</v>
      </c>
      <c r="O3767" s="38" t="str">
        <f t="shared" si="411"/>
        <v>Q2</v>
      </c>
      <c r="P3767" s="37">
        <f t="shared" si="412"/>
        <v>6</v>
      </c>
    </row>
    <row r="3768" spans="1:16" x14ac:dyDescent="0.25">
      <c r="A3768" s="31">
        <v>44713</v>
      </c>
      <c r="B3768" s="32" t="s">
        <v>80</v>
      </c>
      <c r="C3768" s="32" t="s">
        <v>79</v>
      </c>
      <c r="D3768" s="32" t="s">
        <v>76</v>
      </c>
      <c r="E3768" s="33">
        <v>30</v>
      </c>
      <c r="F3768" s="34">
        <v>213587.96</v>
      </c>
      <c r="G3768" s="34">
        <v>0</v>
      </c>
      <c r="H3768" s="34">
        <v>180748.81</v>
      </c>
      <c r="I3768" s="34">
        <v>0</v>
      </c>
      <c r="J3768" s="35">
        <f t="shared" si="406"/>
        <v>213587.96</v>
      </c>
      <c r="K3768" s="35">
        <f t="shared" si="407"/>
        <v>32839.149999999994</v>
      </c>
      <c r="L3768" s="35">
        <f t="shared" si="408"/>
        <v>32839.149999999994</v>
      </c>
      <c r="M3768" s="36">
        <f t="shared" si="409"/>
        <v>0.15375000538419861</v>
      </c>
      <c r="N3768" s="37">
        <f t="shared" si="410"/>
        <v>2022</v>
      </c>
      <c r="O3768" s="38" t="str">
        <f t="shared" si="411"/>
        <v>Q2</v>
      </c>
      <c r="P3768" s="37">
        <f t="shared" si="412"/>
        <v>6</v>
      </c>
    </row>
    <row r="3769" spans="1:16" x14ac:dyDescent="0.25">
      <c r="A3769" s="31">
        <v>44713</v>
      </c>
      <c r="B3769" s="32" t="s">
        <v>80</v>
      </c>
      <c r="C3769" s="32" t="s">
        <v>79</v>
      </c>
      <c r="D3769" s="32" t="s">
        <v>77</v>
      </c>
      <c r="E3769" s="33">
        <v>16</v>
      </c>
      <c r="F3769" s="34">
        <v>73160</v>
      </c>
      <c r="G3769" s="34">
        <v>6137.07</v>
      </c>
      <c r="H3769" s="34">
        <v>64908.02</v>
      </c>
      <c r="I3769" s="34">
        <v>0</v>
      </c>
      <c r="J3769" s="35">
        <f t="shared" si="406"/>
        <v>67022.929999999993</v>
      </c>
      <c r="K3769" s="35">
        <f t="shared" si="407"/>
        <v>2114.9099999999962</v>
      </c>
      <c r="L3769" s="35">
        <f t="shared" si="408"/>
        <v>2114.9099999999962</v>
      </c>
      <c r="M3769" s="36">
        <f t="shared" si="409"/>
        <v>3.1555021542627223E-2</v>
      </c>
      <c r="N3769" s="37">
        <f t="shared" si="410"/>
        <v>2022</v>
      </c>
      <c r="O3769" s="38" t="str">
        <f t="shared" si="411"/>
        <v>Q2</v>
      </c>
      <c r="P3769" s="37">
        <f t="shared" si="412"/>
        <v>6</v>
      </c>
    </row>
    <row r="3770" spans="1:16" x14ac:dyDescent="0.25">
      <c r="A3770" s="31">
        <v>44713</v>
      </c>
      <c r="B3770" s="32" t="s">
        <v>81</v>
      </c>
      <c r="C3770" s="32" t="s">
        <v>86</v>
      </c>
      <c r="D3770" s="32" t="s">
        <v>76</v>
      </c>
      <c r="E3770" s="33">
        <v>79</v>
      </c>
      <c r="F3770" s="34">
        <v>57671.95</v>
      </c>
      <c r="G3770" s="34">
        <v>0</v>
      </c>
      <c r="H3770" s="34">
        <v>26567.15</v>
      </c>
      <c r="I3770" s="34">
        <v>4607.33</v>
      </c>
      <c r="J3770" s="35">
        <f t="shared" si="406"/>
        <v>57671.95</v>
      </c>
      <c r="K3770" s="35">
        <f t="shared" si="407"/>
        <v>31104.799999999996</v>
      </c>
      <c r="L3770" s="35">
        <f t="shared" si="408"/>
        <v>26497.469999999994</v>
      </c>
      <c r="M3770" s="36">
        <f t="shared" si="409"/>
        <v>0.53934018183883148</v>
      </c>
      <c r="N3770" s="37">
        <f t="shared" si="410"/>
        <v>2022</v>
      </c>
      <c r="O3770" s="38" t="str">
        <f t="shared" si="411"/>
        <v>Q2</v>
      </c>
      <c r="P3770" s="37">
        <f t="shared" si="412"/>
        <v>6</v>
      </c>
    </row>
    <row r="3771" spans="1:16" x14ac:dyDescent="0.25">
      <c r="A3771" s="31">
        <v>44713</v>
      </c>
      <c r="B3771" s="32" t="s">
        <v>81</v>
      </c>
      <c r="C3771" s="32" t="s">
        <v>86</v>
      </c>
      <c r="D3771" s="32" t="s">
        <v>77</v>
      </c>
      <c r="E3771" s="33">
        <v>48</v>
      </c>
      <c r="F3771" s="34">
        <v>40048.639999999999</v>
      </c>
      <c r="G3771" s="34">
        <v>3599.54</v>
      </c>
      <c r="H3771" s="34">
        <v>17935.849999999999</v>
      </c>
      <c r="I3771" s="34">
        <v>2918.89</v>
      </c>
      <c r="J3771" s="35">
        <f t="shared" si="406"/>
        <v>36449.1</v>
      </c>
      <c r="K3771" s="35">
        <f t="shared" si="407"/>
        <v>18513.25</v>
      </c>
      <c r="L3771" s="35">
        <f t="shared" si="408"/>
        <v>15594.36</v>
      </c>
      <c r="M3771" s="36">
        <f t="shared" si="409"/>
        <v>0.50792063452869896</v>
      </c>
      <c r="N3771" s="37">
        <f t="shared" si="410"/>
        <v>2022</v>
      </c>
      <c r="O3771" s="38" t="str">
        <f t="shared" si="411"/>
        <v>Q2</v>
      </c>
      <c r="P3771" s="37">
        <f t="shared" si="412"/>
        <v>6</v>
      </c>
    </row>
    <row r="3772" spans="1:16" x14ac:dyDescent="0.25">
      <c r="A3772" s="31">
        <v>44713</v>
      </c>
      <c r="B3772" s="32" t="s">
        <v>81</v>
      </c>
      <c r="C3772" s="32" t="s">
        <v>75</v>
      </c>
      <c r="D3772" s="32" t="s">
        <v>76</v>
      </c>
      <c r="E3772" s="33">
        <v>89</v>
      </c>
      <c r="F3772" s="34">
        <v>64800.58</v>
      </c>
      <c r="G3772" s="34">
        <v>0</v>
      </c>
      <c r="H3772" s="34">
        <v>29182.41</v>
      </c>
      <c r="I3772" s="34">
        <v>0</v>
      </c>
      <c r="J3772" s="35">
        <f t="shared" si="406"/>
        <v>64800.58</v>
      </c>
      <c r="K3772" s="35">
        <f t="shared" si="407"/>
        <v>35618.17</v>
      </c>
      <c r="L3772" s="35">
        <f t="shared" si="408"/>
        <v>35618.17</v>
      </c>
      <c r="M3772" s="36">
        <f t="shared" si="409"/>
        <v>0.54965819750378775</v>
      </c>
      <c r="N3772" s="37">
        <f t="shared" si="410"/>
        <v>2022</v>
      </c>
      <c r="O3772" s="38" t="str">
        <f t="shared" si="411"/>
        <v>Q2</v>
      </c>
      <c r="P3772" s="37">
        <f t="shared" si="412"/>
        <v>6</v>
      </c>
    </row>
    <row r="3773" spans="1:16" x14ac:dyDescent="0.25">
      <c r="A3773" s="31">
        <v>44713</v>
      </c>
      <c r="B3773" s="32" t="s">
        <v>81</v>
      </c>
      <c r="C3773" s="32" t="s">
        <v>75</v>
      </c>
      <c r="D3773" s="32" t="s">
        <v>77</v>
      </c>
      <c r="E3773" s="33">
        <v>31</v>
      </c>
      <c r="F3773" s="34">
        <v>24842.03</v>
      </c>
      <c r="G3773" s="34">
        <v>2289.21</v>
      </c>
      <c r="H3773" s="34">
        <v>10783.96</v>
      </c>
      <c r="I3773" s="34">
        <v>0</v>
      </c>
      <c r="J3773" s="35">
        <f t="shared" si="406"/>
        <v>22552.82</v>
      </c>
      <c r="K3773" s="35">
        <f t="shared" si="407"/>
        <v>11768.86</v>
      </c>
      <c r="L3773" s="35">
        <f t="shared" si="408"/>
        <v>11768.86</v>
      </c>
      <c r="M3773" s="36">
        <f t="shared" si="409"/>
        <v>0.5218354068360409</v>
      </c>
      <c r="N3773" s="37">
        <f t="shared" si="410"/>
        <v>2022</v>
      </c>
      <c r="O3773" s="38" t="str">
        <f t="shared" si="411"/>
        <v>Q2</v>
      </c>
      <c r="P3773" s="37">
        <f t="shared" si="412"/>
        <v>6</v>
      </c>
    </row>
    <row r="3774" spans="1:16" x14ac:dyDescent="0.25">
      <c r="A3774" s="31">
        <v>44713</v>
      </c>
      <c r="B3774" s="32" t="s">
        <v>81</v>
      </c>
      <c r="C3774" s="32" t="s">
        <v>78</v>
      </c>
      <c r="D3774" s="32" t="s">
        <v>76</v>
      </c>
      <c r="E3774" s="33">
        <v>415</v>
      </c>
      <c r="F3774" s="34">
        <v>311795.20000000001</v>
      </c>
      <c r="G3774" s="34">
        <v>0</v>
      </c>
      <c r="H3774" s="34">
        <v>142394.49</v>
      </c>
      <c r="I3774" s="34">
        <v>0</v>
      </c>
      <c r="J3774" s="35">
        <f t="shared" si="406"/>
        <v>311795.20000000001</v>
      </c>
      <c r="K3774" s="35">
        <f t="shared" si="407"/>
        <v>169400.71000000002</v>
      </c>
      <c r="L3774" s="35">
        <f t="shared" si="408"/>
        <v>169400.71000000002</v>
      </c>
      <c r="M3774" s="36">
        <f t="shared" si="409"/>
        <v>0.54330762628802498</v>
      </c>
      <c r="N3774" s="37">
        <f t="shared" si="410"/>
        <v>2022</v>
      </c>
      <c r="O3774" s="38" t="str">
        <f t="shared" si="411"/>
        <v>Q2</v>
      </c>
      <c r="P3774" s="37">
        <f t="shared" si="412"/>
        <v>6</v>
      </c>
    </row>
    <row r="3775" spans="1:16" x14ac:dyDescent="0.25">
      <c r="A3775" s="31">
        <v>44713</v>
      </c>
      <c r="B3775" s="32" t="s">
        <v>81</v>
      </c>
      <c r="C3775" s="32" t="s">
        <v>78</v>
      </c>
      <c r="D3775" s="32" t="s">
        <v>77</v>
      </c>
      <c r="E3775" s="33">
        <v>132</v>
      </c>
      <c r="F3775" s="34">
        <v>97129.31</v>
      </c>
      <c r="G3775" s="34">
        <v>9004.58</v>
      </c>
      <c r="H3775" s="34">
        <v>43503.81</v>
      </c>
      <c r="I3775" s="34">
        <v>0</v>
      </c>
      <c r="J3775" s="35">
        <f t="shared" si="406"/>
        <v>88124.73</v>
      </c>
      <c r="K3775" s="35">
        <f t="shared" si="407"/>
        <v>44620.92</v>
      </c>
      <c r="L3775" s="35">
        <f t="shared" si="408"/>
        <v>44620.92</v>
      </c>
      <c r="M3775" s="36">
        <f t="shared" si="409"/>
        <v>0.506338232185222</v>
      </c>
      <c r="N3775" s="37">
        <f t="shared" si="410"/>
        <v>2022</v>
      </c>
      <c r="O3775" s="38" t="str">
        <f t="shared" si="411"/>
        <v>Q2</v>
      </c>
      <c r="P3775" s="37">
        <f t="shared" si="412"/>
        <v>6</v>
      </c>
    </row>
    <row r="3776" spans="1:16" x14ac:dyDescent="0.25">
      <c r="A3776" s="31">
        <v>44713</v>
      </c>
      <c r="B3776" s="32" t="s">
        <v>81</v>
      </c>
      <c r="C3776" s="32" t="s">
        <v>79</v>
      </c>
      <c r="D3776" s="32" t="s">
        <v>76</v>
      </c>
      <c r="E3776" s="33">
        <v>55</v>
      </c>
      <c r="F3776" s="34">
        <v>51628.95</v>
      </c>
      <c r="G3776" s="34">
        <v>0</v>
      </c>
      <c r="H3776" s="34">
        <v>24104.26</v>
      </c>
      <c r="I3776" s="34">
        <v>0</v>
      </c>
      <c r="J3776" s="35">
        <f t="shared" si="406"/>
        <v>51628.95</v>
      </c>
      <c r="K3776" s="35">
        <f t="shared" si="407"/>
        <v>27524.69</v>
      </c>
      <c r="L3776" s="35">
        <f t="shared" si="408"/>
        <v>27524.69</v>
      </c>
      <c r="M3776" s="36">
        <f t="shared" si="409"/>
        <v>0.53312511681914898</v>
      </c>
      <c r="N3776" s="37">
        <f t="shared" si="410"/>
        <v>2022</v>
      </c>
      <c r="O3776" s="38" t="str">
        <f t="shared" si="411"/>
        <v>Q2</v>
      </c>
      <c r="P3776" s="37">
        <f t="shared" si="412"/>
        <v>6</v>
      </c>
    </row>
    <row r="3777" spans="1:16" x14ac:dyDescent="0.25">
      <c r="A3777" s="31">
        <v>44713</v>
      </c>
      <c r="B3777" s="32" t="s">
        <v>81</v>
      </c>
      <c r="C3777" s="32" t="s">
        <v>79</v>
      </c>
      <c r="D3777" s="32" t="s">
        <v>77</v>
      </c>
      <c r="E3777" s="33">
        <v>41</v>
      </c>
      <c r="F3777" s="34">
        <v>32601.3</v>
      </c>
      <c r="G3777" s="34">
        <v>2913.24</v>
      </c>
      <c r="H3777" s="34">
        <v>15374.25</v>
      </c>
      <c r="I3777" s="34">
        <v>0</v>
      </c>
      <c r="J3777" s="35">
        <f t="shared" si="406"/>
        <v>29688.059999999998</v>
      </c>
      <c r="K3777" s="35">
        <f t="shared" si="407"/>
        <v>14313.809999999998</v>
      </c>
      <c r="L3777" s="35">
        <f t="shared" si="408"/>
        <v>14313.809999999998</v>
      </c>
      <c r="M3777" s="36">
        <f t="shared" si="409"/>
        <v>0.48214029478517623</v>
      </c>
      <c r="N3777" s="37">
        <f t="shared" si="410"/>
        <v>2022</v>
      </c>
      <c r="O3777" s="38" t="str">
        <f t="shared" si="411"/>
        <v>Q2</v>
      </c>
      <c r="P3777" s="37">
        <f t="shared" si="412"/>
        <v>6</v>
      </c>
    </row>
    <row r="3778" spans="1:16" x14ac:dyDescent="0.25">
      <c r="A3778" s="31">
        <v>44713</v>
      </c>
      <c r="B3778" s="32" t="s">
        <v>82</v>
      </c>
      <c r="C3778" s="32" t="s">
        <v>86</v>
      </c>
      <c r="D3778" s="32" t="s">
        <v>76</v>
      </c>
      <c r="E3778" s="33">
        <v>229</v>
      </c>
      <c r="F3778" s="34">
        <v>23737.33</v>
      </c>
      <c r="G3778" s="34">
        <v>0</v>
      </c>
      <c r="H3778" s="34">
        <v>19751.7</v>
      </c>
      <c r="I3778" s="34">
        <v>1896.01</v>
      </c>
      <c r="J3778" s="35">
        <f t="shared" ref="J3778:J3841" si="413">F3778-G3778</f>
        <v>23737.33</v>
      </c>
      <c r="K3778" s="35">
        <f t="shared" ref="K3778:K3841" si="414">J3778-H3778</f>
        <v>3985.630000000001</v>
      </c>
      <c r="L3778" s="35">
        <f t="shared" ref="L3778:L3841" si="415">K3778-I3778</f>
        <v>2089.6200000000008</v>
      </c>
      <c r="M3778" s="36">
        <f t="shared" ref="M3778:M3841" si="416">IF(J3778=0,0,K3778/J3778)</f>
        <v>0.16790557320473704</v>
      </c>
      <c r="N3778" s="37">
        <f t="shared" ref="N3778:N3841" si="417">YEAR(A3778)</f>
        <v>2022</v>
      </c>
      <c r="O3778" s="38" t="str">
        <f t="shared" ref="O3778:O3841" si="418">"Q"&amp;ROUNDUP(MONTH(A3778)/3,0)</f>
        <v>Q2</v>
      </c>
      <c r="P3778" s="37">
        <f t="shared" ref="P3778:P3841" si="419">MONTH(A3778)</f>
        <v>6</v>
      </c>
    </row>
    <row r="3779" spans="1:16" x14ac:dyDescent="0.25">
      <c r="A3779" s="31">
        <v>44713</v>
      </c>
      <c r="B3779" s="32" t="s">
        <v>82</v>
      </c>
      <c r="C3779" s="32" t="s">
        <v>86</v>
      </c>
      <c r="D3779" s="32" t="s">
        <v>77</v>
      </c>
      <c r="E3779" s="33">
        <v>145</v>
      </c>
      <c r="F3779" s="34">
        <v>15001.69</v>
      </c>
      <c r="G3779" s="34">
        <v>1305.9100000000001</v>
      </c>
      <c r="H3779" s="34">
        <v>12681.36</v>
      </c>
      <c r="I3779" s="34">
        <v>1099.23</v>
      </c>
      <c r="J3779" s="35">
        <f t="shared" si="413"/>
        <v>13695.78</v>
      </c>
      <c r="K3779" s="35">
        <f t="shared" si="414"/>
        <v>1014.4200000000001</v>
      </c>
      <c r="L3779" s="35">
        <f t="shared" si="415"/>
        <v>-84.809999999999945</v>
      </c>
      <c r="M3779" s="36">
        <f t="shared" si="416"/>
        <v>7.4068070602769612E-2</v>
      </c>
      <c r="N3779" s="37">
        <f t="shared" si="417"/>
        <v>2022</v>
      </c>
      <c r="O3779" s="38" t="str">
        <f t="shared" si="418"/>
        <v>Q2</v>
      </c>
      <c r="P3779" s="37">
        <f t="shared" si="419"/>
        <v>6</v>
      </c>
    </row>
    <row r="3780" spans="1:16" x14ac:dyDescent="0.25">
      <c r="A3780" s="31">
        <v>44713</v>
      </c>
      <c r="B3780" s="32" t="s">
        <v>82</v>
      </c>
      <c r="C3780" s="32" t="s">
        <v>75</v>
      </c>
      <c r="D3780" s="32" t="s">
        <v>76</v>
      </c>
      <c r="E3780" s="33">
        <v>268</v>
      </c>
      <c r="F3780" s="34">
        <v>28342.17</v>
      </c>
      <c r="G3780" s="34">
        <v>0</v>
      </c>
      <c r="H3780" s="34">
        <v>23683.19</v>
      </c>
      <c r="I3780" s="34">
        <v>0</v>
      </c>
      <c r="J3780" s="35">
        <f t="shared" si="413"/>
        <v>28342.17</v>
      </c>
      <c r="K3780" s="35">
        <f t="shared" si="414"/>
        <v>4658.9799999999996</v>
      </c>
      <c r="L3780" s="35">
        <f t="shared" si="415"/>
        <v>4658.9799999999996</v>
      </c>
      <c r="M3780" s="36">
        <f t="shared" si="416"/>
        <v>0.16438331997867489</v>
      </c>
      <c r="N3780" s="37">
        <f t="shared" si="417"/>
        <v>2022</v>
      </c>
      <c r="O3780" s="38" t="str">
        <f t="shared" si="418"/>
        <v>Q2</v>
      </c>
      <c r="P3780" s="37">
        <f t="shared" si="419"/>
        <v>6</v>
      </c>
    </row>
    <row r="3781" spans="1:16" x14ac:dyDescent="0.25">
      <c r="A3781" s="31">
        <v>44713</v>
      </c>
      <c r="B3781" s="32" t="s">
        <v>82</v>
      </c>
      <c r="C3781" s="32" t="s">
        <v>75</v>
      </c>
      <c r="D3781" s="32" t="s">
        <v>77</v>
      </c>
      <c r="E3781" s="33">
        <v>128</v>
      </c>
      <c r="F3781" s="34">
        <v>14098.49</v>
      </c>
      <c r="G3781" s="34">
        <v>1235.1199999999999</v>
      </c>
      <c r="H3781" s="34">
        <v>12051.2</v>
      </c>
      <c r="I3781" s="34">
        <v>0</v>
      </c>
      <c r="J3781" s="35">
        <f t="shared" si="413"/>
        <v>12863.369999999999</v>
      </c>
      <c r="K3781" s="35">
        <f t="shared" si="414"/>
        <v>812.16999999999825</v>
      </c>
      <c r="L3781" s="35">
        <f t="shared" si="415"/>
        <v>812.16999999999825</v>
      </c>
      <c r="M3781" s="36">
        <f t="shared" si="416"/>
        <v>6.3138197843955218E-2</v>
      </c>
      <c r="N3781" s="37">
        <f t="shared" si="417"/>
        <v>2022</v>
      </c>
      <c r="O3781" s="38" t="str">
        <f t="shared" si="418"/>
        <v>Q2</v>
      </c>
      <c r="P3781" s="37">
        <f t="shared" si="419"/>
        <v>6</v>
      </c>
    </row>
    <row r="3782" spans="1:16" x14ac:dyDescent="0.25">
      <c r="A3782" s="31">
        <v>44713</v>
      </c>
      <c r="B3782" s="32" t="s">
        <v>82</v>
      </c>
      <c r="C3782" s="32" t="s">
        <v>78</v>
      </c>
      <c r="D3782" s="32" t="s">
        <v>76</v>
      </c>
      <c r="E3782" s="33">
        <v>1854</v>
      </c>
      <c r="F3782" s="34">
        <v>194514.13</v>
      </c>
      <c r="G3782" s="34">
        <v>0</v>
      </c>
      <c r="H3782" s="34">
        <v>161668.06</v>
      </c>
      <c r="I3782" s="34">
        <v>0</v>
      </c>
      <c r="J3782" s="35">
        <f t="shared" si="413"/>
        <v>194514.13</v>
      </c>
      <c r="K3782" s="35">
        <f t="shared" si="414"/>
        <v>32846.070000000007</v>
      </c>
      <c r="L3782" s="35">
        <f t="shared" si="415"/>
        <v>32846.070000000007</v>
      </c>
      <c r="M3782" s="36">
        <f t="shared" si="416"/>
        <v>0.16886212842223855</v>
      </c>
      <c r="N3782" s="37">
        <f t="shared" si="417"/>
        <v>2022</v>
      </c>
      <c r="O3782" s="38" t="str">
        <f t="shared" si="418"/>
        <v>Q2</v>
      </c>
      <c r="P3782" s="37">
        <f t="shared" si="419"/>
        <v>6</v>
      </c>
    </row>
    <row r="3783" spans="1:16" x14ac:dyDescent="0.25">
      <c r="A3783" s="31">
        <v>44713</v>
      </c>
      <c r="B3783" s="32" t="s">
        <v>82</v>
      </c>
      <c r="C3783" s="32" t="s">
        <v>78</v>
      </c>
      <c r="D3783" s="32" t="s">
        <v>77</v>
      </c>
      <c r="E3783" s="33">
        <v>649</v>
      </c>
      <c r="F3783" s="34">
        <v>72926.94</v>
      </c>
      <c r="G3783" s="34">
        <v>6904.8</v>
      </c>
      <c r="H3783" s="34">
        <v>59506.78</v>
      </c>
      <c r="I3783" s="34">
        <v>0</v>
      </c>
      <c r="J3783" s="35">
        <f t="shared" si="413"/>
        <v>66022.14</v>
      </c>
      <c r="K3783" s="35">
        <f t="shared" si="414"/>
        <v>6515.3600000000006</v>
      </c>
      <c r="L3783" s="35">
        <f t="shared" si="415"/>
        <v>6515.3600000000006</v>
      </c>
      <c r="M3783" s="36">
        <f t="shared" si="416"/>
        <v>9.8684471603010762E-2</v>
      </c>
      <c r="N3783" s="37">
        <f t="shared" si="417"/>
        <v>2022</v>
      </c>
      <c r="O3783" s="38" t="str">
        <f t="shared" si="418"/>
        <v>Q2</v>
      </c>
      <c r="P3783" s="37">
        <f t="shared" si="419"/>
        <v>6</v>
      </c>
    </row>
    <row r="3784" spans="1:16" x14ac:dyDescent="0.25">
      <c r="A3784" s="31">
        <v>44713</v>
      </c>
      <c r="B3784" s="32" t="s">
        <v>82</v>
      </c>
      <c r="C3784" s="32" t="s">
        <v>79</v>
      </c>
      <c r="D3784" s="32" t="s">
        <v>76</v>
      </c>
      <c r="E3784" s="33">
        <v>132</v>
      </c>
      <c r="F3784" s="34">
        <v>14722.5</v>
      </c>
      <c r="G3784" s="34">
        <v>0</v>
      </c>
      <c r="H3784" s="34">
        <v>12278.72</v>
      </c>
      <c r="I3784" s="34">
        <v>0</v>
      </c>
      <c r="J3784" s="35">
        <f t="shared" si="413"/>
        <v>14722.5</v>
      </c>
      <c r="K3784" s="35">
        <f t="shared" si="414"/>
        <v>2443.7800000000007</v>
      </c>
      <c r="L3784" s="35">
        <f t="shared" si="415"/>
        <v>2443.7800000000007</v>
      </c>
      <c r="M3784" s="36">
        <f t="shared" si="416"/>
        <v>0.1659894718967567</v>
      </c>
      <c r="N3784" s="37">
        <f t="shared" si="417"/>
        <v>2022</v>
      </c>
      <c r="O3784" s="38" t="str">
        <f t="shared" si="418"/>
        <v>Q2</v>
      </c>
      <c r="P3784" s="37">
        <f t="shared" si="419"/>
        <v>6</v>
      </c>
    </row>
    <row r="3785" spans="1:16" x14ac:dyDescent="0.25">
      <c r="A3785" s="31">
        <v>44713</v>
      </c>
      <c r="B3785" s="32" t="s">
        <v>82</v>
      </c>
      <c r="C3785" s="32" t="s">
        <v>79</v>
      </c>
      <c r="D3785" s="32" t="s">
        <v>77</v>
      </c>
      <c r="E3785" s="33">
        <v>85</v>
      </c>
      <c r="F3785" s="34">
        <v>11106.27</v>
      </c>
      <c r="G3785" s="34">
        <v>973.43</v>
      </c>
      <c r="H3785" s="34">
        <v>9254.65</v>
      </c>
      <c r="I3785" s="34">
        <v>0</v>
      </c>
      <c r="J3785" s="35">
        <f t="shared" si="413"/>
        <v>10132.84</v>
      </c>
      <c r="K3785" s="35">
        <f t="shared" si="414"/>
        <v>878.19000000000051</v>
      </c>
      <c r="L3785" s="35">
        <f t="shared" si="415"/>
        <v>878.19000000000051</v>
      </c>
      <c r="M3785" s="36">
        <f t="shared" si="416"/>
        <v>8.6667706190959343E-2</v>
      </c>
      <c r="N3785" s="37">
        <f t="shared" si="417"/>
        <v>2022</v>
      </c>
      <c r="O3785" s="38" t="str">
        <f t="shared" si="418"/>
        <v>Q2</v>
      </c>
      <c r="P3785" s="37">
        <f t="shared" si="419"/>
        <v>6</v>
      </c>
    </row>
    <row r="3786" spans="1:16" x14ac:dyDescent="0.25">
      <c r="A3786" s="31">
        <v>44713</v>
      </c>
      <c r="B3786" s="32" t="s">
        <v>83</v>
      </c>
      <c r="C3786" s="32" t="s">
        <v>86</v>
      </c>
      <c r="D3786" s="32" t="s">
        <v>76</v>
      </c>
      <c r="E3786" s="33">
        <v>77</v>
      </c>
      <c r="F3786" s="34">
        <v>52086.1</v>
      </c>
      <c r="G3786" s="34">
        <v>0</v>
      </c>
      <c r="H3786" s="34">
        <v>28433.63</v>
      </c>
      <c r="I3786" s="34">
        <v>4162.6400000000003</v>
      </c>
      <c r="J3786" s="35">
        <f t="shared" si="413"/>
        <v>52086.1</v>
      </c>
      <c r="K3786" s="35">
        <f t="shared" si="414"/>
        <v>23652.469999999998</v>
      </c>
      <c r="L3786" s="35">
        <f t="shared" si="415"/>
        <v>19489.829999999998</v>
      </c>
      <c r="M3786" s="36">
        <f t="shared" si="416"/>
        <v>0.45410330203259597</v>
      </c>
      <c r="N3786" s="37">
        <f t="shared" si="417"/>
        <v>2022</v>
      </c>
      <c r="O3786" s="38" t="str">
        <f t="shared" si="418"/>
        <v>Q2</v>
      </c>
      <c r="P3786" s="37">
        <f t="shared" si="419"/>
        <v>6</v>
      </c>
    </row>
    <row r="3787" spans="1:16" x14ac:dyDescent="0.25">
      <c r="A3787" s="31">
        <v>44713</v>
      </c>
      <c r="B3787" s="32" t="s">
        <v>83</v>
      </c>
      <c r="C3787" s="32" t="s">
        <v>86</v>
      </c>
      <c r="D3787" s="32" t="s">
        <v>77</v>
      </c>
      <c r="E3787" s="33">
        <v>35</v>
      </c>
      <c r="F3787" s="34">
        <v>17853.02</v>
      </c>
      <c r="G3787" s="34">
        <v>1636.89</v>
      </c>
      <c r="H3787" s="34">
        <v>9644.25</v>
      </c>
      <c r="I3787" s="34">
        <v>1301.19</v>
      </c>
      <c r="J3787" s="35">
        <f t="shared" si="413"/>
        <v>16216.130000000001</v>
      </c>
      <c r="K3787" s="35">
        <f t="shared" si="414"/>
        <v>6571.880000000001</v>
      </c>
      <c r="L3787" s="35">
        <f t="shared" si="415"/>
        <v>5270.6900000000005</v>
      </c>
      <c r="M3787" s="36">
        <f t="shared" si="416"/>
        <v>0.40526808800866793</v>
      </c>
      <c r="N3787" s="37">
        <f t="shared" si="417"/>
        <v>2022</v>
      </c>
      <c r="O3787" s="38" t="str">
        <f t="shared" si="418"/>
        <v>Q2</v>
      </c>
      <c r="P3787" s="37">
        <f t="shared" si="419"/>
        <v>6</v>
      </c>
    </row>
    <row r="3788" spans="1:16" x14ac:dyDescent="0.25">
      <c r="A3788" s="31">
        <v>44713</v>
      </c>
      <c r="B3788" s="32" t="s">
        <v>83</v>
      </c>
      <c r="C3788" s="32" t="s">
        <v>75</v>
      </c>
      <c r="D3788" s="32" t="s">
        <v>76</v>
      </c>
      <c r="E3788" s="33">
        <v>89</v>
      </c>
      <c r="F3788" s="34">
        <v>57581.77</v>
      </c>
      <c r="G3788" s="34">
        <v>0</v>
      </c>
      <c r="H3788" s="34">
        <v>30928.6</v>
      </c>
      <c r="I3788" s="34">
        <v>0</v>
      </c>
      <c r="J3788" s="35">
        <f t="shared" si="413"/>
        <v>57581.77</v>
      </c>
      <c r="K3788" s="35">
        <f t="shared" si="414"/>
        <v>26653.17</v>
      </c>
      <c r="L3788" s="35">
        <f t="shared" si="415"/>
        <v>26653.17</v>
      </c>
      <c r="M3788" s="36">
        <f t="shared" si="416"/>
        <v>0.46287514260155599</v>
      </c>
      <c r="N3788" s="37">
        <f t="shared" si="417"/>
        <v>2022</v>
      </c>
      <c r="O3788" s="38" t="str">
        <f t="shared" si="418"/>
        <v>Q2</v>
      </c>
      <c r="P3788" s="37">
        <f t="shared" si="419"/>
        <v>6</v>
      </c>
    </row>
    <row r="3789" spans="1:16" x14ac:dyDescent="0.25">
      <c r="A3789" s="31">
        <v>44713</v>
      </c>
      <c r="B3789" s="32" t="s">
        <v>83</v>
      </c>
      <c r="C3789" s="32" t="s">
        <v>75</v>
      </c>
      <c r="D3789" s="32" t="s">
        <v>77</v>
      </c>
      <c r="E3789" s="33">
        <v>59</v>
      </c>
      <c r="F3789" s="34">
        <v>42394.34</v>
      </c>
      <c r="G3789" s="34">
        <v>3814.13</v>
      </c>
      <c r="H3789" s="34">
        <v>22369.45</v>
      </c>
      <c r="I3789" s="34">
        <v>0</v>
      </c>
      <c r="J3789" s="35">
        <f t="shared" si="413"/>
        <v>38580.21</v>
      </c>
      <c r="K3789" s="35">
        <f t="shared" si="414"/>
        <v>16210.759999999998</v>
      </c>
      <c r="L3789" s="35">
        <f t="shared" si="415"/>
        <v>16210.759999999998</v>
      </c>
      <c r="M3789" s="36">
        <f t="shared" si="416"/>
        <v>0.42018330123138259</v>
      </c>
      <c r="N3789" s="37">
        <f t="shared" si="417"/>
        <v>2022</v>
      </c>
      <c r="O3789" s="38" t="str">
        <f t="shared" si="418"/>
        <v>Q2</v>
      </c>
      <c r="P3789" s="37">
        <f t="shared" si="419"/>
        <v>6</v>
      </c>
    </row>
    <row r="3790" spans="1:16" x14ac:dyDescent="0.25">
      <c r="A3790" s="31">
        <v>44713</v>
      </c>
      <c r="B3790" s="32" t="s">
        <v>83</v>
      </c>
      <c r="C3790" s="32" t="s">
        <v>78</v>
      </c>
      <c r="D3790" s="32" t="s">
        <v>76</v>
      </c>
      <c r="E3790" s="33">
        <v>495</v>
      </c>
      <c r="F3790" s="34">
        <v>298992.44</v>
      </c>
      <c r="G3790" s="34">
        <v>0</v>
      </c>
      <c r="H3790" s="34">
        <v>161833.57</v>
      </c>
      <c r="I3790" s="34">
        <v>0</v>
      </c>
      <c r="J3790" s="35">
        <f t="shared" si="413"/>
        <v>298992.44</v>
      </c>
      <c r="K3790" s="35">
        <f t="shared" si="414"/>
        <v>137158.87</v>
      </c>
      <c r="L3790" s="35">
        <f t="shared" si="415"/>
        <v>137158.87</v>
      </c>
      <c r="M3790" s="36">
        <f t="shared" si="416"/>
        <v>0.4587369165588267</v>
      </c>
      <c r="N3790" s="37">
        <f t="shared" si="417"/>
        <v>2022</v>
      </c>
      <c r="O3790" s="38" t="str">
        <f t="shared" si="418"/>
        <v>Q2</v>
      </c>
      <c r="P3790" s="37">
        <f t="shared" si="419"/>
        <v>6</v>
      </c>
    </row>
    <row r="3791" spans="1:16" x14ac:dyDescent="0.25">
      <c r="A3791" s="31">
        <v>44713</v>
      </c>
      <c r="B3791" s="32" t="s">
        <v>83</v>
      </c>
      <c r="C3791" s="32" t="s">
        <v>78</v>
      </c>
      <c r="D3791" s="32" t="s">
        <v>77</v>
      </c>
      <c r="E3791" s="33">
        <v>200</v>
      </c>
      <c r="F3791" s="34">
        <v>127562.55</v>
      </c>
      <c r="G3791" s="34">
        <v>12151.38</v>
      </c>
      <c r="H3791" s="34">
        <v>68716.25</v>
      </c>
      <c r="I3791" s="34">
        <v>0</v>
      </c>
      <c r="J3791" s="35">
        <f t="shared" si="413"/>
        <v>115411.17</v>
      </c>
      <c r="K3791" s="35">
        <f t="shared" si="414"/>
        <v>46694.92</v>
      </c>
      <c r="L3791" s="35">
        <f t="shared" si="415"/>
        <v>46694.92</v>
      </c>
      <c r="M3791" s="36">
        <f t="shared" si="416"/>
        <v>0.40459619289883292</v>
      </c>
      <c r="N3791" s="37">
        <f t="shared" si="417"/>
        <v>2022</v>
      </c>
      <c r="O3791" s="38" t="str">
        <f t="shared" si="418"/>
        <v>Q2</v>
      </c>
      <c r="P3791" s="37">
        <f t="shared" si="419"/>
        <v>6</v>
      </c>
    </row>
    <row r="3792" spans="1:16" x14ac:dyDescent="0.25">
      <c r="A3792" s="31">
        <v>44713</v>
      </c>
      <c r="B3792" s="32" t="s">
        <v>83</v>
      </c>
      <c r="C3792" s="32" t="s">
        <v>79</v>
      </c>
      <c r="D3792" s="32" t="s">
        <v>76</v>
      </c>
      <c r="E3792" s="33">
        <v>70</v>
      </c>
      <c r="F3792" s="34">
        <v>45023.91</v>
      </c>
      <c r="G3792" s="34">
        <v>0</v>
      </c>
      <c r="H3792" s="34">
        <v>24763.19</v>
      </c>
      <c r="I3792" s="34">
        <v>0</v>
      </c>
      <c r="J3792" s="35">
        <f t="shared" si="413"/>
        <v>45023.91</v>
      </c>
      <c r="K3792" s="35">
        <f t="shared" si="414"/>
        <v>20260.720000000005</v>
      </c>
      <c r="L3792" s="35">
        <f t="shared" si="415"/>
        <v>20260.720000000005</v>
      </c>
      <c r="M3792" s="36">
        <f t="shared" si="416"/>
        <v>0.44999912268836723</v>
      </c>
      <c r="N3792" s="37">
        <f t="shared" si="417"/>
        <v>2022</v>
      </c>
      <c r="O3792" s="38" t="str">
        <f t="shared" si="418"/>
        <v>Q2</v>
      </c>
      <c r="P3792" s="37">
        <f t="shared" si="419"/>
        <v>6</v>
      </c>
    </row>
    <row r="3793" spans="1:16" x14ac:dyDescent="0.25">
      <c r="A3793" s="31">
        <v>44713</v>
      </c>
      <c r="B3793" s="32" t="s">
        <v>83</v>
      </c>
      <c r="C3793" s="32" t="s">
        <v>79</v>
      </c>
      <c r="D3793" s="32" t="s">
        <v>77</v>
      </c>
      <c r="E3793" s="33">
        <v>33</v>
      </c>
      <c r="F3793" s="34">
        <v>18244.93</v>
      </c>
      <c r="G3793" s="34">
        <v>1627</v>
      </c>
      <c r="H3793" s="34">
        <v>9872.74</v>
      </c>
      <c r="I3793" s="34">
        <v>0</v>
      </c>
      <c r="J3793" s="35">
        <f t="shared" si="413"/>
        <v>16617.93</v>
      </c>
      <c r="K3793" s="35">
        <f t="shared" si="414"/>
        <v>6745.1900000000005</v>
      </c>
      <c r="L3793" s="35">
        <f t="shared" si="415"/>
        <v>6745.1900000000005</v>
      </c>
      <c r="M3793" s="36">
        <f t="shared" si="416"/>
        <v>0.40589832789041719</v>
      </c>
      <c r="N3793" s="37">
        <f t="shared" si="417"/>
        <v>2022</v>
      </c>
      <c r="O3793" s="38" t="str">
        <f t="shared" si="418"/>
        <v>Q2</v>
      </c>
      <c r="P3793" s="37">
        <f t="shared" si="419"/>
        <v>6</v>
      </c>
    </row>
    <row r="3794" spans="1:16" x14ac:dyDescent="0.25">
      <c r="A3794" s="31">
        <v>44713</v>
      </c>
      <c r="B3794" s="32" t="s">
        <v>84</v>
      </c>
      <c r="C3794" s="32" t="s">
        <v>86</v>
      </c>
      <c r="D3794" s="32" t="s">
        <v>76</v>
      </c>
      <c r="E3794" s="33">
        <v>45</v>
      </c>
      <c r="F3794" s="34">
        <v>169053.91</v>
      </c>
      <c r="G3794" s="34">
        <v>0</v>
      </c>
      <c r="H3794" s="34">
        <v>143144.46</v>
      </c>
      <c r="I3794" s="34">
        <v>13499.93</v>
      </c>
      <c r="J3794" s="35">
        <f t="shared" si="413"/>
        <v>169053.91</v>
      </c>
      <c r="K3794" s="35">
        <f t="shared" si="414"/>
        <v>25909.450000000012</v>
      </c>
      <c r="L3794" s="35">
        <f t="shared" si="415"/>
        <v>12409.520000000011</v>
      </c>
      <c r="M3794" s="36">
        <f t="shared" si="416"/>
        <v>0.1532614655289547</v>
      </c>
      <c r="N3794" s="37">
        <f t="shared" si="417"/>
        <v>2022</v>
      </c>
      <c r="O3794" s="38" t="str">
        <f t="shared" si="418"/>
        <v>Q2</v>
      </c>
      <c r="P3794" s="37">
        <f t="shared" si="419"/>
        <v>6</v>
      </c>
    </row>
    <row r="3795" spans="1:16" x14ac:dyDescent="0.25">
      <c r="A3795" s="31">
        <v>44713</v>
      </c>
      <c r="B3795" s="32" t="s">
        <v>84</v>
      </c>
      <c r="C3795" s="32" t="s">
        <v>86</v>
      </c>
      <c r="D3795" s="32" t="s">
        <v>77</v>
      </c>
      <c r="E3795" s="33">
        <v>34</v>
      </c>
      <c r="F3795" s="34">
        <v>152016.20000000001</v>
      </c>
      <c r="G3795" s="34">
        <v>14119.69</v>
      </c>
      <c r="H3795" s="34">
        <v>128692.83</v>
      </c>
      <c r="I3795" s="34">
        <v>11043.92</v>
      </c>
      <c r="J3795" s="35">
        <f t="shared" si="413"/>
        <v>137896.51</v>
      </c>
      <c r="K3795" s="35">
        <f t="shared" si="414"/>
        <v>9203.6800000000076</v>
      </c>
      <c r="L3795" s="35">
        <f t="shared" si="415"/>
        <v>-1840.2399999999925</v>
      </c>
      <c r="M3795" s="36">
        <f t="shared" si="416"/>
        <v>6.6743386036383426E-2</v>
      </c>
      <c r="N3795" s="37">
        <f t="shared" si="417"/>
        <v>2022</v>
      </c>
      <c r="O3795" s="38" t="str">
        <f t="shared" si="418"/>
        <v>Q2</v>
      </c>
      <c r="P3795" s="37">
        <f t="shared" si="419"/>
        <v>6</v>
      </c>
    </row>
    <row r="3796" spans="1:16" x14ac:dyDescent="0.25">
      <c r="A3796" s="31">
        <v>44713</v>
      </c>
      <c r="B3796" s="32" t="s">
        <v>84</v>
      </c>
      <c r="C3796" s="32" t="s">
        <v>75</v>
      </c>
      <c r="D3796" s="32" t="s">
        <v>76</v>
      </c>
      <c r="E3796" s="33">
        <v>63</v>
      </c>
      <c r="F3796" s="34">
        <v>263349.82</v>
      </c>
      <c r="G3796" s="34">
        <v>0</v>
      </c>
      <c r="H3796" s="34">
        <v>220603.14</v>
      </c>
      <c r="I3796" s="34">
        <v>0</v>
      </c>
      <c r="J3796" s="35">
        <f t="shared" si="413"/>
        <v>263349.82</v>
      </c>
      <c r="K3796" s="35">
        <f t="shared" si="414"/>
        <v>42746.679999999993</v>
      </c>
      <c r="L3796" s="35">
        <f t="shared" si="415"/>
        <v>42746.679999999993</v>
      </c>
      <c r="M3796" s="36">
        <f t="shared" si="416"/>
        <v>0.16231900215462455</v>
      </c>
      <c r="N3796" s="37">
        <f t="shared" si="417"/>
        <v>2022</v>
      </c>
      <c r="O3796" s="38" t="str">
        <f t="shared" si="418"/>
        <v>Q2</v>
      </c>
      <c r="P3796" s="37">
        <f t="shared" si="419"/>
        <v>6</v>
      </c>
    </row>
    <row r="3797" spans="1:16" x14ac:dyDescent="0.25">
      <c r="A3797" s="31">
        <v>44713</v>
      </c>
      <c r="B3797" s="32" t="s">
        <v>84</v>
      </c>
      <c r="C3797" s="32" t="s">
        <v>75</v>
      </c>
      <c r="D3797" s="32" t="s">
        <v>77</v>
      </c>
      <c r="E3797" s="33">
        <v>31</v>
      </c>
      <c r="F3797" s="34">
        <v>143764.85</v>
      </c>
      <c r="G3797" s="34">
        <v>13655.27</v>
      </c>
      <c r="H3797" s="34">
        <v>118914.54</v>
      </c>
      <c r="I3797" s="34">
        <v>0</v>
      </c>
      <c r="J3797" s="35">
        <f t="shared" si="413"/>
        <v>130109.58</v>
      </c>
      <c r="K3797" s="35">
        <f t="shared" si="414"/>
        <v>11195.040000000008</v>
      </c>
      <c r="L3797" s="35">
        <f t="shared" si="415"/>
        <v>11195.040000000008</v>
      </c>
      <c r="M3797" s="36">
        <f t="shared" si="416"/>
        <v>8.6043164538691222E-2</v>
      </c>
      <c r="N3797" s="37">
        <f t="shared" si="417"/>
        <v>2022</v>
      </c>
      <c r="O3797" s="38" t="str">
        <f t="shared" si="418"/>
        <v>Q2</v>
      </c>
      <c r="P3797" s="37">
        <f t="shared" si="419"/>
        <v>6</v>
      </c>
    </row>
    <row r="3798" spans="1:16" x14ac:dyDescent="0.25">
      <c r="A3798" s="31">
        <v>44713</v>
      </c>
      <c r="B3798" s="32" t="s">
        <v>84</v>
      </c>
      <c r="C3798" s="32" t="s">
        <v>78</v>
      </c>
      <c r="D3798" s="32" t="s">
        <v>76</v>
      </c>
      <c r="E3798" s="33">
        <v>185</v>
      </c>
      <c r="F3798" s="34">
        <v>753633.83</v>
      </c>
      <c r="G3798" s="34">
        <v>0</v>
      </c>
      <c r="H3798" s="34">
        <v>625034.47</v>
      </c>
      <c r="I3798" s="34">
        <v>0</v>
      </c>
      <c r="J3798" s="35">
        <f t="shared" si="413"/>
        <v>753633.83</v>
      </c>
      <c r="K3798" s="35">
        <f t="shared" si="414"/>
        <v>128599.35999999999</v>
      </c>
      <c r="L3798" s="35">
        <f t="shared" si="415"/>
        <v>128599.35999999999</v>
      </c>
      <c r="M3798" s="36">
        <f t="shared" si="416"/>
        <v>0.17063904893972182</v>
      </c>
      <c r="N3798" s="37">
        <f t="shared" si="417"/>
        <v>2022</v>
      </c>
      <c r="O3798" s="38" t="str">
        <f t="shared" si="418"/>
        <v>Q2</v>
      </c>
      <c r="P3798" s="37">
        <f t="shared" si="419"/>
        <v>6</v>
      </c>
    </row>
    <row r="3799" spans="1:16" x14ac:dyDescent="0.25">
      <c r="A3799" s="31">
        <v>44713</v>
      </c>
      <c r="B3799" s="32" t="s">
        <v>84</v>
      </c>
      <c r="C3799" s="32" t="s">
        <v>78</v>
      </c>
      <c r="D3799" s="32" t="s">
        <v>77</v>
      </c>
      <c r="E3799" s="33">
        <v>51</v>
      </c>
      <c r="F3799" s="34">
        <v>228463.51</v>
      </c>
      <c r="G3799" s="34">
        <v>21739.58</v>
      </c>
      <c r="H3799" s="34">
        <v>189456.51</v>
      </c>
      <c r="I3799" s="34">
        <v>0</v>
      </c>
      <c r="J3799" s="35">
        <f t="shared" si="413"/>
        <v>206723.93</v>
      </c>
      <c r="K3799" s="35">
        <f t="shared" si="414"/>
        <v>17267.419999999984</v>
      </c>
      <c r="L3799" s="35">
        <f t="shared" si="415"/>
        <v>17267.419999999984</v>
      </c>
      <c r="M3799" s="36">
        <f t="shared" si="416"/>
        <v>8.3528888019882286E-2</v>
      </c>
      <c r="N3799" s="37">
        <f t="shared" si="417"/>
        <v>2022</v>
      </c>
      <c r="O3799" s="38" t="str">
        <f t="shared" si="418"/>
        <v>Q2</v>
      </c>
      <c r="P3799" s="37">
        <f t="shared" si="419"/>
        <v>6</v>
      </c>
    </row>
    <row r="3800" spans="1:16" x14ac:dyDescent="0.25">
      <c r="A3800" s="31">
        <v>44713</v>
      </c>
      <c r="B3800" s="32" t="s">
        <v>84</v>
      </c>
      <c r="C3800" s="32" t="s">
        <v>79</v>
      </c>
      <c r="D3800" s="32" t="s">
        <v>76</v>
      </c>
      <c r="E3800" s="33">
        <v>27</v>
      </c>
      <c r="F3800" s="34">
        <v>112124.15</v>
      </c>
      <c r="G3800" s="34">
        <v>0</v>
      </c>
      <c r="H3800" s="34">
        <v>92037.47</v>
      </c>
      <c r="I3800" s="34">
        <v>0</v>
      </c>
      <c r="J3800" s="35">
        <f t="shared" si="413"/>
        <v>112124.15</v>
      </c>
      <c r="K3800" s="35">
        <f t="shared" si="414"/>
        <v>20086.679999999993</v>
      </c>
      <c r="L3800" s="35">
        <f t="shared" si="415"/>
        <v>20086.679999999993</v>
      </c>
      <c r="M3800" s="36">
        <f t="shared" si="416"/>
        <v>0.17914677614055485</v>
      </c>
      <c r="N3800" s="37">
        <f t="shared" si="417"/>
        <v>2022</v>
      </c>
      <c r="O3800" s="38" t="str">
        <f t="shared" si="418"/>
        <v>Q2</v>
      </c>
      <c r="P3800" s="37">
        <f t="shared" si="419"/>
        <v>6</v>
      </c>
    </row>
    <row r="3801" spans="1:16" x14ac:dyDescent="0.25">
      <c r="A3801" s="31">
        <v>44713</v>
      </c>
      <c r="B3801" s="32" t="s">
        <v>84</v>
      </c>
      <c r="C3801" s="32" t="s">
        <v>79</v>
      </c>
      <c r="D3801" s="32" t="s">
        <v>77</v>
      </c>
      <c r="E3801" s="33">
        <v>24</v>
      </c>
      <c r="F3801" s="34">
        <v>100674.46</v>
      </c>
      <c r="G3801" s="34">
        <v>9920.02</v>
      </c>
      <c r="H3801" s="34">
        <v>82743.73</v>
      </c>
      <c r="I3801" s="34">
        <v>0</v>
      </c>
      <c r="J3801" s="35">
        <f t="shared" si="413"/>
        <v>90754.44</v>
      </c>
      <c r="K3801" s="35">
        <f t="shared" si="414"/>
        <v>8010.7100000000064</v>
      </c>
      <c r="L3801" s="35">
        <f t="shared" si="415"/>
        <v>8010.7100000000064</v>
      </c>
      <c r="M3801" s="36">
        <f t="shared" si="416"/>
        <v>8.8267967936334638E-2</v>
      </c>
      <c r="N3801" s="37">
        <f t="shared" si="417"/>
        <v>2022</v>
      </c>
      <c r="O3801" s="38" t="str">
        <f t="shared" si="418"/>
        <v>Q2</v>
      </c>
      <c r="P3801" s="37">
        <f t="shared" si="419"/>
        <v>6</v>
      </c>
    </row>
    <row r="3802" spans="1:16" x14ac:dyDescent="0.25">
      <c r="A3802" s="31">
        <v>44713</v>
      </c>
      <c r="B3802" s="32" t="s">
        <v>85</v>
      </c>
      <c r="C3802" s="32" t="s">
        <v>86</v>
      </c>
      <c r="D3802" s="32" t="s">
        <v>76</v>
      </c>
      <c r="E3802" s="33">
        <v>44</v>
      </c>
      <c r="F3802" s="34">
        <v>57080.63</v>
      </c>
      <c r="G3802" s="34">
        <v>0</v>
      </c>
      <c r="H3802" s="34">
        <v>31361.72</v>
      </c>
      <c r="I3802" s="34">
        <v>4561.67</v>
      </c>
      <c r="J3802" s="35">
        <f t="shared" si="413"/>
        <v>57080.63</v>
      </c>
      <c r="K3802" s="35">
        <f t="shared" si="414"/>
        <v>25718.909999999996</v>
      </c>
      <c r="L3802" s="35">
        <f t="shared" si="415"/>
        <v>21157.239999999998</v>
      </c>
      <c r="M3802" s="36">
        <f t="shared" si="416"/>
        <v>0.45057158619307458</v>
      </c>
      <c r="N3802" s="37">
        <f t="shared" si="417"/>
        <v>2022</v>
      </c>
      <c r="O3802" s="38" t="str">
        <f t="shared" si="418"/>
        <v>Q2</v>
      </c>
      <c r="P3802" s="37">
        <f t="shared" si="419"/>
        <v>6</v>
      </c>
    </row>
    <row r="3803" spans="1:16" x14ac:dyDescent="0.25">
      <c r="A3803" s="31">
        <v>44713</v>
      </c>
      <c r="B3803" s="32" t="s">
        <v>85</v>
      </c>
      <c r="C3803" s="32" t="s">
        <v>86</v>
      </c>
      <c r="D3803" s="32" t="s">
        <v>77</v>
      </c>
      <c r="E3803" s="33">
        <v>20</v>
      </c>
      <c r="F3803" s="34">
        <v>33390.720000000001</v>
      </c>
      <c r="G3803" s="34">
        <v>3079.2</v>
      </c>
      <c r="H3803" s="34">
        <v>18143.32</v>
      </c>
      <c r="I3803" s="34">
        <v>2434.0500000000002</v>
      </c>
      <c r="J3803" s="35">
        <f t="shared" si="413"/>
        <v>30311.52</v>
      </c>
      <c r="K3803" s="35">
        <f t="shared" si="414"/>
        <v>12168.2</v>
      </c>
      <c r="L3803" s="35">
        <f t="shared" si="415"/>
        <v>9734.1500000000015</v>
      </c>
      <c r="M3803" s="36">
        <f t="shared" si="416"/>
        <v>0.40143813309263277</v>
      </c>
      <c r="N3803" s="37">
        <f t="shared" si="417"/>
        <v>2022</v>
      </c>
      <c r="O3803" s="38" t="str">
        <f t="shared" si="418"/>
        <v>Q2</v>
      </c>
      <c r="P3803" s="37">
        <f t="shared" si="419"/>
        <v>6</v>
      </c>
    </row>
    <row r="3804" spans="1:16" x14ac:dyDescent="0.25">
      <c r="A3804" s="31">
        <v>44713</v>
      </c>
      <c r="B3804" s="32" t="s">
        <v>85</v>
      </c>
      <c r="C3804" s="32" t="s">
        <v>75</v>
      </c>
      <c r="D3804" s="32" t="s">
        <v>76</v>
      </c>
      <c r="E3804" s="33">
        <v>45</v>
      </c>
      <c r="F3804" s="34">
        <v>55874.52</v>
      </c>
      <c r="G3804" s="34">
        <v>0</v>
      </c>
      <c r="H3804" s="34">
        <v>31483.07</v>
      </c>
      <c r="I3804" s="34">
        <v>0</v>
      </c>
      <c r="J3804" s="35">
        <f t="shared" si="413"/>
        <v>55874.52</v>
      </c>
      <c r="K3804" s="35">
        <f t="shared" si="414"/>
        <v>24391.449999999997</v>
      </c>
      <c r="L3804" s="35">
        <f t="shared" si="415"/>
        <v>24391.449999999997</v>
      </c>
      <c r="M3804" s="36">
        <f t="shared" si="416"/>
        <v>0.43653976803738087</v>
      </c>
      <c r="N3804" s="37">
        <f t="shared" si="417"/>
        <v>2022</v>
      </c>
      <c r="O3804" s="38" t="str">
        <f t="shared" si="418"/>
        <v>Q2</v>
      </c>
      <c r="P3804" s="37">
        <f t="shared" si="419"/>
        <v>6</v>
      </c>
    </row>
    <row r="3805" spans="1:16" x14ac:dyDescent="0.25">
      <c r="A3805" s="31">
        <v>44713</v>
      </c>
      <c r="B3805" s="32" t="s">
        <v>85</v>
      </c>
      <c r="C3805" s="32" t="s">
        <v>75</v>
      </c>
      <c r="D3805" s="32" t="s">
        <v>77</v>
      </c>
      <c r="E3805" s="33">
        <v>20</v>
      </c>
      <c r="F3805" s="34">
        <v>24088.6</v>
      </c>
      <c r="G3805" s="34">
        <v>2120.5500000000002</v>
      </c>
      <c r="H3805" s="34">
        <v>12405.15</v>
      </c>
      <c r="I3805" s="34">
        <v>0</v>
      </c>
      <c r="J3805" s="35">
        <f t="shared" si="413"/>
        <v>21968.05</v>
      </c>
      <c r="K3805" s="35">
        <f t="shared" si="414"/>
        <v>9562.9</v>
      </c>
      <c r="L3805" s="35">
        <f t="shared" si="415"/>
        <v>9562.9</v>
      </c>
      <c r="M3805" s="36">
        <f t="shared" si="416"/>
        <v>0.43530946078509469</v>
      </c>
      <c r="N3805" s="37">
        <f t="shared" si="417"/>
        <v>2022</v>
      </c>
      <c r="O3805" s="38" t="str">
        <f t="shared" si="418"/>
        <v>Q2</v>
      </c>
      <c r="P3805" s="37">
        <f t="shared" si="419"/>
        <v>6</v>
      </c>
    </row>
    <row r="3806" spans="1:16" x14ac:dyDescent="0.25">
      <c r="A3806" s="31">
        <v>44713</v>
      </c>
      <c r="B3806" s="32" t="s">
        <v>85</v>
      </c>
      <c r="C3806" s="32" t="s">
        <v>78</v>
      </c>
      <c r="D3806" s="32" t="s">
        <v>76</v>
      </c>
      <c r="E3806" s="33">
        <v>214</v>
      </c>
      <c r="F3806" s="34">
        <v>288619.65999999997</v>
      </c>
      <c r="G3806" s="34">
        <v>0</v>
      </c>
      <c r="H3806" s="34">
        <v>160490.23000000001</v>
      </c>
      <c r="I3806" s="34">
        <v>0</v>
      </c>
      <c r="J3806" s="35">
        <f t="shared" si="413"/>
        <v>288619.65999999997</v>
      </c>
      <c r="K3806" s="35">
        <f t="shared" si="414"/>
        <v>128129.42999999996</v>
      </c>
      <c r="L3806" s="35">
        <f t="shared" si="415"/>
        <v>128129.42999999996</v>
      </c>
      <c r="M3806" s="36">
        <f t="shared" si="416"/>
        <v>0.44393867694252004</v>
      </c>
      <c r="N3806" s="37">
        <f t="shared" si="417"/>
        <v>2022</v>
      </c>
      <c r="O3806" s="38" t="str">
        <f t="shared" si="418"/>
        <v>Q2</v>
      </c>
      <c r="P3806" s="37">
        <f t="shared" si="419"/>
        <v>6</v>
      </c>
    </row>
    <row r="3807" spans="1:16" x14ac:dyDescent="0.25">
      <c r="A3807" s="31">
        <v>44713</v>
      </c>
      <c r="B3807" s="32" t="s">
        <v>85</v>
      </c>
      <c r="C3807" s="32" t="s">
        <v>78</v>
      </c>
      <c r="D3807" s="32" t="s">
        <v>77</v>
      </c>
      <c r="E3807" s="33">
        <v>71</v>
      </c>
      <c r="F3807" s="34">
        <v>83120.86</v>
      </c>
      <c r="G3807" s="34">
        <v>7397.53</v>
      </c>
      <c r="H3807" s="34">
        <v>47606.82</v>
      </c>
      <c r="I3807" s="34">
        <v>0</v>
      </c>
      <c r="J3807" s="35">
        <f t="shared" si="413"/>
        <v>75723.33</v>
      </c>
      <c r="K3807" s="35">
        <f t="shared" si="414"/>
        <v>28116.510000000002</v>
      </c>
      <c r="L3807" s="35">
        <f t="shared" si="415"/>
        <v>28116.510000000002</v>
      </c>
      <c r="M3807" s="36">
        <f t="shared" si="416"/>
        <v>0.37130577854935859</v>
      </c>
      <c r="N3807" s="37">
        <f t="shared" si="417"/>
        <v>2022</v>
      </c>
      <c r="O3807" s="38" t="str">
        <f t="shared" si="418"/>
        <v>Q2</v>
      </c>
      <c r="P3807" s="37">
        <f t="shared" si="419"/>
        <v>6</v>
      </c>
    </row>
    <row r="3808" spans="1:16" x14ac:dyDescent="0.25">
      <c r="A3808" s="31">
        <v>44713</v>
      </c>
      <c r="B3808" s="32" t="s">
        <v>85</v>
      </c>
      <c r="C3808" s="32" t="s">
        <v>79</v>
      </c>
      <c r="D3808" s="32" t="s">
        <v>76</v>
      </c>
      <c r="E3808" s="33">
        <v>21</v>
      </c>
      <c r="F3808" s="34">
        <v>23693.3</v>
      </c>
      <c r="G3808" s="34">
        <v>0</v>
      </c>
      <c r="H3808" s="34">
        <v>14378.63</v>
      </c>
      <c r="I3808" s="34">
        <v>0</v>
      </c>
      <c r="J3808" s="35">
        <f t="shared" si="413"/>
        <v>23693.3</v>
      </c>
      <c r="K3808" s="35">
        <f t="shared" si="414"/>
        <v>9314.67</v>
      </c>
      <c r="L3808" s="35">
        <f t="shared" si="415"/>
        <v>9314.67</v>
      </c>
      <c r="M3808" s="36">
        <f t="shared" si="416"/>
        <v>0.39313519011703735</v>
      </c>
      <c r="N3808" s="37">
        <f t="shared" si="417"/>
        <v>2022</v>
      </c>
      <c r="O3808" s="38" t="str">
        <f t="shared" si="418"/>
        <v>Q2</v>
      </c>
      <c r="P3808" s="37">
        <f t="shared" si="419"/>
        <v>6</v>
      </c>
    </row>
    <row r="3809" spans="1:16" x14ac:dyDescent="0.25">
      <c r="A3809" s="31">
        <v>44713</v>
      </c>
      <c r="B3809" s="32" t="s">
        <v>85</v>
      </c>
      <c r="C3809" s="32" t="s">
        <v>79</v>
      </c>
      <c r="D3809" s="32" t="s">
        <v>77</v>
      </c>
      <c r="E3809" s="33">
        <v>9</v>
      </c>
      <c r="F3809" s="34">
        <v>10451.92</v>
      </c>
      <c r="G3809" s="34">
        <v>975.45</v>
      </c>
      <c r="H3809" s="34">
        <v>5627.74</v>
      </c>
      <c r="I3809" s="34">
        <v>0</v>
      </c>
      <c r="J3809" s="35">
        <f t="shared" si="413"/>
        <v>9476.4699999999993</v>
      </c>
      <c r="K3809" s="35">
        <f t="shared" si="414"/>
        <v>3848.7299999999996</v>
      </c>
      <c r="L3809" s="35">
        <f t="shared" si="415"/>
        <v>3848.7299999999996</v>
      </c>
      <c r="M3809" s="36">
        <f t="shared" si="416"/>
        <v>0.40613540696060874</v>
      </c>
      <c r="N3809" s="37">
        <f t="shared" si="417"/>
        <v>2022</v>
      </c>
      <c r="O3809" s="38" t="str">
        <f t="shared" si="418"/>
        <v>Q2</v>
      </c>
      <c r="P3809" s="37">
        <f t="shared" si="419"/>
        <v>6</v>
      </c>
    </row>
    <row r="3810" spans="1:16" x14ac:dyDescent="0.25">
      <c r="A3810" s="31">
        <v>44743</v>
      </c>
      <c r="B3810" s="32" t="s">
        <v>74</v>
      </c>
      <c r="C3810" s="32" t="s">
        <v>86</v>
      </c>
      <c r="D3810" s="32" t="s">
        <v>76</v>
      </c>
      <c r="E3810" s="33">
        <v>133</v>
      </c>
      <c r="F3810" s="34">
        <v>54403.75</v>
      </c>
      <c r="G3810" s="34">
        <v>0</v>
      </c>
      <c r="H3810" s="34">
        <v>34929.879999999997</v>
      </c>
      <c r="I3810" s="34">
        <v>4344.3</v>
      </c>
      <c r="J3810" s="35">
        <f t="shared" si="413"/>
        <v>54403.75</v>
      </c>
      <c r="K3810" s="35">
        <f t="shared" si="414"/>
        <v>19473.870000000003</v>
      </c>
      <c r="L3810" s="35">
        <f t="shared" si="415"/>
        <v>15129.570000000003</v>
      </c>
      <c r="M3810" s="36">
        <f t="shared" si="416"/>
        <v>0.35795087654803215</v>
      </c>
      <c r="N3810" s="37">
        <f t="shared" si="417"/>
        <v>2022</v>
      </c>
      <c r="O3810" s="38" t="str">
        <f t="shared" si="418"/>
        <v>Q3</v>
      </c>
      <c r="P3810" s="37">
        <f t="shared" si="419"/>
        <v>7</v>
      </c>
    </row>
    <row r="3811" spans="1:16" x14ac:dyDescent="0.25">
      <c r="A3811" s="31">
        <v>44743</v>
      </c>
      <c r="B3811" s="32" t="s">
        <v>74</v>
      </c>
      <c r="C3811" s="32" t="s">
        <v>86</v>
      </c>
      <c r="D3811" s="32" t="s">
        <v>77</v>
      </c>
      <c r="E3811" s="33">
        <v>86</v>
      </c>
      <c r="F3811" s="34">
        <v>41777.31</v>
      </c>
      <c r="G3811" s="34">
        <v>3785.59</v>
      </c>
      <c r="H3811" s="34">
        <v>24421.14</v>
      </c>
      <c r="I3811" s="34">
        <v>3047.49</v>
      </c>
      <c r="J3811" s="35">
        <f t="shared" si="413"/>
        <v>37991.72</v>
      </c>
      <c r="K3811" s="35">
        <f t="shared" si="414"/>
        <v>13570.580000000002</v>
      </c>
      <c r="L3811" s="35">
        <f t="shared" si="415"/>
        <v>10523.090000000002</v>
      </c>
      <c r="M3811" s="36">
        <f t="shared" si="416"/>
        <v>0.3571983579579972</v>
      </c>
      <c r="N3811" s="37">
        <f t="shared" si="417"/>
        <v>2022</v>
      </c>
      <c r="O3811" s="38" t="str">
        <f t="shared" si="418"/>
        <v>Q3</v>
      </c>
      <c r="P3811" s="37">
        <f t="shared" si="419"/>
        <v>7</v>
      </c>
    </row>
    <row r="3812" spans="1:16" x14ac:dyDescent="0.25">
      <c r="A3812" s="31">
        <v>44743</v>
      </c>
      <c r="B3812" s="32" t="s">
        <v>74</v>
      </c>
      <c r="C3812" s="32" t="s">
        <v>75</v>
      </c>
      <c r="D3812" s="32" t="s">
        <v>76</v>
      </c>
      <c r="E3812" s="33">
        <v>109</v>
      </c>
      <c r="F3812" s="34">
        <v>46002.720000000001</v>
      </c>
      <c r="G3812" s="34">
        <v>0</v>
      </c>
      <c r="H3812" s="34">
        <v>28788.69</v>
      </c>
      <c r="I3812" s="34">
        <v>0</v>
      </c>
      <c r="J3812" s="35">
        <f t="shared" si="413"/>
        <v>46002.720000000001</v>
      </c>
      <c r="K3812" s="35">
        <f t="shared" si="414"/>
        <v>17214.030000000002</v>
      </c>
      <c r="L3812" s="35">
        <f t="shared" si="415"/>
        <v>17214.030000000002</v>
      </c>
      <c r="M3812" s="36">
        <f t="shared" si="416"/>
        <v>0.37419591711098826</v>
      </c>
      <c r="N3812" s="37">
        <f t="shared" si="417"/>
        <v>2022</v>
      </c>
      <c r="O3812" s="38" t="str">
        <f t="shared" si="418"/>
        <v>Q3</v>
      </c>
      <c r="P3812" s="37">
        <f t="shared" si="419"/>
        <v>7</v>
      </c>
    </row>
    <row r="3813" spans="1:16" x14ac:dyDescent="0.25">
      <c r="A3813" s="31">
        <v>44743</v>
      </c>
      <c r="B3813" s="32" t="s">
        <v>74</v>
      </c>
      <c r="C3813" s="32" t="s">
        <v>75</v>
      </c>
      <c r="D3813" s="32" t="s">
        <v>77</v>
      </c>
      <c r="E3813" s="33">
        <v>66</v>
      </c>
      <c r="F3813" s="34">
        <v>27514.46</v>
      </c>
      <c r="G3813" s="34">
        <v>2436.64</v>
      </c>
      <c r="H3813" s="34">
        <v>16229.51</v>
      </c>
      <c r="I3813" s="34">
        <v>0</v>
      </c>
      <c r="J3813" s="35">
        <f t="shared" si="413"/>
        <v>25077.82</v>
      </c>
      <c r="K3813" s="35">
        <f t="shared" si="414"/>
        <v>8848.31</v>
      </c>
      <c r="L3813" s="35">
        <f t="shared" si="415"/>
        <v>8848.31</v>
      </c>
      <c r="M3813" s="36">
        <f t="shared" si="416"/>
        <v>0.35283409801968429</v>
      </c>
      <c r="N3813" s="37">
        <f t="shared" si="417"/>
        <v>2022</v>
      </c>
      <c r="O3813" s="38" t="str">
        <f t="shared" si="418"/>
        <v>Q3</v>
      </c>
      <c r="P3813" s="37">
        <f t="shared" si="419"/>
        <v>7</v>
      </c>
    </row>
    <row r="3814" spans="1:16" x14ac:dyDescent="0.25">
      <c r="A3814" s="31">
        <v>44743</v>
      </c>
      <c r="B3814" s="32" t="s">
        <v>74</v>
      </c>
      <c r="C3814" s="32" t="s">
        <v>78</v>
      </c>
      <c r="D3814" s="32" t="s">
        <v>76</v>
      </c>
      <c r="E3814" s="33">
        <v>747</v>
      </c>
      <c r="F3814" s="34">
        <v>323860.84999999998</v>
      </c>
      <c r="G3814" s="34">
        <v>0</v>
      </c>
      <c r="H3814" s="34">
        <v>198211.46</v>
      </c>
      <c r="I3814" s="34">
        <v>0</v>
      </c>
      <c r="J3814" s="35">
        <f t="shared" si="413"/>
        <v>323860.84999999998</v>
      </c>
      <c r="K3814" s="35">
        <f t="shared" si="414"/>
        <v>125649.38999999998</v>
      </c>
      <c r="L3814" s="35">
        <f t="shared" si="415"/>
        <v>125649.38999999998</v>
      </c>
      <c r="M3814" s="36">
        <f t="shared" si="416"/>
        <v>0.3879733842482041</v>
      </c>
      <c r="N3814" s="37">
        <f t="shared" si="417"/>
        <v>2022</v>
      </c>
      <c r="O3814" s="38" t="str">
        <f t="shared" si="418"/>
        <v>Q3</v>
      </c>
      <c r="P3814" s="37">
        <f t="shared" si="419"/>
        <v>7</v>
      </c>
    </row>
    <row r="3815" spans="1:16" x14ac:dyDescent="0.25">
      <c r="A3815" s="31">
        <v>44743</v>
      </c>
      <c r="B3815" s="32" t="s">
        <v>74</v>
      </c>
      <c r="C3815" s="32" t="s">
        <v>78</v>
      </c>
      <c r="D3815" s="32" t="s">
        <v>77</v>
      </c>
      <c r="E3815" s="33">
        <v>192</v>
      </c>
      <c r="F3815" s="34">
        <v>79093.919999999998</v>
      </c>
      <c r="G3815" s="34">
        <v>7423.12</v>
      </c>
      <c r="H3815" s="34">
        <v>49338.84</v>
      </c>
      <c r="I3815" s="34">
        <v>0</v>
      </c>
      <c r="J3815" s="35">
        <f t="shared" si="413"/>
        <v>71670.8</v>
      </c>
      <c r="K3815" s="35">
        <f t="shared" si="414"/>
        <v>22331.960000000006</v>
      </c>
      <c r="L3815" s="35">
        <f t="shared" si="415"/>
        <v>22331.960000000006</v>
      </c>
      <c r="M3815" s="36">
        <f t="shared" si="416"/>
        <v>0.31159077336934993</v>
      </c>
      <c r="N3815" s="37">
        <f t="shared" si="417"/>
        <v>2022</v>
      </c>
      <c r="O3815" s="38" t="str">
        <f t="shared" si="418"/>
        <v>Q3</v>
      </c>
      <c r="P3815" s="37">
        <f t="shared" si="419"/>
        <v>7</v>
      </c>
    </row>
    <row r="3816" spans="1:16" x14ac:dyDescent="0.25">
      <c r="A3816" s="31">
        <v>44743</v>
      </c>
      <c r="B3816" s="32" t="s">
        <v>74</v>
      </c>
      <c r="C3816" s="32" t="s">
        <v>79</v>
      </c>
      <c r="D3816" s="32" t="s">
        <v>76</v>
      </c>
      <c r="E3816" s="33">
        <v>101</v>
      </c>
      <c r="F3816" s="34">
        <v>41938.370000000003</v>
      </c>
      <c r="G3816" s="34">
        <v>0</v>
      </c>
      <c r="H3816" s="34">
        <v>26748.57</v>
      </c>
      <c r="I3816" s="34">
        <v>0</v>
      </c>
      <c r="J3816" s="35">
        <f t="shared" si="413"/>
        <v>41938.370000000003</v>
      </c>
      <c r="K3816" s="35">
        <f t="shared" si="414"/>
        <v>15189.800000000003</v>
      </c>
      <c r="L3816" s="35">
        <f t="shared" si="415"/>
        <v>15189.800000000003</v>
      </c>
      <c r="M3816" s="36">
        <f t="shared" si="416"/>
        <v>0.36219338042942539</v>
      </c>
      <c r="N3816" s="37">
        <f t="shared" si="417"/>
        <v>2022</v>
      </c>
      <c r="O3816" s="38" t="str">
        <f t="shared" si="418"/>
        <v>Q3</v>
      </c>
      <c r="P3816" s="37">
        <f t="shared" si="419"/>
        <v>7</v>
      </c>
    </row>
    <row r="3817" spans="1:16" x14ac:dyDescent="0.25">
      <c r="A3817" s="31">
        <v>44743</v>
      </c>
      <c r="B3817" s="32" t="s">
        <v>74</v>
      </c>
      <c r="C3817" s="32" t="s">
        <v>79</v>
      </c>
      <c r="D3817" s="32" t="s">
        <v>77</v>
      </c>
      <c r="E3817" s="33">
        <v>53</v>
      </c>
      <c r="F3817" s="34">
        <v>23702.35</v>
      </c>
      <c r="G3817" s="34">
        <v>2119.2399999999998</v>
      </c>
      <c r="H3817" s="34">
        <v>14586.12</v>
      </c>
      <c r="I3817" s="34">
        <v>0</v>
      </c>
      <c r="J3817" s="35">
        <f t="shared" si="413"/>
        <v>21583.11</v>
      </c>
      <c r="K3817" s="35">
        <f t="shared" si="414"/>
        <v>6996.99</v>
      </c>
      <c r="L3817" s="35">
        <f t="shared" si="415"/>
        <v>6996.99</v>
      </c>
      <c r="M3817" s="36">
        <f t="shared" si="416"/>
        <v>0.32418821939933584</v>
      </c>
      <c r="N3817" s="37">
        <f t="shared" si="417"/>
        <v>2022</v>
      </c>
      <c r="O3817" s="38" t="str">
        <f t="shared" si="418"/>
        <v>Q3</v>
      </c>
      <c r="P3817" s="37">
        <f t="shared" si="419"/>
        <v>7</v>
      </c>
    </row>
    <row r="3818" spans="1:16" x14ac:dyDescent="0.25">
      <c r="A3818" s="31">
        <v>44743</v>
      </c>
      <c r="B3818" s="32" t="s">
        <v>80</v>
      </c>
      <c r="C3818" s="32" t="s">
        <v>86</v>
      </c>
      <c r="D3818" s="32" t="s">
        <v>76</v>
      </c>
      <c r="E3818" s="33">
        <v>49</v>
      </c>
      <c r="F3818" s="34">
        <v>275483.02</v>
      </c>
      <c r="G3818" s="34">
        <v>0</v>
      </c>
      <c r="H3818" s="34">
        <v>243283.58</v>
      </c>
      <c r="I3818" s="34">
        <v>22065.02</v>
      </c>
      <c r="J3818" s="35">
        <f t="shared" si="413"/>
        <v>275483.02</v>
      </c>
      <c r="K3818" s="35">
        <f t="shared" si="414"/>
        <v>32199.440000000031</v>
      </c>
      <c r="L3818" s="35">
        <f t="shared" si="415"/>
        <v>10134.420000000031</v>
      </c>
      <c r="M3818" s="36">
        <f t="shared" si="416"/>
        <v>0.11688357416729361</v>
      </c>
      <c r="N3818" s="37">
        <f t="shared" si="417"/>
        <v>2022</v>
      </c>
      <c r="O3818" s="38" t="str">
        <f t="shared" si="418"/>
        <v>Q3</v>
      </c>
      <c r="P3818" s="37">
        <f t="shared" si="419"/>
        <v>7</v>
      </c>
    </row>
    <row r="3819" spans="1:16" x14ac:dyDescent="0.25">
      <c r="A3819" s="31">
        <v>44743</v>
      </c>
      <c r="B3819" s="32" t="s">
        <v>80</v>
      </c>
      <c r="C3819" s="32" t="s">
        <v>86</v>
      </c>
      <c r="D3819" s="32" t="s">
        <v>77</v>
      </c>
      <c r="E3819" s="33">
        <v>26</v>
      </c>
      <c r="F3819" s="34">
        <v>126191.03999999999</v>
      </c>
      <c r="G3819" s="34">
        <v>11474.15</v>
      </c>
      <c r="H3819" s="34">
        <v>111079.67999999999</v>
      </c>
      <c r="I3819" s="34">
        <v>9182.65</v>
      </c>
      <c r="J3819" s="35">
        <f t="shared" si="413"/>
        <v>114716.89</v>
      </c>
      <c r="K3819" s="35">
        <f t="shared" si="414"/>
        <v>3637.2100000000064</v>
      </c>
      <c r="L3819" s="35">
        <f t="shared" si="415"/>
        <v>-5545.4399999999932</v>
      </c>
      <c r="M3819" s="36">
        <f t="shared" si="416"/>
        <v>3.1705967621681569E-2</v>
      </c>
      <c r="N3819" s="37">
        <f t="shared" si="417"/>
        <v>2022</v>
      </c>
      <c r="O3819" s="38" t="str">
        <f t="shared" si="418"/>
        <v>Q3</v>
      </c>
      <c r="P3819" s="37">
        <f t="shared" si="419"/>
        <v>7</v>
      </c>
    </row>
    <row r="3820" spans="1:16" x14ac:dyDescent="0.25">
      <c r="A3820" s="31">
        <v>44743</v>
      </c>
      <c r="B3820" s="32" t="s">
        <v>80</v>
      </c>
      <c r="C3820" s="32" t="s">
        <v>75</v>
      </c>
      <c r="D3820" s="32" t="s">
        <v>76</v>
      </c>
      <c r="E3820" s="33">
        <v>49</v>
      </c>
      <c r="F3820" s="34">
        <v>287059.90000000002</v>
      </c>
      <c r="G3820" s="34">
        <v>0</v>
      </c>
      <c r="H3820" s="34">
        <v>248037.31</v>
      </c>
      <c r="I3820" s="34">
        <v>0</v>
      </c>
      <c r="J3820" s="35">
        <f t="shared" si="413"/>
        <v>287059.90000000002</v>
      </c>
      <c r="K3820" s="35">
        <f t="shared" si="414"/>
        <v>39022.590000000026</v>
      </c>
      <c r="L3820" s="35">
        <f t="shared" si="415"/>
        <v>39022.590000000026</v>
      </c>
      <c r="M3820" s="36">
        <f t="shared" si="416"/>
        <v>0.13593884063918374</v>
      </c>
      <c r="N3820" s="37">
        <f t="shared" si="417"/>
        <v>2022</v>
      </c>
      <c r="O3820" s="38" t="str">
        <f t="shared" si="418"/>
        <v>Q3</v>
      </c>
      <c r="P3820" s="37">
        <f t="shared" si="419"/>
        <v>7</v>
      </c>
    </row>
    <row r="3821" spans="1:16" x14ac:dyDescent="0.25">
      <c r="A3821" s="31">
        <v>44743</v>
      </c>
      <c r="B3821" s="32" t="s">
        <v>80</v>
      </c>
      <c r="C3821" s="32" t="s">
        <v>75</v>
      </c>
      <c r="D3821" s="32" t="s">
        <v>77</v>
      </c>
      <c r="E3821" s="33">
        <v>26</v>
      </c>
      <c r="F3821" s="34">
        <v>181643.28</v>
      </c>
      <c r="G3821" s="34">
        <v>16656.38</v>
      </c>
      <c r="H3821" s="34">
        <v>159572.15</v>
      </c>
      <c r="I3821" s="34">
        <v>0</v>
      </c>
      <c r="J3821" s="35">
        <f t="shared" si="413"/>
        <v>164986.9</v>
      </c>
      <c r="K3821" s="35">
        <f t="shared" si="414"/>
        <v>5414.75</v>
      </c>
      <c r="L3821" s="35">
        <f t="shared" si="415"/>
        <v>5414.75</v>
      </c>
      <c r="M3821" s="36">
        <f t="shared" si="416"/>
        <v>3.2819272317984038E-2</v>
      </c>
      <c r="N3821" s="37">
        <f t="shared" si="417"/>
        <v>2022</v>
      </c>
      <c r="O3821" s="38" t="str">
        <f t="shared" si="418"/>
        <v>Q3</v>
      </c>
      <c r="P3821" s="37">
        <f t="shared" si="419"/>
        <v>7</v>
      </c>
    </row>
    <row r="3822" spans="1:16" x14ac:dyDescent="0.25">
      <c r="A3822" s="31">
        <v>44743</v>
      </c>
      <c r="B3822" s="32" t="s">
        <v>80</v>
      </c>
      <c r="C3822" s="32" t="s">
        <v>78</v>
      </c>
      <c r="D3822" s="32" t="s">
        <v>76</v>
      </c>
      <c r="E3822" s="33">
        <v>125</v>
      </c>
      <c r="F3822" s="34">
        <v>716121.08</v>
      </c>
      <c r="G3822" s="34">
        <v>0</v>
      </c>
      <c r="H3822" s="34">
        <v>627986.27</v>
      </c>
      <c r="I3822" s="34">
        <v>0</v>
      </c>
      <c r="J3822" s="35">
        <f t="shared" si="413"/>
        <v>716121.08</v>
      </c>
      <c r="K3822" s="35">
        <f t="shared" si="414"/>
        <v>88134.809999999939</v>
      </c>
      <c r="L3822" s="35">
        <f t="shared" si="415"/>
        <v>88134.809999999939</v>
      </c>
      <c r="M3822" s="36">
        <f t="shared" si="416"/>
        <v>0.12307249774018654</v>
      </c>
      <c r="N3822" s="37">
        <f t="shared" si="417"/>
        <v>2022</v>
      </c>
      <c r="O3822" s="38" t="str">
        <f t="shared" si="418"/>
        <v>Q3</v>
      </c>
      <c r="P3822" s="37">
        <f t="shared" si="419"/>
        <v>7</v>
      </c>
    </row>
    <row r="3823" spans="1:16" x14ac:dyDescent="0.25">
      <c r="A3823" s="31">
        <v>44743</v>
      </c>
      <c r="B3823" s="32" t="s">
        <v>80</v>
      </c>
      <c r="C3823" s="32" t="s">
        <v>78</v>
      </c>
      <c r="D3823" s="32" t="s">
        <v>77</v>
      </c>
      <c r="E3823" s="33">
        <v>33</v>
      </c>
      <c r="F3823" s="34">
        <v>202266.64</v>
      </c>
      <c r="G3823" s="34">
        <v>19459.919999999998</v>
      </c>
      <c r="H3823" s="34">
        <v>172596.47</v>
      </c>
      <c r="I3823" s="34">
        <v>0</v>
      </c>
      <c r="J3823" s="35">
        <f t="shared" si="413"/>
        <v>182806.72000000003</v>
      </c>
      <c r="K3823" s="35">
        <f t="shared" si="414"/>
        <v>10210.250000000029</v>
      </c>
      <c r="L3823" s="35">
        <f t="shared" si="415"/>
        <v>10210.250000000029</v>
      </c>
      <c r="M3823" s="36">
        <f t="shared" si="416"/>
        <v>5.5852706071199285E-2</v>
      </c>
      <c r="N3823" s="37">
        <f t="shared" si="417"/>
        <v>2022</v>
      </c>
      <c r="O3823" s="38" t="str">
        <f t="shared" si="418"/>
        <v>Q3</v>
      </c>
      <c r="P3823" s="37">
        <f t="shared" si="419"/>
        <v>7</v>
      </c>
    </row>
    <row r="3824" spans="1:16" x14ac:dyDescent="0.25">
      <c r="A3824" s="31">
        <v>44743</v>
      </c>
      <c r="B3824" s="32" t="s">
        <v>80</v>
      </c>
      <c r="C3824" s="32" t="s">
        <v>79</v>
      </c>
      <c r="D3824" s="32" t="s">
        <v>76</v>
      </c>
      <c r="E3824" s="33">
        <v>27</v>
      </c>
      <c r="F3824" s="34">
        <v>153713.28</v>
      </c>
      <c r="G3824" s="34">
        <v>0</v>
      </c>
      <c r="H3824" s="34">
        <v>135808.94</v>
      </c>
      <c r="I3824" s="34">
        <v>0</v>
      </c>
      <c r="J3824" s="35">
        <f t="shared" si="413"/>
        <v>153713.28</v>
      </c>
      <c r="K3824" s="35">
        <f t="shared" si="414"/>
        <v>17904.339999999997</v>
      </c>
      <c r="L3824" s="35">
        <f t="shared" si="415"/>
        <v>17904.339999999997</v>
      </c>
      <c r="M3824" s="36">
        <f t="shared" si="416"/>
        <v>0.11647881041898264</v>
      </c>
      <c r="N3824" s="37">
        <f t="shared" si="417"/>
        <v>2022</v>
      </c>
      <c r="O3824" s="38" t="str">
        <f t="shared" si="418"/>
        <v>Q3</v>
      </c>
      <c r="P3824" s="37">
        <f t="shared" si="419"/>
        <v>7</v>
      </c>
    </row>
    <row r="3825" spans="1:16" x14ac:dyDescent="0.25">
      <c r="A3825" s="31">
        <v>44743</v>
      </c>
      <c r="B3825" s="32" t="s">
        <v>80</v>
      </c>
      <c r="C3825" s="32" t="s">
        <v>79</v>
      </c>
      <c r="D3825" s="32" t="s">
        <v>77</v>
      </c>
      <c r="E3825" s="33">
        <v>11</v>
      </c>
      <c r="F3825" s="34">
        <v>78019.399999999994</v>
      </c>
      <c r="G3825" s="34">
        <v>7009.27</v>
      </c>
      <c r="H3825" s="34">
        <v>67591.490000000005</v>
      </c>
      <c r="I3825" s="34">
        <v>0</v>
      </c>
      <c r="J3825" s="35">
        <f t="shared" si="413"/>
        <v>71010.12999999999</v>
      </c>
      <c r="K3825" s="35">
        <f t="shared" si="414"/>
        <v>3418.6399999999849</v>
      </c>
      <c r="L3825" s="35">
        <f t="shared" si="415"/>
        <v>3418.6399999999849</v>
      </c>
      <c r="M3825" s="36">
        <f t="shared" si="416"/>
        <v>4.8142990302932627E-2</v>
      </c>
      <c r="N3825" s="37">
        <f t="shared" si="417"/>
        <v>2022</v>
      </c>
      <c r="O3825" s="38" t="str">
        <f t="shared" si="418"/>
        <v>Q3</v>
      </c>
      <c r="P3825" s="37">
        <f t="shared" si="419"/>
        <v>7</v>
      </c>
    </row>
    <row r="3826" spans="1:16" x14ac:dyDescent="0.25">
      <c r="A3826" s="31">
        <v>44743</v>
      </c>
      <c r="B3826" s="32" t="s">
        <v>81</v>
      </c>
      <c r="C3826" s="32" t="s">
        <v>86</v>
      </c>
      <c r="D3826" s="32" t="s">
        <v>76</v>
      </c>
      <c r="E3826" s="33">
        <v>74</v>
      </c>
      <c r="F3826" s="34">
        <v>61134.879999999997</v>
      </c>
      <c r="G3826" s="34">
        <v>0</v>
      </c>
      <c r="H3826" s="34">
        <v>27040.09</v>
      </c>
      <c r="I3826" s="34">
        <v>4886.42</v>
      </c>
      <c r="J3826" s="35">
        <f t="shared" si="413"/>
        <v>61134.879999999997</v>
      </c>
      <c r="K3826" s="35">
        <f t="shared" si="414"/>
        <v>34094.789999999994</v>
      </c>
      <c r="L3826" s="35">
        <f t="shared" si="415"/>
        <v>29208.369999999995</v>
      </c>
      <c r="M3826" s="36">
        <f t="shared" si="416"/>
        <v>0.55769783141800544</v>
      </c>
      <c r="N3826" s="37">
        <f t="shared" si="417"/>
        <v>2022</v>
      </c>
      <c r="O3826" s="38" t="str">
        <f t="shared" si="418"/>
        <v>Q3</v>
      </c>
      <c r="P3826" s="37">
        <f t="shared" si="419"/>
        <v>7</v>
      </c>
    </row>
    <row r="3827" spans="1:16" x14ac:dyDescent="0.25">
      <c r="A3827" s="31">
        <v>44743</v>
      </c>
      <c r="B3827" s="32" t="s">
        <v>81</v>
      </c>
      <c r="C3827" s="32" t="s">
        <v>86</v>
      </c>
      <c r="D3827" s="32" t="s">
        <v>77</v>
      </c>
      <c r="E3827" s="33">
        <v>59</v>
      </c>
      <c r="F3827" s="34">
        <v>47243.66</v>
      </c>
      <c r="G3827" s="34">
        <v>4238.0200000000004</v>
      </c>
      <c r="H3827" s="34">
        <v>20774.810000000001</v>
      </c>
      <c r="I3827" s="34">
        <v>3449.36</v>
      </c>
      <c r="J3827" s="35">
        <f t="shared" si="413"/>
        <v>43005.64</v>
      </c>
      <c r="K3827" s="35">
        <f t="shared" si="414"/>
        <v>22230.829999999998</v>
      </c>
      <c r="L3827" s="35">
        <f t="shared" si="415"/>
        <v>18781.469999999998</v>
      </c>
      <c r="M3827" s="36">
        <f t="shared" si="416"/>
        <v>0.51692824476045462</v>
      </c>
      <c r="N3827" s="37">
        <f t="shared" si="417"/>
        <v>2022</v>
      </c>
      <c r="O3827" s="38" t="str">
        <f t="shared" si="418"/>
        <v>Q3</v>
      </c>
      <c r="P3827" s="37">
        <f t="shared" si="419"/>
        <v>7</v>
      </c>
    </row>
    <row r="3828" spans="1:16" x14ac:dyDescent="0.25">
      <c r="A3828" s="31">
        <v>44743</v>
      </c>
      <c r="B3828" s="32" t="s">
        <v>81</v>
      </c>
      <c r="C3828" s="32" t="s">
        <v>75</v>
      </c>
      <c r="D3828" s="32" t="s">
        <v>76</v>
      </c>
      <c r="E3828" s="33">
        <v>83</v>
      </c>
      <c r="F3828" s="34">
        <v>63298.26</v>
      </c>
      <c r="G3828" s="34">
        <v>0</v>
      </c>
      <c r="H3828" s="34">
        <v>28624.04</v>
      </c>
      <c r="I3828" s="34">
        <v>0</v>
      </c>
      <c r="J3828" s="35">
        <f t="shared" si="413"/>
        <v>63298.26</v>
      </c>
      <c r="K3828" s="35">
        <f t="shared" si="414"/>
        <v>34674.22</v>
      </c>
      <c r="L3828" s="35">
        <f t="shared" si="415"/>
        <v>34674.22</v>
      </c>
      <c r="M3828" s="36">
        <f t="shared" si="416"/>
        <v>0.54779104512509502</v>
      </c>
      <c r="N3828" s="37">
        <f t="shared" si="417"/>
        <v>2022</v>
      </c>
      <c r="O3828" s="38" t="str">
        <f t="shared" si="418"/>
        <v>Q3</v>
      </c>
      <c r="P3828" s="37">
        <f t="shared" si="419"/>
        <v>7</v>
      </c>
    </row>
    <row r="3829" spans="1:16" x14ac:dyDescent="0.25">
      <c r="A3829" s="31">
        <v>44743</v>
      </c>
      <c r="B3829" s="32" t="s">
        <v>81</v>
      </c>
      <c r="C3829" s="32" t="s">
        <v>75</v>
      </c>
      <c r="D3829" s="32" t="s">
        <v>77</v>
      </c>
      <c r="E3829" s="33">
        <v>48</v>
      </c>
      <c r="F3829" s="34">
        <v>32221.77</v>
      </c>
      <c r="G3829" s="34">
        <v>2965.93</v>
      </c>
      <c r="H3829" s="34">
        <v>14414.88</v>
      </c>
      <c r="I3829" s="34">
        <v>0</v>
      </c>
      <c r="J3829" s="35">
        <f t="shared" si="413"/>
        <v>29255.84</v>
      </c>
      <c r="K3829" s="35">
        <f t="shared" si="414"/>
        <v>14840.960000000001</v>
      </c>
      <c r="L3829" s="35">
        <f t="shared" si="415"/>
        <v>14840.960000000001</v>
      </c>
      <c r="M3829" s="36">
        <f t="shared" si="416"/>
        <v>0.50728196489999944</v>
      </c>
      <c r="N3829" s="37">
        <f t="shared" si="417"/>
        <v>2022</v>
      </c>
      <c r="O3829" s="38" t="str">
        <f t="shared" si="418"/>
        <v>Q3</v>
      </c>
      <c r="P3829" s="37">
        <f t="shared" si="419"/>
        <v>7</v>
      </c>
    </row>
    <row r="3830" spans="1:16" x14ac:dyDescent="0.25">
      <c r="A3830" s="31">
        <v>44743</v>
      </c>
      <c r="B3830" s="32" t="s">
        <v>81</v>
      </c>
      <c r="C3830" s="32" t="s">
        <v>78</v>
      </c>
      <c r="D3830" s="32" t="s">
        <v>76</v>
      </c>
      <c r="E3830" s="33">
        <v>474</v>
      </c>
      <c r="F3830" s="34">
        <v>369264.43</v>
      </c>
      <c r="G3830" s="34">
        <v>0</v>
      </c>
      <c r="H3830" s="34">
        <v>164726</v>
      </c>
      <c r="I3830" s="34">
        <v>0</v>
      </c>
      <c r="J3830" s="35">
        <f t="shared" si="413"/>
        <v>369264.43</v>
      </c>
      <c r="K3830" s="35">
        <f t="shared" si="414"/>
        <v>204538.43</v>
      </c>
      <c r="L3830" s="35">
        <f t="shared" si="415"/>
        <v>204538.43</v>
      </c>
      <c r="M3830" s="36">
        <f t="shared" si="416"/>
        <v>0.55390775114732815</v>
      </c>
      <c r="N3830" s="37">
        <f t="shared" si="417"/>
        <v>2022</v>
      </c>
      <c r="O3830" s="38" t="str">
        <f t="shared" si="418"/>
        <v>Q3</v>
      </c>
      <c r="P3830" s="37">
        <f t="shared" si="419"/>
        <v>7</v>
      </c>
    </row>
    <row r="3831" spans="1:16" x14ac:dyDescent="0.25">
      <c r="A3831" s="31">
        <v>44743</v>
      </c>
      <c r="B3831" s="32" t="s">
        <v>81</v>
      </c>
      <c r="C3831" s="32" t="s">
        <v>78</v>
      </c>
      <c r="D3831" s="32" t="s">
        <v>77</v>
      </c>
      <c r="E3831" s="33">
        <v>103</v>
      </c>
      <c r="F3831" s="34">
        <v>75629.81</v>
      </c>
      <c r="G3831" s="34">
        <v>6996.65</v>
      </c>
      <c r="H3831" s="34">
        <v>34632.660000000003</v>
      </c>
      <c r="I3831" s="34">
        <v>0</v>
      </c>
      <c r="J3831" s="35">
        <f t="shared" si="413"/>
        <v>68633.16</v>
      </c>
      <c r="K3831" s="35">
        <f t="shared" si="414"/>
        <v>34000.5</v>
      </c>
      <c r="L3831" s="35">
        <f t="shared" si="415"/>
        <v>34000.5</v>
      </c>
      <c r="M3831" s="36">
        <f t="shared" si="416"/>
        <v>0.49539464596996552</v>
      </c>
      <c r="N3831" s="37">
        <f t="shared" si="417"/>
        <v>2022</v>
      </c>
      <c r="O3831" s="38" t="str">
        <f t="shared" si="418"/>
        <v>Q3</v>
      </c>
      <c r="P3831" s="37">
        <f t="shared" si="419"/>
        <v>7</v>
      </c>
    </row>
    <row r="3832" spans="1:16" x14ac:dyDescent="0.25">
      <c r="A3832" s="31">
        <v>44743</v>
      </c>
      <c r="B3832" s="32" t="s">
        <v>81</v>
      </c>
      <c r="C3832" s="32" t="s">
        <v>79</v>
      </c>
      <c r="D3832" s="32" t="s">
        <v>76</v>
      </c>
      <c r="E3832" s="33">
        <v>50</v>
      </c>
      <c r="F3832" s="34">
        <v>38390.89</v>
      </c>
      <c r="G3832" s="34">
        <v>0</v>
      </c>
      <c r="H3832" s="34">
        <v>17000</v>
      </c>
      <c r="I3832" s="34">
        <v>0</v>
      </c>
      <c r="J3832" s="35">
        <f t="shared" si="413"/>
        <v>38390.89</v>
      </c>
      <c r="K3832" s="35">
        <f t="shared" si="414"/>
        <v>21390.89</v>
      </c>
      <c r="L3832" s="35">
        <f t="shared" si="415"/>
        <v>21390.89</v>
      </c>
      <c r="M3832" s="36">
        <f t="shared" si="416"/>
        <v>0.55718661380343093</v>
      </c>
      <c r="N3832" s="37">
        <f t="shared" si="417"/>
        <v>2022</v>
      </c>
      <c r="O3832" s="38" t="str">
        <f t="shared" si="418"/>
        <v>Q3</v>
      </c>
      <c r="P3832" s="37">
        <f t="shared" si="419"/>
        <v>7</v>
      </c>
    </row>
    <row r="3833" spans="1:16" x14ac:dyDescent="0.25">
      <c r="A3833" s="31">
        <v>44743</v>
      </c>
      <c r="B3833" s="32" t="s">
        <v>81</v>
      </c>
      <c r="C3833" s="32" t="s">
        <v>79</v>
      </c>
      <c r="D3833" s="32" t="s">
        <v>77</v>
      </c>
      <c r="E3833" s="33">
        <v>37</v>
      </c>
      <c r="F3833" s="34">
        <v>25161.86</v>
      </c>
      <c r="G3833" s="34">
        <v>2327.94</v>
      </c>
      <c r="H3833" s="34">
        <v>11213.25</v>
      </c>
      <c r="I3833" s="34">
        <v>0</v>
      </c>
      <c r="J3833" s="35">
        <f t="shared" si="413"/>
        <v>22833.920000000002</v>
      </c>
      <c r="K3833" s="35">
        <f t="shared" si="414"/>
        <v>11620.670000000002</v>
      </c>
      <c r="L3833" s="35">
        <f t="shared" si="415"/>
        <v>11620.670000000002</v>
      </c>
      <c r="M3833" s="36">
        <f t="shared" si="416"/>
        <v>0.50892137661864456</v>
      </c>
      <c r="N3833" s="37">
        <f t="shared" si="417"/>
        <v>2022</v>
      </c>
      <c r="O3833" s="38" t="str">
        <f t="shared" si="418"/>
        <v>Q3</v>
      </c>
      <c r="P3833" s="37">
        <f t="shared" si="419"/>
        <v>7</v>
      </c>
    </row>
    <row r="3834" spans="1:16" x14ac:dyDescent="0.25">
      <c r="A3834" s="31">
        <v>44743</v>
      </c>
      <c r="B3834" s="32" t="s">
        <v>82</v>
      </c>
      <c r="C3834" s="32" t="s">
        <v>86</v>
      </c>
      <c r="D3834" s="32" t="s">
        <v>76</v>
      </c>
      <c r="E3834" s="33">
        <v>186</v>
      </c>
      <c r="F3834" s="34">
        <v>19069.240000000002</v>
      </c>
      <c r="G3834" s="34">
        <v>0</v>
      </c>
      <c r="H3834" s="34">
        <v>15536.49</v>
      </c>
      <c r="I3834" s="34">
        <v>1524.49</v>
      </c>
      <c r="J3834" s="35">
        <f t="shared" si="413"/>
        <v>19069.240000000002</v>
      </c>
      <c r="K3834" s="35">
        <f t="shared" si="414"/>
        <v>3532.7500000000018</v>
      </c>
      <c r="L3834" s="35">
        <f t="shared" si="415"/>
        <v>2008.2600000000018</v>
      </c>
      <c r="M3834" s="36">
        <f t="shared" si="416"/>
        <v>0.18525908740988112</v>
      </c>
      <c r="N3834" s="37">
        <f t="shared" si="417"/>
        <v>2022</v>
      </c>
      <c r="O3834" s="38" t="str">
        <f t="shared" si="418"/>
        <v>Q3</v>
      </c>
      <c r="P3834" s="37">
        <f t="shared" si="419"/>
        <v>7</v>
      </c>
    </row>
    <row r="3835" spans="1:16" x14ac:dyDescent="0.25">
      <c r="A3835" s="31">
        <v>44743</v>
      </c>
      <c r="B3835" s="32" t="s">
        <v>82</v>
      </c>
      <c r="C3835" s="32" t="s">
        <v>86</v>
      </c>
      <c r="D3835" s="32" t="s">
        <v>77</v>
      </c>
      <c r="E3835" s="33">
        <v>116</v>
      </c>
      <c r="F3835" s="34">
        <v>12723.34</v>
      </c>
      <c r="G3835" s="34">
        <v>1135.9000000000001</v>
      </c>
      <c r="H3835" s="34">
        <v>10266.280000000001</v>
      </c>
      <c r="I3835" s="34">
        <v>929.59</v>
      </c>
      <c r="J3835" s="35">
        <f t="shared" si="413"/>
        <v>11587.44</v>
      </c>
      <c r="K3835" s="35">
        <f t="shared" si="414"/>
        <v>1321.1599999999999</v>
      </c>
      <c r="L3835" s="35">
        <f t="shared" si="415"/>
        <v>391.56999999999982</v>
      </c>
      <c r="M3835" s="36">
        <f t="shared" si="416"/>
        <v>0.11401655585703138</v>
      </c>
      <c r="N3835" s="37">
        <f t="shared" si="417"/>
        <v>2022</v>
      </c>
      <c r="O3835" s="38" t="str">
        <f t="shared" si="418"/>
        <v>Q3</v>
      </c>
      <c r="P3835" s="37">
        <f t="shared" si="419"/>
        <v>7</v>
      </c>
    </row>
    <row r="3836" spans="1:16" x14ac:dyDescent="0.25">
      <c r="A3836" s="31">
        <v>44743</v>
      </c>
      <c r="B3836" s="32" t="s">
        <v>82</v>
      </c>
      <c r="C3836" s="32" t="s">
        <v>75</v>
      </c>
      <c r="D3836" s="32" t="s">
        <v>76</v>
      </c>
      <c r="E3836" s="33">
        <v>208</v>
      </c>
      <c r="F3836" s="34">
        <v>23614.53</v>
      </c>
      <c r="G3836" s="34">
        <v>0</v>
      </c>
      <c r="H3836" s="34">
        <v>19032.21</v>
      </c>
      <c r="I3836" s="34">
        <v>0</v>
      </c>
      <c r="J3836" s="35">
        <f t="shared" si="413"/>
        <v>23614.53</v>
      </c>
      <c r="K3836" s="35">
        <f t="shared" si="414"/>
        <v>4582.32</v>
      </c>
      <c r="L3836" s="35">
        <f t="shared" si="415"/>
        <v>4582.32</v>
      </c>
      <c r="M3836" s="36">
        <f t="shared" si="416"/>
        <v>0.19404663145952936</v>
      </c>
      <c r="N3836" s="37">
        <f t="shared" si="417"/>
        <v>2022</v>
      </c>
      <c r="O3836" s="38" t="str">
        <f t="shared" si="418"/>
        <v>Q3</v>
      </c>
      <c r="P3836" s="37">
        <f t="shared" si="419"/>
        <v>7</v>
      </c>
    </row>
    <row r="3837" spans="1:16" x14ac:dyDescent="0.25">
      <c r="A3837" s="31">
        <v>44743</v>
      </c>
      <c r="B3837" s="32" t="s">
        <v>82</v>
      </c>
      <c r="C3837" s="32" t="s">
        <v>75</v>
      </c>
      <c r="D3837" s="32" t="s">
        <v>77</v>
      </c>
      <c r="E3837" s="33">
        <v>130</v>
      </c>
      <c r="F3837" s="34">
        <v>15009.45</v>
      </c>
      <c r="G3837" s="34">
        <v>1410.88</v>
      </c>
      <c r="H3837" s="34">
        <v>12862.19</v>
      </c>
      <c r="I3837" s="34">
        <v>0</v>
      </c>
      <c r="J3837" s="35">
        <f t="shared" si="413"/>
        <v>13598.57</v>
      </c>
      <c r="K3837" s="35">
        <f t="shared" si="414"/>
        <v>736.3799999999992</v>
      </c>
      <c r="L3837" s="35">
        <f t="shared" si="415"/>
        <v>736.3799999999992</v>
      </c>
      <c r="M3837" s="36">
        <f t="shared" si="416"/>
        <v>5.4151282083336645E-2</v>
      </c>
      <c r="N3837" s="37">
        <f t="shared" si="417"/>
        <v>2022</v>
      </c>
      <c r="O3837" s="38" t="str">
        <f t="shared" si="418"/>
        <v>Q3</v>
      </c>
      <c r="P3837" s="37">
        <f t="shared" si="419"/>
        <v>7</v>
      </c>
    </row>
    <row r="3838" spans="1:16" x14ac:dyDescent="0.25">
      <c r="A3838" s="31">
        <v>44743</v>
      </c>
      <c r="B3838" s="32" t="s">
        <v>82</v>
      </c>
      <c r="C3838" s="32" t="s">
        <v>78</v>
      </c>
      <c r="D3838" s="32" t="s">
        <v>76</v>
      </c>
      <c r="E3838" s="33">
        <v>1994</v>
      </c>
      <c r="F3838" s="34">
        <v>224418.98</v>
      </c>
      <c r="G3838" s="34">
        <v>0</v>
      </c>
      <c r="H3838" s="34">
        <v>186792.31</v>
      </c>
      <c r="I3838" s="34">
        <v>0</v>
      </c>
      <c r="J3838" s="35">
        <f t="shared" si="413"/>
        <v>224418.98</v>
      </c>
      <c r="K3838" s="35">
        <f t="shared" si="414"/>
        <v>37626.670000000013</v>
      </c>
      <c r="L3838" s="35">
        <f t="shared" si="415"/>
        <v>37626.670000000013</v>
      </c>
      <c r="M3838" s="36">
        <f t="shared" si="416"/>
        <v>0.16766260144306872</v>
      </c>
      <c r="N3838" s="37">
        <f t="shared" si="417"/>
        <v>2022</v>
      </c>
      <c r="O3838" s="38" t="str">
        <f t="shared" si="418"/>
        <v>Q3</v>
      </c>
      <c r="P3838" s="37">
        <f t="shared" si="419"/>
        <v>7</v>
      </c>
    </row>
    <row r="3839" spans="1:16" x14ac:dyDescent="0.25">
      <c r="A3839" s="31">
        <v>44743</v>
      </c>
      <c r="B3839" s="32" t="s">
        <v>82</v>
      </c>
      <c r="C3839" s="32" t="s">
        <v>78</v>
      </c>
      <c r="D3839" s="32" t="s">
        <v>77</v>
      </c>
      <c r="E3839" s="33">
        <v>585</v>
      </c>
      <c r="F3839" s="34">
        <v>62881.39</v>
      </c>
      <c r="G3839" s="34">
        <v>5829.69</v>
      </c>
      <c r="H3839" s="34">
        <v>52060.69</v>
      </c>
      <c r="I3839" s="34">
        <v>0</v>
      </c>
      <c r="J3839" s="35">
        <f t="shared" si="413"/>
        <v>57051.7</v>
      </c>
      <c r="K3839" s="35">
        <f t="shared" si="414"/>
        <v>4991.0099999999948</v>
      </c>
      <c r="L3839" s="35">
        <f t="shared" si="415"/>
        <v>4991.0099999999948</v>
      </c>
      <c r="M3839" s="36">
        <f t="shared" si="416"/>
        <v>8.7482231029049007E-2</v>
      </c>
      <c r="N3839" s="37">
        <f t="shared" si="417"/>
        <v>2022</v>
      </c>
      <c r="O3839" s="38" t="str">
        <f t="shared" si="418"/>
        <v>Q3</v>
      </c>
      <c r="P3839" s="37">
        <f t="shared" si="419"/>
        <v>7</v>
      </c>
    </row>
    <row r="3840" spans="1:16" x14ac:dyDescent="0.25">
      <c r="A3840" s="31">
        <v>44743</v>
      </c>
      <c r="B3840" s="32" t="s">
        <v>82</v>
      </c>
      <c r="C3840" s="32" t="s">
        <v>79</v>
      </c>
      <c r="D3840" s="32" t="s">
        <v>76</v>
      </c>
      <c r="E3840" s="33">
        <v>161</v>
      </c>
      <c r="F3840" s="34">
        <v>17868.939999999999</v>
      </c>
      <c r="G3840" s="34">
        <v>0</v>
      </c>
      <c r="H3840" s="34">
        <v>15234.5</v>
      </c>
      <c r="I3840" s="34">
        <v>0</v>
      </c>
      <c r="J3840" s="35">
        <f t="shared" si="413"/>
        <v>17868.939999999999</v>
      </c>
      <c r="K3840" s="35">
        <f t="shared" si="414"/>
        <v>2634.4399999999987</v>
      </c>
      <c r="L3840" s="35">
        <f t="shared" si="415"/>
        <v>2634.4399999999987</v>
      </c>
      <c r="M3840" s="36">
        <f t="shared" si="416"/>
        <v>0.14743124102492922</v>
      </c>
      <c r="N3840" s="37">
        <f t="shared" si="417"/>
        <v>2022</v>
      </c>
      <c r="O3840" s="38" t="str">
        <f t="shared" si="418"/>
        <v>Q3</v>
      </c>
      <c r="P3840" s="37">
        <f t="shared" si="419"/>
        <v>7</v>
      </c>
    </row>
    <row r="3841" spans="1:16" x14ac:dyDescent="0.25">
      <c r="A3841" s="31">
        <v>44743</v>
      </c>
      <c r="B3841" s="32" t="s">
        <v>82</v>
      </c>
      <c r="C3841" s="32" t="s">
        <v>79</v>
      </c>
      <c r="D3841" s="32" t="s">
        <v>77</v>
      </c>
      <c r="E3841" s="33">
        <v>89</v>
      </c>
      <c r="F3841" s="34">
        <v>9491.32</v>
      </c>
      <c r="G3841" s="34">
        <v>920.18</v>
      </c>
      <c r="H3841" s="34">
        <v>7510.17</v>
      </c>
      <c r="I3841" s="34">
        <v>0</v>
      </c>
      <c r="J3841" s="35">
        <f t="shared" si="413"/>
        <v>8571.14</v>
      </c>
      <c r="K3841" s="35">
        <f t="shared" si="414"/>
        <v>1060.9699999999993</v>
      </c>
      <c r="L3841" s="35">
        <f t="shared" si="415"/>
        <v>1060.9699999999993</v>
      </c>
      <c r="M3841" s="36">
        <f t="shared" si="416"/>
        <v>0.12378400072802444</v>
      </c>
      <c r="N3841" s="37">
        <f t="shared" si="417"/>
        <v>2022</v>
      </c>
      <c r="O3841" s="38" t="str">
        <f t="shared" si="418"/>
        <v>Q3</v>
      </c>
      <c r="P3841" s="37">
        <f t="shared" si="419"/>
        <v>7</v>
      </c>
    </row>
    <row r="3842" spans="1:16" x14ac:dyDescent="0.25">
      <c r="A3842" s="31">
        <v>44743</v>
      </c>
      <c r="B3842" s="32" t="s">
        <v>83</v>
      </c>
      <c r="C3842" s="32" t="s">
        <v>86</v>
      </c>
      <c r="D3842" s="32" t="s">
        <v>76</v>
      </c>
      <c r="E3842" s="33">
        <v>66</v>
      </c>
      <c r="F3842" s="34">
        <v>41568.839999999997</v>
      </c>
      <c r="G3842" s="34">
        <v>0</v>
      </c>
      <c r="H3842" s="34">
        <v>22751.18</v>
      </c>
      <c r="I3842" s="34">
        <v>3321.26</v>
      </c>
      <c r="J3842" s="35">
        <f t="shared" ref="J3842:J3905" si="420">F3842-G3842</f>
        <v>41568.839999999997</v>
      </c>
      <c r="K3842" s="35">
        <f t="shared" ref="K3842:K3905" si="421">J3842-H3842</f>
        <v>18817.659999999996</v>
      </c>
      <c r="L3842" s="35">
        <f t="shared" ref="L3842:L3905" si="422">K3842-I3842</f>
        <v>15496.399999999996</v>
      </c>
      <c r="M3842" s="36">
        <f t="shared" ref="M3842:M3905" si="423">IF(J3842=0,0,K3842/J3842)</f>
        <v>0.45268667588511002</v>
      </c>
      <c r="N3842" s="37">
        <f t="shared" ref="N3842:N3905" si="424">YEAR(A3842)</f>
        <v>2022</v>
      </c>
      <c r="O3842" s="38" t="str">
        <f t="shared" ref="O3842:O3905" si="425">"Q"&amp;ROUNDUP(MONTH(A3842)/3,0)</f>
        <v>Q3</v>
      </c>
      <c r="P3842" s="37">
        <f t="shared" ref="P3842:P3905" si="426">MONTH(A3842)</f>
        <v>7</v>
      </c>
    </row>
    <row r="3843" spans="1:16" x14ac:dyDescent="0.25">
      <c r="A3843" s="31">
        <v>44743</v>
      </c>
      <c r="B3843" s="32" t="s">
        <v>83</v>
      </c>
      <c r="C3843" s="32" t="s">
        <v>86</v>
      </c>
      <c r="D3843" s="32" t="s">
        <v>77</v>
      </c>
      <c r="E3843" s="33">
        <v>62</v>
      </c>
      <c r="F3843" s="34">
        <v>44064.5</v>
      </c>
      <c r="G3843" s="34">
        <v>4160.87</v>
      </c>
      <c r="H3843" s="34">
        <v>23653.71</v>
      </c>
      <c r="I3843" s="34">
        <v>3192.52</v>
      </c>
      <c r="J3843" s="35">
        <f t="shared" si="420"/>
        <v>39903.629999999997</v>
      </c>
      <c r="K3843" s="35">
        <f t="shared" si="421"/>
        <v>16249.919999999998</v>
      </c>
      <c r="L3843" s="35">
        <f t="shared" si="422"/>
        <v>13057.399999999998</v>
      </c>
      <c r="M3843" s="36">
        <f t="shared" si="423"/>
        <v>0.40722911674952877</v>
      </c>
      <c r="N3843" s="37">
        <f t="shared" si="424"/>
        <v>2022</v>
      </c>
      <c r="O3843" s="38" t="str">
        <f t="shared" si="425"/>
        <v>Q3</v>
      </c>
      <c r="P3843" s="37">
        <f t="shared" si="426"/>
        <v>7</v>
      </c>
    </row>
    <row r="3844" spans="1:16" x14ac:dyDescent="0.25">
      <c r="A3844" s="31">
        <v>44743</v>
      </c>
      <c r="B3844" s="32" t="s">
        <v>83</v>
      </c>
      <c r="C3844" s="32" t="s">
        <v>75</v>
      </c>
      <c r="D3844" s="32" t="s">
        <v>76</v>
      </c>
      <c r="E3844" s="33">
        <v>84</v>
      </c>
      <c r="F3844" s="34">
        <v>44816.7</v>
      </c>
      <c r="G3844" s="34">
        <v>0</v>
      </c>
      <c r="H3844" s="34">
        <v>24614.29</v>
      </c>
      <c r="I3844" s="34">
        <v>0</v>
      </c>
      <c r="J3844" s="35">
        <f t="shared" si="420"/>
        <v>44816.7</v>
      </c>
      <c r="K3844" s="35">
        <f t="shared" si="421"/>
        <v>20202.409999999996</v>
      </c>
      <c r="L3844" s="35">
        <f t="shared" si="422"/>
        <v>20202.409999999996</v>
      </c>
      <c r="M3844" s="36">
        <f t="shared" si="423"/>
        <v>0.45077861600697949</v>
      </c>
      <c r="N3844" s="37">
        <f t="shared" si="424"/>
        <v>2022</v>
      </c>
      <c r="O3844" s="38" t="str">
        <f t="shared" si="425"/>
        <v>Q3</v>
      </c>
      <c r="P3844" s="37">
        <f t="shared" si="426"/>
        <v>7</v>
      </c>
    </row>
    <row r="3845" spans="1:16" x14ac:dyDescent="0.25">
      <c r="A3845" s="31">
        <v>44743</v>
      </c>
      <c r="B3845" s="32" t="s">
        <v>83</v>
      </c>
      <c r="C3845" s="32" t="s">
        <v>75</v>
      </c>
      <c r="D3845" s="32" t="s">
        <v>77</v>
      </c>
      <c r="E3845" s="33">
        <v>68</v>
      </c>
      <c r="F3845" s="34">
        <v>43622.99</v>
      </c>
      <c r="G3845" s="34">
        <v>4044.64</v>
      </c>
      <c r="H3845" s="34">
        <v>23886.06</v>
      </c>
      <c r="I3845" s="34">
        <v>0</v>
      </c>
      <c r="J3845" s="35">
        <f t="shared" si="420"/>
        <v>39578.35</v>
      </c>
      <c r="K3845" s="35">
        <f t="shared" si="421"/>
        <v>15692.289999999997</v>
      </c>
      <c r="L3845" s="35">
        <f t="shared" si="422"/>
        <v>15692.289999999997</v>
      </c>
      <c r="M3845" s="36">
        <f t="shared" si="423"/>
        <v>0.39648671559072063</v>
      </c>
      <c r="N3845" s="37">
        <f t="shared" si="424"/>
        <v>2022</v>
      </c>
      <c r="O3845" s="38" t="str">
        <f t="shared" si="425"/>
        <v>Q3</v>
      </c>
      <c r="P3845" s="37">
        <f t="shared" si="426"/>
        <v>7</v>
      </c>
    </row>
    <row r="3846" spans="1:16" x14ac:dyDescent="0.25">
      <c r="A3846" s="31">
        <v>44743</v>
      </c>
      <c r="B3846" s="32" t="s">
        <v>83</v>
      </c>
      <c r="C3846" s="32" t="s">
        <v>78</v>
      </c>
      <c r="D3846" s="32" t="s">
        <v>76</v>
      </c>
      <c r="E3846" s="33">
        <v>573</v>
      </c>
      <c r="F3846" s="34">
        <v>370469.95</v>
      </c>
      <c r="G3846" s="34">
        <v>0</v>
      </c>
      <c r="H3846" s="34">
        <v>198300.58</v>
      </c>
      <c r="I3846" s="34">
        <v>0</v>
      </c>
      <c r="J3846" s="35">
        <f t="shared" si="420"/>
        <v>370469.95</v>
      </c>
      <c r="K3846" s="35">
        <f t="shared" si="421"/>
        <v>172169.37000000002</v>
      </c>
      <c r="L3846" s="35">
        <f t="shared" si="422"/>
        <v>172169.37000000002</v>
      </c>
      <c r="M3846" s="36">
        <f t="shared" si="423"/>
        <v>0.46473234873705688</v>
      </c>
      <c r="N3846" s="37">
        <f t="shared" si="424"/>
        <v>2022</v>
      </c>
      <c r="O3846" s="38" t="str">
        <f t="shared" si="425"/>
        <v>Q3</v>
      </c>
      <c r="P3846" s="37">
        <f t="shared" si="426"/>
        <v>7</v>
      </c>
    </row>
    <row r="3847" spans="1:16" x14ac:dyDescent="0.25">
      <c r="A3847" s="31">
        <v>44743</v>
      </c>
      <c r="B3847" s="32" t="s">
        <v>83</v>
      </c>
      <c r="C3847" s="32" t="s">
        <v>78</v>
      </c>
      <c r="D3847" s="32" t="s">
        <v>77</v>
      </c>
      <c r="E3847" s="33">
        <v>160</v>
      </c>
      <c r="F3847" s="34">
        <v>88439.65</v>
      </c>
      <c r="G3847" s="34">
        <v>8397.2999999999993</v>
      </c>
      <c r="H3847" s="34">
        <v>47356.02</v>
      </c>
      <c r="I3847" s="34">
        <v>0</v>
      </c>
      <c r="J3847" s="35">
        <f t="shared" si="420"/>
        <v>80042.349999999991</v>
      </c>
      <c r="K3847" s="35">
        <f t="shared" si="421"/>
        <v>32686.329999999994</v>
      </c>
      <c r="L3847" s="35">
        <f t="shared" si="422"/>
        <v>32686.329999999994</v>
      </c>
      <c r="M3847" s="36">
        <f t="shared" si="423"/>
        <v>0.40836294786447425</v>
      </c>
      <c r="N3847" s="37">
        <f t="shared" si="424"/>
        <v>2022</v>
      </c>
      <c r="O3847" s="38" t="str">
        <f t="shared" si="425"/>
        <v>Q3</v>
      </c>
      <c r="P3847" s="37">
        <f t="shared" si="426"/>
        <v>7</v>
      </c>
    </row>
    <row r="3848" spans="1:16" x14ac:dyDescent="0.25">
      <c r="A3848" s="31">
        <v>44743</v>
      </c>
      <c r="B3848" s="32" t="s">
        <v>83</v>
      </c>
      <c r="C3848" s="32" t="s">
        <v>79</v>
      </c>
      <c r="D3848" s="32" t="s">
        <v>76</v>
      </c>
      <c r="E3848" s="33">
        <v>62</v>
      </c>
      <c r="F3848" s="34">
        <v>47424.93</v>
      </c>
      <c r="G3848" s="34">
        <v>0</v>
      </c>
      <c r="H3848" s="34">
        <v>25720.14</v>
      </c>
      <c r="I3848" s="34">
        <v>0</v>
      </c>
      <c r="J3848" s="35">
        <f t="shared" si="420"/>
        <v>47424.93</v>
      </c>
      <c r="K3848" s="35">
        <f t="shared" si="421"/>
        <v>21704.79</v>
      </c>
      <c r="L3848" s="35">
        <f t="shared" si="422"/>
        <v>21704.79</v>
      </c>
      <c r="M3848" s="36">
        <f t="shared" si="423"/>
        <v>0.45766625274934514</v>
      </c>
      <c r="N3848" s="37">
        <f t="shared" si="424"/>
        <v>2022</v>
      </c>
      <c r="O3848" s="38" t="str">
        <f t="shared" si="425"/>
        <v>Q3</v>
      </c>
      <c r="P3848" s="37">
        <f t="shared" si="426"/>
        <v>7</v>
      </c>
    </row>
    <row r="3849" spans="1:16" x14ac:dyDescent="0.25">
      <c r="A3849" s="31">
        <v>44743</v>
      </c>
      <c r="B3849" s="32" t="s">
        <v>83</v>
      </c>
      <c r="C3849" s="32" t="s">
        <v>79</v>
      </c>
      <c r="D3849" s="32" t="s">
        <v>77</v>
      </c>
      <c r="E3849" s="33">
        <v>28</v>
      </c>
      <c r="F3849" s="34">
        <v>20723.64</v>
      </c>
      <c r="G3849" s="34">
        <v>1848.18</v>
      </c>
      <c r="H3849" s="34">
        <v>11051.67</v>
      </c>
      <c r="I3849" s="34">
        <v>0</v>
      </c>
      <c r="J3849" s="35">
        <f t="shared" si="420"/>
        <v>18875.46</v>
      </c>
      <c r="K3849" s="35">
        <f t="shared" si="421"/>
        <v>7823.7899999999991</v>
      </c>
      <c r="L3849" s="35">
        <f t="shared" si="422"/>
        <v>7823.7899999999991</v>
      </c>
      <c r="M3849" s="36">
        <f t="shared" si="423"/>
        <v>0.41449532885556162</v>
      </c>
      <c r="N3849" s="37">
        <f t="shared" si="424"/>
        <v>2022</v>
      </c>
      <c r="O3849" s="38" t="str">
        <f t="shared" si="425"/>
        <v>Q3</v>
      </c>
      <c r="P3849" s="37">
        <f t="shared" si="426"/>
        <v>7</v>
      </c>
    </row>
    <row r="3850" spans="1:16" x14ac:dyDescent="0.25">
      <c r="A3850" s="31">
        <v>44743</v>
      </c>
      <c r="B3850" s="32" t="s">
        <v>84</v>
      </c>
      <c r="C3850" s="32" t="s">
        <v>86</v>
      </c>
      <c r="D3850" s="32" t="s">
        <v>76</v>
      </c>
      <c r="E3850" s="33">
        <v>37</v>
      </c>
      <c r="F3850" s="34">
        <v>133926.65</v>
      </c>
      <c r="G3850" s="34">
        <v>0</v>
      </c>
      <c r="H3850" s="34">
        <v>109670.42</v>
      </c>
      <c r="I3850" s="34">
        <v>10712.89</v>
      </c>
      <c r="J3850" s="35">
        <f t="shared" si="420"/>
        <v>133926.65</v>
      </c>
      <c r="K3850" s="35">
        <f t="shared" si="421"/>
        <v>24256.229999999996</v>
      </c>
      <c r="L3850" s="35">
        <f t="shared" si="422"/>
        <v>13543.339999999997</v>
      </c>
      <c r="M3850" s="36">
        <f t="shared" si="423"/>
        <v>0.18111578240775825</v>
      </c>
      <c r="N3850" s="37">
        <f t="shared" si="424"/>
        <v>2022</v>
      </c>
      <c r="O3850" s="38" t="str">
        <f t="shared" si="425"/>
        <v>Q3</v>
      </c>
      <c r="P3850" s="37">
        <f t="shared" si="426"/>
        <v>7</v>
      </c>
    </row>
    <row r="3851" spans="1:16" x14ac:dyDescent="0.25">
      <c r="A3851" s="31">
        <v>44743</v>
      </c>
      <c r="B3851" s="32" t="s">
        <v>84</v>
      </c>
      <c r="C3851" s="32" t="s">
        <v>86</v>
      </c>
      <c r="D3851" s="32" t="s">
        <v>77</v>
      </c>
      <c r="E3851" s="33">
        <v>25</v>
      </c>
      <c r="F3851" s="34">
        <v>73059.820000000007</v>
      </c>
      <c r="G3851" s="34">
        <v>6953.59</v>
      </c>
      <c r="H3851" s="34">
        <v>60231.37</v>
      </c>
      <c r="I3851" s="34">
        <v>5291.54</v>
      </c>
      <c r="J3851" s="35">
        <f t="shared" si="420"/>
        <v>66106.23000000001</v>
      </c>
      <c r="K3851" s="35">
        <f t="shared" si="421"/>
        <v>5874.8600000000079</v>
      </c>
      <c r="L3851" s="35">
        <f t="shared" si="422"/>
        <v>583.32000000000789</v>
      </c>
      <c r="M3851" s="36">
        <f t="shared" si="423"/>
        <v>8.8869990014556977E-2</v>
      </c>
      <c r="N3851" s="37">
        <f t="shared" si="424"/>
        <v>2022</v>
      </c>
      <c r="O3851" s="38" t="str">
        <f t="shared" si="425"/>
        <v>Q3</v>
      </c>
      <c r="P3851" s="37">
        <f t="shared" si="426"/>
        <v>7</v>
      </c>
    </row>
    <row r="3852" spans="1:16" x14ac:dyDescent="0.25">
      <c r="A3852" s="31">
        <v>44743</v>
      </c>
      <c r="B3852" s="32" t="s">
        <v>84</v>
      </c>
      <c r="C3852" s="32" t="s">
        <v>75</v>
      </c>
      <c r="D3852" s="32" t="s">
        <v>76</v>
      </c>
      <c r="E3852" s="33">
        <v>53</v>
      </c>
      <c r="F3852" s="34">
        <v>251660.23</v>
      </c>
      <c r="G3852" s="34">
        <v>0</v>
      </c>
      <c r="H3852" s="34">
        <v>212467.91</v>
      </c>
      <c r="I3852" s="34">
        <v>0</v>
      </c>
      <c r="J3852" s="35">
        <f t="shared" si="420"/>
        <v>251660.23</v>
      </c>
      <c r="K3852" s="35">
        <f t="shared" si="421"/>
        <v>39192.320000000007</v>
      </c>
      <c r="L3852" s="35">
        <f t="shared" si="422"/>
        <v>39192.320000000007</v>
      </c>
      <c r="M3852" s="36">
        <f t="shared" si="423"/>
        <v>0.15573505595222575</v>
      </c>
      <c r="N3852" s="37">
        <f t="shared" si="424"/>
        <v>2022</v>
      </c>
      <c r="O3852" s="38" t="str">
        <f t="shared" si="425"/>
        <v>Q3</v>
      </c>
      <c r="P3852" s="37">
        <f t="shared" si="426"/>
        <v>7</v>
      </c>
    </row>
    <row r="3853" spans="1:16" x14ac:dyDescent="0.25">
      <c r="A3853" s="31">
        <v>44743</v>
      </c>
      <c r="B3853" s="32" t="s">
        <v>84</v>
      </c>
      <c r="C3853" s="32" t="s">
        <v>75</v>
      </c>
      <c r="D3853" s="32" t="s">
        <v>77</v>
      </c>
      <c r="E3853" s="33">
        <v>31</v>
      </c>
      <c r="F3853" s="34">
        <v>122232.6</v>
      </c>
      <c r="G3853" s="34">
        <v>11290.35</v>
      </c>
      <c r="H3853" s="34">
        <v>101359.32</v>
      </c>
      <c r="I3853" s="34">
        <v>0</v>
      </c>
      <c r="J3853" s="35">
        <f t="shared" si="420"/>
        <v>110942.25</v>
      </c>
      <c r="K3853" s="35">
        <f t="shared" si="421"/>
        <v>9582.929999999993</v>
      </c>
      <c r="L3853" s="35">
        <f t="shared" si="422"/>
        <v>9582.929999999993</v>
      </c>
      <c r="M3853" s="36">
        <f t="shared" si="423"/>
        <v>8.6377642422070883E-2</v>
      </c>
      <c r="N3853" s="37">
        <f t="shared" si="424"/>
        <v>2022</v>
      </c>
      <c r="O3853" s="38" t="str">
        <f t="shared" si="425"/>
        <v>Q3</v>
      </c>
      <c r="P3853" s="37">
        <f t="shared" si="426"/>
        <v>7</v>
      </c>
    </row>
    <row r="3854" spans="1:16" x14ac:dyDescent="0.25">
      <c r="A3854" s="31">
        <v>44743</v>
      </c>
      <c r="B3854" s="32" t="s">
        <v>84</v>
      </c>
      <c r="C3854" s="32" t="s">
        <v>78</v>
      </c>
      <c r="D3854" s="32" t="s">
        <v>76</v>
      </c>
      <c r="E3854" s="33">
        <v>188</v>
      </c>
      <c r="F3854" s="34">
        <v>768461.96</v>
      </c>
      <c r="G3854" s="34">
        <v>0</v>
      </c>
      <c r="H3854" s="34">
        <v>640333.75</v>
      </c>
      <c r="I3854" s="34">
        <v>0</v>
      </c>
      <c r="J3854" s="35">
        <f t="shared" si="420"/>
        <v>768461.96</v>
      </c>
      <c r="K3854" s="35">
        <f t="shared" si="421"/>
        <v>128128.20999999996</v>
      </c>
      <c r="L3854" s="35">
        <f t="shared" si="422"/>
        <v>128128.20999999996</v>
      </c>
      <c r="M3854" s="36">
        <f t="shared" si="423"/>
        <v>0.16673331494508845</v>
      </c>
      <c r="N3854" s="37">
        <f t="shared" si="424"/>
        <v>2022</v>
      </c>
      <c r="O3854" s="38" t="str">
        <f t="shared" si="425"/>
        <v>Q3</v>
      </c>
      <c r="P3854" s="37">
        <f t="shared" si="426"/>
        <v>7</v>
      </c>
    </row>
    <row r="3855" spans="1:16" x14ac:dyDescent="0.25">
      <c r="A3855" s="31">
        <v>44743</v>
      </c>
      <c r="B3855" s="32" t="s">
        <v>84</v>
      </c>
      <c r="C3855" s="32" t="s">
        <v>78</v>
      </c>
      <c r="D3855" s="32" t="s">
        <v>77</v>
      </c>
      <c r="E3855" s="33">
        <v>60</v>
      </c>
      <c r="F3855" s="34">
        <v>266754.21999999997</v>
      </c>
      <c r="G3855" s="34">
        <v>25218.06</v>
      </c>
      <c r="H3855" s="34">
        <v>225380.82</v>
      </c>
      <c r="I3855" s="34">
        <v>0</v>
      </c>
      <c r="J3855" s="35">
        <f t="shared" si="420"/>
        <v>241536.15999999997</v>
      </c>
      <c r="K3855" s="35">
        <f t="shared" si="421"/>
        <v>16155.339999999967</v>
      </c>
      <c r="L3855" s="35">
        <f t="shared" si="422"/>
        <v>16155.339999999967</v>
      </c>
      <c r="M3855" s="36">
        <f t="shared" si="423"/>
        <v>6.6885802937332317E-2</v>
      </c>
      <c r="N3855" s="37">
        <f t="shared" si="424"/>
        <v>2022</v>
      </c>
      <c r="O3855" s="38" t="str">
        <f t="shared" si="425"/>
        <v>Q3</v>
      </c>
      <c r="P3855" s="37">
        <f t="shared" si="426"/>
        <v>7</v>
      </c>
    </row>
    <row r="3856" spans="1:16" x14ac:dyDescent="0.25">
      <c r="A3856" s="31">
        <v>44743</v>
      </c>
      <c r="B3856" s="32" t="s">
        <v>84</v>
      </c>
      <c r="C3856" s="32" t="s">
        <v>79</v>
      </c>
      <c r="D3856" s="32" t="s">
        <v>76</v>
      </c>
      <c r="E3856" s="33">
        <v>39</v>
      </c>
      <c r="F3856" s="34">
        <v>149521.74</v>
      </c>
      <c r="G3856" s="34">
        <v>0</v>
      </c>
      <c r="H3856" s="34">
        <v>120400.48</v>
      </c>
      <c r="I3856" s="34">
        <v>0</v>
      </c>
      <c r="J3856" s="35">
        <f t="shared" si="420"/>
        <v>149521.74</v>
      </c>
      <c r="K3856" s="35">
        <f t="shared" si="421"/>
        <v>29121.259999999995</v>
      </c>
      <c r="L3856" s="35">
        <f t="shared" si="422"/>
        <v>29121.259999999995</v>
      </c>
      <c r="M3856" s="36">
        <f t="shared" si="423"/>
        <v>0.19476271477311591</v>
      </c>
      <c r="N3856" s="37">
        <f t="shared" si="424"/>
        <v>2022</v>
      </c>
      <c r="O3856" s="38" t="str">
        <f t="shared" si="425"/>
        <v>Q3</v>
      </c>
      <c r="P3856" s="37">
        <f t="shared" si="426"/>
        <v>7</v>
      </c>
    </row>
    <row r="3857" spans="1:16" x14ac:dyDescent="0.25">
      <c r="A3857" s="31">
        <v>44743</v>
      </c>
      <c r="B3857" s="32" t="s">
        <v>84</v>
      </c>
      <c r="C3857" s="32" t="s">
        <v>79</v>
      </c>
      <c r="D3857" s="32" t="s">
        <v>77</v>
      </c>
      <c r="E3857" s="33">
        <v>23</v>
      </c>
      <c r="F3857" s="34">
        <v>96306.06</v>
      </c>
      <c r="G3857" s="34">
        <v>8394.2099999999991</v>
      </c>
      <c r="H3857" s="34">
        <v>84628.38</v>
      </c>
      <c r="I3857" s="34">
        <v>0</v>
      </c>
      <c r="J3857" s="35">
        <f t="shared" si="420"/>
        <v>87911.85</v>
      </c>
      <c r="K3857" s="35">
        <f t="shared" si="421"/>
        <v>3283.4700000000012</v>
      </c>
      <c r="L3857" s="35">
        <f t="shared" si="422"/>
        <v>3283.4700000000012</v>
      </c>
      <c r="M3857" s="36">
        <f t="shared" si="423"/>
        <v>3.7349572327280124E-2</v>
      </c>
      <c r="N3857" s="37">
        <f t="shared" si="424"/>
        <v>2022</v>
      </c>
      <c r="O3857" s="38" t="str">
        <f t="shared" si="425"/>
        <v>Q3</v>
      </c>
      <c r="P3857" s="37">
        <f t="shared" si="426"/>
        <v>7</v>
      </c>
    </row>
    <row r="3858" spans="1:16" x14ac:dyDescent="0.25">
      <c r="A3858" s="31">
        <v>44743</v>
      </c>
      <c r="B3858" s="32" t="s">
        <v>85</v>
      </c>
      <c r="C3858" s="32" t="s">
        <v>86</v>
      </c>
      <c r="D3858" s="32" t="s">
        <v>76</v>
      </c>
      <c r="E3858" s="33">
        <v>53</v>
      </c>
      <c r="F3858" s="34">
        <v>62104.47</v>
      </c>
      <c r="G3858" s="34">
        <v>0</v>
      </c>
      <c r="H3858" s="34">
        <v>35435.360000000001</v>
      </c>
      <c r="I3858" s="34">
        <v>4966.7700000000004</v>
      </c>
      <c r="J3858" s="35">
        <f t="shared" si="420"/>
        <v>62104.47</v>
      </c>
      <c r="K3858" s="35">
        <f t="shared" si="421"/>
        <v>26669.11</v>
      </c>
      <c r="L3858" s="35">
        <f t="shared" si="422"/>
        <v>21702.34</v>
      </c>
      <c r="M3858" s="36">
        <f t="shared" si="423"/>
        <v>0.42942335712711177</v>
      </c>
      <c r="N3858" s="37">
        <f t="shared" si="424"/>
        <v>2022</v>
      </c>
      <c r="O3858" s="38" t="str">
        <f t="shared" si="425"/>
        <v>Q3</v>
      </c>
      <c r="P3858" s="37">
        <f t="shared" si="426"/>
        <v>7</v>
      </c>
    </row>
    <row r="3859" spans="1:16" x14ac:dyDescent="0.25">
      <c r="A3859" s="31">
        <v>44743</v>
      </c>
      <c r="B3859" s="32" t="s">
        <v>85</v>
      </c>
      <c r="C3859" s="32" t="s">
        <v>86</v>
      </c>
      <c r="D3859" s="32" t="s">
        <v>77</v>
      </c>
      <c r="E3859" s="33">
        <v>16</v>
      </c>
      <c r="F3859" s="34">
        <v>19340.7</v>
      </c>
      <c r="G3859" s="34">
        <v>1844.27</v>
      </c>
      <c r="H3859" s="34">
        <v>10813.29</v>
      </c>
      <c r="I3859" s="34">
        <v>1399.72</v>
      </c>
      <c r="J3859" s="35">
        <f t="shared" si="420"/>
        <v>17496.43</v>
      </c>
      <c r="K3859" s="35">
        <f t="shared" si="421"/>
        <v>6683.1399999999994</v>
      </c>
      <c r="L3859" s="35">
        <f t="shared" si="422"/>
        <v>5283.4199999999992</v>
      </c>
      <c r="M3859" s="36">
        <f t="shared" si="423"/>
        <v>0.38197163649956017</v>
      </c>
      <c r="N3859" s="37">
        <f t="shared" si="424"/>
        <v>2022</v>
      </c>
      <c r="O3859" s="38" t="str">
        <f t="shared" si="425"/>
        <v>Q3</v>
      </c>
      <c r="P3859" s="37">
        <f t="shared" si="426"/>
        <v>7</v>
      </c>
    </row>
    <row r="3860" spans="1:16" x14ac:dyDescent="0.25">
      <c r="A3860" s="31">
        <v>44743</v>
      </c>
      <c r="B3860" s="32" t="s">
        <v>85</v>
      </c>
      <c r="C3860" s="32" t="s">
        <v>75</v>
      </c>
      <c r="D3860" s="32" t="s">
        <v>76</v>
      </c>
      <c r="E3860" s="33">
        <v>43</v>
      </c>
      <c r="F3860" s="34">
        <v>55538.95</v>
      </c>
      <c r="G3860" s="34">
        <v>0</v>
      </c>
      <c r="H3860" s="34">
        <v>31935.19</v>
      </c>
      <c r="I3860" s="34">
        <v>0</v>
      </c>
      <c r="J3860" s="35">
        <f t="shared" si="420"/>
        <v>55538.95</v>
      </c>
      <c r="K3860" s="35">
        <f t="shared" si="421"/>
        <v>23603.759999999998</v>
      </c>
      <c r="L3860" s="35">
        <f t="shared" si="422"/>
        <v>23603.759999999998</v>
      </c>
      <c r="M3860" s="36">
        <f t="shared" si="423"/>
        <v>0.42499471091909369</v>
      </c>
      <c r="N3860" s="37">
        <f t="shared" si="424"/>
        <v>2022</v>
      </c>
      <c r="O3860" s="38" t="str">
        <f t="shared" si="425"/>
        <v>Q3</v>
      </c>
      <c r="P3860" s="37">
        <f t="shared" si="426"/>
        <v>7</v>
      </c>
    </row>
    <row r="3861" spans="1:16" x14ac:dyDescent="0.25">
      <c r="A3861" s="31">
        <v>44743</v>
      </c>
      <c r="B3861" s="32" t="s">
        <v>85</v>
      </c>
      <c r="C3861" s="32" t="s">
        <v>75</v>
      </c>
      <c r="D3861" s="32" t="s">
        <v>77</v>
      </c>
      <c r="E3861" s="33">
        <v>25</v>
      </c>
      <c r="F3861" s="34">
        <v>35479.79</v>
      </c>
      <c r="G3861" s="34">
        <v>3114.5</v>
      </c>
      <c r="H3861" s="34">
        <v>17707.919999999998</v>
      </c>
      <c r="I3861" s="34">
        <v>0</v>
      </c>
      <c r="J3861" s="35">
        <f t="shared" si="420"/>
        <v>32365.29</v>
      </c>
      <c r="K3861" s="35">
        <f t="shared" si="421"/>
        <v>14657.370000000003</v>
      </c>
      <c r="L3861" s="35">
        <f t="shared" si="422"/>
        <v>14657.370000000003</v>
      </c>
      <c r="M3861" s="36">
        <f t="shared" si="423"/>
        <v>0.45287312426367882</v>
      </c>
      <c r="N3861" s="37">
        <f t="shared" si="424"/>
        <v>2022</v>
      </c>
      <c r="O3861" s="38" t="str">
        <f t="shared" si="425"/>
        <v>Q3</v>
      </c>
      <c r="P3861" s="37">
        <f t="shared" si="426"/>
        <v>7</v>
      </c>
    </row>
    <row r="3862" spans="1:16" x14ac:dyDescent="0.25">
      <c r="A3862" s="31">
        <v>44743</v>
      </c>
      <c r="B3862" s="32" t="s">
        <v>85</v>
      </c>
      <c r="C3862" s="32" t="s">
        <v>78</v>
      </c>
      <c r="D3862" s="32" t="s">
        <v>76</v>
      </c>
      <c r="E3862" s="33">
        <v>245</v>
      </c>
      <c r="F3862" s="34">
        <v>309227.39</v>
      </c>
      <c r="G3862" s="34">
        <v>0</v>
      </c>
      <c r="H3862" s="34">
        <v>168278.36</v>
      </c>
      <c r="I3862" s="34">
        <v>0</v>
      </c>
      <c r="J3862" s="35">
        <f t="shared" si="420"/>
        <v>309227.39</v>
      </c>
      <c r="K3862" s="35">
        <f t="shared" si="421"/>
        <v>140949.03000000003</v>
      </c>
      <c r="L3862" s="35">
        <f t="shared" si="422"/>
        <v>140949.03000000003</v>
      </c>
      <c r="M3862" s="36">
        <f t="shared" si="423"/>
        <v>0.45581030192700595</v>
      </c>
      <c r="N3862" s="37">
        <f t="shared" si="424"/>
        <v>2022</v>
      </c>
      <c r="O3862" s="38" t="str">
        <f t="shared" si="425"/>
        <v>Q3</v>
      </c>
      <c r="P3862" s="37">
        <f t="shared" si="426"/>
        <v>7</v>
      </c>
    </row>
    <row r="3863" spans="1:16" x14ac:dyDescent="0.25">
      <c r="A3863" s="31">
        <v>44743</v>
      </c>
      <c r="B3863" s="32" t="s">
        <v>85</v>
      </c>
      <c r="C3863" s="32" t="s">
        <v>78</v>
      </c>
      <c r="D3863" s="32" t="s">
        <v>77</v>
      </c>
      <c r="E3863" s="33">
        <v>67</v>
      </c>
      <c r="F3863" s="34">
        <v>88452.21</v>
      </c>
      <c r="G3863" s="34">
        <v>7795.16</v>
      </c>
      <c r="H3863" s="34">
        <v>47177.71</v>
      </c>
      <c r="I3863" s="34">
        <v>0</v>
      </c>
      <c r="J3863" s="35">
        <f t="shared" si="420"/>
        <v>80657.05</v>
      </c>
      <c r="K3863" s="35">
        <f t="shared" si="421"/>
        <v>33479.340000000004</v>
      </c>
      <c r="L3863" s="35">
        <f t="shared" si="422"/>
        <v>33479.340000000004</v>
      </c>
      <c r="M3863" s="36">
        <f t="shared" si="423"/>
        <v>0.41508262451949335</v>
      </c>
      <c r="N3863" s="37">
        <f t="shared" si="424"/>
        <v>2022</v>
      </c>
      <c r="O3863" s="38" t="str">
        <f t="shared" si="425"/>
        <v>Q3</v>
      </c>
      <c r="P3863" s="37">
        <f t="shared" si="426"/>
        <v>7</v>
      </c>
    </row>
    <row r="3864" spans="1:16" x14ac:dyDescent="0.25">
      <c r="A3864" s="31">
        <v>44743</v>
      </c>
      <c r="B3864" s="32" t="s">
        <v>85</v>
      </c>
      <c r="C3864" s="32" t="s">
        <v>79</v>
      </c>
      <c r="D3864" s="32" t="s">
        <v>76</v>
      </c>
      <c r="E3864" s="33">
        <v>30</v>
      </c>
      <c r="F3864" s="34">
        <v>37197.17</v>
      </c>
      <c r="G3864" s="34">
        <v>0</v>
      </c>
      <c r="H3864" s="34">
        <v>19525.63</v>
      </c>
      <c r="I3864" s="34">
        <v>0</v>
      </c>
      <c r="J3864" s="35">
        <f t="shared" si="420"/>
        <v>37197.17</v>
      </c>
      <c r="K3864" s="35">
        <f t="shared" si="421"/>
        <v>17671.539999999997</v>
      </c>
      <c r="L3864" s="35">
        <f t="shared" si="422"/>
        <v>17671.539999999997</v>
      </c>
      <c r="M3864" s="36">
        <f t="shared" si="423"/>
        <v>0.47507753950098885</v>
      </c>
      <c r="N3864" s="37">
        <f t="shared" si="424"/>
        <v>2022</v>
      </c>
      <c r="O3864" s="38" t="str">
        <f t="shared" si="425"/>
        <v>Q3</v>
      </c>
      <c r="P3864" s="37">
        <f t="shared" si="426"/>
        <v>7</v>
      </c>
    </row>
    <row r="3865" spans="1:16" x14ac:dyDescent="0.25">
      <c r="A3865" s="31">
        <v>44743</v>
      </c>
      <c r="B3865" s="32" t="s">
        <v>85</v>
      </c>
      <c r="C3865" s="32" t="s">
        <v>79</v>
      </c>
      <c r="D3865" s="32" t="s">
        <v>77</v>
      </c>
      <c r="E3865" s="33">
        <v>16</v>
      </c>
      <c r="F3865" s="34">
        <v>18642.5</v>
      </c>
      <c r="G3865" s="34">
        <v>1752.43</v>
      </c>
      <c r="H3865" s="34">
        <v>9709.18</v>
      </c>
      <c r="I3865" s="34">
        <v>0</v>
      </c>
      <c r="J3865" s="35">
        <f t="shared" si="420"/>
        <v>16890.07</v>
      </c>
      <c r="K3865" s="35">
        <f t="shared" si="421"/>
        <v>7180.8899999999994</v>
      </c>
      <c r="L3865" s="35">
        <f t="shared" si="422"/>
        <v>7180.8899999999994</v>
      </c>
      <c r="M3865" s="36">
        <f t="shared" si="423"/>
        <v>0.42515454346844028</v>
      </c>
      <c r="N3865" s="37">
        <f t="shared" si="424"/>
        <v>2022</v>
      </c>
      <c r="O3865" s="38" t="str">
        <f t="shared" si="425"/>
        <v>Q3</v>
      </c>
      <c r="P3865" s="37">
        <f t="shared" si="426"/>
        <v>7</v>
      </c>
    </row>
    <row r="3866" spans="1:16" x14ac:dyDescent="0.25">
      <c r="A3866" s="31">
        <v>44774</v>
      </c>
      <c r="B3866" s="32" t="s">
        <v>74</v>
      </c>
      <c r="C3866" s="32" t="s">
        <v>86</v>
      </c>
      <c r="D3866" s="32" t="s">
        <v>76</v>
      </c>
      <c r="E3866" s="33">
        <v>160</v>
      </c>
      <c r="F3866" s="34">
        <v>67935.89</v>
      </c>
      <c r="G3866" s="34">
        <v>0</v>
      </c>
      <c r="H3866" s="34">
        <v>40501.050000000003</v>
      </c>
      <c r="I3866" s="34">
        <v>5430.36</v>
      </c>
      <c r="J3866" s="35">
        <f t="shared" si="420"/>
        <v>67935.89</v>
      </c>
      <c r="K3866" s="35">
        <f t="shared" si="421"/>
        <v>27434.839999999997</v>
      </c>
      <c r="L3866" s="35">
        <f t="shared" si="422"/>
        <v>22004.479999999996</v>
      </c>
      <c r="M3866" s="36">
        <f t="shared" si="423"/>
        <v>0.40383426197846228</v>
      </c>
      <c r="N3866" s="37">
        <f t="shared" si="424"/>
        <v>2022</v>
      </c>
      <c r="O3866" s="38" t="str">
        <f t="shared" si="425"/>
        <v>Q3</v>
      </c>
      <c r="P3866" s="37">
        <f t="shared" si="426"/>
        <v>8</v>
      </c>
    </row>
    <row r="3867" spans="1:16" x14ac:dyDescent="0.25">
      <c r="A3867" s="31">
        <v>44774</v>
      </c>
      <c r="B3867" s="32" t="s">
        <v>74</v>
      </c>
      <c r="C3867" s="32" t="s">
        <v>86</v>
      </c>
      <c r="D3867" s="32" t="s">
        <v>77</v>
      </c>
      <c r="E3867" s="33">
        <v>21</v>
      </c>
      <c r="F3867" s="34">
        <v>9807.7800000000007</v>
      </c>
      <c r="G3867" s="34">
        <v>701.36</v>
      </c>
      <c r="H3867" s="34">
        <v>6154.03</v>
      </c>
      <c r="I3867" s="34">
        <v>733.75</v>
      </c>
      <c r="J3867" s="35">
        <f t="shared" si="420"/>
        <v>9106.42</v>
      </c>
      <c r="K3867" s="35">
        <f t="shared" si="421"/>
        <v>2952.3900000000003</v>
      </c>
      <c r="L3867" s="35">
        <f t="shared" si="422"/>
        <v>2218.6400000000003</v>
      </c>
      <c r="M3867" s="36">
        <f t="shared" si="423"/>
        <v>0.32420973335295322</v>
      </c>
      <c r="N3867" s="37">
        <f t="shared" si="424"/>
        <v>2022</v>
      </c>
      <c r="O3867" s="38" t="str">
        <f t="shared" si="425"/>
        <v>Q3</v>
      </c>
      <c r="P3867" s="37">
        <f t="shared" si="426"/>
        <v>8</v>
      </c>
    </row>
    <row r="3868" spans="1:16" x14ac:dyDescent="0.25">
      <c r="A3868" s="31">
        <v>44774</v>
      </c>
      <c r="B3868" s="32" t="s">
        <v>74</v>
      </c>
      <c r="C3868" s="32" t="s">
        <v>75</v>
      </c>
      <c r="D3868" s="32" t="s">
        <v>76</v>
      </c>
      <c r="E3868" s="33">
        <v>175</v>
      </c>
      <c r="F3868" s="34">
        <v>76956.41</v>
      </c>
      <c r="G3868" s="34">
        <v>0</v>
      </c>
      <c r="H3868" s="34">
        <v>43711.16</v>
      </c>
      <c r="I3868" s="34">
        <v>0</v>
      </c>
      <c r="J3868" s="35">
        <f t="shared" si="420"/>
        <v>76956.41</v>
      </c>
      <c r="K3868" s="35">
        <f t="shared" si="421"/>
        <v>33245.25</v>
      </c>
      <c r="L3868" s="35">
        <f t="shared" si="422"/>
        <v>33245.25</v>
      </c>
      <c r="M3868" s="36">
        <f t="shared" si="423"/>
        <v>0.43200105098457681</v>
      </c>
      <c r="N3868" s="37">
        <f t="shared" si="424"/>
        <v>2022</v>
      </c>
      <c r="O3868" s="38" t="str">
        <f t="shared" si="425"/>
        <v>Q3</v>
      </c>
      <c r="P3868" s="37">
        <f t="shared" si="426"/>
        <v>8</v>
      </c>
    </row>
    <row r="3869" spans="1:16" x14ac:dyDescent="0.25">
      <c r="A3869" s="31">
        <v>44774</v>
      </c>
      <c r="B3869" s="32" t="s">
        <v>74</v>
      </c>
      <c r="C3869" s="32" t="s">
        <v>75</v>
      </c>
      <c r="D3869" s="32" t="s">
        <v>77</v>
      </c>
      <c r="E3869" s="33">
        <v>26</v>
      </c>
      <c r="F3869" s="34">
        <v>11558.95</v>
      </c>
      <c r="G3869" s="34">
        <v>800.63</v>
      </c>
      <c r="H3869" s="34">
        <v>6669.78</v>
      </c>
      <c r="I3869" s="34">
        <v>0</v>
      </c>
      <c r="J3869" s="35">
        <f t="shared" si="420"/>
        <v>10758.320000000002</v>
      </c>
      <c r="K3869" s="35">
        <f t="shared" si="421"/>
        <v>4088.5400000000018</v>
      </c>
      <c r="L3869" s="35">
        <f t="shared" si="422"/>
        <v>4088.5400000000018</v>
      </c>
      <c r="M3869" s="36">
        <f t="shared" si="423"/>
        <v>0.38003517277790594</v>
      </c>
      <c r="N3869" s="37">
        <f t="shared" si="424"/>
        <v>2022</v>
      </c>
      <c r="O3869" s="38" t="str">
        <f t="shared" si="425"/>
        <v>Q3</v>
      </c>
      <c r="P3869" s="37">
        <f t="shared" si="426"/>
        <v>8</v>
      </c>
    </row>
    <row r="3870" spans="1:16" x14ac:dyDescent="0.25">
      <c r="A3870" s="31">
        <v>44774</v>
      </c>
      <c r="B3870" s="32" t="s">
        <v>74</v>
      </c>
      <c r="C3870" s="32" t="s">
        <v>78</v>
      </c>
      <c r="D3870" s="32" t="s">
        <v>76</v>
      </c>
      <c r="E3870" s="33">
        <v>577</v>
      </c>
      <c r="F3870" s="34">
        <v>247475.53</v>
      </c>
      <c r="G3870" s="34">
        <v>0</v>
      </c>
      <c r="H3870" s="34">
        <v>146970.89000000001</v>
      </c>
      <c r="I3870" s="34">
        <v>0</v>
      </c>
      <c r="J3870" s="35">
        <f t="shared" si="420"/>
        <v>247475.53</v>
      </c>
      <c r="K3870" s="35">
        <f t="shared" si="421"/>
        <v>100504.63999999998</v>
      </c>
      <c r="L3870" s="35">
        <f t="shared" si="422"/>
        <v>100504.63999999998</v>
      </c>
      <c r="M3870" s="36">
        <f t="shared" si="423"/>
        <v>0.4061195060376272</v>
      </c>
      <c r="N3870" s="37">
        <f t="shared" si="424"/>
        <v>2022</v>
      </c>
      <c r="O3870" s="38" t="str">
        <f t="shared" si="425"/>
        <v>Q3</v>
      </c>
      <c r="P3870" s="37">
        <f t="shared" si="426"/>
        <v>8</v>
      </c>
    </row>
    <row r="3871" spans="1:16" x14ac:dyDescent="0.25">
      <c r="A3871" s="31">
        <v>44774</v>
      </c>
      <c r="B3871" s="32" t="s">
        <v>74</v>
      </c>
      <c r="C3871" s="32" t="s">
        <v>78</v>
      </c>
      <c r="D3871" s="32" t="s">
        <v>77</v>
      </c>
      <c r="E3871" s="33">
        <v>249</v>
      </c>
      <c r="F3871" s="34">
        <v>108828.97</v>
      </c>
      <c r="G3871" s="34">
        <v>26070.799999999999</v>
      </c>
      <c r="H3871" s="34">
        <v>69490.92</v>
      </c>
      <c r="I3871" s="34">
        <v>0</v>
      </c>
      <c r="J3871" s="35">
        <f t="shared" si="420"/>
        <v>82758.17</v>
      </c>
      <c r="K3871" s="35">
        <f t="shared" si="421"/>
        <v>13267.25</v>
      </c>
      <c r="L3871" s="35">
        <f t="shared" si="422"/>
        <v>13267.25</v>
      </c>
      <c r="M3871" s="36">
        <f t="shared" si="423"/>
        <v>0.16031347720714462</v>
      </c>
      <c r="N3871" s="37">
        <f t="shared" si="424"/>
        <v>2022</v>
      </c>
      <c r="O3871" s="38" t="str">
        <f t="shared" si="425"/>
        <v>Q3</v>
      </c>
      <c r="P3871" s="37">
        <f t="shared" si="426"/>
        <v>8</v>
      </c>
    </row>
    <row r="3872" spans="1:16" x14ac:dyDescent="0.25">
      <c r="A3872" s="31">
        <v>44774</v>
      </c>
      <c r="B3872" s="32" t="s">
        <v>74</v>
      </c>
      <c r="C3872" s="32" t="s">
        <v>79</v>
      </c>
      <c r="D3872" s="32" t="s">
        <v>76</v>
      </c>
      <c r="E3872" s="33">
        <v>86</v>
      </c>
      <c r="F3872" s="34">
        <v>32561.94</v>
      </c>
      <c r="G3872" s="34">
        <v>0</v>
      </c>
      <c r="H3872" s="34">
        <v>21158.38</v>
      </c>
      <c r="I3872" s="34">
        <v>0</v>
      </c>
      <c r="J3872" s="35">
        <f t="shared" si="420"/>
        <v>32561.94</v>
      </c>
      <c r="K3872" s="35">
        <f t="shared" si="421"/>
        <v>11403.559999999998</v>
      </c>
      <c r="L3872" s="35">
        <f t="shared" si="422"/>
        <v>11403.559999999998</v>
      </c>
      <c r="M3872" s="36">
        <f t="shared" si="423"/>
        <v>0.35021132033287938</v>
      </c>
      <c r="N3872" s="37">
        <f t="shared" si="424"/>
        <v>2022</v>
      </c>
      <c r="O3872" s="38" t="str">
        <f t="shared" si="425"/>
        <v>Q3</v>
      </c>
      <c r="P3872" s="37">
        <f t="shared" si="426"/>
        <v>8</v>
      </c>
    </row>
    <row r="3873" spans="1:16" x14ac:dyDescent="0.25">
      <c r="A3873" s="31">
        <v>44774</v>
      </c>
      <c r="B3873" s="32" t="s">
        <v>74</v>
      </c>
      <c r="C3873" s="32" t="s">
        <v>79</v>
      </c>
      <c r="D3873" s="32" t="s">
        <v>77</v>
      </c>
      <c r="E3873" s="33">
        <v>15</v>
      </c>
      <c r="F3873" s="34">
        <v>8023.92</v>
      </c>
      <c r="G3873" s="34">
        <v>501.94</v>
      </c>
      <c r="H3873" s="34">
        <v>4601.95</v>
      </c>
      <c r="I3873" s="34">
        <v>0</v>
      </c>
      <c r="J3873" s="35">
        <f t="shared" si="420"/>
        <v>7521.9800000000005</v>
      </c>
      <c r="K3873" s="35">
        <f t="shared" si="421"/>
        <v>2920.0300000000007</v>
      </c>
      <c r="L3873" s="35">
        <f t="shared" si="422"/>
        <v>2920.0300000000007</v>
      </c>
      <c r="M3873" s="36">
        <f t="shared" si="423"/>
        <v>0.38819964956035519</v>
      </c>
      <c r="N3873" s="37">
        <f t="shared" si="424"/>
        <v>2022</v>
      </c>
      <c r="O3873" s="38" t="str">
        <f t="shared" si="425"/>
        <v>Q3</v>
      </c>
      <c r="P3873" s="37">
        <f t="shared" si="426"/>
        <v>8</v>
      </c>
    </row>
    <row r="3874" spans="1:16" x14ac:dyDescent="0.25">
      <c r="A3874" s="31">
        <v>44774</v>
      </c>
      <c r="B3874" s="32" t="s">
        <v>80</v>
      </c>
      <c r="C3874" s="32" t="s">
        <v>86</v>
      </c>
      <c r="D3874" s="32" t="s">
        <v>76</v>
      </c>
      <c r="E3874" s="33">
        <v>60</v>
      </c>
      <c r="F3874" s="34">
        <v>372478.25</v>
      </c>
      <c r="G3874" s="34">
        <v>0</v>
      </c>
      <c r="H3874" s="34">
        <v>323246.15999999997</v>
      </c>
      <c r="I3874" s="34">
        <v>29812.880000000001</v>
      </c>
      <c r="J3874" s="35">
        <f t="shared" si="420"/>
        <v>372478.25</v>
      </c>
      <c r="K3874" s="35">
        <f t="shared" si="421"/>
        <v>49232.090000000026</v>
      </c>
      <c r="L3874" s="35">
        <f t="shared" si="422"/>
        <v>19419.210000000025</v>
      </c>
      <c r="M3874" s="36">
        <f t="shared" si="423"/>
        <v>0.13217440212952039</v>
      </c>
      <c r="N3874" s="37">
        <f t="shared" si="424"/>
        <v>2022</v>
      </c>
      <c r="O3874" s="38" t="str">
        <f t="shared" si="425"/>
        <v>Q3</v>
      </c>
      <c r="P3874" s="37">
        <f t="shared" si="426"/>
        <v>8</v>
      </c>
    </row>
    <row r="3875" spans="1:16" x14ac:dyDescent="0.25">
      <c r="A3875" s="31">
        <v>44774</v>
      </c>
      <c r="B3875" s="32" t="s">
        <v>80</v>
      </c>
      <c r="C3875" s="32" t="s">
        <v>86</v>
      </c>
      <c r="D3875" s="32" t="s">
        <v>77</v>
      </c>
      <c r="E3875" s="33">
        <v>7</v>
      </c>
      <c r="F3875" s="34">
        <v>43236.75</v>
      </c>
      <c r="G3875" s="34">
        <v>3171.12</v>
      </c>
      <c r="H3875" s="34">
        <v>38356.46</v>
      </c>
      <c r="I3875" s="34">
        <v>3208.54</v>
      </c>
      <c r="J3875" s="35">
        <f t="shared" si="420"/>
        <v>40065.629999999997</v>
      </c>
      <c r="K3875" s="35">
        <f t="shared" si="421"/>
        <v>1709.1699999999983</v>
      </c>
      <c r="L3875" s="35">
        <f t="shared" si="422"/>
        <v>-1499.3700000000017</v>
      </c>
      <c r="M3875" s="36">
        <f t="shared" si="423"/>
        <v>4.2659256824365381E-2</v>
      </c>
      <c r="N3875" s="37">
        <f t="shared" si="424"/>
        <v>2022</v>
      </c>
      <c r="O3875" s="38" t="str">
        <f t="shared" si="425"/>
        <v>Q3</v>
      </c>
      <c r="P3875" s="37">
        <f t="shared" si="426"/>
        <v>8</v>
      </c>
    </row>
    <row r="3876" spans="1:16" x14ac:dyDescent="0.25">
      <c r="A3876" s="31">
        <v>44774</v>
      </c>
      <c r="B3876" s="32" t="s">
        <v>80</v>
      </c>
      <c r="C3876" s="32" t="s">
        <v>75</v>
      </c>
      <c r="D3876" s="32" t="s">
        <v>76</v>
      </c>
      <c r="E3876" s="33">
        <v>75</v>
      </c>
      <c r="F3876" s="34">
        <v>514132.58</v>
      </c>
      <c r="G3876" s="34">
        <v>0</v>
      </c>
      <c r="H3876" s="34">
        <v>447840.71</v>
      </c>
      <c r="I3876" s="34">
        <v>0</v>
      </c>
      <c r="J3876" s="35">
        <f t="shared" si="420"/>
        <v>514132.58</v>
      </c>
      <c r="K3876" s="35">
        <f t="shared" si="421"/>
        <v>66291.87</v>
      </c>
      <c r="L3876" s="35">
        <f t="shared" si="422"/>
        <v>66291.87</v>
      </c>
      <c r="M3876" s="36">
        <f t="shared" si="423"/>
        <v>0.12893925142810439</v>
      </c>
      <c r="N3876" s="37">
        <f t="shared" si="424"/>
        <v>2022</v>
      </c>
      <c r="O3876" s="38" t="str">
        <f t="shared" si="425"/>
        <v>Q3</v>
      </c>
      <c r="P3876" s="37">
        <f t="shared" si="426"/>
        <v>8</v>
      </c>
    </row>
    <row r="3877" spans="1:16" x14ac:dyDescent="0.25">
      <c r="A3877" s="31">
        <v>44774</v>
      </c>
      <c r="B3877" s="32" t="s">
        <v>80</v>
      </c>
      <c r="C3877" s="32" t="s">
        <v>75</v>
      </c>
      <c r="D3877" s="32" t="s">
        <v>77</v>
      </c>
      <c r="E3877" s="33">
        <v>16</v>
      </c>
      <c r="F3877" s="34">
        <v>93295.79</v>
      </c>
      <c r="G3877" s="34">
        <v>6493.52</v>
      </c>
      <c r="H3877" s="34">
        <v>82094.649999999994</v>
      </c>
      <c r="I3877" s="34">
        <v>0</v>
      </c>
      <c r="J3877" s="35">
        <f t="shared" si="420"/>
        <v>86802.26999999999</v>
      </c>
      <c r="K3877" s="35">
        <f t="shared" si="421"/>
        <v>4707.6199999999953</v>
      </c>
      <c r="L3877" s="35">
        <f t="shared" si="422"/>
        <v>4707.6199999999953</v>
      </c>
      <c r="M3877" s="36">
        <f t="shared" si="423"/>
        <v>5.4233835128966047E-2</v>
      </c>
      <c r="N3877" s="37">
        <f t="shared" si="424"/>
        <v>2022</v>
      </c>
      <c r="O3877" s="38" t="str">
        <f t="shared" si="425"/>
        <v>Q3</v>
      </c>
      <c r="P3877" s="37">
        <f t="shared" si="426"/>
        <v>8</v>
      </c>
    </row>
    <row r="3878" spans="1:16" x14ac:dyDescent="0.25">
      <c r="A3878" s="31">
        <v>44774</v>
      </c>
      <c r="B3878" s="32" t="s">
        <v>80</v>
      </c>
      <c r="C3878" s="32" t="s">
        <v>78</v>
      </c>
      <c r="D3878" s="32" t="s">
        <v>76</v>
      </c>
      <c r="E3878" s="33">
        <v>105</v>
      </c>
      <c r="F3878" s="34">
        <v>536655.82999999996</v>
      </c>
      <c r="G3878" s="34">
        <v>0</v>
      </c>
      <c r="H3878" s="34">
        <v>468434.4</v>
      </c>
      <c r="I3878" s="34">
        <v>0</v>
      </c>
      <c r="J3878" s="35">
        <f t="shared" si="420"/>
        <v>536655.82999999996</v>
      </c>
      <c r="K3878" s="35">
        <f t="shared" si="421"/>
        <v>68221.429999999935</v>
      </c>
      <c r="L3878" s="35">
        <f t="shared" si="422"/>
        <v>68221.429999999935</v>
      </c>
      <c r="M3878" s="36">
        <f t="shared" si="423"/>
        <v>0.12712324396065899</v>
      </c>
      <c r="N3878" s="37">
        <f t="shared" si="424"/>
        <v>2022</v>
      </c>
      <c r="O3878" s="38" t="str">
        <f t="shared" si="425"/>
        <v>Q3</v>
      </c>
      <c r="P3878" s="37">
        <f t="shared" si="426"/>
        <v>8</v>
      </c>
    </row>
    <row r="3879" spans="1:16" x14ac:dyDescent="0.25">
      <c r="A3879" s="31">
        <v>44774</v>
      </c>
      <c r="B3879" s="32" t="s">
        <v>80</v>
      </c>
      <c r="C3879" s="32" t="s">
        <v>78</v>
      </c>
      <c r="D3879" s="32" t="s">
        <v>77</v>
      </c>
      <c r="E3879" s="33">
        <v>54</v>
      </c>
      <c r="F3879" s="34">
        <v>356380.86</v>
      </c>
      <c r="G3879" s="34">
        <v>87095.9</v>
      </c>
      <c r="H3879" s="34">
        <v>313182.77</v>
      </c>
      <c r="I3879" s="34">
        <v>0</v>
      </c>
      <c r="J3879" s="35">
        <f t="shared" si="420"/>
        <v>269284.95999999996</v>
      </c>
      <c r="K3879" s="35">
        <f t="shared" si="421"/>
        <v>-43897.810000000056</v>
      </c>
      <c r="L3879" s="35">
        <f t="shared" si="422"/>
        <v>-43897.810000000056</v>
      </c>
      <c r="M3879" s="36">
        <f t="shared" si="423"/>
        <v>-0.1630161966713628</v>
      </c>
      <c r="N3879" s="37">
        <f t="shared" si="424"/>
        <v>2022</v>
      </c>
      <c r="O3879" s="38" t="str">
        <f t="shared" si="425"/>
        <v>Q3</v>
      </c>
      <c r="P3879" s="37">
        <f t="shared" si="426"/>
        <v>8</v>
      </c>
    </row>
    <row r="3880" spans="1:16" x14ac:dyDescent="0.25">
      <c r="A3880" s="31">
        <v>44774</v>
      </c>
      <c r="B3880" s="32" t="s">
        <v>80</v>
      </c>
      <c r="C3880" s="32" t="s">
        <v>79</v>
      </c>
      <c r="D3880" s="32" t="s">
        <v>76</v>
      </c>
      <c r="E3880" s="33">
        <v>28</v>
      </c>
      <c r="F3880" s="34">
        <v>152349.53</v>
      </c>
      <c r="G3880" s="34">
        <v>0</v>
      </c>
      <c r="H3880" s="34">
        <v>132941.75</v>
      </c>
      <c r="I3880" s="34">
        <v>0</v>
      </c>
      <c r="J3880" s="35">
        <f t="shared" si="420"/>
        <v>152349.53</v>
      </c>
      <c r="K3880" s="35">
        <f t="shared" si="421"/>
        <v>19407.78</v>
      </c>
      <c r="L3880" s="35">
        <f t="shared" si="422"/>
        <v>19407.78</v>
      </c>
      <c r="M3880" s="36">
        <f t="shared" si="423"/>
        <v>0.12738982522624126</v>
      </c>
      <c r="N3880" s="37">
        <f t="shared" si="424"/>
        <v>2022</v>
      </c>
      <c r="O3880" s="38" t="str">
        <f t="shared" si="425"/>
        <v>Q3</v>
      </c>
      <c r="P3880" s="37">
        <f t="shared" si="426"/>
        <v>8</v>
      </c>
    </row>
    <row r="3881" spans="1:16" x14ac:dyDescent="0.25">
      <c r="A3881" s="31">
        <v>44774</v>
      </c>
      <c r="B3881" s="32" t="s">
        <v>80</v>
      </c>
      <c r="C3881" s="32" t="s">
        <v>79</v>
      </c>
      <c r="D3881" s="32" t="s">
        <v>77</v>
      </c>
      <c r="E3881" s="33">
        <v>7</v>
      </c>
      <c r="F3881" s="34">
        <v>40747.94</v>
      </c>
      <c r="G3881" s="34">
        <v>3152.09</v>
      </c>
      <c r="H3881" s="34">
        <v>35821.65</v>
      </c>
      <c r="I3881" s="34">
        <v>0</v>
      </c>
      <c r="J3881" s="35">
        <f t="shared" si="420"/>
        <v>37595.850000000006</v>
      </c>
      <c r="K3881" s="35">
        <f t="shared" si="421"/>
        <v>1774.2000000000044</v>
      </c>
      <c r="L3881" s="35">
        <f t="shared" si="422"/>
        <v>1774.2000000000044</v>
      </c>
      <c r="M3881" s="36">
        <f t="shared" si="423"/>
        <v>4.7191378835696067E-2</v>
      </c>
      <c r="N3881" s="37">
        <f t="shared" si="424"/>
        <v>2022</v>
      </c>
      <c r="O3881" s="38" t="str">
        <f t="shared" si="425"/>
        <v>Q3</v>
      </c>
      <c r="P3881" s="37">
        <f t="shared" si="426"/>
        <v>8</v>
      </c>
    </row>
    <row r="3882" spans="1:16" x14ac:dyDescent="0.25">
      <c r="A3882" s="31">
        <v>44774</v>
      </c>
      <c r="B3882" s="32" t="s">
        <v>81</v>
      </c>
      <c r="C3882" s="32" t="s">
        <v>86</v>
      </c>
      <c r="D3882" s="32" t="s">
        <v>76</v>
      </c>
      <c r="E3882" s="33">
        <v>113</v>
      </c>
      <c r="F3882" s="34">
        <v>86643.58</v>
      </c>
      <c r="G3882" s="34">
        <v>0</v>
      </c>
      <c r="H3882" s="34">
        <v>38649.58</v>
      </c>
      <c r="I3882" s="34">
        <v>6930.1</v>
      </c>
      <c r="J3882" s="35">
        <f t="shared" si="420"/>
        <v>86643.58</v>
      </c>
      <c r="K3882" s="35">
        <f t="shared" si="421"/>
        <v>47994</v>
      </c>
      <c r="L3882" s="35">
        <f t="shared" si="422"/>
        <v>41063.9</v>
      </c>
      <c r="M3882" s="36">
        <f t="shared" si="423"/>
        <v>0.55392448003648975</v>
      </c>
      <c r="N3882" s="37">
        <f t="shared" si="424"/>
        <v>2022</v>
      </c>
      <c r="O3882" s="38" t="str">
        <f t="shared" si="425"/>
        <v>Q3</v>
      </c>
      <c r="P3882" s="37">
        <f t="shared" si="426"/>
        <v>8</v>
      </c>
    </row>
    <row r="3883" spans="1:16" x14ac:dyDescent="0.25">
      <c r="A3883" s="31">
        <v>44774</v>
      </c>
      <c r="B3883" s="32" t="s">
        <v>81</v>
      </c>
      <c r="C3883" s="32" t="s">
        <v>86</v>
      </c>
      <c r="D3883" s="32" t="s">
        <v>77</v>
      </c>
      <c r="E3883" s="33">
        <v>16</v>
      </c>
      <c r="F3883" s="34">
        <v>14160.36</v>
      </c>
      <c r="G3883" s="34">
        <v>990.16</v>
      </c>
      <c r="H3883" s="34">
        <v>6193.19</v>
      </c>
      <c r="I3883" s="34">
        <v>1063.7</v>
      </c>
      <c r="J3883" s="35">
        <f t="shared" si="420"/>
        <v>13170.2</v>
      </c>
      <c r="K3883" s="35">
        <f t="shared" si="421"/>
        <v>6977.0100000000011</v>
      </c>
      <c r="L3883" s="35">
        <f t="shared" si="422"/>
        <v>5913.3100000000013</v>
      </c>
      <c r="M3883" s="36">
        <f t="shared" si="423"/>
        <v>0.52975733094410116</v>
      </c>
      <c r="N3883" s="37">
        <f t="shared" si="424"/>
        <v>2022</v>
      </c>
      <c r="O3883" s="38" t="str">
        <f t="shared" si="425"/>
        <v>Q3</v>
      </c>
      <c r="P3883" s="37">
        <f t="shared" si="426"/>
        <v>8</v>
      </c>
    </row>
    <row r="3884" spans="1:16" x14ac:dyDescent="0.25">
      <c r="A3884" s="31">
        <v>44774</v>
      </c>
      <c r="B3884" s="32" t="s">
        <v>81</v>
      </c>
      <c r="C3884" s="32" t="s">
        <v>75</v>
      </c>
      <c r="D3884" s="32" t="s">
        <v>76</v>
      </c>
      <c r="E3884" s="33">
        <v>97</v>
      </c>
      <c r="F3884" s="34">
        <v>63710.43</v>
      </c>
      <c r="G3884" s="34">
        <v>0</v>
      </c>
      <c r="H3884" s="34">
        <v>29183.5</v>
      </c>
      <c r="I3884" s="34">
        <v>0</v>
      </c>
      <c r="J3884" s="35">
        <f t="shared" si="420"/>
        <v>63710.43</v>
      </c>
      <c r="K3884" s="35">
        <f t="shared" si="421"/>
        <v>34526.93</v>
      </c>
      <c r="L3884" s="35">
        <f t="shared" si="422"/>
        <v>34526.93</v>
      </c>
      <c r="M3884" s="36">
        <f t="shared" si="423"/>
        <v>0.54193528437965333</v>
      </c>
      <c r="N3884" s="37">
        <f t="shared" si="424"/>
        <v>2022</v>
      </c>
      <c r="O3884" s="38" t="str">
        <f t="shared" si="425"/>
        <v>Q3</v>
      </c>
      <c r="P3884" s="37">
        <f t="shared" si="426"/>
        <v>8</v>
      </c>
    </row>
    <row r="3885" spans="1:16" x14ac:dyDescent="0.25">
      <c r="A3885" s="31">
        <v>44774</v>
      </c>
      <c r="B3885" s="32" t="s">
        <v>81</v>
      </c>
      <c r="C3885" s="32" t="s">
        <v>75</v>
      </c>
      <c r="D3885" s="32" t="s">
        <v>77</v>
      </c>
      <c r="E3885" s="33">
        <v>18</v>
      </c>
      <c r="F3885" s="34">
        <v>15002.74</v>
      </c>
      <c r="G3885" s="34">
        <v>1119.6199999999999</v>
      </c>
      <c r="H3885" s="34">
        <v>6916.79</v>
      </c>
      <c r="I3885" s="34">
        <v>0</v>
      </c>
      <c r="J3885" s="35">
        <f t="shared" si="420"/>
        <v>13883.119999999999</v>
      </c>
      <c r="K3885" s="35">
        <f t="shared" si="421"/>
        <v>6966.329999999999</v>
      </c>
      <c r="L3885" s="35">
        <f t="shared" si="422"/>
        <v>6966.329999999999</v>
      </c>
      <c r="M3885" s="36">
        <f t="shared" si="423"/>
        <v>0.50178418107745226</v>
      </c>
      <c r="N3885" s="37">
        <f t="shared" si="424"/>
        <v>2022</v>
      </c>
      <c r="O3885" s="38" t="str">
        <f t="shared" si="425"/>
        <v>Q3</v>
      </c>
      <c r="P3885" s="37">
        <f t="shared" si="426"/>
        <v>8</v>
      </c>
    </row>
    <row r="3886" spans="1:16" x14ac:dyDescent="0.25">
      <c r="A3886" s="31">
        <v>44774</v>
      </c>
      <c r="B3886" s="32" t="s">
        <v>81</v>
      </c>
      <c r="C3886" s="32" t="s">
        <v>78</v>
      </c>
      <c r="D3886" s="32" t="s">
        <v>76</v>
      </c>
      <c r="E3886" s="33">
        <v>335</v>
      </c>
      <c r="F3886" s="34">
        <v>258955.63</v>
      </c>
      <c r="G3886" s="34">
        <v>0</v>
      </c>
      <c r="H3886" s="34">
        <v>116838.36</v>
      </c>
      <c r="I3886" s="34">
        <v>0</v>
      </c>
      <c r="J3886" s="35">
        <f t="shared" si="420"/>
        <v>258955.63</v>
      </c>
      <c r="K3886" s="35">
        <f t="shared" si="421"/>
        <v>142117.27000000002</v>
      </c>
      <c r="L3886" s="35">
        <f t="shared" si="422"/>
        <v>142117.27000000002</v>
      </c>
      <c r="M3886" s="36">
        <f t="shared" si="423"/>
        <v>0.54880934621888711</v>
      </c>
      <c r="N3886" s="37">
        <f t="shared" si="424"/>
        <v>2022</v>
      </c>
      <c r="O3886" s="38" t="str">
        <f t="shared" si="425"/>
        <v>Q3</v>
      </c>
      <c r="P3886" s="37">
        <f t="shared" si="426"/>
        <v>8</v>
      </c>
    </row>
    <row r="3887" spans="1:16" x14ac:dyDescent="0.25">
      <c r="A3887" s="31">
        <v>44774</v>
      </c>
      <c r="B3887" s="32" t="s">
        <v>81</v>
      </c>
      <c r="C3887" s="32" t="s">
        <v>78</v>
      </c>
      <c r="D3887" s="32" t="s">
        <v>77</v>
      </c>
      <c r="E3887" s="33">
        <v>209</v>
      </c>
      <c r="F3887" s="34">
        <v>171031.56</v>
      </c>
      <c r="G3887" s="34">
        <v>39897.72</v>
      </c>
      <c r="H3887" s="34">
        <v>78908.52</v>
      </c>
      <c r="I3887" s="34">
        <v>0</v>
      </c>
      <c r="J3887" s="35">
        <f t="shared" si="420"/>
        <v>131133.84</v>
      </c>
      <c r="K3887" s="35">
        <f t="shared" si="421"/>
        <v>52225.319999999992</v>
      </c>
      <c r="L3887" s="35">
        <f t="shared" si="422"/>
        <v>52225.319999999992</v>
      </c>
      <c r="M3887" s="36">
        <f t="shared" si="423"/>
        <v>0.39825967118784894</v>
      </c>
      <c r="N3887" s="37">
        <f t="shared" si="424"/>
        <v>2022</v>
      </c>
      <c r="O3887" s="38" t="str">
        <f t="shared" si="425"/>
        <v>Q3</v>
      </c>
      <c r="P3887" s="37">
        <f t="shared" si="426"/>
        <v>8</v>
      </c>
    </row>
    <row r="3888" spans="1:16" x14ac:dyDescent="0.25">
      <c r="A3888" s="31">
        <v>44774</v>
      </c>
      <c r="B3888" s="32" t="s">
        <v>81</v>
      </c>
      <c r="C3888" s="32" t="s">
        <v>79</v>
      </c>
      <c r="D3888" s="32" t="s">
        <v>76</v>
      </c>
      <c r="E3888" s="33">
        <v>65</v>
      </c>
      <c r="F3888" s="34">
        <v>53295.67</v>
      </c>
      <c r="G3888" s="34">
        <v>0</v>
      </c>
      <c r="H3888" s="34">
        <v>23891.71</v>
      </c>
      <c r="I3888" s="34">
        <v>0</v>
      </c>
      <c r="J3888" s="35">
        <f t="shared" si="420"/>
        <v>53295.67</v>
      </c>
      <c r="K3888" s="35">
        <f t="shared" si="421"/>
        <v>29403.96</v>
      </c>
      <c r="L3888" s="35">
        <f t="shared" si="422"/>
        <v>29403.96</v>
      </c>
      <c r="M3888" s="36">
        <f t="shared" si="423"/>
        <v>0.5517138634339338</v>
      </c>
      <c r="N3888" s="37">
        <f t="shared" si="424"/>
        <v>2022</v>
      </c>
      <c r="O3888" s="38" t="str">
        <f t="shared" si="425"/>
        <v>Q3</v>
      </c>
      <c r="P3888" s="37">
        <f t="shared" si="426"/>
        <v>8</v>
      </c>
    </row>
    <row r="3889" spans="1:16" x14ac:dyDescent="0.25">
      <c r="A3889" s="31">
        <v>44774</v>
      </c>
      <c r="B3889" s="32" t="s">
        <v>81</v>
      </c>
      <c r="C3889" s="32" t="s">
        <v>79</v>
      </c>
      <c r="D3889" s="32" t="s">
        <v>77</v>
      </c>
      <c r="E3889" s="33">
        <v>7</v>
      </c>
      <c r="F3889" s="34">
        <v>5555.37</v>
      </c>
      <c r="G3889" s="34">
        <v>419.12</v>
      </c>
      <c r="H3889" s="34">
        <v>2673.88</v>
      </c>
      <c r="I3889" s="34">
        <v>0</v>
      </c>
      <c r="J3889" s="35">
        <f t="shared" si="420"/>
        <v>5136.25</v>
      </c>
      <c r="K3889" s="35">
        <f t="shared" si="421"/>
        <v>2462.37</v>
      </c>
      <c r="L3889" s="35">
        <f t="shared" si="422"/>
        <v>2462.37</v>
      </c>
      <c r="M3889" s="36">
        <f t="shared" si="423"/>
        <v>0.47941007544414699</v>
      </c>
      <c r="N3889" s="37">
        <f t="shared" si="424"/>
        <v>2022</v>
      </c>
      <c r="O3889" s="38" t="str">
        <f t="shared" si="425"/>
        <v>Q3</v>
      </c>
      <c r="P3889" s="37">
        <f t="shared" si="426"/>
        <v>8</v>
      </c>
    </row>
    <row r="3890" spans="1:16" x14ac:dyDescent="0.25">
      <c r="A3890" s="31">
        <v>44774</v>
      </c>
      <c r="B3890" s="32" t="s">
        <v>82</v>
      </c>
      <c r="C3890" s="32" t="s">
        <v>86</v>
      </c>
      <c r="D3890" s="32" t="s">
        <v>76</v>
      </c>
      <c r="E3890" s="33">
        <v>317</v>
      </c>
      <c r="F3890" s="34">
        <v>31261.19</v>
      </c>
      <c r="G3890" s="34">
        <v>0</v>
      </c>
      <c r="H3890" s="34">
        <v>25250.78</v>
      </c>
      <c r="I3890" s="34">
        <v>2499.15</v>
      </c>
      <c r="J3890" s="35">
        <f t="shared" si="420"/>
        <v>31261.19</v>
      </c>
      <c r="K3890" s="35">
        <f t="shared" si="421"/>
        <v>6010.41</v>
      </c>
      <c r="L3890" s="35">
        <f t="shared" si="422"/>
        <v>3511.2599999999998</v>
      </c>
      <c r="M3890" s="36">
        <f t="shared" si="423"/>
        <v>0.19226427400876295</v>
      </c>
      <c r="N3890" s="37">
        <f t="shared" si="424"/>
        <v>2022</v>
      </c>
      <c r="O3890" s="38" t="str">
        <f t="shared" si="425"/>
        <v>Q3</v>
      </c>
      <c r="P3890" s="37">
        <f t="shared" si="426"/>
        <v>8</v>
      </c>
    </row>
    <row r="3891" spans="1:16" x14ac:dyDescent="0.25">
      <c r="A3891" s="31">
        <v>44774</v>
      </c>
      <c r="B3891" s="32" t="s">
        <v>82</v>
      </c>
      <c r="C3891" s="32" t="s">
        <v>86</v>
      </c>
      <c r="D3891" s="32" t="s">
        <v>77</v>
      </c>
      <c r="E3891" s="33">
        <v>36</v>
      </c>
      <c r="F3891" s="34">
        <v>3529.38</v>
      </c>
      <c r="G3891" s="34">
        <v>247.19</v>
      </c>
      <c r="H3891" s="34">
        <v>3034.55</v>
      </c>
      <c r="I3891" s="34">
        <v>264.77999999999997</v>
      </c>
      <c r="J3891" s="35">
        <f t="shared" si="420"/>
        <v>3282.19</v>
      </c>
      <c r="K3891" s="35">
        <f t="shared" si="421"/>
        <v>247.63999999999987</v>
      </c>
      <c r="L3891" s="35">
        <f t="shared" si="422"/>
        <v>-17.1400000000001</v>
      </c>
      <c r="M3891" s="36">
        <f t="shared" si="423"/>
        <v>7.5449623574503563E-2</v>
      </c>
      <c r="N3891" s="37">
        <f t="shared" si="424"/>
        <v>2022</v>
      </c>
      <c r="O3891" s="38" t="str">
        <f t="shared" si="425"/>
        <v>Q3</v>
      </c>
      <c r="P3891" s="37">
        <f t="shared" si="426"/>
        <v>8</v>
      </c>
    </row>
    <row r="3892" spans="1:16" x14ac:dyDescent="0.25">
      <c r="A3892" s="31">
        <v>44774</v>
      </c>
      <c r="B3892" s="32" t="s">
        <v>82</v>
      </c>
      <c r="C3892" s="32" t="s">
        <v>75</v>
      </c>
      <c r="D3892" s="32" t="s">
        <v>76</v>
      </c>
      <c r="E3892" s="33">
        <v>322</v>
      </c>
      <c r="F3892" s="34">
        <v>36141.96</v>
      </c>
      <c r="G3892" s="34">
        <v>0</v>
      </c>
      <c r="H3892" s="34">
        <v>29660.68</v>
      </c>
      <c r="I3892" s="34">
        <v>0</v>
      </c>
      <c r="J3892" s="35">
        <f t="shared" si="420"/>
        <v>36141.96</v>
      </c>
      <c r="K3892" s="35">
        <f t="shared" si="421"/>
        <v>6481.2799999999988</v>
      </c>
      <c r="L3892" s="35">
        <f t="shared" si="422"/>
        <v>6481.2799999999988</v>
      </c>
      <c r="M3892" s="36">
        <f t="shared" si="423"/>
        <v>0.17932840388291058</v>
      </c>
      <c r="N3892" s="37">
        <f t="shared" si="424"/>
        <v>2022</v>
      </c>
      <c r="O3892" s="38" t="str">
        <f t="shared" si="425"/>
        <v>Q3</v>
      </c>
      <c r="P3892" s="37">
        <f t="shared" si="426"/>
        <v>8</v>
      </c>
    </row>
    <row r="3893" spans="1:16" x14ac:dyDescent="0.25">
      <c r="A3893" s="31">
        <v>44774</v>
      </c>
      <c r="B3893" s="32" t="s">
        <v>82</v>
      </c>
      <c r="C3893" s="32" t="s">
        <v>75</v>
      </c>
      <c r="D3893" s="32" t="s">
        <v>77</v>
      </c>
      <c r="E3893" s="33">
        <v>44</v>
      </c>
      <c r="F3893" s="34">
        <v>6056.51</v>
      </c>
      <c r="G3893" s="34">
        <v>394.86</v>
      </c>
      <c r="H3893" s="34">
        <v>5018.5600000000004</v>
      </c>
      <c r="I3893" s="34">
        <v>0</v>
      </c>
      <c r="J3893" s="35">
        <f t="shared" si="420"/>
        <v>5661.6500000000005</v>
      </c>
      <c r="K3893" s="35">
        <f t="shared" si="421"/>
        <v>643.09000000000015</v>
      </c>
      <c r="L3893" s="35">
        <f t="shared" si="422"/>
        <v>643.09000000000015</v>
      </c>
      <c r="M3893" s="36">
        <f t="shared" si="423"/>
        <v>0.11358702851642191</v>
      </c>
      <c r="N3893" s="37">
        <f t="shared" si="424"/>
        <v>2022</v>
      </c>
      <c r="O3893" s="38" t="str">
        <f t="shared" si="425"/>
        <v>Q3</v>
      </c>
      <c r="P3893" s="37">
        <f t="shared" si="426"/>
        <v>8</v>
      </c>
    </row>
    <row r="3894" spans="1:16" x14ac:dyDescent="0.25">
      <c r="A3894" s="31">
        <v>44774</v>
      </c>
      <c r="B3894" s="32" t="s">
        <v>82</v>
      </c>
      <c r="C3894" s="32" t="s">
        <v>78</v>
      </c>
      <c r="D3894" s="32" t="s">
        <v>76</v>
      </c>
      <c r="E3894" s="33">
        <v>1677</v>
      </c>
      <c r="F3894" s="34">
        <v>179366.1</v>
      </c>
      <c r="G3894" s="34">
        <v>0</v>
      </c>
      <c r="H3894" s="34">
        <v>149204.99</v>
      </c>
      <c r="I3894" s="34">
        <v>0</v>
      </c>
      <c r="J3894" s="35">
        <f t="shared" si="420"/>
        <v>179366.1</v>
      </c>
      <c r="K3894" s="35">
        <f t="shared" si="421"/>
        <v>30161.110000000015</v>
      </c>
      <c r="L3894" s="35">
        <f t="shared" si="422"/>
        <v>30161.110000000015</v>
      </c>
      <c r="M3894" s="36">
        <f t="shared" si="423"/>
        <v>0.16815390422158932</v>
      </c>
      <c r="N3894" s="37">
        <f t="shared" si="424"/>
        <v>2022</v>
      </c>
      <c r="O3894" s="38" t="str">
        <f t="shared" si="425"/>
        <v>Q3</v>
      </c>
      <c r="P3894" s="37">
        <f t="shared" si="426"/>
        <v>8</v>
      </c>
    </row>
    <row r="3895" spans="1:16" x14ac:dyDescent="0.25">
      <c r="A3895" s="31">
        <v>44774</v>
      </c>
      <c r="B3895" s="32" t="s">
        <v>82</v>
      </c>
      <c r="C3895" s="32" t="s">
        <v>78</v>
      </c>
      <c r="D3895" s="32" t="s">
        <v>77</v>
      </c>
      <c r="E3895" s="33">
        <v>860</v>
      </c>
      <c r="F3895" s="34">
        <v>87432.04</v>
      </c>
      <c r="G3895" s="34">
        <v>20667.55</v>
      </c>
      <c r="H3895" s="34">
        <v>72094.91</v>
      </c>
      <c r="I3895" s="34">
        <v>0</v>
      </c>
      <c r="J3895" s="35">
        <f t="shared" si="420"/>
        <v>66764.489999999991</v>
      </c>
      <c r="K3895" s="35">
        <f t="shared" si="421"/>
        <v>-5330.4200000000128</v>
      </c>
      <c r="L3895" s="35">
        <f t="shared" si="422"/>
        <v>-5330.4200000000128</v>
      </c>
      <c r="M3895" s="36">
        <f t="shared" si="423"/>
        <v>-7.9839148026144044E-2</v>
      </c>
      <c r="N3895" s="37">
        <f t="shared" si="424"/>
        <v>2022</v>
      </c>
      <c r="O3895" s="38" t="str">
        <f t="shared" si="425"/>
        <v>Q3</v>
      </c>
      <c r="P3895" s="37">
        <f t="shared" si="426"/>
        <v>8</v>
      </c>
    </row>
    <row r="3896" spans="1:16" x14ac:dyDescent="0.25">
      <c r="A3896" s="31">
        <v>44774</v>
      </c>
      <c r="B3896" s="32" t="s">
        <v>82</v>
      </c>
      <c r="C3896" s="32" t="s">
        <v>79</v>
      </c>
      <c r="D3896" s="32" t="s">
        <v>76</v>
      </c>
      <c r="E3896" s="33">
        <v>209</v>
      </c>
      <c r="F3896" s="34">
        <v>21035.58</v>
      </c>
      <c r="G3896" s="34">
        <v>0</v>
      </c>
      <c r="H3896" s="34">
        <v>17696.560000000001</v>
      </c>
      <c r="I3896" s="34">
        <v>0</v>
      </c>
      <c r="J3896" s="35">
        <f t="shared" si="420"/>
        <v>21035.58</v>
      </c>
      <c r="K3896" s="35">
        <f t="shared" si="421"/>
        <v>3339.0200000000004</v>
      </c>
      <c r="L3896" s="35">
        <f t="shared" si="422"/>
        <v>3339.0200000000004</v>
      </c>
      <c r="M3896" s="36">
        <f t="shared" si="423"/>
        <v>0.15873201499554565</v>
      </c>
      <c r="N3896" s="37">
        <f t="shared" si="424"/>
        <v>2022</v>
      </c>
      <c r="O3896" s="38" t="str">
        <f t="shared" si="425"/>
        <v>Q3</v>
      </c>
      <c r="P3896" s="37">
        <f t="shared" si="426"/>
        <v>8</v>
      </c>
    </row>
    <row r="3897" spans="1:16" x14ac:dyDescent="0.25">
      <c r="A3897" s="31">
        <v>44774</v>
      </c>
      <c r="B3897" s="32" t="s">
        <v>82</v>
      </c>
      <c r="C3897" s="32" t="s">
        <v>79</v>
      </c>
      <c r="D3897" s="32" t="s">
        <v>77</v>
      </c>
      <c r="E3897" s="33">
        <v>46</v>
      </c>
      <c r="F3897" s="34">
        <v>6008.03</v>
      </c>
      <c r="G3897" s="34">
        <v>385.13</v>
      </c>
      <c r="H3897" s="34">
        <v>4922.8100000000004</v>
      </c>
      <c r="I3897" s="34">
        <v>0</v>
      </c>
      <c r="J3897" s="35">
        <f t="shared" si="420"/>
        <v>5622.9</v>
      </c>
      <c r="K3897" s="35">
        <f t="shared" si="421"/>
        <v>700.08999999999924</v>
      </c>
      <c r="L3897" s="35">
        <f t="shared" si="422"/>
        <v>700.08999999999924</v>
      </c>
      <c r="M3897" s="36">
        <f t="shared" si="423"/>
        <v>0.12450692703053572</v>
      </c>
      <c r="N3897" s="37">
        <f t="shared" si="424"/>
        <v>2022</v>
      </c>
      <c r="O3897" s="38" t="str">
        <f t="shared" si="425"/>
        <v>Q3</v>
      </c>
      <c r="P3897" s="37">
        <f t="shared" si="426"/>
        <v>8</v>
      </c>
    </row>
    <row r="3898" spans="1:16" x14ac:dyDescent="0.25">
      <c r="A3898" s="31">
        <v>44774</v>
      </c>
      <c r="B3898" s="32" t="s">
        <v>83</v>
      </c>
      <c r="C3898" s="32" t="s">
        <v>86</v>
      </c>
      <c r="D3898" s="32" t="s">
        <v>76</v>
      </c>
      <c r="E3898" s="33">
        <v>116</v>
      </c>
      <c r="F3898" s="34">
        <v>69513.5</v>
      </c>
      <c r="G3898" s="34">
        <v>0</v>
      </c>
      <c r="H3898" s="34">
        <v>37377.24</v>
      </c>
      <c r="I3898" s="34">
        <v>5556.45</v>
      </c>
      <c r="J3898" s="35">
        <f t="shared" si="420"/>
        <v>69513.5</v>
      </c>
      <c r="K3898" s="35">
        <f t="shared" si="421"/>
        <v>32136.260000000002</v>
      </c>
      <c r="L3898" s="35">
        <f t="shared" si="422"/>
        <v>26579.81</v>
      </c>
      <c r="M3898" s="36">
        <f t="shared" si="423"/>
        <v>0.46230243046314745</v>
      </c>
      <c r="N3898" s="37">
        <f t="shared" si="424"/>
        <v>2022</v>
      </c>
      <c r="O3898" s="38" t="str">
        <f t="shared" si="425"/>
        <v>Q3</v>
      </c>
      <c r="P3898" s="37">
        <f t="shared" si="426"/>
        <v>8</v>
      </c>
    </row>
    <row r="3899" spans="1:16" x14ac:dyDescent="0.25">
      <c r="A3899" s="31">
        <v>44774</v>
      </c>
      <c r="B3899" s="32" t="s">
        <v>83</v>
      </c>
      <c r="C3899" s="32" t="s">
        <v>86</v>
      </c>
      <c r="D3899" s="32" t="s">
        <v>77</v>
      </c>
      <c r="E3899" s="33">
        <v>20</v>
      </c>
      <c r="F3899" s="34">
        <v>8989.01</v>
      </c>
      <c r="G3899" s="34">
        <v>637.84</v>
      </c>
      <c r="H3899" s="34">
        <v>4759.82</v>
      </c>
      <c r="I3899" s="34">
        <v>672.78</v>
      </c>
      <c r="J3899" s="35">
        <f t="shared" si="420"/>
        <v>8351.17</v>
      </c>
      <c r="K3899" s="35">
        <f t="shared" si="421"/>
        <v>3591.3500000000004</v>
      </c>
      <c r="L3899" s="35">
        <f t="shared" si="422"/>
        <v>2918.5700000000006</v>
      </c>
      <c r="M3899" s="36">
        <f t="shared" si="423"/>
        <v>0.43004153908973236</v>
      </c>
      <c r="N3899" s="37">
        <f t="shared" si="424"/>
        <v>2022</v>
      </c>
      <c r="O3899" s="38" t="str">
        <f t="shared" si="425"/>
        <v>Q3</v>
      </c>
      <c r="P3899" s="37">
        <f t="shared" si="426"/>
        <v>8</v>
      </c>
    </row>
    <row r="3900" spans="1:16" x14ac:dyDescent="0.25">
      <c r="A3900" s="31">
        <v>44774</v>
      </c>
      <c r="B3900" s="32" t="s">
        <v>83</v>
      </c>
      <c r="C3900" s="32" t="s">
        <v>75</v>
      </c>
      <c r="D3900" s="32" t="s">
        <v>76</v>
      </c>
      <c r="E3900" s="33">
        <v>145</v>
      </c>
      <c r="F3900" s="34">
        <v>91103.11</v>
      </c>
      <c r="G3900" s="34">
        <v>0</v>
      </c>
      <c r="H3900" s="34">
        <v>48982.16</v>
      </c>
      <c r="I3900" s="34">
        <v>0</v>
      </c>
      <c r="J3900" s="35">
        <f t="shared" si="420"/>
        <v>91103.11</v>
      </c>
      <c r="K3900" s="35">
        <f t="shared" si="421"/>
        <v>42120.95</v>
      </c>
      <c r="L3900" s="35">
        <f t="shared" si="422"/>
        <v>42120.95</v>
      </c>
      <c r="M3900" s="36">
        <f t="shared" si="423"/>
        <v>0.46234371142763397</v>
      </c>
      <c r="N3900" s="37">
        <f t="shared" si="424"/>
        <v>2022</v>
      </c>
      <c r="O3900" s="38" t="str">
        <f t="shared" si="425"/>
        <v>Q3</v>
      </c>
      <c r="P3900" s="37">
        <f t="shared" si="426"/>
        <v>8</v>
      </c>
    </row>
    <row r="3901" spans="1:16" x14ac:dyDescent="0.25">
      <c r="A3901" s="31">
        <v>44774</v>
      </c>
      <c r="B3901" s="32" t="s">
        <v>83</v>
      </c>
      <c r="C3901" s="32" t="s">
        <v>75</v>
      </c>
      <c r="D3901" s="32" t="s">
        <v>77</v>
      </c>
      <c r="E3901" s="33">
        <v>26</v>
      </c>
      <c r="F3901" s="34">
        <v>16518.55</v>
      </c>
      <c r="G3901" s="34">
        <v>1136.69</v>
      </c>
      <c r="H3901" s="34">
        <v>9086.08</v>
      </c>
      <c r="I3901" s="34">
        <v>0</v>
      </c>
      <c r="J3901" s="35">
        <f t="shared" si="420"/>
        <v>15381.859999999999</v>
      </c>
      <c r="K3901" s="35">
        <f t="shared" si="421"/>
        <v>6295.7799999999988</v>
      </c>
      <c r="L3901" s="35">
        <f t="shared" si="422"/>
        <v>6295.7799999999988</v>
      </c>
      <c r="M3901" s="36">
        <f t="shared" si="423"/>
        <v>0.40929900545187636</v>
      </c>
      <c r="N3901" s="37">
        <f t="shared" si="424"/>
        <v>2022</v>
      </c>
      <c r="O3901" s="38" t="str">
        <f t="shared" si="425"/>
        <v>Q3</v>
      </c>
      <c r="P3901" s="37">
        <f t="shared" si="426"/>
        <v>8</v>
      </c>
    </row>
    <row r="3902" spans="1:16" x14ac:dyDescent="0.25">
      <c r="A3902" s="31">
        <v>44774</v>
      </c>
      <c r="B3902" s="32" t="s">
        <v>83</v>
      </c>
      <c r="C3902" s="32" t="s">
        <v>78</v>
      </c>
      <c r="D3902" s="32" t="s">
        <v>76</v>
      </c>
      <c r="E3902" s="33">
        <v>427</v>
      </c>
      <c r="F3902" s="34">
        <v>245319.64</v>
      </c>
      <c r="G3902" s="34">
        <v>0</v>
      </c>
      <c r="H3902" s="34">
        <v>131794.39000000001</v>
      </c>
      <c r="I3902" s="34">
        <v>0</v>
      </c>
      <c r="J3902" s="35">
        <f t="shared" si="420"/>
        <v>245319.64</v>
      </c>
      <c r="K3902" s="35">
        <f t="shared" si="421"/>
        <v>113525.25</v>
      </c>
      <c r="L3902" s="35">
        <f t="shared" si="422"/>
        <v>113525.25</v>
      </c>
      <c r="M3902" s="36">
        <f t="shared" si="423"/>
        <v>0.4627646200687397</v>
      </c>
      <c r="N3902" s="37">
        <f t="shared" si="424"/>
        <v>2022</v>
      </c>
      <c r="O3902" s="38" t="str">
        <f t="shared" si="425"/>
        <v>Q3</v>
      </c>
      <c r="P3902" s="37">
        <f t="shared" si="426"/>
        <v>8</v>
      </c>
    </row>
    <row r="3903" spans="1:16" x14ac:dyDescent="0.25">
      <c r="A3903" s="31">
        <v>44774</v>
      </c>
      <c r="B3903" s="32" t="s">
        <v>83</v>
      </c>
      <c r="C3903" s="32" t="s">
        <v>78</v>
      </c>
      <c r="D3903" s="32" t="s">
        <v>77</v>
      </c>
      <c r="E3903" s="33">
        <v>235</v>
      </c>
      <c r="F3903" s="34">
        <v>140928.97</v>
      </c>
      <c r="G3903" s="34">
        <v>33618.94</v>
      </c>
      <c r="H3903" s="34">
        <v>75530.5</v>
      </c>
      <c r="I3903" s="34">
        <v>0</v>
      </c>
      <c r="J3903" s="35">
        <f t="shared" si="420"/>
        <v>107310.03</v>
      </c>
      <c r="K3903" s="35">
        <f t="shared" si="421"/>
        <v>31779.53</v>
      </c>
      <c r="L3903" s="35">
        <f t="shared" si="422"/>
        <v>31779.53</v>
      </c>
      <c r="M3903" s="36">
        <f t="shared" si="423"/>
        <v>0.29614687462113282</v>
      </c>
      <c r="N3903" s="37">
        <f t="shared" si="424"/>
        <v>2022</v>
      </c>
      <c r="O3903" s="38" t="str">
        <f t="shared" si="425"/>
        <v>Q3</v>
      </c>
      <c r="P3903" s="37">
        <f t="shared" si="426"/>
        <v>8</v>
      </c>
    </row>
    <row r="3904" spans="1:16" x14ac:dyDescent="0.25">
      <c r="A3904" s="31">
        <v>44774</v>
      </c>
      <c r="B3904" s="32" t="s">
        <v>83</v>
      </c>
      <c r="C3904" s="32" t="s">
        <v>79</v>
      </c>
      <c r="D3904" s="32" t="s">
        <v>76</v>
      </c>
      <c r="E3904" s="33">
        <v>94</v>
      </c>
      <c r="F3904" s="34">
        <v>68425.5</v>
      </c>
      <c r="G3904" s="34">
        <v>0</v>
      </c>
      <c r="H3904" s="34">
        <v>37417.730000000003</v>
      </c>
      <c r="I3904" s="34">
        <v>0</v>
      </c>
      <c r="J3904" s="35">
        <f t="shared" si="420"/>
        <v>68425.5</v>
      </c>
      <c r="K3904" s="35">
        <f t="shared" si="421"/>
        <v>31007.769999999997</v>
      </c>
      <c r="L3904" s="35">
        <f t="shared" si="422"/>
        <v>31007.769999999997</v>
      </c>
      <c r="M3904" s="36">
        <f t="shared" si="423"/>
        <v>0.45316102914848994</v>
      </c>
      <c r="N3904" s="37">
        <f t="shared" si="424"/>
        <v>2022</v>
      </c>
      <c r="O3904" s="38" t="str">
        <f t="shared" si="425"/>
        <v>Q3</v>
      </c>
      <c r="P3904" s="37">
        <f t="shared" si="426"/>
        <v>8</v>
      </c>
    </row>
    <row r="3905" spans="1:16" x14ac:dyDescent="0.25">
      <c r="A3905" s="31">
        <v>44774</v>
      </c>
      <c r="B3905" s="32" t="s">
        <v>83</v>
      </c>
      <c r="C3905" s="32" t="s">
        <v>79</v>
      </c>
      <c r="D3905" s="32" t="s">
        <v>77</v>
      </c>
      <c r="E3905" s="33">
        <v>10</v>
      </c>
      <c r="F3905" s="34">
        <v>7184.91</v>
      </c>
      <c r="G3905" s="34">
        <v>548.79999999999995</v>
      </c>
      <c r="H3905" s="34">
        <v>3669.24</v>
      </c>
      <c r="I3905" s="34">
        <v>0</v>
      </c>
      <c r="J3905" s="35">
        <f t="shared" si="420"/>
        <v>6636.11</v>
      </c>
      <c r="K3905" s="35">
        <f t="shared" si="421"/>
        <v>2966.87</v>
      </c>
      <c r="L3905" s="35">
        <f t="shared" si="422"/>
        <v>2966.87</v>
      </c>
      <c r="M3905" s="36">
        <f t="shared" si="423"/>
        <v>0.44707968975800583</v>
      </c>
      <c r="N3905" s="37">
        <f t="shared" si="424"/>
        <v>2022</v>
      </c>
      <c r="O3905" s="38" t="str">
        <f t="shared" si="425"/>
        <v>Q3</v>
      </c>
      <c r="P3905" s="37">
        <f t="shared" si="426"/>
        <v>8</v>
      </c>
    </row>
    <row r="3906" spans="1:16" x14ac:dyDescent="0.25">
      <c r="A3906" s="31">
        <v>44774</v>
      </c>
      <c r="B3906" s="32" t="s">
        <v>84</v>
      </c>
      <c r="C3906" s="32" t="s">
        <v>86</v>
      </c>
      <c r="D3906" s="32" t="s">
        <v>76</v>
      </c>
      <c r="E3906" s="33">
        <v>68</v>
      </c>
      <c r="F3906" s="34">
        <v>264796.95</v>
      </c>
      <c r="G3906" s="34">
        <v>0</v>
      </c>
      <c r="H3906" s="34">
        <v>221758.47</v>
      </c>
      <c r="I3906" s="34">
        <v>21159.38</v>
      </c>
      <c r="J3906" s="35">
        <f t="shared" ref="J3906:J3969" si="427">F3906-G3906</f>
        <v>264796.95</v>
      </c>
      <c r="K3906" s="35">
        <f t="shared" ref="K3906:K3969" si="428">J3906-H3906</f>
        <v>43038.48000000001</v>
      </c>
      <c r="L3906" s="35">
        <f t="shared" ref="L3906:L3969" si="429">K3906-I3906</f>
        <v>21879.100000000009</v>
      </c>
      <c r="M3906" s="36">
        <f t="shared" ref="M3906:M3969" si="430">IF(J3906=0,0,K3906/J3906)</f>
        <v>0.16253389625522502</v>
      </c>
      <c r="N3906" s="37">
        <f t="shared" ref="N3906:N3969" si="431">YEAR(A3906)</f>
        <v>2022</v>
      </c>
      <c r="O3906" s="38" t="str">
        <f t="shared" ref="O3906:O3969" si="432">"Q"&amp;ROUNDUP(MONTH(A3906)/3,0)</f>
        <v>Q3</v>
      </c>
      <c r="P3906" s="37">
        <f t="shared" ref="P3906:P3969" si="433">MONTH(A3906)</f>
        <v>8</v>
      </c>
    </row>
    <row r="3907" spans="1:16" x14ac:dyDescent="0.25">
      <c r="A3907" s="31">
        <v>44774</v>
      </c>
      <c r="B3907" s="32" t="s">
        <v>84</v>
      </c>
      <c r="C3907" s="32" t="s">
        <v>86</v>
      </c>
      <c r="D3907" s="32" t="s">
        <v>77</v>
      </c>
      <c r="E3907" s="33">
        <v>9</v>
      </c>
      <c r="F3907" s="34">
        <v>42367.38</v>
      </c>
      <c r="G3907" s="34">
        <v>2765.5</v>
      </c>
      <c r="H3907" s="34">
        <v>37695.480000000003</v>
      </c>
      <c r="I3907" s="34">
        <v>3201.11</v>
      </c>
      <c r="J3907" s="35">
        <f t="shared" si="427"/>
        <v>39601.879999999997</v>
      </c>
      <c r="K3907" s="35">
        <f t="shared" si="428"/>
        <v>1906.3999999999942</v>
      </c>
      <c r="L3907" s="35">
        <f t="shared" si="429"/>
        <v>-1294.7100000000059</v>
      </c>
      <c r="M3907" s="36">
        <f t="shared" si="430"/>
        <v>4.8139128748433013E-2</v>
      </c>
      <c r="N3907" s="37">
        <f t="shared" si="431"/>
        <v>2022</v>
      </c>
      <c r="O3907" s="38" t="str">
        <f t="shared" si="432"/>
        <v>Q3</v>
      </c>
      <c r="P3907" s="37">
        <f t="shared" si="433"/>
        <v>8</v>
      </c>
    </row>
    <row r="3908" spans="1:16" x14ac:dyDescent="0.25">
      <c r="A3908" s="31">
        <v>44774</v>
      </c>
      <c r="B3908" s="32" t="s">
        <v>84</v>
      </c>
      <c r="C3908" s="32" t="s">
        <v>75</v>
      </c>
      <c r="D3908" s="32" t="s">
        <v>76</v>
      </c>
      <c r="E3908" s="33">
        <v>73</v>
      </c>
      <c r="F3908" s="34">
        <v>365695.48</v>
      </c>
      <c r="G3908" s="34">
        <v>0</v>
      </c>
      <c r="H3908" s="34">
        <v>303017.38</v>
      </c>
      <c r="I3908" s="34">
        <v>0</v>
      </c>
      <c r="J3908" s="35">
        <f t="shared" si="427"/>
        <v>365695.48</v>
      </c>
      <c r="K3908" s="35">
        <f t="shared" si="428"/>
        <v>62678.099999999977</v>
      </c>
      <c r="L3908" s="35">
        <f t="shared" si="429"/>
        <v>62678.099999999977</v>
      </c>
      <c r="M3908" s="36">
        <f t="shared" si="430"/>
        <v>0.17139424310084439</v>
      </c>
      <c r="N3908" s="37">
        <f t="shared" si="431"/>
        <v>2022</v>
      </c>
      <c r="O3908" s="38" t="str">
        <f t="shared" si="432"/>
        <v>Q3</v>
      </c>
      <c r="P3908" s="37">
        <f t="shared" si="433"/>
        <v>8</v>
      </c>
    </row>
    <row r="3909" spans="1:16" x14ac:dyDescent="0.25">
      <c r="A3909" s="31">
        <v>44774</v>
      </c>
      <c r="B3909" s="32" t="s">
        <v>84</v>
      </c>
      <c r="C3909" s="32" t="s">
        <v>75</v>
      </c>
      <c r="D3909" s="32" t="s">
        <v>77</v>
      </c>
      <c r="E3909" s="33">
        <v>8</v>
      </c>
      <c r="F3909" s="34">
        <v>35206.1</v>
      </c>
      <c r="G3909" s="34">
        <v>2655.06</v>
      </c>
      <c r="H3909" s="34">
        <v>30513.74</v>
      </c>
      <c r="I3909" s="34">
        <v>0</v>
      </c>
      <c r="J3909" s="35">
        <f t="shared" si="427"/>
        <v>32551.039999999997</v>
      </c>
      <c r="K3909" s="35">
        <f t="shared" si="428"/>
        <v>2037.2999999999956</v>
      </c>
      <c r="L3909" s="35">
        <f t="shared" si="429"/>
        <v>2037.2999999999956</v>
      </c>
      <c r="M3909" s="36">
        <f t="shared" si="430"/>
        <v>6.2587862016082921E-2</v>
      </c>
      <c r="N3909" s="37">
        <f t="shared" si="431"/>
        <v>2022</v>
      </c>
      <c r="O3909" s="38" t="str">
        <f t="shared" si="432"/>
        <v>Q3</v>
      </c>
      <c r="P3909" s="37">
        <f t="shared" si="433"/>
        <v>8</v>
      </c>
    </row>
    <row r="3910" spans="1:16" x14ac:dyDescent="0.25">
      <c r="A3910" s="31">
        <v>44774</v>
      </c>
      <c r="B3910" s="32" t="s">
        <v>84</v>
      </c>
      <c r="C3910" s="32" t="s">
        <v>78</v>
      </c>
      <c r="D3910" s="32" t="s">
        <v>76</v>
      </c>
      <c r="E3910" s="33">
        <v>143</v>
      </c>
      <c r="F3910" s="34">
        <v>543156.22</v>
      </c>
      <c r="G3910" s="34">
        <v>0</v>
      </c>
      <c r="H3910" s="34">
        <v>449337.11</v>
      </c>
      <c r="I3910" s="34">
        <v>0</v>
      </c>
      <c r="J3910" s="35">
        <f t="shared" si="427"/>
        <v>543156.22</v>
      </c>
      <c r="K3910" s="35">
        <f t="shared" si="428"/>
        <v>93819.109999999986</v>
      </c>
      <c r="L3910" s="35">
        <f t="shared" si="429"/>
        <v>93819.109999999986</v>
      </c>
      <c r="M3910" s="36">
        <f t="shared" si="430"/>
        <v>0.17272951417181598</v>
      </c>
      <c r="N3910" s="37">
        <f t="shared" si="431"/>
        <v>2022</v>
      </c>
      <c r="O3910" s="38" t="str">
        <f t="shared" si="432"/>
        <v>Q3</v>
      </c>
      <c r="P3910" s="37">
        <f t="shared" si="433"/>
        <v>8</v>
      </c>
    </row>
    <row r="3911" spans="1:16" x14ac:dyDescent="0.25">
      <c r="A3911" s="31">
        <v>44774</v>
      </c>
      <c r="B3911" s="32" t="s">
        <v>84</v>
      </c>
      <c r="C3911" s="32" t="s">
        <v>78</v>
      </c>
      <c r="D3911" s="32" t="s">
        <v>77</v>
      </c>
      <c r="E3911" s="33">
        <v>63</v>
      </c>
      <c r="F3911" s="34">
        <v>265072.82</v>
      </c>
      <c r="G3911" s="34">
        <v>61771.7</v>
      </c>
      <c r="H3911" s="34">
        <v>222765.98</v>
      </c>
      <c r="I3911" s="34">
        <v>0</v>
      </c>
      <c r="J3911" s="35">
        <f t="shared" si="427"/>
        <v>203301.12</v>
      </c>
      <c r="K3911" s="35">
        <f t="shared" si="428"/>
        <v>-19464.860000000015</v>
      </c>
      <c r="L3911" s="35">
        <f t="shared" si="429"/>
        <v>-19464.860000000015</v>
      </c>
      <c r="M3911" s="36">
        <f t="shared" si="430"/>
        <v>-9.5743988031153082E-2</v>
      </c>
      <c r="N3911" s="37">
        <f t="shared" si="431"/>
        <v>2022</v>
      </c>
      <c r="O3911" s="38" t="str">
        <f t="shared" si="432"/>
        <v>Q3</v>
      </c>
      <c r="P3911" s="37">
        <f t="shared" si="433"/>
        <v>8</v>
      </c>
    </row>
    <row r="3912" spans="1:16" x14ac:dyDescent="0.25">
      <c r="A3912" s="31">
        <v>44774</v>
      </c>
      <c r="B3912" s="32" t="s">
        <v>84</v>
      </c>
      <c r="C3912" s="32" t="s">
        <v>79</v>
      </c>
      <c r="D3912" s="32" t="s">
        <v>76</v>
      </c>
      <c r="E3912" s="33">
        <v>57</v>
      </c>
      <c r="F3912" s="34">
        <v>220314.62</v>
      </c>
      <c r="G3912" s="34">
        <v>0</v>
      </c>
      <c r="H3912" s="34">
        <v>184822.41</v>
      </c>
      <c r="I3912" s="34">
        <v>0</v>
      </c>
      <c r="J3912" s="35">
        <f t="shared" si="427"/>
        <v>220314.62</v>
      </c>
      <c r="K3912" s="35">
        <f t="shared" si="428"/>
        <v>35492.209999999992</v>
      </c>
      <c r="L3912" s="35">
        <f t="shared" si="429"/>
        <v>35492.209999999992</v>
      </c>
      <c r="M3912" s="36">
        <f t="shared" si="430"/>
        <v>0.16109784271239008</v>
      </c>
      <c r="N3912" s="37">
        <f t="shared" si="431"/>
        <v>2022</v>
      </c>
      <c r="O3912" s="38" t="str">
        <f t="shared" si="432"/>
        <v>Q3</v>
      </c>
      <c r="P3912" s="37">
        <f t="shared" si="433"/>
        <v>8</v>
      </c>
    </row>
    <row r="3913" spans="1:16" x14ac:dyDescent="0.25">
      <c r="A3913" s="31">
        <v>44774</v>
      </c>
      <c r="B3913" s="32" t="s">
        <v>84</v>
      </c>
      <c r="C3913" s="32" t="s">
        <v>79</v>
      </c>
      <c r="D3913" s="32" t="s">
        <v>77</v>
      </c>
      <c r="E3913" s="33">
        <v>4</v>
      </c>
      <c r="F3913" s="34">
        <v>34230.839999999997</v>
      </c>
      <c r="G3913" s="34">
        <v>2393.5700000000002</v>
      </c>
      <c r="H3913" s="34">
        <v>30265.25</v>
      </c>
      <c r="I3913" s="34">
        <v>0</v>
      </c>
      <c r="J3913" s="35">
        <f t="shared" si="427"/>
        <v>31837.269999999997</v>
      </c>
      <c r="K3913" s="35">
        <f t="shared" si="428"/>
        <v>1572.0199999999968</v>
      </c>
      <c r="L3913" s="35">
        <f t="shared" si="429"/>
        <v>1572.0199999999968</v>
      </c>
      <c r="M3913" s="36">
        <f t="shared" si="430"/>
        <v>4.9376721056799057E-2</v>
      </c>
      <c r="N3913" s="37">
        <f t="shared" si="431"/>
        <v>2022</v>
      </c>
      <c r="O3913" s="38" t="str">
        <f t="shared" si="432"/>
        <v>Q3</v>
      </c>
      <c r="P3913" s="37">
        <f t="shared" si="433"/>
        <v>8</v>
      </c>
    </row>
    <row r="3914" spans="1:16" x14ac:dyDescent="0.25">
      <c r="A3914" s="31">
        <v>44774</v>
      </c>
      <c r="B3914" s="32" t="s">
        <v>85</v>
      </c>
      <c r="C3914" s="32" t="s">
        <v>86</v>
      </c>
      <c r="D3914" s="32" t="s">
        <v>76</v>
      </c>
      <c r="E3914" s="33">
        <v>54</v>
      </c>
      <c r="F3914" s="34">
        <v>69727.429999999993</v>
      </c>
      <c r="G3914" s="34">
        <v>0</v>
      </c>
      <c r="H3914" s="34">
        <v>40095.040000000001</v>
      </c>
      <c r="I3914" s="34">
        <v>5574.02</v>
      </c>
      <c r="J3914" s="35">
        <f t="shared" si="427"/>
        <v>69727.429999999993</v>
      </c>
      <c r="K3914" s="35">
        <f t="shared" si="428"/>
        <v>29632.389999999992</v>
      </c>
      <c r="L3914" s="35">
        <f t="shared" si="429"/>
        <v>24058.369999999992</v>
      </c>
      <c r="M3914" s="36">
        <f t="shared" si="430"/>
        <v>0.42497464771037735</v>
      </c>
      <c r="N3914" s="37">
        <f t="shared" si="431"/>
        <v>2022</v>
      </c>
      <c r="O3914" s="38" t="str">
        <f t="shared" si="432"/>
        <v>Q3</v>
      </c>
      <c r="P3914" s="37">
        <f t="shared" si="433"/>
        <v>8</v>
      </c>
    </row>
    <row r="3915" spans="1:16" x14ac:dyDescent="0.25">
      <c r="A3915" s="31">
        <v>44774</v>
      </c>
      <c r="B3915" s="32" t="s">
        <v>85</v>
      </c>
      <c r="C3915" s="32" t="s">
        <v>86</v>
      </c>
      <c r="D3915" s="32" t="s">
        <v>77</v>
      </c>
      <c r="E3915" s="33">
        <v>4</v>
      </c>
      <c r="F3915" s="34">
        <v>6876.34</v>
      </c>
      <c r="G3915" s="34">
        <v>550.12</v>
      </c>
      <c r="H3915" s="34">
        <v>4717.07</v>
      </c>
      <c r="I3915" s="34">
        <v>506.1</v>
      </c>
      <c r="J3915" s="35">
        <f t="shared" si="427"/>
        <v>6326.22</v>
      </c>
      <c r="K3915" s="35">
        <f t="shared" si="428"/>
        <v>1609.1500000000005</v>
      </c>
      <c r="L3915" s="35">
        <f t="shared" si="429"/>
        <v>1103.0500000000006</v>
      </c>
      <c r="M3915" s="36">
        <f t="shared" si="430"/>
        <v>0.25436200448292984</v>
      </c>
      <c r="N3915" s="37">
        <f t="shared" si="431"/>
        <v>2022</v>
      </c>
      <c r="O3915" s="38" t="str">
        <f t="shared" si="432"/>
        <v>Q3</v>
      </c>
      <c r="P3915" s="37">
        <f t="shared" si="433"/>
        <v>8</v>
      </c>
    </row>
    <row r="3916" spans="1:16" x14ac:dyDescent="0.25">
      <c r="A3916" s="31">
        <v>44774</v>
      </c>
      <c r="B3916" s="32" t="s">
        <v>85</v>
      </c>
      <c r="C3916" s="32" t="s">
        <v>75</v>
      </c>
      <c r="D3916" s="32" t="s">
        <v>76</v>
      </c>
      <c r="E3916" s="33">
        <v>60</v>
      </c>
      <c r="F3916" s="34">
        <v>84349.59</v>
      </c>
      <c r="G3916" s="34">
        <v>0</v>
      </c>
      <c r="H3916" s="34">
        <v>43560.63</v>
      </c>
      <c r="I3916" s="34">
        <v>0</v>
      </c>
      <c r="J3916" s="35">
        <f t="shared" si="427"/>
        <v>84349.59</v>
      </c>
      <c r="K3916" s="35">
        <f t="shared" si="428"/>
        <v>40788.959999999999</v>
      </c>
      <c r="L3916" s="35">
        <f t="shared" si="429"/>
        <v>40788.959999999999</v>
      </c>
      <c r="M3916" s="36">
        <f t="shared" si="430"/>
        <v>0.48357034100580693</v>
      </c>
      <c r="N3916" s="37">
        <f t="shared" si="431"/>
        <v>2022</v>
      </c>
      <c r="O3916" s="38" t="str">
        <f t="shared" si="432"/>
        <v>Q3</v>
      </c>
      <c r="P3916" s="37">
        <f t="shared" si="433"/>
        <v>8</v>
      </c>
    </row>
    <row r="3917" spans="1:16" x14ac:dyDescent="0.25">
      <c r="A3917" s="31">
        <v>44774</v>
      </c>
      <c r="B3917" s="32" t="s">
        <v>85</v>
      </c>
      <c r="C3917" s="32" t="s">
        <v>75</v>
      </c>
      <c r="D3917" s="32" t="s">
        <v>77</v>
      </c>
      <c r="E3917" s="33">
        <v>6</v>
      </c>
      <c r="F3917" s="34">
        <v>6570.03</v>
      </c>
      <c r="G3917" s="34">
        <v>474.32</v>
      </c>
      <c r="H3917" s="34">
        <v>3634.34</v>
      </c>
      <c r="I3917" s="34">
        <v>0</v>
      </c>
      <c r="J3917" s="35">
        <f t="shared" si="427"/>
        <v>6095.71</v>
      </c>
      <c r="K3917" s="35">
        <f t="shared" si="428"/>
        <v>2461.37</v>
      </c>
      <c r="L3917" s="35">
        <f t="shared" si="429"/>
        <v>2461.37</v>
      </c>
      <c r="M3917" s="36">
        <f t="shared" si="430"/>
        <v>0.40378725365872065</v>
      </c>
      <c r="N3917" s="37">
        <f t="shared" si="431"/>
        <v>2022</v>
      </c>
      <c r="O3917" s="38" t="str">
        <f t="shared" si="432"/>
        <v>Q3</v>
      </c>
      <c r="P3917" s="37">
        <f t="shared" si="433"/>
        <v>8</v>
      </c>
    </row>
    <row r="3918" spans="1:16" x14ac:dyDescent="0.25">
      <c r="A3918" s="31">
        <v>44774</v>
      </c>
      <c r="B3918" s="32" t="s">
        <v>85</v>
      </c>
      <c r="C3918" s="32" t="s">
        <v>78</v>
      </c>
      <c r="D3918" s="32" t="s">
        <v>76</v>
      </c>
      <c r="E3918" s="33">
        <v>161</v>
      </c>
      <c r="F3918" s="34">
        <v>217494.69</v>
      </c>
      <c r="G3918" s="34">
        <v>0</v>
      </c>
      <c r="H3918" s="34">
        <v>117254.28</v>
      </c>
      <c r="I3918" s="34">
        <v>0</v>
      </c>
      <c r="J3918" s="35">
        <f t="shared" si="427"/>
        <v>217494.69</v>
      </c>
      <c r="K3918" s="35">
        <f t="shared" si="428"/>
        <v>100240.41</v>
      </c>
      <c r="L3918" s="35">
        <f t="shared" si="429"/>
        <v>100240.41</v>
      </c>
      <c r="M3918" s="36">
        <f t="shared" si="430"/>
        <v>0.46088670026840656</v>
      </c>
      <c r="N3918" s="37">
        <f t="shared" si="431"/>
        <v>2022</v>
      </c>
      <c r="O3918" s="38" t="str">
        <f t="shared" si="432"/>
        <v>Q3</v>
      </c>
      <c r="P3918" s="37">
        <f t="shared" si="433"/>
        <v>8</v>
      </c>
    </row>
    <row r="3919" spans="1:16" x14ac:dyDescent="0.25">
      <c r="A3919" s="31">
        <v>44774</v>
      </c>
      <c r="B3919" s="32" t="s">
        <v>85</v>
      </c>
      <c r="C3919" s="32" t="s">
        <v>78</v>
      </c>
      <c r="D3919" s="32" t="s">
        <v>77</v>
      </c>
      <c r="E3919" s="33">
        <v>84</v>
      </c>
      <c r="F3919" s="34">
        <v>102104.67</v>
      </c>
      <c r="G3919" s="34">
        <v>23984.400000000001</v>
      </c>
      <c r="H3919" s="34">
        <v>56633.2</v>
      </c>
      <c r="I3919" s="34">
        <v>0</v>
      </c>
      <c r="J3919" s="35">
        <f t="shared" si="427"/>
        <v>78120.26999999999</v>
      </c>
      <c r="K3919" s="35">
        <f t="shared" si="428"/>
        <v>21487.069999999992</v>
      </c>
      <c r="L3919" s="35">
        <f t="shared" si="429"/>
        <v>21487.069999999992</v>
      </c>
      <c r="M3919" s="36">
        <f t="shared" si="430"/>
        <v>0.27505114869674663</v>
      </c>
      <c r="N3919" s="37">
        <f t="shared" si="431"/>
        <v>2022</v>
      </c>
      <c r="O3919" s="38" t="str">
        <f t="shared" si="432"/>
        <v>Q3</v>
      </c>
      <c r="P3919" s="37">
        <f t="shared" si="433"/>
        <v>8</v>
      </c>
    </row>
    <row r="3920" spans="1:16" x14ac:dyDescent="0.25">
      <c r="A3920" s="31">
        <v>44774</v>
      </c>
      <c r="B3920" s="32" t="s">
        <v>85</v>
      </c>
      <c r="C3920" s="32" t="s">
        <v>79</v>
      </c>
      <c r="D3920" s="32" t="s">
        <v>76</v>
      </c>
      <c r="E3920" s="33">
        <v>18</v>
      </c>
      <c r="F3920" s="34">
        <v>26996.38</v>
      </c>
      <c r="G3920" s="34">
        <v>0</v>
      </c>
      <c r="H3920" s="34">
        <v>15216.87</v>
      </c>
      <c r="I3920" s="34">
        <v>0</v>
      </c>
      <c r="J3920" s="35">
        <f t="shared" si="427"/>
        <v>26996.38</v>
      </c>
      <c r="K3920" s="35">
        <f t="shared" si="428"/>
        <v>11779.51</v>
      </c>
      <c r="L3920" s="35">
        <f t="shared" si="429"/>
        <v>11779.51</v>
      </c>
      <c r="M3920" s="36">
        <f t="shared" si="430"/>
        <v>0.43633664958042523</v>
      </c>
      <c r="N3920" s="37">
        <f t="shared" si="431"/>
        <v>2022</v>
      </c>
      <c r="O3920" s="38" t="str">
        <f t="shared" si="432"/>
        <v>Q3</v>
      </c>
      <c r="P3920" s="37">
        <f t="shared" si="433"/>
        <v>8</v>
      </c>
    </row>
    <row r="3921" spans="1:16" x14ac:dyDescent="0.25">
      <c r="A3921" s="31">
        <v>44774</v>
      </c>
      <c r="B3921" s="32" t="s">
        <v>85</v>
      </c>
      <c r="C3921" s="32" t="s">
        <v>79</v>
      </c>
      <c r="D3921" s="32" t="s">
        <v>77</v>
      </c>
      <c r="E3921" s="33">
        <v>2</v>
      </c>
      <c r="F3921" s="34">
        <v>2599.1799999999998</v>
      </c>
      <c r="G3921" s="34">
        <v>129.96</v>
      </c>
      <c r="H3921" s="34">
        <v>1531.94</v>
      </c>
      <c r="I3921" s="34">
        <v>0</v>
      </c>
      <c r="J3921" s="35">
        <f t="shared" si="427"/>
        <v>2469.2199999999998</v>
      </c>
      <c r="K3921" s="35">
        <f t="shared" si="428"/>
        <v>937.27999999999975</v>
      </c>
      <c r="L3921" s="35">
        <f t="shared" si="429"/>
        <v>937.27999999999975</v>
      </c>
      <c r="M3921" s="36">
        <f t="shared" si="430"/>
        <v>0.37958545613594569</v>
      </c>
      <c r="N3921" s="37">
        <f t="shared" si="431"/>
        <v>2022</v>
      </c>
      <c r="O3921" s="38" t="str">
        <f t="shared" si="432"/>
        <v>Q3</v>
      </c>
      <c r="P3921" s="37">
        <f t="shared" si="433"/>
        <v>8</v>
      </c>
    </row>
    <row r="3922" spans="1:16" x14ac:dyDescent="0.25">
      <c r="A3922" s="31">
        <v>44805</v>
      </c>
      <c r="B3922" s="32" t="s">
        <v>74</v>
      </c>
      <c r="C3922" s="32" t="s">
        <v>86</v>
      </c>
      <c r="D3922" s="32" t="s">
        <v>76</v>
      </c>
      <c r="E3922" s="33">
        <v>148</v>
      </c>
      <c r="F3922" s="34">
        <v>58833</v>
      </c>
      <c r="G3922" s="34">
        <v>0</v>
      </c>
      <c r="H3922" s="34">
        <v>36960.74</v>
      </c>
      <c r="I3922" s="34">
        <v>4699.53</v>
      </c>
      <c r="J3922" s="35">
        <f t="shared" si="427"/>
        <v>58833</v>
      </c>
      <c r="K3922" s="35">
        <f t="shared" si="428"/>
        <v>21872.260000000002</v>
      </c>
      <c r="L3922" s="35">
        <f t="shared" si="429"/>
        <v>17172.730000000003</v>
      </c>
      <c r="M3922" s="36">
        <f t="shared" si="430"/>
        <v>0.371768565260993</v>
      </c>
      <c r="N3922" s="37">
        <f t="shared" si="431"/>
        <v>2022</v>
      </c>
      <c r="O3922" s="38" t="str">
        <f t="shared" si="432"/>
        <v>Q3</v>
      </c>
      <c r="P3922" s="37">
        <f t="shared" si="433"/>
        <v>9</v>
      </c>
    </row>
    <row r="3923" spans="1:16" x14ac:dyDescent="0.25">
      <c r="A3923" s="31">
        <v>44805</v>
      </c>
      <c r="B3923" s="32" t="s">
        <v>74</v>
      </c>
      <c r="C3923" s="32" t="s">
        <v>86</v>
      </c>
      <c r="D3923" s="32" t="s">
        <v>77</v>
      </c>
      <c r="E3923" s="33">
        <v>40</v>
      </c>
      <c r="F3923" s="34">
        <v>17275.36</v>
      </c>
      <c r="G3923" s="34">
        <v>2175.64</v>
      </c>
      <c r="H3923" s="34">
        <v>10930.88</v>
      </c>
      <c r="I3923" s="34">
        <v>1213.1500000000001</v>
      </c>
      <c r="J3923" s="35">
        <f t="shared" si="427"/>
        <v>15099.720000000001</v>
      </c>
      <c r="K3923" s="35">
        <f t="shared" si="428"/>
        <v>4168.840000000002</v>
      </c>
      <c r="L3923" s="35">
        <f t="shared" si="429"/>
        <v>2955.6900000000019</v>
      </c>
      <c r="M3923" s="36">
        <f t="shared" si="430"/>
        <v>0.27608723870376417</v>
      </c>
      <c r="N3923" s="37">
        <f t="shared" si="431"/>
        <v>2022</v>
      </c>
      <c r="O3923" s="38" t="str">
        <f t="shared" si="432"/>
        <v>Q3</v>
      </c>
      <c r="P3923" s="37">
        <f t="shared" si="433"/>
        <v>9</v>
      </c>
    </row>
    <row r="3924" spans="1:16" x14ac:dyDescent="0.25">
      <c r="A3924" s="31">
        <v>44805</v>
      </c>
      <c r="B3924" s="32" t="s">
        <v>74</v>
      </c>
      <c r="C3924" s="32" t="s">
        <v>75</v>
      </c>
      <c r="D3924" s="32" t="s">
        <v>76</v>
      </c>
      <c r="E3924" s="33">
        <v>152</v>
      </c>
      <c r="F3924" s="34">
        <v>64838.879999999997</v>
      </c>
      <c r="G3924" s="34">
        <v>0</v>
      </c>
      <c r="H3924" s="34">
        <v>39266.78</v>
      </c>
      <c r="I3924" s="34">
        <v>0</v>
      </c>
      <c r="J3924" s="35">
        <f t="shared" si="427"/>
        <v>64838.879999999997</v>
      </c>
      <c r="K3924" s="35">
        <f t="shared" si="428"/>
        <v>25572.1</v>
      </c>
      <c r="L3924" s="35">
        <f t="shared" si="429"/>
        <v>25572.1</v>
      </c>
      <c r="M3924" s="36">
        <f t="shared" si="430"/>
        <v>0.39439453611783548</v>
      </c>
      <c r="N3924" s="37">
        <f t="shared" si="431"/>
        <v>2022</v>
      </c>
      <c r="O3924" s="38" t="str">
        <f t="shared" si="432"/>
        <v>Q3</v>
      </c>
      <c r="P3924" s="37">
        <f t="shared" si="433"/>
        <v>9</v>
      </c>
    </row>
    <row r="3925" spans="1:16" x14ac:dyDescent="0.25">
      <c r="A3925" s="31">
        <v>44805</v>
      </c>
      <c r="B3925" s="32" t="s">
        <v>74</v>
      </c>
      <c r="C3925" s="32" t="s">
        <v>75</v>
      </c>
      <c r="D3925" s="32" t="s">
        <v>77</v>
      </c>
      <c r="E3925" s="33">
        <v>62</v>
      </c>
      <c r="F3925" s="34">
        <v>24523.360000000001</v>
      </c>
      <c r="G3925" s="34">
        <v>3052.16</v>
      </c>
      <c r="H3925" s="34">
        <v>15546.02</v>
      </c>
      <c r="I3925" s="34">
        <v>0</v>
      </c>
      <c r="J3925" s="35">
        <f t="shared" si="427"/>
        <v>21471.200000000001</v>
      </c>
      <c r="K3925" s="35">
        <f t="shared" si="428"/>
        <v>5925.18</v>
      </c>
      <c r="L3925" s="35">
        <f t="shared" si="429"/>
        <v>5925.18</v>
      </c>
      <c r="M3925" s="36">
        <f t="shared" si="430"/>
        <v>0.27595942471776147</v>
      </c>
      <c r="N3925" s="37">
        <f t="shared" si="431"/>
        <v>2022</v>
      </c>
      <c r="O3925" s="38" t="str">
        <f t="shared" si="432"/>
        <v>Q3</v>
      </c>
      <c r="P3925" s="37">
        <f t="shared" si="433"/>
        <v>9</v>
      </c>
    </row>
    <row r="3926" spans="1:16" x14ac:dyDescent="0.25">
      <c r="A3926" s="31">
        <v>44805</v>
      </c>
      <c r="B3926" s="32" t="s">
        <v>74</v>
      </c>
      <c r="C3926" s="32" t="s">
        <v>78</v>
      </c>
      <c r="D3926" s="32" t="s">
        <v>76</v>
      </c>
      <c r="E3926" s="33">
        <v>777</v>
      </c>
      <c r="F3926" s="34">
        <v>327383.61</v>
      </c>
      <c r="G3926" s="34">
        <v>0</v>
      </c>
      <c r="H3926" s="34">
        <v>201191.49</v>
      </c>
      <c r="I3926" s="34">
        <v>0</v>
      </c>
      <c r="J3926" s="35">
        <f t="shared" si="427"/>
        <v>327383.61</v>
      </c>
      <c r="K3926" s="35">
        <f t="shared" si="428"/>
        <v>126192.12</v>
      </c>
      <c r="L3926" s="35">
        <f t="shared" si="429"/>
        <v>126192.12</v>
      </c>
      <c r="M3926" s="36">
        <f t="shared" si="430"/>
        <v>0.38545643748017805</v>
      </c>
      <c r="N3926" s="37">
        <f t="shared" si="431"/>
        <v>2022</v>
      </c>
      <c r="O3926" s="38" t="str">
        <f t="shared" si="432"/>
        <v>Q3</v>
      </c>
      <c r="P3926" s="37">
        <f t="shared" si="433"/>
        <v>9</v>
      </c>
    </row>
    <row r="3927" spans="1:16" x14ac:dyDescent="0.25">
      <c r="A3927" s="31">
        <v>44805</v>
      </c>
      <c r="B3927" s="32" t="s">
        <v>74</v>
      </c>
      <c r="C3927" s="32" t="s">
        <v>78</v>
      </c>
      <c r="D3927" s="32" t="s">
        <v>77</v>
      </c>
      <c r="E3927" s="33">
        <v>33</v>
      </c>
      <c r="F3927" s="34">
        <v>12262.81</v>
      </c>
      <c r="G3927" s="34">
        <v>613.16</v>
      </c>
      <c r="H3927" s="34">
        <v>7144.45</v>
      </c>
      <c r="I3927" s="34">
        <v>0</v>
      </c>
      <c r="J3927" s="35">
        <f t="shared" si="427"/>
        <v>11649.65</v>
      </c>
      <c r="K3927" s="35">
        <f t="shared" si="428"/>
        <v>4505.2</v>
      </c>
      <c r="L3927" s="35">
        <f t="shared" si="429"/>
        <v>4505.2</v>
      </c>
      <c r="M3927" s="36">
        <f t="shared" si="430"/>
        <v>0.3867240646714708</v>
      </c>
      <c r="N3927" s="37">
        <f t="shared" si="431"/>
        <v>2022</v>
      </c>
      <c r="O3927" s="38" t="str">
        <f t="shared" si="432"/>
        <v>Q3</v>
      </c>
      <c r="P3927" s="37">
        <f t="shared" si="433"/>
        <v>9</v>
      </c>
    </row>
    <row r="3928" spans="1:16" x14ac:dyDescent="0.25">
      <c r="A3928" s="31">
        <v>44805</v>
      </c>
      <c r="B3928" s="32" t="s">
        <v>74</v>
      </c>
      <c r="C3928" s="32" t="s">
        <v>79</v>
      </c>
      <c r="D3928" s="32" t="s">
        <v>76</v>
      </c>
      <c r="E3928" s="33">
        <v>100</v>
      </c>
      <c r="F3928" s="34">
        <v>40572.28</v>
      </c>
      <c r="G3928" s="34">
        <v>0</v>
      </c>
      <c r="H3928" s="34">
        <v>24803.119999999999</v>
      </c>
      <c r="I3928" s="34">
        <v>0</v>
      </c>
      <c r="J3928" s="35">
        <f t="shared" si="427"/>
        <v>40572.28</v>
      </c>
      <c r="K3928" s="35">
        <f t="shared" si="428"/>
        <v>15769.16</v>
      </c>
      <c r="L3928" s="35">
        <f t="shared" si="429"/>
        <v>15769.16</v>
      </c>
      <c r="M3928" s="36">
        <f t="shared" si="430"/>
        <v>0.38866832231267262</v>
      </c>
      <c r="N3928" s="37">
        <f t="shared" si="431"/>
        <v>2022</v>
      </c>
      <c r="O3928" s="38" t="str">
        <f t="shared" si="432"/>
        <v>Q3</v>
      </c>
      <c r="P3928" s="37">
        <f t="shared" si="433"/>
        <v>9</v>
      </c>
    </row>
    <row r="3929" spans="1:16" x14ac:dyDescent="0.25">
      <c r="A3929" s="31">
        <v>44805</v>
      </c>
      <c r="B3929" s="32" t="s">
        <v>74</v>
      </c>
      <c r="C3929" s="32" t="s">
        <v>79</v>
      </c>
      <c r="D3929" s="32" t="s">
        <v>77</v>
      </c>
      <c r="E3929" s="33">
        <v>39</v>
      </c>
      <c r="F3929" s="34">
        <v>15913.81</v>
      </c>
      <c r="G3929" s="34">
        <v>2340.59</v>
      </c>
      <c r="H3929" s="34">
        <v>9190.2999999999993</v>
      </c>
      <c r="I3929" s="34">
        <v>0</v>
      </c>
      <c r="J3929" s="35">
        <f t="shared" si="427"/>
        <v>13573.22</v>
      </c>
      <c r="K3929" s="35">
        <f t="shared" si="428"/>
        <v>4382.92</v>
      </c>
      <c r="L3929" s="35">
        <f t="shared" si="429"/>
        <v>4382.92</v>
      </c>
      <c r="M3929" s="36">
        <f t="shared" si="430"/>
        <v>0.32290937596237301</v>
      </c>
      <c r="N3929" s="37">
        <f t="shared" si="431"/>
        <v>2022</v>
      </c>
      <c r="O3929" s="38" t="str">
        <f t="shared" si="432"/>
        <v>Q3</v>
      </c>
      <c r="P3929" s="37">
        <f t="shared" si="433"/>
        <v>9</v>
      </c>
    </row>
    <row r="3930" spans="1:16" x14ac:dyDescent="0.25">
      <c r="A3930" s="31">
        <v>44805</v>
      </c>
      <c r="B3930" s="32" t="s">
        <v>80</v>
      </c>
      <c r="C3930" s="32" t="s">
        <v>86</v>
      </c>
      <c r="D3930" s="32" t="s">
        <v>76</v>
      </c>
      <c r="E3930" s="33">
        <v>56</v>
      </c>
      <c r="F3930" s="34">
        <v>261702.13</v>
      </c>
      <c r="G3930" s="34">
        <v>0</v>
      </c>
      <c r="H3930" s="34">
        <v>229759.34</v>
      </c>
      <c r="I3930" s="34">
        <v>20986.1</v>
      </c>
      <c r="J3930" s="35">
        <f t="shared" si="427"/>
        <v>261702.13</v>
      </c>
      <c r="K3930" s="35">
        <f t="shared" si="428"/>
        <v>31942.790000000008</v>
      </c>
      <c r="L3930" s="35">
        <f t="shared" si="429"/>
        <v>10956.69000000001</v>
      </c>
      <c r="M3930" s="36">
        <f t="shared" si="430"/>
        <v>0.12205781435558055</v>
      </c>
      <c r="N3930" s="37">
        <f t="shared" si="431"/>
        <v>2022</v>
      </c>
      <c r="O3930" s="38" t="str">
        <f t="shared" si="432"/>
        <v>Q3</v>
      </c>
      <c r="P3930" s="37">
        <f t="shared" si="433"/>
        <v>9</v>
      </c>
    </row>
    <row r="3931" spans="1:16" x14ac:dyDescent="0.25">
      <c r="A3931" s="31">
        <v>44805</v>
      </c>
      <c r="B3931" s="32" t="s">
        <v>80</v>
      </c>
      <c r="C3931" s="32" t="s">
        <v>86</v>
      </c>
      <c r="D3931" s="32" t="s">
        <v>77</v>
      </c>
      <c r="E3931" s="33">
        <v>18</v>
      </c>
      <c r="F3931" s="34">
        <v>114645.59</v>
      </c>
      <c r="G3931" s="34">
        <v>16203.35</v>
      </c>
      <c r="H3931" s="34">
        <v>97709.91</v>
      </c>
      <c r="I3931" s="34">
        <v>7883.92</v>
      </c>
      <c r="J3931" s="35">
        <f t="shared" si="427"/>
        <v>98442.239999999991</v>
      </c>
      <c r="K3931" s="35">
        <f t="shared" si="428"/>
        <v>732.32999999998719</v>
      </c>
      <c r="L3931" s="35">
        <f t="shared" si="429"/>
        <v>-7151.5900000000129</v>
      </c>
      <c r="M3931" s="36">
        <f t="shared" si="430"/>
        <v>7.4391846426898377E-3</v>
      </c>
      <c r="N3931" s="37">
        <f t="shared" si="431"/>
        <v>2022</v>
      </c>
      <c r="O3931" s="38" t="str">
        <f t="shared" si="432"/>
        <v>Q3</v>
      </c>
      <c r="P3931" s="37">
        <f t="shared" si="433"/>
        <v>9</v>
      </c>
    </row>
    <row r="3932" spans="1:16" x14ac:dyDescent="0.25">
      <c r="A3932" s="31">
        <v>44805</v>
      </c>
      <c r="B3932" s="32" t="s">
        <v>80</v>
      </c>
      <c r="C3932" s="32" t="s">
        <v>75</v>
      </c>
      <c r="D3932" s="32" t="s">
        <v>76</v>
      </c>
      <c r="E3932" s="33">
        <v>80</v>
      </c>
      <c r="F3932" s="34">
        <v>469012.9</v>
      </c>
      <c r="G3932" s="34">
        <v>0</v>
      </c>
      <c r="H3932" s="34">
        <v>403231.91</v>
      </c>
      <c r="I3932" s="34">
        <v>0</v>
      </c>
      <c r="J3932" s="35">
        <f t="shared" si="427"/>
        <v>469012.9</v>
      </c>
      <c r="K3932" s="35">
        <f t="shared" si="428"/>
        <v>65780.990000000049</v>
      </c>
      <c r="L3932" s="35">
        <f t="shared" si="429"/>
        <v>65780.990000000049</v>
      </c>
      <c r="M3932" s="36">
        <f t="shared" si="430"/>
        <v>0.14025411667781429</v>
      </c>
      <c r="N3932" s="37">
        <f t="shared" si="431"/>
        <v>2022</v>
      </c>
      <c r="O3932" s="38" t="str">
        <f t="shared" si="432"/>
        <v>Q3</v>
      </c>
      <c r="P3932" s="37">
        <f t="shared" si="433"/>
        <v>9</v>
      </c>
    </row>
    <row r="3933" spans="1:16" x14ac:dyDescent="0.25">
      <c r="A3933" s="31">
        <v>44805</v>
      </c>
      <c r="B3933" s="32" t="s">
        <v>80</v>
      </c>
      <c r="C3933" s="32" t="s">
        <v>75</v>
      </c>
      <c r="D3933" s="32" t="s">
        <v>77</v>
      </c>
      <c r="E3933" s="33">
        <v>15</v>
      </c>
      <c r="F3933" s="34">
        <v>102655.34</v>
      </c>
      <c r="G3933" s="34">
        <v>15434.21</v>
      </c>
      <c r="H3933" s="34">
        <v>90432.49</v>
      </c>
      <c r="I3933" s="34">
        <v>0</v>
      </c>
      <c r="J3933" s="35">
        <f t="shared" si="427"/>
        <v>87221.13</v>
      </c>
      <c r="K3933" s="35">
        <f t="shared" si="428"/>
        <v>-3211.3600000000006</v>
      </c>
      <c r="L3933" s="35">
        <f t="shared" si="429"/>
        <v>-3211.3600000000006</v>
      </c>
      <c r="M3933" s="36">
        <f t="shared" si="430"/>
        <v>-3.6818601180700142E-2</v>
      </c>
      <c r="N3933" s="37">
        <f t="shared" si="431"/>
        <v>2022</v>
      </c>
      <c r="O3933" s="38" t="str">
        <f t="shared" si="432"/>
        <v>Q3</v>
      </c>
      <c r="P3933" s="37">
        <f t="shared" si="433"/>
        <v>9</v>
      </c>
    </row>
    <row r="3934" spans="1:16" x14ac:dyDescent="0.25">
      <c r="A3934" s="31">
        <v>44805</v>
      </c>
      <c r="B3934" s="32" t="s">
        <v>80</v>
      </c>
      <c r="C3934" s="32" t="s">
        <v>78</v>
      </c>
      <c r="D3934" s="32" t="s">
        <v>76</v>
      </c>
      <c r="E3934" s="33">
        <v>144</v>
      </c>
      <c r="F3934" s="34">
        <v>928764.16</v>
      </c>
      <c r="G3934" s="34">
        <v>0</v>
      </c>
      <c r="H3934" s="34">
        <v>810447.3</v>
      </c>
      <c r="I3934" s="34">
        <v>0</v>
      </c>
      <c r="J3934" s="35">
        <f t="shared" si="427"/>
        <v>928764.16</v>
      </c>
      <c r="K3934" s="35">
        <f t="shared" si="428"/>
        <v>118316.85999999999</v>
      </c>
      <c r="L3934" s="35">
        <f t="shared" si="429"/>
        <v>118316.85999999999</v>
      </c>
      <c r="M3934" s="36">
        <f t="shared" si="430"/>
        <v>0.12739171589050119</v>
      </c>
      <c r="N3934" s="37">
        <f t="shared" si="431"/>
        <v>2022</v>
      </c>
      <c r="O3934" s="38" t="str">
        <f t="shared" si="432"/>
        <v>Q3</v>
      </c>
      <c r="P3934" s="37">
        <f t="shared" si="433"/>
        <v>9</v>
      </c>
    </row>
    <row r="3935" spans="1:16" x14ac:dyDescent="0.25">
      <c r="A3935" s="31">
        <v>44805</v>
      </c>
      <c r="B3935" s="32" t="s">
        <v>80</v>
      </c>
      <c r="C3935" s="32" t="s">
        <v>78</v>
      </c>
      <c r="D3935" s="32" t="s">
        <v>77</v>
      </c>
      <c r="E3935" s="33">
        <v>5</v>
      </c>
      <c r="F3935" s="34">
        <v>39522.660000000003</v>
      </c>
      <c r="G3935" s="34">
        <v>1976.13</v>
      </c>
      <c r="H3935" s="34">
        <v>35313.230000000003</v>
      </c>
      <c r="I3935" s="34">
        <v>0</v>
      </c>
      <c r="J3935" s="35">
        <f t="shared" si="427"/>
        <v>37546.530000000006</v>
      </c>
      <c r="K3935" s="35">
        <f t="shared" si="428"/>
        <v>2233.3000000000029</v>
      </c>
      <c r="L3935" s="35">
        <f t="shared" si="429"/>
        <v>2233.3000000000029</v>
      </c>
      <c r="M3935" s="36">
        <f t="shared" si="430"/>
        <v>5.9480862812089495E-2</v>
      </c>
      <c r="N3935" s="37">
        <f t="shared" si="431"/>
        <v>2022</v>
      </c>
      <c r="O3935" s="38" t="str">
        <f t="shared" si="432"/>
        <v>Q3</v>
      </c>
      <c r="P3935" s="37">
        <f t="shared" si="433"/>
        <v>9</v>
      </c>
    </row>
    <row r="3936" spans="1:16" x14ac:dyDescent="0.25">
      <c r="A3936" s="31">
        <v>44805</v>
      </c>
      <c r="B3936" s="32" t="s">
        <v>80</v>
      </c>
      <c r="C3936" s="32" t="s">
        <v>79</v>
      </c>
      <c r="D3936" s="32" t="s">
        <v>76</v>
      </c>
      <c r="E3936" s="33">
        <v>37</v>
      </c>
      <c r="F3936" s="34">
        <v>265811.53000000003</v>
      </c>
      <c r="G3936" s="34">
        <v>0</v>
      </c>
      <c r="H3936" s="34">
        <v>228265.76</v>
      </c>
      <c r="I3936" s="34">
        <v>0</v>
      </c>
      <c r="J3936" s="35">
        <f t="shared" si="427"/>
        <v>265811.53000000003</v>
      </c>
      <c r="K3936" s="35">
        <f t="shared" si="428"/>
        <v>37545.770000000019</v>
      </c>
      <c r="L3936" s="35">
        <f t="shared" si="429"/>
        <v>37545.770000000019</v>
      </c>
      <c r="M3936" s="36">
        <f t="shared" si="430"/>
        <v>0.14124959139281887</v>
      </c>
      <c r="N3936" s="37">
        <f t="shared" si="431"/>
        <v>2022</v>
      </c>
      <c r="O3936" s="38" t="str">
        <f t="shared" si="432"/>
        <v>Q3</v>
      </c>
      <c r="P3936" s="37">
        <f t="shared" si="433"/>
        <v>9</v>
      </c>
    </row>
    <row r="3937" spans="1:16" x14ac:dyDescent="0.25">
      <c r="A3937" s="31">
        <v>44805</v>
      </c>
      <c r="B3937" s="32" t="s">
        <v>80</v>
      </c>
      <c r="C3937" s="32" t="s">
        <v>79</v>
      </c>
      <c r="D3937" s="32" t="s">
        <v>77</v>
      </c>
      <c r="E3937" s="33">
        <v>15</v>
      </c>
      <c r="F3937" s="34">
        <v>95571.79</v>
      </c>
      <c r="G3937" s="34">
        <v>9968.86</v>
      </c>
      <c r="H3937" s="34">
        <v>88155.79</v>
      </c>
      <c r="I3937" s="34">
        <v>0</v>
      </c>
      <c r="J3937" s="35">
        <f t="shared" si="427"/>
        <v>85602.93</v>
      </c>
      <c r="K3937" s="35">
        <f t="shared" si="428"/>
        <v>-2552.8600000000006</v>
      </c>
      <c r="L3937" s="35">
        <f t="shared" si="429"/>
        <v>-2552.8600000000006</v>
      </c>
      <c r="M3937" s="36">
        <f t="shared" si="430"/>
        <v>-2.9822110060952364E-2</v>
      </c>
      <c r="N3937" s="37">
        <f t="shared" si="431"/>
        <v>2022</v>
      </c>
      <c r="O3937" s="38" t="str">
        <f t="shared" si="432"/>
        <v>Q3</v>
      </c>
      <c r="P3937" s="37">
        <f t="shared" si="433"/>
        <v>9</v>
      </c>
    </row>
    <row r="3938" spans="1:16" x14ac:dyDescent="0.25">
      <c r="A3938" s="31">
        <v>44805</v>
      </c>
      <c r="B3938" s="32" t="s">
        <v>81</v>
      </c>
      <c r="C3938" s="32" t="s">
        <v>86</v>
      </c>
      <c r="D3938" s="32" t="s">
        <v>76</v>
      </c>
      <c r="E3938" s="33">
        <v>116</v>
      </c>
      <c r="F3938" s="34">
        <v>88340.76</v>
      </c>
      <c r="G3938" s="34">
        <v>0</v>
      </c>
      <c r="H3938" s="34">
        <v>40588.800000000003</v>
      </c>
      <c r="I3938" s="34">
        <v>7474.41</v>
      </c>
      <c r="J3938" s="35">
        <f t="shared" si="427"/>
        <v>88340.76</v>
      </c>
      <c r="K3938" s="35">
        <f t="shared" si="428"/>
        <v>47751.959999999992</v>
      </c>
      <c r="L3938" s="35">
        <f t="shared" si="429"/>
        <v>40277.549999999988</v>
      </c>
      <c r="M3938" s="36">
        <f t="shared" si="430"/>
        <v>0.54054278002589062</v>
      </c>
      <c r="N3938" s="37">
        <f t="shared" si="431"/>
        <v>2022</v>
      </c>
      <c r="O3938" s="38" t="str">
        <f t="shared" si="432"/>
        <v>Q3</v>
      </c>
      <c r="P3938" s="37">
        <f t="shared" si="433"/>
        <v>9</v>
      </c>
    </row>
    <row r="3939" spans="1:16" x14ac:dyDescent="0.25">
      <c r="A3939" s="31">
        <v>44805</v>
      </c>
      <c r="B3939" s="32" t="s">
        <v>81</v>
      </c>
      <c r="C3939" s="32" t="s">
        <v>86</v>
      </c>
      <c r="D3939" s="32" t="s">
        <v>77</v>
      </c>
      <c r="E3939" s="33">
        <v>20</v>
      </c>
      <c r="F3939" s="34">
        <v>14854.07</v>
      </c>
      <c r="G3939" s="34">
        <v>1896.42</v>
      </c>
      <c r="H3939" s="34">
        <v>6817.51</v>
      </c>
      <c r="I3939" s="34">
        <v>1042.6099999999999</v>
      </c>
      <c r="J3939" s="35">
        <f t="shared" si="427"/>
        <v>12957.65</v>
      </c>
      <c r="K3939" s="35">
        <f t="shared" si="428"/>
        <v>6140.1399999999994</v>
      </c>
      <c r="L3939" s="35">
        <f t="shared" si="429"/>
        <v>5097.53</v>
      </c>
      <c r="M3939" s="36">
        <f t="shared" si="430"/>
        <v>0.47386215864759423</v>
      </c>
      <c r="N3939" s="37">
        <f t="shared" si="431"/>
        <v>2022</v>
      </c>
      <c r="O3939" s="38" t="str">
        <f t="shared" si="432"/>
        <v>Q3</v>
      </c>
      <c r="P3939" s="37">
        <f t="shared" si="433"/>
        <v>9</v>
      </c>
    </row>
    <row r="3940" spans="1:16" x14ac:dyDescent="0.25">
      <c r="A3940" s="31">
        <v>44805</v>
      </c>
      <c r="B3940" s="32" t="s">
        <v>81</v>
      </c>
      <c r="C3940" s="32" t="s">
        <v>75</v>
      </c>
      <c r="D3940" s="32" t="s">
        <v>76</v>
      </c>
      <c r="E3940" s="33">
        <v>93</v>
      </c>
      <c r="F3940" s="34">
        <v>72431.48</v>
      </c>
      <c r="G3940" s="34">
        <v>0</v>
      </c>
      <c r="H3940" s="34">
        <v>32435.57</v>
      </c>
      <c r="I3940" s="34">
        <v>0</v>
      </c>
      <c r="J3940" s="35">
        <f t="shared" si="427"/>
        <v>72431.48</v>
      </c>
      <c r="K3940" s="35">
        <f t="shared" si="428"/>
        <v>39995.909999999996</v>
      </c>
      <c r="L3940" s="35">
        <f t="shared" si="429"/>
        <v>39995.909999999996</v>
      </c>
      <c r="M3940" s="36">
        <f t="shared" si="430"/>
        <v>0.55218960043340271</v>
      </c>
      <c r="N3940" s="37">
        <f t="shared" si="431"/>
        <v>2022</v>
      </c>
      <c r="O3940" s="38" t="str">
        <f t="shared" si="432"/>
        <v>Q3</v>
      </c>
      <c r="P3940" s="37">
        <f t="shared" si="433"/>
        <v>9</v>
      </c>
    </row>
    <row r="3941" spans="1:16" x14ac:dyDescent="0.25">
      <c r="A3941" s="31">
        <v>44805</v>
      </c>
      <c r="B3941" s="32" t="s">
        <v>81</v>
      </c>
      <c r="C3941" s="32" t="s">
        <v>75</v>
      </c>
      <c r="D3941" s="32" t="s">
        <v>77</v>
      </c>
      <c r="E3941" s="33">
        <v>23</v>
      </c>
      <c r="F3941" s="34">
        <v>24378.06</v>
      </c>
      <c r="G3941" s="34">
        <v>3133.26</v>
      </c>
      <c r="H3941" s="34">
        <v>11355.34</v>
      </c>
      <c r="I3941" s="34">
        <v>0</v>
      </c>
      <c r="J3941" s="35">
        <f t="shared" si="427"/>
        <v>21244.800000000003</v>
      </c>
      <c r="K3941" s="35">
        <f t="shared" si="428"/>
        <v>9889.4600000000028</v>
      </c>
      <c r="L3941" s="35">
        <f t="shared" si="429"/>
        <v>9889.4600000000028</v>
      </c>
      <c r="M3941" s="36">
        <f t="shared" si="430"/>
        <v>0.46550026359391483</v>
      </c>
      <c r="N3941" s="37">
        <f t="shared" si="431"/>
        <v>2022</v>
      </c>
      <c r="O3941" s="38" t="str">
        <f t="shared" si="432"/>
        <v>Q3</v>
      </c>
      <c r="P3941" s="37">
        <f t="shared" si="433"/>
        <v>9</v>
      </c>
    </row>
    <row r="3942" spans="1:16" x14ac:dyDescent="0.25">
      <c r="A3942" s="31">
        <v>44805</v>
      </c>
      <c r="B3942" s="32" t="s">
        <v>81</v>
      </c>
      <c r="C3942" s="32" t="s">
        <v>78</v>
      </c>
      <c r="D3942" s="32" t="s">
        <v>76</v>
      </c>
      <c r="E3942" s="33">
        <v>498</v>
      </c>
      <c r="F3942" s="34">
        <v>370994.12</v>
      </c>
      <c r="G3942" s="34">
        <v>0</v>
      </c>
      <c r="H3942" s="34">
        <v>168521.98</v>
      </c>
      <c r="I3942" s="34">
        <v>0</v>
      </c>
      <c r="J3942" s="35">
        <f t="shared" si="427"/>
        <v>370994.12</v>
      </c>
      <c r="K3942" s="35">
        <f t="shared" si="428"/>
        <v>202472.13999999998</v>
      </c>
      <c r="L3942" s="35">
        <f t="shared" si="429"/>
        <v>202472.13999999998</v>
      </c>
      <c r="M3942" s="36">
        <f t="shared" si="430"/>
        <v>0.54575565779856561</v>
      </c>
      <c r="N3942" s="37">
        <f t="shared" si="431"/>
        <v>2022</v>
      </c>
      <c r="O3942" s="38" t="str">
        <f t="shared" si="432"/>
        <v>Q3</v>
      </c>
      <c r="P3942" s="37">
        <f t="shared" si="433"/>
        <v>9</v>
      </c>
    </row>
    <row r="3943" spans="1:16" x14ac:dyDescent="0.25">
      <c r="A3943" s="31">
        <v>44805</v>
      </c>
      <c r="B3943" s="32" t="s">
        <v>81</v>
      </c>
      <c r="C3943" s="32" t="s">
        <v>78</v>
      </c>
      <c r="D3943" s="32" t="s">
        <v>77</v>
      </c>
      <c r="E3943" s="33">
        <v>22</v>
      </c>
      <c r="F3943" s="34">
        <v>19221.349999999999</v>
      </c>
      <c r="G3943" s="34">
        <v>961.08</v>
      </c>
      <c r="H3943" s="34">
        <v>8851.4500000000007</v>
      </c>
      <c r="I3943" s="34">
        <v>0</v>
      </c>
      <c r="J3943" s="35">
        <f t="shared" si="427"/>
        <v>18260.269999999997</v>
      </c>
      <c r="K3943" s="35">
        <f t="shared" si="428"/>
        <v>9408.8199999999961</v>
      </c>
      <c r="L3943" s="35">
        <f t="shared" si="429"/>
        <v>9408.8199999999961</v>
      </c>
      <c r="M3943" s="36">
        <f t="shared" si="430"/>
        <v>0.51526182252507757</v>
      </c>
      <c r="N3943" s="37">
        <f t="shared" si="431"/>
        <v>2022</v>
      </c>
      <c r="O3943" s="38" t="str">
        <f t="shared" si="432"/>
        <v>Q3</v>
      </c>
      <c r="P3943" s="37">
        <f t="shared" si="433"/>
        <v>9</v>
      </c>
    </row>
    <row r="3944" spans="1:16" x14ac:dyDescent="0.25">
      <c r="A3944" s="31">
        <v>44805</v>
      </c>
      <c r="B3944" s="32" t="s">
        <v>81</v>
      </c>
      <c r="C3944" s="32" t="s">
        <v>79</v>
      </c>
      <c r="D3944" s="32" t="s">
        <v>76</v>
      </c>
      <c r="E3944" s="33">
        <v>67</v>
      </c>
      <c r="F3944" s="34">
        <v>50117.63</v>
      </c>
      <c r="G3944" s="34">
        <v>0</v>
      </c>
      <c r="H3944" s="34">
        <v>22542.82</v>
      </c>
      <c r="I3944" s="34">
        <v>0</v>
      </c>
      <c r="J3944" s="35">
        <f t="shared" si="427"/>
        <v>50117.63</v>
      </c>
      <c r="K3944" s="35">
        <f t="shared" si="428"/>
        <v>27574.809999999998</v>
      </c>
      <c r="L3944" s="35">
        <f t="shared" si="429"/>
        <v>27574.809999999998</v>
      </c>
      <c r="M3944" s="36">
        <f t="shared" si="430"/>
        <v>0.55020179525647961</v>
      </c>
      <c r="N3944" s="37">
        <f t="shared" si="431"/>
        <v>2022</v>
      </c>
      <c r="O3944" s="38" t="str">
        <f t="shared" si="432"/>
        <v>Q3</v>
      </c>
      <c r="P3944" s="37">
        <f t="shared" si="433"/>
        <v>9</v>
      </c>
    </row>
    <row r="3945" spans="1:16" x14ac:dyDescent="0.25">
      <c r="A3945" s="31">
        <v>44805</v>
      </c>
      <c r="B3945" s="32" t="s">
        <v>81</v>
      </c>
      <c r="C3945" s="32" t="s">
        <v>79</v>
      </c>
      <c r="D3945" s="32" t="s">
        <v>77</v>
      </c>
      <c r="E3945" s="33">
        <v>25</v>
      </c>
      <c r="F3945" s="34">
        <v>17517.439999999999</v>
      </c>
      <c r="G3945" s="34">
        <v>2602.3200000000002</v>
      </c>
      <c r="H3945" s="34">
        <v>8271.6299999999992</v>
      </c>
      <c r="I3945" s="34">
        <v>0</v>
      </c>
      <c r="J3945" s="35">
        <f t="shared" si="427"/>
        <v>14915.119999999999</v>
      </c>
      <c r="K3945" s="35">
        <f t="shared" si="428"/>
        <v>6643.49</v>
      </c>
      <c r="L3945" s="35">
        <f t="shared" si="429"/>
        <v>6643.49</v>
      </c>
      <c r="M3945" s="36">
        <f t="shared" si="430"/>
        <v>0.44541981559652222</v>
      </c>
      <c r="N3945" s="37">
        <f t="shared" si="431"/>
        <v>2022</v>
      </c>
      <c r="O3945" s="38" t="str">
        <f t="shared" si="432"/>
        <v>Q3</v>
      </c>
      <c r="P3945" s="37">
        <f t="shared" si="433"/>
        <v>9</v>
      </c>
    </row>
    <row r="3946" spans="1:16" x14ac:dyDescent="0.25">
      <c r="A3946" s="31">
        <v>44805</v>
      </c>
      <c r="B3946" s="32" t="s">
        <v>82</v>
      </c>
      <c r="C3946" s="32" t="s">
        <v>86</v>
      </c>
      <c r="D3946" s="32" t="s">
        <v>76</v>
      </c>
      <c r="E3946" s="33">
        <v>244</v>
      </c>
      <c r="F3946" s="34">
        <v>24721.439999999999</v>
      </c>
      <c r="G3946" s="34">
        <v>0</v>
      </c>
      <c r="H3946" s="34">
        <v>20646.95</v>
      </c>
      <c r="I3946" s="34">
        <v>1992.41</v>
      </c>
      <c r="J3946" s="35">
        <f t="shared" si="427"/>
        <v>24721.439999999999</v>
      </c>
      <c r="K3946" s="35">
        <f t="shared" si="428"/>
        <v>4074.489999999998</v>
      </c>
      <c r="L3946" s="35">
        <f t="shared" si="429"/>
        <v>2082.0799999999981</v>
      </c>
      <c r="M3946" s="36">
        <f t="shared" si="430"/>
        <v>0.1648160463144541</v>
      </c>
      <c r="N3946" s="37">
        <f t="shared" si="431"/>
        <v>2022</v>
      </c>
      <c r="O3946" s="38" t="str">
        <f t="shared" si="432"/>
        <v>Q3</v>
      </c>
      <c r="P3946" s="37">
        <f t="shared" si="433"/>
        <v>9</v>
      </c>
    </row>
    <row r="3947" spans="1:16" x14ac:dyDescent="0.25">
      <c r="A3947" s="31">
        <v>44805</v>
      </c>
      <c r="B3947" s="32" t="s">
        <v>82</v>
      </c>
      <c r="C3947" s="32" t="s">
        <v>86</v>
      </c>
      <c r="D3947" s="32" t="s">
        <v>77</v>
      </c>
      <c r="E3947" s="33">
        <v>31</v>
      </c>
      <c r="F3947" s="34">
        <v>3036.09</v>
      </c>
      <c r="G3947" s="34">
        <v>337.71</v>
      </c>
      <c r="H3947" s="34">
        <v>2385.17</v>
      </c>
      <c r="I3947" s="34">
        <v>218.02</v>
      </c>
      <c r="J3947" s="35">
        <f t="shared" si="427"/>
        <v>2698.38</v>
      </c>
      <c r="K3947" s="35">
        <f t="shared" si="428"/>
        <v>313.21000000000004</v>
      </c>
      <c r="L3947" s="35">
        <f t="shared" si="429"/>
        <v>95.190000000000026</v>
      </c>
      <c r="M3947" s="36">
        <f t="shared" si="430"/>
        <v>0.11607334771233112</v>
      </c>
      <c r="N3947" s="37">
        <f t="shared" si="431"/>
        <v>2022</v>
      </c>
      <c r="O3947" s="38" t="str">
        <f t="shared" si="432"/>
        <v>Q3</v>
      </c>
      <c r="P3947" s="37">
        <f t="shared" si="433"/>
        <v>9</v>
      </c>
    </row>
    <row r="3948" spans="1:16" x14ac:dyDescent="0.25">
      <c r="A3948" s="31">
        <v>44805</v>
      </c>
      <c r="B3948" s="32" t="s">
        <v>82</v>
      </c>
      <c r="C3948" s="32" t="s">
        <v>75</v>
      </c>
      <c r="D3948" s="32" t="s">
        <v>76</v>
      </c>
      <c r="E3948" s="33">
        <v>321</v>
      </c>
      <c r="F3948" s="34">
        <v>35945.99</v>
      </c>
      <c r="G3948" s="34">
        <v>0</v>
      </c>
      <c r="H3948" s="34">
        <v>29652.81</v>
      </c>
      <c r="I3948" s="34">
        <v>0</v>
      </c>
      <c r="J3948" s="35">
        <f t="shared" si="427"/>
        <v>35945.99</v>
      </c>
      <c r="K3948" s="35">
        <f t="shared" si="428"/>
        <v>6293.1799999999967</v>
      </c>
      <c r="L3948" s="35">
        <f t="shared" si="429"/>
        <v>6293.1799999999967</v>
      </c>
      <c r="M3948" s="36">
        <f t="shared" si="430"/>
        <v>0.17507321400801584</v>
      </c>
      <c r="N3948" s="37">
        <f t="shared" si="431"/>
        <v>2022</v>
      </c>
      <c r="O3948" s="38" t="str">
        <f t="shared" si="432"/>
        <v>Q3</v>
      </c>
      <c r="P3948" s="37">
        <f t="shared" si="433"/>
        <v>9</v>
      </c>
    </row>
    <row r="3949" spans="1:16" x14ac:dyDescent="0.25">
      <c r="A3949" s="31">
        <v>44805</v>
      </c>
      <c r="B3949" s="32" t="s">
        <v>82</v>
      </c>
      <c r="C3949" s="32" t="s">
        <v>75</v>
      </c>
      <c r="D3949" s="32" t="s">
        <v>77</v>
      </c>
      <c r="E3949" s="33">
        <v>84</v>
      </c>
      <c r="F3949" s="34">
        <v>9712.02</v>
      </c>
      <c r="G3949" s="34">
        <v>1105.57</v>
      </c>
      <c r="H3949" s="34">
        <v>7908.76</v>
      </c>
      <c r="I3949" s="34">
        <v>0</v>
      </c>
      <c r="J3949" s="35">
        <f t="shared" si="427"/>
        <v>8606.4500000000007</v>
      </c>
      <c r="K3949" s="35">
        <f t="shared" si="428"/>
        <v>697.69000000000051</v>
      </c>
      <c r="L3949" s="35">
        <f t="shared" si="429"/>
        <v>697.69000000000051</v>
      </c>
      <c r="M3949" s="36">
        <f t="shared" si="430"/>
        <v>8.1065944727500935E-2</v>
      </c>
      <c r="N3949" s="37">
        <f t="shared" si="431"/>
        <v>2022</v>
      </c>
      <c r="O3949" s="38" t="str">
        <f t="shared" si="432"/>
        <v>Q3</v>
      </c>
      <c r="P3949" s="37">
        <f t="shared" si="433"/>
        <v>9</v>
      </c>
    </row>
    <row r="3950" spans="1:16" x14ac:dyDescent="0.25">
      <c r="A3950" s="31">
        <v>44805</v>
      </c>
      <c r="B3950" s="32" t="s">
        <v>82</v>
      </c>
      <c r="C3950" s="32" t="s">
        <v>78</v>
      </c>
      <c r="D3950" s="32" t="s">
        <v>76</v>
      </c>
      <c r="E3950" s="33">
        <v>2275</v>
      </c>
      <c r="F3950" s="34">
        <v>244181.43</v>
      </c>
      <c r="G3950" s="34">
        <v>0</v>
      </c>
      <c r="H3950" s="34">
        <v>202532.26</v>
      </c>
      <c r="I3950" s="34">
        <v>0</v>
      </c>
      <c r="J3950" s="35">
        <f t="shared" si="427"/>
        <v>244181.43</v>
      </c>
      <c r="K3950" s="35">
        <f t="shared" si="428"/>
        <v>41649.169999999984</v>
      </c>
      <c r="L3950" s="35">
        <f t="shared" si="429"/>
        <v>41649.169999999984</v>
      </c>
      <c r="M3950" s="36">
        <f t="shared" si="430"/>
        <v>0.1705664923004177</v>
      </c>
      <c r="N3950" s="37">
        <f t="shared" si="431"/>
        <v>2022</v>
      </c>
      <c r="O3950" s="38" t="str">
        <f t="shared" si="432"/>
        <v>Q3</v>
      </c>
      <c r="P3950" s="37">
        <f t="shared" si="433"/>
        <v>9</v>
      </c>
    </row>
    <row r="3951" spans="1:16" x14ac:dyDescent="0.25">
      <c r="A3951" s="31">
        <v>44805</v>
      </c>
      <c r="B3951" s="32" t="s">
        <v>82</v>
      </c>
      <c r="C3951" s="32" t="s">
        <v>78</v>
      </c>
      <c r="D3951" s="32" t="s">
        <v>77</v>
      </c>
      <c r="E3951" s="33">
        <v>77</v>
      </c>
      <c r="F3951" s="34">
        <v>8750.2900000000009</v>
      </c>
      <c r="G3951" s="34">
        <v>437.51</v>
      </c>
      <c r="H3951" s="34">
        <v>7108.67</v>
      </c>
      <c r="I3951" s="34">
        <v>0</v>
      </c>
      <c r="J3951" s="35">
        <f t="shared" si="427"/>
        <v>8312.7800000000007</v>
      </c>
      <c r="K3951" s="35">
        <f t="shared" si="428"/>
        <v>1204.1100000000006</v>
      </c>
      <c r="L3951" s="35">
        <f t="shared" si="429"/>
        <v>1204.1100000000006</v>
      </c>
      <c r="M3951" s="36">
        <f t="shared" si="430"/>
        <v>0.14485045917250311</v>
      </c>
      <c r="N3951" s="37">
        <f t="shared" si="431"/>
        <v>2022</v>
      </c>
      <c r="O3951" s="38" t="str">
        <f t="shared" si="432"/>
        <v>Q3</v>
      </c>
      <c r="P3951" s="37">
        <f t="shared" si="433"/>
        <v>9</v>
      </c>
    </row>
    <row r="3952" spans="1:16" x14ac:dyDescent="0.25">
      <c r="A3952" s="31">
        <v>44805</v>
      </c>
      <c r="B3952" s="32" t="s">
        <v>82</v>
      </c>
      <c r="C3952" s="32" t="s">
        <v>79</v>
      </c>
      <c r="D3952" s="32" t="s">
        <v>76</v>
      </c>
      <c r="E3952" s="33">
        <v>147</v>
      </c>
      <c r="F3952" s="34">
        <v>15851.9</v>
      </c>
      <c r="G3952" s="34">
        <v>0</v>
      </c>
      <c r="H3952" s="34">
        <v>13092.82</v>
      </c>
      <c r="I3952" s="34">
        <v>0</v>
      </c>
      <c r="J3952" s="35">
        <f t="shared" si="427"/>
        <v>15851.9</v>
      </c>
      <c r="K3952" s="35">
        <f t="shared" si="428"/>
        <v>2759.08</v>
      </c>
      <c r="L3952" s="35">
        <f t="shared" si="429"/>
        <v>2759.08</v>
      </c>
      <c r="M3952" s="36">
        <f t="shared" si="430"/>
        <v>0.17405358348210626</v>
      </c>
      <c r="N3952" s="37">
        <f t="shared" si="431"/>
        <v>2022</v>
      </c>
      <c r="O3952" s="38" t="str">
        <f t="shared" si="432"/>
        <v>Q3</v>
      </c>
      <c r="P3952" s="37">
        <f t="shared" si="433"/>
        <v>9</v>
      </c>
    </row>
    <row r="3953" spans="1:16" x14ac:dyDescent="0.25">
      <c r="A3953" s="31">
        <v>44805</v>
      </c>
      <c r="B3953" s="32" t="s">
        <v>82</v>
      </c>
      <c r="C3953" s="32" t="s">
        <v>79</v>
      </c>
      <c r="D3953" s="32" t="s">
        <v>77</v>
      </c>
      <c r="E3953" s="33">
        <v>49</v>
      </c>
      <c r="F3953" s="34">
        <v>4963</v>
      </c>
      <c r="G3953" s="34">
        <v>653.04</v>
      </c>
      <c r="H3953" s="34">
        <v>4090.77</v>
      </c>
      <c r="I3953" s="34">
        <v>0</v>
      </c>
      <c r="J3953" s="35">
        <f t="shared" si="427"/>
        <v>4309.96</v>
      </c>
      <c r="K3953" s="35">
        <f t="shared" si="428"/>
        <v>219.19000000000005</v>
      </c>
      <c r="L3953" s="35">
        <f t="shared" si="429"/>
        <v>219.19000000000005</v>
      </c>
      <c r="M3953" s="36">
        <f t="shared" si="430"/>
        <v>5.0856620479076381E-2</v>
      </c>
      <c r="N3953" s="37">
        <f t="shared" si="431"/>
        <v>2022</v>
      </c>
      <c r="O3953" s="38" t="str">
        <f t="shared" si="432"/>
        <v>Q3</v>
      </c>
      <c r="P3953" s="37">
        <f t="shared" si="433"/>
        <v>9</v>
      </c>
    </row>
    <row r="3954" spans="1:16" x14ac:dyDescent="0.25">
      <c r="A3954" s="31">
        <v>44805</v>
      </c>
      <c r="B3954" s="32" t="s">
        <v>83</v>
      </c>
      <c r="C3954" s="32" t="s">
        <v>86</v>
      </c>
      <c r="D3954" s="32" t="s">
        <v>76</v>
      </c>
      <c r="E3954" s="33">
        <v>135</v>
      </c>
      <c r="F3954" s="34">
        <v>84783.1</v>
      </c>
      <c r="G3954" s="34">
        <v>0</v>
      </c>
      <c r="H3954" s="34">
        <v>45711.06</v>
      </c>
      <c r="I3954" s="34">
        <v>6776.57</v>
      </c>
      <c r="J3954" s="35">
        <f t="shared" si="427"/>
        <v>84783.1</v>
      </c>
      <c r="K3954" s="35">
        <f t="shared" si="428"/>
        <v>39072.040000000008</v>
      </c>
      <c r="L3954" s="35">
        <f t="shared" si="429"/>
        <v>32295.470000000008</v>
      </c>
      <c r="M3954" s="36">
        <f t="shared" si="430"/>
        <v>0.46084703201463506</v>
      </c>
      <c r="N3954" s="37">
        <f t="shared" si="431"/>
        <v>2022</v>
      </c>
      <c r="O3954" s="38" t="str">
        <f t="shared" si="432"/>
        <v>Q3</v>
      </c>
      <c r="P3954" s="37">
        <f t="shared" si="433"/>
        <v>9</v>
      </c>
    </row>
    <row r="3955" spans="1:16" x14ac:dyDescent="0.25">
      <c r="A3955" s="31">
        <v>44805</v>
      </c>
      <c r="B3955" s="32" t="s">
        <v>83</v>
      </c>
      <c r="C3955" s="32" t="s">
        <v>86</v>
      </c>
      <c r="D3955" s="32" t="s">
        <v>77</v>
      </c>
      <c r="E3955" s="33">
        <v>34</v>
      </c>
      <c r="F3955" s="34">
        <v>24298.06</v>
      </c>
      <c r="G3955" s="34">
        <v>3516.47</v>
      </c>
      <c r="H3955" s="34">
        <v>13182</v>
      </c>
      <c r="I3955" s="34">
        <v>1667.15</v>
      </c>
      <c r="J3955" s="35">
        <f t="shared" si="427"/>
        <v>20781.59</v>
      </c>
      <c r="K3955" s="35">
        <f t="shared" si="428"/>
        <v>7599.59</v>
      </c>
      <c r="L3955" s="35">
        <f t="shared" si="429"/>
        <v>5932.4400000000005</v>
      </c>
      <c r="M3955" s="36">
        <f t="shared" si="430"/>
        <v>0.36568857339597211</v>
      </c>
      <c r="N3955" s="37">
        <f t="shared" si="431"/>
        <v>2022</v>
      </c>
      <c r="O3955" s="38" t="str">
        <f t="shared" si="432"/>
        <v>Q3</v>
      </c>
      <c r="P3955" s="37">
        <f t="shared" si="433"/>
        <v>9</v>
      </c>
    </row>
    <row r="3956" spans="1:16" x14ac:dyDescent="0.25">
      <c r="A3956" s="31">
        <v>44805</v>
      </c>
      <c r="B3956" s="32" t="s">
        <v>83</v>
      </c>
      <c r="C3956" s="32" t="s">
        <v>75</v>
      </c>
      <c r="D3956" s="32" t="s">
        <v>76</v>
      </c>
      <c r="E3956" s="33">
        <v>113</v>
      </c>
      <c r="F3956" s="34">
        <v>58347.55</v>
      </c>
      <c r="G3956" s="34">
        <v>0</v>
      </c>
      <c r="H3956" s="34">
        <v>31272.83</v>
      </c>
      <c r="I3956" s="34">
        <v>0</v>
      </c>
      <c r="J3956" s="35">
        <f t="shared" si="427"/>
        <v>58347.55</v>
      </c>
      <c r="K3956" s="35">
        <f t="shared" si="428"/>
        <v>27074.720000000001</v>
      </c>
      <c r="L3956" s="35">
        <f t="shared" si="429"/>
        <v>27074.720000000001</v>
      </c>
      <c r="M3956" s="36">
        <f t="shared" si="430"/>
        <v>0.46402496762931777</v>
      </c>
      <c r="N3956" s="37">
        <f t="shared" si="431"/>
        <v>2022</v>
      </c>
      <c r="O3956" s="38" t="str">
        <f t="shared" si="432"/>
        <v>Q3</v>
      </c>
      <c r="P3956" s="37">
        <f t="shared" si="433"/>
        <v>9</v>
      </c>
    </row>
    <row r="3957" spans="1:16" x14ac:dyDescent="0.25">
      <c r="A3957" s="31">
        <v>44805</v>
      </c>
      <c r="B3957" s="32" t="s">
        <v>83</v>
      </c>
      <c r="C3957" s="32" t="s">
        <v>75</v>
      </c>
      <c r="D3957" s="32" t="s">
        <v>77</v>
      </c>
      <c r="E3957" s="33">
        <v>39</v>
      </c>
      <c r="F3957" s="34">
        <v>25981.65</v>
      </c>
      <c r="G3957" s="34">
        <v>3292.67</v>
      </c>
      <c r="H3957" s="34">
        <v>14100.31</v>
      </c>
      <c r="I3957" s="34">
        <v>0</v>
      </c>
      <c r="J3957" s="35">
        <f t="shared" si="427"/>
        <v>22688.980000000003</v>
      </c>
      <c r="K3957" s="35">
        <f t="shared" si="428"/>
        <v>8588.6700000000037</v>
      </c>
      <c r="L3957" s="35">
        <f t="shared" si="429"/>
        <v>8588.6700000000037</v>
      </c>
      <c r="M3957" s="36">
        <f t="shared" si="430"/>
        <v>0.37853927325071479</v>
      </c>
      <c r="N3957" s="37">
        <f t="shared" si="431"/>
        <v>2022</v>
      </c>
      <c r="O3957" s="38" t="str">
        <f t="shared" si="432"/>
        <v>Q3</v>
      </c>
      <c r="P3957" s="37">
        <f t="shared" si="433"/>
        <v>9</v>
      </c>
    </row>
    <row r="3958" spans="1:16" x14ac:dyDescent="0.25">
      <c r="A3958" s="31">
        <v>44805</v>
      </c>
      <c r="B3958" s="32" t="s">
        <v>83</v>
      </c>
      <c r="C3958" s="32" t="s">
        <v>78</v>
      </c>
      <c r="D3958" s="32" t="s">
        <v>76</v>
      </c>
      <c r="E3958" s="33">
        <v>618</v>
      </c>
      <c r="F3958" s="34">
        <v>372252.61</v>
      </c>
      <c r="G3958" s="34">
        <v>0</v>
      </c>
      <c r="H3958" s="34">
        <v>200123.69</v>
      </c>
      <c r="I3958" s="34">
        <v>0</v>
      </c>
      <c r="J3958" s="35">
        <f t="shared" si="427"/>
        <v>372252.61</v>
      </c>
      <c r="K3958" s="35">
        <f t="shared" si="428"/>
        <v>172128.91999999998</v>
      </c>
      <c r="L3958" s="35">
        <f t="shared" si="429"/>
        <v>172128.91999999998</v>
      </c>
      <c r="M3958" s="36">
        <f t="shared" si="430"/>
        <v>0.46239815484436764</v>
      </c>
      <c r="N3958" s="37">
        <f t="shared" si="431"/>
        <v>2022</v>
      </c>
      <c r="O3958" s="38" t="str">
        <f t="shared" si="432"/>
        <v>Q3</v>
      </c>
      <c r="P3958" s="37">
        <f t="shared" si="433"/>
        <v>9</v>
      </c>
    </row>
    <row r="3959" spans="1:16" x14ac:dyDescent="0.25">
      <c r="A3959" s="31">
        <v>44805</v>
      </c>
      <c r="B3959" s="32" t="s">
        <v>83</v>
      </c>
      <c r="C3959" s="32" t="s">
        <v>78</v>
      </c>
      <c r="D3959" s="32" t="s">
        <v>77</v>
      </c>
      <c r="E3959" s="33">
        <v>24</v>
      </c>
      <c r="F3959" s="34">
        <v>11606.2</v>
      </c>
      <c r="G3959" s="34">
        <v>580.29999999999995</v>
      </c>
      <c r="H3959" s="34">
        <v>6113.1</v>
      </c>
      <c r="I3959" s="34">
        <v>0</v>
      </c>
      <c r="J3959" s="35">
        <f t="shared" si="427"/>
        <v>11025.900000000001</v>
      </c>
      <c r="K3959" s="35">
        <f t="shared" si="428"/>
        <v>4912.8000000000011</v>
      </c>
      <c r="L3959" s="35">
        <f t="shared" si="429"/>
        <v>4912.8000000000011</v>
      </c>
      <c r="M3959" s="36">
        <f t="shared" si="430"/>
        <v>0.44556906919163064</v>
      </c>
      <c r="N3959" s="37">
        <f t="shared" si="431"/>
        <v>2022</v>
      </c>
      <c r="O3959" s="38" t="str">
        <f t="shared" si="432"/>
        <v>Q3</v>
      </c>
      <c r="P3959" s="37">
        <f t="shared" si="433"/>
        <v>9</v>
      </c>
    </row>
    <row r="3960" spans="1:16" x14ac:dyDescent="0.25">
      <c r="A3960" s="31">
        <v>44805</v>
      </c>
      <c r="B3960" s="32" t="s">
        <v>83</v>
      </c>
      <c r="C3960" s="32" t="s">
        <v>79</v>
      </c>
      <c r="D3960" s="32" t="s">
        <v>76</v>
      </c>
      <c r="E3960" s="33">
        <v>77</v>
      </c>
      <c r="F3960" s="34">
        <v>43452.92</v>
      </c>
      <c r="G3960" s="34">
        <v>0</v>
      </c>
      <c r="H3960" s="34">
        <v>23430.560000000001</v>
      </c>
      <c r="I3960" s="34">
        <v>0</v>
      </c>
      <c r="J3960" s="35">
        <f t="shared" si="427"/>
        <v>43452.92</v>
      </c>
      <c r="K3960" s="35">
        <f t="shared" si="428"/>
        <v>20022.359999999997</v>
      </c>
      <c r="L3960" s="35">
        <f t="shared" si="429"/>
        <v>20022.359999999997</v>
      </c>
      <c r="M3960" s="36">
        <f t="shared" si="430"/>
        <v>0.46078284267202291</v>
      </c>
      <c r="N3960" s="37">
        <f t="shared" si="431"/>
        <v>2022</v>
      </c>
      <c r="O3960" s="38" t="str">
        <f t="shared" si="432"/>
        <v>Q3</v>
      </c>
      <c r="P3960" s="37">
        <f t="shared" si="433"/>
        <v>9</v>
      </c>
    </row>
    <row r="3961" spans="1:16" x14ac:dyDescent="0.25">
      <c r="A3961" s="31">
        <v>44805</v>
      </c>
      <c r="B3961" s="32" t="s">
        <v>83</v>
      </c>
      <c r="C3961" s="32" t="s">
        <v>79</v>
      </c>
      <c r="D3961" s="32" t="s">
        <v>77</v>
      </c>
      <c r="E3961" s="33">
        <v>27</v>
      </c>
      <c r="F3961" s="34">
        <v>15285.38</v>
      </c>
      <c r="G3961" s="34">
        <v>2514.6799999999998</v>
      </c>
      <c r="H3961" s="34">
        <v>8335.32</v>
      </c>
      <c r="I3961" s="34">
        <v>0</v>
      </c>
      <c r="J3961" s="35">
        <f t="shared" si="427"/>
        <v>12770.699999999999</v>
      </c>
      <c r="K3961" s="35">
        <f t="shared" si="428"/>
        <v>4435.3799999999992</v>
      </c>
      <c r="L3961" s="35">
        <f t="shared" si="429"/>
        <v>4435.3799999999992</v>
      </c>
      <c r="M3961" s="36">
        <f t="shared" si="430"/>
        <v>0.34730907467875682</v>
      </c>
      <c r="N3961" s="37">
        <f t="shared" si="431"/>
        <v>2022</v>
      </c>
      <c r="O3961" s="38" t="str">
        <f t="shared" si="432"/>
        <v>Q3</v>
      </c>
      <c r="P3961" s="37">
        <f t="shared" si="433"/>
        <v>9</v>
      </c>
    </row>
    <row r="3962" spans="1:16" x14ac:dyDescent="0.25">
      <c r="A3962" s="31">
        <v>44805</v>
      </c>
      <c r="B3962" s="32" t="s">
        <v>84</v>
      </c>
      <c r="C3962" s="32" t="s">
        <v>86</v>
      </c>
      <c r="D3962" s="32" t="s">
        <v>76</v>
      </c>
      <c r="E3962" s="33">
        <v>71</v>
      </c>
      <c r="F3962" s="34">
        <v>282936.01</v>
      </c>
      <c r="G3962" s="34">
        <v>0</v>
      </c>
      <c r="H3962" s="34">
        <v>231154.64</v>
      </c>
      <c r="I3962" s="34">
        <v>22628.240000000002</v>
      </c>
      <c r="J3962" s="35">
        <f t="shared" si="427"/>
        <v>282936.01</v>
      </c>
      <c r="K3962" s="35">
        <f t="shared" si="428"/>
        <v>51781.369999999995</v>
      </c>
      <c r="L3962" s="35">
        <f t="shared" si="429"/>
        <v>29153.129999999994</v>
      </c>
      <c r="M3962" s="36">
        <f t="shared" si="430"/>
        <v>0.18301442082257396</v>
      </c>
      <c r="N3962" s="37">
        <f t="shared" si="431"/>
        <v>2022</v>
      </c>
      <c r="O3962" s="38" t="str">
        <f t="shared" si="432"/>
        <v>Q3</v>
      </c>
      <c r="P3962" s="37">
        <f t="shared" si="433"/>
        <v>9</v>
      </c>
    </row>
    <row r="3963" spans="1:16" x14ac:dyDescent="0.25">
      <c r="A3963" s="31">
        <v>44805</v>
      </c>
      <c r="B3963" s="32" t="s">
        <v>84</v>
      </c>
      <c r="C3963" s="32" t="s">
        <v>86</v>
      </c>
      <c r="D3963" s="32" t="s">
        <v>77</v>
      </c>
      <c r="E3963" s="33">
        <v>14</v>
      </c>
      <c r="F3963" s="34">
        <v>45469.93</v>
      </c>
      <c r="G3963" s="34">
        <v>5383.32</v>
      </c>
      <c r="H3963" s="34">
        <v>35003.440000000002</v>
      </c>
      <c r="I3963" s="34">
        <v>3220.22</v>
      </c>
      <c r="J3963" s="35">
        <f t="shared" si="427"/>
        <v>40086.61</v>
      </c>
      <c r="K3963" s="35">
        <f t="shared" si="428"/>
        <v>5083.1699999999983</v>
      </c>
      <c r="L3963" s="35">
        <f t="shared" si="429"/>
        <v>1862.9499999999985</v>
      </c>
      <c r="M3963" s="36">
        <f t="shared" si="430"/>
        <v>0.12680468615330651</v>
      </c>
      <c r="N3963" s="37">
        <f t="shared" si="431"/>
        <v>2022</v>
      </c>
      <c r="O3963" s="38" t="str">
        <f t="shared" si="432"/>
        <v>Q3</v>
      </c>
      <c r="P3963" s="37">
        <f t="shared" si="433"/>
        <v>9</v>
      </c>
    </row>
    <row r="3964" spans="1:16" x14ac:dyDescent="0.25">
      <c r="A3964" s="31">
        <v>44805</v>
      </c>
      <c r="B3964" s="32" t="s">
        <v>84</v>
      </c>
      <c r="C3964" s="32" t="s">
        <v>75</v>
      </c>
      <c r="D3964" s="32" t="s">
        <v>76</v>
      </c>
      <c r="E3964" s="33">
        <v>67</v>
      </c>
      <c r="F3964" s="34">
        <v>270552.78999999998</v>
      </c>
      <c r="G3964" s="34">
        <v>0</v>
      </c>
      <c r="H3964" s="34">
        <v>228918.24</v>
      </c>
      <c r="I3964" s="34">
        <v>0</v>
      </c>
      <c r="J3964" s="35">
        <f t="shared" si="427"/>
        <v>270552.78999999998</v>
      </c>
      <c r="K3964" s="35">
        <f t="shared" si="428"/>
        <v>41634.549999999988</v>
      </c>
      <c r="L3964" s="35">
        <f t="shared" si="429"/>
        <v>41634.549999999988</v>
      </c>
      <c r="M3964" s="36">
        <f t="shared" si="430"/>
        <v>0.15388697340729693</v>
      </c>
      <c r="N3964" s="37">
        <f t="shared" si="431"/>
        <v>2022</v>
      </c>
      <c r="O3964" s="38" t="str">
        <f t="shared" si="432"/>
        <v>Q3</v>
      </c>
      <c r="P3964" s="37">
        <f t="shared" si="433"/>
        <v>9</v>
      </c>
    </row>
    <row r="3965" spans="1:16" x14ac:dyDescent="0.25">
      <c r="A3965" s="31">
        <v>44805</v>
      </c>
      <c r="B3965" s="32" t="s">
        <v>84</v>
      </c>
      <c r="C3965" s="32" t="s">
        <v>75</v>
      </c>
      <c r="D3965" s="32" t="s">
        <v>77</v>
      </c>
      <c r="E3965" s="33">
        <v>18</v>
      </c>
      <c r="F3965" s="34">
        <v>72223.08</v>
      </c>
      <c r="G3965" s="34">
        <v>7439.99</v>
      </c>
      <c r="H3965" s="34">
        <v>56396.49</v>
      </c>
      <c r="I3965" s="34">
        <v>0</v>
      </c>
      <c r="J3965" s="35">
        <f t="shared" si="427"/>
        <v>64783.090000000004</v>
      </c>
      <c r="K3965" s="35">
        <f t="shared" si="428"/>
        <v>8386.6000000000058</v>
      </c>
      <c r="L3965" s="35">
        <f t="shared" si="429"/>
        <v>8386.6000000000058</v>
      </c>
      <c r="M3965" s="36">
        <f t="shared" si="430"/>
        <v>0.12945662209073394</v>
      </c>
      <c r="N3965" s="37">
        <f t="shared" si="431"/>
        <v>2022</v>
      </c>
      <c r="O3965" s="38" t="str">
        <f t="shared" si="432"/>
        <v>Q3</v>
      </c>
      <c r="P3965" s="37">
        <f t="shared" si="433"/>
        <v>9</v>
      </c>
    </row>
    <row r="3966" spans="1:16" x14ac:dyDescent="0.25">
      <c r="A3966" s="31">
        <v>44805</v>
      </c>
      <c r="B3966" s="32" t="s">
        <v>84</v>
      </c>
      <c r="C3966" s="32" t="s">
        <v>78</v>
      </c>
      <c r="D3966" s="32" t="s">
        <v>76</v>
      </c>
      <c r="E3966" s="33">
        <v>226</v>
      </c>
      <c r="F3966" s="34">
        <v>1045838.14</v>
      </c>
      <c r="G3966" s="34">
        <v>0</v>
      </c>
      <c r="H3966" s="34">
        <v>888550.31</v>
      </c>
      <c r="I3966" s="34">
        <v>0</v>
      </c>
      <c r="J3966" s="35">
        <f t="shared" si="427"/>
        <v>1045838.14</v>
      </c>
      <c r="K3966" s="35">
        <f t="shared" si="428"/>
        <v>157287.82999999996</v>
      </c>
      <c r="L3966" s="35">
        <f t="shared" si="429"/>
        <v>157287.82999999996</v>
      </c>
      <c r="M3966" s="36">
        <f t="shared" si="430"/>
        <v>0.15039404663517048</v>
      </c>
      <c r="N3966" s="37">
        <f t="shared" si="431"/>
        <v>2022</v>
      </c>
      <c r="O3966" s="38" t="str">
        <f t="shared" si="432"/>
        <v>Q3</v>
      </c>
      <c r="P3966" s="37">
        <f t="shared" si="433"/>
        <v>9</v>
      </c>
    </row>
    <row r="3967" spans="1:16" x14ac:dyDescent="0.25">
      <c r="A3967" s="31">
        <v>44805</v>
      </c>
      <c r="B3967" s="32" t="s">
        <v>84</v>
      </c>
      <c r="C3967" s="32" t="s">
        <v>78</v>
      </c>
      <c r="D3967" s="32" t="s">
        <v>77</v>
      </c>
      <c r="E3967" s="33">
        <v>9</v>
      </c>
      <c r="F3967" s="34">
        <v>38223.089999999997</v>
      </c>
      <c r="G3967" s="34">
        <v>1911.16</v>
      </c>
      <c r="H3967" s="34">
        <v>30409.99</v>
      </c>
      <c r="I3967" s="34">
        <v>0</v>
      </c>
      <c r="J3967" s="35">
        <f t="shared" si="427"/>
        <v>36311.929999999993</v>
      </c>
      <c r="K3967" s="35">
        <f t="shared" si="428"/>
        <v>5901.9399999999914</v>
      </c>
      <c r="L3967" s="35">
        <f t="shared" si="429"/>
        <v>5901.9399999999914</v>
      </c>
      <c r="M3967" s="36">
        <f t="shared" si="430"/>
        <v>0.16253446181461553</v>
      </c>
      <c r="N3967" s="37">
        <f t="shared" si="431"/>
        <v>2022</v>
      </c>
      <c r="O3967" s="38" t="str">
        <f t="shared" si="432"/>
        <v>Q3</v>
      </c>
      <c r="P3967" s="37">
        <f t="shared" si="433"/>
        <v>9</v>
      </c>
    </row>
    <row r="3968" spans="1:16" x14ac:dyDescent="0.25">
      <c r="A3968" s="31">
        <v>44805</v>
      </c>
      <c r="B3968" s="32" t="s">
        <v>84</v>
      </c>
      <c r="C3968" s="32" t="s">
        <v>79</v>
      </c>
      <c r="D3968" s="32" t="s">
        <v>76</v>
      </c>
      <c r="E3968" s="33">
        <v>42</v>
      </c>
      <c r="F3968" s="34">
        <v>161466.97</v>
      </c>
      <c r="G3968" s="34">
        <v>0</v>
      </c>
      <c r="H3968" s="34">
        <v>132874.82</v>
      </c>
      <c r="I3968" s="34">
        <v>0</v>
      </c>
      <c r="J3968" s="35">
        <f t="shared" si="427"/>
        <v>161466.97</v>
      </c>
      <c r="K3968" s="35">
        <f t="shared" si="428"/>
        <v>28592.149999999994</v>
      </c>
      <c r="L3968" s="35">
        <f t="shared" si="429"/>
        <v>28592.149999999994</v>
      </c>
      <c r="M3968" s="36">
        <f t="shared" si="430"/>
        <v>0.17707739236080292</v>
      </c>
      <c r="N3968" s="37">
        <f t="shared" si="431"/>
        <v>2022</v>
      </c>
      <c r="O3968" s="38" t="str">
        <f t="shared" si="432"/>
        <v>Q3</v>
      </c>
      <c r="P3968" s="37">
        <f t="shared" si="433"/>
        <v>9</v>
      </c>
    </row>
    <row r="3969" spans="1:16" x14ac:dyDescent="0.25">
      <c r="A3969" s="31">
        <v>44805</v>
      </c>
      <c r="B3969" s="32" t="s">
        <v>84</v>
      </c>
      <c r="C3969" s="32" t="s">
        <v>79</v>
      </c>
      <c r="D3969" s="32" t="s">
        <v>77</v>
      </c>
      <c r="E3969" s="33">
        <v>15</v>
      </c>
      <c r="F3969" s="34">
        <v>52935.28</v>
      </c>
      <c r="G3969" s="34">
        <v>8446.58</v>
      </c>
      <c r="H3969" s="34">
        <v>44074.69</v>
      </c>
      <c r="I3969" s="34">
        <v>0</v>
      </c>
      <c r="J3969" s="35">
        <f t="shared" si="427"/>
        <v>44488.7</v>
      </c>
      <c r="K3969" s="35">
        <f t="shared" si="428"/>
        <v>414.00999999999476</v>
      </c>
      <c r="L3969" s="35">
        <f t="shared" si="429"/>
        <v>414.00999999999476</v>
      </c>
      <c r="M3969" s="36">
        <f t="shared" si="430"/>
        <v>9.3059585917321646E-3</v>
      </c>
      <c r="N3969" s="37">
        <f t="shared" si="431"/>
        <v>2022</v>
      </c>
      <c r="O3969" s="38" t="str">
        <f t="shared" si="432"/>
        <v>Q3</v>
      </c>
      <c r="P3969" s="37">
        <f t="shared" si="433"/>
        <v>9</v>
      </c>
    </row>
    <row r="3970" spans="1:16" x14ac:dyDescent="0.25">
      <c r="A3970" s="31">
        <v>44805</v>
      </c>
      <c r="B3970" s="32" t="s">
        <v>85</v>
      </c>
      <c r="C3970" s="32" t="s">
        <v>86</v>
      </c>
      <c r="D3970" s="32" t="s">
        <v>76</v>
      </c>
      <c r="E3970" s="33">
        <v>54</v>
      </c>
      <c r="F3970" s="34">
        <v>62373.69</v>
      </c>
      <c r="G3970" s="34">
        <v>0</v>
      </c>
      <c r="H3970" s="34">
        <v>33555.4</v>
      </c>
      <c r="I3970" s="34">
        <v>4982.41</v>
      </c>
      <c r="J3970" s="35">
        <f t="shared" ref="J3970:J4033" si="434">F3970-G3970</f>
        <v>62373.69</v>
      </c>
      <c r="K3970" s="35">
        <f t="shared" ref="K3970:K4033" si="435">J3970-H3970</f>
        <v>28818.29</v>
      </c>
      <c r="L3970" s="35">
        <f t="shared" ref="L3970:L4033" si="436">K3970-I3970</f>
        <v>23835.88</v>
      </c>
      <c r="M3970" s="36">
        <f t="shared" ref="M3970:M4033" si="437">IF(J3970=0,0,K3970/J3970)</f>
        <v>0.46202637682651132</v>
      </c>
      <c r="N3970" s="37">
        <f t="shared" ref="N3970:N4033" si="438">YEAR(A3970)</f>
        <v>2022</v>
      </c>
      <c r="O3970" s="38" t="str">
        <f t="shared" ref="O3970:O4033" si="439">"Q"&amp;ROUNDUP(MONTH(A3970)/3,0)</f>
        <v>Q3</v>
      </c>
      <c r="P3970" s="37">
        <f t="shared" ref="P3970:P4033" si="440">MONTH(A3970)</f>
        <v>9</v>
      </c>
    </row>
    <row r="3971" spans="1:16" x14ac:dyDescent="0.25">
      <c r="A3971" s="31">
        <v>44805</v>
      </c>
      <c r="B3971" s="32" t="s">
        <v>85</v>
      </c>
      <c r="C3971" s="32" t="s">
        <v>86</v>
      </c>
      <c r="D3971" s="32" t="s">
        <v>77</v>
      </c>
      <c r="E3971" s="33">
        <v>14</v>
      </c>
      <c r="F3971" s="34">
        <v>22484.94</v>
      </c>
      <c r="G3971" s="34">
        <v>1844.73</v>
      </c>
      <c r="H3971" s="34">
        <v>13374.38</v>
      </c>
      <c r="I3971" s="34">
        <v>1668.53</v>
      </c>
      <c r="J3971" s="35">
        <f t="shared" si="434"/>
        <v>20640.21</v>
      </c>
      <c r="K3971" s="35">
        <f t="shared" si="435"/>
        <v>7265.83</v>
      </c>
      <c r="L3971" s="35">
        <f t="shared" si="436"/>
        <v>5597.3</v>
      </c>
      <c r="M3971" s="36">
        <f t="shared" si="437"/>
        <v>0.35202306565679325</v>
      </c>
      <c r="N3971" s="37">
        <f t="shared" si="438"/>
        <v>2022</v>
      </c>
      <c r="O3971" s="38" t="str">
        <f t="shared" si="439"/>
        <v>Q3</v>
      </c>
      <c r="P3971" s="37">
        <f t="shared" si="440"/>
        <v>9</v>
      </c>
    </row>
    <row r="3972" spans="1:16" x14ac:dyDescent="0.25">
      <c r="A3972" s="31">
        <v>44805</v>
      </c>
      <c r="B3972" s="32" t="s">
        <v>85</v>
      </c>
      <c r="C3972" s="32" t="s">
        <v>75</v>
      </c>
      <c r="D3972" s="32" t="s">
        <v>76</v>
      </c>
      <c r="E3972" s="33">
        <v>42</v>
      </c>
      <c r="F3972" s="34">
        <v>64538.16</v>
      </c>
      <c r="G3972" s="34">
        <v>0</v>
      </c>
      <c r="H3972" s="34">
        <v>36106.49</v>
      </c>
      <c r="I3972" s="34">
        <v>0</v>
      </c>
      <c r="J3972" s="35">
        <f t="shared" si="434"/>
        <v>64538.16</v>
      </c>
      <c r="K3972" s="35">
        <f t="shared" si="435"/>
        <v>28431.670000000006</v>
      </c>
      <c r="L3972" s="35">
        <f t="shared" si="436"/>
        <v>28431.670000000006</v>
      </c>
      <c r="M3972" s="36">
        <f t="shared" si="437"/>
        <v>0.44054044924739105</v>
      </c>
      <c r="N3972" s="37">
        <f t="shared" si="438"/>
        <v>2022</v>
      </c>
      <c r="O3972" s="38" t="str">
        <f t="shared" si="439"/>
        <v>Q3</v>
      </c>
      <c r="P3972" s="37">
        <f t="shared" si="440"/>
        <v>9</v>
      </c>
    </row>
    <row r="3973" spans="1:16" x14ac:dyDescent="0.25">
      <c r="A3973" s="31">
        <v>44805</v>
      </c>
      <c r="B3973" s="32" t="s">
        <v>85</v>
      </c>
      <c r="C3973" s="32" t="s">
        <v>75</v>
      </c>
      <c r="D3973" s="32" t="s">
        <v>77</v>
      </c>
      <c r="E3973" s="33">
        <v>13</v>
      </c>
      <c r="F3973" s="34">
        <v>16235.87</v>
      </c>
      <c r="G3973" s="34">
        <v>2658.4</v>
      </c>
      <c r="H3973" s="34">
        <v>9779.84</v>
      </c>
      <c r="I3973" s="34">
        <v>0</v>
      </c>
      <c r="J3973" s="35">
        <f t="shared" si="434"/>
        <v>13577.470000000001</v>
      </c>
      <c r="K3973" s="35">
        <f t="shared" si="435"/>
        <v>3797.630000000001</v>
      </c>
      <c r="L3973" s="35">
        <f t="shared" si="436"/>
        <v>3797.630000000001</v>
      </c>
      <c r="M3973" s="36">
        <f t="shared" si="437"/>
        <v>0.27970085737622702</v>
      </c>
      <c r="N3973" s="37">
        <f t="shared" si="438"/>
        <v>2022</v>
      </c>
      <c r="O3973" s="38" t="str">
        <f t="shared" si="439"/>
        <v>Q3</v>
      </c>
      <c r="P3973" s="37">
        <f t="shared" si="440"/>
        <v>9</v>
      </c>
    </row>
    <row r="3974" spans="1:16" x14ac:dyDescent="0.25">
      <c r="A3974" s="31">
        <v>44805</v>
      </c>
      <c r="B3974" s="32" t="s">
        <v>85</v>
      </c>
      <c r="C3974" s="32" t="s">
        <v>78</v>
      </c>
      <c r="D3974" s="32" t="s">
        <v>76</v>
      </c>
      <c r="E3974" s="33">
        <v>258</v>
      </c>
      <c r="F3974" s="34">
        <v>344011.03</v>
      </c>
      <c r="G3974" s="34">
        <v>0</v>
      </c>
      <c r="H3974" s="34">
        <v>189356.74</v>
      </c>
      <c r="I3974" s="34">
        <v>0</v>
      </c>
      <c r="J3974" s="35">
        <f t="shared" si="434"/>
        <v>344011.03</v>
      </c>
      <c r="K3974" s="35">
        <f t="shared" si="435"/>
        <v>154654.29000000004</v>
      </c>
      <c r="L3974" s="35">
        <f t="shared" si="436"/>
        <v>154654.29000000004</v>
      </c>
      <c r="M3974" s="36">
        <f t="shared" si="437"/>
        <v>0.44956200968323612</v>
      </c>
      <c r="N3974" s="37">
        <f t="shared" si="438"/>
        <v>2022</v>
      </c>
      <c r="O3974" s="38" t="str">
        <f t="shared" si="439"/>
        <v>Q3</v>
      </c>
      <c r="P3974" s="37">
        <f t="shared" si="440"/>
        <v>9</v>
      </c>
    </row>
    <row r="3975" spans="1:16" x14ac:dyDescent="0.25">
      <c r="A3975" s="31">
        <v>44805</v>
      </c>
      <c r="B3975" s="32" t="s">
        <v>85</v>
      </c>
      <c r="C3975" s="32" t="s">
        <v>78</v>
      </c>
      <c r="D3975" s="32" t="s">
        <v>77</v>
      </c>
      <c r="E3975" s="33">
        <v>8</v>
      </c>
      <c r="F3975" s="34">
        <v>8437.19</v>
      </c>
      <c r="G3975" s="34">
        <v>421.87</v>
      </c>
      <c r="H3975" s="34">
        <v>5324.25</v>
      </c>
      <c r="I3975" s="34">
        <v>0</v>
      </c>
      <c r="J3975" s="35">
        <f t="shared" si="434"/>
        <v>8015.3200000000006</v>
      </c>
      <c r="K3975" s="35">
        <f t="shared" si="435"/>
        <v>2691.0700000000006</v>
      </c>
      <c r="L3975" s="35">
        <f t="shared" si="436"/>
        <v>2691.0700000000006</v>
      </c>
      <c r="M3975" s="36">
        <f t="shared" si="437"/>
        <v>0.33574080635582865</v>
      </c>
      <c r="N3975" s="37">
        <f t="shared" si="438"/>
        <v>2022</v>
      </c>
      <c r="O3975" s="38" t="str">
        <f t="shared" si="439"/>
        <v>Q3</v>
      </c>
      <c r="P3975" s="37">
        <f t="shared" si="440"/>
        <v>9</v>
      </c>
    </row>
    <row r="3976" spans="1:16" x14ac:dyDescent="0.25">
      <c r="A3976" s="31">
        <v>44805</v>
      </c>
      <c r="B3976" s="32" t="s">
        <v>85</v>
      </c>
      <c r="C3976" s="32" t="s">
        <v>79</v>
      </c>
      <c r="D3976" s="32" t="s">
        <v>76</v>
      </c>
      <c r="E3976" s="33">
        <v>24</v>
      </c>
      <c r="F3976" s="34">
        <v>31505.54</v>
      </c>
      <c r="G3976" s="34">
        <v>0</v>
      </c>
      <c r="H3976" s="34">
        <v>16936.04</v>
      </c>
      <c r="I3976" s="34">
        <v>0</v>
      </c>
      <c r="J3976" s="35">
        <f t="shared" si="434"/>
        <v>31505.54</v>
      </c>
      <c r="K3976" s="35">
        <f t="shared" si="435"/>
        <v>14569.5</v>
      </c>
      <c r="L3976" s="35">
        <f t="shared" si="436"/>
        <v>14569.5</v>
      </c>
      <c r="M3976" s="36">
        <f t="shared" si="437"/>
        <v>0.4624424783704707</v>
      </c>
      <c r="N3976" s="37">
        <f t="shared" si="438"/>
        <v>2022</v>
      </c>
      <c r="O3976" s="38" t="str">
        <f t="shared" si="439"/>
        <v>Q3</v>
      </c>
      <c r="P3976" s="37">
        <f t="shared" si="440"/>
        <v>9</v>
      </c>
    </row>
    <row r="3977" spans="1:16" x14ac:dyDescent="0.25">
      <c r="A3977" s="31">
        <v>44805</v>
      </c>
      <c r="B3977" s="32" t="s">
        <v>85</v>
      </c>
      <c r="C3977" s="32" t="s">
        <v>79</v>
      </c>
      <c r="D3977" s="32" t="s">
        <v>77</v>
      </c>
      <c r="E3977" s="33">
        <v>9</v>
      </c>
      <c r="F3977" s="34">
        <v>8740.14</v>
      </c>
      <c r="G3977" s="34">
        <v>1428.33</v>
      </c>
      <c r="H3977" s="34">
        <v>5170.1099999999997</v>
      </c>
      <c r="I3977" s="34">
        <v>0</v>
      </c>
      <c r="J3977" s="35">
        <f t="shared" si="434"/>
        <v>7311.8099999999995</v>
      </c>
      <c r="K3977" s="35">
        <f t="shared" si="435"/>
        <v>2141.6999999999998</v>
      </c>
      <c r="L3977" s="35">
        <f t="shared" si="436"/>
        <v>2141.6999999999998</v>
      </c>
      <c r="M3977" s="36">
        <f t="shared" si="437"/>
        <v>0.29290968993997379</v>
      </c>
      <c r="N3977" s="37">
        <f t="shared" si="438"/>
        <v>2022</v>
      </c>
      <c r="O3977" s="38" t="str">
        <f t="shared" si="439"/>
        <v>Q3</v>
      </c>
      <c r="P3977" s="37">
        <f t="shared" si="440"/>
        <v>9</v>
      </c>
    </row>
    <row r="3978" spans="1:16" x14ac:dyDescent="0.25">
      <c r="A3978" s="31">
        <v>44835</v>
      </c>
      <c r="B3978" s="32" t="s">
        <v>74</v>
      </c>
      <c r="C3978" s="32" t="s">
        <v>86</v>
      </c>
      <c r="D3978" s="32" t="s">
        <v>76</v>
      </c>
      <c r="E3978" s="33">
        <v>147</v>
      </c>
      <c r="F3978" s="34">
        <v>61390.66</v>
      </c>
      <c r="G3978" s="34">
        <v>0</v>
      </c>
      <c r="H3978" s="34">
        <v>37090.18</v>
      </c>
      <c r="I3978" s="34">
        <v>4908.1000000000004</v>
      </c>
      <c r="J3978" s="35">
        <f t="shared" si="434"/>
        <v>61390.66</v>
      </c>
      <c r="K3978" s="35">
        <f t="shared" si="435"/>
        <v>24300.480000000003</v>
      </c>
      <c r="L3978" s="35">
        <f t="shared" si="436"/>
        <v>19392.380000000005</v>
      </c>
      <c r="M3978" s="36">
        <f t="shared" si="437"/>
        <v>0.39583350301169595</v>
      </c>
      <c r="N3978" s="37">
        <f t="shared" si="438"/>
        <v>2022</v>
      </c>
      <c r="O3978" s="38" t="str">
        <f t="shared" si="439"/>
        <v>Q4</v>
      </c>
      <c r="P3978" s="37">
        <f t="shared" si="440"/>
        <v>10</v>
      </c>
    </row>
    <row r="3979" spans="1:16" x14ac:dyDescent="0.25">
      <c r="A3979" s="31">
        <v>44835</v>
      </c>
      <c r="B3979" s="32" t="s">
        <v>74</v>
      </c>
      <c r="C3979" s="32" t="s">
        <v>86</v>
      </c>
      <c r="D3979" s="32" t="s">
        <v>77</v>
      </c>
      <c r="E3979" s="33">
        <v>31</v>
      </c>
      <c r="F3979" s="34">
        <v>12915.97</v>
      </c>
      <c r="G3979" s="34">
        <v>1477.17</v>
      </c>
      <c r="H3979" s="34">
        <v>7057.02</v>
      </c>
      <c r="I3979" s="34">
        <v>917.9</v>
      </c>
      <c r="J3979" s="35">
        <f t="shared" si="434"/>
        <v>11438.8</v>
      </c>
      <c r="K3979" s="35">
        <f t="shared" si="435"/>
        <v>4381.7799999999988</v>
      </c>
      <c r="L3979" s="35">
        <f t="shared" si="436"/>
        <v>3463.8799999999987</v>
      </c>
      <c r="M3979" s="36">
        <f t="shared" si="437"/>
        <v>0.38306290869671639</v>
      </c>
      <c r="N3979" s="37">
        <f t="shared" si="438"/>
        <v>2022</v>
      </c>
      <c r="O3979" s="38" t="str">
        <f t="shared" si="439"/>
        <v>Q4</v>
      </c>
      <c r="P3979" s="37">
        <f t="shared" si="440"/>
        <v>10</v>
      </c>
    </row>
    <row r="3980" spans="1:16" x14ac:dyDescent="0.25">
      <c r="A3980" s="31">
        <v>44835</v>
      </c>
      <c r="B3980" s="32" t="s">
        <v>74</v>
      </c>
      <c r="C3980" s="32" t="s">
        <v>75</v>
      </c>
      <c r="D3980" s="32" t="s">
        <v>76</v>
      </c>
      <c r="E3980" s="33">
        <v>186</v>
      </c>
      <c r="F3980" s="34">
        <v>82191.94</v>
      </c>
      <c r="G3980" s="34">
        <v>0</v>
      </c>
      <c r="H3980" s="34">
        <v>48327.43</v>
      </c>
      <c r="I3980" s="34">
        <v>0</v>
      </c>
      <c r="J3980" s="35">
        <f t="shared" si="434"/>
        <v>82191.94</v>
      </c>
      <c r="K3980" s="35">
        <f t="shared" si="435"/>
        <v>33864.51</v>
      </c>
      <c r="L3980" s="35">
        <f t="shared" si="436"/>
        <v>33864.51</v>
      </c>
      <c r="M3980" s="36">
        <f t="shared" si="437"/>
        <v>0.4120174070596217</v>
      </c>
      <c r="N3980" s="37">
        <f t="shared" si="438"/>
        <v>2022</v>
      </c>
      <c r="O3980" s="38" t="str">
        <f t="shared" si="439"/>
        <v>Q4</v>
      </c>
      <c r="P3980" s="37">
        <f t="shared" si="440"/>
        <v>10</v>
      </c>
    </row>
    <row r="3981" spans="1:16" x14ac:dyDescent="0.25">
      <c r="A3981" s="31">
        <v>44835</v>
      </c>
      <c r="B3981" s="32" t="s">
        <v>74</v>
      </c>
      <c r="C3981" s="32" t="s">
        <v>75</v>
      </c>
      <c r="D3981" s="32" t="s">
        <v>77</v>
      </c>
      <c r="E3981" s="33">
        <v>46</v>
      </c>
      <c r="F3981" s="34">
        <v>22111.11</v>
      </c>
      <c r="G3981" s="34">
        <v>2664.81</v>
      </c>
      <c r="H3981" s="34">
        <v>13772.14</v>
      </c>
      <c r="I3981" s="34">
        <v>0</v>
      </c>
      <c r="J3981" s="35">
        <f t="shared" si="434"/>
        <v>19446.3</v>
      </c>
      <c r="K3981" s="35">
        <f t="shared" si="435"/>
        <v>5674.16</v>
      </c>
      <c r="L3981" s="35">
        <f t="shared" si="436"/>
        <v>5674.16</v>
      </c>
      <c r="M3981" s="36">
        <f t="shared" si="437"/>
        <v>0.29178609812663592</v>
      </c>
      <c r="N3981" s="37">
        <f t="shared" si="438"/>
        <v>2022</v>
      </c>
      <c r="O3981" s="38" t="str">
        <f t="shared" si="439"/>
        <v>Q4</v>
      </c>
      <c r="P3981" s="37">
        <f t="shared" si="440"/>
        <v>10</v>
      </c>
    </row>
    <row r="3982" spans="1:16" x14ac:dyDescent="0.25">
      <c r="A3982" s="31">
        <v>44835</v>
      </c>
      <c r="B3982" s="32" t="s">
        <v>74</v>
      </c>
      <c r="C3982" s="32" t="s">
        <v>78</v>
      </c>
      <c r="D3982" s="32" t="s">
        <v>76</v>
      </c>
      <c r="E3982" s="33">
        <v>969</v>
      </c>
      <c r="F3982" s="34">
        <v>412309.98</v>
      </c>
      <c r="G3982" s="34">
        <v>0</v>
      </c>
      <c r="H3982" s="34">
        <v>247928.95</v>
      </c>
      <c r="I3982" s="34">
        <v>0</v>
      </c>
      <c r="J3982" s="35">
        <f t="shared" si="434"/>
        <v>412309.98</v>
      </c>
      <c r="K3982" s="35">
        <f t="shared" si="435"/>
        <v>164381.02999999997</v>
      </c>
      <c r="L3982" s="35">
        <f t="shared" si="436"/>
        <v>164381.02999999997</v>
      </c>
      <c r="M3982" s="36">
        <f t="shared" si="437"/>
        <v>0.39868312185894694</v>
      </c>
      <c r="N3982" s="37">
        <f t="shared" si="438"/>
        <v>2022</v>
      </c>
      <c r="O3982" s="38" t="str">
        <f t="shared" si="439"/>
        <v>Q4</v>
      </c>
      <c r="P3982" s="37">
        <f t="shared" si="440"/>
        <v>10</v>
      </c>
    </row>
    <row r="3983" spans="1:16" x14ac:dyDescent="0.25">
      <c r="A3983" s="31">
        <v>44835</v>
      </c>
      <c r="B3983" s="32" t="s">
        <v>74</v>
      </c>
      <c r="C3983" s="32" t="s">
        <v>78</v>
      </c>
      <c r="D3983" s="32" t="s">
        <v>77</v>
      </c>
      <c r="E3983" s="33">
        <v>27</v>
      </c>
      <c r="F3983" s="34">
        <v>11219.99</v>
      </c>
      <c r="G3983" s="34">
        <v>561</v>
      </c>
      <c r="H3983" s="34">
        <v>6669.3</v>
      </c>
      <c r="I3983" s="34">
        <v>0</v>
      </c>
      <c r="J3983" s="35">
        <f t="shared" si="434"/>
        <v>10658.99</v>
      </c>
      <c r="K3983" s="35">
        <f t="shared" si="435"/>
        <v>3989.6899999999996</v>
      </c>
      <c r="L3983" s="35">
        <f t="shared" si="436"/>
        <v>3989.6899999999996</v>
      </c>
      <c r="M3983" s="36">
        <f t="shared" si="437"/>
        <v>0.37430281855973219</v>
      </c>
      <c r="N3983" s="37">
        <f t="shared" si="438"/>
        <v>2022</v>
      </c>
      <c r="O3983" s="38" t="str">
        <f t="shared" si="439"/>
        <v>Q4</v>
      </c>
      <c r="P3983" s="37">
        <f t="shared" si="440"/>
        <v>10</v>
      </c>
    </row>
    <row r="3984" spans="1:16" x14ac:dyDescent="0.25">
      <c r="A3984" s="31">
        <v>44835</v>
      </c>
      <c r="B3984" s="32" t="s">
        <v>74</v>
      </c>
      <c r="C3984" s="32" t="s">
        <v>79</v>
      </c>
      <c r="D3984" s="32" t="s">
        <v>76</v>
      </c>
      <c r="E3984" s="33">
        <v>84</v>
      </c>
      <c r="F3984" s="34">
        <v>34063.08</v>
      </c>
      <c r="G3984" s="34">
        <v>0</v>
      </c>
      <c r="H3984" s="34">
        <v>19379.95</v>
      </c>
      <c r="I3984" s="34">
        <v>0</v>
      </c>
      <c r="J3984" s="35">
        <f t="shared" si="434"/>
        <v>34063.08</v>
      </c>
      <c r="K3984" s="35">
        <f t="shared" si="435"/>
        <v>14683.130000000001</v>
      </c>
      <c r="L3984" s="35">
        <f t="shared" si="436"/>
        <v>14683.130000000001</v>
      </c>
      <c r="M3984" s="36">
        <f t="shared" si="437"/>
        <v>0.43105702713906086</v>
      </c>
      <c r="N3984" s="37">
        <f t="shared" si="438"/>
        <v>2022</v>
      </c>
      <c r="O3984" s="38" t="str">
        <f t="shared" si="439"/>
        <v>Q4</v>
      </c>
      <c r="P3984" s="37">
        <f t="shared" si="440"/>
        <v>10</v>
      </c>
    </row>
    <row r="3985" spans="1:16" x14ac:dyDescent="0.25">
      <c r="A3985" s="31">
        <v>44835</v>
      </c>
      <c r="B3985" s="32" t="s">
        <v>74</v>
      </c>
      <c r="C3985" s="32" t="s">
        <v>79</v>
      </c>
      <c r="D3985" s="32" t="s">
        <v>77</v>
      </c>
      <c r="E3985" s="33">
        <v>23</v>
      </c>
      <c r="F3985" s="34">
        <v>8735.66</v>
      </c>
      <c r="G3985" s="34">
        <v>1099.6199999999999</v>
      </c>
      <c r="H3985" s="34">
        <v>4665.67</v>
      </c>
      <c r="I3985" s="34">
        <v>0</v>
      </c>
      <c r="J3985" s="35">
        <f t="shared" si="434"/>
        <v>7636.04</v>
      </c>
      <c r="K3985" s="35">
        <f t="shared" si="435"/>
        <v>2970.37</v>
      </c>
      <c r="L3985" s="35">
        <f t="shared" si="436"/>
        <v>2970.37</v>
      </c>
      <c r="M3985" s="36">
        <f t="shared" si="437"/>
        <v>0.38899350972493596</v>
      </c>
      <c r="N3985" s="37">
        <f t="shared" si="438"/>
        <v>2022</v>
      </c>
      <c r="O3985" s="38" t="str">
        <f t="shared" si="439"/>
        <v>Q4</v>
      </c>
      <c r="P3985" s="37">
        <f t="shared" si="440"/>
        <v>10</v>
      </c>
    </row>
    <row r="3986" spans="1:16" x14ac:dyDescent="0.25">
      <c r="A3986" s="31">
        <v>44835</v>
      </c>
      <c r="B3986" s="32" t="s">
        <v>80</v>
      </c>
      <c r="C3986" s="32" t="s">
        <v>86</v>
      </c>
      <c r="D3986" s="32" t="s">
        <v>76</v>
      </c>
      <c r="E3986" s="33">
        <v>64</v>
      </c>
      <c r="F3986" s="34">
        <v>375356.7</v>
      </c>
      <c r="G3986" s="34">
        <v>0</v>
      </c>
      <c r="H3986" s="34">
        <v>327883.59000000003</v>
      </c>
      <c r="I3986" s="34">
        <v>30008.61</v>
      </c>
      <c r="J3986" s="35">
        <f t="shared" si="434"/>
        <v>375356.7</v>
      </c>
      <c r="K3986" s="35">
        <f t="shared" si="435"/>
        <v>47473.109999999986</v>
      </c>
      <c r="L3986" s="35">
        <f t="shared" si="436"/>
        <v>17464.499999999985</v>
      </c>
      <c r="M3986" s="36">
        <f t="shared" si="437"/>
        <v>0.12647465730597052</v>
      </c>
      <c r="N3986" s="37">
        <f t="shared" si="438"/>
        <v>2022</v>
      </c>
      <c r="O3986" s="38" t="str">
        <f t="shared" si="439"/>
        <v>Q4</v>
      </c>
      <c r="P3986" s="37">
        <f t="shared" si="440"/>
        <v>10</v>
      </c>
    </row>
    <row r="3987" spans="1:16" x14ac:dyDescent="0.25">
      <c r="A3987" s="31">
        <v>44835</v>
      </c>
      <c r="B3987" s="32" t="s">
        <v>80</v>
      </c>
      <c r="C3987" s="32" t="s">
        <v>86</v>
      </c>
      <c r="D3987" s="32" t="s">
        <v>77</v>
      </c>
      <c r="E3987" s="33">
        <v>9</v>
      </c>
      <c r="F3987" s="34">
        <v>60329.65</v>
      </c>
      <c r="G3987" s="34">
        <v>6112.28</v>
      </c>
      <c r="H3987" s="34">
        <v>55168.34</v>
      </c>
      <c r="I3987" s="34">
        <v>4358.79</v>
      </c>
      <c r="J3987" s="35">
        <f t="shared" si="434"/>
        <v>54217.37</v>
      </c>
      <c r="K3987" s="35">
        <f t="shared" si="435"/>
        <v>-950.96999999999389</v>
      </c>
      <c r="L3987" s="35">
        <f t="shared" si="436"/>
        <v>-5309.7599999999939</v>
      </c>
      <c r="M3987" s="36">
        <f t="shared" si="437"/>
        <v>-1.7539950757478533E-2</v>
      </c>
      <c r="N3987" s="37">
        <f t="shared" si="438"/>
        <v>2022</v>
      </c>
      <c r="O3987" s="38" t="str">
        <f t="shared" si="439"/>
        <v>Q4</v>
      </c>
      <c r="P3987" s="37">
        <f t="shared" si="440"/>
        <v>10</v>
      </c>
    </row>
    <row r="3988" spans="1:16" x14ac:dyDescent="0.25">
      <c r="A3988" s="31">
        <v>44835</v>
      </c>
      <c r="B3988" s="32" t="s">
        <v>80</v>
      </c>
      <c r="C3988" s="32" t="s">
        <v>75</v>
      </c>
      <c r="D3988" s="32" t="s">
        <v>76</v>
      </c>
      <c r="E3988" s="33">
        <v>69</v>
      </c>
      <c r="F3988" s="34">
        <v>393324.61</v>
      </c>
      <c r="G3988" s="34">
        <v>0</v>
      </c>
      <c r="H3988" s="34">
        <v>347478.63</v>
      </c>
      <c r="I3988" s="34">
        <v>0</v>
      </c>
      <c r="J3988" s="35">
        <f t="shared" si="434"/>
        <v>393324.61</v>
      </c>
      <c r="K3988" s="35">
        <f t="shared" si="435"/>
        <v>45845.979999999981</v>
      </c>
      <c r="L3988" s="35">
        <f t="shared" si="436"/>
        <v>45845.979999999981</v>
      </c>
      <c r="M3988" s="36">
        <f t="shared" si="437"/>
        <v>0.11656016133849337</v>
      </c>
      <c r="N3988" s="37">
        <f t="shared" si="438"/>
        <v>2022</v>
      </c>
      <c r="O3988" s="38" t="str">
        <f t="shared" si="439"/>
        <v>Q4</v>
      </c>
      <c r="P3988" s="37">
        <f t="shared" si="440"/>
        <v>10</v>
      </c>
    </row>
    <row r="3989" spans="1:16" x14ac:dyDescent="0.25">
      <c r="A3989" s="31">
        <v>44835</v>
      </c>
      <c r="B3989" s="32" t="s">
        <v>80</v>
      </c>
      <c r="C3989" s="32" t="s">
        <v>75</v>
      </c>
      <c r="D3989" s="32" t="s">
        <v>77</v>
      </c>
      <c r="E3989" s="33">
        <v>19</v>
      </c>
      <c r="F3989" s="34">
        <v>149082.49</v>
      </c>
      <c r="G3989" s="34">
        <v>17442.490000000002</v>
      </c>
      <c r="H3989" s="34">
        <v>128777.69</v>
      </c>
      <c r="I3989" s="34">
        <v>0</v>
      </c>
      <c r="J3989" s="35">
        <f t="shared" si="434"/>
        <v>131640</v>
      </c>
      <c r="K3989" s="35">
        <f t="shared" si="435"/>
        <v>2862.3099999999977</v>
      </c>
      <c r="L3989" s="35">
        <f t="shared" si="436"/>
        <v>2862.3099999999977</v>
      </c>
      <c r="M3989" s="36">
        <f t="shared" si="437"/>
        <v>2.174346703129746E-2</v>
      </c>
      <c r="N3989" s="37">
        <f t="shared" si="438"/>
        <v>2022</v>
      </c>
      <c r="O3989" s="38" t="str">
        <f t="shared" si="439"/>
        <v>Q4</v>
      </c>
      <c r="P3989" s="37">
        <f t="shared" si="440"/>
        <v>10</v>
      </c>
    </row>
    <row r="3990" spans="1:16" x14ac:dyDescent="0.25">
      <c r="A3990" s="31">
        <v>44835</v>
      </c>
      <c r="B3990" s="32" t="s">
        <v>80</v>
      </c>
      <c r="C3990" s="32" t="s">
        <v>78</v>
      </c>
      <c r="D3990" s="32" t="s">
        <v>76</v>
      </c>
      <c r="E3990" s="33">
        <v>139</v>
      </c>
      <c r="F3990" s="34">
        <v>815218.86</v>
      </c>
      <c r="G3990" s="34">
        <v>0</v>
      </c>
      <c r="H3990" s="34">
        <v>704293.31</v>
      </c>
      <c r="I3990" s="34">
        <v>0</v>
      </c>
      <c r="J3990" s="35">
        <f t="shared" si="434"/>
        <v>815218.86</v>
      </c>
      <c r="K3990" s="35">
        <f t="shared" si="435"/>
        <v>110925.54999999993</v>
      </c>
      <c r="L3990" s="35">
        <f t="shared" si="436"/>
        <v>110925.54999999993</v>
      </c>
      <c r="M3990" s="36">
        <f t="shared" si="437"/>
        <v>0.13606842952578396</v>
      </c>
      <c r="N3990" s="37">
        <f t="shared" si="438"/>
        <v>2022</v>
      </c>
      <c r="O3990" s="38" t="str">
        <f t="shared" si="439"/>
        <v>Q4</v>
      </c>
      <c r="P3990" s="37">
        <f t="shared" si="440"/>
        <v>10</v>
      </c>
    </row>
    <row r="3991" spans="1:16" x14ac:dyDescent="0.25">
      <c r="A3991" s="31">
        <v>44835</v>
      </c>
      <c r="B3991" s="32" t="s">
        <v>80</v>
      </c>
      <c r="C3991" s="32" t="s">
        <v>78</v>
      </c>
      <c r="D3991" s="32" t="s">
        <v>77</v>
      </c>
      <c r="E3991" s="33">
        <v>9</v>
      </c>
      <c r="F3991" s="34">
        <v>67413.210000000006</v>
      </c>
      <c r="G3991" s="34">
        <v>3370.65</v>
      </c>
      <c r="H3991" s="34">
        <v>59314.95</v>
      </c>
      <c r="I3991" s="34">
        <v>0</v>
      </c>
      <c r="J3991" s="35">
        <f t="shared" si="434"/>
        <v>64042.560000000005</v>
      </c>
      <c r="K3991" s="35">
        <f t="shared" si="435"/>
        <v>4727.6100000000079</v>
      </c>
      <c r="L3991" s="35">
        <f t="shared" si="436"/>
        <v>4727.6100000000079</v>
      </c>
      <c r="M3991" s="36">
        <f t="shared" si="437"/>
        <v>7.3819816072312028E-2</v>
      </c>
      <c r="N3991" s="37">
        <f t="shared" si="438"/>
        <v>2022</v>
      </c>
      <c r="O3991" s="38" t="str">
        <f t="shared" si="439"/>
        <v>Q4</v>
      </c>
      <c r="P3991" s="37">
        <f t="shared" si="440"/>
        <v>10</v>
      </c>
    </row>
    <row r="3992" spans="1:16" x14ac:dyDescent="0.25">
      <c r="A3992" s="31">
        <v>44835</v>
      </c>
      <c r="B3992" s="32" t="s">
        <v>80</v>
      </c>
      <c r="C3992" s="32" t="s">
        <v>79</v>
      </c>
      <c r="D3992" s="32" t="s">
        <v>76</v>
      </c>
      <c r="E3992" s="33">
        <v>34</v>
      </c>
      <c r="F3992" s="34">
        <v>209574.33</v>
      </c>
      <c r="G3992" s="34">
        <v>0</v>
      </c>
      <c r="H3992" s="34">
        <v>179894.41</v>
      </c>
      <c r="I3992" s="34">
        <v>0</v>
      </c>
      <c r="J3992" s="35">
        <f t="shared" si="434"/>
        <v>209574.33</v>
      </c>
      <c r="K3992" s="35">
        <f t="shared" si="435"/>
        <v>29679.919999999984</v>
      </c>
      <c r="L3992" s="35">
        <f t="shared" si="436"/>
        <v>29679.919999999984</v>
      </c>
      <c r="M3992" s="36">
        <f t="shared" si="437"/>
        <v>0.14162001615369585</v>
      </c>
      <c r="N3992" s="37">
        <f t="shared" si="438"/>
        <v>2022</v>
      </c>
      <c r="O3992" s="38" t="str">
        <f t="shared" si="439"/>
        <v>Q4</v>
      </c>
      <c r="P3992" s="37">
        <f t="shared" si="440"/>
        <v>10</v>
      </c>
    </row>
    <row r="3993" spans="1:16" x14ac:dyDescent="0.25">
      <c r="A3993" s="31">
        <v>44835</v>
      </c>
      <c r="B3993" s="32" t="s">
        <v>80</v>
      </c>
      <c r="C3993" s="32" t="s">
        <v>79</v>
      </c>
      <c r="D3993" s="32" t="s">
        <v>77</v>
      </c>
      <c r="E3993" s="33">
        <v>17</v>
      </c>
      <c r="F3993" s="34">
        <v>131066.16</v>
      </c>
      <c r="G3993" s="34">
        <v>14864.25</v>
      </c>
      <c r="H3993" s="34">
        <v>111592.42</v>
      </c>
      <c r="I3993" s="34">
        <v>0</v>
      </c>
      <c r="J3993" s="35">
        <f t="shared" si="434"/>
        <v>116201.91</v>
      </c>
      <c r="K3993" s="35">
        <f t="shared" si="435"/>
        <v>4609.4900000000052</v>
      </c>
      <c r="L3993" s="35">
        <f t="shared" si="436"/>
        <v>4609.4900000000052</v>
      </c>
      <c r="M3993" s="36">
        <f t="shared" si="437"/>
        <v>3.9667936611368998E-2</v>
      </c>
      <c r="N3993" s="37">
        <f t="shared" si="438"/>
        <v>2022</v>
      </c>
      <c r="O3993" s="38" t="str">
        <f t="shared" si="439"/>
        <v>Q4</v>
      </c>
      <c r="P3993" s="37">
        <f t="shared" si="440"/>
        <v>10</v>
      </c>
    </row>
    <row r="3994" spans="1:16" x14ac:dyDescent="0.25">
      <c r="A3994" s="31">
        <v>44835</v>
      </c>
      <c r="B3994" s="32" t="s">
        <v>81</v>
      </c>
      <c r="C3994" s="32" t="s">
        <v>86</v>
      </c>
      <c r="D3994" s="32" t="s">
        <v>76</v>
      </c>
      <c r="E3994" s="33">
        <v>109</v>
      </c>
      <c r="F3994" s="34">
        <v>76996.86</v>
      </c>
      <c r="G3994" s="34">
        <v>0</v>
      </c>
      <c r="H3994" s="34">
        <v>35354.980000000003</v>
      </c>
      <c r="I3994" s="34">
        <v>6157.97</v>
      </c>
      <c r="J3994" s="35">
        <f t="shared" si="434"/>
        <v>76996.86</v>
      </c>
      <c r="K3994" s="35">
        <f t="shared" si="435"/>
        <v>41641.879999999997</v>
      </c>
      <c r="L3994" s="35">
        <f t="shared" si="436"/>
        <v>35483.909999999996</v>
      </c>
      <c r="M3994" s="36">
        <f t="shared" si="437"/>
        <v>0.5408256908138851</v>
      </c>
      <c r="N3994" s="37">
        <f t="shared" si="438"/>
        <v>2022</v>
      </c>
      <c r="O3994" s="38" t="str">
        <f t="shared" si="439"/>
        <v>Q4</v>
      </c>
      <c r="P3994" s="37">
        <f t="shared" si="440"/>
        <v>10</v>
      </c>
    </row>
    <row r="3995" spans="1:16" x14ac:dyDescent="0.25">
      <c r="A3995" s="31">
        <v>44835</v>
      </c>
      <c r="B3995" s="32" t="s">
        <v>81</v>
      </c>
      <c r="C3995" s="32" t="s">
        <v>86</v>
      </c>
      <c r="D3995" s="32" t="s">
        <v>77</v>
      </c>
      <c r="E3995" s="33">
        <v>15</v>
      </c>
      <c r="F3995" s="34">
        <v>10895.61</v>
      </c>
      <c r="G3995" s="34">
        <v>1402.94</v>
      </c>
      <c r="H3995" s="34">
        <v>4820.47</v>
      </c>
      <c r="I3995" s="34">
        <v>764.39</v>
      </c>
      <c r="J3995" s="35">
        <f t="shared" si="434"/>
        <v>9492.67</v>
      </c>
      <c r="K3995" s="35">
        <f t="shared" si="435"/>
        <v>4672.2</v>
      </c>
      <c r="L3995" s="35">
        <f t="shared" si="436"/>
        <v>3907.81</v>
      </c>
      <c r="M3995" s="36">
        <f t="shared" si="437"/>
        <v>0.49219028998163844</v>
      </c>
      <c r="N3995" s="37">
        <f t="shared" si="438"/>
        <v>2022</v>
      </c>
      <c r="O3995" s="38" t="str">
        <f t="shared" si="439"/>
        <v>Q4</v>
      </c>
      <c r="P3995" s="37">
        <f t="shared" si="440"/>
        <v>10</v>
      </c>
    </row>
    <row r="3996" spans="1:16" x14ac:dyDescent="0.25">
      <c r="A3996" s="31">
        <v>44835</v>
      </c>
      <c r="B3996" s="32" t="s">
        <v>81</v>
      </c>
      <c r="C3996" s="32" t="s">
        <v>75</v>
      </c>
      <c r="D3996" s="32" t="s">
        <v>76</v>
      </c>
      <c r="E3996" s="33">
        <v>125</v>
      </c>
      <c r="F3996" s="34">
        <v>100211.6</v>
      </c>
      <c r="G3996" s="34">
        <v>0</v>
      </c>
      <c r="H3996" s="34">
        <v>45393.46</v>
      </c>
      <c r="I3996" s="34">
        <v>0</v>
      </c>
      <c r="J3996" s="35">
        <f t="shared" si="434"/>
        <v>100211.6</v>
      </c>
      <c r="K3996" s="35">
        <f t="shared" si="435"/>
        <v>54818.140000000007</v>
      </c>
      <c r="L3996" s="35">
        <f t="shared" si="436"/>
        <v>54818.140000000007</v>
      </c>
      <c r="M3996" s="36">
        <f t="shared" si="437"/>
        <v>0.5470238974330317</v>
      </c>
      <c r="N3996" s="37">
        <f t="shared" si="438"/>
        <v>2022</v>
      </c>
      <c r="O3996" s="38" t="str">
        <f t="shared" si="439"/>
        <v>Q4</v>
      </c>
      <c r="P3996" s="37">
        <f t="shared" si="440"/>
        <v>10</v>
      </c>
    </row>
    <row r="3997" spans="1:16" x14ac:dyDescent="0.25">
      <c r="A3997" s="31">
        <v>44835</v>
      </c>
      <c r="B3997" s="32" t="s">
        <v>81</v>
      </c>
      <c r="C3997" s="32" t="s">
        <v>75</v>
      </c>
      <c r="D3997" s="32" t="s">
        <v>77</v>
      </c>
      <c r="E3997" s="33">
        <v>39</v>
      </c>
      <c r="F3997" s="34">
        <v>29821.91</v>
      </c>
      <c r="G3997" s="34">
        <v>3361.21</v>
      </c>
      <c r="H3997" s="34">
        <v>12817.5</v>
      </c>
      <c r="I3997" s="34">
        <v>0</v>
      </c>
      <c r="J3997" s="35">
        <f t="shared" si="434"/>
        <v>26460.7</v>
      </c>
      <c r="K3997" s="35">
        <f t="shared" si="435"/>
        <v>13643.2</v>
      </c>
      <c r="L3997" s="35">
        <f t="shared" si="436"/>
        <v>13643.2</v>
      </c>
      <c r="M3997" s="36">
        <f t="shared" si="437"/>
        <v>0.51560238391274604</v>
      </c>
      <c r="N3997" s="37">
        <f t="shared" si="438"/>
        <v>2022</v>
      </c>
      <c r="O3997" s="38" t="str">
        <f t="shared" si="439"/>
        <v>Q4</v>
      </c>
      <c r="P3997" s="37">
        <f t="shared" si="440"/>
        <v>10</v>
      </c>
    </row>
    <row r="3998" spans="1:16" x14ac:dyDescent="0.25">
      <c r="A3998" s="31">
        <v>44835</v>
      </c>
      <c r="B3998" s="32" t="s">
        <v>81</v>
      </c>
      <c r="C3998" s="32" t="s">
        <v>78</v>
      </c>
      <c r="D3998" s="32" t="s">
        <v>76</v>
      </c>
      <c r="E3998" s="33">
        <v>593</v>
      </c>
      <c r="F3998" s="34">
        <v>445202.65</v>
      </c>
      <c r="G3998" s="34">
        <v>0</v>
      </c>
      <c r="H3998" s="34">
        <v>203807.52</v>
      </c>
      <c r="I3998" s="34">
        <v>0</v>
      </c>
      <c r="J3998" s="35">
        <f t="shared" si="434"/>
        <v>445202.65</v>
      </c>
      <c r="K3998" s="35">
        <f t="shared" si="435"/>
        <v>241395.13000000003</v>
      </c>
      <c r="L3998" s="35">
        <f t="shared" si="436"/>
        <v>241395.13000000003</v>
      </c>
      <c r="M3998" s="36">
        <f t="shared" si="437"/>
        <v>0.54221404567111187</v>
      </c>
      <c r="N3998" s="37">
        <f t="shared" si="438"/>
        <v>2022</v>
      </c>
      <c r="O3998" s="38" t="str">
        <f t="shared" si="439"/>
        <v>Q4</v>
      </c>
      <c r="P3998" s="37">
        <f t="shared" si="440"/>
        <v>10</v>
      </c>
    </row>
    <row r="3999" spans="1:16" x14ac:dyDescent="0.25">
      <c r="A3999" s="31">
        <v>44835</v>
      </c>
      <c r="B3999" s="32" t="s">
        <v>81</v>
      </c>
      <c r="C3999" s="32" t="s">
        <v>78</v>
      </c>
      <c r="D3999" s="32" t="s">
        <v>77</v>
      </c>
      <c r="E3999" s="33">
        <v>28</v>
      </c>
      <c r="F3999" s="34">
        <v>23291.3</v>
      </c>
      <c r="G3999" s="34">
        <v>1164.5999999999999</v>
      </c>
      <c r="H3999" s="34">
        <v>10411.82</v>
      </c>
      <c r="I3999" s="34">
        <v>0</v>
      </c>
      <c r="J3999" s="35">
        <f t="shared" si="434"/>
        <v>22126.7</v>
      </c>
      <c r="K3999" s="35">
        <f t="shared" si="435"/>
        <v>11714.880000000001</v>
      </c>
      <c r="L3999" s="35">
        <f t="shared" si="436"/>
        <v>11714.880000000001</v>
      </c>
      <c r="M3999" s="36">
        <f t="shared" si="437"/>
        <v>0.52944542114278226</v>
      </c>
      <c r="N3999" s="37">
        <f t="shared" si="438"/>
        <v>2022</v>
      </c>
      <c r="O3999" s="38" t="str">
        <f t="shared" si="439"/>
        <v>Q4</v>
      </c>
      <c r="P3999" s="37">
        <f t="shared" si="440"/>
        <v>10</v>
      </c>
    </row>
    <row r="4000" spans="1:16" x14ac:dyDescent="0.25">
      <c r="A4000" s="31">
        <v>44835</v>
      </c>
      <c r="B4000" s="32" t="s">
        <v>81</v>
      </c>
      <c r="C4000" s="32" t="s">
        <v>79</v>
      </c>
      <c r="D4000" s="32" t="s">
        <v>76</v>
      </c>
      <c r="E4000" s="33">
        <v>73</v>
      </c>
      <c r="F4000" s="34">
        <v>54998.43</v>
      </c>
      <c r="G4000" s="34">
        <v>0</v>
      </c>
      <c r="H4000" s="34">
        <v>26109.93</v>
      </c>
      <c r="I4000" s="34">
        <v>0</v>
      </c>
      <c r="J4000" s="35">
        <f t="shared" si="434"/>
        <v>54998.43</v>
      </c>
      <c r="K4000" s="35">
        <f t="shared" si="435"/>
        <v>28888.5</v>
      </c>
      <c r="L4000" s="35">
        <f t="shared" si="436"/>
        <v>28888.5</v>
      </c>
      <c r="M4000" s="36">
        <f t="shared" si="437"/>
        <v>0.52526044834370722</v>
      </c>
      <c r="N4000" s="37">
        <f t="shared" si="438"/>
        <v>2022</v>
      </c>
      <c r="O4000" s="38" t="str">
        <f t="shared" si="439"/>
        <v>Q4</v>
      </c>
      <c r="P4000" s="37">
        <f t="shared" si="440"/>
        <v>10</v>
      </c>
    </row>
    <row r="4001" spans="1:16" x14ac:dyDescent="0.25">
      <c r="A4001" s="31">
        <v>44835</v>
      </c>
      <c r="B4001" s="32" t="s">
        <v>81</v>
      </c>
      <c r="C4001" s="32" t="s">
        <v>79</v>
      </c>
      <c r="D4001" s="32" t="s">
        <v>77</v>
      </c>
      <c r="E4001" s="33">
        <v>16</v>
      </c>
      <c r="F4001" s="34">
        <v>14115.34</v>
      </c>
      <c r="G4001" s="34">
        <v>1364.71</v>
      </c>
      <c r="H4001" s="34">
        <v>6515.19</v>
      </c>
      <c r="I4001" s="34">
        <v>0</v>
      </c>
      <c r="J4001" s="35">
        <f t="shared" si="434"/>
        <v>12750.630000000001</v>
      </c>
      <c r="K4001" s="35">
        <f t="shared" si="435"/>
        <v>6235.4400000000014</v>
      </c>
      <c r="L4001" s="35">
        <f t="shared" si="436"/>
        <v>6235.4400000000014</v>
      </c>
      <c r="M4001" s="36">
        <f t="shared" si="437"/>
        <v>0.4890299538140469</v>
      </c>
      <c r="N4001" s="37">
        <f t="shared" si="438"/>
        <v>2022</v>
      </c>
      <c r="O4001" s="38" t="str">
        <f t="shared" si="439"/>
        <v>Q4</v>
      </c>
      <c r="P4001" s="37">
        <f t="shared" si="440"/>
        <v>10</v>
      </c>
    </row>
    <row r="4002" spans="1:16" x14ac:dyDescent="0.25">
      <c r="A4002" s="31">
        <v>44835</v>
      </c>
      <c r="B4002" s="32" t="s">
        <v>82</v>
      </c>
      <c r="C4002" s="32" t="s">
        <v>86</v>
      </c>
      <c r="D4002" s="32" t="s">
        <v>76</v>
      </c>
      <c r="E4002" s="33">
        <v>278</v>
      </c>
      <c r="F4002" s="34">
        <v>32413.17</v>
      </c>
      <c r="G4002" s="34">
        <v>0</v>
      </c>
      <c r="H4002" s="34">
        <v>26558.639999999999</v>
      </c>
      <c r="I4002" s="34">
        <v>2586.94</v>
      </c>
      <c r="J4002" s="35">
        <f t="shared" si="434"/>
        <v>32413.17</v>
      </c>
      <c r="K4002" s="35">
        <f t="shared" si="435"/>
        <v>5854.5299999999988</v>
      </c>
      <c r="L4002" s="35">
        <f t="shared" si="436"/>
        <v>3267.5899999999988</v>
      </c>
      <c r="M4002" s="36">
        <f t="shared" si="437"/>
        <v>0.18062195089218361</v>
      </c>
      <c r="N4002" s="37">
        <f t="shared" si="438"/>
        <v>2022</v>
      </c>
      <c r="O4002" s="38" t="str">
        <f t="shared" si="439"/>
        <v>Q4</v>
      </c>
      <c r="P4002" s="37">
        <f t="shared" si="440"/>
        <v>10</v>
      </c>
    </row>
    <row r="4003" spans="1:16" x14ac:dyDescent="0.25">
      <c r="A4003" s="31">
        <v>44835</v>
      </c>
      <c r="B4003" s="32" t="s">
        <v>82</v>
      </c>
      <c r="C4003" s="32" t="s">
        <v>86</v>
      </c>
      <c r="D4003" s="32" t="s">
        <v>77</v>
      </c>
      <c r="E4003" s="33">
        <v>54</v>
      </c>
      <c r="F4003" s="34">
        <v>5003.5200000000004</v>
      </c>
      <c r="G4003" s="34">
        <v>681.9</v>
      </c>
      <c r="H4003" s="34">
        <v>4404.41</v>
      </c>
      <c r="I4003" s="34">
        <v>346.98</v>
      </c>
      <c r="J4003" s="35">
        <f t="shared" si="434"/>
        <v>4321.6200000000008</v>
      </c>
      <c r="K4003" s="35">
        <f t="shared" si="435"/>
        <v>-82.789999999999054</v>
      </c>
      <c r="L4003" s="35">
        <f t="shared" si="436"/>
        <v>-429.76999999999907</v>
      </c>
      <c r="M4003" s="36">
        <f t="shared" si="437"/>
        <v>-1.9157167913883923E-2</v>
      </c>
      <c r="N4003" s="37">
        <f t="shared" si="438"/>
        <v>2022</v>
      </c>
      <c r="O4003" s="38" t="str">
        <f t="shared" si="439"/>
        <v>Q4</v>
      </c>
      <c r="P4003" s="37">
        <f t="shared" si="440"/>
        <v>10</v>
      </c>
    </row>
    <row r="4004" spans="1:16" x14ac:dyDescent="0.25">
      <c r="A4004" s="31">
        <v>44835</v>
      </c>
      <c r="B4004" s="32" t="s">
        <v>82</v>
      </c>
      <c r="C4004" s="32" t="s">
        <v>75</v>
      </c>
      <c r="D4004" s="32" t="s">
        <v>76</v>
      </c>
      <c r="E4004" s="33">
        <v>359</v>
      </c>
      <c r="F4004" s="34">
        <v>40905.699999999997</v>
      </c>
      <c r="G4004" s="34">
        <v>0</v>
      </c>
      <c r="H4004" s="34">
        <v>33246.65</v>
      </c>
      <c r="I4004" s="34">
        <v>0</v>
      </c>
      <c r="J4004" s="35">
        <f t="shared" si="434"/>
        <v>40905.699999999997</v>
      </c>
      <c r="K4004" s="35">
        <f t="shared" si="435"/>
        <v>7659.0499999999956</v>
      </c>
      <c r="L4004" s="35">
        <f t="shared" si="436"/>
        <v>7659.0499999999956</v>
      </c>
      <c r="M4004" s="36">
        <f t="shared" si="437"/>
        <v>0.1872367420677313</v>
      </c>
      <c r="N4004" s="37">
        <f t="shared" si="438"/>
        <v>2022</v>
      </c>
      <c r="O4004" s="38" t="str">
        <f t="shared" si="439"/>
        <v>Q4</v>
      </c>
      <c r="P4004" s="37">
        <f t="shared" si="440"/>
        <v>10</v>
      </c>
    </row>
    <row r="4005" spans="1:16" x14ac:dyDescent="0.25">
      <c r="A4005" s="31">
        <v>44835</v>
      </c>
      <c r="B4005" s="32" t="s">
        <v>82</v>
      </c>
      <c r="C4005" s="32" t="s">
        <v>75</v>
      </c>
      <c r="D4005" s="32" t="s">
        <v>77</v>
      </c>
      <c r="E4005" s="33">
        <v>81</v>
      </c>
      <c r="F4005" s="34">
        <v>8944.0499999999993</v>
      </c>
      <c r="G4005" s="34">
        <v>1126.9000000000001</v>
      </c>
      <c r="H4005" s="34">
        <v>7496.83</v>
      </c>
      <c r="I4005" s="34">
        <v>0</v>
      </c>
      <c r="J4005" s="35">
        <f t="shared" si="434"/>
        <v>7817.15</v>
      </c>
      <c r="K4005" s="35">
        <f t="shared" si="435"/>
        <v>320.31999999999971</v>
      </c>
      <c r="L4005" s="35">
        <f t="shared" si="436"/>
        <v>320.31999999999971</v>
      </c>
      <c r="M4005" s="36">
        <f t="shared" si="437"/>
        <v>4.0976570745092485E-2</v>
      </c>
      <c r="N4005" s="37">
        <f t="shared" si="438"/>
        <v>2022</v>
      </c>
      <c r="O4005" s="38" t="str">
        <f t="shared" si="439"/>
        <v>Q4</v>
      </c>
      <c r="P4005" s="37">
        <f t="shared" si="440"/>
        <v>10</v>
      </c>
    </row>
    <row r="4006" spans="1:16" x14ac:dyDescent="0.25">
      <c r="A4006" s="31">
        <v>44835</v>
      </c>
      <c r="B4006" s="32" t="s">
        <v>82</v>
      </c>
      <c r="C4006" s="32" t="s">
        <v>78</v>
      </c>
      <c r="D4006" s="32" t="s">
        <v>76</v>
      </c>
      <c r="E4006" s="33">
        <v>2534</v>
      </c>
      <c r="F4006" s="34">
        <v>274232.99</v>
      </c>
      <c r="G4006" s="34">
        <v>0</v>
      </c>
      <c r="H4006" s="34">
        <v>227063.36</v>
      </c>
      <c r="I4006" s="34">
        <v>0</v>
      </c>
      <c r="J4006" s="35">
        <f t="shared" si="434"/>
        <v>274232.99</v>
      </c>
      <c r="K4006" s="35">
        <f t="shared" si="435"/>
        <v>47169.630000000005</v>
      </c>
      <c r="L4006" s="35">
        <f t="shared" si="436"/>
        <v>47169.630000000005</v>
      </c>
      <c r="M4006" s="36">
        <f t="shared" si="437"/>
        <v>0.17200567298631725</v>
      </c>
      <c r="N4006" s="37">
        <f t="shared" si="438"/>
        <v>2022</v>
      </c>
      <c r="O4006" s="38" t="str">
        <f t="shared" si="439"/>
        <v>Q4</v>
      </c>
      <c r="P4006" s="37">
        <f t="shared" si="440"/>
        <v>10</v>
      </c>
    </row>
    <row r="4007" spans="1:16" x14ac:dyDescent="0.25">
      <c r="A4007" s="31">
        <v>44835</v>
      </c>
      <c r="B4007" s="32" t="s">
        <v>82</v>
      </c>
      <c r="C4007" s="32" t="s">
        <v>78</v>
      </c>
      <c r="D4007" s="32" t="s">
        <v>77</v>
      </c>
      <c r="E4007" s="33">
        <v>99</v>
      </c>
      <c r="F4007" s="34">
        <v>10666.99</v>
      </c>
      <c r="G4007" s="34">
        <v>533.38</v>
      </c>
      <c r="H4007" s="34">
        <v>9012.7900000000009</v>
      </c>
      <c r="I4007" s="34">
        <v>0</v>
      </c>
      <c r="J4007" s="35">
        <f t="shared" si="434"/>
        <v>10133.61</v>
      </c>
      <c r="K4007" s="35">
        <f t="shared" si="435"/>
        <v>1120.8199999999997</v>
      </c>
      <c r="L4007" s="35">
        <f t="shared" si="436"/>
        <v>1120.8199999999997</v>
      </c>
      <c r="M4007" s="36">
        <f t="shared" si="437"/>
        <v>0.11060421705591587</v>
      </c>
      <c r="N4007" s="37">
        <f t="shared" si="438"/>
        <v>2022</v>
      </c>
      <c r="O4007" s="38" t="str">
        <f t="shared" si="439"/>
        <v>Q4</v>
      </c>
      <c r="P4007" s="37">
        <f t="shared" si="440"/>
        <v>10</v>
      </c>
    </row>
    <row r="4008" spans="1:16" x14ac:dyDescent="0.25">
      <c r="A4008" s="31">
        <v>44835</v>
      </c>
      <c r="B4008" s="32" t="s">
        <v>82</v>
      </c>
      <c r="C4008" s="32" t="s">
        <v>79</v>
      </c>
      <c r="D4008" s="32" t="s">
        <v>76</v>
      </c>
      <c r="E4008" s="33">
        <v>189</v>
      </c>
      <c r="F4008" s="34">
        <v>19061.349999999999</v>
      </c>
      <c r="G4008" s="34">
        <v>0</v>
      </c>
      <c r="H4008" s="34">
        <v>15603.76</v>
      </c>
      <c r="I4008" s="34">
        <v>0</v>
      </c>
      <c r="J4008" s="35">
        <f t="shared" si="434"/>
        <v>19061.349999999999</v>
      </c>
      <c r="K4008" s="35">
        <f t="shared" si="435"/>
        <v>3457.5899999999983</v>
      </c>
      <c r="L4008" s="35">
        <f t="shared" si="436"/>
        <v>3457.5899999999983</v>
      </c>
      <c r="M4008" s="36">
        <f t="shared" si="437"/>
        <v>0.1813927135276357</v>
      </c>
      <c r="N4008" s="37">
        <f t="shared" si="438"/>
        <v>2022</v>
      </c>
      <c r="O4008" s="38" t="str">
        <f t="shared" si="439"/>
        <v>Q4</v>
      </c>
      <c r="P4008" s="37">
        <f t="shared" si="440"/>
        <v>10</v>
      </c>
    </row>
    <row r="4009" spans="1:16" x14ac:dyDescent="0.25">
      <c r="A4009" s="31">
        <v>44835</v>
      </c>
      <c r="B4009" s="32" t="s">
        <v>82</v>
      </c>
      <c r="C4009" s="32" t="s">
        <v>79</v>
      </c>
      <c r="D4009" s="32" t="s">
        <v>77</v>
      </c>
      <c r="E4009" s="33">
        <v>36</v>
      </c>
      <c r="F4009" s="34">
        <v>4799.67</v>
      </c>
      <c r="G4009" s="34">
        <v>698.16</v>
      </c>
      <c r="H4009" s="34">
        <v>3762.56</v>
      </c>
      <c r="I4009" s="34">
        <v>0</v>
      </c>
      <c r="J4009" s="35">
        <f t="shared" si="434"/>
        <v>4101.51</v>
      </c>
      <c r="K4009" s="35">
        <f t="shared" si="435"/>
        <v>338.95000000000027</v>
      </c>
      <c r="L4009" s="35">
        <f t="shared" si="436"/>
        <v>338.95000000000027</v>
      </c>
      <c r="M4009" s="36">
        <f t="shared" si="437"/>
        <v>8.2640295891025561E-2</v>
      </c>
      <c r="N4009" s="37">
        <f t="shared" si="438"/>
        <v>2022</v>
      </c>
      <c r="O4009" s="38" t="str">
        <f t="shared" si="439"/>
        <v>Q4</v>
      </c>
      <c r="P4009" s="37">
        <f t="shared" si="440"/>
        <v>10</v>
      </c>
    </row>
    <row r="4010" spans="1:16" x14ac:dyDescent="0.25">
      <c r="A4010" s="31">
        <v>44835</v>
      </c>
      <c r="B4010" s="32" t="s">
        <v>83</v>
      </c>
      <c r="C4010" s="32" t="s">
        <v>86</v>
      </c>
      <c r="D4010" s="32" t="s">
        <v>76</v>
      </c>
      <c r="E4010" s="33">
        <v>91</v>
      </c>
      <c r="F4010" s="34">
        <v>61277.83</v>
      </c>
      <c r="G4010" s="34">
        <v>0</v>
      </c>
      <c r="H4010" s="34">
        <v>33035.72</v>
      </c>
      <c r="I4010" s="34">
        <v>4897.87</v>
      </c>
      <c r="J4010" s="35">
        <f t="shared" si="434"/>
        <v>61277.83</v>
      </c>
      <c r="K4010" s="35">
        <f t="shared" si="435"/>
        <v>28242.11</v>
      </c>
      <c r="L4010" s="35">
        <f t="shared" si="436"/>
        <v>23344.240000000002</v>
      </c>
      <c r="M4010" s="36">
        <f t="shared" si="437"/>
        <v>0.46088626180137254</v>
      </c>
      <c r="N4010" s="37">
        <f t="shared" si="438"/>
        <v>2022</v>
      </c>
      <c r="O4010" s="38" t="str">
        <f t="shared" si="439"/>
        <v>Q4</v>
      </c>
      <c r="P4010" s="37">
        <f t="shared" si="440"/>
        <v>10</v>
      </c>
    </row>
    <row r="4011" spans="1:16" x14ac:dyDescent="0.25">
      <c r="A4011" s="31">
        <v>44835</v>
      </c>
      <c r="B4011" s="32" t="s">
        <v>83</v>
      </c>
      <c r="C4011" s="32" t="s">
        <v>86</v>
      </c>
      <c r="D4011" s="32" t="s">
        <v>77</v>
      </c>
      <c r="E4011" s="33">
        <v>45</v>
      </c>
      <c r="F4011" s="34">
        <v>23332.99</v>
      </c>
      <c r="G4011" s="34">
        <v>3069.82</v>
      </c>
      <c r="H4011" s="34">
        <v>12559.22</v>
      </c>
      <c r="I4011" s="34">
        <v>1623.6</v>
      </c>
      <c r="J4011" s="35">
        <f t="shared" si="434"/>
        <v>20263.170000000002</v>
      </c>
      <c r="K4011" s="35">
        <f t="shared" si="435"/>
        <v>7703.9500000000025</v>
      </c>
      <c r="L4011" s="35">
        <f t="shared" si="436"/>
        <v>6080.3500000000022</v>
      </c>
      <c r="M4011" s="36">
        <f t="shared" si="437"/>
        <v>0.38019470793562909</v>
      </c>
      <c r="N4011" s="37">
        <f t="shared" si="438"/>
        <v>2022</v>
      </c>
      <c r="O4011" s="38" t="str">
        <f t="shared" si="439"/>
        <v>Q4</v>
      </c>
      <c r="P4011" s="37">
        <f t="shared" si="440"/>
        <v>10</v>
      </c>
    </row>
    <row r="4012" spans="1:16" x14ac:dyDescent="0.25">
      <c r="A4012" s="31">
        <v>44835</v>
      </c>
      <c r="B4012" s="32" t="s">
        <v>83</v>
      </c>
      <c r="C4012" s="32" t="s">
        <v>75</v>
      </c>
      <c r="D4012" s="32" t="s">
        <v>76</v>
      </c>
      <c r="E4012" s="33">
        <v>175</v>
      </c>
      <c r="F4012" s="34">
        <v>104144.08</v>
      </c>
      <c r="G4012" s="34">
        <v>0</v>
      </c>
      <c r="H4012" s="34">
        <v>55941.15</v>
      </c>
      <c r="I4012" s="34">
        <v>0</v>
      </c>
      <c r="J4012" s="35">
        <f t="shared" si="434"/>
        <v>104144.08</v>
      </c>
      <c r="K4012" s="35">
        <f t="shared" si="435"/>
        <v>48202.93</v>
      </c>
      <c r="L4012" s="35">
        <f t="shared" si="436"/>
        <v>48202.93</v>
      </c>
      <c r="M4012" s="36">
        <f t="shared" si="437"/>
        <v>0.46284848836342879</v>
      </c>
      <c r="N4012" s="37">
        <f t="shared" si="438"/>
        <v>2022</v>
      </c>
      <c r="O4012" s="38" t="str">
        <f t="shared" si="439"/>
        <v>Q4</v>
      </c>
      <c r="P4012" s="37">
        <f t="shared" si="440"/>
        <v>10</v>
      </c>
    </row>
    <row r="4013" spans="1:16" x14ac:dyDescent="0.25">
      <c r="A4013" s="31">
        <v>44835</v>
      </c>
      <c r="B4013" s="32" t="s">
        <v>83</v>
      </c>
      <c r="C4013" s="32" t="s">
        <v>75</v>
      </c>
      <c r="D4013" s="32" t="s">
        <v>77</v>
      </c>
      <c r="E4013" s="33">
        <v>41</v>
      </c>
      <c r="F4013" s="34">
        <v>24423.08</v>
      </c>
      <c r="G4013" s="34">
        <v>2908.03</v>
      </c>
      <c r="H4013" s="34">
        <v>13538.48</v>
      </c>
      <c r="I4013" s="34">
        <v>0</v>
      </c>
      <c r="J4013" s="35">
        <f t="shared" si="434"/>
        <v>21515.050000000003</v>
      </c>
      <c r="K4013" s="35">
        <f t="shared" si="435"/>
        <v>7976.5700000000033</v>
      </c>
      <c r="L4013" s="35">
        <f t="shared" si="436"/>
        <v>7976.5700000000033</v>
      </c>
      <c r="M4013" s="36">
        <f t="shared" si="437"/>
        <v>0.37074373519931408</v>
      </c>
      <c r="N4013" s="37">
        <f t="shared" si="438"/>
        <v>2022</v>
      </c>
      <c r="O4013" s="38" t="str">
        <f t="shared" si="439"/>
        <v>Q4</v>
      </c>
      <c r="P4013" s="37">
        <f t="shared" si="440"/>
        <v>10</v>
      </c>
    </row>
    <row r="4014" spans="1:16" x14ac:dyDescent="0.25">
      <c r="A4014" s="31">
        <v>44835</v>
      </c>
      <c r="B4014" s="32" t="s">
        <v>83</v>
      </c>
      <c r="C4014" s="32" t="s">
        <v>78</v>
      </c>
      <c r="D4014" s="32" t="s">
        <v>76</v>
      </c>
      <c r="E4014" s="33">
        <v>732</v>
      </c>
      <c r="F4014" s="34">
        <v>444453.03</v>
      </c>
      <c r="G4014" s="34">
        <v>0</v>
      </c>
      <c r="H4014" s="34">
        <v>237849.7</v>
      </c>
      <c r="I4014" s="34">
        <v>0</v>
      </c>
      <c r="J4014" s="35">
        <f t="shared" si="434"/>
        <v>444453.03</v>
      </c>
      <c r="K4014" s="35">
        <f t="shared" si="435"/>
        <v>206603.33000000002</v>
      </c>
      <c r="L4014" s="35">
        <f t="shared" si="436"/>
        <v>206603.33000000002</v>
      </c>
      <c r="M4014" s="36">
        <f t="shared" si="437"/>
        <v>0.4648485127888542</v>
      </c>
      <c r="N4014" s="37">
        <f t="shared" si="438"/>
        <v>2022</v>
      </c>
      <c r="O4014" s="38" t="str">
        <f t="shared" si="439"/>
        <v>Q4</v>
      </c>
      <c r="P4014" s="37">
        <f t="shared" si="440"/>
        <v>10</v>
      </c>
    </row>
    <row r="4015" spans="1:16" x14ac:dyDescent="0.25">
      <c r="A4015" s="31">
        <v>44835</v>
      </c>
      <c r="B4015" s="32" t="s">
        <v>83</v>
      </c>
      <c r="C4015" s="32" t="s">
        <v>78</v>
      </c>
      <c r="D4015" s="32" t="s">
        <v>77</v>
      </c>
      <c r="E4015" s="33">
        <v>32</v>
      </c>
      <c r="F4015" s="34">
        <v>22874.61</v>
      </c>
      <c r="G4015" s="34">
        <v>1143.73</v>
      </c>
      <c r="H4015" s="34">
        <v>12474.11</v>
      </c>
      <c r="I4015" s="34">
        <v>0</v>
      </c>
      <c r="J4015" s="35">
        <f t="shared" si="434"/>
        <v>21730.880000000001</v>
      </c>
      <c r="K4015" s="35">
        <f t="shared" si="435"/>
        <v>9256.77</v>
      </c>
      <c r="L4015" s="35">
        <f t="shared" si="436"/>
        <v>9256.77</v>
      </c>
      <c r="M4015" s="36">
        <f t="shared" si="437"/>
        <v>0.42597308530533506</v>
      </c>
      <c r="N4015" s="37">
        <f t="shared" si="438"/>
        <v>2022</v>
      </c>
      <c r="O4015" s="38" t="str">
        <f t="shared" si="439"/>
        <v>Q4</v>
      </c>
      <c r="P4015" s="37">
        <f t="shared" si="440"/>
        <v>10</v>
      </c>
    </row>
    <row r="4016" spans="1:16" x14ac:dyDescent="0.25">
      <c r="A4016" s="31">
        <v>44835</v>
      </c>
      <c r="B4016" s="32" t="s">
        <v>83</v>
      </c>
      <c r="C4016" s="32" t="s">
        <v>79</v>
      </c>
      <c r="D4016" s="32" t="s">
        <v>76</v>
      </c>
      <c r="E4016" s="33">
        <v>97</v>
      </c>
      <c r="F4016" s="34">
        <v>64710.38</v>
      </c>
      <c r="G4016" s="34">
        <v>0</v>
      </c>
      <c r="H4016" s="34">
        <v>35047.61</v>
      </c>
      <c r="I4016" s="34">
        <v>0</v>
      </c>
      <c r="J4016" s="35">
        <f t="shared" si="434"/>
        <v>64710.38</v>
      </c>
      <c r="K4016" s="35">
        <f t="shared" si="435"/>
        <v>29662.769999999997</v>
      </c>
      <c r="L4016" s="35">
        <f t="shared" si="436"/>
        <v>29662.769999999997</v>
      </c>
      <c r="M4016" s="36">
        <f t="shared" si="437"/>
        <v>0.4583927648083661</v>
      </c>
      <c r="N4016" s="37">
        <f t="shared" si="438"/>
        <v>2022</v>
      </c>
      <c r="O4016" s="38" t="str">
        <f t="shared" si="439"/>
        <v>Q4</v>
      </c>
      <c r="P4016" s="37">
        <f t="shared" si="440"/>
        <v>10</v>
      </c>
    </row>
    <row r="4017" spans="1:16" x14ac:dyDescent="0.25">
      <c r="A4017" s="31">
        <v>44835</v>
      </c>
      <c r="B4017" s="32" t="s">
        <v>83</v>
      </c>
      <c r="C4017" s="32" t="s">
        <v>79</v>
      </c>
      <c r="D4017" s="32" t="s">
        <v>77</v>
      </c>
      <c r="E4017" s="33">
        <v>15</v>
      </c>
      <c r="F4017" s="34">
        <v>6271.59</v>
      </c>
      <c r="G4017" s="34">
        <v>650.04</v>
      </c>
      <c r="H4017" s="34">
        <v>3336.61</v>
      </c>
      <c r="I4017" s="34">
        <v>0</v>
      </c>
      <c r="J4017" s="35">
        <f t="shared" si="434"/>
        <v>5621.55</v>
      </c>
      <c r="K4017" s="35">
        <f t="shared" si="435"/>
        <v>2284.94</v>
      </c>
      <c r="L4017" s="35">
        <f t="shared" si="436"/>
        <v>2284.94</v>
      </c>
      <c r="M4017" s="36">
        <f t="shared" si="437"/>
        <v>0.40646085154450284</v>
      </c>
      <c r="N4017" s="37">
        <f t="shared" si="438"/>
        <v>2022</v>
      </c>
      <c r="O4017" s="38" t="str">
        <f t="shared" si="439"/>
        <v>Q4</v>
      </c>
      <c r="P4017" s="37">
        <f t="shared" si="440"/>
        <v>10</v>
      </c>
    </row>
    <row r="4018" spans="1:16" x14ac:dyDescent="0.25">
      <c r="A4018" s="31">
        <v>44835</v>
      </c>
      <c r="B4018" s="32" t="s">
        <v>84</v>
      </c>
      <c r="C4018" s="32" t="s">
        <v>86</v>
      </c>
      <c r="D4018" s="32" t="s">
        <v>76</v>
      </c>
      <c r="E4018" s="33">
        <v>62</v>
      </c>
      <c r="F4018" s="34">
        <v>302147.20000000001</v>
      </c>
      <c r="G4018" s="34">
        <v>0</v>
      </c>
      <c r="H4018" s="34">
        <v>264782.23</v>
      </c>
      <c r="I4018" s="34">
        <v>24169.39</v>
      </c>
      <c r="J4018" s="35">
        <f t="shared" si="434"/>
        <v>302147.20000000001</v>
      </c>
      <c r="K4018" s="35">
        <f t="shared" si="435"/>
        <v>37364.97000000003</v>
      </c>
      <c r="L4018" s="35">
        <f t="shared" si="436"/>
        <v>13195.580000000031</v>
      </c>
      <c r="M4018" s="36">
        <f t="shared" si="437"/>
        <v>0.12366478987725198</v>
      </c>
      <c r="N4018" s="37">
        <f t="shared" si="438"/>
        <v>2022</v>
      </c>
      <c r="O4018" s="38" t="str">
        <f t="shared" si="439"/>
        <v>Q4</v>
      </c>
      <c r="P4018" s="37">
        <f t="shared" si="440"/>
        <v>10</v>
      </c>
    </row>
    <row r="4019" spans="1:16" x14ac:dyDescent="0.25">
      <c r="A4019" s="31">
        <v>44835</v>
      </c>
      <c r="B4019" s="32" t="s">
        <v>84</v>
      </c>
      <c r="C4019" s="32" t="s">
        <v>86</v>
      </c>
      <c r="D4019" s="32" t="s">
        <v>77</v>
      </c>
      <c r="E4019" s="33">
        <v>10</v>
      </c>
      <c r="F4019" s="34">
        <v>44843.8</v>
      </c>
      <c r="G4019" s="34">
        <v>6588.06</v>
      </c>
      <c r="H4019" s="34">
        <v>38271.879999999997</v>
      </c>
      <c r="I4019" s="34">
        <v>3060.47</v>
      </c>
      <c r="J4019" s="35">
        <f t="shared" si="434"/>
        <v>38255.740000000005</v>
      </c>
      <c r="K4019" s="35">
        <f t="shared" si="435"/>
        <v>-16.139999999992142</v>
      </c>
      <c r="L4019" s="35">
        <f t="shared" si="436"/>
        <v>-3076.6099999999919</v>
      </c>
      <c r="M4019" s="36">
        <f t="shared" si="437"/>
        <v>-4.2189747211770416E-4</v>
      </c>
      <c r="N4019" s="37">
        <f t="shared" si="438"/>
        <v>2022</v>
      </c>
      <c r="O4019" s="38" t="str">
        <f t="shared" si="439"/>
        <v>Q4</v>
      </c>
      <c r="P4019" s="37">
        <f t="shared" si="440"/>
        <v>10</v>
      </c>
    </row>
    <row r="4020" spans="1:16" x14ac:dyDescent="0.25">
      <c r="A4020" s="31">
        <v>44835</v>
      </c>
      <c r="B4020" s="32" t="s">
        <v>84</v>
      </c>
      <c r="C4020" s="32" t="s">
        <v>75</v>
      </c>
      <c r="D4020" s="32" t="s">
        <v>76</v>
      </c>
      <c r="E4020" s="33">
        <v>81</v>
      </c>
      <c r="F4020" s="34">
        <v>333511.94</v>
      </c>
      <c r="G4020" s="34">
        <v>0</v>
      </c>
      <c r="H4020" s="34">
        <v>276032.36</v>
      </c>
      <c r="I4020" s="34">
        <v>0</v>
      </c>
      <c r="J4020" s="35">
        <f t="shared" si="434"/>
        <v>333511.94</v>
      </c>
      <c r="K4020" s="35">
        <f t="shared" si="435"/>
        <v>57479.580000000016</v>
      </c>
      <c r="L4020" s="35">
        <f t="shared" si="436"/>
        <v>57479.580000000016</v>
      </c>
      <c r="M4020" s="36">
        <f t="shared" si="437"/>
        <v>0.1723463933555123</v>
      </c>
      <c r="N4020" s="37">
        <f t="shared" si="438"/>
        <v>2022</v>
      </c>
      <c r="O4020" s="38" t="str">
        <f t="shared" si="439"/>
        <v>Q4</v>
      </c>
      <c r="P4020" s="37">
        <f t="shared" si="440"/>
        <v>10</v>
      </c>
    </row>
    <row r="4021" spans="1:16" x14ac:dyDescent="0.25">
      <c r="A4021" s="31">
        <v>44835</v>
      </c>
      <c r="B4021" s="32" t="s">
        <v>84</v>
      </c>
      <c r="C4021" s="32" t="s">
        <v>75</v>
      </c>
      <c r="D4021" s="32" t="s">
        <v>77</v>
      </c>
      <c r="E4021" s="33">
        <v>23</v>
      </c>
      <c r="F4021" s="34">
        <v>72048.55</v>
      </c>
      <c r="G4021" s="34">
        <v>8525.1200000000008</v>
      </c>
      <c r="H4021" s="34">
        <v>61974.46</v>
      </c>
      <c r="I4021" s="34">
        <v>0</v>
      </c>
      <c r="J4021" s="35">
        <f t="shared" si="434"/>
        <v>63523.43</v>
      </c>
      <c r="K4021" s="35">
        <f t="shared" si="435"/>
        <v>1548.9700000000012</v>
      </c>
      <c r="L4021" s="35">
        <f t="shared" si="436"/>
        <v>1548.9700000000012</v>
      </c>
      <c r="M4021" s="36">
        <f t="shared" si="437"/>
        <v>2.4384231141171078E-2</v>
      </c>
      <c r="N4021" s="37">
        <f t="shared" si="438"/>
        <v>2022</v>
      </c>
      <c r="O4021" s="38" t="str">
        <f t="shared" si="439"/>
        <v>Q4</v>
      </c>
      <c r="P4021" s="37">
        <f t="shared" si="440"/>
        <v>10</v>
      </c>
    </row>
    <row r="4022" spans="1:16" x14ac:dyDescent="0.25">
      <c r="A4022" s="31">
        <v>44835</v>
      </c>
      <c r="B4022" s="32" t="s">
        <v>84</v>
      </c>
      <c r="C4022" s="32" t="s">
        <v>78</v>
      </c>
      <c r="D4022" s="32" t="s">
        <v>76</v>
      </c>
      <c r="E4022" s="33">
        <v>247</v>
      </c>
      <c r="F4022" s="34">
        <v>1032728.44</v>
      </c>
      <c r="G4022" s="34">
        <v>0</v>
      </c>
      <c r="H4022" s="34">
        <v>878035.05</v>
      </c>
      <c r="I4022" s="34">
        <v>0</v>
      </c>
      <c r="J4022" s="35">
        <f t="shared" si="434"/>
        <v>1032728.44</v>
      </c>
      <c r="K4022" s="35">
        <f t="shared" si="435"/>
        <v>154693.3899999999</v>
      </c>
      <c r="L4022" s="35">
        <f t="shared" si="436"/>
        <v>154693.3899999999</v>
      </c>
      <c r="M4022" s="36">
        <f t="shared" si="437"/>
        <v>0.14979096537711298</v>
      </c>
      <c r="N4022" s="37">
        <f t="shared" si="438"/>
        <v>2022</v>
      </c>
      <c r="O4022" s="38" t="str">
        <f t="shared" si="439"/>
        <v>Q4</v>
      </c>
      <c r="P4022" s="37">
        <f t="shared" si="440"/>
        <v>10</v>
      </c>
    </row>
    <row r="4023" spans="1:16" x14ac:dyDescent="0.25">
      <c r="A4023" s="31">
        <v>44835</v>
      </c>
      <c r="B4023" s="32" t="s">
        <v>84</v>
      </c>
      <c r="C4023" s="32" t="s">
        <v>78</v>
      </c>
      <c r="D4023" s="32" t="s">
        <v>77</v>
      </c>
      <c r="E4023" s="33">
        <v>17</v>
      </c>
      <c r="F4023" s="34">
        <v>54002.87</v>
      </c>
      <c r="G4023" s="34">
        <v>2700.16</v>
      </c>
      <c r="H4023" s="34">
        <v>47256.72</v>
      </c>
      <c r="I4023" s="34">
        <v>0</v>
      </c>
      <c r="J4023" s="35">
        <f t="shared" si="434"/>
        <v>51302.710000000006</v>
      </c>
      <c r="K4023" s="35">
        <f t="shared" si="435"/>
        <v>4045.9900000000052</v>
      </c>
      <c r="L4023" s="35">
        <f t="shared" si="436"/>
        <v>4045.9900000000052</v>
      </c>
      <c r="M4023" s="36">
        <f t="shared" si="437"/>
        <v>7.8865034615130558E-2</v>
      </c>
      <c r="N4023" s="37">
        <f t="shared" si="438"/>
        <v>2022</v>
      </c>
      <c r="O4023" s="38" t="str">
        <f t="shared" si="439"/>
        <v>Q4</v>
      </c>
      <c r="P4023" s="37">
        <f t="shared" si="440"/>
        <v>10</v>
      </c>
    </row>
    <row r="4024" spans="1:16" x14ac:dyDescent="0.25">
      <c r="A4024" s="31">
        <v>44835</v>
      </c>
      <c r="B4024" s="32" t="s">
        <v>84</v>
      </c>
      <c r="C4024" s="32" t="s">
        <v>79</v>
      </c>
      <c r="D4024" s="32" t="s">
        <v>76</v>
      </c>
      <c r="E4024" s="33">
        <v>50</v>
      </c>
      <c r="F4024" s="34">
        <v>230322.82</v>
      </c>
      <c r="G4024" s="34">
        <v>0</v>
      </c>
      <c r="H4024" s="34">
        <v>198754.85</v>
      </c>
      <c r="I4024" s="34">
        <v>0</v>
      </c>
      <c r="J4024" s="35">
        <f t="shared" si="434"/>
        <v>230322.82</v>
      </c>
      <c r="K4024" s="35">
        <f t="shared" si="435"/>
        <v>31567.97</v>
      </c>
      <c r="L4024" s="35">
        <f t="shared" si="436"/>
        <v>31567.97</v>
      </c>
      <c r="M4024" s="36">
        <f t="shared" si="437"/>
        <v>0.13705967129092983</v>
      </c>
      <c r="N4024" s="37">
        <f t="shared" si="438"/>
        <v>2022</v>
      </c>
      <c r="O4024" s="38" t="str">
        <f t="shared" si="439"/>
        <v>Q4</v>
      </c>
      <c r="P4024" s="37">
        <f t="shared" si="440"/>
        <v>10</v>
      </c>
    </row>
    <row r="4025" spans="1:16" x14ac:dyDescent="0.25">
      <c r="A4025" s="31">
        <v>44835</v>
      </c>
      <c r="B4025" s="32" t="s">
        <v>84</v>
      </c>
      <c r="C4025" s="32" t="s">
        <v>79</v>
      </c>
      <c r="D4025" s="32" t="s">
        <v>77</v>
      </c>
      <c r="E4025" s="33">
        <v>14</v>
      </c>
      <c r="F4025" s="34">
        <v>64412.01</v>
      </c>
      <c r="G4025" s="34">
        <v>6183.31</v>
      </c>
      <c r="H4025" s="34">
        <v>49779.519999999997</v>
      </c>
      <c r="I4025" s="34">
        <v>0</v>
      </c>
      <c r="J4025" s="35">
        <f t="shared" si="434"/>
        <v>58228.700000000004</v>
      </c>
      <c r="K4025" s="35">
        <f t="shared" si="435"/>
        <v>8449.1800000000076</v>
      </c>
      <c r="L4025" s="35">
        <f t="shared" si="436"/>
        <v>8449.1800000000076</v>
      </c>
      <c r="M4025" s="36">
        <f t="shared" si="437"/>
        <v>0.1451033596834552</v>
      </c>
      <c r="N4025" s="37">
        <f t="shared" si="438"/>
        <v>2022</v>
      </c>
      <c r="O4025" s="38" t="str">
        <f t="shared" si="439"/>
        <v>Q4</v>
      </c>
      <c r="P4025" s="37">
        <f t="shared" si="440"/>
        <v>10</v>
      </c>
    </row>
    <row r="4026" spans="1:16" x14ac:dyDescent="0.25">
      <c r="A4026" s="31">
        <v>44835</v>
      </c>
      <c r="B4026" s="32" t="s">
        <v>85</v>
      </c>
      <c r="C4026" s="32" t="s">
        <v>86</v>
      </c>
      <c r="D4026" s="32" t="s">
        <v>76</v>
      </c>
      <c r="E4026" s="33">
        <v>56</v>
      </c>
      <c r="F4026" s="34">
        <v>72619.41</v>
      </c>
      <c r="G4026" s="34">
        <v>0</v>
      </c>
      <c r="H4026" s="34">
        <v>41294.04</v>
      </c>
      <c r="I4026" s="34">
        <v>5807.74</v>
      </c>
      <c r="J4026" s="35">
        <f t="shared" si="434"/>
        <v>72619.41</v>
      </c>
      <c r="K4026" s="35">
        <f t="shared" si="435"/>
        <v>31325.370000000003</v>
      </c>
      <c r="L4026" s="35">
        <f t="shared" si="436"/>
        <v>25517.630000000005</v>
      </c>
      <c r="M4026" s="36">
        <f t="shared" si="437"/>
        <v>0.43136359824460158</v>
      </c>
      <c r="N4026" s="37">
        <f t="shared" si="438"/>
        <v>2022</v>
      </c>
      <c r="O4026" s="38" t="str">
        <f t="shared" si="439"/>
        <v>Q4</v>
      </c>
      <c r="P4026" s="37">
        <f t="shared" si="440"/>
        <v>10</v>
      </c>
    </row>
    <row r="4027" spans="1:16" x14ac:dyDescent="0.25">
      <c r="A4027" s="31">
        <v>44835</v>
      </c>
      <c r="B4027" s="32" t="s">
        <v>85</v>
      </c>
      <c r="C4027" s="32" t="s">
        <v>86</v>
      </c>
      <c r="D4027" s="32" t="s">
        <v>77</v>
      </c>
      <c r="E4027" s="33">
        <v>12</v>
      </c>
      <c r="F4027" s="34">
        <v>21935.42</v>
      </c>
      <c r="G4027" s="34">
        <v>2625.59</v>
      </c>
      <c r="H4027" s="34">
        <v>11021.24</v>
      </c>
      <c r="I4027" s="34">
        <v>1551.45</v>
      </c>
      <c r="J4027" s="35">
        <f t="shared" si="434"/>
        <v>19309.829999999998</v>
      </c>
      <c r="K4027" s="35">
        <f t="shared" si="435"/>
        <v>8288.5899999999983</v>
      </c>
      <c r="L4027" s="35">
        <f t="shared" si="436"/>
        <v>6737.1399999999985</v>
      </c>
      <c r="M4027" s="36">
        <f t="shared" si="437"/>
        <v>0.4292419974696825</v>
      </c>
      <c r="N4027" s="37">
        <f t="shared" si="438"/>
        <v>2022</v>
      </c>
      <c r="O4027" s="38" t="str">
        <f t="shared" si="439"/>
        <v>Q4</v>
      </c>
      <c r="P4027" s="37">
        <f t="shared" si="440"/>
        <v>10</v>
      </c>
    </row>
    <row r="4028" spans="1:16" x14ac:dyDescent="0.25">
      <c r="A4028" s="31">
        <v>44835</v>
      </c>
      <c r="B4028" s="32" t="s">
        <v>85</v>
      </c>
      <c r="C4028" s="32" t="s">
        <v>75</v>
      </c>
      <c r="D4028" s="32" t="s">
        <v>76</v>
      </c>
      <c r="E4028" s="33">
        <v>64</v>
      </c>
      <c r="F4028" s="34">
        <v>86788.86</v>
      </c>
      <c r="G4028" s="34">
        <v>0</v>
      </c>
      <c r="H4028" s="34">
        <v>45120.34</v>
      </c>
      <c r="I4028" s="34">
        <v>0</v>
      </c>
      <c r="J4028" s="35">
        <f t="shared" si="434"/>
        <v>86788.86</v>
      </c>
      <c r="K4028" s="35">
        <f t="shared" si="435"/>
        <v>41668.520000000004</v>
      </c>
      <c r="L4028" s="35">
        <f t="shared" si="436"/>
        <v>41668.520000000004</v>
      </c>
      <c r="M4028" s="36">
        <f t="shared" si="437"/>
        <v>0.48011369201070281</v>
      </c>
      <c r="N4028" s="37">
        <f t="shared" si="438"/>
        <v>2022</v>
      </c>
      <c r="O4028" s="38" t="str">
        <f t="shared" si="439"/>
        <v>Q4</v>
      </c>
      <c r="P4028" s="37">
        <f t="shared" si="440"/>
        <v>10</v>
      </c>
    </row>
    <row r="4029" spans="1:16" x14ac:dyDescent="0.25">
      <c r="A4029" s="31">
        <v>44835</v>
      </c>
      <c r="B4029" s="32" t="s">
        <v>85</v>
      </c>
      <c r="C4029" s="32" t="s">
        <v>75</v>
      </c>
      <c r="D4029" s="32" t="s">
        <v>77</v>
      </c>
      <c r="E4029" s="33">
        <v>22</v>
      </c>
      <c r="F4029" s="34">
        <v>31158.68</v>
      </c>
      <c r="G4029" s="34">
        <v>3591.14</v>
      </c>
      <c r="H4029" s="34">
        <v>17803.98</v>
      </c>
      <c r="I4029" s="34">
        <v>0</v>
      </c>
      <c r="J4029" s="35">
        <f t="shared" si="434"/>
        <v>27567.54</v>
      </c>
      <c r="K4029" s="35">
        <f t="shared" si="435"/>
        <v>9763.5600000000013</v>
      </c>
      <c r="L4029" s="35">
        <f t="shared" si="436"/>
        <v>9763.5600000000013</v>
      </c>
      <c r="M4029" s="36">
        <f t="shared" si="437"/>
        <v>0.35416870710988363</v>
      </c>
      <c r="N4029" s="37">
        <f t="shared" si="438"/>
        <v>2022</v>
      </c>
      <c r="O4029" s="38" t="str">
        <f t="shared" si="439"/>
        <v>Q4</v>
      </c>
      <c r="P4029" s="37">
        <f t="shared" si="440"/>
        <v>10</v>
      </c>
    </row>
    <row r="4030" spans="1:16" x14ac:dyDescent="0.25">
      <c r="A4030" s="31">
        <v>44835</v>
      </c>
      <c r="B4030" s="32" t="s">
        <v>85</v>
      </c>
      <c r="C4030" s="32" t="s">
        <v>78</v>
      </c>
      <c r="D4030" s="32" t="s">
        <v>76</v>
      </c>
      <c r="E4030" s="33">
        <v>284</v>
      </c>
      <c r="F4030" s="34">
        <v>369500.68</v>
      </c>
      <c r="G4030" s="34">
        <v>0</v>
      </c>
      <c r="H4030" s="34">
        <v>200364.4</v>
      </c>
      <c r="I4030" s="34">
        <v>0</v>
      </c>
      <c r="J4030" s="35">
        <f t="shared" si="434"/>
        <v>369500.68</v>
      </c>
      <c r="K4030" s="35">
        <f t="shared" si="435"/>
        <v>169136.28</v>
      </c>
      <c r="L4030" s="35">
        <f t="shared" si="436"/>
        <v>169136.28</v>
      </c>
      <c r="M4030" s="36">
        <f t="shared" si="437"/>
        <v>0.45774281119049631</v>
      </c>
      <c r="N4030" s="37">
        <f t="shared" si="438"/>
        <v>2022</v>
      </c>
      <c r="O4030" s="38" t="str">
        <f t="shared" si="439"/>
        <v>Q4</v>
      </c>
      <c r="P4030" s="37">
        <f t="shared" si="440"/>
        <v>10</v>
      </c>
    </row>
    <row r="4031" spans="1:16" x14ac:dyDescent="0.25">
      <c r="A4031" s="31">
        <v>44835</v>
      </c>
      <c r="B4031" s="32" t="s">
        <v>85</v>
      </c>
      <c r="C4031" s="32" t="s">
        <v>78</v>
      </c>
      <c r="D4031" s="32" t="s">
        <v>77</v>
      </c>
      <c r="E4031" s="33">
        <v>6</v>
      </c>
      <c r="F4031" s="34">
        <v>7245.74</v>
      </c>
      <c r="G4031" s="34">
        <v>362.29</v>
      </c>
      <c r="H4031" s="34">
        <v>4081.9</v>
      </c>
      <c r="I4031" s="34">
        <v>0</v>
      </c>
      <c r="J4031" s="35">
        <f t="shared" si="434"/>
        <v>6883.45</v>
      </c>
      <c r="K4031" s="35">
        <f t="shared" si="435"/>
        <v>2801.5499999999997</v>
      </c>
      <c r="L4031" s="35">
        <f t="shared" si="436"/>
        <v>2801.5499999999997</v>
      </c>
      <c r="M4031" s="36">
        <f t="shared" si="437"/>
        <v>0.40699794434476894</v>
      </c>
      <c r="N4031" s="37">
        <f t="shared" si="438"/>
        <v>2022</v>
      </c>
      <c r="O4031" s="38" t="str">
        <f t="shared" si="439"/>
        <v>Q4</v>
      </c>
      <c r="P4031" s="37">
        <f t="shared" si="440"/>
        <v>10</v>
      </c>
    </row>
    <row r="4032" spans="1:16" x14ac:dyDescent="0.25">
      <c r="A4032" s="31">
        <v>44835</v>
      </c>
      <c r="B4032" s="32" t="s">
        <v>85</v>
      </c>
      <c r="C4032" s="32" t="s">
        <v>79</v>
      </c>
      <c r="D4032" s="32" t="s">
        <v>76</v>
      </c>
      <c r="E4032" s="33">
        <v>44</v>
      </c>
      <c r="F4032" s="34">
        <v>61686.720000000001</v>
      </c>
      <c r="G4032" s="34">
        <v>0</v>
      </c>
      <c r="H4032" s="34">
        <v>32455.81</v>
      </c>
      <c r="I4032" s="34">
        <v>0</v>
      </c>
      <c r="J4032" s="35">
        <f t="shared" si="434"/>
        <v>61686.720000000001</v>
      </c>
      <c r="K4032" s="35">
        <f t="shared" si="435"/>
        <v>29230.91</v>
      </c>
      <c r="L4032" s="35">
        <f t="shared" si="436"/>
        <v>29230.91</v>
      </c>
      <c r="M4032" s="36">
        <f t="shared" si="437"/>
        <v>0.47386066239216479</v>
      </c>
      <c r="N4032" s="37">
        <f t="shared" si="438"/>
        <v>2022</v>
      </c>
      <c r="O4032" s="38" t="str">
        <f t="shared" si="439"/>
        <v>Q4</v>
      </c>
      <c r="P4032" s="37">
        <f t="shared" si="440"/>
        <v>10</v>
      </c>
    </row>
    <row r="4033" spans="1:16" x14ac:dyDescent="0.25">
      <c r="A4033" s="31">
        <v>44835</v>
      </c>
      <c r="B4033" s="32" t="s">
        <v>85</v>
      </c>
      <c r="C4033" s="32" t="s">
        <v>79</v>
      </c>
      <c r="D4033" s="32" t="s">
        <v>77</v>
      </c>
      <c r="E4033" s="33">
        <v>9</v>
      </c>
      <c r="F4033" s="34">
        <v>14584.94</v>
      </c>
      <c r="G4033" s="34">
        <v>1589.75</v>
      </c>
      <c r="H4033" s="34">
        <v>7882.39</v>
      </c>
      <c r="I4033" s="34">
        <v>0</v>
      </c>
      <c r="J4033" s="35">
        <f t="shared" si="434"/>
        <v>12995.19</v>
      </c>
      <c r="K4033" s="35">
        <f t="shared" si="435"/>
        <v>5112.8</v>
      </c>
      <c r="L4033" s="35">
        <f t="shared" si="436"/>
        <v>5112.8</v>
      </c>
      <c r="M4033" s="36">
        <f t="shared" si="437"/>
        <v>0.39343787970779959</v>
      </c>
      <c r="N4033" s="37">
        <f t="shared" si="438"/>
        <v>2022</v>
      </c>
      <c r="O4033" s="38" t="str">
        <f t="shared" si="439"/>
        <v>Q4</v>
      </c>
      <c r="P4033" s="37">
        <f t="shared" si="440"/>
        <v>10</v>
      </c>
    </row>
    <row r="4034" spans="1:16" x14ac:dyDescent="0.25">
      <c r="A4034" s="31">
        <v>44866</v>
      </c>
      <c r="B4034" s="32" t="s">
        <v>74</v>
      </c>
      <c r="C4034" s="32" t="s">
        <v>86</v>
      </c>
      <c r="D4034" s="32" t="s">
        <v>76</v>
      </c>
      <c r="E4034" s="33">
        <v>168</v>
      </c>
      <c r="F4034" s="34">
        <v>66842.259999999995</v>
      </c>
      <c r="G4034" s="34">
        <v>0</v>
      </c>
      <c r="H4034" s="34">
        <v>39432.79</v>
      </c>
      <c r="I4034" s="34">
        <v>5342.38</v>
      </c>
      <c r="J4034" s="35">
        <f t="shared" ref="J4034:J4097" si="441">F4034-G4034</f>
        <v>66842.259999999995</v>
      </c>
      <c r="K4034" s="35">
        <f t="shared" ref="K4034:K4097" si="442">J4034-H4034</f>
        <v>27409.469999999994</v>
      </c>
      <c r="L4034" s="35">
        <f t="shared" ref="L4034:L4097" si="443">K4034-I4034</f>
        <v>22067.089999999993</v>
      </c>
      <c r="M4034" s="36">
        <f t="shared" ref="M4034:M4097" si="444">IF(J4034=0,0,K4034/J4034)</f>
        <v>0.41006198773051655</v>
      </c>
      <c r="N4034" s="37">
        <f t="shared" ref="N4034:N4097" si="445">YEAR(A4034)</f>
        <v>2022</v>
      </c>
      <c r="O4034" s="38" t="str">
        <f t="shared" ref="O4034:O4097" si="446">"Q"&amp;ROUNDUP(MONTH(A4034)/3,0)</f>
        <v>Q4</v>
      </c>
      <c r="P4034" s="37">
        <f t="shared" ref="P4034:P4097" si="447">MONTH(A4034)</f>
        <v>11</v>
      </c>
    </row>
    <row r="4035" spans="1:16" x14ac:dyDescent="0.25">
      <c r="A4035" s="31">
        <v>44866</v>
      </c>
      <c r="B4035" s="32" t="s">
        <v>74</v>
      </c>
      <c r="C4035" s="32" t="s">
        <v>86</v>
      </c>
      <c r="D4035" s="32" t="s">
        <v>77</v>
      </c>
      <c r="E4035" s="33">
        <v>70</v>
      </c>
      <c r="F4035" s="34">
        <v>31465.01</v>
      </c>
      <c r="G4035" s="34">
        <v>4660.17</v>
      </c>
      <c r="H4035" s="34">
        <v>18435.849999999999</v>
      </c>
      <c r="I4035" s="34">
        <v>2149.27</v>
      </c>
      <c r="J4035" s="35">
        <f t="shared" si="441"/>
        <v>26804.839999999997</v>
      </c>
      <c r="K4035" s="35">
        <f t="shared" si="442"/>
        <v>8368.989999999998</v>
      </c>
      <c r="L4035" s="35">
        <f t="shared" si="443"/>
        <v>6219.7199999999975</v>
      </c>
      <c r="M4035" s="36">
        <f t="shared" si="444"/>
        <v>0.31221936038416936</v>
      </c>
      <c r="N4035" s="37">
        <f t="shared" si="445"/>
        <v>2022</v>
      </c>
      <c r="O4035" s="38" t="str">
        <f t="shared" si="446"/>
        <v>Q4</v>
      </c>
      <c r="P4035" s="37">
        <f t="shared" si="447"/>
        <v>11</v>
      </c>
    </row>
    <row r="4036" spans="1:16" x14ac:dyDescent="0.25">
      <c r="A4036" s="31">
        <v>44866</v>
      </c>
      <c r="B4036" s="32" t="s">
        <v>74</v>
      </c>
      <c r="C4036" s="32" t="s">
        <v>75</v>
      </c>
      <c r="D4036" s="32" t="s">
        <v>76</v>
      </c>
      <c r="E4036" s="33">
        <v>162</v>
      </c>
      <c r="F4036" s="34">
        <v>66204.92</v>
      </c>
      <c r="G4036" s="34">
        <v>0</v>
      </c>
      <c r="H4036" s="34">
        <v>42232.98</v>
      </c>
      <c r="I4036" s="34">
        <v>0</v>
      </c>
      <c r="J4036" s="35">
        <f t="shared" si="441"/>
        <v>66204.92</v>
      </c>
      <c r="K4036" s="35">
        <f t="shared" si="442"/>
        <v>23971.939999999995</v>
      </c>
      <c r="L4036" s="35">
        <f t="shared" si="443"/>
        <v>23971.939999999995</v>
      </c>
      <c r="M4036" s="36">
        <f t="shared" si="444"/>
        <v>0.36208698688858765</v>
      </c>
      <c r="N4036" s="37">
        <f t="shared" si="445"/>
        <v>2022</v>
      </c>
      <c r="O4036" s="38" t="str">
        <f t="shared" si="446"/>
        <v>Q4</v>
      </c>
      <c r="P4036" s="37">
        <f t="shared" si="447"/>
        <v>11</v>
      </c>
    </row>
    <row r="4037" spans="1:16" x14ac:dyDescent="0.25">
      <c r="A4037" s="31">
        <v>44866</v>
      </c>
      <c r="B4037" s="32" t="s">
        <v>74</v>
      </c>
      <c r="C4037" s="32" t="s">
        <v>75</v>
      </c>
      <c r="D4037" s="32" t="s">
        <v>77</v>
      </c>
      <c r="E4037" s="33">
        <v>89</v>
      </c>
      <c r="F4037" s="34">
        <v>37578.94</v>
      </c>
      <c r="G4037" s="34">
        <v>5319.7</v>
      </c>
      <c r="H4037" s="34">
        <v>22719.56</v>
      </c>
      <c r="I4037" s="34">
        <v>0</v>
      </c>
      <c r="J4037" s="35">
        <f t="shared" si="441"/>
        <v>32259.24</v>
      </c>
      <c r="K4037" s="35">
        <f t="shared" si="442"/>
        <v>9539.68</v>
      </c>
      <c r="L4037" s="35">
        <f t="shared" si="443"/>
        <v>9539.68</v>
      </c>
      <c r="M4037" s="36">
        <f t="shared" si="444"/>
        <v>0.29571930398856267</v>
      </c>
      <c r="N4037" s="37">
        <f t="shared" si="445"/>
        <v>2022</v>
      </c>
      <c r="O4037" s="38" t="str">
        <f t="shared" si="446"/>
        <v>Q4</v>
      </c>
      <c r="P4037" s="37">
        <f t="shared" si="447"/>
        <v>11</v>
      </c>
    </row>
    <row r="4038" spans="1:16" x14ac:dyDescent="0.25">
      <c r="A4038" s="31">
        <v>44866</v>
      </c>
      <c r="B4038" s="32" t="s">
        <v>74</v>
      </c>
      <c r="C4038" s="32" t="s">
        <v>78</v>
      </c>
      <c r="D4038" s="32" t="s">
        <v>76</v>
      </c>
      <c r="E4038" s="33">
        <v>919</v>
      </c>
      <c r="F4038" s="34">
        <v>402112.31</v>
      </c>
      <c r="G4038" s="34">
        <v>0</v>
      </c>
      <c r="H4038" s="34">
        <v>240830.43</v>
      </c>
      <c r="I4038" s="34">
        <v>0</v>
      </c>
      <c r="J4038" s="35">
        <f t="shared" si="441"/>
        <v>402112.31</v>
      </c>
      <c r="K4038" s="35">
        <f t="shared" si="442"/>
        <v>161281.88</v>
      </c>
      <c r="L4038" s="35">
        <f t="shared" si="443"/>
        <v>161281.88</v>
      </c>
      <c r="M4038" s="36">
        <f t="shared" si="444"/>
        <v>0.40108665163720059</v>
      </c>
      <c r="N4038" s="37">
        <f t="shared" si="445"/>
        <v>2022</v>
      </c>
      <c r="O4038" s="38" t="str">
        <f t="shared" si="446"/>
        <v>Q4</v>
      </c>
      <c r="P4038" s="37">
        <f t="shared" si="447"/>
        <v>11</v>
      </c>
    </row>
    <row r="4039" spans="1:16" x14ac:dyDescent="0.25">
      <c r="A4039" s="31">
        <v>44866</v>
      </c>
      <c r="B4039" s="32" t="s">
        <v>74</v>
      </c>
      <c r="C4039" s="32" t="s">
        <v>78</v>
      </c>
      <c r="D4039" s="32" t="s">
        <v>77</v>
      </c>
      <c r="E4039" s="33">
        <v>95</v>
      </c>
      <c r="F4039" s="34">
        <v>41590.33</v>
      </c>
      <c r="G4039" s="34">
        <v>4040.1</v>
      </c>
      <c r="H4039" s="34">
        <v>26040.81</v>
      </c>
      <c r="I4039" s="34">
        <v>0</v>
      </c>
      <c r="J4039" s="35">
        <f t="shared" si="441"/>
        <v>37550.230000000003</v>
      </c>
      <c r="K4039" s="35">
        <f t="shared" si="442"/>
        <v>11509.420000000002</v>
      </c>
      <c r="L4039" s="35">
        <f t="shared" si="443"/>
        <v>11509.420000000002</v>
      </c>
      <c r="M4039" s="36">
        <f t="shared" si="444"/>
        <v>0.30650731034137474</v>
      </c>
      <c r="N4039" s="37">
        <f t="shared" si="445"/>
        <v>2022</v>
      </c>
      <c r="O4039" s="38" t="str">
        <f t="shared" si="446"/>
        <v>Q4</v>
      </c>
      <c r="P4039" s="37">
        <f t="shared" si="447"/>
        <v>11</v>
      </c>
    </row>
    <row r="4040" spans="1:16" x14ac:dyDescent="0.25">
      <c r="A4040" s="31">
        <v>44866</v>
      </c>
      <c r="B4040" s="32" t="s">
        <v>74</v>
      </c>
      <c r="C4040" s="32" t="s">
        <v>79</v>
      </c>
      <c r="D4040" s="32" t="s">
        <v>76</v>
      </c>
      <c r="E4040" s="33">
        <v>95</v>
      </c>
      <c r="F4040" s="34">
        <v>39175.839999999997</v>
      </c>
      <c r="G4040" s="34">
        <v>0</v>
      </c>
      <c r="H4040" s="34">
        <v>22145.4</v>
      </c>
      <c r="I4040" s="34">
        <v>0</v>
      </c>
      <c r="J4040" s="35">
        <f t="shared" si="441"/>
        <v>39175.839999999997</v>
      </c>
      <c r="K4040" s="35">
        <f t="shared" si="442"/>
        <v>17030.439999999995</v>
      </c>
      <c r="L4040" s="35">
        <f t="shared" si="443"/>
        <v>17030.439999999995</v>
      </c>
      <c r="M4040" s="36">
        <f t="shared" si="444"/>
        <v>0.43471792819247773</v>
      </c>
      <c r="N4040" s="37">
        <f t="shared" si="445"/>
        <v>2022</v>
      </c>
      <c r="O4040" s="38" t="str">
        <f t="shared" si="446"/>
        <v>Q4</v>
      </c>
      <c r="P4040" s="37">
        <f t="shared" si="447"/>
        <v>11</v>
      </c>
    </row>
    <row r="4041" spans="1:16" x14ac:dyDescent="0.25">
      <c r="A4041" s="31">
        <v>44866</v>
      </c>
      <c r="B4041" s="32" t="s">
        <v>74</v>
      </c>
      <c r="C4041" s="32" t="s">
        <v>79</v>
      </c>
      <c r="D4041" s="32" t="s">
        <v>77</v>
      </c>
      <c r="E4041" s="33">
        <v>50</v>
      </c>
      <c r="F4041" s="34">
        <v>23543.54</v>
      </c>
      <c r="G4041" s="34">
        <v>3154.13</v>
      </c>
      <c r="H4041" s="34">
        <v>12338.55</v>
      </c>
      <c r="I4041" s="34">
        <v>0</v>
      </c>
      <c r="J4041" s="35">
        <f t="shared" si="441"/>
        <v>20389.41</v>
      </c>
      <c r="K4041" s="35">
        <f t="shared" si="442"/>
        <v>8050.8600000000006</v>
      </c>
      <c r="L4041" s="35">
        <f t="shared" si="443"/>
        <v>8050.8600000000006</v>
      </c>
      <c r="M4041" s="36">
        <f t="shared" si="444"/>
        <v>0.39485497618616727</v>
      </c>
      <c r="N4041" s="37">
        <f t="shared" si="445"/>
        <v>2022</v>
      </c>
      <c r="O4041" s="38" t="str">
        <f t="shared" si="446"/>
        <v>Q4</v>
      </c>
      <c r="P4041" s="37">
        <f t="shared" si="447"/>
        <v>11</v>
      </c>
    </row>
    <row r="4042" spans="1:16" x14ac:dyDescent="0.25">
      <c r="A4042" s="31">
        <v>44866</v>
      </c>
      <c r="B4042" s="32" t="s">
        <v>80</v>
      </c>
      <c r="C4042" s="32" t="s">
        <v>86</v>
      </c>
      <c r="D4042" s="32" t="s">
        <v>76</v>
      </c>
      <c r="E4042" s="33">
        <v>64</v>
      </c>
      <c r="F4042" s="34">
        <v>375176.52</v>
      </c>
      <c r="G4042" s="34">
        <v>0</v>
      </c>
      <c r="H4042" s="34">
        <v>325315.26</v>
      </c>
      <c r="I4042" s="34">
        <v>30004.18</v>
      </c>
      <c r="J4042" s="35">
        <f t="shared" si="441"/>
        <v>375176.52</v>
      </c>
      <c r="K4042" s="35">
        <f t="shared" si="442"/>
        <v>49861.260000000009</v>
      </c>
      <c r="L4042" s="35">
        <f t="shared" si="443"/>
        <v>19857.080000000009</v>
      </c>
      <c r="M4042" s="36">
        <f t="shared" si="444"/>
        <v>0.13290080093498391</v>
      </c>
      <c r="N4042" s="37">
        <f t="shared" si="445"/>
        <v>2022</v>
      </c>
      <c r="O4042" s="38" t="str">
        <f t="shared" si="446"/>
        <v>Q4</v>
      </c>
      <c r="P4042" s="37">
        <f t="shared" si="447"/>
        <v>11</v>
      </c>
    </row>
    <row r="4043" spans="1:16" x14ac:dyDescent="0.25">
      <c r="A4043" s="31">
        <v>44866</v>
      </c>
      <c r="B4043" s="32" t="s">
        <v>80</v>
      </c>
      <c r="C4043" s="32" t="s">
        <v>86</v>
      </c>
      <c r="D4043" s="32" t="s">
        <v>77</v>
      </c>
      <c r="E4043" s="33">
        <v>26</v>
      </c>
      <c r="F4043" s="34">
        <v>154739.22</v>
      </c>
      <c r="G4043" s="34">
        <v>20325.02</v>
      </c>
      <c r="H4043" s="34">
        <v>135691.79</v>
      </c>
      <c r="I4043" s="34">
        <v>10783.01</v>
      </c>
      <c r="J4043" s="35">
        <f t="shared" si="441"/>
        <v>134414.20000000001</v>
      </c>
      <c r="K4043" s="35">
        <f t="shared" si="442"/>
        <v>-1277.5899999999965</v>
      </c>
      <c r="L4043" s="35">
        <f t="shared" si="443"/>
        <v>-12060.599999999997</v>
      </c>
      <c r="M4043" s="36">
        <f t="shared" si="444"/>
        <v>-9.5048737410184068E-3</v>
      </c>
      <c r="N4043" s="37">
        <f t="shared" si="445"/>
        <v>2022</v>
      </c>
      <c r="O4043" s="38" t="str">
        <f t="shared" si="446"/>
        <v>Q4</v>
      </c>
      <c r="P4043" s="37">
        <f t="shared" si="447"/>
        <v>11</v>
      </c>
    </row>
    <row r="4044" spans="1:16" x14ac:dyDescent="0.25">
      <c r="A4044" s="31">
        <v>44866</v>
      </c>
      <c r="B4044" s="32" t="s">
        <v>80</v>
      </c>
      <c r="C4044" s="32" t="s">
        <v>75</v>
      </c>
      <c r="D4044" s="32" t="s">
        <v>76</v>
      </c>
      <c r="E4044" s="33">
        <v>62</v>
      </c>
      <c r="F4044" s="34">
        <v>432635.55</v>
      </c>
      <c r="G4044" s="34">
        <v>0</v>
      </c>
      <c r="H4044" s="34">
        <v>378001.26</v>
      </c>
      <c r="I4044" s="34">
        <v>0</v>
      </c>
      <c r="J4044" s="35">
        <f t="shared" si="441"/>
        <v>432635.55</v>
      </c>
      <c r="K4044" s="35">
        <f t="shared" si="442"/>
        <v>54634.289999999979</v>
      </c>
      <c r="L4044" s="35">
        <f t="shared" si="443"/>
        <v>54634.289999999979</v>
      </c>
      <c r="M4044" s="36">
        <f t="shared" si="444"/>
        <v>0.12628247956045216</v>
      </c>
      <c r="N4044" s="37">
        <f t="shared" si="445"/>
        <v>2022</v>
      </c>
      <c r="O4044" s="38" t="str">
        <f t="shared" si="446"/>
        <v>Q4</v>
      </c>
      <c r="P4044" s="37">
        <f t="shared" si="447"/>
        <v>11</v>
      </c>
    </row>
    <row r="4045" spans="1:16" x14ac:dyDescent="0.25">
      <c r="A4045" s="31">
        <v>44866</v>
      </c>
      <c r="B4045" s="32" t="s">
        <v>80</v>
      </c>
      <c r="C4045" s="32" t="s">
        <v>75</v>
      </c>
      <c r="D4045" s="32" t="s">
        <v>77</v>
      </c>
      <c r="E4045" s="33">
        <v>22</v>
      </c>
      <c r="F4045" s="34">
        <v>138166.62</v>
      </c>
      <c r="G4045" s="34">
        <v>19026.099999999999</v>
      </c>
      <c r="H4045" s="34">
        <v>117958.65</v>
      </c>
      <c r="I4045" s="34">
        <v>0</v>
      </c>
      <c r="J4045" s="35">
        <f t="shared" si="441"/>
        <v>119140.51999999999</v>
      </c>
      <c r="K4045" s="35">
        <f t="shared" si="442"/>
        <v>1181.8699999999953</v>
      </c>
      <c r="L4045" s="35">
        <f t="shared" si="443"/>
        <v>1181.8699999999953</v>
      </c>
      <c r="M4045" s="36">
        <f t="shared" si="444"/>
        <v>9.919966775367401E-3</v>
      </c>
      <c r="N4045" s="37">
        <f t="shared" si="445"/>
        <v>2022</v>
      </c>
      <c r="O4045" s="38" t="str">
        <f t="shared" si="446"/>
        <v>Q4</v>
      </c>
      <c r="P4045" s="37">
        <f t="shared" si="447"/>
        <v>11</v>
      </c>
    </row>
    <row r="4046" spans="1:16" x14ac:dyDescent="0.25">
      <c r="A4046" s="31">
        <v>44866</v>
      </c>
      <c r="B4046" s="32" t="s">
        <v>80</v>
      </c>
      <c r="C4046" s="32" t="s">
        <v>78</v>
      </c>
      <c r="D4046" s="32" t="s">
        <v>76</v>
      </c>
      <c r="E4046" s="33">
        <v>175</v>
      </c>
      <c r="F4046" s="34">
        <v>1088576.81</v>
      </c>
      <c r="G4046" s="34">
        <v>0</v>
      </c>
      <c r="H4046" s="34">
        <v>939570.21</v>
      </c>
      <c r="I4046" s="34">
        <v>0</v>
      </c>
      <c r="J4046" s="35">
        <f t="shared" si="441"/>
        <v>1088576.81</v>
      </c>
      <c r="K4046" s="35">
        <f t="shared" si="442"/>
        <v>149006.60000000009</v>
      </c>
      <c r="L4046" s="35">
        <f t="shared" si="443"/>
        <v>149006.60000000009</v>
      </c>
      <c r="M4046" s="36">
        <f t="shared" si="444"/>
        <v>0.13688202672625377</v>
      </c>
      <c r="N4046" s="37">
        <f t="shared" si="445"/>
        <v>2022</v>
      </c>
      <c r="O4046" s="38" t="str">
        <f t="shared" si="446"/>
        <v>Q4</v>
      </c>
      <c r="P4046" s="37">
        <f t="shared" si="447"/>
        <v>11</v>
      </c>
    </row>
    <row r="4047" spans="1:16" x14ac:dyDescent="0.25">
      <c r="A4047" s="31">
        <v>44866</v>
      </c>
      <c r="B4047" s="32" t="s">
        <v>80</v>
      </c>
      <c r="C4047" s="32" t="s">
        <v>78</v>
      </c>
      <c r="D4047" s="32" t="s">
        <v>77</v>
      </c>
      <c r="E4047" s="33">
        <v>15</v>
      </c>
      <c r="F4047" s="34">
        <v>70188.09</v>
      </c>
      <c r="G4047" s="34">
        <v>6266.21</v>
      </c>
      <c r="H4047" s="34">
        <v>61739.54</v>
      </c>
      <c r="I4047" s="34">
        <v>0</v>
      </c>
      <c r="J4047" s="35">
        <f t="shared" si="441"/>
        <v>63921.88</v>
      </c>
      <c r="K4047" s="35">
        <f t="shared" si="442"/>
        <v>2182.3399999999965</v>
      </c>
      <c r="L4047" s="35">
        <f t="shared" si="443"/>
        <v>2182.3399999999965</v>
      </c>
      <c r="M4047" s="36">
        <f t="shared" si="444"/>
        <v>3.4140735535312737E-2</v>
      </c>
      <c r="N4047" s="37">
        <f t="shared" si="445"/>
        <v>2022</v>
      </c>
      <c r="O4047" s="38" t="str">
        <f t="shared" si="446"/>
        <v>Q4</v>
      </c>
      <c r="P4047" s="37">
        <f t="shared" si="447"/>
        <v>11</v>
      </c>
    </row>
    <row r="4048" spans="1:16" x14ac:dyDescent="0.25">
      <c r="A4048" s="31">
        <v>44866</v>
      </c>
      <c r="B4048" s="32" t="s">
        <v>80</v>
      </c>
      <c r="C4048" s="32" t="s">
        <v>79</v>
      </c>
      <c r="D4048" s="32" t="s">
        <v>76</v>
      </c>
      <c r="E4048" s="33">
        <v>40</v>
      </c>
      <c r="F4048" s="34">
        <v>254715.42</v>
      </c>
      <c r="G4048" s="34">
        <v>0</v>
      </c>
      <c r="H4048" s="34">
        <v>218388.74</v>
      </c>
      <c r="I4048" s="34">
        <v>0</v>
      </c>
      <c r="J4048" s="35">
        <f t="shared" si="441"/>
        <v>254715.42</v>
      </c>
      <c r="K4048" s="35">
        <f t="shared" si="442"/>
        <v>36326.680000000022</v>
      </c>
      <c r="L4048" s="35">
        <f t="shared" si="443"/>
        <v>36326.680000000022</v>
      </c>
      <c r="M4048" s="36">
        <f t="shared" si="444"/>
        <v>0.1426167288969</v>
      </c>
      <c r="N4048" s="37">
        <f t="shared" si="445"/>
        <v>2022</v>
      </c>
      <c r="O4048" s="38" t="str">
        <f t="shared" si="446"/>
        <v>Q4</v>
      </c>
      <c r="P4048" s="37">
        <f t="shared" si="447"/>
        <v>11</v>
      </c>
    </row>
    <row r="4049" spans="1:16" x14ac:dyDescent="0.25">
      <c r="A4049" s="31">
        <v>44866</v>
      </c>
      <c r="B4049" s="32" t="s">
        <v>80</v>
      </c>
      <c r="C4049" s="32" t="s">
        <v>79</v>
      </c>
      <c r="D4049" s="32" t="s">
        <v>77</v>
      </c>
      <c r="E4049" s="33">
        <v>19</v>
      </c>
      <c r="F4049" s="34">
        <v>117718.88</v>
      </c>
      <c r="G4049" s="34">
        <v>12160.22</v>
      </c>
      <c r="H4049" s="34">
        <v>104835.64</v>
      </c>
      <c r="I4049" s="34">
        <v>0</v>
      </c>
      <c r="J4049" s="35">
        <f t="shared" si="441"/>
        <v>105558.66</v>
      </c>
      <c r="K4049" s="35">
        <f t="shared" si="442"/>
        <v>723.02000000000407</v>
      </c>
      <c r="L4049" s="35">
        <f t="shared" si="443"/>
        <v>723.02000000000407</v>
      </c>
      <c r="M4049" s="36">
        <f t="shared" si="444"/>
        <v>6.8494617116208563E-3</v>
      </c>
      <c r="N4049" s="37">
        <f t="shared" si="445"/>
        <v>2022</v>
      </c>
      <c r="O4049" s="38" t="str">
        <f t="shared" si="446"/>
        <v>Q4</v>
      </c>
      <c r="P4049" s="37">
        <f t="shared" si="447"/>
        <v>11</v>
      </c>
    </row>
    <row r="4050" spans="1:16" x14ac:dyDescent="0.25">
      <c r="A4050" s="31">
        <v>44866</v>
      </c>
      <c r="B4050" s="32" t="s">
        <v>81</v>
      </c>
      <c r="C4050" s="32" t="s">
        <v>86</v>
      </c>
      <c r="D4050" s="32" t="s">
        <v>76</v>
      </c>
      <c r="E4050" s="33">
        <v>108</v>
      </c>
      <c r="F4050" s="34">
        <v>86671.75</v>
      </c>
      <c r="G4050" s="34">
        <v>0</v>
      </c>
      <c r="H4050" s="34">
        <v>39689.980000000003</v>
      </c>
      <c r="I4050" s="34">
        <v>6925.43</v>
      </c>
      <c r="J4050" s="35">
        <f t="shared" si="441"/>
        <v>86671.75</v>
      </c>
      <c r="K4050" s="35">
        <f t="shared" si="442"/>
        <v>46981.77</v>
      </c>
      <c r="L4050" s="35">
        <f t="shared" si="443"/>
        <v>40056.339999999997</v>
      </c>
      <c r="M4050" s="36">
        <f t="shared" si="444"/>
        <v>0.54206555192435824</v>
      </c>
      <c r="N4050" s="37">
        <f t="shared" si="445"/>
        <v>2022</v>
      </c>
      <c r="O4050" s="38" t="str">
        <f t="shared" si="446"/>
        <v>Q4</v>
      </c>
      <c r="P4050" s="37">
        <f t="shared" si="447"/>
        <v>11</v>
      </c>
    </row>
    <row r="4051" spans="1:16" x14ac:dyDescent="0.25">
      <c r="A4051" s="31">
        <v>44866</v>
      </c>
      <c r="B4051" s="32" t="s">
        <v>81</v>
      </c>
      <c r="C4051" s="32" t="s">
        <v>86</v>
      </c>
      <c r="D4051" s="32" t="s">
        <v>77</v>
      </c>
      <c r="E4051" s="33">
        <v>42</v>
      </c>
      <c r="F4051" s="34">
        <v>27802.720000000001</v>
      </c>
      <c r="G4051" s="34">
        <v>3864.59</v>
      </c>
      <c r="H4051" s="34">
        <v>12006.72</v>
      </c>
      <c r="I4051" s="34">
        <v>1926.54</v>
      </c>
      <c r="J4051" s="35">
        <f t="shared" si="441"/>
        <v>23938.13</v>
      </c>
      <c r="K4051" s="35">
        <f t="shared" si="442"/>
        <v>11931.410000000002</v>
      </c>
      <c r="L4051" s="35">
        <f t="shared" si="443"/>
        <v>10004.870000000003</v>
      </c>
      <c r="M4051" s="36">
        <f t="shared" si="444"/>
        <v>0.49842698656912637</v>
      </c>
      <c r="N4051" s="37">
        <f t="shared" si="445"/>
        <v>2022</v>
      </c>
      <c r="O4051" s="38" t="str">
        <f t="shared" si="446"/>
        <v>Q4</v>
      </c>
      <c r="P4051" s="37">
        <f t="shared" si="447"/>
        <v>11</v>
      </c>
    </row>
    <row r="4052" spans="1:16" x14ac:dyDescent="0.25">
      <c r="A4052" s="31">
        <v>44866</v>
      </c>
      <c r="B4052" s="32" t="s">
        <v>81</v>
      </c>
      <c r="C4052" s="32" t="s">
        <v>75</v>
      </c>
      <c r="D4052" s="32" t="s">
        <v>76</v>
      </c>
      <c r="E4052" s="33">
        <v>123</v>
      </c>
      <c r="F4052" s="34">
        <v>94267.73</v>
      </c>
      <c r="G4052" s="34">
        <v>0</v>
      </c>
      <c r="H4052" s="34">
        <v>42513.54</v>
      </c>
      <c r="I4052" s="34">
        <v>0</v>
      </c>
      <c r="J4052" s="35">
        <f t="shared" si="441"/>
        <v>94267.73</v>
      </c>
      <c r="K4052" s="35">
        <f t="shared" si="442"/>
        <v>51754.189999999995</v>
      </c>
      <c r="L4052" s="35">
        <f t="shared" si="443"/>
        <v>51754.189999999995</v>
      </c>
      <c r="M4052" s="36">
        <f t="shared" si="444"/>
        <v>0.54901279578918472</v>
      </c>
      <c r="N4052" s="37">
        <f t="shared" si="445"/>
        <v>2022</v>
      </c>
      <c r="O4052" s="38" t="str">
        <f t="shared" si="446"/>
        <v>Q4</v>
      </c>
      <c r="P4052" s="37">
        <f t="shared" si="447"/>
        <v>11</v>
      </c>
    </row>
    <row r="4053" spans="1:16" x14ac:dyDescent="0.25">
      <c r="A4053" s="31">
        <v>44866</v>
      </c>
      <c r="B4053" s="32" t="s">
        <v>81</v>
      </c>
      <c r="C4053" s="32" t="s">
        <v>75</v>
      </c>
      <c r="D4053" s="32" t="s">
        <v>77</v>
      </c>
      <c r="E4053" s="33">
        <v>53</v>
      </c>
      <c r="F4053" s="34">
        <v>39964.120000000003</v>
      </c>
      <c r="G4053" s="34">
        <v>6105.22</v>
      </c>
      <c r="H4053" s="34">
        <v>17476.099999999999</v>
      </c>
      <c r="I4053" s="34">
        <v>0</v>
      </c>
      <c r="J4053" s="35">
        <f t="shared" si="441"/>
        <v>33858.9</v>
      </c>
      <c r="K4053" s="35">
        <f t="shared" si="442"/>
        <v>16382.800000000003</v>
      </c>
      <c r="L4053" s="35">
        <f t="shared" si="443"/>
        <v>16382.800000000003</v>
      </c>
      <c r="M4053" s="36">
        <f t="shared" si="444"/>
        <v>0.48385505731137168</v>
      </c>
      <c r="N4053" s="37">
        <f t="shared" si="445"/>
        <v>2022</v>
      </c>
      <c r="O4053" s="38" t="str">
        <f t="shared" si="446"/>
        <v>Q4</v>
      </c>
      <c r="P4053" s="37">
        <f t="shared" si="447"/>
        <v>11</v>
      </c>
    </row>
    <row r="4054" spans="1:16" x14ac:dyDescent="0.25">
      <c r="A4054" s="31">
        <v>44866</v>
      </c>
      <c r="B4054" s="32" t="s">
        <v>81</v>
      </c>
      <c r="C4054" s="32" t="s">
        <v>78</v>
      </c>
      <c r="D4054" s="32" t="s">
        <v>76</v>
      </c>
      <c r="E4054" s="33">
        <v>592</v>
      </c>
      <c r="F4054" s="34">
        <v>448830.11</v>
      </c>
      <c r="G4054" s="34">
        <v>0</v>
      </c>
      <c r="H4054" s="34">
        <v>204264.88</v>
      </c>
      <c r="I4054" s="34">
        <v>0</v>
      </c>
      <c r="J4054" s="35">
        <f t="shared" si="441"/>
        <v>448830.11</v>
      </c>
      <c r="K4054" s="35">
        <f t="shared" si="442"/>
        <v>244565.22999999998</v>
      </c>
      <c r="L4054" s="35">
        <f t="shared" si="443"/>
        <v>244565.22999999998</v>
      </c>
      <c r="M4054" s="36">
        <f t="shared" si="444"/>
        <v>0.54489488238656714</v>
      </c>
      <c r="N4054" s="37">
        <f t="shared" si="445"/>
        <v>2022</v>
      </c>
      <c r="O4054" s="38" t="str">
        <f t="shared" si="446"/>
        <v>Q4</v>
      </c>
      <c r="P4054" s="37">
        <f t="shared" si="447"/>
        <v>11</v>
      </c>
    </row>
    <row r="4055" spans="1:16" x14ac:dyDescent="0.25">
      <c r="A4055" s="31">
        <v>44866</v>
      </c>
      <c r="B4055" s="32" t="s">
        <v>81</v>
      </c>
      <c r="C4055" s="32" t="s">
        <v>78</v>
      </c>
      <c r="D4055" s="32" t="s">
        <v>77</v>
      </c>
      <c r="E4055" s="33">
        <v>65</v>
      </c>
      <c r="F4055" s="34">
        <v>45660.29</v>
      </c>
      <c r="G4055" s="34">
        <v>4671.9399999999996</v>
      </c>
      <c r="H4055" s="34">
        <v>20559.11</v>
      </c>
      <c r="I4055" s="34">
        <v>0</v>
      </c>
      <c r="J4055" s="35">
        <f t="shared" si="441"/>
        <v>40988.35</v>
      </c>
      <c r="K4055" s="35">
        <f t="shared" si="442"/>
        <v>20429.239999999998</v>
      </c>
      <c r="L4055" s="35">
        <f t="shared" si="443"/>
        <v>20429.239999999998</v>
      </c>
      <c r="M4055" s="36">
        <f t="shared" si="444"/>
        <v>0.4984157693588544</v>
      </c>
      <c r="N4055" s="37">
        <f t="shared" si="445"/>
        <v>2022</v>
      </c>
      <c r="O4055" s="38" t="str">
        <f t="shared" si="446"/>
        <v>Q4</v>
      </c>
      <c r="P4055" s="37">
        <f t="shared" si="447"/>
        <v>11</v>
      </c>
    </row>
    <row r="4056" spans="1:16" x14ac:dyDescent="0.25">
      <c r="A4056" s="31">
        <v>44866</v>
      </c>
      <c r="B4056" s="32" t="s">
        <v>81</v>
      </c>
      <c r="C4056" s="32" t="s">
        <v>79</v>
      </c>
      <c r="D4056" s="32" t="s">
        <v>76</v>
      </c>
      <c r="E4056" s="33">
        <v>89</v>
      </c>
      <c r="F4056" s="34">
        <v>77379.789999999994</v>
      </c>
      <c r="G4056" s="34">
        <v>0</v>
      </c>
      <c r="H4056" s="34">
        <v>34075.5</v>
      </c>
      <c r="I4056" s="34">
        <v>0</v>
      </c>
      <c r="J4056" s="35">
        <f t="shared" si="441"/>
        <v>77379.789999999994</v>
      </c>
      <c r="K4056" s="35">
        <f t="shared" si="442"/>
        <v>43304.289999999994</v>
      </c>
      <c r="L4056" s="35">
        <f t="shared" si="443"/>
        <v>43304.289999999994</v>
      </c>
      <c r="M4056" s="36">
        <f t="shared" si="444"/>
        <v>0.55963307731902601</v>
      </c>
      <c r="N4056" s="37">
        <f t="shared" si="445"/>
        <v>2022</v>
      </c>
      <c r="O4056" s="38" t="str">
        <f t="shared" si="446"/>
        <v>Q4</v>
      </c>
      <c r="P4056" s="37">
        <f t="shared" si="447"/>
        <v>11</v>
      </c>
    </row>
    <row r="4057" spans="1:16" x14ac:dyDescent="0.25">
      <c r="A4057" s="31">
        <v>44866</v>
      </c>
      <c r="B4057" s="32" t="s">
        <v>81</v>
      </c>
      <c r="C4057" s="32" t="s">
        <v>79</v>
      </c>
      <c r="D4057" s="32" t="s">
        <v>77</v>
      </c>
      <c r="E4057" s="33">
        <v>27</v>
      </c>
      <c r="F4057" s="34">
        <v>16625.54</v>
      </c>
      <c r="G4057" s="34">
        <v>2315.2800000000002</v>
      </c>
      <c r="H4057" s="34">
        <v>7627.12</v>
      </c>
      <c r="I4057" s="34">
        <v>0</v>
      </c>
      <c r="J4057" s="35">
        <f t="shared" si="441"/>
        <v>14310.26</v>
      </c>
      <c r="K4057" s="35">
        <f t="shared" si="442"/>
        <v>6683.14</v>
      </c>
      <c r="L4057" s="35">
        <f t="shared" si="443"/>
        <v>6683.14</v>
      </c>
      <c r="M4057" s="36">
        <f t="shared" si="444"/>
        <v>0.46701737075357125</v>
      </c>
      <c r="N4057" s="37">
        <f t="shared" si="445"/>
        <v>2022</v>
      </c>
      <c r="O4057" s="38" t="str">
        <f t="shared" si="446"/>
        <v>Q4</v>
      </c>
      <c r="P4057" s="37">
        <f t="shared" si="447"/>
        <v>11</v>
      </c>
    </row>
    <row r="4058" spans="1:16" x14ac:dyDescent="0.25">
      <c r="A4058" s="31">
        <v>44866</v>
      </c>
      <c r="B4058" s="32" t="s">
        <v>82</v>
      </c>
      <c r="C4058" s="32" t="s">
        <v>86</v>
      </c>
      <c r="D4058" s="32" t="s">
        <v>76</v>
      </c>
      <c r="E4058" s="33">
        <v>287</v>
      </c>
      <c r="F4058" s="34">
        <v>30833.34</v>
      </c>
      <c r="G4058" s="34">
        <v>0</v>
      </c>
      <c r="H4058" s="34">
        <v>25504.04</v>
      </c>
      <c r="I4058" s="34">
        <v>2469.09</v>
      </c>
      <c r="J4058" s="35">
        <f t="shared" si="441"/>
        <v>30833.34</v>
      </c>
      <c r="K4058" s="35">
        <f t="shared" si="442"/>
        <v>5329.2999999999993</v>
      </c>
      <c r="L4058" s="35">
        <f t="shared" si="443"/>
        <v>2860.2099999999991</v>
      </c>
      <c r="M4058" s="36">
        <f t="shared" si="444"/>
        <v>0.17284212479089192</v>
      </c>
      <c r="N4058" s="37">
        <f t="shared" si="445"/>
        <v>2022</v>
      </c>
      <c r="O4058" s="38" t="str">
        <f t="shared" si="446"/>
        <v>Q4</v>
      </c>
      <c r="P4058" s="37">
        <f t="shared" si="447"/>
        <v>11</v>
      </c>
    </row>
    <row r="4059" spans="1:16" x14ac:dyDescent="0.25">
      <c r="A4059" s="31">
        <v>44866</v>
      </c>
      <c r="B4059" s="32" t="s">
        <v>82</v>
      </c>
      <c r="C4059" s="32" t="s">
        <v>86</v>
      </c>
      <c r="D4059" s="32" t="s">
        <v>77</v>
      </c>
      <c r="E4059" s="33">
        <v>96</v>
      </c>
      <c r="F4059" s="34">
        <v>9408.0400000000009</v>
      </c>
      <c r="G4059" s="34">
        <v>1312.21</v>
      </c>
      <c r="H4059" s="34">
        <v>7631.27</v>
      </c>
      <c r="I4059" s="34">
        <v>651.75</v>
      </c>
      <c r="J4059" s="35">
        <f t="shared" si="441"/>
        <v>8095.8300000000008</v>
      </c>
      <c r="K4059" s="35">
        <f t="shared" si="442"/>
        <v>464.5600000000004</v>
      </c>
      <c r="L4059" s="35">
        <f t="shared" si="443"/>
        <v>-187.1899999999996</v>
      </c>
      <c r="M4059" s="36">
        <f t="shared" si="444"/>
        <v>5.7382627846681605E-2</v>
      </c>
      <c r="N4059" s="37">
        <f t="shared" si="445"/>
        <v>2022</v>
      </c>
      <c r="O4059" s="38" t="str">
        <f t="shared" si="446"/>
        <v>Q4</v>
      </c>
      <c r="P4059" s="37">
        <f t="shared" si="447"/>
        <v>11</v>
      </c>
    </row>
    <row r="4060" spans="1:16" x14ac:dyDescent="0.25">
      <c r="A4060" s="31">
        <v>44866</v>
      </c>
      <c r="B4060" s="32" t="s">
        <v>82</v>
      </c>
      <c r="C4060" s="32" t="s">
        <v>75</v>
      </c>
      <c r="D4060" s="32" t="s">
        <v>76</v>
      </c>
      <c r="E4060" s="33">
        <v>305</v>
      </c>
      <c r="F4060" s="34">
        <v>30793.85</v>
      </c>
      <c r="G4060" s="34">
        <v>0</v>
      </c>
      <c r="H4060" s="34">
        <v>25248.5</v>
      </c>
      <c r="I4060" s="34">
        <v>0</v>
      </c>
      <c r="J4060" s="35">
        <f t="shared" si="441"/>
        <v>30793.85</v>
      </c>
      <c r="K4060" s="35">
        <f t="shared" si="442"/>
        <v>5545.3499999999985</v>
      </c>
      <c r="L4060" s="35">
        <f t="shared" si="443"/>
        <v>5545.3499999999985</v>
      </c>
      <c r="M4060" s="36">
        <f t="shared" si="444"/>
        <v>0.1800797886590991</v>
      </c>
      <c r="N4060" s="37">
        <f t="shared" si="445"/>
        <v>2022</v>
      </c>
      <c r="O4060" s="38" t="str">
        <f t="shared" si="446"/>
        <v>Q4</v>
      </c>
      <c r="P4060" s="37">
        <f t="shared" si="447"/>
        <v>11</v>
      </c>
    </row>
    <row r="4061" spans="1:16" x14ac:dyDescent="0.25">
      <c r="A4061" s="31">
        <v>44866</v>
      </c>
      <c r="B4061" s="32" t="s">
        <v>82</v>
      </c>
      <c r="C4061" s="32" t="s">
        <v>75</v>
      </c>
      <c r="D4061" s="32" t="s">
        <v>77</v>
      </c>
      <c r="E4061" s="33">
        <v>119</v>
      </c>
      <c r="F4061" s="34">
        <v>13529.73</v>
      </c>
      <c r="G4061" s="34">
        <v>1865.59</v>
      </c>
      <c r="H4061" s="34">
        <v>10929.59</v>
      </c>
      <c r="I4061" s="34">
        <v>0</v>
      </c>
      <c r="J4061" s="35">
        <f t="shared" si="441"/>
        <v>11664.14</v>
      </c>
      <c r="K4061" s="35">
        <f t="shared" si="442"/>
        <v>734.54999999999927</v>
      </c>
      <c r="L4061" s="35">
        <f t="shared" si="443"/>
        <v>734.54999999999927</v>
      </c>
      <c r="M4061" s="36">
        <f t="shared" si="444"/>
        <v>6.2975067171690269E-2</v>
      </c>
      <c r="N4061" s="37">
        <f t="shared" si="445"/>
        <v>2022</v>
      </c>
      <c r="O4061" s="38" t="str">
        <f t="shared" si="446"/>
        <v>Q4</v>
      </c>
      <c r="P4061" s="37">
        <f t="shared" si="447"/>
        <v>11</v>
      </c>
    </row>
    <row r="4062" spans="1:16" x14ac:dyDescent="0.25">
      <c r="A4062" s="31">
        <v>44866</v>
      </c>
      <c r="B4062" s="32" t="s">
        <v>82</v>
      </c>
      <c r="C4062" s="32" t="s">
        <v>78</v>
      </c>
      <c r="D4062" s="32" t="s">
        <v>76</v>
      </c>
      <c r="E4062" s="33">
        <v>2565</v>
      </c>
      <c r="F4062" s="34">
        <v>278533.07</v>
      </c>
      <c r="G4062" s="34">
        <v>0</v>
      </c>
      <c r="H4062" s="34">
        <v>230534.72</v>
      </c>
      <c r="I4062" s="34">
        <v>0</v>
      </c>
      <c r="J4062" s="35">
        <f t="shared" si="441"/>
        <v>278533.07</v>
      </c>
      <c r="K4062" s="35">
        <f t="shared" si="442"/>
        <v>47998.350000000006</v>
      </c>
      <c r="L4062" s="35">
        <f t="shared" si="443"/>
        <v>47998.350000000006</v>
      </c>
      <c r="M4062" s="36">
        <f t="shared" si="444"/>
        <v>0.17232549800998498</v>
      </c>
      <c r="N4062" s="37">
        <f t="shared" si="445"/>
        <v>2022</v>
      </c>
      <c r="O4062" s="38" t="str">
        <f t="shared" si="446"/>
        <v>Q4</v>
      </c>
      <c r="P4062" s="37">
        <f t="shared" si="447"/>
        <v>11</v>
      </c>
    </row>
    <row r="4063" spans="1:16" x14ac:dyDescent="0.25">
      <c r="A4063" s="31">
        <v>44866</v>
      </c>
      <c r="B4063" s="32" t="s">
        <v>82</v>
      </c>
      <c r="C4063" s="32" t="s">
        <v>78</v>
      </c>
      <c r="D4063" s="32" t="s">
        <v>77</v>
      </c>
      <c r="E4063" s="33">
        <v>257</v>
      </c>
      <c r="F4063" s="34">
        <v>28748.79</v>
      </c>
      <c r="G4063" s="34">
        <v>2898.01</v>
      </c>
      <c r="H4063" s="34">
        <v>24270.84</v>
      </c>
      <c r="I4063" s="34">
        <v>0</v>
      </c>
      <c r="J4063" s="35">
        <f t="shared" si="441"/>
        <v>25850.78</v>
      </c>
      <c r="K4063" s="35">
        <f t="shared" si="442"/>
        <v>1579.9399999999987</v>
      </c>
      <c r="L4063" s="35">
        <f t="shared" si="443"/>
        <v>1579.9399999999987</v>
      </c>
      <c r="M4063" s="36">
        <f t="shared" si="444"/>
        <v>6.1117691613173715E-2</v>
      </c>
      <c r="N4063" s="37">
        <f t="shared" si="445"/>
        <v>2022</v>
      </c>
      <c r="O4063" s="38" t="str">
        <f t="shared" si="446"/>
        <v>Q4</v>
      </c>
      <c r="P4063" s="37">
        <f t="shared" si="447"/>
        <v>11</v>
      </c>
    </row>
    <row r="4064" spans="1:16" x14ac:dyDescent="0.25">
      <c r="A4064" s="31">
        <v>44866</v>
      </c>
      <c r="B4064" s="32" t="s">
        <v>82</v>
      </c>
      <c r="C4064" s="32" t="s">
        <v>79</v>
      </c>
      <c r="D4064" s="32" t="s">
        <v>76</v>
      </c>
      <c r="E4064" s="33">
        <v>237</v>
      </c>
      <c r="F4064" s="34">
        <v>25405.19</v>
      </c>
      <c r="G4064" s="34">
        <v>0</v>
      </c>
      <c r="H4064" s="34">
        <v>21500.19</v>
      </c>
      <c r="I4064" s="34">
        <v>0</v>
      </c>
      <c r="J4064" s="35">
        <f t="shared" si="441"/>
        <v>25405.19</v>
      </c>
      <c r="K4064" s="35">
        <f t="shared" si="442"/>
        <v>3905</v>
      </c>
      <c r="L4064" s="35">
        <f t="shared" si="443"/>
        <v>3905</v>
      </c>
      <c r="M4064" s="36">
        <f t="shared" si="444"/>
        <v>0.15370875006248724</v>
      </c>
      <c r="N4064" s="37">
        <f t="shared" si="445"/>
        <v>2022</v>
      </c>
      <c r="O4064" s="38" t="str">
        <f t="shared" si="446"/>
        <v>Q4</v>
      </c>
      <c r="P4064" s="37">
        <f t="shared" si="447"/>
        <v>11</v>
      </c>
    </row>
    <row r="4065" spans="1:16" x14ac:dyDescent="0.25">
      <c r="A4065" s="31">
        <v>44866</v>
      </c>
      <c r="B4065" s="32" t="s">
        <v>82</v>
      </c>
      <c r="C4065" s="32" t="s">
        <v>79</v>
      </c>
      <c r="D4065" s="32" t="s">
        <v>77</v>
      </c>
      <c r="E4065" s="33">
        <v>108</v>
      </c>
      <c r="F4065" s="34">
        <v>12236.85</v>
      </c>
      <c r="G4065" s="34">
        <v>1651.8</v>
      </c>
      <c r="H4065" s="34">
        <v>10044.52</v>
      </c>
      <c r="I4065" s="34">
        <v>0</v>
      </c>
      <c r="J4065" s="35">
        <f t="shared" si="441"/>
        <v>10585.050000000001</v>
      </c>
      <c r="K4065" s="35">
        <f t="shared" si="442"/>
        <v>540.53000000000065</v>
      </c>
      <c r="L4065" s="35">
        <f t="shared" si="443"/>
        <v>540.53000000000065</v>
      </c>
      <c r="M4065" s="36">
        <f t="shared" si="444"/>
        <v>5.1065417735391007E-2</v>
      </c>
      <c r="N4065" s="37">
        <f t="shared" si="445"/>
        <v>2022</v>
      </c>
      <c r="O4065" s="38" t="str">
        <f t="shared" si="446"/>
        <v>Q4</v>
      </c>
      <c r="P4065" s="37">
        <f t="shared" si="447"/>
        <v>11</v>
      </c>
    </row>
    <row r="4066" spans="1:16" x14ac:dyDescent="0.25">
      <c r="A4066" s="31">
        <v>44866</v>
      </c>
      <c r="B4066" s="32" t="s">
        <v>83</v>
      </c>
      <c r="C4066" s="32" t="s">
        <v>86</v>
      </c>
      <c r="D4066" s="32" t="s">
        <v>76</v>
      </c>
      <c r="E4066" s="33">
        <v>96</v>
      </c>
      <c r="F4066" s="34">
        <v>56643.65</v>
      </c>
      <c r="G4066" s="34">
        <v>0</v>
      </c>
      <c r="H4066" s="34">
        <v>30150.02</v>
      </c>
      <c r="I4066" s="34">
        <v>4523.8</v>
      </c>
      <c r="J4066" s="35">
        <f t="shared" si="441"/>
        <v>56643.65</v>
      </c>
      <c r="K4066" s="35">
        <f t="shared" si="442"/>
        <v>26493.63</v>
      </c>
      <c r="L4066" s="35">
        <f t="shared" si="443"/>
        <v>21969.83</v>
      </c>
      <c r="M4066" s="36">
        <f t="shared" si="444"/>
        <v>0.46772462579653679</v>
      </c>
      <c r="N4066" s="37">
        <f t="shared" si="445"/>
        <v>2022</v>
      </c>
      <c r="O4066" s="38" t="str">
        <f t="shared" si="446"/>
        <v>Q4</v>
      </c>
      <c r="P4066" s="37">
        <f t="shared" si="447"/>
        <v>11</v>
      </c>
    </row>
    <row r="4067" spans="1:16" x14ac:dyDescent="0.25">
      <c r="A4067" s="31">
        <v>44866</v>
      </c>
      <c r="B4067" s="32" t="s">
        <v>83</v>
      </c>
      <c r="C4067" s="32" t="s">
        <v>86</v>
      </c>
      <c r="D4067" s="32" t="s">
        <v>77</v>
      </c>
      <c r="E4067" s="33">
        <v>58</v>
      </c>
      <c r="F4067" s="34">
        <v>42226.51</v>
      </c>
      <c r="G4067" s="34">
        <v>6255.77</v>
      </c>
      <c r="H4067" s="34">
        <v>22705.81</v>
      </c>
      <c r="I4067" s="34">
        <v>2946.06</v>
      </c>
      <c r="J4067" s="35">
        <f t="shared" si="441"/>
        <v>35970.740000000005</v>
      </c>
      <c r="K4067" s="35">
        <f t="shared" si="442"/>
        <v>13264.930000000004</v>
      </c>
      <c r="L4067" s="35">
        <f t="shared" si="443"/>
        <v>10318.870000000004</v>
      </c>
      <c r="M4067" s="36">
        <f t="shared" si="444"/>
        <v>0.3687700058436385</v>
      </c>
      <c r="N4067" s="37">
        <f t="shared" si="445"/>
        <v>2022</v>
      </c>
      <c r="O4067" s="38" t="str">
        <f t="shared" si="446"/>
        <v>Q4</v>
      </c>
      <c r="P4067" s="37">
        <f t="shared" si="447"/>
        <v>11</v>
      </c>
    </row>
    <row r="4068" spans="1:16" x14ac:dyDescent="0.25">
      <c r="A4068" s="31">
        <v>44866</v>
      </c>
      <c r="B4068" s="32" t="s">
        <v>83</v>
      </c>
      <c r="C4068" s="32" t="s">
        <v>75</v>
      </c>
      <c r="D4068" s="32" t="s">
        <v>76</v>
      </c>
      <c r="E4068" s="33">
        <v>140</v>
      </c>
      <c r="F4068" s="34">
        <v>92216.79</v>
      </c>
      <c r="G4068" s="34">
        <v>0</v>
      </c>
      <c r="H4068" s="34">
        <v>49877.34</v>
      </c>
      <c r="I4068" s="34">
        <v>0</v>
      </c>
      <c r="J4068" s="35">
        <f t="shared" si="441"/>
        <v>92216.79</v>
      </c>
      <c r="K4068" s="35">
        <f t="shared" si="442"/>
        <v>42339.45</v>
      </c>
      <c r="L4068" s="35">
        <f t="shared" si="443"/>
        <v>42339.45</v>
      </c>
      <c r="M4068" s="36">
        <f t="shared" si="444"/>
        <v>0.45912951426741266</v>
      </c>
      <c r="N4068" s="37">
        <f t="shared" si="445"/>
        <v>2022</v>
      </c>
      <c r="O4068" s="38" t="str">
        <f t="shared" si="446"/>
        <v>Q4</v>
      </c>
      <c r="P4068" s="37">
        <f t="shared" si="447"/>
        <v>11</v>
      </c>
    </row>
    <row r="4069" spans="1:16" x14ac:dyDescent="0.25">
      <c r="A4069" s="31">
        <v>44866</v>
      </c>
      <c r="B4069" s="32" t="s">
        <v>83</v>
      </c>
      <c r="C4069" s="32" t="s">
        <v>75</v>
      </c>
      <c r="D4069" s="32" t="s">
        <v>77</v>
      </c>
      <c r="E4069" s="33">
        <v>65</v>
      </c>
      <c r="F4069" s="34">
        <v>36213.980000000003</v>
      </c>
      <c r="G4069" s="34">
        <v>4934.01</v>
      </c>
      <c r="H4069" s="34">
        <v>19622.39</v>
      </c>
      <c r="I4069" s="34">
        <v>0</v>
      </c>
      <c r="J4069" s="35">
        <f t="shared" si="441"/>
        <v>31279.97</v>
      </c>
      <c r="K4069" s="35">
        <f t="shared" si="442"/>
        <v>11657.580000000002</v>
      </c>
      <c r="L4069" s="35">
        <f t="shared" si="443"/>
        <v>11657.580000000002</v>
      </c>
      <c r="M4069" s="36">
        <f t="shared" si="444"/>
        <v>0.3726851400432929</v>
      </c>
      <c r="N4069" s="37">
        <f t="shared" si="445"/>
        <v>2022</v>
      </c>
      <c r="O4069" s="38" t="str">
        <f t="shared" si="446"/>
        <v>Q4</v>
      </c>
      <c r="P4069" s="37">
        <f t="shared" si="447"/>
        <v>11</v>
      </c>
    </row>
    <row r="4070" spans="1:16" x14ac:dyDescent="0.25">
      <c r="A4070" s="31">
        <v>44866</v>
      </c>
      <c r="B4070" s="32" t="s">
        <v>83</v>
      </c>
      <c r="C4070" s="32" t="s">
        <v>78</v>
      </c>
      <c r="D4070" s="32" t="s">
        <v>76</v>
      </c>
      <c r="E4070" s="33">
        <v>651</v>
      </c>
      <c r="F4070" s="34">
        <v>378843.99</v>
      </c>
      <c r="G4070" s="34">
        <v>0</v>
      </c>
      <c r="H4070" s="34">
        <v>202797.91</v>
      </c>
      <c r="I4070" s="34">
        <v>0</v>
      </c>
      <c r="J4070" s="35">
        <f t="shared" si="441"/>
        <v>378843.99</v>
      </c>
      <c r="K4070" s="35">
        <f t="shared" si="442"/>
        <v>176046.07999999999</v>
      </c>
      <c r="L4070" s="35">
        <f t="shared" si="443"/>
        <v>176046.07999999999</v>
      </c>
      <c r="M4070" s="36">
        <f t="shared" si="444"/>
        <v>0.46469281458048206</v>
      </c>
      <c r="N4070" s="37">
        <f t="shared" si="445"/>
        <v>2022</v>
      </c>
      <c r="O4070" s="38" t="str">
        <f t="shared" si="446"/>
        <v>Q4</v>
      </c>
      <c r="P4070" s="37">
        <f t="shared" si="447"/>
        <v>11</v>
      </c>
    </row>
    <row r="4071" spans="1:16" x14ac:dyDescent="0.25">
      <c r="A4071" s="31">
        <v>44866</v>
      </c>
      <c r="B4071" s="32" t="s">
        <v>83</v>
      </c>
      <c r="C4071" s="32" t="s">
        <v>78</v>
      </c>
      <c r="D4071" s="32" t="s">
        <v>77</v>
      </c>
      <c r="E4071" s="33">
        <v>60</v>
      </c>
      <c r="F4071" s="34">
        <v>36086.720000000001</v>
      </c>
      <c r="G4071" s="34">
        <v>3571</v>
      </c>
      <c r="H4071" s="34">
        <v>19685.96</v>
      </c>
      <c r="I4071" s="34">
        <v>0</v>
      </c>
      <c r="J4071" s="35">
        <f t="shared" si="441"/>
        <v>32515.72</v>
      </c>
      <c r="K4071" s="35">
        <f t="shared" si="442"/>
        <v>12829.760000000002</v>
      </c>
      <c r="L4071" s="35">
        <f t="shared" si="443"/>
        <v>12829.760000000002</v>
      </c>
      <c r="M4071" s="36">
        <f t="shared" si="444"/>
        <v>0.39457099519863015</v>
      </c>
      <c r="N4071" s="37">
        <f t="shared" si="445"/>
        <v>2022</v>
      </c>
      <c r="O4071" s="38" t="str">
        <f t="shared" si="446"/>
        <v>Q4</v>
      </c>
      <c r="P4071" s="37">
        <f t="shared" si="447"/>
        <v>11</v>
      </c>
    </row>
    <row r="4072" spans="1:16" x14ac:dyDescent="0.25">
      <c r="A4072" s="31">
        <v>44866</v>
      </c>
      <c r="B4072" s="32" t="s">
        <v>83</v>
      </c>
      <c r="C4072" s="32" t="s">
        <v>79</v>
      </c>
      <c r="D4072" s="32" t="s">
        <v>76</v>
      </c>
      <c r="E4072" s="33">
        <v>97</v>
      </c>
      <c r="F4072" s="34">
        <v>62219.35</v>
      </c>
      <c r="G4072" s="34">
        <v>0</v>
      </c>
      <c r="H4072" s="34">
        <v>33652.300000000003</v>
      </c>
      <c r="I4072" s="34">
        <v>0</v>
      </c>
      <c r="J4072" s="35">
        <f t="shared" si="441"/>
        <v>62219.35</v>
      </c>
      <c r="K4072" s="35">
        <f t="shared" si="442"/>
        <v>28567.049999999996</v>
      </c>
      <c r="L4072" s="35">
        <f t="shared" si="443"/>
        <v>28567.049999999996</v>
      </c>
      <c r="M4072" s="36">
        <f t="shared" si="444"/>
        <v>0.45913449754778851</v>
      </c>
      <c r="N4072" s="37">
        <f t="shared" si="445"/>
        <v>2022</v>
      </c>
      <c r="O4072" s="38" t="str">
        <f t="shared" si="446"/>
        <v>Q4</v>
      </c>
      <c r="P4072" s="37">
        <f t="shared" si="447"/>
        <v>11</v>
      </c>
    </row>
    <row r="4073" spans="1:16" x14ac:dyDescent="0.25">
      <c r="A4073" s="31">
        <v>44866</v>
      </c>
      <c r="B4073" s="32" t="s">
        <v>83</v>
      </c>
      <c r="C4073" s="32" t="s">
        <v>79</v>
      </c>
      <c r="D4073" s="32" t="s">
        <v>77</v>
      </c>
      <c r="E4073" s="33">
        <v>27</v>
      </c>
      <c r="F4073" s="34">
        <v>15902.52</v>
      </c>
      <c r="G4073" s="34">
        <v>2142.34</v>
      </c>
      <c r="H4073" s="34">
        <v>8573.43</v>
      </c>
      <c r="I4073" s="34">
        <v>0</v>
      </c>
      <c r="J4073" s="35">
        <f t="shared" si="441"/>
        <v>13760.18</v>
      </c>
      <c r="K4073" s="35">
        <f t="shared" si="442"/>
        <v>5186.75</v>
      </c>
      <c r="L4073" s="35">
        <f t="shared" si="443"/>
        <v>5186.75</v>
      </c>
      <c r="M4073" s="36">
        <f t="shared" si="444"/>
        <v>0.37693910980815659</v>
      </c>
      <c r="N4073" s="37">
        <f t="shared" si="445"/>
        <v>2022</v>
      </c>
      <c r="O4073" s="38" t="str">
        <f t="shared" si="446"/>
        <v>Q4</v>
      </c>
      <c r="P4073" s="37">
        <f t="shared" si="447"/>
        <v>11</v>
      </c>
    </row>
    <row r="4074" spans="1:16" x14ac:dyDescent="0.25">
      <c r="A4074" s="31">
        <v>44866</v>
      </c>
      <c r="B4074" s="32" t="s">
        <v>84</v>
      </c>
      <c r="C4074" s="32" t="s">
        <v>86</v>
      </c>
      <c r="D4074" s="32" t="s">
        <v>76</v>
      </c>
      <c r="E4074" s="33">
        <v>74</v>
      </c>
      <c r="F4074" s="34">
        <v>276952.76</v>
      </c>
      <c r="G4074" s="34">
        <v>0</v>
      </c>
      <c r="H4074" s="34">
        <v>228654.49</v>
      </c>
      <c r="I4074" s="34">
        <v>22113.46</v>
      </c>
      <c r="J4074" s="35">
        <f t="shared" si="441"/>
        <v>276952.76</v>
      </c>
      <c r="K4074" s="35">
        <f t="shared" si="442"/>
        <v>48298.270000000019</v>
      </c>
      <c r="L4074" s="35">
        <f t="shared" si="443"/>
        <v>26184.810000000019</v>
      </c>
      <c r="M4074" s="36">
        <f t="shared" si="444"/>
        <v>0.17439172658904001</v>
      </c>
      <c r="N4074" s="37">
        <f t="shared" si="445"/>
        <v>2022</v>
      </c>
      <c r="O4074" s="38" t="str">
        <f t="shared" si="446"/>
        <v>Q4</v>
      </c>
      <c r="P4074" s="37">
        <f t="shared" si="447"/>
        <v>11</v>
      </c>
    </row>
    <row r="4075" spans="1:16" x14ac:dyDescent="0.25">
      <c r="A4075" s="31">
        <v>44866</v>
      </c>
      <c r="B4075" s="32" t="s">
        <v>84</v>
      </c>
      <c r="C4075" s="32" t="s">
        <v>86</v>
      </c>
      <c r="D4075" s="32" t="s">
        <v>77</v>
      </c>
      <c r="E4075" s="33">
        <v>28</v>
      </c>
      <c r="F4075" s="34">
        <v>116807.89</v>
      </c>
      <c r="G4075" s="34">
        <v>15780.76</v>
      </c>
      <c r="H4075" s="34">
        <v>101810.86</v>
      </c>
      <c r="I4075" s="34">
        <v>8099.75</v>
      </c>
      <c r="J4075" s="35">
        <f t="shared" si="441"/>
        <v>101027.13</v>
      </c>
      <c r="K4075" s="35">
        <f t="shared" si="442"/>
        <v>-783.72999999999593</v>
      </c>
      <c r="L4075" s="35">
        <f t="shared" si="443"/>
        <v>-8883.4799999999959</v>
      </c>
      <c r="M4075" s="36">
        <f t="shared" si="444"/>
        <v>-7.7576191662575775E-3</v>
      </c>
      <c r="N4075" s="37">
        <f t="shared" si="445"/>
        <v>2022</v>
      </c>
      <c r="O4075" s="38" t="str">
        <f t="shared" si="446"/>
        <v>Q4</v>
      </c>
      <c r="P4075" s="37">
        <f t="shared" si="447"/>
        <v>11</v>
      </c>
    </row>
    <row r="4076" spans="1:16" x14ac:dyDescent="0.25">
      <c r="A4076" s="31">
        <v>44866</v>
      </c>
      <c r="B4076" s="32" t="s">
        <v>84</v>
      </c>
      <c r="C4076" s="32" t="s">
        <v>75</v>
      </c>
      <c r="D4076" s="32" t="s">
        <v>76</v>
      </c>
      <c r="E4076" s="33">
        <v>69</v>
      </c>
      <c r="F4076" s="34">
        <v>277848.02</v>
      </c>
      <c r="G4076" s="34">
        <v>0</v>
      </c>
      <c r="H4076" s="34">
        <v>232529.66</v>
      </c>
      <c r="I4076" s="34">
        <v>0</v>
      </c>
      <c r="J4076" s="35">
        <f t="shared" si="441"/>
        <v>277848.02</v>
      </c>
      <c r="K4076" s="35">
        <f t="shared" si="442"/>
        <v>45318.360000000015</v>
      </c>
      <c r="L4076" s="35">
        <f t="shared" si="443"/>
        <v>45318.360000000015</v>
      </c>
      <c r="M4076" s="36">
        <f t="shared" si="444"/>
        <v>0.16310485135002945</v>
      </c>
      <c r="N4076" s="37">
        <f t="shared" si="445"/>
        <v>2022</v>
      </c>
      <c r="O4076" s="38" t="str">
        <f t="shared" si="446"/>
        <v>Q4</v>
      </c>
      <c r="P4076" s="37">
        <f t="shared" si="447"/>
        <v>11</v>
      </c>
    </row>
    <row r="4077" spans="1:16" x14ac:dyDescent="0.25">
      <c r="A4077" s="31">
        <v>44866</v>
      </c>
      <c r="B4077" s="32" t="s">
        <v>84</v>
      </c>
      <c r="C4077" s="32" t="s">
        <v>75</v>
      </c>
      <c r="D4077" s="32" t="s">
        <v>77</v>
      </c>
      <c r="E4077" s="33">
        <v>28</v>
      </c>
      <c r="F4077" s="34">
        <v>117889</v>
      </c>
      <c r="G4077" s="34">
        <v>17039.48</v>
      </c>
      <c r="H4077" s="34">
        <v>100255.66</v>
      </c>
      <c r="I4077" s="34">
        <v>0</v>
      </c>
      <c r="J4077" s="35">
        <f t="shared" si="441"/>
        <v>100849.52</v>
      </c>
      <c r="K4077" s="35">
        <f t="shared" si="442"/>
        <v>593.86000000000058</v>
      </c>
      <c r="L4077" s="35">
        <f t="shared" si="443"/>
        <v>593.86000000000058</v>
      </c>
      <c r="M4077" s="36">
        <f t="shared" si="444"/>
        <v>5.8885753744787337E-3</v>
      </c>
      <c r="N4077" s="37">
        <f t="shared" si="445"/>
        <v>2022</v>
      </c>
      <c r="O4077" s="38" t="str">
        <f t="shared" si="446"/>
        <v>Q4</v>
      </c>
      <c r="P4077" s="37">
        <f t="shared" si="447"/>
        <v>11</v>
      </c>
    </row>
    <row r="4078" spans="1:16" x14ac:dyDescent="0.25">
      <c r="A4078" s="31">
        <v>44866</v>
      </c>
      <c r="B4078" s="32" t="s">
        <v>84</v>
      </c>
      <c r="C4078" s="32" t="s">
        <v>78</v>
      </c>
      <c r="D4078" s="32" t="s">
        <v>76</v>
      </c>
      <c r="E4078" s="33">
        <v>237</v>
      </c>
      <c r="F4078" s="34">
        <v>1003673.57</v>
      </c>
      <c r="G4078" s="34">
        <v>0</v>
      </c>
      <c r="H4078" s="34">
        <v>842800.83</v>
      </c>
      <c r="I4078" s="34">
        <v>0</v>
      </c>
      <c r="J4078" s="35">
        <f t="shared" si="441"/>
        <v>1003673.57</v>
      </c>
      <c r="K4078" s="35">
        <f t="shared" si="442"/>
        <v>160872.74</v>
      </c>
      <c r="L4078" s="35">
        <f t="shared" si="443"/>
        <v>160872.74</v>
      </c>
      <c r="M4078" s="36">
        <f t="shared" si="444"/>
        <v>0.16028392577877687</v>
      </c>
      <c r="N4078" s="37">
        <f t="shared" si="445"/>
        <v>2022</v>
      </c>
      <c r="O4078" s="38" t="str">
        <f t="shared" si="446"/>
        <v>Q4</v>
      </c>
      <c r="P4078" s="37">
        <f t="shared" si="447"/>
        <v>11</v>
      </c>
    </row>
    <row r="4079" spans="1:16" x14ac:dyDescent="0.25">
      <c r="A4079" s="31">
        <v>44866</v>
      </c>
      <c r="B4079" s="32" t="s">
        <v>84</v>
      </c>
      <c r="C4079" s="32" t="s">
        <v>78</v>
      </c>
      <c r="D4079" s="32" t="s">
        <v>77</v>
      </c>
      <c r="E4079" s="33">
        <v>18</v>
      </c>
      <c r="F4079" s="34">
        <v>64283.61</v>
      </c>
      <c r="G4079" s="34">
        <v>5547.57</v>
      </c>
      <c r="H4079" s="34">
        <v>54799.47</v>
      </c>
      <c r="I4079" s="34">
        <v>0</v>
      </c>
      <c r="J4079" s="35">
        <f t="shared" si="441"/>
        <v>58736.04</v>
      </c>
      <c r="K4079" s="35">
        <f t="shared" si="442"/>
        <v>3936.5699999999997</v>
      </c>
      <c r="L4079" s="35">
        <f t="shared" si="443"/>
        <v>3936.5699999999997</v>
      </c>
      <c r="M4079" s="36">
        <f t="shared" si="444"/>
        <v>6.7021372227341169E-2</v>
      </c>
      <c r="N4079" s="37">
        <f t="shared" si="445"/>
        <v>2022</v>
      </c>
      <c r="O4079" s="38" t="str">
        <f t="shared" si="446"/>
        <v>Q4</v>
      </c>
      <c r="P4079" s="37">
        <f t="shared" si="447"/>
        <v>11</v>
      </c>
    </row>
    <row r="4080" spans="1:16" x14ac:dyDescent="0.25">
      <c r="A4080" s="31">
        <v>44866</v>
      </c>
      <c r="B4080" s="32" t="s">
        <v>84</v>
      </c>
      <c r="C4080" s="32" t="s">
        <v>79</v>
      </c>
      <c r="D4080" s="32" t="s">
        <v>76</v>
      </c>
      <c r="E4080" s="33">
        <v>42</v>
      </c>
      <c r="F4080" s="34">
        <v>191254.03</v>
      </c>
      <c r="G4080" s="34">
        <v>0</v>
      </c>
      <c r="H4080" s="34">
        <v>168665.07</v>
      </c>
      <c r="I4080" s="34">
        <v>0</v>
      </c>
      <c r="J4080" s="35">
        <f t="shared" si="441"/>
        <v>191254.03</v>
      </c>
      <c r="K4080" s="35">
        <f t="shared" si="442"/>
        <v>22588.959999999992</v>
      </c>
      <c r="L4080" s="35">
        <f t="shared" si="443"/>
        <v>22588.959999999992</v>
      </c>
      <c r="M4080" s="36">
        <f t="shared" si="444"/>
        <v>0.11810972035465078</v>
      </c>
      <c r="N4080" s="37">
        <f t="shared" si="445"/>
        <v>2022</v>
      </c>
      <c r="O4080" s="38" t="str">
        <f t="shared" si="446"/>
        <v>Q4</v>
      </c>
      <c r="P4080" s="37">
        <f t="shared" si="447"/>
        <v>11</v>
      </c>
    </row>
    <row r="4081" spans="1:16" x14ac:dyDescent="0.25">
      <c r="A4081" s="31">
        <v>44866</v>
      </c>
      <c r="B4081" s="32" t="s">
        <v>84</v>
      </c>
      <c r="C4081" s="32" t="s">
        <v>79</v>
      </c>
      <c r="D4081" s="32" t="s">
        <v>77</v>
      </c>
      <c r="E4081" s="33">
        <v>20</v>
      </c>
      <c r="F4081" s="34">
        <v>71792.87</v>
      </c>
      <c r="G4081" s="34">
        <v>7996.94</v>
      </c>
      <c r="H4081" s="34">
        <v>58041.21</v>
      </c>
      <c r="I4081" s="34">
        <v>0</v>
      </c>
      <c r="J4081" s="35">
        <f t="shared" si="441"/>
        <v>63795.929999999993</v>
      </c>
      <c r="K4081" s="35">
        <f t="shared" si="442"/>
        <v>5754.7199999999939</v>
      </c>
      <c r="L4081" s="35">
        <f t="shared" si="443"/>
        <v>5754.7199999999939</v>
      </c>
      <c r="M4081" s="36">
        <f t="shared" si="444"/>
        <v>9.0205127505782801E-2</v>
      </c>
      <c r="N4081" s="37">
        <f t="shared" si="445"/>
        <v>2022</v>
      </c>
      <c r="O4081" s="38" t="str">
        <f t="shared" si="446"/>
        <v>Q4</v>
      </c>
      <c r="P4081" s="37">
        <f t="shared" si="447"/>
        <v>11</v>
      </c>
    </row>
    <row r="4082" spans="1:16" x14ac:dyDescent="0.25">
      <c r="A4082" s="31">
        <v>44866</v>
      </c>
      <c r="B4082" s="32" t="s">
        <v>85</v>
      </c>
      <c r="C4082" s="32" t="s">
        <v>86</v>
      </c>
      <c r="D4082" s="32" t="s">
        <v>76</v>
      </c>
      <c r="E4082" s="33">
        <v>54</v>
      </c>
      <c r="F4082" s="34">
        <v>71574.37</v>
      </c>
      <c r="G4082" s="34">
        <v>0</v>
      </c>
      <c r="H4082" s="34">
        <v>39870.879999999997</v>
      </c>
      <c r="I4082" s="34">
        <v>5725.82</v>
      </c>
      <c r="J4082" s="35">
        <f t="shared" si="441"/>
        <v>71574.37</v>
      </c>
      <c r="K4082" s="35">
        <f t="shared" si="442"/>
        <v>31703.489999999998</v>
      </c>
      <c r="L4082" s="35">
        <f t="shared" si="443"/>
        <v>25977.67</v>
      </c>
      <c r="M4082" s="36">
        <f t="shared" si="444"/>
        <v>0.44294473007586377</v>
      </c>
      <c r="N4082" s="37">
        <f t="shared" si="445"/>
        <v>2022</v>
      </c>
      <c r="O4082" s="38" t="str">
        <f t="shared" si="446"/>
        <v>Q4</v>
      </c>
      <c r="P4082" s="37">
        <f t="shared" si="447"/>
        <v>11</v>
      </c>
    </row>
    <row r="4083" spans="1:16" x14ac:dyDescent="0.25">
      <c r="A4083" s="31">
        <v>44866</v>
      </c>
      <c r="B4083" s="32" t="s">
        <v>85</v>
      </c>
      <c r="C4083" s="32" t="s">
        <v>86</v>
      </c>
      <c r="D4083" s="32" t="s">
        <v>77</v>
      </c>
      <c r="E4083" s="33">
        <v>25</v>
      </c>
      <c r="F4083" s="34">
        <v>28114.66</v>
      </c>
      <c r="G4083" s="34">
        <v>3940.11</v>
      </c>
      <c r="H4083" s="34">
        <v>14398.92</v>
      </c>
      <c r="I4083" s="34">
        <v>1951.18</v>
      </c>
      <c r="J4083" s="35">
        <f t="shared" si="441"/>
        <v>24174.55</v>
      </c>
      <c r="K4083" s="35">
        <f t="shared" si="442"/>
        <v>9775.6299999999992</v>
      </c>
      <c r="L4083" s="35">
        <f t="shared" si="443"/>
        <v>7824.4499999999989</v>
      </c>
      <c r="M4083" s="36">
        <f t="shared" si="444"/>
        <v>0.4043769170470598</v>
      </c>
      <c r="N4083" s="37">
        <f t="shared" si="445"/>
        <v>2022</v>
      </c>
      <c r="O4083" s="38" t="str">
        <f t="shared" si="446"/>
        <v>Q4</v>
      </c>
      <c r="P4083" s="37">
        <f t="shared" si="447"/>
        <v>11</v>
      </c>
    </row>
    <row r="4084" spans="1:16" x14ac:dyDescent="0.25">
      <c r="A4084" s="31">
        <v>44866</v>
      </c>
      <c r="B4084" s="32" t="s">
        <v>85</v>
      </c>
      <c r="C4084" s="32" t="s">
        <v>75</v>
      </c>
      <c r="D4084" s="32" t="s">
        <v>76</v>
      </c>
      <c r="E4084" s="33">
        <v>58</v>
      </c>
      <c r="F4084" s="34">
        <v>73518.149999999994</v>
      </c>
      <c r="G4084" s="34">
        <v>0</v>
      </c>
      <c r="H4084" s="34">
        <v>41017.71</v>
      </c>
      <c r="I4084" s="34">
        <v>0</v>
      </c>
      <c r="J4084" s="35">
        <f t="shared" si="441"/>
        <v>73518.149999999994</v>
      </c>
      <c r="K4084" s="35">
        <f t="shared" si="442"/>
        <v>32500.439999999995</v>
      </c>
      <c r="L4084" s="35">
        <f t="shared" si="443"/>
        <v>32500.439999999995</v>
      </c>
      <c r="M4084" s="36">
        <f t="shared" si="444"/>
        <v>0.44207369200666768</v>
      </c>
      <c r="N4084" s="37">
        <f t="shared" si="445"/>
        <v>2022</v>
      </c>
      <c r="O4084" s="38" t="str">
        <f t="shared" si="446"/>
        <v>Q4</v>
      </c>
      <c r="P4084" s="37">
        <f t="shared" si="447"/>
        <v>11</v>
      </c>
    </row>
    <row r="4085" spans="1:16" x14ac:dyDescent="0.25">
      <c r="A4085" s="31">
        <v>44866</v>
      </c>
      <c r="B4085" s="32" t="s">
        <v>85</v>
      </c>
      <c r="C4085" s="32" t="s">
        <v>75</v>
      </c>
      <c r="D4085" s="32" t="s">
        <v>77</v>
      </c>
      <c r="E4085" s="33">
        <v>18</v>
      </c>
      <c r="F4085" s="34">
        <v>24349.86</v>
      </c>
      <c r="G4085" s="34">
        <v>3041.4</v>
      </c>
      <c r="H4085" s="34">
        <v>13949.03</v>
      </c>
      <c r="I4085" s="34">
        <v>0</v>
      </c>
      <c r="J4085" s="35">
        <f t="shared" si="441"/>
        <v>21308.46</v>
      </c>
      <c r="K4085" s="35">
        <f t="shared" si="442"/>
        <v>7359.4299999999985</v>
      </c>
      <c r="L4085" s="35">
        <f t="shared" si="443"/>
        <v>7359.4299999999985</v>
      </c>
      <c r="M4085" s="36">
        <f t="shared" si="444"/>
        <v>0.34537596804273979</v>
      </c>
      <c r="N4085" s="37">
        <f t="shared" si="445"/>
        <v>2022</v>
      </c>
      <c r="O4085" s="38" t="str">
        <f t="shared" si="446"/>
        <v>Q4</v>
      </c>
      <c r="P4085" s="37">
        <f t="shared" si="447"/>
        <v>11</v>
      </c>
    </row>
    <row r="4086" spans="1:16" x14ac:dyDescent="0.25">
      <c r="A4086" s="31">
        <v>44866</v>
      </c>
      <c r="B4086" s="32" t="s">
        <v>85</v>
      </c>
      <c r="C4086" s="32" t="s">
        <v>78</v>
      </c>
      <c r="D4086" s="32" t="s">
        <v>76</v>
      </c>
      <c r="E4086" s="33">
        <v>287</v>
      </c>
      <c r="F4086" s="34">
        <v>377830.87</v>
      </c>
      <c r="G4086" s="34">
        <v>0</v>
      </c>
      <c r="H4086" s="34">
        <v>208225.5</v>
      </c>
      <c r="I4086" s="34">
        <v>0</v>
      </c>
      <c r="J4086" s="35">
        <f t="shared" si="441"/>
        <v>377830.87</v>
      </c>
      <c r="K4086" s="35">
        <f t="shared" si="442"/>
        <v>169605.37</v>
      </c>
      <c r="L4086" s="35">
        <f t="shared" si="443"/>
        <v>169605.37</v>
      </c>
      <c r="M4086" s="36">
        <f t="shared" si="444"/>
        <v>0.44889230464413876</v>
      </c>
      <c r="N4086" s="37">
        <f t="shared" si="445"/>
        <v>2022</v>
      </c>
      <c r="O4086" s="38" t="str">
        <f t="shared" si="446"/>
        <v>Q4</v>
      </c>
      <c r="P4086" s="37">
        <f t="shared" si="447"/>
        <v>11</v>
      </c>
    </row>
    <row r="4087" spans="1:16" x14ac:dyDescent="0.25">
      <c r="A4087" s="31">
        <v>44866</v>
      </c>
      <c r="B4087" s="32" t="s">
        <v>85</v>
      </c>
      <c r="C4087" s="32" t="s">
        <v>78</v>
      </c>
      <c r="D4087" s="32" t="s">
        <v>77</v>
      </c>
      <c r="E4087" s="33">
        <v>28</v>
      </c>
      <c r="F4087" s="34">
        <v>36354.769999999997</v>
      </c>
      <c r="G4087" s="34">
        <v>3425.96</v>
      </c>
      <c r="H4087" s="34">
        <v>20388.400000000001</v>
      </c>
      <c r="I4087" s="34">
        <v>0</v>
      </c>
      <c r="J4087" s="35">
        <f t="shared" si="441"/>
        <v>32928.81</v>
      </c>
      <c r="K4087" s="35">
        <f t="shared" si="442"/>
        <v>12540.409999999996</v>
      </c>
      <c r="L4087" s="35">
        <f t="shared" si="443"/>
        <v>12540.409999999996</v>
      </c>
      <c r="M4087" s="36">
        <f t="shared" si="444"/>
        <v>0.38083398701623283</v>
      </c>
      <c r="N4087" s="37">
        <f t="shared" si="445"/>
        <v>2022</v>
      </c>
      <c r="O4087" s="38" t="str">
        <f t="shared" si="446"/>
        <v>Q4</v>
      </c>
      <c r="P4087" s="37">
        <f t="shared" si="447"/>
        <v>11</v>
      </c>
    </row>
    <row r="4088" spans="1:16" x14ac:dyDescent="0.25">
      <c r="A4088" s="31">
        <v>44866</v>
      </c>
      <c r="B4088" s="32" t="s">
        <v>85</v>
      </c>
      <c r="C4088" s="32" t="s">
        <v>79</v>
      </c>
      <c r="D4088" s="32" t="s">
        <v>76</v>
      </c>
      <c r="E4088" s="33">
        <v>41</v>
      </c>
      <c r="F4088" s="34">
        <v>47173.8</v>
      </c>
      <c r="G4088" s="34">
        <v>0</v>
      </c>
      <c r="H4088" s="34">
        <v>25606.87</v>
      </c>
      <c r="I4088" s="34">
        <v>0</v>
      </c>
      <c r="J4088" s="35">
        <f t="shared" si="441"/>
        <v>47173.8</v>
      </c>
      <c r="K4088" s="35">
        <f t="shared" si="442"/>
        <v>21566.930000000004</v>
      </c>
      <c r="L4088" s="35">
        <f t="shared" si="443"/>
        <v>21566.930000000004</v>
      </c>
      <c r="M4088" s="36">
        <f t="shared" si="444"/>
        <v>0.45718025683748187</v>
      </c>
      <c r="N4088" s="37">
        <f t="shared" si="445"/>
        <v>2022</v>
      </c>
      <c r="O4088" s="38" t="str">
        <f t="shared" si="446"/>
        <v>Q4</v>
      </c>
      <c r="P4088" s="37">
        <f t="shared" si="447"/>
        <v>11</v>
      </c>
    </row>
    <row r="4089" spans="1:16" x14ac:dyDescent="0.25">
      <c r="A4089" s="31">
        <v>44866</v>
      </c>
      <c r="B4089" s="32" t="s">
        <v>85</v>
      </c>
      <c r="C4089" s="32" t="s">
        <v>79</v>
      </c>
      <c r="D4089" s="32" t="s">
        <v>77</v>
      </c>
      <c r="E4089" s="33">
        <v>11</v>
      </c>
      <c r="F4089" s="34">
        <v>13625.46</v>
      </c>
      <c r="G4089" s="34">
        <v>1849.01</v>
      </c>
      <c r="H4089" s="34">
        <v>6626.42</v>
      </c>
      <c r="I4089" s="34">
        <v>0</v>
      </c>
      <c r="J4089" s="35">
        <f t="shared" si="441"/>
        <v>11776.449999999999</v>
      </c>
      <c r="K4089" s="35">
        <f t="shared" si="442"/>
        <v>5150.0299999999988</v>
      </c>
      <c r="L4089" s="35">
        <f t="shared" si="443"/>
        <v>5150.0299999999988</v>
      </c>
      <c r="M4089" s="36">
        <f t="shared" si="444"/>
        <v>0.43731599930369502</v>
      </c>
      <c r="N4089" s="37">
        <f t="shared" si="445"/>
        <v>2022</v>
      </c>
      <c r="O4089" s="38" t="str">
        <f t="shared" si="446"/>
        <v>Q4</v>
      </c>
      <c r="P4089" s="37">
        <f t="shared" si="447"/>
        <v>11</v>
      </c>
    </row>
    <row r="4090" spans="1:16" x14ac:dyDescent="0.25">
      <c r="A4090" s="31">
        <v>44896</v>
      </c>
      <c r="B4090" s="32" t="s">
        <v>74</v>
      </c>
      <c r="C4090" s="32" t="s">
        <v>86</v>
      </c>
      <c r="D4090" s="32" t="s">
        <v>76</v>
      </c>
      <c r="E4090" s="33">
        <v>141</v>
      </c>
      <c r="F4090" s="34">
        <v>59728.44</v>
      </c>
      <c r="G4090" s="34">
        <v>0</v>
      </c>
      <c r="H4090" s="34">
        <v>34452.339999999997</v>
      </c>
      <c r="I4090" s="34">
        <v>4772.5600000000004</v>
      </c>
      <c r="J4090" s="35">
        <f t="shared" si="441"/>
        <v>59728.44</v>
      </c>
      <c r="K4090" s="35">
        <f t="shared" si="442"/>
        <v>25276.100000000006</v>
      </c>
      <c r="L4090" s="35">
        <f t="shared" si="443"/>
        <v>20503.540000000005</v>
      </c>
      <c r="M4090" s="36">
        <f t="shared" si="444"/>
        <v>0.42318366259021672</v>
      </c>
      <c r="N4090" s="37">
        <f t="shared" si="445"/>
        <v>2022</v>
      </c>
      <c r="O4090" s="38" t="str">
        <f t="shared" si="446"/>
        <v>Q4</v>
      </c>
      <c r="P4090" s="37">
        <f t="shared" si="447"/>
        <v>12</v>
      </c>
    </row>
    <row r="4091" spans="1:16" x14ac:dyDescent="0.25">
      <c r="A4091" s="31">
        <v>44896</v>
      </c>
      <c r="B4091" s="32" t="s">
        <v>74</v>
      </c>
      <c r="C4091" s="32" t="s">
        <v>86</v>
      </c>
      <c r="D4091" s="32" t="s">
        <v>77</v>
      </c>
      <c r="E4091" s="33">
        <v>137</v>
      </c>
      <c r="F4091" s="34">
        <v>65337.71</v>
      </c>
      <c r="G4091" s="34">
        <v>8472.4</v>
      </c>
      <c r="H4091" s="34">
        <v>38413.65</v>
      </c>
      <c r="I4091" s="34">
        <v>4552.4399999999996</v>
      </c>
      <c r="J4091" s="35">
        <f t="shared" si="441"/>
        <v>56865.31</v>
      </c>
      <c r="K4091" s="35">
        <f t="shared" si="442"/>
        <v>18451.659999999996</v>
      </c>
      <c r="L4091" s="35">
        <f t="shared" si="443"/>
        <v>13899.219999999998</v>
      </c>
      <c r="M4091" s="36">
        <f t="shared" si="444"/>
        <v>0.32448007405569401</v>
      </c>
      <c r="N4091" s="37">
        <f t="shared" si="445"/>
        <v>2022</v>
      </c>
      <c r="O4091" s="38" t="str">
        <f t="shared" si="446"/>
        <v>Q4</v>
      </c>
      <c r="P4091" s="37">
        <f t="shared" si="447"/>
        <v>12</v>
      </c>
    </row>
    <row r="4092" spans="1:16" x14ac:dyDescent="0.25">
      <c r="A4092" s="31">
        <v>44896</v>
      </c>
      <c r="B4092" s="32" t="s">
        <v>74</v>
      </c>
      <c r="C4092" s="32" t="s">
        <v>75</v>
      </c>
      <c r="D4092" s="32" t="s">
        <v>76</v>
      </c>
      <c r="E4092" s="33">
        <v>196</v>
      </c>
      <c r="F4092" s="34">
        <v>86445.5</v>
      </c>
      <c r="G4092" s="34">
        <v>0</v>
      </c>
      <c r="H4092" s="34">
        <v>53097.2</v>
      </c>
      <c r="I4092" s="34">
        <v>0</v>
      </c>
      <c r="J4092" s="35">
        <f t="shared" si="441"/>
        <v>86445.5</v>
      </c>
      <c r="K4092" s="35">
        <f t="shared" si="442"/>
        <v>33348.300000000003</v>
      </c>
      <c r="L4092" s="35">
        <f t="shared" si="443"/>
        <v>33348.300000000003</v>
      </c>
      <c r="M4092" s="36">
        <f t="shared" si="444"/>
        <v>0.38577253876720019</v>
      </c>
      <c r="N4092" s="37">
        <f t="shared" si="445"/>
        <v>2022</v>
      </c>
      <c r="O4092" s="38" t="str">
        <f t="shared" si="446"/>
        <v>Q4</v>
      </c>
      <c r="P4092" s="37">
        <f t="shared" si="447"/>
        <v>12</v>
      </c>
    </row>
    <row r="4093" spans="1:16" x14ac:dyDescent="0.25">
      <c r="A4093" s="31">
        <v>44896</v>
      </c>
      <c r="B4093" s="32" t="s">
        <v>74</v>
      </c>
      <c r="C4093" s="32" t="s">
        <v>75</v>
      </c>
      <c r="D4093" s="32" t="s">
        <v>77</v>
      </c>
      <c r="E4093" s="33">
        <v>138</v>
      </c>
      <c r="F4093" s="34">
        <v>56527.76</v>
      </c>
      <c r="G4093" s="34">
        <v>7329.63</v>
      </c>
      <c r="H4093" s="34">
        <v>34957.46</v>
      </c>
      <c r="I4093" s="34">
        <v>0</v>
      </c>
      <c r="J4093" s="35">
        <f t="shared" si="441"/>
        <v>49198.130000000005</v>
      </c>
      <c r="K4093" s="35">
        <f t="shared" si="442"/>
        <v>14240.670000000006</v>
      </c>
      <c r="L4093" s="35">
        <f t="shared" si="443"/>
        <v>14240.670000000006</v>
      </c>
      <c r="M4093" s="36">
        <f t="shared" si="444"/>
        <v>0.28945551385794549</v>
      </c>
      <c r="N4093" s="37">
        <f t="shared" si="445"/>
        <v>2022</v>
      </c>
      <c r="O4093" s="38" t="str">
        <f t="shared" si="446"/>
        <v>Q4</v>
      </c>
      <c r="P4093" s="37">
        <f t="shared" si="447"/>
        <v>12</v>
      </c>
    </row>
    <row r="4094" spans="1:16" x14ac:dyDescent="0.25">
      <c r="A4094" s="31">
        <v>44896</v>
      </c>
      <c r="B4094" s="32" t="s">
        <v>74</v>
      </c>
      <c r="C4094" s="32" t="s">
        <v>78</v>
      </c>
      <c r="D4094" s="32" t="s">
        <v>76</v>
      </c>
      <c r="E4094" s="33">
        <v>1023</v>
      </c>
      <c r="F4094" s="34">
        <v>440526.1</v>
      </c>
      <c r="G4094" s="34">
        <v>0</v>
      </c>
      <c r="H4094" s="34">
        <v>269724.36</v>
      </c>
      <c r="I4094" s="34">
        <v>0</v>
      </c>
      <c r="J4094" s="35">
        <f t="shared" si="441"/>
        <v>440526.1</v>
      </c>
      <c r="K4094" s="35">
        <f t="shared" si="442"/>
        <v>170801.74</v>
      </c>
      <c r="L4094" s="35">
        <f t="shared" si="443"/>
        <v>170801.74</v>
      </c>
      <c r="M4094" s="36">
        <f t="shared" si="444"/>
        <v>0.38772218036570366</v>
      </c>
      <c r="N4094" s="37">
        <f t="shared" si="445"/>
        <v>2022</v>
      </c>
      <c r="O4094" s="38" t="str">
        <f t="shared" si="446"/>
        <v>Q4</v>
      </c>
      <c r="P4094" s="37">
        <f t="shared" si="447"/>
        <v>12</v>
      </c>
    </row>
    <row r="4095" spans="1:16" x14ac:dyDescent="0.25">
      <c r="A4095" s="31">
        <v>44896</v>
      </c>
      <c r="B4095" s="32" t="s">
        <v>74</v>
      </c>
      <c r="C4095" s="32" t="s">
        <v>78</v>
      </c>
      <c r="D4095" s="32" t="s">
        <v>77</v>
      </c>
      <c r="E4095" s="33">
        <v>310</v>
      </c>
      <c r="F4095" s="34">
        <v>132503.38</v>
      </c>
      <c r="G4095" s="34">
        <v>14206.41</v>
      </c>
      <c r="H4095" s="34">
        <v>79951.3</v>
      </c>
      <c r="I4095" s="34">
        <v>0</v>
      </c>
      <c r="J4095" s="35">
        <f t="shared" si="441"/>
        <v>118296.97</v>
      </c>
      <c r="K4095" s="35">
        <f t="shared" si="442"/>
        <v>38345.67</v>
      </c>
      <c r="L4095" s="35">
        <f t="shared" si="443"/>
        <v>38345.67</v>
      </c>
      <c r="M4095" s="36">
        <f t="shared" si="444"/>
        <v>0.32414752465764762</v>
      </c>
      <c r="N4095" s="37">
        <f t="shared" si="445"/>
        <v>2022</v>
      </c>
      <c r="O4095" s="38" t="str">
        <f t="shared" si="446"/>
        <v>Q4</v>
      </c>
      <c r="P4095" s="37">
        <f t="shared" si="447"/>
        <v>12</v>
      </c>
    </row>
    <row r="4096" spans="1:16" x14ac:dyDescent="0.25">
      <c r="A4096" s="31">
        <v>44896</v>
      </c>
      <c r="B4096" s="32" t="s">
        <v>74</v>
      </c>
      <c r="C4096" s="32" t="s">
        <v>79</v>
      </c>
      <c r="D4096" s="32" t="s">
        <v>76</v>
      </c>
      <c r="E4096" s="33">
        <v>111</v>
      </c>
      <c r="F4096" s="34">
        <v>52347.46</v>
      </c>
      <c r="G4096" s="34">
        <v>0</v>
      </c>
      <c r="H4096" s="34">
        <v>30089.61</v>
      </c>
      <c r="I4096" s="34">
        <v>0</v>
      </c>
      <c r="J4096" s="35">
        <f t="shared" si="441"/>
        <v>52347.46</v>
      </c>
      <c r="K4096" s="35">
        <f t="shared" si="442"/>
        <v>22257.85</v>
      </c>
      <c r="L4096" s="35">
        <f t="shared" si="443"/>
        <v>22257.85</v>
      </c>
      <c r="M4096" s="36">
        <f t="shared" si="444"/>
        <v>0.42519446024697283</v>
      </c>
      <c r="N4096" s="37">
        <f t="shared" si="445"/>
        <v>2022</v>
      </c>
      <c r="O4096" s="38" t="str">
        <f t="shared" si="446"/>
        <v>Q4</v>
      </c>
      <c r="P4096" s="37">
        <f t="shared" si="447"/>
        <v>12</v>
      </c>
    </row>
    <row r="4097" spans="1:16" x14ac:dyDescent="0.25">
      <c r="A4097" s="31">
        <v>44896</v>
      </c>
      <c r="B4097" s="32" t="s">
        <v>74</v>
      </c>
      <c r="C4097" s="32" t="s">
        <v>79</v>
      </c>
      <c r="D4097" s="32" t="s">
        <v>77</v>
      </c>
      <c r="E4097" s="33">
        <v>100</v>
      </c>
      <c r="F4097" s="34">
        <v>44169.24</v>
      </c>
      <c r="G4097" s="34">
        <v>5927.08</v>
      </c>
      <c r="H4097" s="34">
        <v>25632.81</v>
      </c>
      <c r="I4097" s="34">
        <v>0</v>
      </c>
      <c r="J4097" s="35">
        <f t="shared" si="441"/>
        <v>38242.159999999996</v>
      </c>
      <c r="K4097" s="35">
        <f t="shared" si="442"/>
        <v>12609.349999999995</v>
      </c>
      <c r="L4097" s="35">
        <f t="shared" si="443"/>
        <v>12609.349999999995</v>
      </c>
      <c r="M4097" s="36">
        <f t="shared" si="444"/>
        <v>0.32972379175234862</v>
      </c>
      <c r="N4097" s="37">
        <f t="shared" si="445"/>
        <v>2022</v>
      </c>
      <c r="O4097" s="38" t="str">
        <f t="shared" si="446"/>
        <v>Q4</v>
      </c>
      <c r="P4097" s="37">
        <f t="shared" si="447"/>
        <v>12</v>
      </c>
    </row>
    <row r="4098" spans="1:16" x14ac:dyDescent="0.25">
      <c r="A4098" s="31">
        <v>44896</v>
      </c>
      <c r="B4098" s="32" t="s">
        <v>80</v>
      </c>
      <c r="C4098" s="32" t="s">
        <v>86</v>
      </c>
      <c r="D4098" s="32" t="s">
        <v>76</v>
      </c>
      <c r="E4098" s="33">
        <v>45</v>
      </c>
      <c r="F4098" s="34">
        <v>382360.31</v>
      </c>
      <c r="G4098" s="34">
        <v>0</v>
      </c>
      <c r="H4098" s="34">
        <v>328252.90999999997</v>
      </c>
      <c r="I4098" s="34">
        <v>30588.34</v>
      </c>
      <c r="J4098" s="35">
        <f t="shared" ref="J4098:J4161" si="448">F4098-G4098</f>
        <v>382360.31</v>
      </c>
      <c r="K4098" s="35">
        <f t="shared" ref="K4098:K4161" si="449">J4098-H4098</f>
        <v>54107.400000000023</v>
      </c>
      <c r="L4098" s="35">
        <f t="shared" ref="L4098:L4161" si="450">K4098-I4098</f>
        <v>23519.060000000023</v>
      </c>
      <c r="M4098" s="36">
        <f t="shared" ref="M4098:M4161" si="451">IF(J4098=0,0,K4098/J4098)</f>
        <v>0.14150893433473788</v>
      </c>
      <c r="N4098" s="37">
        <f t="shared" ref="N4098:N4161" si="452">YEAR(A4098)</f>
        <v>2022</v>
      </c>
      <c r="O4098" s="38" t="str">
        <f t="shared" ref="O4098:O4161" si="453">"Q"&amp;ROUNDUP(MONTH(A4098)/3,0)</f>
        <v>Q4</v>
      </c>
      <c r="P4098" s="37">
        <f t="shared" ref="P4098:P4161" si="454">MONTH(A4098)</f>
        <v>12</v>
      </c>
    </row>
    <row r="4099" spans="1:16" x14ac:dyDescent="0.25">
      <c r="A4099" s="31">
        <v>44896</v>
      </c>
      <c r="B4099" s="32" t="s">
        <v>80</v>
      </c>
      <c r="C4099" s="32" t="s">
        <v>86</v>
      </c>
      <c r="D4099" s="32" t="s">
        <v>77</v>
      </c>
      <c r="E4099" s="33">
        <v>39</v>
      </c>
      <c r="F4099" s="34">
        <v>194545.71</v>
      </c>
      <c r="G4099" s="34">
        <v>25404.19</v>
      </c>
      <c r="H4099" s="34">
        <v>176376.62</v>
      </c>
      <c r="I4099" s="34">
        <v>13531.32</v>
      </c>
      <c r="J4099" s="35">
        <f t="shared" si="448"/>
        <v>169141.52</v>
      </c>
      <c r="K4099" s="35">
        <f t="shared" si="449"/>
        <v>-7235.1000000000058</v>
      </c>
      <c r="L4099" s="35">
        <f t="shared" si="450"/>
        <v>-20766.420000000006</v>
      </c>
      <c r="M4099" s="36">
        <f t="shared" si="451"/>
        <v>-4.2775422616516665E-2</v>
      </c>
      <c r="N4099" s="37">
        <f t="shared" si="452"/>
        <v>2022</v>
      </c>
      <c r="O4099" s="38" t="str">
        <f t="shared" si="453"/>
        <v>Q4</v>
      </c>
      <c r="P4099" s="37">
        <f t="shared" si="454"/>
        <v>12</v>
      </c>
    </row>
    <row r="4100" spans="1:16" x14ac:dyDescent="0.25">
      <c r="A4100" s="31">
        <v>44896</v>
      </c>
      <c r="B4100" s="32" t="s">
        <v>80</v>
      </c>
      <c r="C4100" s="32" t="s">
        <v>75</v>
      </c>
      <c r="D4100" s="32" t="s">
        <v>76</v>
      </c>
      <c r="E4100" s="33">
        <v>67</v>
      </c>
      <c r="F4100" s="34">
        <v>357886.57</v>
      </c>
      <c r="G4100" s="34">
        <v>0</v>
      </c>
      <c r="H4100" s="34">
        <v>314806.84000000003</v>
      </c>
      <c r="I4100" s="34">
        <v>0</v>
      </c>
      <c r="J4100" s="35">
        <f t="shared" si="448"/>
        <v>357886.57</v>
      </c>
      <c r="K4100" s="35">
        <f t="shared" si="449"/>
        <v>43079.729999999981</v>
      </c>
      <c r="L4100" s="35">
        <f t="shared" si="450"/>
        <v>43079.729999999981</v>
      </c>
      <c r="M4100" s="36">
        <f t="shared" si="451"/>
        <v>0.120372580619608</v>
      </c>
      <c r="N4100" s="37">
        <f t="shared" si="452"/>
        <v>2022</v>
      </c>
      <c r="O4100" s="38" t="str">
        <f t="shared" si="453"/>
        <v>Q4</v>
      </c>
      <c r="P4100" s="37">
        <f t="shared" si="454"/>
        <v>12</v>
      </c>
    </row>
    <row r="4101" spans="1:16" x14ac:dyDescent="0.25">
      <c r="A4101" s="31">
        <v>44896</v>
      </c>
      <c r="B4101" s="32" t="s">
        <v>80</v>
      </c>
      <c r="C4101" s="32" t="s">
        <v>75</v>
      </c>
      <c r="D4101" s="32" t="s">
        <v>77</v>
      </c>
      <c r="E4101" s="33">
        <v>44</v>
      </c>
      <c r="F4101" s="34">
        <v>293068</v>
      </c>
      <c r="G4101" s="34">
        <v>38395.58</v>
      </c>
      <c r="H4101" s="34">
        <v>258257.78</v>
      </c>
      <c r="I4101" s="34">
        <v>0</v>
      </c>
      <c r="J4101" s="35">
        <f t="shared" si="448"/>
        <v>254672.41999999998</v>
      </c>
      <c r="K4101" s="35">
        <f t="shared" si="449"/>
        <v>-3585.3600000000151</v>
      </c>
      <c r="L4101" s="35">
        <f t="shared" si="450"/>
        <v>-3585.3600000000151</v>
      </c>
      <c r="M4101" s="36">
        <f t="shared" si="451"/>
        <v>-1.407832069134151E-2</v>
      </c>
      <c r="N4101" s="37">
        <f t="shared" si="452"/>
        <v>2022</v>
      </c>
      <c r="O4101" s="38" t="str">
        <f t="shared" si="453"/>
        <v>Q4</v>
      </c>
      <c r="P4101" s="37">
        <f t="shared" si="454"/>
        <v>12</v>
      </c>
    </row>
    <row r="4102" spans="1:16" x14ac:dyDescent="0.25">
      <c r="A4102" s="31">
        <v>44896</v>
      </c>
      <c r="B4102" s="32" t="s">
        <v>80</v>
      </c>
      <c r="C4102" s="32" t="s">
        <v>78</v>
      </c>
      <c r="D4102" s="32" t="s">
        <v>76</v>
      </c>
      <c r="E4102" s="33">
        <v>166</v>
      </c>
      <c r="F4102" s="34">
        <v>1091120.79</v>
      </c>
      <c r="G4102" s="34">
        <v>0</v>
      </c>
      <c r="H4102" s="34">
        <v>942906.19</v>
      </c>
      <c r="I4102" s="34">
        <v>0</v>
      </c>
      <c r="J4102" s="35">
        <f t="shared" si="448"/>
        <v>1091120.79</v>
      </c>
      <c r="K4102" s="35">
        <f t="shared" si="449"/>
        <v>148214.60000000009</v>
      </c>
      <c r="L4102" s="35">
        <f t="shared" si="450"/>
        <v>148214.60000000009</v>
      </c>
      <c r="M4102" s="36">
        <f t="shared" si="451"/>
        <v>0.13583702314021537</v>
      </c>
      <c r="N4102" s="37">
        <f t="shared" si="452"/>
        <v>2022</v>
      </c>
      <c r="O4102" s="38" t="str">
        <f t="shared" si="453"/>
        <v>Q4</v>
      </c>
      <c r="P4102" s="37">
        <f t="shared" si="454"/>
        <v>12</v>
      </c>
    </row>
    <row r="4103" spans="1:16" x14ac:dyDescent="0.25">
      <c r="A4103" s="31">
        <v>44896</v>
      </c>
      <c r="B4103" s="32" t="s">
        <v>80</v>
      </c>
      <c r="C4103" s="32" t="s">
        <v>78</v>
      </c>
      <c r="D4103" s="32" t="s">
        <v>77</v>
      </c>
      <c r="E4103" s="33">
        <v>50</v>
      </c>
      <c r="F4103" s="34">
        <v>340619.06</v>
      </c>
      <c r="G4103" s="34">
        <v>37576.49</v>
      </c>
      <c r="H4103" s="34">
        <v>293577.57</v>
      </c>
      <c r="I4103" s="34">
        <v>0</v>
      </c>
      <c r="J4103" s="35">
        <f t="shared" si="448"/>
        <v>303042.57</v>
      </c>
      <c r="K4103" s="35">
        <f t="shared" si="449"/>
        <v>9465</v>
      </c>
      <c r="L4103" s="35">
        <f t="shared" si="450"/>
        <v>9465</v>
      </c>
      <c r="M4103" s="36">
        <f t="shared" si="451"/>
        <v>3.1233235647387756E-2</v>
      </c>
      <c r="N4103" s="37">
        <f t="shared" si="452"/>
        <v>2022</v>
      </c>
      <c r="O4103" s="38" t="str">
        <f t="shared" si="453"/>
        <v>Q4</v>
      </c>
      <c r="P4103" s="37">
        <f t="shared" si="454"/>
        <v>12</v>
      </c>
    </row>
    <row r="4104" spans="1:16" x14ac:dyDescent="0.25">
      <c r="A4104" s="31">
        <v>44896</v>
      </c>
      <c r="B4104" s="32" t="s">
        <v>80</v>
      </c>
      <c r="C4104" s="32" t="s">
        <v>79</v>
      </c>
      <c r="D4104" s="32" t="s">
        <v>76</v>
      </c>
      <c r="E4104" s="33">
        <v>42</v>
      </c>
      <c r="F4104" s="34">
        <v>260636.79</v>
      </c>
      <c r="G4104" s="34">
        <v>0</v>
      </c>
      <c r="H4104" s="34">
        <v>229236.48000000001</v>
      </c>
      <c r="I4104" s="34">
        <v>0</v>
      </c>
      <c r="J4104" s="35">
        <f t="shared" si="448"/>
        <v>260636.79</v>
      </c>
      <c r="K4104" s="35">
        <f t="shared" si="449"/>
        <v>31400.309999999998</v>
      </c>
      <c r="L4104" s="35">
        <f t="shared" si="450"/>
        <v>31400.309999999998</v>
      </c>
      <c r="M4104" s="36">
        <f t="shared" si="451"/>
        <v>0.12047535576232349</v>
      </c>
      <c r="N4104" s="37">
        <f t="shared" si="452"/>
        <v>2022</v>
      </c>
      <c r="O4104" s="38" t="str">
        <f t="shared" si="453"/>
        <v>Q4</v>
      </c>
      <c r="P4104" s="37">
        <f t="shared" si="454"/>
        <v>12</v>
      </c>
    </row>
    <row r="4105" spans="1:16" x14ac:dyDescent="0.25">
      <c r="A4105" s="31">
        <v>44896</v>
      </c>
      <c r="B4105" s="32" t="s">
        <v>80</v>
      </c>
      <c r="C4105" s="32" t="s">
        <v>79</v>
      </c>
      <c r="D4105" s="32" t="s">
        <v>77</v>
      </c>
      <c r="E4105" s="33">
        <v>37</v>
      </c>
      <c r="F4105" s="34">
        <v>237781.32</v>
      </c>
      <c r="G4105" s="34">
        <v>30864.86</v>
      </c>
      <c r="H4105" s="34">
        <v>209156.47</v>
      </c>
      <c r="I4105" s="34">
        <v>0</v>
      </c>
      <c r="J4105" s="35">
        <f t="shared" si="448"/>
        <v>206916.46000000002</v>
      </c>
      <c r="K4105" s="35">
        <f t="shared" si="449"/>
        <v>-2240.0099999999802</v>
      </c>
      <c r="L4105" s="35">
        <f t="shared" si="450"/>
        <v>-2240.0099999999802</v>
      </c>
      <c r="M4105" s="36">
        <f t="shared" si="451"/>
        <v>-1.0825673317627703E-2</v>
      </c>
      <c r="N4105" s="37">
        <f t="shared" si="452"/>
        <v>2022</v>
      </c>
      <c r="O4105" s="38" t="str">
        <f t="shared" si="453"/>
        <v>Q4</v>
      </c>
      <c r="P4105" s="37">
        <f t="shared" si="454"/>
        <v>12</v>
      </c>
    </row>
    <row r="4106" spans="1:16" x14ac:dyDescent="0.25">
      <c r="A4106" s="31">
        <v>44896</v>
      </c>
      <c r="B4106" s="32" t="s">
        <v>81</v>
      </c>
      <c r="C4106" s="32" t="s">
        <v>86</v>
      </c>
      <c r="D4106" s="32" t="s">
        <v>76</v>
      </c>
      <c r="E4106" s="33">
        <v>101</v>
      </c>
      <c r="F4106" s="34">
        <v>90440.99</v>
      </c>
      <c r="G4106" s="34">
        <v>0</v>
      </c>
      <c r="H4106" s="34">
        <v>42424.94</v>
      </c>
      <c r="I4106" s="34">
        <v>7234.54</v>
      </c>
      <c r="J4106" s="35">
        <f t="shared" si="448"/>
        <v>90440.99</v>
      </c>
      <c r="K4106" s="35">
        <f t="shared" si="449"/>
        <v>48016.05</v>
      </c>
      <c r="L4106" s="35">
        <f t="shared" si="450"/>
        <v>40781.51</v>
      </c>
      <c r="M4106" s="36">
        <f t="shared" si="451"/>
        <v>0.53091026535644958</v>
      </c>
      <c r="N4106" s="37">
        <f t="shared" si="452"/>
        <v>2022</v>
      </c>
      <c r="O4106" s="38" t="str">
        <f t="shared" si="453"/>
        <v>Q4</v>
      </c>
      <c r="P4106" s="37">
        <f t="shared" si="454"/>
        <v>12</v>
      </c>
    </row>
    <row r="4107" spans="1:16" x14ac:dyDescent="0.25">
      <c r="A4107" s="31">
        <v>44896</v>
      </c>
      <c r="B4107" s="32" t="s">
        <v>81</v>
      </c>
      <c r="C4107" s="32" t="s">
        <v>86</v>
      </c>
      <c r="D4107" s="32" t="s">
        <v>77</v>
      </c>
      <c r="E4107" s="33">
        <v>82</v>
      </c>
      <c r="F4107" s="34">
        <v>62218.25</v>
      </c>
      <c r="G4107" s="34">
        <v>8282.99</v>
      </c>
      <c r="H4107" s="34">
        <v>28650.62</v>
      </c>
      <c r="I4107" s="34">
        <v>4319.22</v>
      </c>
      <c r="J4107" s="35">
        <f t="shared" si="448"/>
        <v>53935.26</v>
      </c>
      <c r="K4107" s="35">
        <f t="shared" si="449"/>
        <v>25284.640000000003</v>
      </c>
      <c r="L4107" s="35">
        <f t="shared" si="450"/>
        <v>20965.420000000002</v>
      </c>
      <c r="M4107" s="36">
        <f t="shared" si="451"/>
        <v>0.46879610851973275</v>
      </c>
      <c r="N4107" s="37">
        <f t="shared" si="452"/>
        <v>2022</v>
      </c>
      <c r="O4107" s="38" t="str">
        <f t="shared" si="453"/>
        <v>Q4</v>
      </c>
      <c r="P4107" s="37">
        <f t="shared" si="454"/>
        <v>12</v>
      </c>
    </row>
    <row r="4108" spans="1:16" x14ac:dyDescent="0.25">
      <c r="A4108" s="31">
        <v>44896</v>
      </c>
      <c r="B4108" s="32" t="s">
        <v>81</v>
      </c>
      <c r="C4108" s="32" t="s">
        <v>75</v>
      </c>
      <c r="D4108" s="32" t="s">
        <v>76</v>
      </c>
      <c r="E4108" s="33">
        <v>139</v>
      </c>
      <c r="F4108" s="34">
        <v>104599.1</v>
      </c>
      <c r="G4108" s="34">
        <v>0</v>
      </c>
      <c r="H4108" s="34">
        <v>47335.51</v>
      </c>
      <c r="I4108" s="34">
        <v>0</v>
      </c>
      <c r="J4108" s="35">
        <f t="shared" si="448"/>
        <v>104599.1</v>
      </c>
      <c r="K4108" s="35">
        <f t="shared" si="449"/>
        <v>57263.590000000004</v>
      </c>
      <c r="L4108" s="35">
        <f t="shared" si="450"/>
        <v>57263.590000000004</v>
      </c>
      <c r="M4108" s="36">
        <f t="shared" si="451"/>
        <v>0.54745776971312377</v>
      </c>
      <c r="N4108" s="37">
        <f t="shared" si="452"/>
        <v>2022</v>
      </c>
      <c r="O4108" s="38" t="str">
        <f t="shared" si="453"/>
        <v>Q4</v>
      </c>
      <c r="P4108" s="37">
        <f t="shared" si="454"/>
        <v>12</v>
      </c>
    </row>
    <row r="4109" spans="1:16" x14ac:dyDescent="0.25">
      <c r="A4109" s="31">
        <v>44896</v>
      </c>
      <c r="B4109" s="32" t="s">
        <v>81</v>
      </c>
      <c r="C4109" s="32" t="s">
        <v>75</v>
      </c>
      <c r="D4109" s="32" t="s">
        <v>77</v>
      </c>
      <c r="E4109" s="33">
        <v>97</v>
      </c>
      <c r="F4109" s="34">
        <v>74285.06</v>
      </c>
      <c r="G4109" s="34">
        <v>9015.33</v>
      </c>
      <c r="H4109" s="34">
        <v>33923.42</v>
      </c>
      <c r="I4109" s="34">
        <v>0</v>
      </c>
      <c r="J4109" s="35">
        <f t="shared" si="448"/>
        <v>65269.729999999996</v>
      </c>
      <c r="K4109" s="35">
        <f t="shared" si="449"/>
        <v>31346.309999999998</v>
      </c>
      <c r="L4109" s="35">
        <f t="shared" si="450"/>
        <v>31346.309999999998</v>
      </c>
      <c r="M4109" s="36">
        <f t="shared" si="451"/>
        <v>0.48025800014800124</v>
      </c>
      <c r="N4109" s="37">
        <f t="shared" si="452"/>
        <v>2022</v>
      </c>
      <c r="O4109" s="38" t="str">
        <f t="shared" si="453"/>
        <v>Q4</v>
      </c>
      <c r="P4109" s="37">
        <f t="shared" si="454"/>
        <v>12</v>
      </c>
    </row>
    <row r="4110" spans="1:16" x14ac:dyDescent="0.25">
      <c r="A4110" s="31">
        <v>44896</v>
      </c>
      <c r="B4110" s="32" t="s">
        <v>81</v>
      </c>
      <c r="C4110" s="32" t="s">
        <v>78</v>
      </c>
      <c r="D4110" s="32" t="s">
        <v>76</v>
      </c>
      <c r="E4110" s="33">
        <v>712</v>
      </c>
      <c r="F4110" s="34">
        <v>552200.51</v>
      </c>
      <c r="G4110" s="34">
        <v>0</v>
      </c>
      <c r="H4110" s="34">
        <v>249753.76</v>
      </c>
      <c r="I4110" s="34">
        <v>0</v>
      </c>
      <c r="J4110" s="35">
        <f t="shared" si="448"/>
        <v>552200.51</v>
      </c>
      <c r="K4110" s="35">
        <f t="shared" si="449"/>
        <v>302446.75</v>
      </c>
      <c r="L4110" s="35">
        <f t="shared" si="450"/>
        <v>302446.75</v>
      </c>
      <c r="M4110" s="36">
        <f t="shared" si="451"/>
        <v>0.54771182663340889</v>
      </c>
      <c r="N4110" s="37">
        <f t="shared" si="452"/>
        <v>2022</v>
      </c>
      <c r="O4110" s="38" t="str">
        <f t="shared" si="453"/>
        <v>Q4</v>
      </c>
      <c r="P4110" s="37">
        <f t="shared" si="454"/>
        <v>12</v>
      </c>
    </row>
    <row r="4111" spans="1:16" x14ac:dyDescent="0.25">
      <c r="A4111" s="31">
        <v>44896</v>
      </c>
      <c r="B4111" s="32" t="s">
        <v>81</v>
      </c>
      <c r="C4111" s="32" t="s">
        <v>78</v>
      </c>
      <c r="D4111" s="32" t="s">
        <v>77</v>
      </c>
      <c r="E4111" s="33">
        <v>199</v>
      </c>
      <c r="F4111" s="34">
        <v>149769.63</v>
      </c>
      <c r="G4111" s="34">
        <v>16365.85</v>
      </c>
      <c r="H4111" s="34">
        <v>67308.02</v>
      </c>
      <c r="I4111" s="34">
        <v>0</v>
      </c>
      <c r="J4111" s="35">
        <f t="shared" si="448"/>
        <v>133403.78</v>
      </c>
      <c r="K4111" s="35">
        <f t="shared" si="449"/>
        <v>66095.759999999995</v>
      </c>
      <c r="L4111" s="35">
        <f t="shared" si="450"/>
        <v>66095.759999999995</v>
      </c>
      <c r="M4111" s="36">
        <f t="shared" si="451"/>
        <v>0.4954564255975355</v>
      </c>
      <c r="N4111" s="37">
        <f t="shared" si="452"/>
        <v>2022</v>
      </c>
      <c r="O4111" s="38" t="str">
        <f t="shared" si="453"/>
        <v>Q4</v>
      </c>
      <c r="P4111" s="37">
        <f t="shared" si="454"/>
        <v>12</v>
      </c>
    </row>
    <row r="4112" spans="1:16" x14ac:dyDescent="0.25">
      <c r="A4112" s="31">
        <v>44896</v>
      </c>
      <c r="B4112" s="32" t="s">
        <v>81</v>
      </c>
      <c r="C4112" s="32" t="s">
        <v>79</v>
      </c>
      <c r="D4112" s="32" t="s">
        <v>76</v>
      </c>
      <c r="E4112" s="33">
        <v>63</v>
      </c>
      <c r="F4112" s="34">
        <v>52329.39</v>
      </c>
      <c r="G4112" s="34">
        <v>0</v>
      </c>
      <c r="H4112" s="34">
        <v>23941.3</v>
      </c>
      <c r="I4112" s="34">
        <v>0</v>
      </c>
      <c r="J4112" s="35">
        <f t="shared" si="448"/>
        <v>52329.39</v>
      </c>
      <c r="K4112" s="35">
        <f t="shared" si="449"/>
        <v>28388.09</v>
      </c>
      <c r="L4112" s="35">
        <f t="shared" si="450"/>
        <v>28388.09</v>
      </c>
      <c r="M4112" s="36">
        <f t="shared" si="451"/>
        <v>0.54248845629578335</v>
      </c>
      <c r="N4112" s="37">
        <f t="shared" si="452"/>
        <v>2022</v>
      </c>
      <c r="O4112" s="38" t="str">
        <f t="shared" si="453"/>
        <v>Q4</v>
      </c>
      <c r="P4112" s="37">
        <f t="shared" si="454"/>
        <v>12</v>
      </c>
    </row>
    <row r="4113" spans="1:16" x14ac:dyDescent="0.25">
      <c r="A4113" s="31">
        <v>44896</v>
      </c>
      <c r="B4113" s="32" t="s">
        <v>81</v>
      </c>
      <c r="C4113" s="32" t="s">
        <v>79</v>
      </c>
      <c r="D4113" s="32" t="s">
        <v>77</v>
      </c>
      <c r="E4113" s="33">
        <v>56</v>
      </c>
      <c r="F4113" s="34">
        <v>47539.82</v>
      </c>
      <c r="G4113" s="34">
        <v>6026.11</v>
      </c>
      <c r="H4113" s="34">
        <v>21139.31</v>
      </c>
      <c r="I4113" s="34">
        <v>0</v>
      </c>
      <c r="J4113" s="35">
        <f t="shared" si="448"/>
        <v>41513.71</v>
      </c>
      <c r="K4113" s="35">
        <f t="shared" si="449"/>
        <v>20374.399999999998</v>
      </c>
      <c r="L4113" s="35">
        <f t="shared" si="450"/>
        <v>20374.399999999998</v>
      </c>
      <c r="M4113" s="36">
        <f t="shared" si="451"/>
        <v>0.49078726040144321</v>
      </c>
      <c r="N4113" s="37">
        <f t="shared" si="452"/>
        <v>2022</v>
      </c>
      <c r="O4113" s="38" t="str">
        <f t="shared" si="453"/>
        <v>Q4</v>
      </c>
      <c r="P4113" s="37">
        <f t="shared" si="454"/>
        <v>12</v>
      </c>
    </row>
    <row r="4114" spans="1:16" x14ac:dyDescent="0.25">
      <c r="A4114" s="31">
        <v>44896</v>
      </c>
      <c r="B4114" s="32" t="s">
        <v>82</v>
      </c>
      <c r="C4114" s="32" t="s">
        <v>86</v>
      </c>
      <c r="D4114" s="32" t="s">
        <v>76</v>
      </c>
      <c r="E4114" s="33">
        <v>292</v>
      </c>
      <c r="F4114" s="34">
        <v>34126.19</v>
      </c>
      <c r="G4114" s="34">
        <v>0</v>
      </c>
      <c r="H4114" s="34">
        <v>28607.919999999998</v>
      </c>
      <c r="I4114" s="34">
        <v>2726.89</v>
      </c>
      <c r="J4114" s="35">
        <f t="shared" si="448"/>
        <v>34126.19</v>
      </c>
      <c r="K4114" s="35">
        <f t="shared" si="449"/>
        <v>5518.2700000000041</v>
      </c>
      <c r="L4114" s="35">
        <f t="shared" si="450"/>
        <v>2791.3800000000042</v>
      </c>
      <c r="M4114" s="36">
        <f t="shared" si="451"/>
        <v>0.1617019069518163</v>
      </c>
      <c r="N4114" s="37">
        <f t="shared" si="452"/>
        <v>2022</v>
      </c>
      <c r="O4114" s="38" t="str">
        <f t="shared" si="453"/>
        <v>Q4</v>
      </c>
      <c r="P4114" s="37">
        <f t="shared" si="454"/>
        <v>12</v>
      </c>
    </row>
    <row r="4115" spans="1:16" x14ac:dyDescent="0.25">
      <c r="A4115" s="31">
        <v>44896</v>
      </c>
      <c r="B4115" s="32" t="s">
        <v>82</v>
      </c>
      <c r="C4115" s="32" t="s">
        <v>86</v>
      </c>
      <c r="D4115" s="32" t="s">
        <v>77</v>
      </c>
      <c r="E4115" s="33">
        <v>190</v>
      </c>
      <c r="F4115" s="34">
        <v>19443.23</v>
      </c>
      <c r="G4115" s="34">
        <v>2537.56</v>
      </c>
      <c r="H4115" s="34">
        <v>15982.1</v>
      </c>
      <c r="I4115" s="34">
        <v>1355.18</v>
      </c>
      <c r="J4115" s="35">
        <f t="shared" si="448"/>
        <v>16905.669999999998</v>
      </c>
      <c r="K4115" s="35">
        <f t="shared" si="449"/>
        <v>923.56999999999789</v>
      </c>
      <c r="L4115" s="35">
        <f t="shared" si="450"/>
        <v>-431.61000000000217</v>
      </c>
      <c r="M4115" s="36">
        <f t="shared" si="451"/>
        <v>5.4630783636495803E-2</v>
      </c>
      <c r="N4115" s="37">
        <f t="shared" si="452"/>
        <v>2022</v>
      </c>
      <c r="O4115" s="38" t="str">
        <f t="shared" si="453"/>
        <v>Q4</v>
      </c>
      <c r="P4115" s="37">
        <f t="shared" si="454"/>
        <v>12</v>
      </c>
    </row>
    <row r="4116" spans="1:16" x14ac:dyDescent="0.25">
      <c r="A4116" s="31">
        <v>44896</v>
      </c>
      <c r="B4116" s="32" t="s">
        <v>82</v>
      </c>
      <c r="C4116" s="32" t="s">
        <v>75</v>
      </c>
      <c r="D4116" s="32" t="s">
        <v>76</v>
      </c>
      <c r="E4116" s="33">
        <v>379</v>
      </c>
      <c r="F4116" s="34">
        <v>40007.019999999997</v>
      </c>
      <c r="G4116" s="34">
        <v>0</v>
      </c>
      <c r="H4116" s="34">
        <v>32917.33</v>
      </c>
      <c r="I4116" s="34">
        <v>0</v>
      </c>
      <c r="J4116" s="35">
        <f t="shared" si="448"/>
        <v>40007.019999999997</v>
      </c>
      <c r="K4116" s="35">
        <f t="shared" si="449"/>
        <v>7089.6899999999951</v>
      </c>
      <c r="L4116" s="35">
        <f t="shared" si="450"/>
        <v>7089.6899999999951</v>
      </c>
      <c r="M4116" s="36">
        <f t="shared" si="451"/>
        <v>0.1772111494432726</v>
      </c>
      <c r="N4116" s="37">
        <f t="shared" si="452"/>
        <v>2022</v>
      </c>
      <c r="O4116" s="38" t="str">
        <f t="shared" si="453"/>
        <v>Q4</v>
      </c>
      <c r="P4116" s="37">
        <f t="shared" si="454"/>
        <v>12</v>
      </c>
    </row>
    <row r="4117" spans="1:16" x14ac:dyDescent="0.25">
      <c r="A4117" s="31">
        <v>44896</v>
      </c>
      <c r="B4117" s="32" t="s">
        <v>82</v>
      </c>
      <c r="C4117" s="32" t="s">
        <v>75</v>
      </c>
      <c r="D4117" s="32" t="s">
        <v>77</v>
      </c>
      <c r="E4117" s="33">
        <v>313</v>
      </c>
      <c r="F4117" s="34">
        <v>35152.19</v>
      </c>
      <c r="G4117" s="34">
        <v>4496.58</v>
      </c>
      <c r="H4117" s="34">
        <v>29623.06</v>
      </c>
      <c r="I4117" s="34">
        <v>0</v>
      </c>
      <c r="J4117" s="35">
        <f t="shared" si="448"/>
        <v>30655.61</v>
      </c>
      <c r="K4117" s="35">
        <f t="shared" si="449"/>
        <v>1032.5499999999993</v>
      </c>
      <c r="L4117" s="35">
        <f t="shared" si="450"/>
        <v>1032.5499999999993</v>
      </c>
      <c r="M4117" s="36">
        <f t="shared" si="451"/>
        <v>3.36822526121646E-2</v>
      </c>
      <c r="N4117" s="37">
        <f t="shared" si="452"/>
        <v>2022</v>
      </c>
      <c r="O4117" s="38" t="str">
        <f t="shared" si="453"/>
        <v>Q4</v>
      </c>
      <c r="P4117" s="37">
        <f t="shared" si="454"/>
        <v>12</v>
      </c>
    </row>
    <row r="4118" spans="1:16" x14ac:dyDescent="0.25">
      <c r="A4118" s="31">
        <v>44896</v>
      </c>
      <c r="B4118" s="32" t="s">
        <v>82</v>
      </c>
      <c r="C4118" s="32" t="s">
        <v>78</v>
      </c>
      <c r="D4118" s="32" t="s">
        <v>76</v>
      </c>
      <c r="E4118" s="33">
        <v>2957</v>
      </c>
      <c r="F4118" s="34">
        <v>319130</v>
      </c>
      <c r="G4118" s="34">
        <v>0</v>
      </c>
      <c r="H4118" s="34">
        <v>263661.64</v>
      </c>
      <c r="I4118" s="34">
        <v>0</v>
      </c>
      <c r="J4118" s="35">
        <f t="shared" si="448"/>
        <v>319130</v>
      </c>
      <c r="K4118" s="35">
        <f t="shared" si="449"/>
        <v>55468.359999999986</v>
      </c>
      <c r="L4118" s="35">
        <f t="shared" si="450"/>
        <v>55468.359999999986</v>
      </c>
      <c r="M4118" s="36">
        <f t="shared" si="451"/>
        <v>0.17381117412966499</v>
      </c>
      <c r="N4118" s="37">
        <f t="shared" si="452"/>
        <v>2022</v>
      </c>
      <c r="O4118" s="38" t="str">
        <f t="shared" si="453"/>
        <v>Q4</v>
      </c>
      <c r="P4118" s="37">
        <f t="shared" si="454"/>
        <v>12</v>
      </c>
    </row>
    <row r="4119" spans="1:16" x14ac:dyDescent="0.25">
      <c r="A4119" s="31">
        <v>44896</v>
      </c>
      <c r="B4119" s="32" t="s">
        <v>82</v>
      </c>
      <c r="C4119" s="32" t="s">
        <v>78</v>
      </c>
      <c r="D4119" s="32" t="s">
        <v>77</v>
      </c>
      <c r="E4119" s="33">
        <v>722</v>
      </c>
      <c r="F4119" s="34">
        <v>79785.41</v>
      </c>
      <c r="G4119" s="34">
        <v>8841.34</v>
      </c>
      <c r="H4119" s="34">
        <v>66559.06</v>
      </c>
      <c r="I4119" s="34">
        <v>0</v>
      </c>
      <c r="J4119" s="35">
        <f t="shared" si="448"/>
        <v>70944.070000000007</v>
      </c>
      <c r="K4119" s="35">
        <f t="shared" si="449"/>
        <v>4385.0100000000093</v>
      </c>
      <c r="L4119" s="35">
        <f t="shared" si="450"/>
        <v>4385.0100000000093</v>
      </c>
      <c r="M4119" s="36">
        <f t="shared" si="451"/>
        <v>6.1809394358119135E-2</v>
      </c>
      <c r="N4119" s="37">
        <f t="shared" si="452"/>
        <v>2022</v>
      </c>
      <c r="O4119" s="38" t="str">
        <f t="shared" si="453"/>
        <v>Q4</v>
      </c>
      <c r="P4119" s="37">
        <f t="shared" si="454"/>
        <v>12</v>
      </c>
    </row>
    <row r="4120" spans="1:16" x14ac:dyDescent="0.25">
      <c r="A4120" s="31">
        <v>44896</v>
      </c>
      <c r="B4120" s="32" t="s">
        <v>82</v>
      </c>
      <c r="C4120" s="32" t="s">
        <v>79</v>
      </c>
      <c r="D4120" s="32" t="s">
        <v>76</v>
      </c>
      <c r="E4120" s="33">
        <v>240</v>
      </c>
      <c r="F4120" s="34">
        <v>23476.080000000002</v>
      </c>
      <c r="G4120" s="34">
        <v>0</v>
      </c>
      <c r="H4120" s="34">
        <v>19902.46</v>
      </c>
      <c r="I4120" s="34">
        <v>0</v>
      </c>
      <c r="J4120" s="35">
        <f t="shared" si="448"/>
        <v>23476.080000000002</v>
      </c>
      <c r="K4120" s="35">
        <f t="shared" si="449"/>
        <v>3573.6200000000026</v>
      </c>
      <c r="L4120" s="35">
        <f t="shared" si="450"/>
        <v>3573.6200000000026</v>
      </c>
      <c r="M4120" s="36">
        <f t="shared" si="451"/>
        <v>0.15222388064787656</v>
      </c>
      <c r="N4120" s="37">
        <f t="shared" si="452"/>
        <v>2022</v>
      </c>
      <c r="O4120" s="38" t="str">
        <f t="shared" si="453"/>
        <v>Q4</v>
      </c>
      <c r="P4120" s="37">
        <f t="shared" si="454"/>
        <v>12</v>
      </c>
    </row>
    <row r="4121" spans="1:16" x14ac:dyDescent="0.25">
      <c r="A4121" s="31">
        <v>44896</v>
      </c>
      <c r="B4121" s="32" t="s">
        <v>82</v>
      </c>
      <c r="C4121" s="32" t="s">
        <v>79</v>
      </c>
      <c r="D4121" s="32" t="s">
        <v>77</v>
      </c>
      <c r="E4121" s="33">
        <v>158</v>
      </c>
      <c r="F4121" s="34">
        <v>18446.62</v>
      </c>
      <c r="G4121" s="34">
        <v>2347.83</v>
      </c>
      <c r="H4121" s="34">
        <v>15460.9</v>
      </c>
      <c r="I4121" s="34">
        <v>0</v>
      </c>
      <c r="J4121" s="35">
        <f t="shared" si="448"/>
        <v>16098.789999999999</v>
      </c>
      <c r="K4121" s="35">
        <f t="shared" si="449"/>
        <v>637.88999999999942</v>
      </c>
      <c r="L4121" s="35">
        <f t="shared" si="450"/>
        <v>637.88999999999942</v>
      </c>
      <c r="M4121" s="36">
        <f t="shared" si="451"/>
        <v>3.9623474807733962E-2</v>
      </c>
      <c r="N4121" s="37">
        <f t="shared" si="452"/>
        <v>2022</v>
      </c>
      <c r="O4121" s="38" t="str">
        <f t="shared" si="453"/>
        <v>Q4</v>
      </c>
      <c r="P4121" s="37">
        <f t="shared" si="454"/>
        <v>12</v>
      </c>
    </row>
    <row r="4122" spans="1:16" x14ac:dyDescent="0.25">
      <c r="A4122" s="31">
        <v>44896</v>
      </c>
      <c r="B4122" s="32" t="s">
        <v>83</v>
      </c>
      <c r="C4122" s="32" t="s">
        <v>86</v>
      </c>
      <c r="D4122" s="32" t="s">
        <v>76</v>
      </c>
      <c r="E4122" s="33">
        <v>154</v>
      </c>
      <c r="F4122" s="34">
        <v>85408</v>
      </c>
      <c r="G4122" s="34">
        <v>0</v>
      </c>
      <c r="H4122" s="34">
        <v>45427.76</v>
      </c>
      <c r="I4122" s="34">
        <v>6831.55</v>
      </c>
      <c r="J4122" s="35">
        <f t="shared" si="448"/>
        <v>85408</v>
      </c>
      <c r="K4122" s="35">
        <f t="shared" si="449"/>
        <v>39980.239999999998</v>
      </c>
      <c r="L4122" s="35">
        <f t="shared" si="450"/>
        <v>33148.689999999995</v>
      </c>
      <c r="M4122" s="36">
        <f t="shared" si="451"/>
        <v>0.46810884226301985</v>
      </c>
      <c r="N4122" s="37">
        <f t="shared" si="452"/>
        <v>2022</v>
      </c>
      <c r="O4122" s="38" t="str">
        <f t="shared" si="453"/>
        <v>Q4</v>
      </c>
      <c r="P4122" s="37">
        <f t="shared" si="454"/>
        <v>12</v>
      </c>
    </row>
    <row r="4123" spans="1:16" x14ac:dyDescent="0.25">
      <c r="A4123" s="31">
        <v>44896</v>
      </c>
      <c r="B4123" s="32" t="s">
        <v>83</v>
      </c>
      <c r="C4123" s="32" t="s">
        <v>86</v>
      </c>
      <c r="D4123" s="32" t="s">
        <v>77</v>
      </c>
      <c r="E4123" s="33">
        <v>89</v>
      </c>
      <c r="F4123" s="34">
        <v>49466.68</v>
      </c>
      <c r="G4123" s="34">
        <v>6269.05</v>
      </c>
      <c r="H4123" s="34">
        <v>26158.53</v>
      </c>
      <c r="I4123" s="34">
        <v>3457.41</v>
      </c>
      <c r="J4123" s="35">
        <f t="shared" si="448"/>
        <v>43197.63</v>
      </c>
      <c r="K4123" s="35">
        <f t="shared" si="449"/>
        <v>17039.099999999999</v>
      </c>
      <c r="L4123" s="35">
        <f t="shared" si="450"/>
        <v>13581.689999999999</v>
      </c>
      <c r="M4123" s="36">
        <f t="shared" si="451"/>
        <v>0.39444525081584336</v>
      </c>
      <c r="N4123" s="37">
        <f t="shared" si="452"/>
        <v>2022</v>
      </c>
      <c r="O4123" s="38" t="str">
        <f t="shared" si="453"/>
        <v>Q4</v>
      </c>
      <c r="P4123" s="37">
        <f t="shared" si="454"/>
        <v>12</v>
      </c>
    </row>
    <row r="4124" spans="1:16" x14ac:dyDescent="0.25">
      <c r="A4124" s="31">
        <v>44896</v>
      </c>
      <c r="B4124" s="32" t="s">
        <v>83</v>
      </c>
      <c r="C4124" s="32" t="s">
        <v>75</v>
      </c>
      <c r="D4124" s="32" t="s">
        <v>76</v>
      </c>
      <c r="E4124" s="33">
        <v>155</v>
      </c>
      <c r="F4124" s="34">
        <v>96069.45</v>
      </c>
      <c r="G4124" s="34">
        <v>0</v>
      </c>
      <c r="H4124" s="34">
        <v>51187.65</v>
      </c>
      <c r="I4124" s="34">
        <v>0</v>
      </c>
      <c r="J4124" s="35">
        <f t="shared" si="448"/>
        <v>96069.45</v>
      </c>
      <c r="K4124" s="35">
        <f t="shared" si="449"/>
        <v>44881.799999999996</v>
      </c>
      <c r="L4124" s="35">
        <f t="shared" si="450"/>
        <v>44881.799999999996</v>
      </c>
      <c r="M4124" s="36">
        <f t="shared" si="451"/>
        <v>0.46718077390887525</v>
      </c>
      <c r="N4124" s="37">
        <f t="shared" si="452"/>
        <v>2022</v>
      </c>
      <c r="O4124" s="38" t="str">
        <f t="shared" si="453"/>
        <v>Q4</v>
      </c>
      <c r="P4124" s="37">
        <f t="shared" si="454"/>
        <v>12</v>
      </c>
    </row>
    <row r="4125" spans="1:16" x14ac:dyDescent="0.25">
      <c r="A4125" s="31">
        <v>44896</v>
      </c>
      <c r="B4125" s="32" t="s">
        <v>83</v>
      </c>
      <c r="C4125" s="32" t="s">
        <v>75</v>
      </c>
      <c r="D4125" s="32" t="s">
        <v>77</v>
      </c>
      <c r="E4125" s="33">
        <v>125</v>
      </c>
      <c r="F4125" s="34">
        <v>64755.42</v>
      </c>
      <c r="G4125" s="34">
        <v>8206.51</v>
      </c>
      <c r="H4125" s="34">
        <v>34611.129999999997</v>
      </c>
      <c r="I4125" s="34">
        <v>0</v>
      </c>
      <c r="J4125" s="35">
        <f t="shared" si="448"/>
        <v>56548.909999999996</v>
      </c>
      <c r="K4125" s="35">
        <f t="shared" si="449"/>
        <v>21937.78</v>
      </c>
      <c r="L4125" s="35">
        <f t="shared" si="450"/>
        <v>21937.78</v>
      </c>
      <c r="M4125" s="36">
        <f t="shared" si="451"/>
        <v>0.3879434634549101</v>
      </c>
      <c r="N4125" s="37">
        <f t="shared" si="452"/>
        <v>2022</v>
      </c>
      <c r="O4125" s="38" t="str">
        <f t="shared" si="453"/>
        <v>Q4</v>
      </c>
      <c r="P4125" s="37">
        <f t="shared" si="454"/>
        <v>12</v>
      </c>
    </row>
    <row r="4126" spans="1:16" x14ac:dyDescent="0.25">
      <c r="A4126" s="31">
        <v>44896</v>
      </c>
      <c r="B4126" s="32" t="s">
        <v>83</v>
      </c>
      <c r="C4126" s="32" t="s">
        <v>78</v>
      </c>
      <c r="D4126" s="32" t="s">
        <v>76</v>
      </c>
      <c r="E4126" s="33">
        <v>781</v>
      </c>
      <c r="F4126" s="34">
        <v>494054.94</v>
      </c>
      <c r="G4126" s="34">
        <v>0</v>
      </c>
      <c r="H4126" s="34">
        <v>267831.03000000003</v>
      </c>
      <c r="I4126" s="34">
        <v>0</v>
      </c>
      <c r="J4126" s="35">
        <f t="shared" si="448"/>
        <v>494054.94</v>
      </c>
      <c r="K4126" s="35">
        <f t="shared" si="449"/>
        <v>226223.90999999997</v>
      </c>
      <c r="L4126" s="35">
        <f t="shared" si="450"/>
        <v>226223.90999999997</v>
      </c>
      <c r="M4126" s="36">
        <f t="shared" si="451"/>
        <v>0.45789221336396307</v>
      </c>
      <c r="N4126" s="37">
        <f t="shared" si="452"/>
        <v>2022</v>
      </c>
      <c r="O4126" s="38" t="str">
        <f t="shared" si="453"/>
        <v>Q4</v>
      </c>
      <c r="P4126" s="37">
        <f t="shared" si="454"/>
        <v>12</v>
      </c>
    </row>
    <row r="4127" spans="1:16" x14ac:dyDescent="0.25">
      <c r="A4127" s="31">
        <v>44896</v>
      </c>
      <c r="B4127" s="32" t="s">
        <v>83</v>
      </c>
      <c r="C4127" s="32" t="s">
        <v>78</v>
      </c>
      <c r="D4127" s="32" t="s">
        <v>77</v>
      </c>
      <c r="E4127" s="33">
        <v>248</v>
      </c>
      <c r="F4127" s="34">
        <v>152955.24</v>
      </c>
      <c r="G4127" s="34">
        <v>16655.86</v>
      </c>
      <c r="H4127" s="34">
        <v>82542.42</v>
      </c>
      <c r="I4127" s="34">
        <v>0</v>
      </c>
      <c r="J4127" s="35">
        <f t="shared" si="448"/>
        <v>136299.38</v>
      </c>
      <c r="K4127" s="35">
        <f t="shared" si="449"/>
        <v>53756.960000000006</v>
      </c>
      <c r="L4127" s="35">
        <f t="shared" si="450"/>
        <v>53756.960000000006</v>
      </c>
      <c r="M4127" s="36">
        <f t="shared" si="451"/>
        <v>0.39440355488044043</v>
      </c>
      <c r="N4127" s="37">
        <f t="shared" si="452"/>
        <v>2022</v>
      </c>
      <c r="O4127" s="38" t="str">
        <f t="shared" si="453"/>
        <v>Q4</v>
      </c>
      <c r="P4127" s="37">
        <f t="shared" si="454"/>
        <v>12</v>
      </c>
    </row>
    <row r="4128" spans="1:16" x14ac:dyDescent="0.25">
      <c r="A4128" s="31">
        <v>44896</v>
      </c>
      <c r="B4128" s="32" t="s">
        <v>83</v>
      </c>
      <c r="C4128" s="32" t="s">
        <v>79</v>
      </c>
      <c r="D4128" s="32" t="s">
        <v>76</v>
      </c>
      <c r="E4128" s="33">
        <v>114</v>
      </c>
      <c r="F4128" s="34">
        <v>65542.58</v>
      </c>
      <c r="G4128" s="34">
        <v>0</v>
      </c>
      <c r="H4128" s="34">
        <v>35393.230000000003</v>
      </c>
      <c r="I4128" s="34">
        <v>0</v>
      </c>
      <c r="J4128" s="35">
        <f t="shared" si="448"/>
        <v>65542.58</v>
      </c>
      <c r="K4128" s="35">
        <f t="shared" si="449"/>
        <v>30149.35</v>
      </c>
      <c r="L4128" s="35">
        <f t="shared" si="450"/>
        <v>30149.35</v>
      </c>
      <c r="M4128" s="36">
        <f t="shared" si="451"/>
        <v>0.4599963870814972</v>
      </c>
      <c r="N4128" s="37">
        <f t="shared" si="452"/>
        <v>2022</v>
      </c>
      <c r="O4128" s="38" t="str">
        <f t="shared" si="453"/>
        <v>Q4</v>
      </c>
      <c r="P4128" s="37">
        <f t="shared" si="454"/>
        <v>12</v>
      </c>
    </row>
    <row r="4129" spans="1:16" x14ac:dyDescent="0.25">
      <c r="A4129" s="31">
        <v>44896</v>
      </c>
      <c r="B4129" s="32" t="s">
        <v>83</v>
      </c>
      <c r="C4129" s="32" t="s">
        <v>79</v>
      </c>
      <c r="D4129" s="32" t="s">
        <v>77</v>
      </c>
      <c r="E4129" s="33">
        <v>64</v>
      </c>
      <c r="F4129" s="34">
        <v>39859.360000000001</v>
      </c>
      <c r="G4129" s="34">
        <v>5292.75</v>
      </c>
      <c r="H4129" s="34">
        <v>20806.3</v>
      </c>
      <c r="I4129" s="34">
        <v>0</v>
      </c>
      <c r="J4129" s="35">
        <f t="shared" si="448"/>
        <v>34566.61</v>
      </c>
      <c r="K4129" s="35">
        <f t="shared" si="449"/>
        <v>13760.310000000001</v>
      </c>
      <c r="L4129" s="35">
        <f t="shared" si="450"/>
        <v>13760.310000000001</v>
      </c>
      <c r="M4129" s="36">
        <f t="shared" si="451"/>
        <v>0.39808098046062373</v>
      </c>
      <c r="N4129" s="37">
        <f t="shared" si="452"/>
        <v>2022</v>
      </c>
      <c r="O4129" s="38" t="str">
        <f t="shared" si="453"/>
        <v>Q4</v>
      </c>
      <c r="P4129" s="37">
        <f t="shared" si="454"/>
        <v>12</v>
      </c>
    </row>
    <row r="4130" spans="1:16" x14ac:dyDescent="0.25">
      <c r="A4130" s="31">
        <v>44896</v>
      </c>
      <c r="B4130" s="32" t="s">
        <v>84</v>
      </c>
      <c r="C4130" s="32" t="s">
        <v>86</v>
      </c>
      <c r="D4130" s="32" t="s">
        <v>76</v>
      </c>
      <c r="E4130" s="33">
        <v>79</v>
      </c>
      <c r="F4130" s="34">
        <v>314876.21000000002</v>
      </c>
      <c r="G4130" s="34">
        <v>0</v>
      </c>
      <c r="H4130" s="34">
        <v>255430.09</v>
      </c>
      <c r="I4130" s="34">
        <v>25184.080000000002</v>
      </c>
      <c r="J4130" s="35">
        <f t="shared" si="448"/>
        <v>314876.21000000002</v>
      </c>
      <c r="K4130" s="35">
        <f t="shared" si="449"/>
        <v>59446.120000000024</v>
      </c>
      <c r="L4130" s="35">
        <f t="shared" si="450"/>
        <v>34262.040000000023</v>
      </c>
      <c r="M4130" s="36">
        <f t="shared" si="451"/>
        <v>0.18879203354232452</v>
      </c>
      <c r="N4130" s="37">
        <f t="shared" si="452"/>
        <v>2022</v>
      </c>
      <c r="O4130" s="38" t="str">
        <f t="shared" si="453"/>
        <v>Q4</v>
      </c>
      <c r="P4130" s="37">
        <f t="shared" si="454"/>
        <v>12</v>
      </c>
    </row>
    <row r="4131" spans="1:16" x14ac:dyDescent="0.25">
      <c r="A4131" s="31">
        <v>44896</v>
      </c>
      <c r="B4131" s="32" t="s">
        <v>84</v>
      </c>
      <c r="C4131" s="32" t="s">
        <v>86</v>
      </c>
      <c r="D4131" s="32" t="s">
        <v>77</v>
      </c>
      <c r="E4131" s="33">
        <v>48</v>
      </c>
      <c r="F4131" s="34">
        <v>210606</v>
      </c>
      <c r="G4131" s="34">
        <v>27464.36</v>
      </c>
      <c r="H4131" s="34">
        <v>176094.25</v>
      </c>
      <c r="I4131" s="34">
        <v>14651.35</v>
      </c>
      <c r="J4131" s="35">
        <f t="shared" si="448"/>
        <v>183141.64</v>
      </c>
      <c r="K4131" s="35">
        <f t="shared" si="449"/>
        <v>7047.390000000014</v>
      </c>
      <c r="L4131" s="35">
        <f t="shared" si="450"/>
        <v>-7603.9599999999864</v>
      </c>
      <c r="M4131" s="36">
        <f t="shared" si="451"/>
        <v>3.8480544348079515E-2</v>
      </c>
      <c r="N4131" s="37">
        <f t="shared" si="452"/>
        <v>2022</v>
      </c>
      <c r="O4131" s="38" t="str">
        <f t="shared" si="453"/>
        <v>Q4</v>
      </c>
      <c r="P4131" s="37">
        <f t="shared" si="454"/>
        <v>12</v>
      </c>
    </row>
    <row r="4132" spans="1:16" x14ac:dyDescent="0.25">
      <c r="A4132" s="31">
        <v>44896</v>
      </c>
      <c r="B4132" s="32" t="s">
        <v>84</v>
      </c>
      <c r="C4132" s="32" t="s">
        <v>75</v>
      </c>
      <c r="D4132" s="32" t="s">
        <v>76</v>
      </c>
      <c r="E4132" s="33">
        <v>70</v>
      </c>
      <c r="F4132" s="34">
        <v>305043.71999999997</v>
      </c>
      <c r="G4132" s="34">
        <v>0</v>
      </c>
      <c r="H4132" s="34">
        <v>249471.07</v>
      </c>
      <c r="I4132" s="34">
        <v>0</v>
      </c>
      <c r="J4132" s="35">
        <f t="shared" si="448"/>
        <v>305043.71999999997</v>
      </c>
      <c r="K4132" s="35">
        <f t="shared" si="449"/>
        <v>55572.649999999965</v>
      </c>
      <c r="L4132" s="35">
        <f t="shared" si="450"/>
        <v>55572.649999999965</v>
      </c>
      <c r="M4132" s="36">
        <f t="shared" si="451"/>
        <v>0.18217929547934955</v>
      </c>
      <c r="N4132" s="37">
        <f t="shared" si="452"/>
        <v>2022</v>
      </c>
      <c r="O4132" s="38" t="str">
        <f t="shared" si="453"/>
        <v>Q4</v>
      </c>
      <c r="P4132" s="37">
        <f t="shared" si="454"/>
        <v>12</v>
      </c>
    </row>
    <row r="4133" spans="1:16" x14ac:dyDescent="0.25">
      <c r="A4133" s="31">
        <v>44896</v>
      </c>
      <c r="B4133" s="32" t="s">
        <v>84</v>
      </c>
      <c r="C4133" s="32" t="s">
        <v>75</v>
      </c>
      <c r="D4133" s="32" t="s">
        <v>77</v>
      </c>
      <c r="E4133" s="33">
        <v>49</v>
      </c>
      <c r="F4133" s="34">
        <v>246506.9</v>
      </c>
      <c r="G4133" s="34">
        <v>30477.47</v>
      </c>
      <c r="H4133" s="34">
        <v>202832.25</v>
      </c>
      <c r="I4133" s="34">
        <v>0</v>
      </c>
      <c r="J4133" s="35">
        <f t="shared" si="448"/>
        <v>216029.43</v>
      </c>
      <c r="K4133" s="35">
        <f t="shared" si="449"/>
        <v>13197.179999999993</v>
      </c>
      <c r="L4133" s="35">
        <f t="shared" si="450"/>
        <v>13197.179999999993</v>
      </c>
      <c r="M4133" s="36">
        <f t="shared" si="451"/>
        <v>6.1089732079559686E-2</v>
      </c>
      <c r="N4133" s="37">
        <f t="shared" si="452"/>
        <v>2022</v>
      </c>
      <c r="O4133" s="38" t="str">
        <f t="shared" si="453"/>
        <v>Q4</v>
      </c>
      <c r="P4133" s="37">
        <f t="shared" si="454"/>
        <v>12</v>
      </c>
    </row>
    <row r="4134" spans="1:16" x14ac:dyDescent="0.25">
      <c r="A4134" s="31">
        <v>44896</v>
      </c>
      <c r="B4134" s="32" t="s">
        <v>84</v>
      </c>
      <c r="C4134" s="32" t="s">
        <v>78</v>
      </c>
      <c r="D4134" s="32" t="s">
        <v>76</v>
      </c>
      <c r="E4134" s="33">
        <v>277</v>
      </c>
      <c r="F4134" s="34">
        <v>1118024.06</v>
      </c>
      <c r="G4134" s="34">
        <v>0</v>
      </c>
      <c r="H4134" s="34">
        <v>936463.63</v>
      </c>
      <c r="I4134" s="34">
        <v>0</v>
      </c>
      <c r="J4134" s="35">
        <f t="shared" si="448"/>
        <v>1118024.06</v>
      </c>
      <c r="K4134" s="35">
        <f t="shared" si="449"/>
        <v>181560.43000000005</v>
      </c>
      <c r="L4134" s="35">
        <f t="shared" si="450"/>
        <v>181560.43000000005</v>
      </c>
      <c r="M4134" s="36">
        <f t="shared" si="451"/>
        <v>0.16239402754892415</v>
      </c>
      <c r="N4134" s="37">
        <f t="shared" si="452"/>
        <v>2022</v>
      </c>
      <c r="O4134" s="38" t="str">
        <f t="shared" si="453"/>
        <v>Q4</v>
      </c>
      <c r="P4134" s="37">
        <f t="shared" si="454"/>
        <v>12</v>
      </c>
    </row>
    <row r="4135" spans="1:16" x14ac:dyDescent="0.25">
      <c r="A4135" s="31">
        <v>44896</v>
      </c>
      <c r="B4135" s="32" t="s">
        <v>84</v>
      </c>
      <c r="C4135" s="32" t="s">
        <v>78</v>
      </c>
      <c r="D4135" s="32" t="s">
        <v>77</v>
      </c>
      <c r="E4135" s="33">
        <v>74</v>
      </c>
      <c r="F4135" s="34">
        <v>262515.28000000003</v>
      </c>
      <c r="G4135" s="34">
        <v>28358.31</v>
      </c>
      <c r="H4135" s="34">
        <v>214190.33</v>
      </c>
      <c r="I4135" s="34">
        <v>0</v>
      </c>
      <c r="J4135" s="35">
        <f t="shared" si="448"/>
        <v>234156.97000000003</v>
      </c>
      <c r="K4135" s="35">
        <f t="shared" si="449"/>
        <v>19966.640000000043</v>
      </c>
      <c r="L4135" s="35">
        <f t="shared" si="450"/>
        <v>19966.640000000043</v>
      </c>
      <c r="M4135" s="36">
        <f t="shared" si="451"/>
        <v>8.527032101585548E-2</v>
      </c>
      <c r="N4135" s="37">
        <f t="shared" si="452"/>
        <v>2022</v>
      </c>
      <c r="O4135" s="38" t="str">
        <f t="shared" si="453"/>
        <v>Q4</v>
      </c>
      <c r="P4135" s="37">
        <f t="shared" si="454"/>
        <v>12</v>
      </c>
    </row>
    <row r="4136" spans="1:16" x14ac:dyDescent="0.25">
      <c r="A4136" s="31">
        <v>44896</v>
      </c>
      <c r="B4136" s="32" t="s">
        <v>84</v>
      </c>
      <c r="C4136" s="32" t="s">
        <v>79</v>
      </c>
      <c r="D4136" s="32" t="s">
        <v>76</v>
      </c>
      <c r="E4136" s="33">
        <v>40</v>
      </c>
      <c r="F4136" s="34">
        <v>182821.31</v>
      </c>
      <c r="G4136" s="34">
        <v>0</v>
      </c>
      <c r="H4136" s="34">
        <v>149249.15</v>
      </c>
      <c r="I4136" s="34">
        <v>0</v>
      </c>
      <c r="J4136" s="35">
        <f t="shared" si="448"/>
        <v>182821.31</v>
      </c>
      <c r="K4136" s="35">
        <f t="shared" si="449"/>
        <v>33572.160000000003</v>
      </c>
      <c r="L4136" s="35">
        <f t="shared" si="450"/>
        <v>33572.160000000003</v>
      </c>
      <c r="M4136" s="36">
        <f t="shared" si="451"/>
        <v>0.18363373503887487</v>
      </c>
      <c r="N4136" s="37">
        <f t="shared" si="452"/>
        <v>2022</v>
      </c>
      <c r="O4136" s="38" t="str">
        <f t="shared" si="453"/>
        <v>Q4</v>
      </c>
      <c r="P4136" s="37">
        <f t="shared" si="454"/>
        <v>12</v>
      </c>
    </row>
    <row r="4137" spans="1:16" x14ac:dyDescent="0.25">
      <c r="A4137" s="31">
        <v>44896</v>
      </c>
      <c r="B4137" s="32" t="s">
        <v>84</v>
      </c>
      <c r="C4137" s="32" t="s">
        <v>79</v>
      </c>
      <c r="D4137" s="32" t="s">
        <v>77</v>
      </c>
      <c r="E4137" s="33">
        <v>26</v>
      </c>
      <c r="F4137" s="34">
        <v>95807.16</v>
      </c>
      <c r="G4137" s="34">
        <v>12501.6</v>
      </c>
      <c r="H4137" s="34">
        <v>82357.69</v>
      </c>
      <c r="I4137" s="34">
        <v>0</v>
      </c>
      <c r="J4137" s="35">
        <f t="shared" si="448"/>
        <v>83305.56</v>
      </c>
      <c r="K4137" s="35">
        <f t="shared" si="449"/>
        <v>947.86999999999534</v>
      </c>
      <c r="L4137" s="35">
        <f t="shared" si="450"/>
        <v>947.86999999999534</v>
      </c>
      <c r="M4137" s="36">
        <f t="shared" si="451"/>
        <v>1.1378232137206633E-2</v>
      </c>
      <c r="N4137" s="37">
        <f t="shared" si="452"/>
        <v>2022</v>
      </c>
      <c r="O4137" s="38" t="str">
        <f t="shared" si="453"/>
        <v>Q4</v>
      </c>
      <c r="P4137" s="37">
        <f t="shared" si="454"/>
        <v>12</v>
      </c>
    </row>
    <row r="4138" spans="1:16" x14ac:dyDescent="0.25">
      <c r="A4138" s="31">
        <v>44896</v>
      </c>
      <c r="B4138" s="32" t="s">
        <v>85</v>
      </c>
      <c r="C4138" s="32" t="s">
        <v>86</v>
      </c>
      <c r="D4138" s="32" t="s">
        <v>76</v>
      </c>
      <c r="E4138" s="33">
        <v>46</v>
      </c>
      <c r="F4138" s="34">
        <v>61098.77</v>
      </c>
      <c r="G4138" s="34">
        <v>0</v>
      </c>
      <c r="H4138" s="34">
        <v>35100.82</v>
      </c>
      <c r="I4138" s="34">
        <v>4887.5200000000004</v>
      </c>
      <c r="J4138" s="35">
        <f t="shared" si="448"/>
        <v>61098.77</v>
      </c>
      <c r="K4138" s="35">
        <f t="shared" si="449"/>
        <v>25997.949999999997</v>
      </c>
      <c r="L4138" s="35">
        <f t="shared" si="450"/>
        <v>21110.429999999997</v>
      </c>
      <c r="M4138" s="36">
        <f t="shared" si="451"/>
        <v>0.42550692919022753</v>
      </c>
      <c r="N4138" s="37">
        <f t="shared" si="452"/>
        <v>2022</v>
      </c>
      <c r="O4138" s="38" t="str">
        <f t="shared" si="453"/>
        <v>Q4</v>
      </c>
      <c r="P4138" s="37">
        <f t="shared" si="454"/>
        <v>12</v>
      </c>
    </row>
    <row r="4139" spans="1:16" x14ac:dyDescent="0.25">
      <c r="A4139" s="31">
        <v>44896</v>
      </c>
      <c r="B4139" s="32" t="s">
        <v>85</v>
      </c>
      <c r="C4139" s="32" t="s">
        <v>86</v>
      </c>
      <c r="D4139" s="32" t="s">
        <v>77</v>
      </c>
      <c r="E4139" s="33">
        <v>37</v>
      </c>
      <c r="F4139" s="34">
        <v>49047.8</v>
      </c>
      <c r="G4139" s="34">
        <v>5975.32</v>
      </c>
      <c r="H4139" s="34">
        <v>25698.79</v>
      </c>
      <c r="I4139" s="34">
        <v>3451.45</v>
      </c>
      <c r="J4139" s="35">
        <f t="shared" si="448"/>
        <v>43072.480000000003</v>
      </c>
      <c r="K4139" s="35">
        <f t="shared" si="449"/>
        <v>17373.690000000002</v>
      </c>
      <c r="L4139" s="35">
        <f t="shared" si="450"/>
        <v>13922.240000000002</v>
      </c>
      <c r="M4139" s="36">
        <f t="shared" si="451"/>
        <v>0.40335940721314401</v>
      </c>
      <c r="N4139" s="37">
        <f t="shared" si="452"/>
        <v>2022</v>
      </c>
      <c r="O4139" s="38" t="str">
        <f t="shared" si="453"/>
        <v>Q4</v>
      </c>
      <c r="P4139" s="37">
        <f t="shared" si="454"/>
        <v>12</v>
      </c>
    </row>
    <row r="4140" spans="1:16" x14ac:dyDescent="0.25">
      <c r="A4140" s="31">
        <v>44896</v>
      </c>
      <c r="B4140" s="32" t="s">
        <v>85</v>
      </c>
      <c r="C4140" s="32" t="s">
        <v>75</v>
      </c>
      <c r="D4140" s="32" t="s">
        <v>76</v>
      </c>
      <c r="E4140" s="33">
        <v>59</v>
      </c>
      <c r="F4140" s="34">
        <v>80014.960000000006</v>
      </c>
      <c r="G4140" s="34">
        <v>0</v>
      </c>
      <c r="H4140" s="34">
        <v>47257.02</v>
      </c>
      <c r="I4140" s="34">
        <v>0</v>
      </c>
      <c r="J4140" s="35">
        <f t="shared" si="448"/>
        <v>80014.960000000006</v>
      </c>
      <c r="K4140" s="35">
        <f t="shared" si="449"/>
        <v>32757.94000000001</v>
      </c>
      <c r="L4140" s="35">
        <f t="shared" si="450"/>
        <v>32757.94000000001</v>
      </c>
      <c r="M4140" s="36">
        <f t="shared" si="451"/>
        <v>0.40939769263147802</v>
      </c>
      <c r="N4140" s="37">
        <f t="shared" si="452"/>
        <v>2022</v>
      </c>
      <c r="O4140" s="38" t="str">
        <f t="shared" si="453"/>
        <v>Q4</v>
      </c>
      <c r="P4140" s="37">
        <f t="shared" si="454"/>
        <v>12</v>
      </c>
    </row>
    <row r="4141" spans="1:16" x14ac:dyDescent="0.25">
      <c r="A4141" s="31">
        <v>44896</v>
      </c>
      <c r="B4141" s="32" t="s">
        <v>85</v>
      </c>
      <c r="C4141" s="32" t="s">
        <v>75</v>
      </c>
      <c r="D4141" s="32" t="s">
        <v>77</v>
      </c>
      <c r="E4141" s="33">
        <v>51</v>
      </c>
      <c r="F4141" s="34">
        <v>64291.51</v>
      </c>
      <c r="G4141" s="34">
        <v>8336.9699999999993</v>
      </c>
      <c r="H4141" s="34">
        <v>35891.53</v>
      </c>
      <c r="I4141" s="34">
        <v>0</v>
      </c>
      <c r="J4141" s="35">
        <f t="shared" si="448"/>
        <v>55954.54</v>
      </c>
      <c r="K4141" s="35">
        <f t="shared" si="449"/>
        <v>20063.010000000002</v>
      </c>
      <c r="L4141" s="35">
        <f t="shared" si="450"/>
        <v>20063.010000000002</v>
      </c>
      <c r="M4141" s="36">
        <f t="shared" si="451"/>
        <v>0.35855910887659881</v>
      </c>
      <c r="N4141" s="37">
        <f t="shared" si="452"/>
        <v>2022</v>
      </c>
      <c r="O4141" s="38" t="str">
        <f t="shared" si="453"/>
        <v>Q4</v>
      </c>
      <c r="P4141" s="37">
        <f t="shared" si="454"/>
        <v>12</v>
      </c>
    </row>
    <row r="4142" spans="1:16" x14ac:dyDescent="0.25">
      <c r="A4142" s="31">
        <v>44896</v>
      </c>
      <c r="B4142" s="32" t="s">
        <v>85</v>
      </c>
      <c r="C4142" s="32" t="s">
        <v>78</v>
      </c>
      <c r="D4142" s="32" t="s">
        <v>76</v>
      </c>
      <c r="E4142" s="33">
        <v>307</v>
      </c>
      <c r="F4142" s="34">
        <v>413913.26</v>
      </c>
      <c r="G4142" s="34">
        <v>0</v>
      </c>
      <c r="H4142" s="34">
        <v>230230.87</v>
      </c>
      <c r="I4142" s="34">
        <v>0</v>
      </c>
      <c r="J4142" s="35">
        <f t="shared" si="448"/>
        <v>413913.26</v>
      </c>
      <c r="K4142" s="35">
        <f t="shared" si="449"/>
        <v>183682.39</v>
      </c>
      <c r="L4142" s="35">
        <f t="shared" si="450"/>
        <v>183682.39</v>
      </c>
      <c r="M4142" s="36">
        <f t="shared" si="451"/>
        <v>0.44377024790169806</v>
      </c>
      <c r="N4142" s="37">
        <f t="shared" si="452"/>
        <v>2022</v>
      </c>
      <c r="O4142" s="38" t="str">
        <f t="shared" si="453"/>
        <v>Q4</v>
      </c>
      <c r="P4142" s="37">
        <f t="shared" si="454"/>
        <v>12</v>
      </c>
    </row>
    <row r="4143" spans="1:16" x14ac:dyDescent="0.25">
      <c r="A4143" s="31">
        <v>44896</v>
      </c>
      <c r="B4143" s="32" t="s">
        <v>85</v>
      </c>
      <c r="C4143" s="32" t="s">
        <v>78</v>
      </c>
      <c r="D4143" s="32" t="s">
        <v>77</v>
      </c>
      <c r="E4143" s="33">
        <v>95</v>
      </c>
      <c r="F4143" s="34">
        <v>119063.53</v>
      </c>
      <c r="G4143" s="34">
        <v>12728.72</v>
      </c>
      <c r="H4143" s="34">
        <v>65727.69</v>
      </c>
      <c r="I4143" s="34">
        <v>0</v>
      </c>
      <c r="J4143" s="35">
        <f t="shared" si="448"/>
        <v>106334.81</v>
      </c>
      <c r="K4143" s="35">
        <f t="shared" si="449"/>
        <v>40607.119999999995</v>
      </c>
      <c r="L4143" s="35">
        <f t="shared" si="450"/>
        <v>40607.119999999995</v>
      </c>
      <c r="M4143" s="36">
        <f t="shared" si="451"/>
        <v>0.38187983784425811</v>
      </c>
      <c r="N4143" s="37">
        <f t="shared" si="452"/>
        <v>2022</v>
      </c>
      <c r="O4143" s="38" t="str">
        <f t="shared" si="453"/>
        <v>Q4</v>
      </c>
      <c r="P4143" s="37">
        <f t="shared" si="454"/>
        <v>12</v>
      </c>
    </row>
    <row r="4144" spans="1:16" x14ac:dyDescent="0.25">
      <c r="A4144" s="31">
        <v>44896</v>
      </c>
      <c r="B4144" s="32" t="s">
        <v>85</v>
      </c>
      <c r="C4144" s="32" t="s">
        <v>79</v>
      </c>
      <c r="D4144" s="32" t="s">
        <v>76</v>
      </c>
      <c r="E4144" s="33">
        <v>34</v>
      </c>
      <c r="F4144" s="34">
        <v>44569.03</v>
      </c>
      <c r="G4144" s="34">
        <v>0</v>
      </c>
      <c r="H4144" s="34">
        <v>24368.2</v>
      </c>
      <c r="I4144" s="34">
        <v>0</v>
      </c>
      <c r="J4144" s="35">
        <f t="shared" si="448"/>
        <v>44569.03</v>
      </c>
      <c r="K4144" s="35">
        <f t="shared" si="449"/>
        <v>20200.829999999998</v>
      </c>
      <c r="L4144" s="35">
        <f t="shared" si="450"/>
        <v>20200.829999999998</v>
      </c>
      <c r="M4144" s="36">
        <f t="shared" si="451"/>
        <v>0.45324814114195439</v>
      </c>
      <c r="N4144" s="37">
        <f t="shared" si="452"/>
        <v>2022</v>
      </c>
      <c r="O4144" s="38" t="str">
        <f t="shared" si="453"/>
        <v>Q4</v>
      </c>
      <c r="P4144" s="37">
        <f t="shared" si="454"/>
        <v>12</v>
      </c>
    </row>
    <row r="4145" spans="1:16" x14ac:dyDescent="0.25">
      <c r="A4145" s="31">
        <v>44896</v>
      </c>
      <c r="B4145" s="32" t="s">
        <v>85</v>
      </c>
      <c r="C4145" s="32" t="s">
        <v>79</v>
      </c>
      <c r="D4145" s="32" t="s">
        <v>77</v>
      </c>
      <c r="E4145" s="33">
        <v>25</v>
      </c>
      <c r="F4145" s="34">
        <v>35750.03</v>
      </c>
      <c r="G4145" s="34">
        <v>4097.4399999999996</v>
      </c>
      <c r="H4145" s="34">
        <v>19741</v>
      </c>
      <c r="I4145" s="34">
        <v>0</v>
      </c>
      <c r="J4145" s="35">
        <f t="shared" si="448"/>
        <v>31652.59</v>
      </c>
      <c r="K4145" s="35">
        <f t="shared" si="449"/>
        <v>11911.59</v>
      </c>
      <c r="L4145" s="35">
        <f t="shared" si="450"/>
        <v>11911.59</v>
      </c>
      <c r="M4145" s="36">
        <f t="shared" si="451"/>
        <v>0.37632275905384044</v>
      </c>
      <c r="N4145" s="37">
        <f t="shared" si="452"/>
        <v>2022</v>
      </c>
      <c r="O4145" s="38" t="str">
        <f t="shared" si="453"/>
        <v>Q4</v>
      </c>
      <c r="P4145" s="37">
        <f t="shared" si="454"/>
        <v>12</v>
      </c>
    </row>
    <row r="4146" spans="1:16" x14ac:dyDescent="0.25">
      <c r="A4146" s="31">
        <v>44927</v>
      </c>
      <c r="B4146" s="32" t="s">
        <v>74</v>
      </c>
      <c r="C4146" s="32" t="s">
        <v>86</v>
      </c>
      <c r="D4146" s="32" t="s">
        <v>76</v>
      </c>
      <c r="E4146" s="33">
        <v>171</v>
      </c>
      <c r="F4146" s="34">
        <v>69704.52</v>
      </c>
      <c r="G4146" s="34">
        <v>0</v>
      </c>
      <c r="H4146" s="34">
        <v>40234.53</v>
      </c>
      <c r="I4146" s="34">
        <v>6601.56</v>
      </c>
      <c r="J4146" s="35">
        <f t="shared" si="448"/>
        <v>69704.52</v>
      </c>
      <c r="K4146" s="35">
        <f t="shared" si="449"/>
        <v>29469.990000000005</v>
      </c>
      <c r="L4146" s="35">
        <f t="shared" si="450"/>
        <v>22868.430000000004</v>
      </c>
      <c r="M4146" s="36">
        <f t="shared" si="451"/>
        <v>0.42278449087663189</v>
      </c>
      <c r="N4146" s="37">
        <f t="shared" si="452"/>
        <v>2023</v>
      </c>
      <c r="O4146" s="38" t="str">
        <f t="shared" si="453"/>
        <v>Q1</v>
      </c>
      <c r="P4146" s="37">
        <f t="shared" si="454"/>
        <v>1</v>
      </c>
    </row>
    <row r="4147" spans="1:16" x14ac:dyDescent="0.25">
      <c r="A4147" s="31">
        <v>44927</v>
      </c>
      <c r="B4147" s="32" t="s">
        <v>74</v>
      </c>
      <c r="C4147" s="32" t="s">
        <v>86</v>
      </c>
      <c r="D4147" s="32" t="s">
        <v>77</v>
      </c>
      <c r="E4147" s="33">
        <v>36</v>
      </c>
      <c r="F4147" s="34">
        <v>18647.82</v>
      </c>
      <c r="G4147" s="34">
        <v>1302.4100000000001</v>
      </c>
      <c r="H4147" s="34">
        <v>10814.68</v>
      </c>
      <c r="I4147" s="34">
        <v>1666.52</v>
      </c>
      <c r="J4147" s="35">
        <f t="shared" si="448"/>
        <v>17345.41</v>
      </c>
      <c r="K4147" s="35">
        <f t="shared" si="449"/>
        <v>6530.73</v>
      </c>
      <c r="L4147" s="35">
        <f t="shared" si="450"/>
        <v>4864.2099999999991</v>
      </c>
      <c r="M4147" s="36">
        <f t="shared" si="451"/>
        <v>0.37651055812459894</v>
      </c>
      <c r="N4147" s="37">
        <f t="shared" si="452"/>
        <v>2023</v>
      </c>
      <c r="O4147" s="38" t="str">
        <f t="shared" si="453"/>
        <v>Q1</v>
      </c>
      <c r="P4147" s="37">
        <f t="shared" si="454"/>
        <v>1</v>
      </c>
    </row>
    <row r="4148" spans="1:16" x14ac:dyDescent="0.25">
      <c r="A4148" s="31">
        <v>44927</v>
      </c>
      <c r="B4148" s="32" t="s">
        <v>74</v>
      </c>
      <c r="C4148" s="32" t="s">
        <v>75</v>
      </c>
      <c r="D4148" s="32" t="s">
        <v>76</v>
      </c>
      <c r="E4148" s="33">
        <v>167</v>
      </c>
      <c r="F4148" s="34">
        <v>73028.94</v>
      </c>
      <c r="G4148" s="34">
        <v>0</v>
      </c>
      <c r="H4148" s="34">
        <v>43499.93</v>
      </c>
      <c r="I4148" s="34">
        <v>0</v>
      </c>
      <c r="J4148" s="35">
        <f t="shared" si="448"/>
        <v>73028.94</v>
      </c>
      <c r="K4148" s="35">
        <f t="shared" si="449"/>
        <v>29529.010000000002</v>
      </c>
      <c r="L4148" s="35">
        <f t="shared" si="450"/>
        <v>29529.010000000002</v>
      </c>
      <c r="M4148" s="36">
        <f t="shared" si="451"/>
        <v>0.40434668776515176</v>
      </c>
      <c r="N4148" s="37">
        <f t="shared" si="452"/>
        <v>2023</v>
      </c>
      <c r="O4148" s="38" t="str">
        <f t="shared" si="453"/>
        <v>Q1</v>
      </c>
      <c r="P4148" s="37">
        <f t="shared" si="454"/>
        <v>1</v>
      </c>
    </row>
    <row r="4149" spans="1:16" x14ac:dyDescent="0.25">
      <c r="A4149" s="31">
        <v>44927</v>
      </c>
      <c r="B4149" s="32" t="s">
        <v>74</v>
      </c>
      <c r="C4149" s="32" t="s">
        <v>75</v>
      </c>
      <c r="D4149" s="32" t="s">
        <v>77</v>
      </c>
      <c r="E4149" s="33">
        <v>44</v>
      </c>
      <c r="F4149" s="34">
        <v>17039.650000000001</v>
      </c>
      <c r="G4149" s="34">
        <v>1517</v>
      </c>
      <c r="H4149" s="34">
        <v>9616.11</v>
      </c>
      <c r="I4149" s="34">
        <v>0</v>
      </c>
      <c r="J4149" s="35">
        <f t="shared" si="448"/>
        <v>15522.650000000001</v>
      </c>
      <c r="K4149" s="35">
        <f t="shared" si="449"/>
        <v>5906.5400000000009</v>
      </c>
      <c r="L4149" s="35">
        <f t="shared" si="450"/>
        <v>5906.5400000000009</v>
      </c>
      <c r="M4149" s="36">
        <f t="shared" si="451"/>
        <v>0.38051105964509929</v>
      </c>
      <c r="N4149" s="37">
        <f t="shared" si="452"/>
        <v>2023</v>
      </c>
      <c r="O4149" s="38" t="str">
        <f t="shared" si="453"/>
        <v>Q1</v>
      </c>
      <c r="P4149" s="37">
        <f t="shared" si="454"/>
        <v>1</v>
      </c>
    </row>
    <row r="4150" spans="1:16" x14ac:dyDescent="0.25">
      <c r="A4150" s="31">
        <v>44927</v>
      </c>
      <c r="B4150" s="32" t="s">
        <v>74</v>
      </c>
      <c r="C4150" s="32" t="s">
        <v>78</v>
      </c>
      <c r="D4150" s="32" t="s">
        <v>76</v>
      </c>
      <c r="E4150" s="33">
        <v>677</v>
      </c>
      <c r="F4150" s="34">
        <v>298520.76</v>
      </c>
      <c r="G4150" s="34">
        <v>0</v>
      </c>
      <c r="H4150" s="34">
        <v>176218.08</v>
      </c>
      <c r="I4150" s="34">
        <v>0</v>
      </c>
      <c r="J4150" s="35">
        <f t="shared" si="448"/>
        <v>298520.76</v>
      </c>
      <c r="K4150" s="35">
        <f t="shared" si="449"/>
        <v>122302.68000000002</v>
      </c>
      <c r="L4150" s="35">
        <f t="shared" si="450"/>
        <v>122302.68000000002</v>
      </c>
      <c r="M4150" s="36">
        <f t="shared" si="451"/>
        <v>0.40969572769411422</v>
      </c>
      <c r="N4150" s="37">
        <f t="shared" si="452"/>
        <v>2023</v>
      </c>
      <c r="O4150" s="38" t="str">
        <f t="shared" si="453"/>
        <v>Q1</v>
      </c>
      <c r="P4150" s="37">
        <f t="shared" si="454"/>
        <v>1</v>
      </c>
    </row>
    <row r="4151" spans="1:16" x14ac:dyDescent="0.25">
      <c r="A4151" s="31">
        <v>44927</v>
      </c>
      <c r="B4151" s="32" t="s">
        <v>74</v>
      </c>
      <c r="C4151" s="32" t="s">
        <v>78</v>
      </c>
      <c r="D4151" s="32" t="s">
        <v>77</v>
      </c>
      <c r="E4151" s="33">
        <v>117</v>
      </c>
      <c r="F4151" s="34">
        <v>49521.08</v>
      </c>
      <c r="G4151" s="34">
        <v>3702.87</v>
      </c>
      <c r="H4151" s="34">
        <v>31685.3</v>
      </c>
      <c r="I4151" s="34">
        <v>0</v>
      </c>
      <c r="J4151" s="35">
        <f t="shared" si="448"/>
        <v>45818.21</v>
      </c>
      <c r="K4151" s="35">
        <f t="shared" si="449"/>
        <v>14132.91</v>
      </c>
      <c r="L4151" s="35">
        <f t="shared" si="450"/>
        <v>14132.91</v>
      </c>
      <c r="M4151" s="36">
        <f t="shared" si="451"/>
        <v>0.30845617932258812</v>
      </c>
      <c r="N4151" s="37">
        <f t="shared" si="452"/>
        <v>2023</v>
      </c>
      <c r="O4151" s="38" t="str">
        <f t="shared" si="453"/>
        <v>Q1</v>
      </c>
      <c r="P4151" s="37">
        <f t="shared" si="454"/>
        <v>1</v>
      </c>
    </row>
    <row r="4152" spans="1:16" x14ac:dyDescent="0.25">
      <c r="A4152" s="31">
        <v>44927</v>
      </c>
      <c r="B4152" s="32" t="s">
        <v>74</v>
      </c>
      <c r="C4152" s="32" t="s">
        <v>79</v>
      </c>
      <c r="D4152" s="32" t="s">
        <v>76</v>
      </c>
      <c r="E4152" s="33">
        <v>70</v>
      </c>
      <c r="F4152" s="34">
        <v>29107.65</v>
      </c>
      <c r="G4152" s="34">
        <v>0</v>
      </c>
      <c r="H4152" s="34">
        <v>17500.580000000002</v>
      </c>
      <c r="I4152" s="34">
        <v>0</v>
      </c>
      <c r="J4152" s="35">
        <f t="shared" si="448"/>
        <v>29107.65</v>
      </c>
      <c r="K4152" s="35">
        <f t="shared" si="449"/>
        <v>11607.07</v>
      </c>
      <c r="L4152" s="35">
        <f t="shared" si="450"/>
        <v>11607.07</v>
      </c>
      <c r="M4152" s="36">
        <f t="shared" si="451"/>
        <v>0.39876355528529439</v>
      </c>
      <c r="N4152" s="37">
        <f t="shared" si="452"/>
        <v>2023</v>
      </c>
      <c r="O4152" s="38" t="str">
        <f t="shared" si="453"/>
        <v>Q1</v>
      </c>
      <c r="P4152" s="37">
        <f t="shared" si="454"/>
        <v>1</v>
      </c>
    </row>
    <row r="4153" spans="1:16" x14ac:dyDescent="0.25">
      <c r="A4153" s="31">
        <v>44927</v>
      </c>
      <c r="B4153" s="32" t="s">
        <v>74</v>
      </c>
      <c r="C4153" s="32" t="s">
        <v>79</v>
      </c>
      <c r="D4153" s="32" t="s">
        <v>77</v>
      </c>
      <c r="E4153" s="33">
        <v>23</v>
      </c>
      <c r="F4153" s="34">
        <v>10196.89</v>
      </c>
      <c r="G4153" s="34">
        <v>824.77</v>
      </c>
      <c r="H4153" s="34">
        <v>6219.91</v>
      </c>
      <c r="I4153" s="34">
        <v>0</v>
      </c>
      <c r="J4153" s="35">
        <f t="shared" si="448"/>
        <v>9372.119999999999</v>
      </c>
      <c r="K4153" s="35">
        <f t="shared" si="449"/>
        <v>3152.2099999999991</v>
      </c>
      <c r="L4153" s="35">
        <f t="shared" si="450"/>
        <v>3152.2099999999991</v>
      </c>
      <c r="M4153" s="36">
        <f t="shared" si="451"/>
        <v>0.3363390566915489</v>
      </c>
      <c r="N4153" s="37">
        <f t="shared" si="452"/>
        <v>2023</v>
      </c>
      <c r="O4153" s="38" t="str">
        <f t="shared" si="453"/>
        <v>Q1</v>
      </c>
      <c r="P4153" s="37">
        <f t="shared" si="454"/>
        <v>1</v>
      </c>
    </row>
    <row r="4154" spans="1:16" x14ac:dyDescent="0.25">
      <c r="A4154" s="31">
        <v>44927</v>
      </c>
      <c r="B4154" s="32" t="s">
        <v>80</v>
      </c>
      <c r="C4154" s="32" t="s">
        <v>86</v>
      </c>
      <c r="D4154" s="32" t="s">
        <v>76</v>
      </c>
      <c r="E4154" s="33">
        <v>54</v>
      </c>
      <c r="F4154" s="34">
        <v>303880.24</v>
      </c>
      <c r="G4154" s="34">
        <v>0</v>
      </c>
      <c r="H4154" s="34">
        <v>263443.99</v>
      </c>
      <c r="I4154" s="34">
        <v>28831.72</v>
      </c>
      <c r="J4154" s="35">
        <f t="shared" si="448"/>
        <v>303880.24</v>
      </c>
      <c r="K4154" s="35">
        <f t="shared" si="449"/>
        <v>40436.25</v>
      </c>
      <c r="L4154" s="35">
        <f t="shared" si="450"/>
        <v>11604.529999999999</v>
      </c>
      <c r="M4154" s="36">
        <f t="shared" si="451"/>
        <v>0.1330664014218233</v>
      </c>
      <c r="N4154" s="37">
        <f t="shared" si="452"/>
        <v>2023</v>
      </c>
      <c r="O4154" s="38" t="str">
        <f t="shared" si="453"/>
        <v>Q1</v>
      </c>
      <c r="P4154" s="37">
        <f t="shared" si="454"/>
        <v>1</v>
      </c>
    </row>
    <row r="4155" spans="1:16" x14ac:dyDescent="0.25">
      <c r="A4155" s="31">
        <v>44927</v>
      </c>
      <c r="B4155" s="32" t="s">
        <v>80</v>
      </c>
      <c r="C4155" s="32" t="s">
        <v>86</v>
      </c>
      <c r="D4155" s="32" t="s">
        <v>77</v>
      </c>
      <c r="E4155" s="33">
        <v>19</v>
      </c>
      <c r="F4155" s="34">
        <v>163459.13</v>
      </c>
      <c r="G4155" s="34">
        <v>13128.62</v>
      </c>
      <c r="H4155" s="34">
        <v>142134.35999999999</v>
      </c>
      <c r="I4155" s="34">
        <v>14316.1</v>
      </c>
      <c r="J4155" s="35">
        <f t="shared" si="448"/>
        <v>150330.51</v>
      </c>
      <c r="K4155" s="35">
        <f t="shared" si="449"/>
        <v>8196.1500000000233</v>
      </c>
      <c r="L4155" s="35">
        <f t="shared" si="450"/>
        <v>-6119.9499999999771</v>
      </c>
      <c r="M4155" s="36">
        <f t="shared" si="451"/>
        <v>5.4520868717867203E-2</v>
      </c>
      <c r="N4155" s="37">
        <f t="shared" si="452"/>
        <v>2023</v>
      </c>
      <c r="O4155" s="38" t="str">
        <f t="shared" si="453"/>
        <v>Q1</v>
      </c>
      <c r="P4155" s="37">
        <f t="shared" si="454"/>
        <v>1</v>
      </c>
    </row>
    <row r="4156" spans="1:16" x14ac:dyDescent="0.25">
      <c r="A4156" s="31">
        <v>44927</v>
      </c>
      <c r="B4156" s="32" t="s">
        <v>80</v>
      </c>
      <c r="C4156" s="32" t="s">
        <v>75</v>
      </c>
      <c r="D4156" s="32" t="s">
        <v>76</v>
      </c>
      <c r="E4156" s="33">
        <v>56</v>
      </c>
      <c r="F4156" s="34">
        <v>331182.21000000002</v>
      </c>
      <c r="G4156" s="34">
        <v>0</v>
      </c>
      <c r="H4156" s="34">
        <v>285656.71999999997</v>
      </c>
      <c r="I4156" s="34">
        <v>0</v>
      </c>
      <c r="J4156" s="35">
        <f t="shared" si="448"/>
        <v>331182.21000000002</v>
      </c>
      <c r="K4156" s="35">
        <f t="shared" si="449"/>
        <v>45525.490000000049</v>
      </c>
      <c r="L4156" s="35">
        <f t="shared" si="450"/>
        <v>45525.490000000049</v>
      </c>
      <c r="M4156" s="36">
        <f t="shared" si="451"/>
        <v>0.13746357330002734</v>
      </c>
      <c r="N4156" s="37">
        <f t="shared" si="452"/>
        <v>2023</v>
      </c>
      <c r="O4156" s="38" t="str">
        <f t="shared" si="453"/>
        <v>Q1</v>
      </c>
      <c r="P4156" s="37">
        <f t="shared" si="454"/>
        <v>1</v>
      </c>
    </row>
    <row r="4157" spans="1:16" x14ac:dyDescent="0.25">
      <c r="A4157" s="31">
        <v>44927</v>
      </c>
      <c r="B4157" s="32" t="s">
        <v>80</v>
      </c>
      <c r="C4157" s="32" t="s">
        <v>75</v>
      </c>
      <c r="D4157" s="32" t="s">
        <v>77</v>
      </c>
      <c r="E4157" s="33">
        <v>26</v>
      </c>
      <c r="F4157" s="34">
        <v>155685.99</v>
      </c>
      <c r="G4157" s="34">
        <v>13743.11</v>
      </c>
      <c r="H4157" s="34">
        <v>133181.87</v>
      </c>
      <c r="I4157" s="34">
        <v>0</v>
      </c>
      <c r="J4157" s="35">
        <f t="shared" si="448"/>
        <v>141942.88</v>
      </c>
      <c r="K4157" s="35">
        <f t="shared" si="449"/>
        <v>8761.0100000000093</v>
      </c>
      <c r="L4157" s="35">
        <f t="shared" si="450"/>
        <v>8761.0100000000093</v>
      </c>
      <c r="M4157" s="36">
        <f t="shared" si="451"/>
        <v>6.172208144571964E-2</v>
      </c>
      <c r="N4157" s="37">
        <f t="shared" si="452"/>
        <v>2023</v>
      </c>
      <c r="O4157" s="38" t="str">
        <f t="shared" si="453"/>
        <v>Q1</v>
      </c>
      <c r="P4157" s="37">
        <f t="shared" si="454"/>
        <v>1</v>
      </c>
    </row>
    <row r="4158" spans="1:16" x14ac:dyDescent="0.25">
      <c r="A4158" s="31">
        <v>44927</v>
      </c>
      <c r="B4158" s="32" t="s">
        <v>80</v>
      </c>
      <c r="C4158" s="32" t="s">
        <v>78</v>
      </c>
      <c r="D4158" s="32" t="s">
        <v>76</v>
      </c>
      <c r="E4158" s="33">
        <v>105</v>
      </c>
      <c r="F4158" s="34">
        <v>704586.55</v>
      </c>
      <c r="G4158" s="34">
        <v>0</v>
      </c>
      <c r="H4158" s="34">
        <v>598770.46</v>
      </c>
      <c r="I4158" s="34">
        <v>0</v>
      </c>
      <c r="J4158" s="35">
        <f t="shared" si="448"/>
        <v>704586.55</v>
      </c>
      <c r="K4158" s="35">
        <f t="shared" si="449"/>
        <v>105816.09000000008</v>
      </c>
      <c r="L4158" s="35">
        <f t="shared" si="450"/>
        <v>105816.09000000008</v>
      </c>
      <c r="M4158" s="36">
        <f t="shared" si="451"/>
        <v>0.15018181939465078</v>
      </c>
      <c r="N4158" s="37">
        <f t="shared" si="452"/>
        <v>2023</v>
      </c>
      <c r="O4158" s="38" t="str">
        <f t="shared" si="453"/>
        <v>Q1</v>
      </c>
      <c r="P4158" s="37">
        <f t="shared" si="454"/>
        <v>1</v>
      </c>
    </row>
    <row r="4159" spans="1:16" x14ac:dyDescent="0.25">
      <c r="A4159" s="31">
        <v>44927</v>
      </c>
      <c r="B4159" s="32" t="s">
        <v>80</v>
      </c>
      <c r="C4159" s="32" t="s">
        <v>78</v>
      </c>
      <c r="D4159" s="32" t="s">
        <v>77</v>
      </c>
      <c r="E4159" s="33">
        <v>30</v>
      </c>
      <c r="F4159" s="34">
        <v>186236.46</v>
      </c>
      <c r="G4159" s="34">
        <v>15121.26</v>
      </c>
      <c r="H4159" s="34">
        <v>161886.57999999999</v>
      </c>
      <c r="I4159" s="34">
        <v>0</v>
      </c>
      <c r="J4159" s="35">
        <f t="shared" si="448"/>
        <v>171115.19999999998</v>
      </c>
      <c r="K4159" s="35">
        <f t="shared" si="449"/>
        <v>9228.6199999999953</v>
      </c>
      <c r="L4159" s="35">
        <f t="shared" si="450"/>
        <v>9228.6199999999953</v>
      </c>
      <c r="M4159" s="36">
        <f t="shared" si="451"/>
        <v>5.3932204736925747E-2</v>
      </c>
      <c r="N4159" s="37">
        <f t="shared" si="452"/>
        <v>2023</v>
      </c>
      <c r="O4159" s="38" t="str">
        <f t="shared" si="453"/>
        <v>Q1</v>
      </c>
      <c r="P4159" s="37">
        <f t="shared" si="454"/>
        <v>1</v>
      </c>
    </row>
    <row r="4160" spans="1:16" x14ac:dyDescent="0.25">
      <c r="A4160" s="31">
        <v>44927</v>
      </c>
      <c r="B4160" s="32" t="s">
        <v>80</v>
      </c>
      <c r="C4160" s="32" t="s">
        <v>79</v>
      </c>
      <c r="D4160" s="32" t="s">
        <v>76</v>
      </c>
      <c r="E4160" s="33">
        <v>23</v>
      </c>
      <c r="F4160" s="34">
        <v>134875.24</v>
      </c>
      <c r="G4160" s="34">
        <v>0</v>
      </c>
      <c r="H4160" s="34">
        <v>117159.43</v>
      </c>
      <c r="I4160" s="34">
        <v>0</v>
      </c>
      <c r="J4160" s="35">
        <f t="shared" si="448"/>
        <v>134875.24</v>
      </c>
      <c r="K4160" s="35">
        <f t="shared" si="449"/>
        <v>17715.809999999998</v>
      </c>
      <c r="L4160" s="35">
        <f t="shared" si="450"/>
        <v>17715.809999999998</v>
      </c>
      <c r="M4160" s="36">
        <f t="shared" si="451"/>
        <v>0.13134960871988069</v>
      </c>
      <c r="N4160" s="37">
        <f t="shared" si="452"/>
        <v>2023</v>
      </c>
      <c r="O4160" s="38" t="str">
        <f t="shared" si="453"/>
        <v>Q1</v>
      </c>
      <c r="P4160" s="37">
        <f t="shared" si="454"/>
        <v>1</v>
      </c>
    </row>
    <row r="4161" spans="1:16" x14ac:dyDescent="0.25">
      <c r="A4161" s="31">
        <v>44927</v>
      </c>
      <c r="B4161" s="32" t="s">
        <v>80</v>
      </c>
      <c r="C4161" s="32" t="s">
        <v>79</v>
      </c>
      <c r="D4161" s="32" t="s">
        <v>77</v>
      </c>
      <c r="E4161" s="33">
        <v>6</v>
      </c>
      <c r="F4161" s="34">
        <v>45745.27</v>
      </c>
      <c r="G4161" s="34">
        <v>4694.71</v>
      </c>
      <c r="H4161" s="34">
        <v>38340.5</v>
      </c>
      <c r="I4161" s="34">
        <v>0</v>
      </c>
      <c r="J4161" s="35">
        <f t="shared" si="448"/>
        <v>41050.559999999998</v>
      </c>
      <c r="K4161" s="35">
        <f t="shared" si="449"/>
        <v>2710.0599999999977</v>
      </c>
      <c r="L4161" s="35">
        <f t="shared" si="450"/>
        <v>2710.0599999999977</v>
      </c>
      <c r="M4161" s="36">
        <f t="shared" si="451"/>
        <v>6.601761340161981E-2</v>
      </c>
      <c r="N4161" s="37">
        <f t="shared" si="452"/>
        <v>2023</v>
      </c>
      <c r="O4161" s="38" t="str">
        <f t="shared" si="453"/>
        <v>Q1</v>
      </c>
      <c r="P4161" s="37">
        <f t="shared" si="454"/>
        <v>1</v>
      </c>
    </row>
    <row r="4162" spans="1:16" x14ac:dyDescent="0.25">
      <c r="A4162" s="31">
        <v>44927</v>
      </c>
      <c r="B4162" s="32" t="s">
        <v>81</v>
      </c>
      <c r="C4162" s="32" t="s">
        <v>86</v>
      </c>
      <c r="D4162" s="32" t="s">
        <v>76</v>
      </c>
      <c r="E4162" s="33">
        <v>94</v>
      </c>
      <c r="F4162" s="34">
        <v>66688.12</v>
      </c>
      <c r="G4162" s="34">
        <v>0</v>
      </c>
      <c r="H4162" s="34">
        <v>29439.599999999999</v>
      </c>
      <c r="I4162" s="34">
        <v>6325.26</v>
      </c>
      <c r="J4162" s="35">
        <f t="shared" ref="J4162:J4225" si="455">F4162-G4162</f>
        <v>66688.12</v>
      </c>
      <c r="K4162" s="35">
        <f t="shared" ref="K4162:K4225" si="456">J4162-H4162</f>
        <v>37248.519999999997</v>
      </c>
      <c r="L4162" s="35">
        <f t="shared" ref="L4162:L4225" si="457">K4162-I4162</f>
        <v>30923.259999999995</v>
      </c>
      <c r="M4162" s="36">
        <f t="shared" ref="M4162:M4225" si="458">IF(J4162=0,0,K4162/J4162)</f>
        <v>0.55854805923453832</v>
      </c>
      <c r="N4162" s="37">
        <f t="shared" ref="N4162:N4225" si="459">YEAR(A4162)</f>
        <v>2023</v>
      </c>
      <c r="O4162" s="38" t="str">
        <f t="shared" ref="O4162:O4225" si="460">"Q"&amp;ROUNDUP(MONTH(A4162)/3,0)</f>
        <v>Q1</v>
      </c>
      <c r="P4162" s="37">
        <f t="shared" ref="P4162:P4225" si="461">MONTH(A4162)</f>
        <v>1</v>
      </c>
    </row>
    <row r="4163" spans="1:16" x14ac:dyDescent="0.25">
      <c r="A4163" s="31">
        <v>44927</v>
      </c>
      <c r="B4163" s="32" t="s">
        <v>81</v>
      </c>
      <c r="C4163" s="32" t="s">
        <v>86</v>
      </c>
      <c r="D4163" s="32" t="s">
        <v>77</v>
      </c>
      <c r="E4163" s="33">
        <v>17</v>
      </c>
      <c r="F4163" s="34">
        <v>13351.15</v>
      </c>
      <c r="G4163" s="34">
        <v>1179.3900000000001</v>
      </c>
      <c r="H4163" s="34">
        <v>6359.64</v>
      </c>
      <c r="I4163" s="34">
        <v>1164.1400000000001</v>
      </c>
      <c r="J4163" s="35">
        <f t="shared" si="455"/>
        <v>12171.76</v>
      </c>
      <c r="K4163" s="35">
        <f t="shared" si="456"/>
        <v>5812.12</v>
      </c>
      <c r="L4163" s="35">
        <f t="shared" si="457"/>
        <v>4647.9799999999996</v>
      </c>
      <c r="M4163" s="36">
        <f t="shared" si="458"/>
        <v>0.47750859366270776</v>
      </c>
      <c r="N4163" s="37">
        <f t="shared" si="459"/>
        <v>2023</v>
      </c>
      <c r="O4163" s="38" t="str">
        <f t="shared" si="460"/>
        <v>Q1</v>
      </c>
      <c r="P4163" s="37">
        <f t="shared" si="461"/>
        <v>1</v>
      </c>
    </row>
    <row r="4164" spans="1:16" x14ac:dyDescent="0.25">
      <c r="A4164" s="31">
        <v>44927</v>
      </c>
      <c r="B4164" s="32" t="s">
        <v>81</v>
      </c>
      <c r="C4164" s="32" t="s">
        <v>75</v>
      </c>
      <c r="D4164" s="32" t="s">
        <v>76</v>
      </c>
      <c r="E4164" s="33">
        <v>90</v>
      </c>
      <c r="F4164" s="34">
        <v>62385.16</v>
      </c>
      <c r="G4164" s="34">
        <v>0</v>
      </c>
      <c r="H4164" s="34">
        <v>27146.53</v>
      </c>
      <c r="I4164" s="34">
        <v>0</v>
      </c>
      <c r="J4164" s="35">
        <f t="shared" si="455"/>
        <v>62385.16</v>
      </c>
      <c r="K4164" s="35">
        <f t="shared" si="456"/>
        <v>35238.630000000005</v>
      </c>
      <c r="L4164" s="35">
        <f t="shared" si="457"/>
        <v>35238.630000000005</v>
      </c>
      <c r="M4164" s="36">
        <f t="shared" si="458"/>
        <v>0.5648559689515904</v>
      </c>
      <c r="N4164" s="37">
        <f t="shared" si="459"/>
        <v>2023</v>
      </c>
      <c r="O4164" s="38" t="str">
        <f t="shared" si="460"/>
        <v>Q1</v>
      </c>
      <c r="P4164" s="37">
        <f t="shared" si="461"/>
        <v>1</v>
      </c>
    </row>
    <row r="4165" spans="1:16" x14ac:dyDescent="0.25">
      <c r="A4165" s="31">
        <v>44927</v>
      </c>
      <c r="B4165" s="32" t="s">
        <v>81</v>
      </c>
      <c r="C4165" s="32" t="s">
        <v>75</v>
      </c>
      <c r="D4165" s="32" t="s">
        <v>77</v>
      </c>
      <c r="E4165" s="33">
        <v>37</v>
      </c>
      <c r="F4165" s="34">
        <v>27319.200000000001</v>
      </c>
      <c r="G4165" s="34">
        <v>2112.02</v>
      </c>
      <c r="H4165" s="34">
        <v>12655.21</v>
      </c>
      <c r="I4165" s="34">
        <v>0</v>
      </c>
      <c r="J4165" s="35">
        <f t="shared" si="455"/>
        <v>25207.18</v>
      </c>
      <c r="K4165" s="35">
        <f t="shared" si="456"/>
        <v>12551.970000000001</v>
      </c>
      <c r="L4165" s="35">
        <f t="shared" si="457"/>
        <v>12551.970000000001</v>
      </c>
      <c r="M4165" s="36">
        <f t="shared" si="458"/>
        <v>0.49795217077039167</v>
      </c>
      <c r="N4165" s="37">
        <f t="shared" si="459"/>
        <v>2023</v>
      </c>
      <c r="O4165" s="38" t="str">
        <f t="shared" si="460"/>
        <v>Q1</v>
      </c>
      <c r="P4165" s="37">
        <f t="shared" si="461"/>
        <v>1</v>
      </c>
    </row>
    <row r="4166" spans="1:16" x14ac:dyDescent="0.25">
      <c r="A4166" s="31">
        <v>44927</v>
      </c>
      <c r="B4166" s="32" t="s">
        <v>81</v>
      </c>
      <c r="C4166" s="32" t="s">
        <v>78</v>
      </c>
      <c r="D4166" s="32" t="s">
        <v>76</v>
      </c>
      <c r="E4166" s="33">
        <v>413</v>
      </c>
      <c r="F4166" s="34">
        <v>341271.03999999998</v>
      </c>
      <c r="G4166" s="34">
        <v>0</v>
      </c>
      <c r="H4166" s="34">
        <v>151950.39000000001</v>
      </c>
      <c r="I4166" s="34">
        <v>0</v>
      </c>
      <c r="J4166" s="35">
        <f t="shared" si="455"/>
        <v>341271.03999999998</v>
      </c>
      <c r="K4166" s="35">
        <f t="shared" si="456"/>
        <v>189320.64999999997</v>
      </c>
      <c r="L4166" s="35">
        <f t="shared" si="457"/>
        <v>189320.64999999997</v>
      </c>
      <c r="M4166" s="36">
        <f t="shared" si="458"/>
        <v>0.55475158396094781</v>
      </c>
      <c r="N4166" s="37">
        <f t="shared" si="459"/>
        <v>2023</v>
      </c>
      <c r="O4166" s="38" t="str">
        <f t="shared" si="460"/>
        <v>Q1</v>
      </c>
      <c r="P4166" s="37">
        <f t="shared" si="461"/>
        <v>1</v>
      </c>
    </row>
    <row r="4167" spans="1:16" x14ac:dyDescent="0.25">
      <c r="A4167" s="31">
        <v>44927</v>
      </c>
      <c r="B4167" s="32" t="s">
        <v>81</v>
      </c>
      <c r="C4167" s="32" t="s">
        <v>78</v>
      </c>
      <c r="D4167" s="32" t="s">
        <v>77</v>
      </c>
      <c r="E4167" s="33">
        <v>94</v>
      </c>
      <c r="F4167" s="34">
        <v>69559.839999999997</v>
      </c>
      <c r="G4167" s="34">
        <v>5430.58</v>
      </c>
      <c r="H4167" s="34">
        <v>31108.85</v>
      </c>
      <c r="I4167" s="34">
        <v>0</v>
      </c>
      <c r="J4167" s="35">
        <f t="shared" si="455"/>
        <v>64129.259999999995</v>
      </c>
      <c r="K4167" s="35">
        <f t="shared" si="456"/>
        <v>33020.409999999996</v>
      </c>
      <c r="L4167" s="35">
        <f t="shared" si="457"/>
        <v>33020.409999999996</v>
      </c>
      <c r="M4167" s="36">
        <f t="shared" si="458"/>
        <v>0.51490396115595283</v>
      </c>
      <c r="N4167" s="37">
        <f t="shared" si="459"/>
        <v>2023</v>
      </c>
      <c r="O4167" s="38" t="str">
        <f t="shared" si="460"/>
        <v>Q1</v>
      </c>
      <c r="P4167" s="37">
        <f t="shared" si="461"/>
        <v>1</v>
      </c>
    </row>
    <row r="4168" spans="1:16" x14ac:dyDescent="0.25">
      <c r="A4168" s="31">
        <v>44927</v>
      </c>
      <c r="B4168" s="32" t="s">
        <v>81</v>
      </c>
      <c r="C4168" s="32" t="s">
        <v>79</v>
      </c>
      <c r="D4168" s="32" t="s">
        <v>76</v>
      </c>
      <c r="E4168" s="33">
        <v>31</v>
      </c>
      <c r="F4168" s="34">
        <v>29106.55</v>
      </c>
      <c r="G4168" s="34">
        <v>0</v>
      </c>
      <c r="H4168" s="34">
        <v>12791.69</v>
      </c>
      <c r="I4168" s="34">
        <v>0</v>
      </c>
      <c r="J4168" s="35">
        <f t="shared" si="455"/>
        <v>29106.55</v>
      </c>
      <c r="K4168" s="35">
        <f t="shared" si="456"/>
        <v>16314.859999999999</v>
      </c>
      <c r="L4168" s="35">
        <f t="shared" si="457"/>
        <v>16314.859999999999</v>
      </c>
      <c r="M4168" s="36">
        <f t="shared" si="458"/>
        <v>0.56052194437334546</v>
      </c>
      <c r="N4168" s="37">
        <f t="shared" si="459"/>
        <v>2023</v>
      </c>
      <c r="O4168" s="38" t="str">
        <f t="shared" si="460"/>
        <v>Q1</v>
      </c>
      <c r="P4168" s="37">
        <f t="shared" si="461"/>
        <v>1</v>
      </c>
    </row>
    <row r="4169" spans="1:16" x14ac:dyDescent="0.25">
      <c r="A4169" s="31">
        <v>44927</v>
      </c>
      <c r="B4169" s="32" t="s">
        <v>81</v>
      </c>
      <c r="C4169" s="32" t="s">
        <v>79</v>
      </c>
      <c r="D4169" s="32" t="s">
        <v>77</v>
      </c>
      <c r="E4169" s="33">
        <v>19</v>
      </c>
      <c r="F4169" s="34">
        <v>15703.67</v>
      </c>
      <c r="G4169" s="34">
        <v>1311.26</v>
      </c>
      <c r="H4169" s="34">
        <v>6883.92</v>
      </c>
      <c r="I4169" s="34">
        <v>0</v>
      </c>
      <c r="J4169" s="35">
        <f t="shared" si="455"/>
        <v>14392.41</v>
      </c>
      <c r="K4169" s="35">
        <f t="shared" si="456"/>
        <v>7508.49</v>
      </c>
      <c r="L4169" s="35">
        <f t="shared" si="457"/>
        <v>7508.49</v>
      </c>
      <c r="M4169" s="36">
        <f t="shared" si="458"/>
        <v>0.52169789493212049</v>
      </c>
      <c r="N4169" s="37">
        <f t="shared" si="459"/>
        <v>2023</v>
      </c>
      <c r="O4169" s="38" t="str">
        <f t="shared" si="460"/>
        <v>Q1</v>
      </c>
      <c r="P4169" s="37">
        <f t="shared" si="461"/>
        <v>1</v>
      </c>
    </row>
    <row r="4170" spans="1:16" x14ac:dyDescent="0.25">
      <c r="A4170" s="31">
        <v>44927</v>
      </c>
      <c r="B4170" s="32" t="s">
        <v>82</v>
      </c>
      <c r="C4170" s="32" t="s">
        <v>86</v>
      </c>
      <c r="D4170" s="32" t="s">
        <v>76</v>
      </c>
      <c r="E4170" s="33">
        <v>303</v>
      </c>
      <c r="F4170" s="34">
        <v>32651.67</v>
      </c>
      <c r="G4170" s="34">
        <v>0</v>
      </c>
      <c r="H4170" s="34">
        <v>26636.22</v>
      </c>
      <c r="I4170" s="34">
        <v>3093.22</v>
      </c>
      <c r="J4170" s="35">
        <f t="shared" si="455"/>
        <v>32651.67</v>
      </c>
      <c r="K4170" s="35">
        <f t="shared" si="456"/>
        <v>6015.4499999999971</v>
      </c>
      <c r="L4170" s="35">
        <f t="shared" si="457"/>
        <v>2922.2299999999973</v>
      </c>
      <c r="M4170" s="36">
        <f t="shared" si="458"/>
        <v>0.18423100564228406</v>
      </c>
      <c r="N4170" s="37">
        <f t="shared" si="459"/>
        <v>2023</v>
      </c>
      <c r="O4170" s="38" t="str">
        <f t="shared" si="460"/>
        <v>Q1</v>
      </c>
      <c r="P4170" s="37">
        <f t="shared" si="461"/>
        <v>1</v>
      </c>
    </row>
    <row r="4171" spans="1:16" x14ac:dyDescent="0.25">
      <c r="A4171" s="31">
        <v>44927</v>
      </c>
      <c r="B4171" s="32" t="s">
        <v>82</v>
      </c>
      <c r="C4171" s="32" t="s">
        <v>86</v>
      </c>
      <c r="D4171" s="32" t="s">
        <v>77</v>
      </c>
      <c r="E4171" s="33">
        <v>80</v>
      </c>
      <c r="F4171" s="34">
        <v>5999.61</v>
      </c>
      <c r="G4171" s="34">
        <v>487.03</v>
      </c>
      <c r="H4171" s="34">
        <v>4828.7700000000004</v>
      </c>
      <c r="I4171" s="34">
        <v>530.38</v>
      </c>
      <c r="J4171" s="35">
        <f t="shared" si="455"/>
        <v>5512.58</v>
      </c>
      <c r="K4171" s="35">
        <f t="shared" si="456"/>
        <v>683.80999999999949</v>
      </c>
      <c r="L4171" s="35">
        <f t="shared" si="457"/>
        <v>153.4299999999995</v>
      </c>
      <c r="M4171" s="36">
        <f t="shared" si="458"/>
        <v>0.12404536532803143</v>
      </c>
      <c r="N4171" s="37">
        <f t="shared" si="459"/>
        <v>2023</v>
      </c>
      <c r="O4171" s="38" t="str">
        <f t="shared" si="460"/>
        <v>Q1</v>
      </c>
      <c r="P4171" s="37">
        <f t="shared" si="461"/>
        <v>1</v>
      </c>
    </row>
    <row r="4172" spans="1:16" x14ac:dyDescent="0.25">
      <c r="A4172" s="31">
        <v>44927</v>
      </c>
      <c r="B4172" s="32" t="s">
        <v>82</v>
      </c>
      <c r="C4172" s="32" t="s">
        <v>75</v>
      </c>
      <c r="D4172" s="32" t="s">
        <v>76</v>
      </c>
      <c r="E4172" s="33">
        <v>321</v>
      </c>
      <c r="F4172" s="34">
        <v>34358.68</v>
      </c>
      <c r="G4172" s="34">
        <v>0</v>
      </c>
      <c r="H4172" s="34">
        <v>27736.42</v>
      </c>
      <c r="I4172" s="34">
        <v>0</v>
      </c>
      <c r="J4172" s="35">
        <f t="shared" si="455"/>
        <v>34358.68</v>
      </c>
      <c r="K4172" s="35">
        <f t="shared" si="456"/>
        <v>6622.260000000002</v>
      </c>
      <c r="L4172" s="35">
        <f t="shared" si="457"/>
        <v>6622.260000000002</v>
      </c>
      <c r="M4172" s="36">
        <f t="shared" si="458"/>
        <v>0.19273906913769684</v>
      </c>
      <c r="N4172" s="37">
        <f t="shared" si="459"/>
        <v>2023</v>
      </c>
      <c r="O4172" s="38" t="str">
        <f t="shared" si="460"/>
        <v>Q1</v>
      </c>
      <c r="P4172" s="37">
        <f t="shared" si="461"/>
        <v>1</v>
      </c>
    </row>
    <row r="4173" spans="1:16" x14ac:dyDescent="0.25">
      <c r="A4173" s="31">
        <v>44927</v>
      </c>
      <c r="B4173" s="32" t="s">
        <v>82</v>
      </c>
      <c r="C4173" s="32" t="s">
        <v>75</v>
      </c>
      <c r="D4173" s="32" t="s">
        <v>77</v>
      </c>
      <c r="E4173" s="33">
        <v>55</v>
      </c>
      <c r="F4173" s="34">
        <v>6531.44</v>
      </c>
      <c r="G4173" s="34">
        <v>535.41999999999996</v>
      </c>
      <c r="H4173" s="34">
        <v>5335.37</v>
      </c>
      <c r="I4173" s="34">
        <v>0</v>
      </c>
      <c r="J4173" s="35">
        <f t="shared" si="455"/>
        <v>5996.0199999999995</v>
      </c>
      <c r="K4173" s="35">
        <f t="shared" si="456"/>
        <v>660.64999999999964</v>
      </c>
      <c r="L4173" s="35">
        <f t="shared" si="457"/>
        <v>660.64999999999964</v>
      </c>
      <c r="M4173" s="36">
        <f t="shared" si="458"/>
        <v>0.11018142034216025</v>
      </c>
      <c r="N4173" s="37">
        <f t="shared" si="459"/>
        <v>2023</v>
      </c>
      <c r="O4173" s="38" t="str">
        <f t="shared" si="460"/>
        <v>Q1</v>
      </c>
      <c r="P4173" s="37">
        <f t="shared" si="461"/>
        <v>1</v>
      </c>
    </row>
    <row r="4174" spans="1:16" x14ac:dyDescent="0.25">
      <c r="A4174" s="31">
        <v>44927</v>
      </c>
      <c r="B4174" s="32" t="s">
        <v>82</v>
      </c>
      <c r="C4174" s="32" t="s">
        <v>78</v>
      </c>
      <c r="D4174" s="32" t="s">
        <v>76</v>
      </c>
      <c r="E4174" s="33">
        <v>1924</v>
      </c>
      <c r="F4174" s="34">
        <v>208541.92</v>
      </c>
      <c r="G4174" s="34">
        <v>0</v>
      </c>
      <c r="H4174" s="34">
        <v>168239.14</v>
      </c>
      <c r="I4174" s="34">
        <v>0</v>
      </c>
      <c r="J4174" s="35">
        <f t="shared" si="455"/>
        <v>208541.92</v>
      </c>
      <c r="K4174" s="35">
        <f t="shared" si="456"/>
        <v>40302.78</v>
      </c>
      <c r="L4174" s="35">
        <f t="shared" si="457"/>
        <v>40302.78</v>
      </c>
      <c r="M4174" s="36">
        <f t="shared" si="458"/>
        <v>0.19325984914687655</v>
      </c>
      <c r="N4174" s="37">
        <f t="shared" si="459"/>
        <v>2023</v>
      </c>
      <c r="O4174" s="38" t="str">
        <f t="shared" si="460"/>
        <v>Q1</v>
      </c>
      <c r="P4174" s="37">
        <f t="shared" si="461"/>
        <v>1</v>
      </c>
    </row>
    <row r="4175" spans="1:16" x14ac:dyDescent="0.25">
      <c r="A4175" s="31">
        <v>44927</v>
      </c>
      <c r="B4175" s="32" t="s">
        <v>82</v>
      </c>
      <c r="C4175" s="32" t="s">
        <v>78</v>
      </c>
      <c r="D4175" s="32" t="s">
        <v>77</v>
      </c>
      <c r="E4175" s="33">
        <v>365</v>
      </c>
      <c r="F4175" s="34">
        <v>39071.57</v>
      </c>
      <c r="G4175" s="34">
        <v>3066.65</v>
      </c>
      <c r="H4175" s="34">
        <v>31070.33</v>
      </c>
      <c r="I4175" s="34">
        <v>0</v>
      </c>
      <c r="J4175" s="35">
        <f t="shared" si="455"/>
        <v>36004.92</v>
      </c>
      <c r="K4175" s="35">
        <f t="shared" si="456"/>
        <v>4934.5899999999965</v>
      </c>
      <c r="L4175" s="35">
        <f t="shared" si="457"/>
        <v>4934.5899999999965</v>
      </c>
      <c r="M4175" s="36">
        <f t="shared" si="458"/>
        <v>0.1370532138385531</v>
      </c>
      <c r="N4175" s="37">
        <f t="shared" si="459"/>
        <v>2023</v>
      </c>
      <c r="O4175" s="38" t="str">
        <f t="shared" si="460"/>
        <v>Q1</v>
      </c>
      <c r="P4175" s="37">
        <f t="shared" si="461"/>
        <v>1</v>
      </c>
    </row>
    <row r="4176" spans="1:16" x14ac:dyDescent="0.25">
      <c r="A4176" s="31">
        <v>44927</v>
      </c>
      <c r="B4176" s="32" t="s">
        <v>82</v>
      </c>
      <c r="C4176" s="32" t="s">
        <v>79</v>
      </c>
      <c r="D4176" s="32" t="s">
        <v>76</v>
      </c>
      <c r="E4176" s="33">
        <v>104</v>
      </c>
      <c r="F4176" s="34">
        <v>13875.06</v>
      </c>
      <c r="G4176" s="34">
        <v>0</v>
      </c>
      <c r="H4176" s="34">
        <v>11647.91</v>
      </c>
      <c r="I4176" s="34">
        <v>0</v>
      </c>
      <c r="J4176" s="35">
        <f t="shared" si="455"/>
        <v>13875.06</v>
      </c>
      <c r="K4176" s="35">
        <f t="shared" si="456"/>
        <v>2227.1499999999996</v>
      </c>
      <c r="L4176" s="35">
        <f t="shared" si="457"/>
        <v>2227.1499999999996</v>
      </c>
      <c r="M4176" s="36">
        <f t="shared" si="458"/>
        <v>0.16051462119803445</v>
      </c>
      <c r="N4176" s="37">
        <f t="shared" si="459"/>
        <v>2023</v>
      </c>
      <c r="O4176" s="38" t="str">
        <f t="shared" si="460"/>
        <v>Q1</v>
      </c>
      <c r="P4176" s="37">
        <f t="shared" si="461"/>
        <v>1</v>
      </c>
    </row>
    <row r="4177" spans="1:16" x14ac:dyDescent="0.25">
      <c r="A4177" s="31">
        <v>44927</v>
      </c>
      <c r="B4177" s="32" t="s">
        <v>82</v>
      </c>
      <c r="C4177" s="32" t="s">
        <v>79</v>
      </c>
      <c r="D4177" s="32" t="s">
        <v>77</v>
      </c>
      <c r="E4177" s="33">
        <v>31</v>
      </c>
      <c r="F4177" s="34">
        <v>2732.77</v>
      </c>
      <c r="G4177" s="34">
        <v>208.68</v>
      </c>
      <c r="H4177" s="34">
        <v>2303.4899999999998</v>
      </c>
      <c r="I4177" s="34">
        <v>0</v>
      </c>
      <c r="J4177" s="35">
        <f t="shared" si="455"/>
        <v>2524.09</v>
      </c>
      <c r="K4177" s="35">
        <f t="shared" si="456"/>
        <v>220.60000000000036</v>
      </c>
      <c r="L4177" s="35">
        <f t="shared" si="457"/>
        <v>220.60000000000036</v>
      </c>
      <c r="M4177" s="36">
        <f t="shared" si="458"/>
        <v>8.73978344670754E-2</v>
      </c>
      <c r="N4177" s="37">
        <f t="shared" si="459"/>
        <v>2023</v>
      </c>
      <c r="O4177" s="38" t="str">
        <f t="shared" si="460"/>
        <v>Q1</v>
      </c>
      <c r="P4177" s="37">
        <f t="shared" si="461"/>
        <v>1</v>
      </c>
    </row>
    <row r="4178" spans="1:16" x14ac:dyDescent="0.25">
      <c r="A4178" s="31">
        <v>44927</v>
      </c>
      <c r="B4178" s="32" t="s">
        <v>83</v>
      </c>
      <c r="C4178" s="32" t="s">
        <v>86</v>
      </c>
      <c r="D4178" s="32" t="s">
        <v>76</v>
      </c>
      <c r="E4178" s="33">
        <v>113</v>
      </c>
      <c r="F4178" s="34">
        <v>68131.91</v>
      </c>
      <c r="G4178" s="34">
        <v>0</v>
      </c>
      <c r="H4178" s="34">
        <v>35293.440000000002</v>
      </c>
      <c r="I4178" s="34">
        <v>6453.15</v>
      </c>
      <c r="J4178" s="35">
        <f t="shared" si="455"/>
        <v>68131.91</v>
      </c>
      <c r="K4178" s="35">
        <f t="shared" si="456"/>
        <v>32838.47</v>
      </c>
      <c r="L4178" s="35">
        <f t="shared" si="457"/>
        <v>26385.32</v>
      </c>
      <c r="M4178" s="36">
        <f t="shared" si="458"/>
        <v>0.48198369897453336</v>
      </c>
      <c r="N4178" s="37">
        <f t="shared" si="459"/>
        <v>2023</v>
      </c>
      <c r="O4178" s="38" t="str">
        <f t="shared" si="460"/>
        <v>Q1</v>
      </c>
      <c r="P4178" s="37">
        <f t="shared" si="461"/>
        <v>1</v>
      </c>
    </row>
    <row r="4179" spans="1:16" x14ac:dyDescent="0.25">
      <c r="A4179" s="31">
        <v>44927</v>
      </c>
      <c r="B4179" s="32" t="s">
        <v>83</v>
      </c>
      <c r="C4179" s="32" t="s">
        <v>86</v>
      </c>
      <c r="D4179" s="32" t="s">
        <v>77</v>
      </c>
      <c r="E4179" s="33">
        <v>22</v>
      </c>
      <c r="F4179" s="34">
        <v>19042.900000000001</v>
      </c>
      <c r="G4179" s="34">
        <v>1395.66</v>
      </c>
      <c r="H4179" s="34">
        <v>10159.120000000001</v>
      </c>
      <c r="I4179" s="34">
        <v>1688.86</v>
      </c>
      <c r="J4179" s="35">
        <f t="shared" si="455"/>
        <v>17647.240000000002</v>
      </c>
      <c r="K4179" s="35">
        <f t="shared" si="456"/>
        <v>7488.1200000000008</v>
      </c>
      <c r="L4179" s="35">
        <f t="shared" si="457"/>
        <v>5799.2600000000011</v>
      </c>
      <c r="M4179" s="36">
        <f t="shared" si="458"/>
        <v>0.42432244362291216</v>
      </c>
      <c r="N4179" s="37">
        <f t="shared" si="459"/>
        <v>2023</v>
      </c>
      <c r="O4179" s="38" t="str">
        <f t="shared" si="460"/>
        <v>Q1</v>
      </c>
      <c r="P4179" s="37">
        <f t="shared" si="461"/>
        <v>1</v>
      </c>
    </row>
    <row r="4180" spans="1:16" x14ac:dyDescent="0.25">
      <c r="A4180" s="31">
        <v>44927</v>
      </c>
      <c r="B4180" s="32" t="s">
        <v>83</v>
      </c>
      <c r="C4180" s="32" t="s">
        <v>75</v>
      </c>
      <c r="D4180" s="32" t="s">
        <v>76</v>
      </c>
      <c r="E4180" s="33">
        <v>110</v>
      </c>
      <c r="F4180" s="34">
        <v>62433.3</v>
      </c>
      <c r="G4180" s="34">
        <v>0</v>
      </c>
      <c r="H4180" s="34">
        <v>32767</v>
      </c>
      <c r="I4180" s="34">
        <v>0</v>
      </c>
      <c r="J4180" s="35">
        <f t="shared" si="455"/>
        <v>62433.3</v>
      </c>
      <c r="K4180" s="35">
        <f t="shared" si="456"/>
        <v>29666.300000000003</v>
      </c>
      <c r="L4180" s="35">
        <f t="shared" si="457"/>
        <v>29666.300000000003</v>
      </c>
      <c r="M4180" s="36">
        <f t="shared" si="458"/>
        <v>0.47516789918200708</v>
      </c>
      <c r="N4180" s="37">
        <f t="shared" si="459"/>
        <v>2023</v>
      </c>
      <c r="O4180" s="38" t="str">
        <f t="shared" si="460"/>
        <v>Q1</v>
      </c>
      <c r="P4180" s="37">
        <f t="shared" si="461"/>
        <v>1</v>
      </c>
    </row>
    <row r="4181" spans="1:16" x14ac:dyDescent="0.25">
      <c r="A4181" s="31">
        <v>44927</v>
      </c>
      <c r="B4181" s="32" t="s">
        <v>83</v>
      </c>
      <c r="C4181" s="32" t="s">
        <v>75</v>
      </c>
      <c r="D4181" s="32" t="s">
        <v>77</v>
      </c>
      <c r="E4181" s="33">
        <v>51</v>
      </c>
      <c r="F4181" s="34">
        <v>37255.29</v>
      </c>
      <c r="G4181" s="34">
        <v>2820.54</v>
      </c>
      <c r="H4181" s="34">
        <v>20055.580000000002</v>
      </c>
      <c r="I4181" s="34">
        <v>0</v>
      </c>
      <c r="J4181" s="35">
        <f t="shared" si="455"/>
        <v>34434.75</v>
      </c>
      <c r="K4181" s="35">
        <f t="shared" si="456"/>
        <v>14379.169999999998</v>
      </c>
      <c r="L4181" s="35">
        <f t="shared" si="457"/>
        <v>14379.169999999998</v>
      </c>
      <c r="M4181" s="36">
        <f t="shared" si="458"/>
        <v>0.41757730199870763</v>
      </c>
      <c r="N4181" s="37">
        <f t="shared" si="459"/>
        <v>2023</v>
      </c>
      <c r="O4181" s="38" t="str">
        <f t="shared" si="460"/>
        <v>Q1</v>
      </c>
      <c r="P4181" s="37">
        <f t="shared" si="461"/>
        <v>1</v>
      </c>
    </row>
    <row r="4182" spans="1:16" x14ac:dyDescent="0.25">
      <c r="A4182" s="31">
        <v>44927</v>
      </c>
      <c r="B4182" s="32" t="s">
        <v>83</v>
      </c>
      <c r="C4182" s="32" t="s">
        <v>78</v>
      </c>
      <c r="D4182" s="32" t="s">
        <v>76</v>
      </c>
      <c r="E4182" s="33">
        <v>545</v>
      </c>
      <c r="F4182" s="34">
        <v>354843.63</v>
      </c>
      <c r="G4182" s="34">
        <v>0</v>
      </c>
      <c r="H4182" s="34">
        <v>188512.33</v>
      </c>
      <c r="I4182" s="34">
        <v>0</v>
      </c>
      <c r="J4182" s="35">
        <f t="shared" si="455"/>
        <v>354843.63</v>
      </c>
      <c r="K4182" s="35">
        <f t="shared" si="456"/>
        <v>166331.30000000002</v>
      </c>
      <c r="L4182" s="35">
        <f t="shared" si="457"/>
        <v>166331.30000000002</v>
      </c>
      <c r="M4182" s="36">
        <f t="shared" si="458"/>
        <v>0.46874534566112969</v>
      </c>
      <c r="N4182" s="37">
        <f t="shared" si="459"/>
        <v>2023</v>
      </c>
      <c r="O4182" s="38" t="str">
        <f t="shared" si="460"/>
        <v>Q1</v>
      </c>
      <c r="P4182" s="37">
        <f t="shared" si="461"/>
        <v>1</v>
      </c>
    </row>
    <row r="4183" spans="1:16" x14ac:dyDescent="0.25">
      <c r="A4183" s="31">
        <v>44927</v>
      </c>
      <c r="B4183" s="32" t="s">
        <v>83</v>
      </c>
      <c r="C4183" s="32" t="s">
        <v>78</v>
      </c>
      <c r="D4183" s="32" t="s">
        <v>77</v>
      </c>
      <c r="E4183" s="33">
        <v>117</v>
      </c>
      <c r="F4183" s="34">
        <v>68559.16</v>
      </c>
      <c r="G4183" s="34">
        <v>5042.66</v>
      </c>
      <c r="H4183" s="34">
        <v>36229.9</v>
      </c>
      <c r="I4183" s="34">
        <v>0</v>
      </c>
      <c r="J4183" s="35">
        <f t="shared" si="455"/>
        <v>63516.5</v>
      </c>
      <c r="K4183" s="35">
        <f t="shared" si="456"/>
        <v>27286.6</v>
      </c>
      <c r="L4183" s="35">
        <f t="shared" si="457"/>
        <v>27286.6</v>
      </c>
      <c r="M4183" s="36">
        <f t="shared" si="458"/>
        <v>0.42959860823565527</v>
      </c>
      <c r="N4183" s="37">
        <f t="shared" si="459"/>
        <v>2023</v>
      </c>
      <c r="O4183" s="38" t="str">
        <f t="shared" si="460"/>
        <v>Q1</v>
      </c>
      <c r="P4183" s="37">
        <f t="shared" si="461"/>
        <v>1</v>
      </c>
    </row>
    <row r="4184" spans="1:16" x14ac:dyDescent="0.25">
      <c r="A4184" s="31">
        <v>44927</v>
      </c>
      <c r="B4184" s="32" t="s">
        <v>83</v>
      </c>
      <c r="C4184" s="32" t="s">
        <v>79</v>
      </c>
      <c r="D4184" s="32" t="s">
        <v>76</v>
      </c>
      <c r="E4184" s="33">
        <v>63</v>
      </c>
      <c r="F4184" s="34">
        <v>39575.57</v>
      </c>
      <c r="G4184" s="34">
        <v>0</v>
      </c>
      <c r="H4184" s="34">
        <v>20469.89</v>
      </c>
      <c r="I4184" s="34">
        <v>0</v>
      </c>
      <c r="J4184" s="35">
        <f t="shared" si="455"/>
        <v>39575.57</v>
      </c>
      <c r="K4184" s="35">
        <f t="shared" si="456"/>
        <v>19105.68</v>
      </c>
      <c r="L4184" s="35">
        <f t="shared" si="457"/>
        <v>19105.68</v>
      </c>
      <c r="M4184" s="36">
        <f t="shared" si="458"/>
        <v>0.48276449334779009</v>
      </c>
      <c r="N4184" s="37">
        <f t="shared" si="459"/>
        <v>2023</v>
      </c>
      <c r="O4184" s="38" t="str">
        <f t="shared" si="460"/>
        <v>Q1</v>
      </c>
      <c r="P4184" s="37">
        <f t="shared" si="461"/>
        <v>1</v>
      </c>
    </row>
    <row r="4185" spans="1:16" x14ac:dyDescent="0.25">
      <c r="A4185" s="31">
        <v>44927</v>
      </c>
      <c r="B4185" s="32" t="s">
        <v>83</v>
      </c>
      <c r="C4185" s="32" t="s">
        <v>79</v>
      </c>
      <c r="D4185" s="32" t="s">
        <v>77</v>
      </c>
      <c r="E4185" s="33">
        <v>15</v>
      </c>
      <c r="F4185" s="34">
        <v>7472.2</v>
      </c>
      <c r="G4185" s="34">
        <v>514.13</v>
      </c>
      <c r="H4185" s="34">
        <v>3855.38</v>
      </c>
      <c r="I4185" s="34">
        <v>0</v>
      </c>
      <c r="J4185" s="35">
        <f t="shared" si="455"/>
        <v>6958.07</v>
      </c>
      <c r="K4185" s="35">
        <f t="shared" si="456"/>
        <v>3102.6899999999996</v>
      </c>
      <c r="L4185" s="35">
        <f t="shared" si="457"/>
        <v>3102.6899999999996</v>
      </c>
      <c r="M4185" s="36">
        <f t="shared" si="458"/>
        <v>0.44591244411165737</v>
      </c>
      <c r="N4185" s="37">
        <f t="shared" si="459"/>
        <v>2023</v>
      </c>
      <c r="O4185" s="38" t="str">
        <f t="shared" si="460"/>
        <v>Q1</v>
      </c>
      <c r="P4185" s="37">
        <f t="shared" si="461"/>
        <v>1</v>
      </c>
    </row>
    <row r="4186" spans="1:16" x14ac:dyDescent="0.25">
      <c r="A4186" s="31">
        <v>44927</v>
      </c>
      <c r="B4186" s="32" t="s">
        <v>84</v>
      </c>
      <c r="C4186" s="32" t="s">
        <v>86</v>
      </c>
      <c r="D4186" s="32" t="s">
        <v>76</v>
      </c>
      <c r="E4186" s="33">
        <v>67</v>
      </c>
      <c r="F4186" s="34">
        <v>279869.23</v>
      </c>
      <c r="G4186" s="34">
        <v>0</v>
      </c>
      <c r="H4186" s="34">
        <v>217751.88</v>
      </c>
      <c r="I4186" s="34">
        <v>26585.52</v>
      </c>
      <c r="J4186" s="35">
        <f t="shared" si="455"/>
        <v>279869.23</v>
      </c>
      <c r="K4186" s="35">
        <f t="shared" si="456"/>
        <v>62117.349999999977</v>
      </c>
      <c r="L4186" s="35">
        <f t="shared" si="457"/>
        <v>35531.829999999973</v>
      </c>
      <c r="M4186" s="36">
        <f t="shared" si="458"/>
        <v>0.22195133777300199</v>
      </c>
      <c r="N4186" s="37">
        <f t="shared" si="459"/>
        <v>2023</v>
      </c>
      <c r="O4186" s="38" t="str">
        <f t="shared" si="460"/>
        <v>Q1</v>
      </c>
      <c r="P4186" s="37">
        <f t="shared" si="461"/>
        <v>1</v>
      </c>
    </row>
    <row r="4187" spans="1:16" x14ac:dyDescent="0.25">
      <c r="A4187" s="31">
        <v>44927</v>
      </c>
      <c r="B4187" s="32" t="s">
        <v>84</v>
      </c>
      <c r="C4187" s="32" t="s">
        <v>86</v>
      </c>
      <c r="D4187" s="32" t="s">
        <v>77</v>
      </c>
      <c r="E4187" s="33">
        <v>14</v>
      </c>
      <c r="F4187" s="34">
        <v>67159.06</v>
      </c>
      <c r="G4187" s="34">
        <v>4532.2700000000004</v>
      </c>
      <c r="H4187" s="34">
        <v>53162.94</v>
      </c>
      <c r="I4187" s="34">
        <v>5979.31</v>
      </c>
      <c r="J4187" s="35">
        <f t="shared" si="455"/>
        <v>62626.789999999994</v>
      </c>
      <c r="K4187" s="35">
        <f t="shared" si="456"/>
        <v>9463.8499999999913</v>
      </c>
      <c r="L4187" s="35">
        <f t="shared" si="457"/>
        <v>3484.5399999999909</v>
      </c>
      <c r="M4187" s="36">
        <f t="shared" si="458"/>
        <v>0.15111504198123507</v>
      </c>
      <c r="N4187" s="37">
        <f t="shared" si="459"/>
        <v>2023</v>
      </c>
      <c r="O4187" s="38" t="str">
        <f t="shared" si="460"/>
        <v>Q1</v>
      </c>
      <c r="P4187" s="37">
        <f t="shared" si="461"/>
        <v>1</v>
      </c>
    </row>
    <row r="4188" spans="1:16" x14ac:dyDescent="0.25">
      <c r="A4188" s="31">
        <v>44927</v>
      </c>
      <c r="B4188" s="32" t="s">
        <v>84</v>
      </c>
      <c r="C4188" s="32" t="s">
        <v>75</v>
      </c>
      <c r="D4188" s="32" t="s">
        <v>76</v>
      </c>
      <c r="E4188" s="33">
        <v>83</v>
      </c>
      <c r="F4188" s="34">
        <v>359156.15</v>
      </c>
      <c r="G4188" s="34">
        <v>0</v>
      </c>
      <c r="H4188" s="34">
        <v>294628.28999999998</v>
      </c>
      <c r="I4188" s="34">
        <v>0</v>
      </c>
      <c r="J4188" s="35">
        <f t="shared" si="455"/>
        <v>359156.15</v>
      </c>
      <c r="K4188" s="35">
        <f t="shared" si="456"/>
        <v>64527.860000000044</v>
      </c>
      <c r="L4188" s="35">
        <f t="shared" si="457"/>
        <v>64527.860000000044</v>
      </c>
      <c r="M4188" s="36">
        <f t="shared" si="458"/>
        <v>0.17966519576512902</v>
      </c>
      <c r="N4188" s="37">
        <f t="shared" si="459"/>
        <v>2023</v>
      </c>
      <c r="O4188" s="38" t="str">
        <f t="shared" si="460"/>
        <v>Q1</v>
      </c>
      <c r="P4188" s="37">
        <f t="shared" si="461"/>
        <v>1</v>
      </c>
    </row>
    <row r="4189" spans="1:16" x14ac:dyDescent="0.25">
      <c r="A4189" s="31">
        <v>44927</v>
      </c>
      <c r="B4189" s="32" t="s">
        <v>84</v>
      </c>
      <c r="C4189" s="32" t="s">
        <v>75</v>
      </c>
      <c r="D4189" s="32" t="s">
        <v>77</v>
      </c>
      <c r="E4189" s="33">
        <v>28</v>
      </c>
      <c r="F4189" s="34">
        <v>130757.22</v>
      </c>
      <c r="G4189" s="34">
        <v>9116.2999999999993</v>
      </c>
      <c r="H4189" s="34">
        <v>111224.48</v>
      </c>
      <c r="I4189" s="34">
        <v>0</v>
      </c>
      <c r="J4189" s="35">
        <f t="shared" si="455"/>
        <v>121640.92</v>
      </c>
      <c r="K4189" s="35">
        <f t="shared" si="456"/>
        <v>10416.440000000002</v>
      </c>
      <c r="L4189" s="35">
        <f t="shared" si="457"/>
        <v>10416.440000000002</v>
      </c>
      <c r="M4189" s="36">
        <f t="shared" si="458"/>
        <v>8.5632696628733185E-2</v>
      </c>
      <c r="N4189" s="37">
        <f t="shared" si="459"/>
        <v>2023</v>
      </c>
      <c r="O4189" s="38" t="str">
        <f t="shared" si="460"/>
        <v>Q1</v>
      </c>
      <c r="P4189" s="37">
        <f t="shared" si="461"/>
        <v>1</v>
      </c>
    </row>
    <row r="4190" spans="1:16" x14ac:dyDescent="0.25">
      <c r="A4190" s="31">
        <v>44927</v>
      </c>
      <c r="B4190" s="32" t="s">
        <v>84</v>
      </c>
      <c r="C4190" s="32" t="s">
        <v>78</v>
      </c>
      <c r="D4190" s="32" t="s">
        <v>76</v>
      </c>
      <c r="E4190" s="33">
        <v>195</v>
      </c>
      <c r="F4190" s="34">
        <v>785155.49</v>
      </c>
      <c r="G4190" s="34">
        <v>0</v>
      </c>
      <c r="H4190" s="34">
        <v>651547.68999999994</v>
      </c>
      <c r="I4190" s="34">
        <v>0</v>
      </c>
      <c r="J4190" s="35">
        <f t="shared" si="455"/>
        <v>785155.49</v>
      </c>
      <c r="K4190" s="35">
        <f t="shared" si="456"/>
        <v>133607.80000000005</v>
      </c>
      <c r="L4190" s="35">
        <f t="shared" si="457"/>
        <v>133607.80000000005</v>
      </c>
      <c r="M4190" s="36">
        <f t="shared" si="458"/>
        <v>0.17016731297389265</v>
      </c>
      <c r="N4190" s="37">
        <f t="shared" si="459"/>
        <v>2023</v>
      </c>
      <c r="O4190" s="38" t="str">
        <f t="shared" si="460"/>
        <v>Q1</v>
      </c>
      <c r="P4190" s="37">
        <f t="shared" si="461"/>
        <v>1</v>
      </c>
    </row>
    <row r="4191" spans="1:16" x14ac:dyDescent="0.25">
      <c r="A4191" s="31">
        <v>44927</v>
      </c>
      <c r="B4191" s="32" t="s">
        <v>84</v>
      </c>
      <c r="C4191" s="32" t="s">
        <v>78</v>
      </c>
      <c r="D4191" s="32" t="s">
        <v>77</v>
      </c>
      <c r="E4191" s="33">
        <v>46</v>
      </c>
      <c r="F4191" s="34">
        <v>206331.51</v>
      </c>
      <c r="G4191" s="34">
        <v>13046.26</v>
      </c>
      <c r="H4191" s="34">
        <v>167437.35</v>
      </c>
      <c r="I4191" s="34">
        <v>0</v>
      </c>
      <c r="J4191" s="35">
        <f t="shared" si="455"/>
        <v>193285.25</v>
      </c>
      <c r="K4191" s="35">
        <f t="shared" si="456"/>
        <v>25847.899999999994</v>
      </c>
      <c r="L4191" s="35">
        <f t="shared" si="457"/>
        <v>25847.899999999994</v>
      </c>
      <c r="M4191" s="36">
        <f t="shared" si="458"/>
        <v>0.13372929388041765</v>
      </c>
      <c r="N4191" s="37">
        <f t="shared" si="459"/>
        <v>2023</v>
      </c>
      <c r="O4191" s="38" t="str">
        <f t="shared" si="460"/>
        <v>Q1</v>
      </c>
      <c r="P4191" s="37">
        <f t="shared" si="461"/>
        <v>1</v>
      </c>
    </row>
    <row r="4192" spans="1:16" x14ac:dyDescent="0.25">
      <c r="A4192" s="31">
        <v>44927</v>
      </c>
      <c r="B4192" s="32" t="s">
        <v>84</v>
      </c>
      <c r="C4192" s="32" t="s">
        <v>79</v>
      </c>
      <c r="D4192" s="32" t="s">
        <v>76</v>
      </c>
      <c r="E4192" s="33">
        <v>22</v>
      </c>
      <c r="F4192" s="34">
        <v>91846.61</v>
      </c>
      <c r="G4192" s="34">
        <v>0</v>
      </c>
      <c r="H4192" s="34">
        <v>69119.789999999994</v>
      </c>
      <c r="I4192" s="34">
        <v>0</v>
      </c>
      <c r="J4192" s="35">
        <f t="shared" si="455"/>
        <v>91846.61</v>
      </c>
      <c r="K4192" s="35">
        <f t="shared" si="456"/>
        <v>22726.820000000007</v>
      </c>
      <c r="L4192" s="35">
        <f t="shared" si="457"/>
        <v>22726.820000000007</v>
      </c>
      <c r="M4192" s="36">
        <f t="shared" si="458"/>
        <v>0.24744320993447669</v>
      </c>
      <c r="N4192" s="37">
        <f t="shared" si="459"/>
        <v>2023</v>
      </c>
      <c r="O4192" s="38" t="str">
        <f t="shared" si="460"/>
        <v>Q1</v>
      </c>
      <c r="P4192" s="37">
        <f t="shared" si="461"/>
        <v>1</v>
      </c>
    </row>
    <row r="4193" spans="1:16" x14ac:dyDescent="0.25">
      <c r="A4193" s="31">
        <v>44927</v>
      </c>
      <c r="B4193" s="32" t="s">
        <v>84</v>
      </c>
      <c r="C4193" s="32" t="s">
        <v>79</v>
      </c>
      <c r="D4193" s="32" t="s">
        <v>77</v>
      </c>
      <c r="E4193" s="33">
        <v>11</v>
      </c>
      <c r="F4193" s="34">
        <v>48404.46</v>
      </c>
      <c r="G4193" s="34">
        <v>4011.69</v>
      </c>
      <c r="H4193" s="34">
        <v>42826.75</v>
      </c>
      <c r="I4193" s="34">
        <v>0</v>
      </c>
      <c r="J4193" s="35">
        <f t="shared" si="455"/>
        <v>44392.77</v>
      </c>
      <c r="K4193" s="35">
        <f t="shared" si="456"/>
        <v>1566.0199999999968</v>
      </c>
      <c r="L4193" s="35">
        <f t="shared" si="457"/>
        <v>1566.0199999999968</v>
      </c>
      <c r="M4193" s="36">
        <f t="shared" si="458"/>
        <v>3.5276465064018235E-2</v>
      </c>
      <c r="N4193" s="37">
        <f t="shared" si="459"/>
        <v>2023</v>
      </c>
      <c r="O4193" s="38" t="str">
        <f t="shared" si="460"/>
        <v>Q1</v>
      </c>
      <c r="P4193" s="37">
        <f t="shared" si="461"/>
        <v>1</v>
      </c>
    </row>
    <row r="4194" spans="1:16" x14ac:dyDescent="0.25">
      <c r="A4194" s="31">
        <v>44927</v>
      </c>
      <c r="B4194" s="32" t="s">
        <v>85</v>
      </c>
      <c r="C4194" s="32" t="s">
        <v>86</v>
      </c>
      <c r="D4194" s="32" t="s">
        <v>76</v>
      </c>
      <c r="E4194" s="33">
        <v>47</v>
      </c>
      <c r="F4194" s="34">
        <v>61435.18</v>
      </c>
      <c r="G4194" s="34">
        <v>0</v>
      </c>
      <c r="H4194" s="34">
        <v>32913.14</v>
      </c>
      <c r="I4194" s="34">
        <v>5828.41</v>
      </c>
      <c r="J4194" s="35">
        <f t="shared" si="455"/>
        <v>61435.18</v>
      </c>
      <c r="K4194" s="35">
        <f t="shared" si="456"/>
        <v>28522.04</v>
      </c>
      <c r="L4194" s="35">
        <f t="shared" si="457"/>
        <v>22693.63</v>
      </c>
      <c r="M4194" s="36">
        <f t="shared" si="458"/>
        <v>0.46426233308016679</v>
      </c>
      <c r="N4194" s="37">
        <f t="shared" si="459"/>
        <v>2023</v>
      </c>
      <c r="O4194" s="38" t="str">
        <f t="shared" si="460"/>
        <v>Q1</v>
      </c>
      <c r="P4194" s="37">
        <f t="shared" si="461"/>
        <v>1</v>
      </c>
    </row>
    <row r="4195" spans="1:16" x14ac:dyDescent="0.25">
      <c r="A4195" s="31">
        <v>44927</v>
      </c>
      <c r="B4195" s="32" t="s">
        <v>85</v>
      </c>
      <c r="C4195" s="32" t="s">
        <v>86</v>
      </c>
      <c r="D4195" s="32" t="s">
        <v>77</v>
      </c>
      <c r="E4195" s="33">
        <v>13</v>
      </c>
      <c r="F4195" s="34">
        <v>18318.09</v>
      </c>
      <c r="G4195" s="34">
        <v>1136.19</v>
      </c>
      <c r="H4195" s="34">
        <v>8875.74</v>
      </c>
      <c r="I4195" s="34">
        <v>1643.77</v>
      </c>
      <c r="J4195" s="35">
        <f t="shared" si="455"/>
        <v>17181.900000000001</v>
      </c>
      <c r="K4195" s="35">
        <f t="shared" si="456"/>
        <v>8306.1600000000017</v>
      </c>
      <c r="L4195" s="35">
        <f t="shared" si="457"/>
        <v>6662.3900000000012</v>
      </c>
      <c r="M4195" s="36">
        <f t="shared" si="458"/>
        <v>0.48342499956349422</v>
      </c>
      <c r="N4195" s="37">
        <f t="shared" si="459"/>
        <v>2023</v>
      </c>
      <c r="O4195" s="38" t="str">
        <f t="shared" si="460"/>
        <v>Q1</v>
      </c>
      <c r="P4195" s="37">
        <f t="shared" si="461"/>
        <v>1</v>
      </c>
    </row>
    <row r="4196" spans="1:16" x14ac:dyDescent="0.25">
      <c r="A4196" s="31">
        <v>44927</v>
      </c>
      <c r="B4196" s="32" t="s">
        <v>85</v>
      </c>
      <c r="C4196" s="32" t="s">
        <v>75</v>
      </c>
      <c r="D4196" s="32" t="s">
        <v>76</v>
      </c>
      <c r="E4196" s="33">
        <v>59</v>
      </c>
      <c r="F4196" s="34">
        <v>88346.54</v>
      </c>
      <c r="G4196" s="34">
        <v>0</v>
      </c>
      <c r="H4196" s="34">
        <v>47773.73</v>
      </c>
      <c r="I4196" s="34">
        <v>0</v>
      </c>
      <c r="J4196" s="35">
        <f t="shared" si="455"/>
        <v>88346.54</v>
      </c>
      <c r="K4196" s="35">
        <f t="shared" si="456"/>
        <v>40572.80999999999</v>
      </c>
      <c r="L4196" s="35">
        <f t="shared" si="457"/>
        <v>40572.80999999999</v>
      </c>
      <c r="M4196" s="36">
        <f t="shared" si="458"/>
        <v>0.45924616855396933</v>
      </c>
      <c r="N4196" s="37">
        <f t="shared" si="459"/>
        <v>2023</v>
      </c>
      <c r="O4196" s="38" t="str">
        <f t="shared" si="460"/>
        <v>Q1</v>
      </c>
      <c r="P4196" s="37">
        <f t="shared" si="461"/>
        <v>1</v>
      </c>
    </row>
    <row r="4197" spans="1:16" x14ac:dyDescent="0.25">
      <c r="A4197" s="31">
        <v>44927</v>
      </c>
      <c r="B4197" s="32" t="s">
        <v>85</v>
      </c>
      <c r="C4197" s="32" t="s">
        <v>75</v>
      </c>
      <c r="D4197" s="32" t="s">
        <v>77</v>
      </c>
      <c r="E4197" s="33">
        <v>14</v>
      </c>
      <c r="F4197" s="34">
        <v>23244.81</v>
      </c>
      <c r="G4197" s="34">
        <v>1818.76</v>
      </c>
      <c r="H4197" s="34">
        <v>12519.9</v>
      </c>
      <c r="I4197" s="34">
        <v>0</v>
      </c>
      <c r="J4197" s="35">
        <f t="shared" si="455"/>
        <v>21426.050000000003</v>
      </c>
      <c r="K4197" s="35">
        <f t="shared" si="456"/>
        <v>8906.1500000000033</v>
      </c>
      <c r="L4197" s="35">
        <f t="shared" si="457"/>
        <v>8906.1500000000033</v>
      </c>
      <c r="M4197" s="36">
        <f t="shared" si="458"/>
        <v>0.41566924374768105</v>
      </c>
      <c r="N4197" s="37">
        <f t="shared" si="459"/>
        <v>2023</v>
      </c>
      <c r="O4197" s="38" t="str">
        <f t="shared" si="460"/>
        <v>Q1</v>
      </c>
      <c r="P4197" s="37">
        <f t="shared" si="461"/>
        <v>1</v>
      </c>
    </row>
    <row r="4198" spans="1:16" x14ac:dyDescent="0.25">
      <c r="A4198" s="31">
        <v>44927</v>
      </c>
      <c r="B4198" s="32" t="s">
        <v>85</v>
      </c>
      <c r="C4198" s="32" t="s">
        <v>78</v>
      </c>
      <c r="D4198" s="32" t="s">
        <v>76</v>
      </c>
      <c r="E4198" s="33">
        <v>216</v>
      </c>
      <c r="F4198" s="34">
        <v>321682.62</v>
      </c>
      <c r="G4198" s="34">
        <v>0</v>
      </c>
      <c r="H4198" s="34">
        <v>174308.57</v>
      </c>
      <c r="I4198" s="34">
        <v>0</v>
      </c>
      <c r="J4198" s="35">
        <f t="shared" si="455"/>
        <v>321682.62</v>
      </c>
      <c r="K4198" s="35">
        <f t="shared" si="456"/>
        <v>147374.04999999999</v>
      </c>
      <c r="L4198" s="35">
        <f t="shared" si="457"/>
        <v>147374.04999999999</v>
      </c>
      <c r="M4198" s="36">
        <f t="shared" si="458"/>
        <v>0.45813494679942607</v>
      </c>
      <c r="N4198" s="37">
        <f t="shared" si="459"/>
        <v>2023</v>
      </c>
      <c r="O4198" s="38" t="str">
        <f t="shared" si="460"/>
        <v>Q1</v>
      </c>
      <c r="P4198" s="37">
        <f t="shared" si="461"/>
        <v>1</v>
      </c>
    </row>
    <row r="4199" spans="1:16" x14ac:dyDescent="0.25">
      <c r="A4199" s="31">
        <v>44927</v>
      </c>
      <c r="B4199" s="32" t="s">
        <v>85</v>
      </c>
      <c r="C4199" s="32" t="s">
        <v>78</v>
      </c>
      <c r="D4199" s="32" t="s">
        <v>77</v>
      </c>
      <c r="E4199" s="33">
        <v>32</v>
      </c>
      <c r="F4199" s="34">
        <v>34653.56</v>
      </c>
      <c r="G4199" s="34">
        <v>2700.77</v>
      </c>
      <c r="H4199" s="34">
        <v>19545.16</v>
      </c>
      <c r="I4199" s="34">
        <v>0</v>
      </c>
      <c r="J4199" s="35">
        <f t="shared" si="455"/>
        <v>31952.789999999997</v>
      </c>
      <c r="K4199" s="35">
        <f t="shared" si="456"/>
        <v>12407.629999999997</v>
      </c>
      <c r="L4199" s="35">
        <f t="shared" si="457"/>
        <v>12407.629999999997</v>
      </c>
      <c r="M4199" s="36">
        <f t="shared" si="458"/>
        <v>0.3883113180413979</v>
      </c>
      <c r="N4199" s="37">
        <f t="shared" si="459"/>
        <v>2023</v>
      </c>
      <c r="O4199" s="38" t="str">
        <f t="shared" si="460"/>
        <v>Q1</v>
      </c>
      <c r="P4199" s="37">
        <f t="shared" si="461"/>
        <v>1</v>
      </c>
    </row>
    <row r="4200" spans="1:16" x14ac:dyDescent="0.25">
      <c r="A4200" s="31">
        <v>44927</v>
      </c>
      <c r="B4200" s="32" t="s">
        <v>85</v>
      </c>
      <c r="C4200" s="32" t="s">
        <v>79</v>
      </c>
      <c r="D4200" s="32" t="s">
        <v>76</v>
      </c>
      <c r="E4200" s="33">
        <v>24</v>
      </c>
      <c r="F4200" s="34">
        <v>23118.44</v>
      </c>
      <c r="G4200" s="34">
        <v>0</v>
      </c>
      <c r="H4200" s="34">
        <v>12685.91</v>
      </c>
      <c r="I4200" s="34">
        <v>0</v>
      </c>
      <c r="J4200" s="35">
        <f t="shared" si="455"/>
        <v>23118.44</v>
      </c>
      <c r="K4200" s="35">
        <f t="shared" si="456"/>
        <v>10432.529999999999</v>
      </c>
      <c r="L4200" s="35">
        <f t="shared" si="457"/>
        <v>10432.529999999999</v>
      </c>
      <c r="M4200" s="36">
        <f t="shared" si="458"/>
        <v>0.45126444517882691</v>
      </c>
      <c r="N4200" s="37">
        <f t="shared" si="459"/>
        <v>2023</v>
      </c>
      <c r="O4200" s="38" t="str">
        <f t="shared" si="460"/>
        <v>Q1</v>
      </c>
      <c r="P4200" s="37">
        <f t="shared" si="461"/>
        <v>1</v>
      </c>
    </row>
    <row r="4201" spans="1:16" x14ac:dyDescent="0.25">
      <c r="A4201" s="31">
        <v>44927</v>
      </c>
      <c r="B4201" s="32" t="s">
        <v>85</v>
      </c>
      <c r="C4201" s="32" t="s">
        <v>79</v>
      </c>
      <c r="D4201" s="32" t="s">
        <v>77</v>
      </c>
      <c r="E4201" s="33">
        <v>9</v>
      </c>
      <c r="F4201" s="34">
        <v>12062.34</v>
      </c>
      <c r="G4201" s="34">
        <v>806.39</v>
      </c>
      <c r="H4201" s="34">
        <v>5974.88</v>
      </c>
      <c r="I4201" s="34">
        <v>0</v>
      </c>
      <c r="J4201" s="35">
        <f t="shared" si="455"/>
        <v>11255.95</v>
      </c>
      <c r="K4201" s="35">
        <f t="shared" si="456"/>
        <v>5281.0700000000006</v>
      </c>
      <c r="L4201" s="35">
        <f t="shared" si="457"/>
        <v>5281.0700000000006</v>
      </c>
      <c r="M4201" s="36">
        <f t="shared" si="458"/>
        <v>0.46918030019678486</v>
      </c>
      <c r="N4201" s="37">
        <f t="shared" si="459"/>
        <v>2023</v>
      </c>
      <c r="O4201" s="38" t="str">
        <f t="shared" si="460"/>
        <v>Q1</v>
      </c>
      <c r="P4201" s="37">
        <f t="shared" si="461"/>
        <v>1</v>
      </c>
    </row>
    <row r="4202" spans="1:16" x14ac:dyDescent="0.25">
      <c r="A4202" s="31">
        <v>44958</v>
      </c>
      <c r="B4202" s="32" t="s">
        <v>74</v>
      </c>
      <c r="C4202" s="32" t="s">
        <v>86</v>
      </c>
      <c r="D4202" s="32" t="s">
        <v>76</v>
      </c>
      <c r="E4202" s="33">
        <v>126</v>
      </c>
      <c r="F4202" s="34">
        <v>53062.53</v>
      </c>
      <c r="G4202" s="34">
        <v>0</v>
      </c>
      <c r="H4202" s="34">
        <v>32821.06</v>
      </c>
      <c r="I4202" s="34">
        <v>5040.3100000000004</v>
      </c>
      <c r="J4202" s="35">
        <f t="shared" si="455"/>
        <v>53062.53</v>
      </c>
      <c r="K4202" s="35">
        <f t="shared" si="456"/>
        <v>20241.47</v>
      </c>
      <c r="L4202" s="35">
        <f t="shared" si="457"/>
        <v>15201.16</v>
      </c>
      <c r="M4202" s="36">
        <f t="shared" si="458"/>
        <v>0.38146447219912055</v>
      </c>
      <c r="N4202" s="37">
        <f t="shared" si="459"/>
        <v>2023</v>
      </c>
      <c r="O4202" s="38" t="str">
        <f t="shared" si="460"/>
        <v>Q1</v>
      </c>
      <c r="P4202" s="37">
        <f t="shared" si="461"/>
        <v>2</v>
      </c>
    </row>
    <row r="4203" spans="1:16" x14ac:dyDescent="0.25">
      <c r="A4203" s="31">
        <v>44958</v>
      </c>
      <c r="B4203" s="32" t="s">
        <v>74</v>
      </c>
      <c r="C4203" s="32" t="s">
        <v>86</v>
      </c>
      <c r="D4203" s="32" t="s">
        <v>77</v>
      </c>
      <c r="E4203" s="33">
        <v>32</v>
      </c>
      <c r="F4203" s="34">
        <v>15137.37</v>
      </c>
      <c r="G4203" s="34">
        <v>1024.03</v>
      </c>
      <c r="H4203" s="34">
        <v>8901.67</v>
      </c>
      <c r="I4203" s="34">
        <v>1357.02</v>
      </c>
      <c r="J4203" s="35">
        <f t="shared" si="455"/>
        <v>14113.34</v>
      </c>
      <c r="K4203" s="35">
        <f t="shared" si="456"/>
        <v>5211.67</v>
      </c>
      <c r="L4203" s="35">
        <f t="shared" si="457"/>
        <v>3854.65</v>
      </c>
      <c r="M4203" s="36">
        <f t="shared" si="458"/>
        <v>0.36927261725431398</v>
      </c>
      <c r="N4203" s="37">
        <f t="shared" si="459"/>
        <v>2023</v>
      </c>
      <c r="O4203" s="38" t="str">
        <f t="shared" si="460"/>
        <v>Q1</v>
      </c>
      <c r="P4203" s="37">
        <f t="shared" si="461"/>
        <v>2</v>
      </c>
    </row>
    <row r="4204" spans="1:16" x14ac:dyDescent="0.25">
      <c r="A4204" s="31">
        <v>44958</v>
      </c>
      <c r="B4204" s="32" t="s">
        <v>74</v>
      </c>
      <c r="C4204" s="32" t="s">
        <v>75</v>
      </c>
      <c r="D4204" s="32" t="s">
        <v>76</v>
      </c>
      <c r="E4204" s="33">
        <v>129</v>
      </c>
      <c r="F4204" s="34">
        <v>58186.8</v>
      </c>
      <c r="G4204" s="34">
        <v>0</v>
      </c>
      <c r="H4204" s="34">
        <v>35649.49</v>
      </c>
      <c r="I4204" s="34">
        <v>0</v>
      </c>
      <c r="J4204" s="35">
        <f t="shared" si="455"/>
        <v>58186.8</v>
      </c>
      <c r="K4204" s="35">
        <f t="shared" si="456"/>
        <v>22537.310000000005</v>
      </c>
      <c r="L4204" s="35">
        <f t="shared" si="457"/>
        <v>22537.310000000005</v>
      </c>
      <c r="M4204" s="36">
        <f t="shared" si="458"/>
        <v>0.38732685076340345</v>
      </c>
      <c r="N4204" s="37">
        <f t="shared" si="459"/>
        <v>2023</v>
      </c>
      <c r="O4204" s="38" t="str">
        <f t="shared" si="460"/>
        <v>Q1</v>
      </c>
      <c r="P4204" s="37">
        <f t="shared" si="461"/>
        <v>2</v>
      </c>
    </row>
    <row r="4205" spans="1:16" x14ac:dyDescent="0.25">
      <c r="A4205" s="31">
        <v>44958</v>
      </c>
      <c r="B4205" s="32" t="s">
        <v>74</v>
      </c>
      <c r="C4205" s="32" t="s">
        <v>75</v>
      </c>
      <c r="D4205" s="32" t="s">
        <v>77</v>
      </c>
      <c r="E4205" s="33">
        <v>35</v>
      </c>
      <c r="F4205" s="34">
        <v>14862.79</v>
      </c>
      <c r="G4205" s="34">
        <v>984.56</v>
      </c>
      <c r="H4205" s="34">
        <v>8079.71</v>
      </c>
      <c r="I4205" s="34">
        <v>0</v>
      </c>
      <c r="J4205" s="35">
        <f t="shared" si="455"/>
        <v>13878.230000000001</v>
      </c>
      <c r="K4205" s="35">
        <f t="shared" si="456"/>
        <v>5798.5200000000013</v>
      </c>
      <c r="L4205" s="35">
        <f t="shared" si="457"/>
        <v>5798.5200000000013</v>
      </c>
      <c r="M4205" s="36">
        <f t="shared" si="458"/>
        <v>0.41781408724311392</v>
      </c>
      <c r="N4205" s="37">
        <f t="shared" si="459"/>
        <v>2023</v>
      </c>
      <c r="O4205" s="38" t="str">
        <f t="shared" si="460"/>
        <v>Q1</v>
      </c>
      <c r="P4205" s="37">
        <f t="shared" si="461"/>
        <v>2</v>
      </c>
    </row>
    <row r="4206" spans="1:16" x14ac:dyDescent="0.25">
      <c r="A4206" s="31">
        <v>44958</v>
      </c>
      <c r="B4206" s="32" t="s">
        <v>74</v>
      </c>
      <c r="C4206" s="32" t="s">
        <v>78</v>
      </c>
      <c r="D4206" s="32" t="s">
        <v>76</v>
      </c>
      <c r="E4206" s="33">
        <v>543</v>
      </c>
      <c r="F4206" s="34">
        <v>254544.54</v>
      </c>
      <c r="G4206" s="34">
        <v>0</v>
      </c>
      <c r="H4206" s="34">
        <v>146967.1</v>
      </c>
      <c r="I4206" s="34">
        <v>0</v>
      </c>
      <c r="J4206" s="35">
        <f t="shared" si="455"/>
        <v>254544.54</v>
      </c>
      <c r="K4206" s="35">
        <f t="shared" si="456"/>
        <v>107577.44</v>
      </c>
      <c r="L4206" s="35">
        <f t="shared" si="457"/>
        <v>107577.44</v>
      </c>
      <c r="M4206" s="36">
        <f t="shared" si="458"/>
        <v>0.4226271755819237</v>
      </c>
      <c r="N4206" s="37">
        <f t="shared" si="459"/>
        <v>2023</v>
      </c>
      <c r="O4206" s="38" t="str">
        <f t="shared" si="460"/>
        <v>Q1</v>
      </c>
      <c r="P4206" s="37">
        <f t="shared" si="461"/>
        <v>2</v>
      </c>
    </row>
    <row r="4207" spans="1:16" x14ac:dyDescent="0.25">
      <c r="A4207" s="31">
        <v>44958</v>
      </c>
      <c r="B4207" s="32" t="s">
        <v>74</v>
      </c>
      <c r="C4207" s="32" t="s">
        <v>78</v>
      </c>
      <c r="D4207" s="32" t="s">
        <v>77</v>
      </c>
      <c r="E4207" s="33">
        <v>52</v>
      </c>
      <c r="F4207" s="34">
        <v>23288.51</v>
      </c>
      <c r="G4207" s="34">
        <v>1164.44</v>
      </c>
      <c r="H4207" s="34">
        <v>15595.03</v>
      </c>
      <c r="I4207" s="34">
        <v>0</v>
      </c>
      <c r="J4207" s="35">
        <f t="shared" si="455"/>
        <v>22124.07</v>
      </c>
      <c r="K4207" s="35">
        <f t="shared" si="456"/>
        <v>6529.0399999999991</v>
      </c>
      <c r="L4207" s="35">
        <f t="shared" si="457"/>
        <v>6529.0399999999991</v>
      </c>
      <c r="M4207" s="36">
        <f t="shared" si="458"/>
        <v>0.2951102577419073</v>
      </c>
      <c r="N4207" s="37">
        <f t="shared" si="459"/>
        <v>2023</v>
      </c>
      <c r="O4207" s="38" t="str">
        <f t="shared" si="460"/>
        <v>Q1</v>
      </c>
      <c r="P4207" s="37">
        <f t="shared" si="461"/>
        <v>2</v>
      </c>
    </row>
    <row r="4208" spans="1:16" x14ac:dyDescent="0.25">
      <c r="A4208" s="31">
        <v>44958</v>
      </c>
      <c r="B4208" s="32" t="s">
        <v>74</v>
      </c>
      <c r="C4208" s="32" t="s">
        <v>79</v>
      </c>
      <c r="D4208" s="32" t="s">
        <v>76</v>
      </c>
      <c r="E4208" s="33">
        <v>58</v>
      </c>
      <c r="F4208" s="34">
        <v>23190.89</v>
      </c>
      <c r="G4208" s="34">
        <v>0</v>
      </c>
      <c r="H4208" s="34">
        <v>15212.05</v>
      </c>
      <c r="I4208" s="34">
        <v>0</v>
      </c>
      <c r="J4208" s="35">
        <f t="shared" si="455"/>
        <v>23190.89</v>
      </c>
      <c r="K4208" s="35">
        <f t="shared" si="456"/>
        <v>7978.84</v>
      </c>
      <c r="L4208" s="35">
        <f t="shared" si="457"/>
        <v>7978.84</v>
      </c>
      <c r="M4208" s="36">
        <f t="shared" si="458"/>
        <v>0.34405061642739887</v>
      </c>
      <c r="N4208" s="37">
        <f t="shared" si="459"/>
        <v>2023</v>
      </c>
      <c r="O4208" s="38" t="str">
        <f t="shared" si="460"/>
        <v>Q1</v>
      </c>
      <c r="P4208" s="37">
        <f t="shared" si="461"/>
        <v>2</v>
      </c>
    </row>
    <row r="4209" spans="1:16" x14ac:dyDescent="0.25">
      <c r="A4209" s="31">
        <v>44958</v>
      </c>
      <c r="B4209" s="32" t="s">
        <v>74</v>
      </c>
      <c r="C4209" s="32" t="s">
        <v>79</v>
      </c>
      <c r="D4209" s="32" t="s">
        <v>77</v>
      </c>
      <c r="E4209" s="33">
        <v>24</v>
      </c>
      <c r="F4209" s="34">
        <v>9977.51</v>
      </c>
      <c r="G4209" s="34">
        <v>619.83000000000004</v>
      </c>
      <c r="H4209" s="34">
        <v>6567.2</v>
      </c>
      <c r="I4209" s="34">
        <v>0</v>
      </c>
      <c r="J4209" s="35">
        <f t="shared" si="455"/>
        <v>9357.68</v>
      </c>
      <c r="K4209" s="35">
        <f t="shared" si="456"/>
        <v>2790.4800000000005</v>
      </c>
      <c r="L4209" s="35">
        <f t="shared" si="457"/>
        <v>2790.4800000000005</v>
      </c>
      <c r="M4209" s="36">
        <f t="shared" si="458"/>
        <v>0.29820211847380979</v>
      </c>
      <c r="N4209" s="37">
        <f t="shared" si="459"/>
        <v>2023</v>
      </c>
      <c r="O4209" s="38" t="str">
        <f t="shared" si="460"/>
        <v>Q1</v>
      </c>
      <c r="P4209" s="37">
        <f t="shared" si="461"/>
        <v>2</v>
      </c>
    </row>
    <row r="4210" spans="1:16" x14ac:dyDescent="0.25">
      <c r="A4210" s="31">
        <v>44958</v>
      </c>
      <c r="B4210" s="32" t="s">
        <v>80</v>
      </c>
      <c r="C4210" s="32" t="s">
        <v>86</v>
      </c>
      <c r="D4210" s="32" t="s">
        <v>76</v>
      </c>
      <c r="E4210" s="33">
        <v>45</v>
      </c>
      <c r="F4210" s="34">
        <v>282249.3</v>
      </c>
      <c r="G4210" s="34">
        <v>0</v>
      </c>
      <c r="H4210" s="34">
        <v>243137.36</v>
      </c>
      <c r="I4210" s="34">
        <v>26807.11</v>
      </c>
      <c r="J4210" s="35">
        <f t="shared" si="455"/>
        <v>282249.3</v>
      </c>
      <c r="K4210" s="35">
        <f t="shared" si="456"/>
        <v>39111.94</v>
      </c>
      <c r="L4210" s="35">
        <f t="shared" si="457"/>
        <v>12304.830000000002</v>
      </c>
      <c r="M4210" s="36">
        <f t="shared" si="458"/>
        <v>0.13857231886846133</v>
      </c>
      <c r="N4210" s="37">
        <f t="shared" si="459"/>
        <v>2023</v>
      </c>
      <c r="O4210" s="38" t="str">
        <f t="shared" si="460"/>
        <v>Q1</v>
      </c>
      <c r="P4210" s="37">
        <f t="shared" si="461"/>
        <v>2</v>
      </c>
    </row>
    <row r="4211" spans="1:16" x14ac:dyDescent="0.25">
      <c r="A4211" s="31">
        <v>44958</v>
      </c>
      <c r="B4211" s="32" t="s">
        <v>80</v>
      </c>
      <c r="C4211" s="32" t="s">
        <v>86</v>
      </c>
      <c r="D4211" s="32" t="s">
        <v>77</v>
      </c>
      <c r="E4211" s="33">
        <v>11</v>
      </c>
      <c r="F4211" s="34">
        <v>57777.74</v>
      </c>
      <c r="G4211" s="34">
        <v>3568.01</v>
      </c>
      <c r="H4211" s="34">
        <v>47351.64</v>
      </c>
      <c r="I4211" s="34">
        <v>5187.05</v>
      </c>
      <c r="J4211" s="35">
        <f t="shared" si="455"/>
        <v>54209.729999999996</v>
      </c>
      <c r="K4211" s="35">
        <f t="shared" si="456"/>
        <v>6858.0899999999965</v>
      </c>
      <c r="L4211" s="35">
        <f t="shared" si="457"/>
        <v>1671.0399999999963</v>
      </c>
      <c r="M4211" s="36">
        <f t="shared" si="458"/>
        <v>0.12651031466122403</v>
      </c>
      <c r="N4211" s="37">
        <f t="shared" si="459"/>
        <v>2023</v>
      </c>
      <c r="O4211" s="38" t="str">
        <f t="shared" si="460"/>
        <v>Q1</v>
      </c>
      <c r="P4211" s="37">
        <f t="shared" si="461"/>
        <v>2</v>
      </c>
    </row>
    <row r="4212" spans="1:16" x14ac:dyDescent="0.25">
      <c r="A4212" s="31">
        <v>44958</v>
      </c>
      <c r="B4212" s="32" t="s">
        <v>80</v>
      </c>
      <c r="C4212" s="32" t="s">
        <v>75</v>
      </c>
      <c r="D4212" s="32" t="s">
        <v>76</v>
      </c>
      <c r="E4212" s="33">
        <v>37</v>
      </c>
      <c r="F4212" s="34">
        <v>238562.51</v>
      </c>
      <c r="G4212" s="34">
        <v>0</v>
      </c>
      <c r="H4212" s="34">
        <v>203790.02</v>
      </c>
      <c r="I4212" s="34">
        <v>0</v>
      </c>
      <c r="J4212" s="35">
        <f t="shared" si="455"/>
        <v>238562.51</v>
      </c>
      <c r="K4212" s="35">
        <f t="shared" si="456"/>
        <v>34772.49000000002</v>
      </c>
      <c r="L4212" s="35">
        <f t="shared" si="457"/>
        <v>34772.49000000002</v>
      </c>
      <c r="M4212" s="36">
        <f t="shared" si="458"/>
        <v>0.14575840101615303</v>
      </c>
      <c r="N4212" s="37">
        <f t="shared" si="459"/>
        <v>2023</v>
      </c>
      <c r="O4212" s="38" t="str">
        <f t="shared" si="460"/>
        <v>Q1</v>
      </c>
      <c r="P4212" s="37">
        <f t="shared" si="461"/>
        <v>2</v>
      </c>
    </row>
    <row r="4213" spans="1:16" x14ac:dyDescent="0.25">
      <c r="A4213" s="31">
        <v>44958</v>
      </c>
      <c r="B4213" s="32" t="s">
        <v>80</v>
      </c>
      <c r="C4213" s="32" t="s">
        <v>75</v>
      </c>
      <c r="D4213" s="32" t="s">
        <v>77</v>
      </c>
      <c r="E4213" s="33">
        <v>12</v>
      </c>
      <c r="F4213" s="34">
        <v>66713.38</v>
      </c>
      <c r="G4213" s="34">
        <v>4379.2</v>
      </c>
      <c r="H4213" s="34">
        <v>59297.69</v>
      </c>
      <c r="I4213" s="34">
        <v>0</v>
      </c>
      <c r="J4213" s="35">
        <f t="shared" si="455"/>
        <v>62334.180000000008</v>
      </c>
      <c r="K4213" s="35">
        <f t="shared" si="456"/>
        <v>3036.4900000000052</v>
      </c>
      <c r="L4213" s="35">
        <f t="shared" si="457"/>
        <v>3036.4900000000052</v>
      </c>
      <c r="M4213" s="36">
        <f t="shared" si="458"/>
        <v>4.8713081651190482E-2</v>
      </c>
      <c r="N4213" s="37">
        <f t="shared" si="459"/>
        <v>2023</v>
      </c>
      <c r="O4213" s="38" t="str">
        <f t="shared" si="460"/>
        <v>Q1</v>
      </c>
      <c r="P4213" s="37">
        <f t="shared" si="461"/>
        <v>2</v>
      </c>
    </row>
    <row r="4214" spans="1:16" x14ac:dyDescent="0.25">
      <c r="A4214" s="31">
        <v>44958</v>
      </c>
      <c r="B4214" s="32" t="s">
        <v>80</v>
      </c>
      <c r="C4214" s="32" t="s">
        <v>78</v>
      </c>
      <c r="D4214" s="32" t="s">
        <v>76</v>
      </c>
      <c r="E4214" s="33">
        <v>92</v>
      </c>
      <c r="F4214" s="34">
        <v>679858.91</v>
      </c>
      <c r="G4214" s="34">
        <v>0</v>
      </c>
      <c r="H4214" s="34">
        <v>580134.43999999994</v>
      </c>
      <c r="I4214" s="34">
        <v>0</v>
      </c>
      <c r="J4214" s="35">
        <f t="shared" si="455"/>
        <v>679858.91</v>
      </c>
      <c r="K4214" s="35">
        <f t="shared" si="456"/>
        <v>99724.470000000088</v>
      </c>
      <c r="L4214" s="35">
        <f t="shared" si="457"/>
        <v>99724.470000000088</v>
      </c>
      <c r="M4214" s="36">
        <f t="shared" si="458"/>
        <v>0.14668406713975415</v>
      </c>
      <c r="N4214" s="37">
        <f t="shared" si="459"/>
        <v>2023</v>
      </c>
      <c r="O4214" s="38" t="str">
        <f t="shared" si="460"/>
        <v>Q1</v>
      </c>
      <c r="P4214" s="37">
        <f t="shared" si="461"/>
        <v>2</v>
      </c>
    </row>
    <row r="4215" spans="1:16" x14ac:dyDescent="0.25">
      <c r="A4215" s="31">
        <v>44958</v>
      </c>
      <c r="B4215" s="32" t="s">
        <v>80</v>
      </c>
      <c r="C4215" s="32" t="s">
        <v>78</v>
      </c>
      <c r="D4215" s="32" t="s">
        <v>77</v>
      </c>
      <c r="E4215" s="33">
        <v>9</v>
      </c>
      <c r="F4215" s="34">
        <v>34760.39</v>
      </c>
      <c r="G4215" s="34">
        <v>1738.02</v>
      </c>
      <c r="H4215" s="34">
        <v>30545.63</v>
      </c>
      <c r="I4215" s="34">
        <v>0</v>
      </c>
      <c r="J4215" s="35">
        <f t="shared" si="455"/>
        <v>33022.370000000003</v>
      </c>
      <c r="K4215" s="35">
        <f t="shared" si="456"/>
        <v>2476.7400000000016</v>
      </c>
      <c r="L4215" s="35">
        <f t="shared" si="457"/>
        <v>2476.7400000000016</v>
      </c>
      <c r="M4215" s="36">
        <f t="shared" si="458"/>
        <v>7.5001885085776751E-2</v>
      </c>
      <c r="N4215" s="37">
        <f t="shared" si="459"/>
        <v>2023</v>
      </c>
      <c r="O4215" s="38" t="str">
        <f t="shared" si="460"/>
        <v>Q1</v>
      </c>
      <c r="P4215" s="37">
        <f t="shared" si="461"/>
        <v>2</v>
      </c>
    </row>
    <row r="4216" spans="1:16" x14ac:dyDescent="0.25">
      <c r="A4216" s="31">
        <v>44958</v>
      </c>
      <c r="B4216" s="32" t="s">
        <v>80</v>
      </c>
      <c r="C4216" s="32" t="s">
        <v>79</v>
      </c>
      <c r="D4216" s="32" t="s">
        <v>76</v>
      </c>
      <c r="E4216" s="33">
        <v>25</v>
      </c>
      <c r="F4216" s="34">
        <v>167369.29</v>
      </c>
      <c r="G4216" s="34">
        <v>0</v>
      </c>
      <c r="H4216" s="34">
        <v>139755.51</v>
      </c>
      <c r="I4216" s="34">
        <v>0</v>
      </c>
      <c r="J4216" s="35">
        <f t="shared" si="455"/>
        <v>167369.29</v>
      </c>
      <c r="K4216" s="35">
        <f t="shared" si="456"/>
        <v>27613.78</v>
      </c>
      <c r="L4216" s="35">
        <f t="shared" si="457"/>
        <v>27613.78</v>
      </c>
      <c r="M4216" s="36">
        <f t="shared" si="458"/>
        <v>0.16498713712653018</v>
      </c>
      <c r="N4216" s="37">
        <f t="shared" si="459"/>
        <v>2023</v>
      </c>
      <c r="O4216" s="38" t="str">
        <f t="shared" si="460"/>
        <v>Q1</v>
      </c>
      <c r="P4216" s="37">
        <f t="shared" si="461"/>
        <v>2</v>
      </c>
    </row>
    <row r="4217" spans="1:16" x14ac:dyDescent="0.25">
      <c r="A4217" s="31">
        <v>44958</v>
      </c>
      <c r="B4217" s="32" t="s">
        <v>80</v>
      </c>
      <c r="C4217" s="32" t="s">
        <v>79</v>
      </c>
      <c r="D4217" s="32" t="s">
        <v>77</v>
      </c>
      <c r="E4217" s="33">
        <v>5</v>
      </c>
      <c r="F4217" s="34">
        <v>47768.09</v>
      </c>
      <c r="G4217" s="34">
        <v>2680.25</v>
      </c>
      <c r="H4217" s="34">
        <v>40666.14</v>
      </c>
      <c r="I4217" s="34">
        <v>0</v>
      </c>
      <c r="J4217" s="35">
        <f t="shared" si="455"/>
        <v>45087.839999999997</v>
      </c>
      <c r="K4217" s="35">
        <f t="shared" si="456"/>
        <v>4421.6999999999971</v>
      </c>
      <c r="L4217" s="35">
        <f t="shared" si="457"/>
        <v>4421.6999999999971</v>
      </c>
      <c r="M4217" s="36">
        <f t="shared" si="458"/>
        <v>9.8068570151065057E-2</v>
      </c>
      <c r="N4217" s="37">
        <f t="shared" si="459"/>
        <v>2023</v>
      </c>
      <c r="O4217" s="38" t="str">
        <f t="shared" si="460"/>
        <v>Q1</v>
      </c>
      <c r="P4217" s="37">
        <f t="shared" si="461"/>
        <v>2</v>
      </c>
    </row>
    <row r="4218" spans="1:16" x14ac:dyDescent="0.25">
      <c r="A4218" s="31">
        <v>44958</v>
      </c>
      <c r="B4218" s="32" t="s">
        <v>81</v>
      </c>
      <c r="C4218" s="32" t="s">
        <v>86</v>
      </c>
      <c r="D4218" s="32" t="s">
        <v>76</v>
      </c>
      <c r="E4218" s="33">
        <v>78</v>
      </c>
      <c r="F4218" s="34">
        <v>57896.05</v>
      </c>
      <c r="G4218" s="34">
        <v>0</v>
      </c>
      <c r="H4218" s="34">
        <v>25158.16</v>
      </c>
      <c r="I4218" s="34">
        <v>5478.47</v>
      </c>
      <c r="J4218" s="35">
        <f t="shared" si="455"/>
        <v>57896.05</v>
      </c>
      <c r="K4218" s="35">
        <f t="shared" si="456"/>
        <v>32737.890000000003</v>
      </c>
      <c r="L4218" s="35">
        <f t="shared" si="457"/>
        <v>27259.420000000002</v>
      </c>
      <c r="M4218" s="36">
        <f t="shared" si="458"/>
        <v>0.56545981979772375</v>
      </c>
      <c r="N4218" s="37">
        <f t="shared" si="459"/>
        <v>2023</v>
      </c>
      <c r="O4218" s="38" t="str">
        <f t="shared" si="460"/>
        <v>Q1</v>
      </c>
      <c r="P4218" s="37">
        <f t="shared" si="461"/>
        <v>2</v>
      </c>
    </row>
    <row r="4219" spans="1:16" x14ac:dyDescent="0.25">
      <c r="A4219" s="31">
        <v>44958</v>
      </c>
      <c r="B4219" s="32" t="s">
        <v>81</v>
      </c>
      <c r="C4219" s="32" t="s">
        <v>86</v>
      </c>
      <c r="D4219" s="32" t="s">
        <v>77</v>
      </c>
      <c r="E4219" s="33">
        <v>30</v>
      </c>
      <c r="F4219" s="34">
        <v>22502.77</v>
      </c>
      <c r="G4219" s="34">
        <v>1565.24</v>
      </c>
      <c r="H4219" s="34">
        <v>9581.7999999999993</v>
      </c>
      <c r="I4219" s="34">
        <v>2002.07</v>
      </c>
      <c r="J4219" s="35">
        <f t="shared" si="455"/>
        <v>20937.53</v>
      </c>
      <c r="K4219" s="35">
        <f t="shared" si="456"/>
        <v>11355.73</v>
      </c>
      <c r="L4219" s="35">
        <f t="shared" si="457"/>
        <v>9353.66</v>
      </c>
      <c r="M4219" s="36">
        <f t="shared" si="458"/>
        <v>0.54236244676425538</v>
      </c>
      <c r="N4219" s="37">
        <f t="shared" si="459"/>
        <v>2023</v>
      </c>
      <c r="O4219" s="38" t="str">
        <f t="shared" si="460"/>
        <v>Q1</v>
      </c>
      <c r="P4219" s="37">
        <f t="shared" si="461"/>
        <v>2</v>
      </c>
    </row>
    <row r="4220" spans="1:16" x14ac:dyDescent="0.25">
      <c r="A4220" s="31">
        <v>44958</v>
      </c>
      <c r="B4220" s="32" t="s">
        <v>81</v>
      </c>
      <c r="C4220" s="32" t="s">
        <v>75</v>
      </c>
      <c r="D4220" s="32" t="s">
        <v>76</v>
      </c>
      <c r="E4220" s="33">
        <v>84</v>
      </c>
      <c r="F4220" s="34">
        <v>70283.5</v>
      </c>
      <c r="G4220" s="34">
        <v>0</v>
      </c>
      <c r="H4220" s="34">
        <v>31623.59</v>
      </c>
      <c r="I4220" s="34">
        <v>0</v>
      </c>
      <c r="J4220" s="35">
        <f t="shared" si="455"/>
        <v>70283.5</v>
      </c>
      <c r="K4220" s="35">
        <f t="shared" si="456"/>
        <v>38659.910000000003</v>
      </c>
      <c r="L4220" s="35">
        <f t="shared" si="457"/>
        <v>38659.910000000003</v>
      </c>
      <c r="M4220" s="36">
        <f t="shared" si="458"/>
        <v>0.55005669894071874</v>
      </c>
      <c r="N4220" s="37">
        <f t="shared" si="459"/>
        <v>2023</v>
      </c>
      <c r="O4220" s="38" t="str">
        <f t="shared" si="460"/>
        <v>Q1</v>
      </c>
      <c r="P4220" s="37">
        <f t="shared" si="461"/>
        <v>2</v>
      </c>
    </row>
    <row r="4221" spans="1:16" x14ac:dyDescent="0.25">
      <c r="A4221" s="31">
        <v>44958</v>
      </c>
      <c r="B4221" s="32" t="s">
        <v>81</v>
      </c>
      <c r="C4221" s="32" t="s">
        <v>75</v>
      </c>
      <c r="D4221" s="32" t="s">
        <v>77</v>
      </c>
      <c r="E4221" s="33">
        <v>22</v>
      </c>
      <c r="F4221" s="34">
        <v>22661.24</v>
      </c>
      <c r="G4221" s="34">
        <v>1465.61</v>
      </c>
      <c r="H4221" s="34">
        <v>9678.6200000000008</v>
      </c>
      <c r="I4221" s="34">
        <v>0</v>
      </c>
      <c r="J4221" s="35">
        <f t="shared" si="455"/>
        <v>21195.63</v>
      </c>
      <c r="K4221" s="35">
        <f t="shared" si="456"/>
        <v>11517.01</v>
      </c>
      <c r="L4221" s="35">
        <f t="shared" si="457"/>
        <v>11517.01</v>
      </c>
      <c r="M4221" s="36">
        <f t="shared" si="458"/>
        <v>0.54336719408670564</v>
      </c>
      <c r="N4221" s="37">
        <f t="shared" si="459"/>
        <v>2023</v>
      </c>
      <c r="O4221" s="38" t="str">
        <f t="shared" si="460"/>
        <v>Q1</v>
      </c>
      <c r="P4221" s="37">
        <f t="shared" si="461"/>
        <v>2</v>
      </c>
    </row>
    <row r="4222" spans="1:16" x14ac:dyDescent="0.25">
      <c r="A4222" s="31">
        <v>44958</v>
      </c>
      <c r="B4222" s="32" t="s">
        <v>81</v>
      </c>
      <c r="C4222" s="32" t="s">
        <v>78</v>
      </c>
      <c r="D4222" s="32" t="s">
        <v>76</v>
      </c>
      <c r="E4222" s="33">
        <v>358</v>
      </c>
      <c r="F4222" s="34">
        <v>281418.84000000003</v>
      </c>
      <c r="G4222" s="34">
        <v>0</v>
      </c>
      <c r="H4222" s="34">
        <v>124716.5</v>
      </c>
      <c r="I4222" s="34">
        <v>0</v>
      </c>
      <c r="J4222" s="35">
        <f t="shared" si="455"/>
        <v>281418.84000000003</v>
      </c>
      <c r="K4222" s="35">
        <f t="shared" si="456"/>
        <v>156702.34000000003</v>
      </c>
      <c r="L4222" s="35">
        <f t="shared" si="457"/>
        <v>156702.34000000003</v>
      </c>
      <c r="M4222" s="36">
        <f t="shared" si="458"/>
        <v>0.55682959961031753</v>
      </c>
      <c r="N4222" s="37">
        <f t="shared" si="459"/>
        <v>2023</v>
      </c>
      <c r="O4222" s="38" t="str">
        <f t="shared" si="460"/>
        <v>Q1</v>
      </c>
      <c r="P4222" s="37">
        <f t="shared" si="461"/>
        <v>2</v>
      </c>
    </row>
    <row r="4223" spans="1:16" x14ac:dyDescent="0.25">
      <c r="A4223" s="31">
        <v>44958</v>
      </c>
      <c r="B4223" s="32" t="s">
        <v>81</v>
      </c>
      <c r="C4223" s="32" t="s">
        <v>78</v>
      </c>
      <c r="D4223" s="32" t="s">
        <v>77</v>
      </c>
      <c r="E4223" s="33">
        <v>56</v>
      </c>
      <c r="F4223" s="34">
        <v>41633</v>
      </c>
      <c r="G4223" s="34">
        <v>2081.6799999999998</v>
      </c>
      <c r="H4223" s="34">
        <v>17901.36</v>
      </c>
      <c r="I4223" s="34">
        <v>0</v>
      </c>
      <c r="J4223" s="35">
        <f t="shared" si="455"/>
        <v>39551.32</v>
      </c>
      <c r="K4223" s="35">
        <f t="shared" si="456"/>
        <v>21649.96</v>
      </c>
      <c r="L4223" s="35">
        <f t="shared" si="457"/>
        <v>21649.96</v>
      </c>
      <c r="M4223" s="36">
        <f t="shared" si="458"/>
        <v>0.54738906312102853</v>
      </c>
      <c r="N4223" s="37">
        <f t="shared" si="459"/>
        <v>2023</v>
      </c>
      <c r="O4223" s="38" t="str">
        <f t="shared" si="460"/>
        <v>Q1</v>
      </c>
      <c r="P4223" s="37">
        <f t="shared" si="461"/>
        <v>2</v>
      </c>
    </row>
    <row r="4224" spans="1:16" x14ac:dyDescent="0.25">
      <c r="A4224" s="31">
        <v>44958</v>
      </c>
      <c r="B4224" s="32" t="s">
        <v>81</v>
      </c>
      <c r="C4224" s="32" t="s">
        <v>79</v>
      </c>
      <c r="D4224" s="32" t="s">
        <v>76</v>
      </c>
      <c r="E4224" s="33">
        <v>34</v>
      </c>
      <c r="F4224" s="34">
        <v>27942.94</v>
      </c>
      <c r="G4224" s="34">
        <v>0</v>
      </c>
      <c r="H4224" s="34">
        <v>12830.1</v>
      </c>
      <c r="I4224" s="34">
        <v>0</v>
      </c>
      <c r="J4224" s="35">
        <f t="shared" si="455"/>
        <v>27942.94</v>
      </c>
      <c r="K4224" s="35">
        <f t="shared" si="456"/>
        <v>15112.839999999998</v>
      </c>
      <c r="L4224" s="35">
        <f t="shared" si="457"/>
        <v>15112.839999999998</v>
      </c>
      <c r="M4224" s="36">
        <f t="shared" si="458"/>
        <v>0.54084645352278604</v>
      </c>
      <c r="N4224" s="37">
        <f t="shared" si="459"/>
        <v>2023</v>
      </c>
      <c r="O4224" s="38" t="str">
        <f t="shared" si="460"/>
        <v>Q1</v>
      </c>
      <c r="P4224" s="37">
        <f t="shared" si="461"/>
        <v>2</v>
      </c>
    </row>
    <row r="4225" spans="1:16" x14ac:dyDescent="0.25">
      <c r="A4225" s="31">
        <v>44958</v>
      </c>
      <c r="B4225" s="32" t="s">
        <v>81</v>
      </c>
      <c r="C4225" s="32" t="s">
        <v>79</v>
      </c>
      <c r="D4225" s="32" t="s">
        <v>77</v>
      </c>
      <c r="E4225" s="33">
        <v>10</v>
      </c>
      <c r="F4225" s="34">
        <v>6019.11</v>
      </c>
      <c r="G4225" s="34">
        <v>429.98</v>
      </c>
      <c r="H4225" s="34">
        <v>2631.41</v>
      </c>
      <c r="I4225" s="34">
        <v>0</v>
      </c>
      <c r="J4225" s="35">
        <f t="shared" si="455"/>
        <v>5589.1299999999992</v>
      </c>
      <c r="K4225" s="35">
        <f t="shared" si="456"/>
        <v>2957.7199999999993</v>
      </c>
      <c r="L4225" s="35">
        <f t="shared" si="457"/>
        <v>2957.7199999999993</v>
      </c>
      <c r="M4225" s="36">
        <f t="shared" si="458"/>
        <v>0.52919148418447948</v>
      </c>
      <c r="N4225" s="37">
        <f t="shared" si="459"/>
        <v>2023</v>
      </c>
      <c r="O4225" s="38" t="str">
        <f t="shared" si="460"/>
        <v>Q1</v>
      </c>
      <c r="P4225" s="37">
        <f t="shared" si="461"/>
        <v>2</v>
      </c>
    </row>
    <row r="4226" spans="1:16" x14ac:dyDescent="0.25">
      <c r="A4226" s="31">
        <v>44958</v>
      </c>
      <c r="B4226" s="32" t="s">
        <v>82</v>
      </c>
      <c r="C4226" s="32" t="s">
        <v>86</v>
      </c>
      <c r="D4226" s="32" t="s">
        <v>76</v>
      </c>
      <c r="E4226" s="33">
        <v>250</v>
      </c>
      <c r="F4226" s="34">
        <v>27265.52</v>
      </c>
      <c r="G4226" s="34">
        <v>0</v>
      </c>
      <c r="H4226" s="34">
        <v>22583.9</v>
      </c>
      <c r="I4226" s="34">
        <v>2582.59</v>
      </c>
      <c r="J4226" s="35">
        <f t="shared" ref="J4226:J4289" si="462">F4226-G4226</f>
        <v>27265.52</v>
      </c>
      <c r="K4226" s="35">
        <f t="shared" ref="K4226:K4289" si="463">J4226-H4226</f>
        <v>4681.619999999999</v>
      </c>
      <c r="L4226" s="35">
        <f t="shared" ref="L4226:L4289" si="464">K4226-I4226</f>
        <v>2099.0299999999988</v>
      </c>
      <c r="M4226" s="36">
        <f t="shared" ref="M4226:M4289" si="465">IF(J4226=0,0,K4226/J4226)</f>
        <v>0.17170477584876426</v>
      </c>
      <c r="N4226" s="37">
        <f t="shared" ref="N4226:N4289" si="466">YEAR(A4226)</f>
        <v>2023</v>
      </c>
      <c r="O4226" s="38" t="str">
        <f t="shared" ref="O4226:O4289" si="467">"Q"&amp;ROUNDUP(MONTH(A4226)/3,0)</f>
        <v>Q1</v>
      </c>
      <c r="P4226" s="37">
        <f t="shared" ref="P4226:P4289" si="468">MONTH(A4226)</f>
        <v>2</v>
      </c>
    </row>
    <row r="4227" spans="1:16" x14ac:dyDescent="0.25">
      <c r="A4227" s="31">
        <v>44958</v>
      </c>
      <c r="B4227" s="32" t="s">
        <v>82</v>
      </c>
      <c r="C4227" s="32" t="s">
        <v>86</v>
      </c>
      <c r="D4227" s="32" t="s">
        <v>77</v>
      </c>
      <c r="E4227" s="33">
        <v>46</v>
      </c>
      <c r="F4227" s="34">
        <v>4837.1499999999996</v>
      </c>
      <c r="G4227" s="34">
        <v>290.97000000000003</v>
      </c>
      <c r="H4227" s="34">
        <v>3925.2</v>
      </c>
      <c r="I4227" s="34">
        <v>443.37</v>
      </c>
      <c r="J4227" s="35">
        <f t="shared" si="462"/>
        <v>4546.1799999999994</v>
      </c>
      <c r="K4227" s="35">
        <f t="shared" si="463"/>
        <v>620.97999999999956</v>
      </c>
      <c r="L4227" s="35">
        <f t="shared" si="464"/>
        <v>177.60999999999956</v>
      </c>
      <c r="M4227" s="36">
        <f t="shared" si="465"/>
        <v>0.13659379962957904</v>
      </c>
      <c r="N4227" s="37">
        <f t="shared" si="466"/>
        <v>2023</v>
      </c>
      <c r="O4227" s="38" t="str">
        <f t="shared" si="467"/>
        <v>Q1</v>
      </c>
      <c r="P4227" s="37">
        <f t="shared" si="468"/>
        <v>2</v>
      </c>
    </row>
    <row r="4228" spans="1:16" x14ac:dyDescent="0.25">
      <c r="A4228" s="31">
        <v>44958</v>
      </c>
      <c r="B4228" s="32" t="s">
        <v>82</v>
      </c>
      <c r="C4228" s="32" t="s">
        <v>75</v>
      </c>
      <c r="D4228" s="32" t="s">
        <v>76</v>
      </c>
      <c r="E4228" s="33">
        <v>220</v>
      </c>
      <c r="F4228" s="34">
        <v>25569.78</v>
      </c>
      <c r="G4228" s="34">
        <v>0</v>
      </c>
      <c r="H4228" s="34">
        <v>20428.759999999998</v>
      </c>
      <c r="I4228" s="34">
        <v>0</v>
      </c>
      <c r="J4228" s="35">
        <f t="shared" si="462"/>
        <v>25569.78</v>
      </c>
      <c r="K4228" s="35">
        <f t="shared" si="463"/>
        <v>5141.0200000000004</v>
      </c>
      <c r="L4228" s="35">
        <f t="shared" si="464"/>
        <v>5141.0200000000004</v>
      </c>
      <c r="M4228" s="36">
        <f t="shared" si="465"/>
        <v>0.20105843695174541</v>
      </c>
      <c r="N4228" s="37">
        <f t="shared" si="466"/>
        <v>2023</v>
      </c>
      <c r="O4228" s="38" t="str">
        <f t="shared" si="467"/>
        <v>Q1</v>
      </c>
      <c r="P4228" s="37">
        <f t="shared" si="468"/>
        <v>2</v>
      </c>
    </row>
    <row r="4229" spans="1:16" x14ac:dyDescent="0.25">
      <c r="A4229" s="31">
        <v>44958</v>
      </c>
      <c r="B4229" s="32" t="s">
        <v>82</v>
      </c>
      <c r="C4229" s="32" t="s">
        <v>75</v>
      </c>
      <c r="D4229" s="32" t="s">
        <v>77</v>
      </c>
      <c r="E4229" s="33">
        <v>59</v>
      </c>
      <c r="F4229" s="34">
        <v>7463.05</v>
      </c>
      <c r="G4229" s="34">
        <v>494.98</v>
      </c>
      <c r="H4229" s="34">
        <v>6233.52</v>
      </c>
      <c r="I4229" s="34">
        <v>0</v>
      </c>
      <c r="J4229" s="35">
        <f t="shared" si="462"/>
        <v>6968.07</v>
      </c>
      <c r="K4229" s="35">
        <f t="shared" si="463"/>
        <v>734.54999999999927</v>
      </c>
      <c r="L4229" s="35">
        <f t="shared" si="464"/>
        <v>734.54999999999927</v>
      </c>
      <c r="M4229" s="36">
        <f t="shared" si="465"/>
        <v>0.10541656441453649</v>
      </c>
      <c r="N4229" s="37">
        <f t="shared" si="466"/>
        <v>2023</v>
      </c>
      <c r="O4229" s="38" t="str">
        <f t="shared" si="467"/>
        <v>Q1</v>
      </c>
      <c r="P4229" s="37">
        <f t="shared" si="468"/>
        <v>2</v>
      </c>
    </row>
    <row r="4230" spans="1:16" x14ac:dyDescent="0.25">
      <c r="A4230" s="31">
        <v>44958</v>
      </c>
      <c r="B4230" s="32" t="s">
        <v>82</v>
      </c>
      <c r="C4230" s="32" t="s">
        <v>78</v>
      </c>
      <c r="D4230" s="32" t="s">
        <v>76</v>
      </c>
      <c r="E4230" s="33">
        <v>1618</v>
      </c>
      <c r="F4230" s="34">
        <v>181899.21</v>
      </c>
      <c r="G4230" s="34">
        <v>0</v>
      </c>
      <c r="H4230" s="34">
        <v>148317.23000000001</v>
      </c>
      <c r="I4230" s="34">
        <v>0</v>
      </c>
      <c r="J4230" s="35">
        <f t="shared" si="462"/>
        <v>181899.21</v>
      </c>
      <c r="K4230" s="35">
        <f t="shared" si="463"/>
        <v>33581.979999999981</v>
      </c>
      <c r="L4230" s="35">
        <f t="shared" si="464"/>
        <v>33581.979999999981</v>
      </c>
      <c r="M4230" s="36">
        <f t="shared" si="465"/>
        <v>0.18461861379167058</v>
      </c>
      <c r="N4230" s="37">
        <f t="shared" si="466"/>
        <v>2023</v>
      </c>
      <c r="O4230" s="38" t="str">
        <f t="shared" si="467"/>
        <v>Q1</v>
      </c>
      <c r="P4230" s="37">
        <f t="shared" si="468"/>
        <v>2</v>
      </c>
    </row>
    <row r="4231" spans="1:16" x14ac:dyDescent="0.25">
      <c r="A4231" s="31">
        <v>44958</v>
      </c>
      <c r="B4231" s="32" t="s">
        <v>82</v>
      </c>
      <c r="C4231" s="32" t="s">
        <v>78</v>
      </c>
      <c r="D4231" s="32" t="s">
        <v>77</v>
      </c>
      <c r="E4231" s="33">
        <v>191</v>
      </c>
      <c r="F4231" s="34">
        <v>25264.29</v>
      </c>
      <c r="G4231" s="34">
        <v>1263.24</v>
      </c>
      <c r="H4231" s="34">
        <v>20397.099999999999</v>
      </c>
      <c r="I4231" s="34">
        <v>0</v>
      </c>
      <c r="J4231" s="35">
        <f t="shared" si="462"/>
        <v>24001.05</v>
      </c>
      <c r="K4231" s="35">
        <f t="shared" si="463"/>
        <v>3603.9500000000007</v>
      </c>
      <c r="L4231" s="35">
        <f t="shared" si="464"/>
        <v>3603.9500000000007</v>
      </c>
      <c r="M4231" s="36">
        <f t="shared" si="465"/>
        <v>0.15015801392022435</v>
      </c>
      <c r="N4231" s="37">
        <f t="shared" si="466"/>
        <v>2023</v>
      </c>
      <c r="O4231" s="38" t="str">
        <f t="shared" si="467"/>
        <v>Q1</v>
      </c>
      <c r="P4231" s="37">
        <f t="shared" si="468"/>
        <v>2</v>
      </c>
    </row>
    <row r="4232" spans="1:16" x14ac:dyDescent="0.25">
      <c r="A4232" s="31">
        <v>44958</v>
      </c>
      <c r="B4232" s="32" t="s">
        <v>82</v>
      </c>
      <c r="C4232" s="32" t="s">
        <v>79</v>
      </c>
      <c r="D4232" s="32" t="s">
        <v>76</v>
      </c>
      <c r="E4232" s="33">
        <v>135</v>
      </c>
      <c r="F4232" s="34">
        <v>14989.37</v>
      </c>
      <c r="G4232" s="34">
        <v>0</v>
      </c>
      <c r="H4232" s="34">
        <v>12672.48</v>
      </c>
      <c r="I4232" s="34">
        <v>0</v>
      </c>
      <c r="J4232" s="35">
        <f t="shared" si="462"/>
        <v>14989.37</v>
      </c>
      <c r="K4232" s="35">
        <f t="shared" si="463"/>
        <v>2316.8900000000012</v>
      </c>
      <c r="L4232" s="35">
        <f t="shared" si="464"/>
        <v>2316.8900000000012</v>
      </c>
      <c r="M4232" s="36">
        <f t="shared" si="465"/>
        <v>0.15456887114001464</v>
      </c>
      <c r="N4232" s="37">
        <f t="shared" si="466"/>
        <v>2023</v>
      </c>
      <c r="O4232" s="38" t="str">
        <f t="shared" si="467"/>
        <v>Q1</v>
      </c>
      <c r="P4232" s="37">
        <f t="shared" si="468"/>
        <v>2</v>
      </c>
    </row>
    <row r="4233" spans="1:16" x14ac:dyDescent="0.25">
      <c r="A4233" s="31">
        <v>44958</v>
      </c>
      <c r="B4233" s="32" t="s">
        <v>82</v>
      </c>
      <c r="C4233" s="32" t="s">
        <v>79</v>
      </c>
      <c r="D4233" s="32" t="s">
        <v>77</v>
      </c>
      <c r="E4233" s="33">
        <v>13</v>
      </c>
      <c r="F4233" s="34">
        <v>2512.19</v>
      </c>
      <c r="G4233" s="34">
        <v>131.61000000000001</v>
      </c>
      <c r="H4233" s="34">
        <v>2051.94</v>
      </c>
      <c r="I4233" s="34">
        <v>0</v>
      </c>
      <c r="J4233" s="35">
        <f t="shared" si="462"/>
        <v>2380.58</v>
      </c>
      <c r="K4233" s="35">
        <f t="shared" si="463"/>
        <v>328.63999999999987</v>
      </c>
      <c r="L4233" s="35">
        <f t="shared" si="464"/>
        <v>328.63999999999987</v>
      </c>
      <c r="M4233" s="36">
        <f t="shared" si="465"/>
        <v>0.13805039108116504</v>
      </c>
      <c r="N4233" s="37">
        <f t="shared" si="466"/>
        <v>2023</v>
      </c>
      <c r="O4233" s="38" t="str">
        <f t="shared" si="467"/>
        <v>Q1</v>
      </c>
      <c r="P4233" s="37">
        <f t="shared" si="468"/>
        <v>2</v>
      </c>
    </row>
    <row r="4234" spans="1:16" x14ac:dyDescent="0.25">
      <c r="A4234" s="31">
        <v>44958</v>
      </c>
      <c r="B4234" s="32" t="s">
        <v>83</v>
      </c>
      <c r="C4234" s="32" t="s">
        <v>86</v>
      </c>
      <c r="D4234" s="32" t="s">
        <v>76</v>
      </c>
      <c r="E4234" s="33">
        <v>90</v>
      </c>
      <c r="F4234" s="34">
        <v>53351.79</v>
      </c>
      <c r="G4234" s="34">
        <v>0</v>
      </c>
      <c r="H4234" s="34">
        <v>28140.240000000002</v>
      </c>
      <c r="I4234" s="34">
        <v>5051.45</v>
      </c>
      <c r="J4234" s="35">
        <f t="shared" si="462"/>
        <v>53351.79</v>
      </c>
      <c r="K4234" s="35">
        <f t="shared" si="463"/>
        <v>25211.55</v>
      </c>
      <c r="L4234" s="35">
        <f t="shared" si="464"/>
        <v>20160.099999999999</v>
      </c>
      <c r="M4234" s="36">
        <f t="shared" si="465"/>
        <v>0.47255302961718809</v>
      </c>
      <c r="N4234" s="37">
        <f t="shared" si="466"/>
        <v>2023</v>
      </c>
      <c r="O4234" s="38" t="str">
        <f t="shared" si="467"/>
        <v>Q1</v>
      </c>
      <c r="P4234" s="37">
        <f t="shared" si="468"/>
        <v>2</v>
      </c>
    </row>
    <row r="4235" spans="1:16" x14ac:dyDescent="0.25">
      <c r="A4235" s="31">
        <v>44958</v>
      </c>
      <c r="B4235" s="32" t="s">
        <v>83</v>
      </c>
      <c r="C4235" s="32" t="s">
        <v>86</v>
      </c>
      <c r="D4235" s="32" t="s">
        <v>77</v>
      </c>
      <c r="E4235" s="33">
        <v>16</v>
      </c>
      <c r="F4235" s="34">
        <v>13984.09</v>
      </c>
      <c r="G4235" s="34">
        <v>879.58</v>
      </c>
      <c r="H4235" s="34">
        <v>7660.89</v>
      </c>
      <c r="I4235" s="34">
        <v>1264.81</v>
      </c>
      <c r="J4235" s="35">
        <f t="shared" si="462"/>
        <v>13104.51</v>
      </c>
      <c r="K4235" s="35">
        <f t="shared" si="463"/>
        <v>5443.62</v>
      </c>
      <c r="L4235" s="35">
        <f t="shared" si="464"/>
        <v>4178.8099999999995</v>
      </c>
      <c r="M4235" s="36">
        <f t="shared" si="465"/>
        <v>0.41540049952268338</v>
      </c>
      <c r="N4235" s="37">
        <f t="shared" si="466"/>
        <v>2023</v>
      </c>
      <c r="O4235" s="38" t="str">
        <f t="shared" si="467"/>
        <v>Q1</v>
      </c>
      <c r="P4235" s="37">
        <f t="shared" si="468"/>
        <v>2</v>
      </c>
    </row>
    <row r="4236" spans="1:16" x14ac:dyDescent="0.25">
      <c r="A4236" s="31">
        <v>44958</v>
      </c>
      <c r="B4236" s="32" t="s">
        <v>83</v>
      </c>
      <c r="C4236" s="32" t="s">
        <v>75</v>
      </c>
      <c r="D4236" s="32" t="s">
        <v>76</v>
      </c>
      <c r="E4236" s="33">
        <v>106</v>
      </c>
      <c r="F4236" s="34">
        <v>83872.38</v>
      </c>
      <c r="G4236" s="34">
        <v>0</v>
      </c>
      <c r="H4236" s="34">
        <v>44984.28</v>
      </c>
      <c r="I4236" s="34">
        <v>0</v>
      </c>
      <c r="J4236" s="35">
        <f t="shared" si="462"/>
        <v>83872.38</v>
      </c>
      <c r="K4236" s="35">
        <f t="shared" si="463"/>
        <v>38888.100000000006</v>
      </c>
      <c r="L4236" s="35">
        <f t="shared" si="464"/>
        <v>38888.100000000006</v>
      </c>
      <c r="M4236" s="36">
        <f t="shared" si="465"/>
        <v>0.46365800040490091</v>
      </c>
      <c r="N4236" s="37">
        <f t="shared" si="466"/>
        <v>2023</v>
      </c>
      <c r="O4236" s="38" t="str">
        <f t="shared" si="467"/>
        <v>Q1</v>
      </c>
      <c r="P4236" s="37">
        <f t="shared" si="468"/>
        <v>2</v>
      </c>
    </row>
    <row r="4237" spans="1:16" x14ac:dyDescent="0.25">
      <c r="A4237" s="31">
        <v>44958</v>
      </c>
      <c r="B4237" s="32" t="s">
        <v>83</v>
      </c>
      <c r="C4237" s="32" t="s">
        <v>75</v>
      </c>
      <c r="D4237" s="32" t="s">
        <v>77</v>
      </c>
      <c r="E4237" s="33">
        <v>22</v>
      </c>
      <c r="F4237" s="34">
        <v>11220.35</v>
      </c>
      <c r="G4237" s="34">
        <v>699.22</v>
      </c>
      <c r="H4237" s="34">
        <v>5786.4</v>
      </c>
      <c r="I4237" s="34">
        <v>0</v>
      </c>
      <c r="J4237" s="35">
        <f t="shared" si="462"/>
        <v>10521.130000000001</v>
      </c>
      <c r="K4237" s="35">
        <f t="shared" si="463"/>
        <v>4734.7300000000014</v>
      </c>
      <c r="L4237" s="35">
        <f t="shared" si="464"/>
        <v>4734.7300000000014</v>
      </c>
      <c r="M4237" s="36">
        <f t="shared" si="465"/>
        <v>0.4500210528716973</v>
      </c>
      <c r="N4237" s="37">
        <f t="shared" si="466"/>
        <v>2023</v>
      </c>
      <c r="O4237" s="38" t="str">
        <f t="shared" si="467"/>
        <v>Q1</v>
      </c>
      <c r="P4237" s="37">
        <f t="shared" si="468"/>
        <v>2</v>
      </c>
    </row>
    <row r="4238" spans="1:16" x14ac:dyDescent="0.25">
      <c r="A4238" s="31">
        <v>44958</v>
      </c>
      <c r="B4238" s="32" t="s">
        <v>83</v>
      </c>
      <c r="C4238" s="32" t="s">
        <v>78</v>
      </c>
      <c r="D4238" s="32" t="s">
        <v>76</v>
      </c>
      <c r="E4238" s="33">
        <v>416</v>
      </c>
      <c r="F4238" s="34">
        <v>258849.22</v>
      </c>
      <c r="G4238" s="34">
        <v>0</v>
      </c>
      <c r="H4238" s="34">
        <v>136346.92000000001</v>
      </c>
      <c r="I4238" s="34">
        <v>0</v>
      </c>
      <c r="J4238" s="35">
        <f t="shared" si="462"/>
        <v>258849.22</v>
      </c>
      <c r="K4238" s="35">
        <f t="shared" si="463"/>
        <v>122502.29999999999</v>
      </c>
      <c r="L4238" s="35">
        <f t="shared" si="464"/>
        <v>122502.29999999999</v>
      </c>
      <c r="M4238" s="36">
        <f t="shared" si="465"/>
        <v>0.47325736581319422</v>
      </c>
      <c r="N4238" s="37">
        <f t="shared" si="466"/>
        <v>2023</v>
      </c>
      <c r="O4238" s="38" t="str">
        <f t="shared" si="467"/>
        <v>Q1</v>
      </c>
      <c r="P4238" s="37">
        <f t="shared" si="468"/>
        <v>2</v>
      </c>
    </row>
    <row r="4239" spans="1:16" x14ac:dyDescent="0.25">
      <c r="A4239" s="31">
        <v>44958</v>
      </c>
      <c r="B4239" s="32" t="s">
        <v>83</v>
      </c>
      <c r="C4239" s="32" t="s">
        <v>78</v>
      </c>
      <c r="D4239" s="32" t="s">
        <v>77</v>
      </c>
      <c r="E4239" s="33">
        <v>39</v>
      </c>
      <c r="F4239" s="34">
        <v>19163.48</v>
      </c>
      <c r="G4239" s="34">
        <v>958.15</v>
      </c>
      <c r="H4239" s="34">
        <v>10340.93</v>
      </c>
      <c r="I4239" s="34">
        <v>0</v>
      </c>
      <c r="J4239" s="35">
        <f t="shared" si="462"/>
        <v>18205.329999999998</v>
      </c>
      <c r="K4239" s="35">
        <f t="shared" si="463"/>
        <v>7864.3999999999978</v>
      </c>
      <c r="L4239" s="35">
        <f t="shared" si="464"/>
        <v>7864.3999999999978</v>
      </c>
      <c r="M4239" s="36">
        <f t="shared" si="465"/>
        <v>0.43198338069125902</v>
      </c>
      <c r="N4239" s="37">
        <f t="shared" si="466"/>
        <v>2023</v>
      </c>
      <c r="O4239" s="38" t="str">
        <f t="shared" si="467"/>
        <v>Q1</v>
      </c>
      <c r="P4239" s="37">
        <f t="shared" si="468"/>
        <v>2</v>
      </c>
    </row>
    <row r="4240" spans="1:16" x14ac:dyDescent="0.25">
      <c r="A4240" s="31">
        <v>44958</v>
      </c>
      <c r="B4240" s="32" t="s">
        <v>83</v>
      </c>
      <c r="C4240" s="32" t="s">
        <v>79</v>
      </c>
      <c r="D4240" s="32" t="s">
        <v>76</v>
      </c>
      <c r="E4240" s="33">
        <v>62</v>
      </c>
      <c r="F4240" s="34">
        <v>48963.86</v>
      </c>
      <c r="G4240" s="34">
        <v>0</v>
      </c>
      <c r="H4240" s="34">
        <v>26305.14</v>
      </c>
      <c r="I4240" s="34">
        <v>0</v>
      </c>
      <c r="J4240" s="35">
        <f t="shared" si="462"/>
        <v>48963.86</v>
      </c>
      <c r="K4240" s="35">
        <f t="shared" si="463"/>
        <v>22658.720000000001</v>
      </c>
      <c r="L4240" s="35">
        <f t="shared" si="464"/>
        <v>22658.720000000001</v>
      </c>
      <c r="M4240" s="36">
        <f t="shared" si="465"/>
        <v>0.46276416932815345</v>
      </c>
      <c r="N4240" s="37">
        <f t="shared" si="466"/>
        <v>2023</v>
      </c>
      <c r="O4240" s="38" t="str">
        <f t="shared" si="467"/>
        <v>Q1</v>
      </c>
      <c r="P4240" s="37">
        <f t="shared" si="468"/>
        <v>2</v>
      </c>
    </row>
    <row r="4241" spans="1:16" x14ac:dyDescent="0.25">
      <c r="A4241" s="31">
        <v>44958</v>
      </c>
      <c r="B4241" s="32" t="s">
        <v>83</v>
      </c>
      <c r="C4241" s="32" t="s">
        <v>79</v>
      </c>
      <c r="D4241" s="32" t="s">
        <v>77</v>
      </c>
      <c r="E4241" s="33">
        <v>10</v>
      </c>
      <c r="F4241" s="34">
        <v>5352.87</v>
      </c>
      <c r="G4241" s="34">
        <v>366.72</v>
      </c>
      <c r="H4241" s="34">
        <v>2587.1</v>
      </c>
      <c r="I4241" s="34">
        <v>0</v>
      </c>
      <c r="J4241" s="35">
        <f t="shared" si="462"/>
        <v>4986.1499999999996</v>
      </c>
      <c r="K4241" s="35">
        <f t="shared" si="463"/>
        <v>2399.0499999999997</v>
      </c>
      <c r="L4241" s="35">
        <f t="shared" si="464"/>
        <v>2399.0499999999997</v>
      </c>
      <c r="M4241" s="36">
        <f t="shared" si="465"/>
        <v>0.48114276546032508</v>
      </c>
      <c r="N4241" s="37">
        <f t="shared" si="466"/>
        <v>2023</v>
      </c>
      <c r="O4241" s="38" t="str">
        <f t="shared" si="467"/>
        <v>Q1</v>
      </c>
      <c r="P4241" s="37">
        <f t="shared" si="468"/>
        <v>2</v>
      </c>
    </row>
    <row r="4242" spans="1:16" x14ac:dyDescent="0.25">
      <c r="A4242" s="31">
        <v>44958</v>
      </c>
      <c r="B4242" s="32" t="s">
        <v>84</v>
      </c>
      <c r="C4242" s="32" t="s">
        <v>86</v>
      </c>
      <c r="D4242" s="32" t="s">
        <v>76</v>
      </c>
      <c r="E4242" s="33">
        <v>59</v>
      </c>
      <c r="F4242" s="34">
        <v>247439.57</v>
      </c>
      <c r="G4242" s="34">
        <v>0</v>
      </c>
      <c r="H4242" s="34">
        <v>203303.65</v>
      </c>
      <c r="I4242" s="34">
        <v>23666.83</v>
      </c>
      <c r="J4242" s="35">
        <f t="shared" si="462"/>
        <v>247439.57</v>
      </c>
      <c r="K4242" s="35">
        <f t="shared" si="463"/>
        <v>44135.920000000013</v>
      </c>
      <c r="L4242" s="35">
        <f t="shared" si="464"/>
        <v>20469.090000000011</v>
      </c>
      <c r="M4242" s="36">
        <f t="shared" si="465"/>
        <v>0.17837050072468202</v>
      </c>
      <c r="N4242" s="37">
        <f t="shared" si="466"/>
        <v>2023</v>
      </c>
      <c r="O4242" s="38" t="str">
        <f t="shared" si="467"/>
        <v>Q1</v>
      </c>
      <c r="P4242" s="37">
        <f t="shared" si="468"/>
        <v>2</v>
      </c>
    </row>
    <row r="4243" spans="1:16" x14ac:dyDescent="0.25">
      <c r="A4243" s="31">
        <v>44958</v>
      </c>
      <c r="B4243" s="32" t="s">
        <v>84</v>
      </c>
      <c r="C4243" s="32" t="s">
        <v>86</v>
      </c>
      <c r="D4243" s="32" t="s">
        <v>77</v>
      </c>
      <c r="E4243" s="33">
        <v>8</v>
      </c>
      <c r="F4243" s="34">
        <v>30293.15</v>
      </c>
      <c r="G4243" s="34">
        <v>1793.65</v>
      </c>
      <c r="H4243" s="34">
        <v>25279.919999999998</v>
      </c>
      <c r="I4243" s="34">
        <v>2724.73</v>
      </c>
      <c r="J4243" s="35">
        <f t="shared" si="462"/>
        <v>28499.5</v>
      </c>
      <c r="K4243" s="35">
        <f t="shared" si="463"/>
        <v>3219.5800000000017</v>
      </c>
      <c r="L4243" s="35">
        <f t="shared" si="464"/>
        <v>494.85000000000173</v>
      </c>
      <c r="M4243" s="36">
        <f t="shared" si="465"/>
        <v>0.11296970122282853</v>
      </c>
      <c r="N4243" s="37">
        <f t="shared" si="466"/>
        <v>2023</v>
      </c>
      <c r="O4243" s="38" t="str">
        <f t="shared" si="467"/>
        <v>Q1</v>
      </c>
      <c r="P4243" s="37">
        <f t="shared" si="468"/>
        <v>2</v>
      </c>
    </row>
    <row r="4244" spans="1:16" x14ac:dyDescent="0.25">
      <c r="A4244" s="31">
        <v>44958</v>
      </c>
      <c r="B4244" s="32" t="s">
        <v>84</v>
      </c>
      <c r="C4244" s="32" t="s">
        <v>75</v>
      </c>
      <c r="D4244" s="32" t="s">
        <v>76</v>
      </c>
      <c r="E4244" s="33">
        <v>57</v>
      </c>
      <c r="F4244" s="34">
        <v>286853.27</v>
      </c>
      <c r="G4244" s="34">
        <v>0</v>
      </c>
      <c r="H4244" s="34">
        <v>233366.69</v>
      </c>
      <c r="I4244" s="34">
        <v>0</v>
      </c>
      <c r="J4244" s="35">
        <f t="shared" si="462"/>
        <v>286853.27</v>
      </c>
      <c r="K4244" s="35">
        <f t="shared" si="463"/>
        <v>53486.580000000016</v>
      </c>
      <c r="L4244" s="35">
        <f t="shared" si="464"/>
        <v>53486.580000000016</v>
      </c>
      <c r="M4244" s="36">
        <f t="shared" si="465"/>
        <v>0.18645971858713695</v>
      </c>
      <c r="N4244" s="37">
        <f t="shared" si="466"/>
        <v>2023</v>
      </c>
      <c r="O4244" s="38" t="str">
        <f t="shared" si="467"/>
        <v>Q1</v>
      </c>
      <c r="P4244" s="37">
        <f t="shared" si="468"/>
        <v>2</v>
      </c>
    </row>
    <row r="4245" spans="1:16" x14ac:dyDescent="0.25">
      <c r="A4245" s="31">
        <v>44958</v>
      </c>
      <c r="B4245" s="32" t="s">
        <v>84</v>
      </c>
      <c r="C4245" s="32" t="s">
        <v>75</v>
      </c>
      <c r="D4245" s="32" t="s">
        <v>77</v>
      </c>
      <c r="E4245" s="33">
        <v>11</v>
      </c>
      <c r="F4245" s="34">
        <v>42695.49</v>
      </c>
      <c r="G4245" s="34">
        <v>2866.14</v>
      </c>
      <c r="H4245" s="34">
        <v>34265.06</v>
      </c>
      <c r="I4245" s="34">
        <v>0</v>
      </c>
      <c r="J4245" s="35">
        <f t="shared" si="462"/>
        <v>39829.35</v>
      </c>
      <c r="K4245" s="35">
        <f t="shared" si="463"/>
        <v>5564.2900000000009</v>
      </c>
      <c r="L4245" s="35">
        <f t="shared" si="464"/>
        <v>5564.2900000000009</v>
      </c>
      <c r="M4245" s="36">
        <f t="shared" si="465"/>
        <v>0.13970325902883179</v>
      </c>
      <c r="N4245" s="37">
        <f t="shared" si="466"/>
        <v>2023</v>
      </c>
      <c r="O4245" s="38" t="str">
        <f t="shared" si="467"/>
        <v>Q1</v>
      </c>
      <c r="P4245" s="37">
        <f t="shared" si="468"/>
        <v>2</v>
      </c>
    </row>
    <row r="4246" spans="1:16" x14ac:dyDescent="0.25">
      <c r="A4246" s="31">
        <v>44958</v>
      </c>
      <c r="B4246" s="32" t="s">
        <v>84</v>
      </c>
      <c r="C4246" s="32" t="s">
        <v>78</v>
      </c>
      <c r="D4246" s="32" t="s">
        <v>76</v>
      </c>
      <c r="E4246" s="33">
        <v>127</v>
      </c>
      <c r="F4246" s="34">
        <v>553968.69999999995</v>
      </c>
      <c r="G4246" s="34">
        <v>0</v>
      </c>
      <c r="H4246" s="34">
        <v>455488.3</v>
      </c>
      <c r="I4246" s="34">
        <v>0</v>
      </c>
      <c r="J4246" s="35">
        <f t="shared" si="462"/>
        <v>553968.69999999995</v>
      </c>
      <c r="K4246" s="35">
        <f t="shared" si="463"/>
        <v>98480.399999999965</v>
      </c>
      <c r="L4246" s="35">
        <f t="shared" si="464"/>
        <v>98480.399999999965</v>
      </c>
      <c r="M4246" s="36">
        <f t="shared" si="465"/>
        <v>0.17777249869893366</v>
      </c>
      <c r="N4246" s="37">
        <f t="shared" si="466"/>
        <v>2023</v>
      </c>
      <c r="O4246" s="38" t="str">
        <f t="shared" si="467"/>
        <v>Q1</v>
      </c>
      <c r="P4246" s="37">
        <f t="shared" si="468"/>
        <v>2</v>
      </c>
    </row>
    <row r="4247" spans="1:16" x14ac:dyDescent="0.25">
      <c r="A4247" s="31">
        <v>44958</v>
      </c>
      <c r="B4247" s="32" t="s">
        <v>84</v>
      </c>
      <c r="C4247" s="32" t="s">
        <v>78</v>
      </c>
      <c r="D4247" s="32" t="s">
        <v>77</v>
      </c>
      <c r="E4247" s="33">
        <v>13</v>
      </c>
      <c r="F4247" s="34">
        <v>67321.02</v>
      </c>
      <c r="G4247" s="34">
        <v>3366.07</v>
      </c>
      <c r="H4247" s="34">
        <v>54432.05</v>
      </c>
      <c r="I4247" s="34">
        <v>0</v>
      </c>
      <c r="J4247" s="35">
        <f t="shared" si="462"/>
        <v>63954.950000000004</v>
      </c>
      <c r="K4247" s="35">
        <f t="shared" si="463"/>
        <v>9522.9000000000015</v>
      </c>
      <c r="L4247" s="35">
        <f t="shared" si="464"/>
        <v>9522.9000000000015</v>
      </c>
      <c r="M4247" s="36">
        <f t="shared" si="465"/>
        <v>0.14890012422806992</v>
      </c>
      <c r="N4247" s="37">
        <f t="shared" si="466"/>
        <v>2023</v>
      </c>
      <c r="O4247" s="38" t="str">
        <f t="shared" si="467"/>
        <v>Q1</v>
      </c>
      <c r="P4247" s="37">
        <f t="shared" si="468"/>
        <v>2</v>
      </c>
    </row>
    <row r="4248" spans="1:16" x14ac:dyDescent="0.25">
      <c r="A4248" s="31">
        <v>44958</v>
      </c>
      <c r="B4248" s="32" t="s">
        <v>84</v>
      </c>
      <c r="C4248" s="32" t="s">
        <v>79</v>
      </c>
      <c r="D4248" s="32" t="s">
        <v>76</v>
      </c>
      <c r="E4248" s="33">
        <v>32</v>
      </c>
      <c r="F4248" s="34">
        <v>144399.01</v>
      </c>
      <c r="G4248" s="34">
        <v>0</v>
      </c>
      <c r="H4248" s="34">
        <v>117234.16</v>
      </c>
      <c r="I4248" s="34">
        <v>0</v>
      </c>
      <c r="J4248" s="35">
        <f t="shared" si="462"/>
        <v>144399.01</v>
      </c>
      <c r="K4248" s="35">
        <f t="shared" si="463"/>
        <v>27164.850000000006</v>
      </c>
      <c r="L4248" s="35">
        <f t="shared" si="464"/>
        <v>27164.850000000006</v>
      </c>
      <c r="M4248" s="36">
        <f t="shared" si="465"/>
        <v>0.18812351968341059</v>
      </c>
      <c r="N4248" s="37">
        <f t="shared" si="466"/>
        <v>2023</v>
      </c>
      <c r="O4248" s="38" t="str">
        <f t="shared" si="467"/>
        <v>Q1</v>
      </c>
      <c r="P4248" s="37">
        <f t="shared" si="468"/>
        <v>2</v>
      </c>
    </row>
    <row r="4249" spans="1:16" x14ac:dyDescent="0.25">
      <c r="A4249" s="31">
        <v>44958</v>
      </c>
      <c r="B4249" s="32" t="s">
        <v>84</v>
      </c>
      <c r="C4249" s="32" t="s">
        <v>79</v>
      </c>
      <c r="D4249" s="32" t="s">
        <v>77</v>
      </c>
      <c r="E4249" s="33">
        <v>3</v>
      </c>
      <c r="F4249" s="34">
        <v>14469.98</v>
      </c>
      <c r="G4249" s="34">
        <v>880.96</v>
      </c>
      <c r="H4249" s="34">
        <v>13297.22</v>
      </c>
      <c r="I4249" s="34">
        <v>0</v>
      </c>
      <c r="J4249" s="35">
        <f t="shared" si="462"/>
        <v>13589.02</v>
      </c>
      <c r="K4249" s="35">
        <f t="shared" si="463"/>
        <v>291.80000000000109</v>
      </c>
      <c r="L4249" s="35">
        <f t="shared" si="464"/>
        <v>291.80000000000109</v>
      </c>
      <c r="M4249" s="36">
        <f t="shared" si="465"/>
        <v>2.1473218819311555E-2</v>
      </c>
      <c r="N4249" s="37">
        <f t="shared" si="466"/>
        <v>2023</v>
      </c>
      <c r="O4249" s="38" t="str">
        <f t="shared" si="467"/>
        <v>Q1</v>
      </c>
      <c r="P4249" s="37">
        <f t="shared" si="468"/>
        <v>2</v>
      </c>
    </row>
    <row r="4250" spans="1:16" x14ac:dyDescent="0.25">
      <c r="A4250" s="31">
        <v>44958</v>
      </c>
      <c r="B4250" s="32" t="s">
        <v>85</v>
      </c>
      <c r="C4250" s="32" t="s">
        <v>86</v>
      </c>
      <c r="D4250" s="32" t="s">
        <v>76</v>
      </c>
      <c r="E4250" s="33">
        <v>42</v>
      </c>
      <c r="F4250" s="34">
        <v>55777.85</v>
      </c>
      <c r="G4250" s="34">
        <v>0</v>
      </c>
      <c r="H4250" s="34">
        <v>30277.4</v>
      </c>
      <c r="I4250" s="34">
        <v>5292.08</v>
      </c>
      <c r="J4250" s="35">
        <f t="shared" si="462"/>
        <v>55777.85</v>
      </c>
      <c r="K4250" s="35">
        <f t="shared" si="463"/>
        <v>25500.449999999997</v>
      </c>
      <c r="L4250" s="35">
        <f t="shared" si="464"/>
        <v>20208.369999999995</v>
      </c>
      <c r="M4250" s="36">
        <f t="shared" si="465"/>
        <v>0.4571787905055501</v>
      </c>
      <c r="N4250" s="37">
        <f t="shared" si="466"/>
        <v>2023</v>
      </c>
      <c r="O4250" s="38" t="str">
        <f t="shared" si="467"/>
        <v>Q1</v>
      </c>
      <c r="P4250" s="37">
        <f t="shared" si="468"/>
        <v>2</v>
      </c>
    </row>
    <row r="4251" spans="1:16" x14ac:dyDescent="0.25">
      <c r="A4251" s="31">
        <v>44958</v>
      </c>
      <c r="B4251" s="32" t="s">
        <v>85</v>
      </c>
      <c r="C4251" s="32" t="s">
        <v>86</v>
      </c>
      <c r="D4251" s="32" t="s">
        <v>77</v>
      </c>
      <c r="E4251" s="33">
        <v>6</v>
      </c>
      <c r="F4251" s="34">
        <v>9619.1</v>
      </c>
      <c r="G4251" s="34">
        <v>646.26</v>
      </c>
      <c r="H4251" s="34">
        <v>4863.3599999999997</v>
      </c>
      <c r="I4251" s="34">
        <v>855.73</v>
      </c>
      <c r="J4251" s="35">
        <f t="shared" si="462"/>
        <v>8972.84</v>
      </c>
      <c r="K4251" s="35">
        <f t="shared" si="463"/>
        <v>4109.4800000000005</v>
      </c>
      <c r="L4251" s="35">
        <f t="shared" si="464"/>
        <v>3253.7500000000005</v>
      </c>
      <c r="M4251" s="36">
        <f t="shared" si="465"/>
        <v>0.4579910039630708</v>
      </c>
      <c r="N4251" s="37">
        <f t="shared" si="466"/>
        <v>2023</v>
      </c>
      <c r="O4251" s="38" t="str">
        <f t="shared" si="467"/>
        <v>Q1</v>
      </c>
      <c r="P4251" s="37">
        <f t="shared" si="468"/>
        <v>2</v>
      </c>
    </row>
    <row r="4252" spans="1:16" x14ac:dyDescent="0.25">
      <c r="A4252" s="31">
        <v>44958</v>
      </c>
      <c r="B4252" s="32" t="s">
        <v>85</v>
      </c>
      <c r="C4252" s="32" t="s">
        <v>75</v>
      </c>
      <c r="D4252" s="32" t="s">
        <v>76</v>
      </c>
      <c r="E4252" s="33">
        <v>34</v>
      </c>
      <c r="F4252" s="34">
        <v>64999.54</v>
      </c>
      <c r="G4252" s="34">
        <v>0</v>
      </c>
      <c r="H4252" s="34">
        <v>35623.440000000002</v>
      </c>
      <c r="I4252" s="34">
        <v>0</v>
      </c>
      <c r="J4252" s="35">
        <f t="shared" si="462"/>
        <v>64999.54</v>
      </c>
      <c r="K4252" s="35">
        <f t="shared" si="463"/>
        <v>29376.1</v>
      </c>
      <c r="L4252" s="35">
        <f t="shared" si="464"/>
        <v>29376.1</v>
      </c>
      <c r="M4252" s="36">
        <f t="shared" si="465"/>
        <v>0.45194319836724994</v>
      </c>
      <c r="N4252" s="37">
        <f t="shared" si="466"/>
        <v>2023</v>
      </c>
      <c r="O4252" s="38" t="str">
        <f t="shared" si="467"/>
        <v>Q1</v>
      </c>
      <c r="P4252" s="37">
        <f t="shared" si="468"/>
        <v>2</v>
      </c>
    </row>
    <row r="4253" spans="1:16" x14ac:dyDescent="0.25">
      <c r="A4253" s="31">
        <v>44958</v>
      </c>
      <c r="B4253" s="32" t="s">
        <v>85</v>
      </c>
      <c r="C4253" s="32" t="s">
        <v>75</v>
      </c>
      <c r="D4253" s="32" t="s">
        <v>77</v>
      </c>
      <c r="E4253" s="33">
        <v>10</v>
      </c>
      <c r="F4253" s="34">
        <v>8752.98</v>
      </c>
      <c r="G4253" s="34">
        <v>555.70000000000005</v>
      </c>
      <c r="H4253" s="34">
        <v>4898.1000000000004</v>
      </c>
      <c r="I4253" s="34">
        <v>0</v>
      </c>
      <c r="J4253" s="35">
        <f t="shared" si="462"/>
        <v>8197.2799999999988</v>
      </c>
      <c r="K4253" s="35">
        <f t="shared" si="463"/>
        <v>3299.1799999999985</v>
      </c>
      <c r="L4253" s="35">
        <f t="shared" si="464"/>
        <v>3299.1799999999985</v>
      </c>
      <c r="M4253" s="36">
        <f t="shared" si="465"/>
        <v>0.40247252747252732</v>
      </c>
      <c r="N4253" s="37">
        <f t="shared" si="466"/>
        <v>2023</v>
      </c>
      <c r="O4253" s="38" t="str">
        <f t="shared" si="467"/>
        <v>Q1</v>
      </c>
      <c r="P4253" s="37">
        <f t="shared" si="468"/>
        <v>2</v>
      </c>
    </row>
    <row r="4254" spans="1:16" x14ac:dyDescent="0.25">
      <c r="A4254" s="31">
        <v>44958</v>
      </c>
      <c r="B4254" s="32" t="s">
        <v>85</v>
      </c>
      <c r="C4254" s="32" t="s">
        <v>78</v>
      </c>
      <c r="D4254" s="32" t="s">
        <v>76</v>
      </c>
      <c r="E4254" s="33">
        <v>169</v>
      </c>
      <c r="F4254" s="34">
        <v>204559.15</v>
      </c>
      <c r="G4254" s="34">
        <v>0</v>
      </c>
      <c r="H4254" s="34">
        <v>112147.17</v>
      </c>
      <c r="I4254" s="34">
        <v>0</v>
      </c>
      <c r="J4254" s="35">
        <f t="shared" si="462"/>
        <v>204559.15</v>
      </c>
      <c r="K4254" s="35">
        <f t="shared" si="463"/>
        <v>92411.98</v>
      </c>
      <c r="L4254" s="35">
        <f t="shared" si="464"/>
        <v>92411.98</v>
      </c>
      <c r="M4254" s="36">
        <f t="shared" si="465"/>
        <v>0.4517616542696819</v>
      </c>
      <c r="N4254" s="37">
        <f t="shared" si="466"/>
        <v>2023</v>
      </c>
      <c r="O4254" s="38" t="str">
        <f t="shared" si="467"/>
        <v>Q1</v>
      </c>
      <c r="P4254" s="37">
        <f t="shared" si="468"/>
        <v>2</v>
      </c>
    </row>
    <row r="4255" spans="1:16" x14ac:dyDescent="0.25">
      <c r="A4255" s="31">
        <v>44958</v>
      </c>
      <c r="B4255" s="32" t="s">
        <v>85</v>
      </c>
      <c r="C4255" s="32" t="s">
        <v>78</v>
      </c>
      <c r="D4255" s="32" t="s">
        <v>77</v>
      </c>
      <c r="E4255" s="33">
        <v>21</v>
      </c>
      <c r="F4255" s="34">
        <v>24523.27</v>
      </c>
      <c r="G4255" s="34">
        <v>1226.17</v>
      </c>
      <c r="H4255" s="34">
        <v>13406.42</v>
      </c>
      <c r="I4255" s="34">
        <v>0</v>
      </c>
      <c r="J4255" s="35">
        <f t="shared" si="462"/>
        <v>23297.1</v>
      </c>
      <c r="K4255" s="35">
        <f t="shared" si="463"/>
        <v>9890.6799999999985</v>
      </c>
      <c r="L4255" s="35">
        <f t="shared" si="464"/>
        <v>9890.6799999999985</v>
      </c>
      <c r="M4255" s="36">
        <f t="shared" si="465"/>
        <v>0.42454554429521268</v>
      </c>
      <c r="N4255" s="37">
        <f t="shared" si="466"/>
        <v>2023</v>
      </c>
      <c r="O4255" s="38" t="str">
        <f t="shared" si="467"/>
        <v>Q1</v>
      </c>
      <c r="P4255" s="37">
        <f t="shared" si="468"/>
        <v>2</v>
      </c>
    </row>
    <row r="4256" spans="1:16" x14ac:dyDescent="0.25">
      <c r="A4256" s="31">
        <v>44958</v>
      </c>
      <c r="B4256" s="32" t="s">
        <v>85</v>
      </c>
      <c r="C4256" s="32" t="s">
        <v>79</v>
      </c>
      <c r="D4256" s="32" t="s">
        <v>76</v>
      </c>
      <c r="E4256" s="33">
        <v>25</v>
      </c>
      <c r="F4256" s="34">
        <v>40462.47</v>
      </c>
      <c r="G4256" s="34">
        <v>0</v>
      </c>
      <c r="H4256" s="34">
        <v>20660.11</v>
      </c>
      <c r="I4256" s="34">
        <v>0</v>
      </c>
      <c r="J4256" s="35">
        <f t="shared" si="462"/>
        <v>40462.47</v>
      </c>
      <c r="K4256" s="35">
        <f t="shared" si="463"/>
        <v>19802.36</v>
      </c>
      <c r="L4256" s="35">
        <f t="shared" si="464"/>
        <v>19802.36</v>
      </c>
      <c r="M4256" s="36">
        <f t="shared" si="465"/>
        <v>0.48940067178301278</v>
      </c>
      <c r="N4256" s="37">
        <f t="shared" si="466"/>
        <v>2023</v>
      </c>
      <c r="O4256" s="38" t="str">
        <f t="shared" si="467"/>
        <v>Q1</v>
      </c>
      <c r="P4256" s="37">
        <f t="shared" si="468"/>
        <v>2</v>
      </c>
    </row>
    <row r="4257" spans="1:16" x14ac:dyDescent="0.25">
      <c r="A4257" s="31">
        <v>44958</v>
      </c>
      <c r="B4257" s="32" t="s">
        <v>85</v>
      </c>
      <c r="C4257" s="32" t="s">
        <v>79</v>
      </c>
      <c r="D4257" s="32" t="s">
        <v>77</v>
      </c>
      <c r="E4257" s="33">
        <v>1</v>
      </c>
      <c r="F4257" s="34">
        <v>607.65</v>
      </c>
      <c r="G4257" s="34">
        <v>30.38</v>
      </c>
      <c r="H4257" s="34">
        <v>402.98</v>
      </c>
      <c r="I4257" s="34">
        <v>0</v>
      </c>
      <c r="J4257" s="35">
        <f t="shared" si="462"/>
        <v>577.27</v>
      </c>
      <c r="K4257" s="35">
        <f t="shared" si="463"/>
        <v>174.28999999999996</v>
      </c>
      <c r="L4257" s="35">
        <f t="shared" si="464"/>
        <v>174.28999999999996</v>
      </c>
      <c r="M4257" s="36">
        <f t="shared" si="465"/>
        <v>0.30192111143832168</v>
      </c>
      <c r="N4257" s="37">
        <f t="shared" si="466"/>
        <v>2023</v>
      </c>
      <c r="O4257" s="38" t="str">
        <f t="shared" si="467"/>
        <v>Q1</v>
      </c>
      <c r="P4257" s="37">
        <f t="shared" si="468"/>
        <v>2</v>
      </c>
    </row>
    <row r="4258" spans="1:16" x14ac:dyDescent="0.25">
      <c r="A4258" s="31">
        <v>44986</v>
      </c>
      <c r="B4258" s="32" t="s">
        <v>74</v>
      </c>
      <c r="C4258" s="32" t="s">
        <v>86</v>
      </c>
      <c r="D4258" s="32" t="s">
        <v>76</v>
      </c>
      <c r="E4258" s="33">
        <v>148</v>
      </c>
      <c r="F4258" s="34">
        <v>70315.59</v>
      </c>
      <c r="G4258" s="34">
        <v>0</v>
      </c>
      <c r="H4258" s="34">
        <v>39707</v>
      </c>
      <c r="I4258" s="34">
        <v>6662.95</v>
      </c>
      <c r="J4258" s="35">
        <f t="shared" si="462"/>
        <v>70315.59</v>
      </c>
      <c r="K4258" s="35">
        <f t="shared" si="463"/>
        <v>30608.589999999997</v>
      </c>
      <c r="L4258" s="35">
        <f t="shared" si="464"/>
        <v>23945.639999999996</v>
      </c>
      <c r="M4258" s="36">
        <f t="shared" si="465"/>
        <v>0.43530303877134496</v>
      </c>
      <c r="N4258" s="37">
        <f t="shared" si="466"/>
        <v>2023</v>
      </c>
      <c r="O4258" s="38" t="str">
        <f t="shared" si="467"/>
        <v>Q1</v>
      </c>
      <c r="P4258" s="37">
        <f t="shared" si="468"/>
        <v>3</v>
      </c>
    </row>
    <row r="4259" spans="1:16" x14ac:dyDescent="0.25">
      <c r="A4259" s="31">
        <v>44986</v>
      </c>
      <c r="B4259" s="32" t="s">
        <v>74</v>
      </c>
      <c r="C4259" s="32" t="s">
        <v>86</v>
      </c>
      <c r="D4259" s="32" t="s">
        <v>77</v>
      </c>
      <c r="E4259" s="33">
        <v>36</v>
      </c>
      <c r="F4259" s="34">
        <v>15672.7</v>
      </c>
      <c r="G4259" s="34">
        <v>947.22</v>
      </c>
      <c r="H4259" s="34">
        <v>10657.78</v>
      </c>
      <c r="I4259" s="34">
        <v>1420.36</v>
      </c>
      <c r="J4259" s="35">
        <f t="shared" si="462"/>
        <v>14725.480000000001</v>
      </c>
      <c r="K4259" s="35">
        <f t="shared" si="463"/>
        <v>4067.7000000000007</v>
      </c>
      <c r="L4259" s="35">
        <f t="shared" si="464"/>
        <v>2647.3400000000011</v>
      </c>
      <c r="M4259" s="36">
        <f t="shared" si="465"/>
        <v>0.27623547755319355</v>
      </c>
      <c r="N4259" s="37">
        <f t="shared" si="466"/>
        <v>2023</v>
      </c>
      <c r="O4259" s="38" t="str">
        <f t="shared" si="467"/>
        <v>Q1</v>
      </c>
      <c r="P4259" s="37">
        <f t="shared" si="468"/>
        <v>3</v>
      </c>
    </row>
    <row r="4260" spans="1:16" x14ac:dyDescent="0.25">
      <c r="A4260" s="31">
        <v>44986</v>
      </c>
      <c r="B4260" s="32" t="s">
        <v>74</v>
      </c>
      <c r="C4260" s="32" t="s">
        <v>75</v>
      </c>
      <c r="D4260" s="32" t="s">
        <v>76</v>
      </c>
      <c r="E4260" s="33">
        <v>181</v>
      </c>
      <c r="F4260" s="34">
        <v>81740.61</v>
      </c>
      <c r="G4260" s="34">
        <v>0</v>
      </c>
      <c r="H4260" s="34">
        <v>47488.38</v>
      </c>
      <c r="I4260" s="34">
        <v>0</v>
      </c>
      <c r="J4260" s="35">
        <f t="shared" si="462"/>
        <v>81740.61</v>
      </c>
      <c r="K4260" s="35">
        <f t="shared" si="463"/>
        <v>34252.230000000003</v>
      </c>
      <c r="L4260" s="35">
        <f t="shared" si="464"/>
        <v>34252.230000000003</v>
      </c>
      <c r="M4260" s="36">
        <f t="shared" si="465"/>
        <v>0.41903565437057544</v>
      </c>
      <c r="N4260" s="37">
        <f t="shared" si="466"/>
        <v>2023</v>
      </c>
      <c r="O4260" s="38" t="str">
        <f t="shared" si="467"/>
        <v>Q1</v>
      </c>
      <c r="P4260" s="37">
        <f t="shared" si="468"/>
        <v>3</v>
      </c>
    </row>
    <row r="4261" spans="1:16" x14ac:dyDescent="0.25">
      <c r="A4261" s="31">
        <v>44986</v>
      </c>
      <c r="B4261" s="32" t="s">
        <v>74</v>
      </c>
      <c r="C4261" s="32" t="s">
        <v>75</v>
      </c>
      <c r="D4261" s="32" t="s">
        <v>77</v>
      </c>
      <c r="E4261" s="33">
        <v>27</v>
      </c>
      <c r="F4261" s="34">
        <v>10226.73</v>
      </c>
      <c r="G4261" s="34">
        <v>738.46</v>
      </c>
      <c r="H4261" s="34">
        <v>5771.9</v>
      </c>
      <c r="I4261" s="34">
        <v>0</v>
      </c>
      <c r="J4261" s="35">
        <f t="shared" si="462"/>
        <v>9488.27</v>
      </c>
      <c r="K4261" s="35">
        <f t="shared" si="463"/>
        <v>3716.3700000000008</v>
      </c>
      <c r="L4261" s="35">
        <f t="shared" si="464"/>
        <v>3716.3700000000008</v>
      </c>
      <c r="M4261" s="36">
        <f t="shared" si="465"/>
        <v>0.39168046440499699</v>
      </c>
      <c r="N4261" s="37">
        <f t="shared" si="466"/>
        <v>2023</v>
      </c>
      <c r="O4261" s="38" t="str">
        <f t="shared" si="467"/>
        <v>Q1</v>
      </c>
      <c r="P4261" s="37">
        <f t="shared" si="468"/>
        <v>3</v>
      </c>
    </row>
    <row r="4262" spans="1:16" x14ac:dyDescent="0.25">
      <c r="A4262" s="31">
        <v>44986</v>
      </c>
      <c r="B4262" s="32" t="s">
        <v>74</v>
      </c>
      <c r="C4262" s="32" t="s">
        <v>78</v>
      </c>
      <c r="D4262" s="32" t="s">
        <v>76</v>
      </c>
      <c r="E4262" s="33">
        <v>737</v>
      </c>
      <c r="F4262" s="34">
        <v>321617.5</v>
      </c>
      <c r="G4262" s="34">
        <v>0</v>
      </c>
      <c r="H4262" s="34">
        <v>191639.7</v>
      </c>
      <c r="I4262" s="34">
        <v>0</v>
      </c>
      <c r="J4262" s="35">
        <f t="shared" si="462"/>
        <v>321617.5</v>
      </c>
      <c r="K4262" s="35">
        <f t="shared" si="463"/>
        <v>129977.79999999999</v>
      </c>
      <c r="L4262" s="35">
        <f t="shared" si="464"/>
        <v>129977.79999999999</v>
      </c>
      <c r="M4262" s="36">
        <f t="shared" si="465"/>
        <v>0.40413783453947622</v>
      </c>
      <c r="N4262" s="37">
        <f t="shared" si="466"/>
        <v>2023</v>
      </c>
      <c r="O4262" s="38" t="str">
        <f t="shared" si="467"/>
        <v>Q1</v>
      </c>
      <c r="P4262" s="37">
        <f t="shared" si="468"/>
        <v>3</v>
      </c>
    </row>
    <row r="4263" spans="1:16" x14ac:dyDescent="0.25">
      <c r="A4263" s="31">
        <v>44986</v>
      </c>
      <c r="B4263" s="32" t="s">
        <v>74</v>
      </c>
      <c r="C4263" s="32" t="s">
        <v>78</v>
      </c>
      <c r="D4263" s="32" t="s">
        <v>77</v>
      </c>
      <c r="E4263" s="33">
        <v>72</v>
      </c>
      <c r="F4263" s="34">
        <v>32654.9</v>
      </c>
      <c r="G4263" s="34">
        <v>1632.76</v>
      </c>
      <c r="H4263" s="34">
        <v>20082.25</v>
      </c>
      <c r="I4263" s="34">
        <v>0</v>
      </c>
      <c r="J4263" s="35">
        <f t="shared" si="462"/>
        <v>31022.140000000003</v>
      </c>
      <c r="K4263" s="35">
        <f t="shared" si="463"/>
        <v>10939.890000000003</v>
      </c>
      <c r="L4263" s="35">
        <f t="shared" si="464"/>
        <v>10939.890000000003</v>
      </c>
      <c r="M4263" s="36">
        <f t="shared" si="465"/>
        <v>0.35264781862244199</v>
      </c>
      <c r="N4263" s="37">
        <f t="shared" si="466"/>
        <v>2023</v>
      </c>
      <c r="O4263" s="38" t="str">
        <f t="shared" si="467"/>
        <v>Q1</v>
      </c>
      <c r="P4263" s="37">
        <f t="shared" si="468"/>
        <v>3</v>
      </c>
    </row>
    <row r="4264" spans="1:16" x14ac:dyDescent="0.25">
      <c r="A4264" s="31">
        <v>44986</v>
      </c>
      <c r="B4264" s="32" t="s">
        <v>74</v>
      </c>
      <c r="C4264" s="32" t="s">
        <v>79</v>
      </c>
      <c r="D4264" s="32" t="s">
        <v>76</v>
      </c>
      <c r="E4264" s="33">
        <v>63</v>
      </c>
      <c r="F4264" s="34">
        <v>28487.439999999999</v>
      </c>
      <c r="G4264" s="34">
        <v>0</v>
      </c>
      <c r="H4264" s="34">
        <v>14707.53</v>
      </c>
      <c r="I4264" s="34">
        <v>0</v>
      </c>
      <c r="J4264" s="35">
        <f t="shared" si="462"/>
        <v>28487.439999999999</v>
      </c>
      <c r="K4264" s="35">
        <f t="shared" si="463"/>
        <v>13779.909999999998</v>
      </c>
      <c r="L4264" s="35">
        <f t="shared" si="464"/>
        <v>13779.909999999998</v>
      </c>
      <c r="M4264" s="36">
        <f t="shared" si="465"/>
        <v>0.48371878975436189</v>
      </c>
      <c r="N4264" s="37">
        <f t="shared" si="466"/>
        <v>2023</v>
      </c>
      <c r="O4264" s="38" t="str">
        <f t="shared" si="467"/>
        <v>Q1</v>
      </c>
      <c r="P4264" s="37">
        <f t="shared" si="468"/>
        <v>3</v>
      </c>
    </row>
    <row r="4265" spans="1:16" x14ac:dyDescent="0.25">
      <c r="A4265" s="31">
        <v>44986</v>
      </c>
      <c r="B4265" s="32" t="s">
        <v>74</v>
      </c>
      <c r="C4265" s="32" t="s">
        <v>79</v>
      </c>
      <c r="D4265" s="32" t="s">
        <v>77</v>
      </c>
      <c r="E4265" s="33">
        <v>22</v>
      </c>
      <c r="F4265" s="34">
        <v>8566.89</v>
      </c>
      <c r="G4265" s="34">
        <v>598.85</v>
      </c>
      <c r="H4265" s="34">
        <v>5344.2</v>
      </c>
      <c r="I4265" s="34">
        <v>0</v>
      </c>
      <c r="J4265" s="35">
        <f t="shared" si="462"/>
        <v>7968.0399999999991</v>
      </c>
      <c r="K4265" s="35">
        <f t="shared" si="463"/>
        <v>2623.8399999999992</v>
      </c>
      <c r="L4265" s="35">
        <f t="shared" si="464"/>
        <v>2623.8399999999992</v>
      </c>
      <c r="M4265" s="36">
        <f t="shared" si="465"/>
        <v>0.32929553566498154</v>
      </c>
      <c r="N4265" s="37">
        <f t="shared" si="466"/>
        <v>2023</v>
      </c>
      <c r="O4265" s="38" t="str">
        <f t="shared" si="467"/>
        <v>Q1</v>
      </c>
      <c r="P4265" s="37">
        <f t="shared" si="468"/>
        <v>3</v>
      </c>
    </row>
    <row r="4266" spans="1:16" x14ac:dyDescent="0.25">
      <c r="A4266" s="31">
        <v>44986</v>
      </c>
      <c r="B4266" s="32" t="s">
        <v>80</v>
      </c>
      <c r="C4266" s="32" t="s">
        <v>86</v>
      </c>
      <c r="D4266" s="32" t="s">
        <v>76</v>
      </c>
      <c r="E4266" s="33">
        <v>64</v>
      </c>
      <c r="F4266" s="34">
        <v>424940.25</v>
      </c>
      <c r="G4266" s="34">
        <v>0</v>
      </c>
      <c r="H4266" s="34">
        <v>362172.81</v>
      </c>
      <c r="I4266" s="34">
        <v>40353.61</v>
      </c>
      <c r="J4266" s="35">
        <f t="shared" si="462"/>
        <v>424940.25</v>
      </c>
      <c r="K4266" s="35">
        <f t="shared" si="463"/>
        <v>62767.44</v>
      </c>
      <c r="L4266" s="35">
        <f t="shared" si="464"/>
        <v>22413.83</v>
      </c>
      <c r="M4266" s="36">
        <f t="shared" si="465"/>
        <v>0.14770886024564631</v>
      </c>
      <c r="N4266" s="37">
        <f t="shared" si="466"/>
        <v>2023</v>
      </c>
      <c r="O4266" s="38" t="str">
        <f t="shared" si="467"/>
        <v>Q1</v>
      </c>
      <c r="P4266" s="37">
        <f t="shared" si="468"/>
        <v>3</v>
      </c>
    </row>
    <row r="4267" spans="1:16" x14ac:dyDescent="0.25">
      <c r="A4267" s="31">
        <v>44986</v>
      </c>
      <c r="B4267" s="32" t="s">
        <v>80</v>
      </c>
      <c r="C4267" s="32" t="s">
        <v>86</v>
      </c>
      <c r="D4267" s="32" t="s">
        <v>77</v>
      </c>
      <c r="E4267" s="33">
        <v>14</v>
      </c>
      <c r="F4267" s="34">
        <v>99081.05</v>
      </c>
      <c r="G4267" s="34">
        <v>7324.21</v>
      </c>
      <c r="H4267" s="34">
        <v>83139.179999999993</v>
      </c>
      <c r="I4267" s="34">
        <v>8735.5300000000007</v>
      </c>
      <c r="J4267" s="35">
        <f t="shared" si="462"/>
        <v>91756.84</v>
      </c>
      <c r="K4267" s="35">
        <f t="shared" si="463"/>
        <v>8617.6600000000035</v>
      </c>
      <c r="L4267" s="35">
        <f t="shared" si="464"/>
        <v>-117.86999999999716</v>
      </c>
      <c r="M4267" s="36">
        <f t="shared" si="465"/>
        <v>9.391844793260104E-2</v>
      </c>
      <c r="N4267" s="37">
        <f t="shared" si="466"/>
        <v>2023</v>
      </c>
      <c r="O4267" s="38" t="str">
        <f t="shared" si="467"/>
        <v>Q1</v>
      </c>
      <c r="P4267" s="37">
        <f t="shared" si="468"/>
        <v>3</v>
      </c>
    </row>
    <row r="4268" spans="1:16" x14ac:dyDescent="0.25">
      <c r="A4268" s="31">
        <v>44986</v>
      </c>
      <c r="B4268" s="32" t="s">
        <v>80</v>
      </c>
      <c r="C4268" s="32" t="s">
        <v>75</v>
      </c>
      <c r="D4268" s="32" t="s">
        <v>76</v>
      </c>
      <c r="E4268" s="33">
        <v>73</v>
      </c>
      <c r="F4268" s="34">
        <v>441918.96</v>
      </c>
      <c r="G4268" s="34">
        <v>0</v>
      </c>
      <c r="H4268" s="34">
        <v>377346.49</v>
      </c>
      <c r="I4268" s="34">
        <v>0</v>
      </c>
      <c r="J4268" s="35">
        <f t="shared" si="462"/>
        <v>441918.96</v>
      </c>
      <c r="K4268" s="35">
        <f t="shared" si="463"/>
        <v>64572.47000000003</v>
      </c>
      <c r="L4268" s="35">
        <f t="shared" si="464"/>
        <v>64572.47000000003</v>
      </c>
      <c r="M4268" s="36">
        <f t="shared" si="465"/>
        <v>0.14611835165433959</v>
      </c>
      <c r="N4268" s="37">
        <f t="shared" si="466"/>
        <v>2023</v>
      </c>
      <c r="O4268" s="38" t="str">
        <f t="shared" si="467"/>
        <v>Q1</v>
      </c>
      <c r="P4268" s="37">
        <f t="shared" si="468"/>
        <v>3</v>
      </c>
    </row>
    <row r="4269" spans="1:16" x14ac:dyDescent="0.25">
      <c r="A4269" s="31">
        <v>44986</v>
      </c>
      <c r="B4269" s="32" t="s">
        <v>80</v>
      </c>
      <c r="C4269" s="32" t="s">
        <v>75</v>
      </c>
      <c r="D4269" s="32" t="s">
        <v>77</v>
      </c>
      <c r="E4269" s="33">
        <v>12</v>
      </c>
      <c r="F4269" s="34">
        <v>43096.38</v>
      </c>
      <c r="G4269" s="34">
        <v>2710.81</v>
      </c>
      <c r="H4269" s="34">
        <v>36448.120000000003</v>
      </c>
      <c r="I4269" s="34">
        <v>0</v>
      </c>
      <c r="J4269" s="35">
        <f t="shared" si="462"/>
        <v>40385.57</v>
      </c>
      <c r="K4269" s="35">
        <f t="shared" si="463"/>
        <v>3937.4499999999971</v>
      </c>
      <c r="L4269" s="35">
        <f t="shared" si="464"/>
        <v>3937.4499999999971</v>
      </c>
      <c r="M4269" s="36">
        <f t="shared" si="465"/>
        <v>9.7496457274219406E-2</v>
      </c>
      <c r="N4269" s="37">
        <f t="shared" si="466"/>
        <v>2023</v>
      </c>
      <c r="O4269" s="38" t="str">
        <f t="shared" si="467"/>
        <v>Q1</v>
      </c>
      <c r="P4269" s="37">
        <f t="shared" si="468"/>
        <v>3</v>
      </c>
    </row>
    <row r="4270" spans="1:16" x14ac:dyDescent="0.25">
      <c r="A4270" s="31">
        <v>44986</v>
      </c>
      <c r="B4270" s="32" t="s">
        <v>80</v>
      </c>
      <c r="C4270" s="32" t="s">
        <v>78</v>
      </c>
      <c r="D4270" s="32" t="s">
        <v>76</v>
      </c>
      <c r="E4270" s="33">
        <v>122</v>
      </c>
      <c r="F4270" s="34">
        <v>760967.54</v>
      </c>
      <c r="G4270" s="34">
        <v>0</v>
      </c>
      <c r="H4270" s="34">
        <v>651528.4</v>
      </c>
      <c r="I4270" s="34">
        <v>0</v>
      </c>
      <c r="J4270" s="35">
        <f t="shared" si="462"/>
        <v>760967.54</v>
      </c>
      <c r="K4270" s="35">
        <f t="shared" si="463"/>
        <v>109439.14000000001</v>
      </c>
      <c r="L4270" s="35">
        <f t="shared" si="464"/>
        <v>109439.14000000001</v>
      </c>
      <c r="M4270" s="36">
        <f t="shared" si="465"/>
        <v>0.14381577957977026</v>
      </c>
      <c r="N4270" s="37">
        <f t="shared" si="466"/>
        <v>2023</v>
      </c>
      <c r="O4270" s="38" t="str">
        <f t="shared" si="467"/>
        <v>Q1</v>
      </c>
      <c r="P4270" s="37">
        <f t="shared" si="468"/>
        <v>3</v>
      </c>
    </row>
    <row r="4271" spans="1:16" x14ac:dyDescent="0.25">
      <c r="A4271" s="31">
        <v>44986</v>
      </c>
      <c r="B4271" s="32" t="s">
        <v>80</v>
      </c>
      <c r="C4271" s="32" t="s">
        <v>78</v>
      </c>
      <c r="D4271" s="32" t="s">
        <v>77</v>
      </c>
      <c r="E4271" s="33">
        <v>7</v>
      </c>
      <c r="F4271" s="34">
        <v>43779.88</v>
      </c>
      <c r="G4271" s="34">
        <v>2188.9899999999998</v>
      </c>
      <c r="H4271" s="34">
        <v>38670.339999999997</v>
      </c>
      <c r="I4271" s="34">
        <v>0</v>
      </c>
      <c r="J4271" s="35">
        <f t="shared" si="462"/>
        <v>41590.89</v>
      </c>
      <c r="K4271" s="35">
        <f t="shared" si="463"/>
        <v>2920.5500000000029</v>
      </c>
      <c r="L4271" s="35">
        <f t="shared" si="464"/>
        <v>2920.5500000000029</v>
      </c>
      <c r="M4271" s="36">
        <f t="shared" si="465"/>
        <v>7.0220906549487233E-2</v>
      </c>
      <c r="N4271" s="37">
        <f t="shared" si="466"/>
        <v>2023</v>
      </c>
      <c r="O4271" s="38" t="str">
        <f t="shared" si="467"/>
        <v>Q1</v>
      </c>
      <c r="P4271" s="37">
        <f t="shared" si="468"/>
        <v>3</v>
      </c>
    </row>
    <row r="4272" spans="1:16" x14ac:dyDescent="0.25">
      <c r="A4272" s="31">
        <v>44986</v>
      </c>
      <c r="B4272" s="32" t="s">
        <v>80</v>
      </c>
      <c r="C4272" s="32" t="s">
        <v>79</v>
      </c>
      <c r="D4272" s="32" t="s">
        <v>76</v>
      </c>
      <c r="E4272" s="33">
        <v>28</v>
      </c>
      <c r="F4272" s="34">
        <v>163770.46</v>
      </c>
      <c r="G4272" s="34">
        <v>0</v>
      </c>
      <c r="H4272" s="34">
        <v>141879.85999999999</v>
      </c>
      <c r="I4272" s="34">
        <v>0</v>
      </c>
      <c r="J4272" s="35">
        <f t="shared" si="462"/>
        <v>163770.46</v>
      </c>
      <c r="K4272" s="35">
        <f t="shared" si="463"/>
        <v>21890.600000000006</v>
      </c>
      <c r="L4272" s="35">
        <f t="shared" si="464"/>
        <v>21890.600000000006</v>
      </c>
      <c r="M4272" s="36">
        <f t="shared" si="465"/>
        <v>0.13366635228355594</v>
      </c>
      <c r="N4272" s="37">
        <f t="shared" si="466"/>
        <v>2023</v>
      </c>
      <c r="O4272" s="38" t="str">
        <f t="shared" si="467"/>
        <v>Q1</v>
      </c>
      <c r="P4272" s="37">
        <f t="shared" si="468"/>
        <v>3</v>
      </c>
    </row>
    <row r="4273" spans="1:16" x14ac:dyDescent="0.25">
      <c r="A4273" s="31">
        <v>44986</v>
      </c>
      <c r="B4273" s="32" t="s">
        <v>80</v>
      </c>
      <c r="C4273" s="32" t="s">
        <v>79</v>
      </c>
      <c r="D4273" s="32" t="s">
        <v>77</v>
      </c>
      <c r="E4273" s="33">
        <v>6</v>
      </c>
      <c r="F4273" s="34">
        <v>38772.75</v>
      </c>
      <c r="G4273" s="34">
        <v>2900.61</v>
      </c>
      <c r="H4273" s="34">
        <v>34144.480000000003</v>
      </c>
      <c r="I4273" s="34">
        <v>0</v>
      </c>
      <c r="J4273" s="35">
        <f t="shared" si="462"/>
        <v>35872.14</v>
      </c>
      <c r="K4273" s="35">
        <f t="shared" si="463"/>
        <v>1727.6599999999962</v>
      </c>
      <c r="L4273" s="35">
        <f t="shared" si="464"/>
        <v>1727.6599999999962</v>
      </c>
      <c r="M4273" s="36">
        <f t="shared" si="465"/>
        <v>4.816160953876731E-2</v>
      </c>
      <c r="N4273" s="37">
        <f t="shared" si="466"/>
        <v>2023</v>
      </c>
      <c r="O4273" s="38" t="str">
        <f t="shared" si="467"/>
        <v>Q1</v>
      </c>
      <c r="P4273" s="37">
        <f t="shared" si="468"/>
        <v>3</v>
      </c>
    </row>
    <row r="4274" spans="1:16" x14ac:dyDescent="0.25">
      <c r="A4274" s="31">
        <v>44986</v>
      </c>
      <c r="B4274" s="32" t="s">
        <v>81</v>
      </c>
      <c r="C4274" s="32" t="s">
        <v>86</v>
      </c>
      <c r="D4274" s="32" t="s">
        <v>76</v>
      </c>
      <c r="E4274" s="33">
        <v>114</v>
      </c>
      <c r="F4274" s="34">
        <v>84343.48</v>
      </c>
      <c r="G4274" s="34">
        <v>0</v>
      </c>
      <c r="H4274" s="34">
        <v>37349.68</v>
      </c>
      <c r="I4274" s="34">
        <v>7987.32</v>
      </c>
      <c r="J4274" s="35">
        <f t="shared" si="462"/>
        <v>84343.48</v>
      </c>
      <c r="K4274" s="35">
        <f t="shared" si="463"/>
        <v>46993.799999999996</v>
      </c>
      <c r="L4274" s="35">
        <f t="shared" si="464"/>
        <v>39006.479999999996</v>
      </c>
      <c r="M4274" s="36">
        <f t="shared" si="465"/>
        <v>0.55717169839328418</v>
      </c>
      <c r="N4274" s="37">
        <f t="shared" si="466"/>
        <v>2023</v>
      </c>
      <c r="O4274" s="38" t="str">
        <f t="shared" si="467"/>
        <v>Q1</v>
      </c>
      <c r="P4274" s="37">
        <f t="shared" si="468"/>
        <v>3</v>
      </c>
    </row>
    <row r="4275" spans="1:16" x14ac:dyDescent="0.25">
      <c r="A4275" s="31">
        <v>44986</v>
      </c>
      <c r="B4275" s="32" t="s">
        <v>81</v>
      </c>
      <c r="C4275" s="32" t="s">
        <v>86</v>
      </c>
      <c r="D4275" s="32" t="s">
        <v>77</v>
      </c>
      <c r="E4275" s="33">
        <v>36</v>
      </c>
      <c r="F4275" s="34">
        <v>26745.96</v>
      </c>
      <c r="G4275" s="34">
        <v>1808.68</v>
      </c>
      <c r="H4275" s="34">
        <v>12384.44</v>
      </c>
      <c r="I4275" s="34">
        <v>2383.62</v>
      </c>
      <c r="J4275" s="35">
        <f t="shared" si="462"/>
        <v>24937.279999999999</v>
      </c>
      <c r="K4275" s="35">
        <f t="shared" si="463"/>
        <v>12552.839999999998</v>
      </c>
      <c r="L4275" s="35">
        <f t="shared" si="464"/>
        <v>10169.219999999998</v>
      </c>
      <c r="M4275" s="36">
        <f t="shared" si="465"/>
        <v>0.50337647089016924</v>
      </c>
      <c r="N4275" s="37">
        <f t="shared" si="466"/>
        <v>2023</v>
      </c>
      <c r="O4275" s="38" t="str">
        <f t="shared" si="467"/>
        <v>Q1</v>
      </c>
      <c r="P4275" s="37">
        <f t="shared" si="468"/>
        <v>3</v>
      </c>
    </row>
    <row r="4276" spans="1:16" x14ac:dyDescent="0.25">
      <c r="A4276" s="31">
        <v>44986</v>
      </c>
      <c r="B4276" s="32" t="s">
        <v>81</v>
      </c>
      <c r="C4276" s="32" t="s">
        <v>75</v>
      </c>
      <c r="D4276" s="32" t="s">
        <v>76</v>
      </c>
      <c r="E4276" s="33">
        <v>107</v>
      </c>
      <c r="F4276" s="34">
        <v>82950.05</v>
      </c>
      <c r="G4276" s="34">
        <v>0</v>
      </c>
      <c r="H4276" s="34">
        <v>37379.82</v>
      </c>
      <c r="I4276" s="34">
        <v>0</v>
      </c>
      <c r="J4276" s="35">
        <f t="shared" si="462"/>
        <v>82950.05</v>
      </c>
      <c r="K4276" s="35">
        <f t="shared" si="463"/>
        <v>45570.23</v>
      </c>
      <c r="L4276" s="35">
        <f t="shared" si="464"/>
        <v>45570.23</v>
      </c>
      <c r="M4276" s="36">
        <f t="shared" si="465"/>
        <v>0.54936953021728141</v>
      </c>
      <c r="N4276" s="37">
        <f t="shared" si="466"/>
        <v>2023</v>
      </c>
      <c r="O4276" s="38" t="str">
        <f t="shared" si="467"/>
        <v>Q1</v>
      </c>
      <c r="P4276" s="37">
        <f t="shared" si="468"/>
        <v>3</v>
      </c>
    </row>
    <row r="4277" spans="1:16" x14ac:dyDescent="0.25">
      <c r="A4277" s="31">
        <v>44986</v>
      </c>
      <c r="B4277" s="32" t="s">
        <v>81</v>
      </c>
      <c r="C4277" s="32" t="s">
        <v>75</v>
      </c>
      <c r="D4277" s="32" t="s">
        <v>77</v>
      </c>
      <c r="E4277" s="33">
        <v>26</v>
      </c>
      <c r="F4277" s="34">
        <v>18199.8</v>
      </c>
      <c r="G4277" s="34">
        <v>1061.29</v>
      </c>
      <c r="H4277" s="34">
        <v>8004.14</v>
      </c>
      <c r="I4277" s="34">
        <v>0</v>
      </c>
      <c r="J4277" s="35">
        <f t="shared" si="462"/>
        <v>17138.509999999998</v>
      </c>
      <c r="K4277" s="35">
        <f t="shared" si="463"/>
        <v>9134.369999999999</v>
      </c>
      <c r="L4277" s="35">
        <f t="shared" si="464"/>
        <v>9134.369999999999</v>
      </c>
      <c r="M4277" s="36">
        <f t="shared" si="465"/>
        <v>0.53297340317215436</v>
      </c>
      <c r="N4277" s="37">
        <f t="shared" si="466"/>
        <v>2023</v>
      </c>
      <c r="O4277" s="38" t="str">
        <f t="shared" si="467"/>
        <v>Q1</v>
      </c>
      <c r="P4277" s="37">
        <f t="shared" si="468"/>
        <v>3</v>
      </c>
    </row>
    <row r="4278" spans="1:16" x14ac:dyDescent="0.25">
      <c r="A4278" s="31">
        <v>44986</v>
      </c>
      <c r="B4278" s="32" t="s">
        <v>81</v>
      </c>
      <c r="C4278" s="32" t="s">
        <v>78</v>
      </c>
      <c r="D4278" s="32" t="s">
        <v>76</v>
      </c>
      <c r="E4278" s="33">
        <v>439</v>
      </c>
      <c r="F4278" s="34">
        <v>343538.44</v>
      </c>
      <c r="G4278" s="34">
        <v>0</v>
      </c>
      <c r="H4278" s="34">
        <v>153450.84</v>
      </c>
      <c r="I4278" s="34">
        <v>0</v>
      </c>
      <c r="J4278" s="35">
        <f t="shared" si="462"/>
        <v>343538.44</v>
      </c>
      <c r="K4278" s="35">
        <f t="shared" si="463"/>
        <v>190087.6</v>
      </c>
      <c r="L4278" s="35">
        <f t="shared" si="464"/>
        <v>190087.6</v>
      </c>
      <c r="M4278" s="36">
        <f t="shared" si="465"/>
        <v>0.55332265000679404</v>
      </c>
      <c r="N4278" s="37">
        <f t="shared" si="466"/>
        <v>2023</v>
      </c>
      <c r="O4278" s="38" t="str">
        <f t="shared" si="467"/>
        <v>Q1</v>
      </c>
      <c r="P4278" s="37">
        <f t="shared" si="468"/>
        <v>3</v>
      </c>
    </row>
    <row r="4279" spans="1:16" x14ac:dyDescent="0.25">
      <c r="A4279" s="31">
        <v>44986</v>
      </c>
      <c r="B4279" s="32" t="s">
        <v>81</v>
      </c>
      <c r="C4279" s="32" t="s">
        <v>78</v>
      </c>
      <c r="D4279" s="32" t="s">
        <v>77</v>
      </c>
      <c r="E4279" s="33">
        <v>34</v>
      </c>
      <c r="F4279" s="34">
        <v>26621.94</v>
      </c>
      <c r="G4279" s="34">
        <v>1331.11</v>
      </c>
      <c r="H4279" s="34">
        <v>11924.45</v>
      </c>
      <c r="I4279" s="34">
        <v>0</v>
      </c>
      <c r="J4279" s="35">
        <f t="shared" si="462"/>
        <v>25290.829999999998</v>
      </c>
      <c r="K4279" s="35">
        <f t="shared" si="463"/>
        <v>13366.379999999997</v>
      </c>
      <c r="L4279" s="35">
        <f t="shared" si="464"/>
        <v>13366.379999999997</v>
      </c>
      <c r="M4279" s="36">
        <f t="shared" si="465"/>
        <v>0.52850697268535662</v>
      </c>
      <c r="N4279" s="37">
        <f t="shared" si="466"/>
        <v>2023</v>
      </c>
      <c r="O4279" s="38" t="str">
        <f t="shared" si="467"/>
        <v>Q1</v>
      </c>
      <c r="P4279" s="37">
        <f t="shared" si="468"/>
        <v>3</v>
      </c>
    </row>
    <row r="4280" spans="1:16" x14ac:dyDescent="0.25">
      <c r="A4280" s="31">
        <v>44986</v>
      </c>
      <c r="B4280" s="32" t="s">
        <v>81</v>
      </c>
      <c r="C4280" s="32" t="s">
        <v>79</v>
      </c>
      <c r="D4280" s="32" t="s">
        <v>76</v>
      </c>
      <c r="E4280" s="33">
        <v>32</v>
      </c>
      <c r="F4280" s="34">
        <v>24797.83</v>
      </c>
      <c r="G4280" s="34">
        <v>0</v>
      </c>
      <c r="H4280" s="34">
        <v>10733.65</v>
      </c>
      <c r="I4280" s="34">
        <v>0</v>
      </c>
      <c r="J4280" s="35">
        <f t="shared" si="462"/>
        <v>24797.83</v>
      </c>
      <c r="K4280" s="35">
        <f t="shared" si="463"/>
        <v>14064.180000000002</v>
      </c>
      <c r="L4280" s="35">
        <f t="shared" si="464"/>
        <v>14064.180000000002</v>
      </c>
      <c r="M4280" s="36">
        <f t="shared" si="465"/>
        <v>0.56715365820315733</v>
      </c>
      <c r="N4280" s="37">
        <f t="shared" si="466"/>
        <v>2023</v>
      </c>
      <c r="O4280" s="38" t="str">
        <f t="shared" si="467"/>
        <v>Q1</v>
      </c>
      <c r="P4280" s="37">
        <f t="shared" si="468"/>
        <v>3</v>
      </c>
    </row>
    <row r="4281" spans="1:16" x14ac:dyDescent="0.25">
      <c r="A4281" s="31">
        <v>44986</v>
      </c>
      <c r="B4281" s="32" t="s">
        <v>81</v>
      </c>
      <c r="C4281" s="32" t="s">
        <v>79</v>
      </c>
      <c r="D4281" s="32" t="s">
        <v>77</v>
      </c>
      <c r="E4281" s="33">
        <v>8</v>
      </c>
      <c r="F4281" s="34">
        <v>8916.09</v>
      </c>
      <c r="G4281" s="34">
        <v>652.72</v>
      </c>
      <c r="H4281" s="34">
        <v>3879.03</v>
      </c>
      <c r="I4281" s="34">
        <v>0</v>
      </c>
      <c r="J4281" s="35">
        <f t="shared" si="462"/>
        <v>8263.3700000000008</v>
      </c>
      <c r="K4281" s="35">
        <f t="shared" si="463"/>
        <v>4384.34</v>
      </c>
      <c r="L4281" s="35">
        <f t="shared" si="464"/>
        <v>4384.34</v>
      </c>
      <c r="M4281" s="36">
        <f t="shared" si="465"/>
        <v>0.53057529797165071</v>
      </c>
      <c r="N4281" s="37">
        <f t="shared" si="466"/>
        <v>2023</v>
      </c>
      <c r="O4281" s="38" t="str">
        <f t="shared" si="467"/>
        <v>Q1</v>
      </c>
      <c r="P4281" s="37">
        <f t="shared" si="468"/>
        <v>3</v>
      </c>
    </row>
    <row r="4282" spans="1:16" x14ac:dyDescent="0.25">
      <c r="A4282" s="31">
        <v>44986</v>
      </c>
      <c r="B4282" s="32" t="s">
        <v>82</v>
      </c>
      <c r="C4282" s="32" t="s">
        <v>86</v>
      </c>
      <c r="D4282" s="32" t="s">
        <v>76</v>
      </c>
      <c r="E4282" s="33">
        <v>310</v>
      </c>
      <c r="F4282" s="34">
        <v>36560.76</v>
      </c>
      <c r="G4282" s="34">
        <v>0</v>
      </c>
      <c r="H4282" s="34">
        <v>29737.35</v>
      </c>
      <c r="I4282" s="34">
        <v>3460.19</v>
      </c>
      <c r="J4282" s="35">
        <f t="shared" si="462"/>
        <v>36560.76</v>
      </c>
      <c r="K4282" s="35">
        <f t="shared" si="463"/>
        <v>6823.4100000000035</v>
      </c>
      <c r="L4282" s="35">
        <f t="shared" si="464"/>
        <v>3363.2200000000034</v>
      </c>
      <c r="M4282" s="36">
        <f t="shared" si="465"/>
        <v>0.18663206125912052</v>
      </c>
      <c r="N4282" s="37">
        <f t="shared" si="466"/>
        <v>2023</v>
      </c>
      <c r="O4282" s="38" t="str">
        <f t="shared" si="467"/>
        <v>Q1</v>
      </c>
      <c r="P4282" s="37">
        <f t="shared" si="468"/>
        <v>3</v>
      </c>
    </row>
    <row r="4283" spans="1:16" x14ac:dyDescent="0.25">
      <c r="A4283" s="31">
        <v>44986</v>
      </c>
      <c r="B4283" s="32" t="s">
        <v>82</v>
      </c>
      <c r="C4283" s="32" t="s">
        <v>86</v>
      </c>
      <c r="D4283" s="32" t="s">
        <v>77</v>
      </c>
      <c r="E4283" s="33">
        <v>84</v>
      </c>
      <c r="F4283" s="34">
        <v>10383.049999999999</v>
      </c>
      <c r="G4283" s="34">
        <v>654.28</v>
      </c>
      <c r="H4283" s="34">
        <v>8284.98</v>
      </c>
      <c r="I4283" s="34">
        <v>940.99</v>
      </c>
      <c r="J4283" s="35">
        <f t="shared" si="462"/>
        <v>9728.7699999999986</v>
      </c>
      <c r="K4283" s="35">
        <f t="shared" si="463"/>
        <v>1443.7899999999991</v>
      </c>
      <c r="L4283" s="35">
        <f t="shared" si="464"/>
        <v>502.79999999999905</v>
      </c>
      <c r="M4283" s="36">
        <f t="shared" si="465"/>
        <v>0.14840416619983812</v>
      </c>
      <c r="N4283" s="37">
        <f t="shared" si="466"/>
        <v>2023</v>
      </c>
      <c r="O4283" s="38" t="str">
        <f t="shared" si="467"/>
        <v>Q1</v>
      </c>
      <c r="P4283" s="37">
        <f t="shared" si="468"/>
        <v>3</v>
      </c>
    </row>
    <row r="4284" spans="1:16" x14ac:dyDescent="0.25">
      <c r="A4284" s="31">
        <v>44986</v>
      </c>
      <c r="B4284" s="32" t="s">
        <v>82</v>
      </c>
      <c r="C4284" s="32" t="s">
        <v>75</v>
      </c>
      <c r="D4284" s="32" t="s">
        <v>76</v>
      </c>
      <c r="E4284" s="33">
        <v>312</v>
      </c>
      <c r="F4284" s="34">
        <v>34429.83</v>
      </c>
      <c r="G4284" s="34">
        <v>0</v>
      </c>
      <c r="H4284" s="34">
        <v>27948.43</v>
      </c>
      <c r="I4284" s="34">
        <v>0</v>
      </c>
      <c r="J4284" s="35">
        <f t="shared" si="462"/>
        <v>34429.83</v>
      </c>
      <c r="K4284" s="35">
        <f t="shared" si="463"/>
        <v>6481.4000000000015</v>
      </c>
      <c r="L4284" s="35">
        <f t="shared" si="464"/>
        <v>6481.4000000000015</v>
      </c>
      <c r="M4284" s="36">
        <f t="shared" si="465"/>
        <v>0.18824954988159981</v>
      </c>
      <c r="N4284" s="37">
        <f t="shared" si="466"/>
        <v>2023</v>
      </c>
      <c r="O4284" s="38" t="str">
        <f t="shared" si="467"/>
        <v>Q1</v>
      </c>
      <c r="P4284" s="37">
        <f t="shared" si="468"/>
        <v>3</v>
      </c>
    </row>
    <row r="4285" spans="1:16" x14ac:dyDescent="0.25">
      <c r="A4285" s="31">
        <v>44986</v>
      </c>
      <c r="B4285" s="32" t="s">
        <v>82</v>
      </c>
      <c r="C4285" s="32" t="s">
        <v>75</v>
      </c>
      <c r="D4285" s="32" t="s">
        <v>77</v>
      </c>
      <c r="E4285" s="33">
        <v>80</v>
      </c>
      <c r="F4285" s="34">
        <v>8570.3799999999992</v>
      </c>
      <c r="G4285" s="34">
        <v>590.67999999999995</v>
      </c>
      <c r="H4285" s="34">
        <v>6940.02</v>
      </c>
      <c r="I4285" s="34">
        <v>0</v>
      </c>
      <c r="J4285" s="35">
        <f t="shared" si="462"/>
        <v>7979.6999999999989</v>
      </c>
      <c r="K4285" s="35">
        <f t="shared" si="463"/>
        <v>1039.6799999999985</v>
      </c>
      <c r="L4285" s="35">
        <f t="shared" si="464"/>
        <v>1039.6799999999985</v>
      </c>
      <c r="M4285" s="36">
        <f t="shared" si="465"/>
        <v>0.1302906124290385</v>
      </c>
      <c r="N4285" s="37">
        <f t="shared" si="466"/>
        <v>2023</v>
      </c>
      <c r="O4285" s="38" t="str">
        <f t="shared" si="467"/>
        <v>Q1</v>
      </c>
      <c r="P4285" s="37">
        <f t="shared" si="468"/>
        <v>3</v>
      </c>
    </row>
    <row r="4286" spans="1:16" x14ac:dyDescent="0.25">
      <c r="A4286" s="31">
        <v>44986</v>
      </c>
      <c r="B4286" s="32" t="s">
        <v>82</v>
      </c>
      <c r="C4286" s="32" t="s">
        <v>78</v>
      </c>
      <c r="D4286" s="32" t="s">
        <v>76</v>
      </c>
      <c r="E4286" s="33">
        <v>2074</v>
      </c>
      <c r="F4286" s="34">
        <v>225638.97</v>
      </c>
      <c r="G4286" s="34">
        <v>0</v>
      </c>
      <c r="H4286" s="34">
        <v>182479.05</v>
      </c>
      <c r="I4286" s="34">
        <v>0</v>
      </c>
      <c r="J4286" s="35">
        <f t="shared" si="462"/>
        <v>225638.97</v>
      </c>
      <c r="K4286" s="35">
        <f t="shared" si="463"/>
        <v>43159.920000000013</v>
      </c>
      <c r="L4286" s="35">
        <f t="shared" si="464"/>
        <v>43159.920000000013</v>
      </c>
      <c r="M4286" s="36">
        <f t="shared" si="465"/>
        <v>0.1912786607738903</v>
      </c>
      <c r="N4286" s="37">
        <f t="shared" si="466"/>
        <v>2023</v>
      </c>
      <c r="O4286" s="38" t="str">
        <f t="shared" si="467"/>
        <v>Q1</v>
      </c>
      <c r="P4286" s="37">
        <f t="shared" si="468"/>
        <v>3</v>
      </c>
    </row>
    <row r="4287" spans="1:16" x14ac:dyDescent="0.25">
      <c r="A4287" s="31">
        <v>44986</v>
      </c>
      <c r="B4287" s="32" t="s">
        <v>82</v>
      </c>
      <c r="C4287" s="32" t="s">
        <v>78</v>
      </c>
      <c r="D4287" s="32" t="s">
        <v>77</v>
      </c>
      <c r="E4287" s="33">
        <v>282</v>
      </c>
      <c r="F4287" s="34">
        <v>32274.87</v>
      </c>
      <c r="G4287" s="34">
        <v>1613.78</v>
      </c>
      <c r="H4287" s="34">
        <v>26096.49</v>
      </c>
      <c r="I4287" s="34">
        <v>0</v>
      </c>
      <c r="J4287" s="35">
        <f t="shared" si="462"/>
        <v>30661.09</v>
      </c>
      <c r="K4287" s="35">
        <f t="shared" si="463"/>
        <v>4564.5999999999985</v>
      </c>
      <c r="L4287" s="35">
        <f t="shared" si="464"/>
        <v>4564.5999999999985</v>
      </c>
      <c r="M4287" s="36">
        <f t="shared" si="465"/>
        <v>0.14887272435520063</v>
      </c>
      <c r="N4287" s="37">
        <f t="shared" si="466"/>
        <v>2023</v>
      </c>
      <c r="O4287" s="38" t="str">
        <f t="shared" si="467"/>
        <v>Q1</v>
      </c>
      <c r="P4287" s="37">
        <f t="shared" si="468"/>
        <v>3</v>
      </c>
    </row>
    <row r="4288" spans="1:16" x14ac:dyDescent="0.25">
      <c r="A4288" s="31">
        <v>44986</v>
      </c>
      <c r="B4288" s="32" t="s">
        <v>82</v>
      </c>
      <c r="C4288" s="32" t="s">
        <v>79</v>
      </c>
      <c r="D4288" s="32" t="s">
        <v>76</v>
      </c>
      <c r="E4288" s="33">
        <v>118</v>
      </c>
      <c r="F4288" s="34">
        <v>11828.11</v>
      </c>
      <c r="G4288" s="34">
        <v>0</v>
      </c>
      <c r="H4288" s="34">
        <v>9419.7099999999991</v>
      </c>
      <c r="I4288" s="34">
        <v>0</v>
      </c>
      <c r="J4288" s="35">
        <f t="shared" si="462"/>
        <v>11828.11</v>
      </c>
      <c r="K4288" s="35">
        <f t="shared" si="463"/>
        <v>2408.4000000000015</v>
      </c>
      <c r="L4288" s="35">
        <f t="shared" si="464"/>
        <v>2408.4000000000015</v>
      </c>
      <c r="M4288" s="36">
        <f t="shared" si="465"/>
        <v>0.20361663866839261</v>
      </c>
      <c r="N4288" s="37">
        <f t="shared" si="466"/>
        <v>2023</v>
      </c>
      <c r="O4288" s="38" t="str">
        <f t="shared" si="467"/>
        <v>Q1</v>
      </c>
      <c r="P4288" s="37">
        <f t="shared" si="468"/>
        <v>3</v>
      </c>
    </row>
    <row r="4289" spans="1:16" x14ac:dyDescent="0.25">
      <c r="A4289" s="31">
        <v>44986</v>
      </c>
      <c r="B4289" s="32" t="s">
        <v>82</v>
      </c>
      <c r="C4289" s="32" t="s">
        <v>79</v>
      </c>
      <c r="D4289" s="32" t="s">
        <v>77</v>
      </c>
      <c r="E4289" s="33">
        <v>53</v>
      </c>
      <c r="F4289" s="34">
        <v>6255.81</v>
      </c>
      <c r="G4289" s="34">
        <v>397.71</v>
      </c>
      <c r="H4289" s="34">
        <v>5191.53</v>
      </c>
      <c r="I4289" s="34">
        <v>0</v>
      </c>
      <c r="J4289" s="35">
        <f t="shared" si="462"/>
        <v>5858.1</v>
      </c>
      <c r="K4289" s="35">
        <f t="shared" si="463"/>
        <v>666.57000000000062</v>
      </c>
      <c r="L4289" s="35">
        <f t="shared" si="464"/>
        <v>666.57000000000062</v>
      </c>
      <c r="M4289" s="36">
        <f t="shared" si="465"/>
        <v>0.11378603984226977</v>
      </c>
      <c r="N4289" s="37">
        <f t="shared" si="466"/>
        <v>2023</v>
      </c>
      <c r="O4289" s="38" t="str">
        <f t="shared" si="467"/>
        <v>Q1</v>
      </c>
      <c r="P4289" s="37">
        <f t="shared" si="468"/>
        <v>3</v>
      </c>
    </row>
    <row r="4290" spans="1:16" x14ac:dyDescent="0.25">
      <c r="A4290" s="31">
        <v>44986</v>
      </c>
      <c r="B4290" s="32" t="s">
        <v>83</v>
      </c>
      <c r="C4290" s="32" t="s">
        <v>86</v>
      </c>
      <c r="D4290" s="32" t="s">
        <v>76</v>
      </c>
      <c r="E4290" s="33">
        <v>146</v>
      </c>
      <c r="F4290" s="34">
        <v>93286.95</v>
      </c>
      <c r="G4290" s="34">
        <v>0</v>
      </c>
      <c r="H4290" s="34">
        <v>49194.79</v>
      </c>
      <c r="I4290" s="34">
        <v>8851.9599999999991</v>
      </c>
      <c r="J4290" s="35">
        <f t="shared" ref="J4290:J4353" si="469">F4290-G4290</f>
        <v>93286.95</v>
      </c>
      <c r="K4290" s="35">
        <f t="shared" ref="K4290:K4353" si="470">J4290-H4290</f>
        <v>44092.159999999996</v>
      </c>
      <c r="L4290" s="35">
        <f t="shared" ref="L4290:L4353" si="471">K4290-I4290</f>
        <v>35240.199999999997</v>
      </c>
      <c r="M4290" s="36">
        <f t="shared" ref="M4290:M4353" si="472">IF(J4290=0,0,K4290/J4290)</f>
        <v>0.4726508906122453</v>
      </c>
      <c r="N4290" s="37">
        <f t="shared" ref="N4290:N4353" si="473">YEAR(A4290)</f>
        <v>2023</v>
      </c>
      <c r="O4290" s="38" t="str">
        <f t="shared" ref="O4290:O4353" si="474">"Q"&amp;ROUNDUP(MONTH(A4290)/3,0)</f>
        <v>Q1</v>
      </c>
      <c r="P4290" s="37">
        <f t="shared" ref="P4290:P4353" si="475">MONTH(A4290)</f>
        <v>3</v>
      </c>
    </row>
    <row r="4291" spans="1:16" x14ac:dyDescent="0.25">
      <c r="A4291" s="31">
        <v>44986</v>
      </c>
      <c r="B4291" s="32" t="s">
        <v>83</v>
      </c>
      <c r="C4291" s="32" t="s">
        <v>86</v>
      </c>
      <c r="D4291" s="32" t="s">
        <v>77</v>
      </c>
      <c r="E4291" s="33">
        <v>30</v>
      </c>
      <c r="F4291" s="34">
        <v>15461.26</v>
      </c>
      <c r="G4291" s="34">
        <v>1051.94</v>
      </c>
      <c r="H4291" s="34">
        <v>8100.79</v>
      </c>
      <c r="I4291" s="34">
        <v>1381.46</v>
      </c>
      <c r="J4291" s="35">
        <f t="shared" si="469"/>
        <v>14409.32</v>
      </c>
      <c r="K4291" s="35">
        <f t="shared" si="470"/>
        <v>6308.53</v>
      </c>
      <c r="L4291" s="35">
        <f t="shared" si="471"/>
        <v>4927.07</v>
      </c>
      <c r="M4291" s="36">
        <f t="shared" si="472"/>
        <v>0.43780900139631851</v>
      </c>
      <c r="N4291" s="37">
        <f t="shared" si="473"/>
        <v>2023</v>
      </c>
      <c r="O4291" s="38" t="str">
        <f t="shared" si="474"/>
        <v>Q1</v>
      </c>
      <c r="P4291" s="37">
        <f t="shared" si="475"/>
        <v>3</v>
      </c>
    </row>
    <row r="4292" spans="1:16" x14ac:dyDescent="0.25">
      <c r="A4292" s="31">
        <v>44986</v>
      </c>
      <c r="B4292" s="32" t="s">
        <v>83</v>
      </c>
      <c r="C4292" s="32" t="s">
        <v>75</v>
      </c>
      <c r="D4292" s="32" t="s">
        <v>76</v>
      </c>
      <c r="E4292" s="33">
        <v>109</v>
      </c>
      <c r="F4292" s="34">
        <v>71617.03</v>
      </c>
      <c r="G4292" s="34">
        <v>0</v>
      </c>
      <c r="H4292" s="34">
        <v>37835.57</v>
      </c>
      <c r="I4292" s="34">
        <v>0</v>
      </c>
      <c r="J4292" s="35">
        <f t="shared" si="469"/>
        <v>71617.03</v>
      </c>
      <c r="K4292" s="35">
        <f t="shared" si="470"/>
        <v>33781.46</v>
      </c>
      <c r="L4292" s="35">
        <f t="shared" si="471"/>
        <v>33781.46</v>
      </c>
      <c r="M4292" s="36">
        <f t="shared" si="472"/>
        <v>0.47169590808219775</v>
      </c>
      <c r="N4292" s="37">
        <f t="shared" si="473"/>
        <v>2023</v>
      </c>
      <c r="O4292" s="38" t="str">
        <f t="shared" si="474"/>
        <v>Q1</v>
      </c>
      <c r="P4292" s="37">
        <f t="shared" si="475"/>
        <v>3</v>
      </c>
    </row>
    <row r="4293" spans="1:16" x14ac:dyDescent="0.25">
      <c r="A4293" s="31">
        <v>44986</v>
      </c>
      <c r="B4293" s="32" t="s">
        <v>83</v>
      </c>
      <c r="C4293" s="32" t="s">
        <v>75</v>
      </c>
      <c r="D4293" s="32" t="s">
        <v>77</v>
      </c>
      <c r="E4293" s="33">
        <v>25</v>
      </c>
      <c r="F4293" s="34">
        <v>22329.3</v>
      </c>
      <c r="G4293" s="34">
        <v>1351.57</v>
      </c>
      <c r="H4293" s="34">
        <v>12469.87</v>
      </c>
      <c r="I4293" s="34">
        <v>0</v>
      </c>
      <c r="J4293" s="35">
        <f t="shared" si="469"/>
        <v>20977.73</v>
      </c>
      <c r="K4293" s="35">
        <f t="shared" si="470"/>
        <v>8507.8599999999988</v>
      </c>
      <c r="L4293" s="35">
        <f t="shared" si="471"/>
        <v>8507.8599999999988</v>
      </c>
      <c r="M4293" s="36">
        <f t="shared" si="472"/>
        <v>0.40556628386388799</v>
      </c>
      <c r="N4293" s="37">
        <f t="shared" si="473"/>
        <v>2023</v>
      </c>
      <c r="O4293" s="38" t="str">
        <f t="shared" si="474"/>
        <v>Q1</v>
      </c>
      <c r="P4293" s="37">
        <f t="shared" si="475"/>
        <v>3</v>
      </c>
    </row>
    <row r="4294" spans="1:16" x14ac:dyDescent="0.25">
      <c r="A4294" s="31">
        <v>44986</v>
      </c>
      <c r="B4294" s="32" t="s">
        <v>83</v>
      </c>
      <c r="C4294" s="32" t="s">
        <v>78</v>
      </c>
      <c r="D4294" s="32" t="s">
        <v>76</v>
      </c>
      <c r="E4294" s="33">
        <v>559</v>
      </c>
      <c r="F4294" s="34">
        <v>320780.61</v>
      </c>
      <c r="G4294" s="34">
        <v>0</v>
      </c>
      <c r="H4294" s="34">
        <v>170107.56</v>
      </c>
      <c r="I4294" s="34">
        <v>0</v>
      </c>
      <c r="J4294" s="35">
        <f t="shared" si="469"/>
        <v>320780.61</v>
      </c>
      <c r="K4294" s="35">
        <f t="shared" si="470"/>
        <v>150673.04999999999</v>
      </c>
      <c r="L4294" s="35">
        <f t="shared" si="471"/>
        <v>150673.04999999999</v>
      </c>
      <c r="M4294" s="36">
        <f t="shared" si="472"/>
        <v>0.46970747390249051</v>
      </c>
      <c r="N4294" s="37">
        <f t="shared" si="473"/>
        <v>2023</v>
      </c>
      <c r="O4294" s="38" t="str">
        <f t="shared" si="474"/>
        <v>Q1</v>
      </c>
      <c r="P4294" s="37">
        <f t="shared" si="475"/>
        <v>3</v>
      </c>
    </row>
    <row r="4295" spans="1:16" x14ac:dyDescent="0.25">
      <c r="A4295" s="31">
        <v>44986</v>
      </c>
      <c r="B4295" s="32" t="s">
        <v>83</v>
      </c>
      <c r="C4295" s="32" t="s">
        <v>78</v>
      </c>
      <c r="D4295" s="32" t="s">
        <v>77</v>
      </c>
      <c r="E4295" s="33">
        <v>62</v>
      </c>
      <c r="F4295" s="34">
        <v>46769.85</v>
      </c>
      <c r="G4295" s="34">
        <v>2338.4899999999998</v>
      </c>
      <c r="H4295" s="34">
        <v>25374.06</v>
      </c>
      <c r="I4295" s="34">
        <v>0</v>
      </c>
      <c r="J4295" s="35">
        <f t="shared" si="469"/>
        <v>44431.360000000001</v>
      </c>
      <c r="K4295" s="35">
        <f t="shared" si="470"/>
        <v>19057.3</v>
      </c>
      <c r="L4295" s="35">
        <f t="shared" si="471"/>
        <v>19057.3</v>
      </c>
      <c r="M4295" s="36">
        <f t="shared" si="472"/>
        <v>0.42891552272989164</v>
      </c>
      <c r="N4295" s="37">
        <f t="shared" si="473"/>
        <v>2023</v>
      </c>
      <c r="O4295" s="38" t="str">
        <f t="shared" si="474"/>
        <v>Q1</v>
      </c>
      <c r="P4295" s="37">
        <f t="shared" si="475"/>
        <v>3</v>
      </c>
    </row>
    <row r="4296" spans="1:16" x14ac:dyDescent="0.25">
      <c r="A4296" s="31">
        <v>44986</v>
      </c>
      <c r="B4296" s="32" t="s">
        <v>83</v>
      </c>
      <c r="C4296" s="32" t="s">
        <v>79</v>
      </c>
      <c r="D4296" s="32" t="s">
        <v>76</v>
      </c>
      <c r="E4296" s="33">
        <v>53</v>
      </c>
      <c r="F4296" s="34">
        <v>29591.279999999999</v>
      </c>
      <c r="G4296" s="34">
        <v>0</v>
      </c>
      <c r="H4296" s="34">
        <v>15039.97</v>
      </c>
      <c r="I4296" s="34">
        <v>0</v>
      </c>
      <c r="J4296" s="35">
        <f t="shared" si="469"/>
        <v>29591.279999999999</v>
      </c>
      <c r="K4296" s="35">
        <f t="shared" si="470"/>
        <v>14551.31</v>
      </c>
      <c r="L4296" s="35">
        <f t="shared" si="471"/>
        <v>14551.31</v>
      </c>
      <c r="M4296" s="36">
        <f t="shared" si="472"/>
        <v>0.49174317569229853</v>
      </c>
      <c r="N4296" s="37">
        <f t="shared" si="473"/>
        <v>2023</v>
      </c>
      <c r="O4296" s="38" t="str">
        <f t="shared" si="474"/>
        <v>Q1</v>
      </c>
      <c r="P4296" s="37">
        <f t="shared" si="475"/>
        <v>3</v>
      </c>
    </row>
    <row r="4297" spans="1:16" x14ac:dyDescent="0.25">
      <c r="A4297" s="31">
        <v>44986</v>
      </c>
      <c r="B4297" s="32" t="s">
        <v>83</v>
      </c>
      <c r="C4297" s="32" t="s">
        <v>79</v>
      </c>
      <c r="D4297" s="32" t="s">
        <v>77</v>
      </c>
      <c r="E4297" s="33">
        <v>20</v>
      </c>
      <c r="F4297" s="34">
        <v>8741.5</v>
      </c>
      <c r="G4297" s="34">
        <v>559.4</v>
      </c>
      <c r="H4297" s="34">
        <v>4543.3</v>
      </c>
      <c r="I4297" s="34">
        <v>0</v>
      </c>
      <c r="J4297" s="35">
        <f t="shared" si="469"/>
        <v>8182.1</v>
      </c>
      <c r="K4297" s="35">
        <f t="shared" si="470"/>
        <v>3638.8</v>
      </c>
      <c r="L4297" s="35">
        <f t="shared" si="471"/>
        <v>3638.8</v>
      </c>
      <c r="M4297" s="36">
        <f t="shared" si="472"/>
        <v>0.44472690385108959</v>
      </c>
      <c r="N4297" s="37">
        <f t="shared" si="473"/>
        <v>2023</v>
      </c>
      <c r="O4297" s="38" t="str">
        <f t="shared" si="474"/>
        <v>Q1</v>
      </c>
      <c r="P4297" s="37">
        <f t="shared" si="475"/>
        <v>3</v>
      </c>
    </row>
    <row r="4298" spans="1:16" x14ac:dyDescent="0.25">
      <c r="A4298" s="31">
        <v>44986</v>
      </c>
      <c r="B4298" s="32" t="s">
        <v>84</v>
      </c>
      <c r="C4298" s="32" t="s">
        <v>86</v>
      </c>
      <c r="D4298" s="32" t="s">
        <v>76</v>
      </c>
      <c r="E4298" s="33">
        <v>71</v>
      </c>
      <c r="F4298" s="34">
        <v>340193.67</v>
      </c>
      <c r="G4298" s="34">
        <v>0</v>
      </c>
      <c r="H4298" s="34">
        <v>282902.31</v>
      </c>
      <c r="I4298" s="34">
        <v>32272.77</v>
      </c>
      <c r="J4298" s="35">
        <f t="shared" si="469"/>
        <v>340193.67</v>
      </c>
      <c r="K4298" s="35">
        <f t="shared" si="470"/>
        <v>57291.359999999986</v>
      </c>
      <c r="L4298" s="35">
        <f t="shared" si="471"/>
        <v>25018.589999999986</v>
      </c>
      <c r="M4298" s="36">
        <f t="shared" si="472"/>
        <v>0.16840807179040101</v>
      </c>
      <c r="N4298" s="37">
        <f t="shared" si="473"/>
        <v>2023</v>
      </c>
      <c r="O4298" s="38" t="str">
        <f t="shared" si="474"/>
        <v>Q1</v>
      </c>
      <c r="P4298" s="37">
        <f t="shared" si="475"/>
        <v>3</v>
      </c>
    </row>
    <row r="4299" spans="1:16" x14ac:dyDescent="0.25">
      <c r="A4299" s="31">
        <v>44986</v>
      </c>
      <c r="B4299" s="32" t="s">
        <v>84</v>
      </c>
      <c r="C4299" s="32" t="s">
        <v>86</v>
      </c>
      <c r="D4299" s="32" t="s">
        <v>77</v>
      </c>
      <c r="E4299" s="33">
        <v>22</v>
      </c>
      <c r="F4299" s="34">
        <v>100645.57</v>
      </c>
      <c r="G4299" s="34">
        <v>6498.96</v>
      </c>
      <c r="H4299" s="34">
        <v>77060.73</v>
      </c>
      <c r="I4299" s="34">
        <v>8992.68</v>
      </c>
      <c r="J4299" s="35">
        <f t="shared" si="469"/>
        <v>94146.61</v>
      </c>
      <c r="K4299" s="35">
        <f t="shared" si="470"/>
        <v>17085.880000000005</v>
      </c>
      <c r="L4299" s="35">
        <f t="shared" si="471"/>
        <v>8093.2000000000044</v>
      </c>
      <c r="M4299" s="36">
        <f t="shared" si="472"/>
        <v>0.18148162743193838</v>
      </c>
      <c r="N4299" s="37">
        <f t="shared" si="473"/>
        <v>2023</v>
      </c>
      <c r="O4299" s="38" t="str">
        <f t="shared" si="474"/>
        <v>Q1</v>
      </c>
      <c r="P4299" s="37">
        <f t="shared" si="475"/>
        <v>3</v>
      </c>
    </row>
    <row r="4300" spans="1:16" x14ac:dyDescent="0.25">
      <c r="A4300" s="31">
        <v>44986</v>
      </c>
      <c r="B4300" s="32" t="s">
        <v>84</v>
      </c>
      <c r="C4300" s="32" t="s">
        <v>75</v>
      </c>
      <c r="D4300" s="32" t="s">
        <v>76</v>
      </c>
      <c r="E4300" s="33">
        <v>62</v>
      </c>
      <c r="F4300" s="34">
        <v>281046.64</v>
      </c>
      <c r="G4300" s="34">
        <v>0</v>
      </c>
      <c r="H4300" s="34">
        <v>223934.65</v>
      </c>
      <c r="I4300" s="34">
        <v>0</v>
      </c>
      <c r="J4300" s="35">
        <f t="shared" si="469"/>
        <v>281046.64</v>
      </c>
      <c r="K4300" s="35">
        <f t="shared" si="470"/>
        <v>57111.99000000002</v>
      </c>
      <c r="L4300" s="35">
        <f t="shared" si="471"/>
        <v>57111.99000000002</v>
      </c>
      <c r="M4300" s="36">
        <f t="shared" si="472"/>
        <v>0.20321178719660202</v>
      </c>
      <c r="N4300" s="37">
        <f t="shared" si="473"/>
        <v>2023</v>
      </c>
      <c r="O4300" s="38" t="str">
        <f t="shared" si="474"/>
        <v>Q1</v>
      </c>
      <c r="P4300" s="37">
        <f t="shared" si="475"/>
        <v>3</v>
      </c>
    </row>
    <row r="4301" spans="1:16" x14ac:dyDescent="0.25">
      <c r="A4301" s="31">
        <v>44986</v>
      </c>
      <c r="B4301" s="32" t="s">
        <v>84</v>
      </c>
      <c r="C4301" s="32" t="s">
        <v>75</v>
      </c>
      <c r="D4301" s="32" t="s">
        <v>77</v>
      </c>
      <c r="E4301" s="33">
        <v>25</v>
      </c>
      <c r="F4301" s="34">
        <v>110199.17</v>
      </c>
      <c r="G4301" s="34">
        <v>7023.73</v>
      </c>
      <c r="H4301" s="34">
        <v>90504.86</v>
      </c>
      <c r="I4301" s="34">
        <v>0</v>
      </c>
      <c r="J4301" s="35">
        <f t="shared" si="469"/>
        <v>103175.44</v>
      </c>
      <c r="K4301" s="35">
        <f t="shared" si="470"/>
        <v>12670.580000000002</v>
      </c>
      <c r="L4301" s="35">
        <f t="shared" si="471"/>
        <v>12670.580000000002</v>
      </c>
      <c r="M4301" s="36">
        <f t="shared" si="472"/>
        <v>0.12280616394754412</v>
      </c>
      <c r="N4301" s="37">
        <f t="shared" si="473"/>
        <v>2023</v>
      </c>
      <c r="O4301" s="38" t="str">
        <f t="shared" si="474"/>
        <v>Q1</v>
      </c>
      <c r="P4301" s="37">
        <f t="shared" si="475"/>
        <v>3</v>
      </c>
    </row>
    <row r="4302" spans="1:16" x14ac:dyDescent="0.25">
      <c r="A4302" s="31">
        <v>44986</v>
      </c>
      <c r="B4302" s="32" t="s">
        <v>84</v>
      </c>
      <c r="C4302" s="32" t="s">
        <v>78</v>
      </c>
      <c r="D4302" s="32" t="s">
        <v>76</v>
      </c>
      <c r="E4302" s="33">
        <v>211</v>
      </c>
      <c r="F4302" s="34">
        <v>875010.31</v>
      </c>
      <c r="G4302" s="34">
        <v>0</v>
      </c>
      <c r="H4302" s="34">
        <v>711461.2</v>
      </c>
      <c r="I4302" s="34">
        <v>0</v>
      </c>
      <c r="J4302" s="35">
        <f t="shared" si="469"/>
        <v>875010.31</v>
      </c>
      <c r="K4302" s="35">
        <f t="shared" si="470"/>
        <v>163549.1100000001</v>
      </c>
      <c r="L4302" s="35">
        <f t="shared" si="471"/>
        <v>163549.1100000001</v>
      </c>
      <c r="M4302" s="36">
        <f t="shared" si="472"/>
        <v>0.18691106622503692</v>
      </c>
      <c r="N4302" s="37">
        <f t="shared" si="473"/>
        <v>2023</v>
      </c>
      <c r="O4302" s="38" t="str">
        <f t="shared" si="474"/>
        <v>Q1</v>
      </c>
      <c r="P4302" s="37">
        <f t="shared" si="475"/>
        <v>3</v>
      </c>
    </row>
    <row r="4303" spans="1:16" x14ac:dyDescent="0.25">
      <c r="A4303" s="31">
        <v>44986</v>
      </c>
      <c r="B4303" s="32" t="s">
        <v>84</v>
      </c>
      <c r="C4303" s="32" t="s">
        <v>78</v>
      </c>
      <c r="D4303" s="32" t="s">
        <v>77</v>
      </c>
      <c r="E4303" s="33">
        <v>31</v>
      </c>
      <c r="F4303" s="34">
        <v>156346.43</v>
      </c>
      <c r="G4303" s="34">
        <v>7817.32</v>
      </c>
      <c r="H4303" s="34">
        <v>123664.53</v>
      </c>
      <c r="I4303" s="34">
        <v>0</v>
      </c>
      <c r="J4303" s="35">
        <f t="shared" si="469"/>
        <v>148529.10999999999</v>
      </c>
      <c r="K4303" s="35">
        <f t="shared" si="470"/>
        <v>24864.579999999987</v>
      </c>
      <c r="L4303" s="35">
        <f t="shared" si="471"/>
        <v>24864.579999999987</v>
      </c>
      <c r="M4303" s="36">
        <f t="shared" si="472"/>
        <v>0.16740543318410775</v>
      </c>
      <c r="N4303" s="37">
        <f t="shared" si="473"/>
        <v>2023</v>
      </c>
      <c r="O4303" s="38" t="str">
        <f t="shared" si="474"/>
        <v>Q1</v>
      </c>
      <c r="P4303" s="37">
        <f t="shared" si="475"/>
        <v>3</v>
      </c>
    </row>
    <row r="4304" spans="1:16" x14ac:dyDescent="0.25">
      <c r="A4304" s="31">
        <v>44986</v>
      </c>
      <c r="B4304" s="32" t="s">
        <v>84</v>
      </c>
      <c r="C4304" s="32" t="s">
        <v>79</v>
      </c>
      <c r="D4304" s="32" t="s">
        <v>76</v>
      </c>
      <c r="E4304" s="33">
        <v>33</v>
      </c>
      <c r="F4304" s="34">
        <v>149417.57999999999</v>
      </c>
      <c r="G4304" s="34">
        <v>0</v>
      </c>
      <c r="H4304" s="34">
        <v>123362.51</v>
      </c>
      <c r="I4304" s="34">
        <v>0</v>
      </c>
      <c r="J4304" s="35">
        <f t="shared" si="469"/>
        <v>149417.57999999999</v>
      </c>
      <c r="K4304" s="35">
        <f t="shared" si="470"/>
        <v>26055.069999999992</v>
      </c>
      <c r="L4304" s="35">
        <f t="shared" si="471"/>
        <v>26055.069999999992</v>
      </c>
      <c r="M4304" s="36">
        <f t="shared" si="472"/>
        <v>0.1743775397781171</v>
      </c>
      <c r="N4304" s="37">
        <f t="shared" si="473"/>
        <v>2023</v>
      </c>
      <c r="O4304" s="38" t="str">
        <f t="shared" si="474"/>
        <v>Q1</v>
      </c>
      <c r="P4304" s="37">
        <f t="shared" si="475"/>
        <v>3</v>
      </c>
    </row>
    <row r="4305" spans="1:16" x14ac:dyDescent="0.25">
      <c r="A4305" s="31">
        <v>44986</v>
      </c>
      <c r="B4305" s="32" t="s">
        <v>84</v>
      </c>
      <c r="C4305" s="32" t="s">
        <v>79</v>
      </c>
      <c r="D4305" s="32" t="s">
        <v>77</v>
      </c>
      <c r="E4305" s="33">
        <v>4</v>
      </c>
      <c r="F4305" s="34">
        <v>18661.55</v>
      </c>
      <c r="G4305" s="34">
        <v>1305.52</v>
      </c>
      <c r="H4305" s="34">
        <v>13355.12</v>
      </c>
      <c r="I4305" s="34">
        <v>0</v>
      </c>
      <c r="J4305" s="35">
        <f t="shared" si="469"/>
        <v>17356.03</v>
      </c>
      <c r="K4305" s="35">
        <f t="shared" si="470"/>
        <v>4000.909999999998</v>
      </c>
      <c r="L4305" s="35">
        <f t="shared" si="471"/>
        <v>4000.909999999998</v>
      </c>
      <c r="M4305" s="36">
        <f t="shared" si="472"/>
        <v>0.23051988271511389</v>
      </c>
      <c r="N4305" s="37">
        <f t="shared" si="473"/>
        <v>2023</v>
      </c>
      <c r="O4305" s="38" t="str">
        <f t="shared" si="474"/>
        <v>Q1</v>
      </c>
      <c r="P4305" s="37">
        <f t="shared" si="475"/>
        <v>3</v>
      </c>
    </row>
    <row r="4306" spans="1:16" x14ac:dyDescent="0.25">
      <c r="A4306" s="31">
        <v>44986</v>
      </c>
      <c r="B4306" s="32" t="s">
        <v>85</v>
      </c>
      <c r="C4306" s="32" t="s">
        <v>86</v>
      </c>
      <c r="D4306" s="32" t="s">
        <v>76</v>
      </c>
      <c r="E4306" s="33">
        <v>34</v>
      </c>
      <c r="F4306" s="34">
        <v>48171.28</v>
      </c>
      <c r="G4306" s="34">
        <v>0</v>
      </c>
      <c r="H4306" s="34">
        <v>25864.26</v>
      </c>
      <c r="I4306" s="34">
        <v>4567.03</v>
      </c>
      <c r="J4306" s="35">
        <f t="shared" si="469"/>
        <v>48171.28</v>
      </c>
      <c r="K4306" s="35">
        <f t="shared" si="470"/>
        <v>22307.02</v>
      </c>
      <c r="L4306" s="35">
        <f t="shared" si="471"/>
        <v>17739.990000000002</v>
      </c>
      <c r="M4306" s="36">
        <f t="shared" si="472"/>
        <v>0.4630771696330262</v>
      </c>
      <c r="N4306" s="37">
        <f t="shared" si="473"/>
        <v>2023</v>
      </c>
      <c r="O4306" s="38" t="str">
        <f t="shared" si="474"/>
        <v>Q1</v>
      </c>
      <c r="P4306" s="37">
        <f t="shared" si="475"/>
        <v>3</v>
      </c>
    </row>
    <row r="4307" spans="1:16" x14ac:dyDescent="0.25">
      <c r="A4307" s="31">
        <v>44986</v>
      </c>
      <c r="B4307" s="32" t="s">
        <v>85</v>
      </c>
      <c r="C4307" s="32" t="s">
        <v>86</v>
      </c>
      <c r="D4307" s="32" t="s">
        <v>77</v>
      </c>
      <c r="E4307" s="33">
        <v>13</v>
      </c>
      <c r="F4307" s="34">
        <v>11828.01</v>
      </c>
      <c r="G4307" s="34">
        <v>731.48</v>
      </c>
      <c r="H4307" s="34">
        <v>6026.84</v>
      </c>
      <c r="I4307" s="34">
        <v>1057.76</v>
      </c>
      <c r="J4307" s="35">
        <f t="shared" si="469"/>
        <v>11096.53</v>
      </c>
      <c r="K4307" s="35">
        <f t="shared" si="470"/>
        <v>5069.6900000000005</v>
      </c>
      <c r="L4307" s="35">
        <f t="shared" si="471"/>
        <v>4011.9300000000003</v>
      </c>
      <c r="M4307" s="36">
        <f t="shared" si="472"/>
        <v>0.45687165266979862</v>
      </c>
      <c r="N4307" s="37">
        <f t="shared" si="473"/>
        <v>2023</v>
      </c>
      <c r="O4307" s="38" t="str">
        <f t="shared" si="474"/>
        <v>Q1</v>
      </c>
      <c r="P4307" s="37">
        <f t="shared" si="475"/>
        <v>3</v>
      </c>
    </row>
    <row r="4308" spans="1:16" x14ac:dyDescent="0.25">
      <c r="A4308" s="31">
        <v>44986</v>
      </c>
      <c r="B4308" s="32" t="s">
        <v>85</v>
      </c>
      <c r="C4308" s="32" t="s">
        <v>75</v>
      </c>
      <c r="D4308" s="32" t="s">
        <v>76</v>
      </c>
      <c r="E4308" s="33">
        <v>57</v>
      </c>
      <c r="F4308" s="34">
        <v>86453.53</v>
      </c>
      <c r="G4308" s="34">
        <v>0</v>
      </c>
      <c r="H4308" s="34">
        <v>46270.41</v>
      </c>
      <c r="I4308" s="34">
        <v>0</v>
      </c>
      <c r="J4308" s="35">
        <f t="shared" si="469"/>
        <v>86453.53</v>
      </c>
      <c r="K4308" s="35">
        <f t="shared" si="470"/>
        <v>40183.119999999995</v>
      </c>
      <c r="L4308" s="35">
        <f t="shared" si="471"/>
        <v>40183.119999999995</v>
      </c>
      <c r="M4308" s="36">
        <f t="shared" si="472"/>
        <v>0.46479443927853492</v>
      </c>
      <c r="N4308" s="37">
        <f t="shared" si="473"/>
        <v>2023</v>
      </c>
      <c r="O4308" s="38" t="str">
        <f t="shared" si="474"/>
        <v>Q1</v>
      </c>
      <c r="P4308" s="37">
        <f t="shared" si="475"/>
        <v>3</v>
      </c>
    </row>
    <row r="4309" spans="1:16" x14ac:dyDescent="0.25">
      <c r="A4309" s="31">
        <v>44986</v>
      </c>
      <c r="B4309" s="32" t="s">
        <v>85</v>
      </c>
      <c r="C4309" s="32" t="s">
        <v>75</v>
      </c>
      <c r="D4309" s="32" t="s">
        <v>77</v>
      </c>
      <c r="E4309" s="33">
        <v>13</v>
      </c>
      <c r="F4309" s="34">
        <v>13792.27</v>
      </c>
      <c r="G4309" s="34">
        <v>1033.2</v>
      </c>
      <c r="H4309" s="34">
        <v>7505.06</v>
      </c>
      <c r="I4309" s="34">
        <v>0</v>
      </c>
      <c r="J4309" s="35">
        <f t="shared" si="469"/>
        <v>12759.07</v>
      </c>
      <c r="K4309" s="35">
        <f t="shared" si="470"/>
        <v>5254.0099999999993</v>
      </c>
      <c r="L4309" s="35">
        <f t="shared" si="471"/>
        <v>5254.0099999999993</v>
      </c>
      <c r="M4309" s="36">
        <f t="shared" si="472"/>
        <v>0.41178628222903391</v>
      </c>
      <c r="N4309" s="37">
        <f t="shared" si="473"/>
        <v>2023</v>
      </c>
      <c r="O4309" s="38" t="str">
        <f t="shared" si="474"/>
        <v>Q1</v>
      </c>
      <c r="P4309" s="37">
        <f t="shared" si="475"/>
        <v>3</v>
      </c>
    </row>
    <row r="4310" spans="1:16" x14ac:dyDescent="0.25">
      <c r="A4310" s="31">
        <v>44986</v>
      </c>
      <c r="B4310" s="32" t="s">
        <v>85</v>
      </c>
      <c r="C4310" s="32" t="s">
        <v>78</v>
      </c>
      <c r="D4310" s="32" t="s">
        <v>76</v>
      </c>
      <c r="E4310" s="33">
        <v>260</v>
      </c>
      <c r="F4310" s="34">
        <v>362226.5</v>
      </c>
      <c r="G4310" s="34">
        <v>0</v>
      </c>
      <c r="H4310" s="34">
        <v>200624.69</v>
      </c>
      <c r="I4310" s="34">
        <v>0</v>
      </c>
      <c r="J4310" s="35">
        <f t="shared" si="469"/>
        <v>362226.5</v>
      </c>
      <c r="K4310" s="35">
        <f t="shared" si="470"/>
        <v>161601.81</v>
      </c>
      <c r="L4310" s="35">
        <f t="shared" si="471"/>
        <v>161601.81</v>
      </c>
      <c r="M4310" s="36">
        <f t="shared" si="472"/>
        <v>0.44613469748900203</v>
      </c>
      <c r="N4310" s="37">
        <f t="shared" si="473"/>
        <v>2023</v>
      </c>
      <c r="O4310" s="38" t="str">
        <f t="shared" si="474"/>
        <v>Q1</v>
      </c>
      <c r="P4310" s="37">
        <f t="shared" si="475"/>
        <v>3</v>
      </c>
    </row>
    <row r="4311" spans="1:16" x14ac:dyDescent="0.25">
      <c r="A4311" s="31">
        <v>44986</v>
      </c>
      <c r="B4311" s="32" t="s">
        <v>85</v>
      </c>
      <c r="C4311" s="32" t="s">
        <v>78</v>
      </c>
      <c r="D4311" s="32" t="s">
        <v>77</v>
      </c>
      <c r="E4311" s="33">
        <v>30</v>
      </c>
      <c r="F4311" s="34">
        <v>35471.47</v>
      </c>
      <c r="G4311" s="34">
        <v>1773.58</v>
      </c>
      <c r="H4311" s="34">
        <v>18102.169999999998</v>
      </c>
      <c r="I4311" s="34">
        <v>0</v>
      </c>
      <c r="J4311" s="35">
        <f t="shared" si="469"/>
        <v>33697.89</v>
      </c>
      <c r="K4311" s="35">
        <f t="shared" si="470"/>
        <v>15595.720000000001</v>
      </c>
      <c r="L4311" s="35">
        <f t="shared" si="471"/>
        <v>15595.720000000001</v>
      </c>
      <c r="M4311" s="36">
        <f t="shared" si="472"/>
        <v>0.46280998602583134</v>
      </c>
      <c r="N4311" s="37">
        <f t="shared" si="473"/>
        <v>2023</v>
      </c>
      <c r="O4311" s="38" t="str">
        <f t="shared" si="474"/>
        <v>Q1</v>
      </c>
      <c r="P4311" s="37">
        <f t="shared" si="475"/>
        <v>3</v>
      </c>
    </row>
    <row r="4312" spans="1:16" x14ac:dyDescent="0.25">
      <c r="A4312" s="31">
        <v>44986</v>
      </c>
      <c r="B4312" s="32" t="s">
        <v>85</v>
      </c>
      <c r="C4312" s="32" t="s">
        <v>79</v>
      </c>
      <c r="D4312" s="32" t="s">
        <v>76</v>
      </c>
      <c r="E4312" s="33">
        <v>22</v>
      </c>
      <c r="F4312" s="34">
        <v>30966.27</v>
      </c>
      <c r="G4312" s="34">
        <v>0</v>
      </c>
      <c r="H4312" s="34">
        <v>15893.8</v>
      </c>
      <c r="I4312" s="34">
        <v>0</v>
      </c>
      <c r="J4312" s="35">
        <f t="shared" si="469"/>
        <v>30966.27</v>
      </c>
      <c r="K4312" s="35">
        <f t="shared" si="470"/>
        <v>15072.470000000001</v>
      </c>
      <c r="L4312" s="35">
        <f t="shared" si="471"/>
        <v>15072.470000000001</v>
      </c>
      <c r="M4312" s="36">
        <f t="shared" si="472"/>
        <v>0.48673831236374288</v>
      </c>
      <c r="N4312" s="37">
        <f t="shared" si="473"/>
        <v>2023</v>
      </c>
      <c r="O4312" s="38" t="str">
        <f t="shared" si="474"/>
        <v>Q1</v>
      </c>
      <c r="P4312" s="37">
        <f t="shared" si="475"/>
        <v>3</v>
      </c>
    </row>
    <row r="4313" spans="1:16" x14ac:dyDescent="0.25">
      <c r="A4313" s="31">
        <v>44986</v>
      </c>
      <c r="B4313" s="32" t="s">
        <v>85</v>
      </c>
      <c r="C4313" s="32" t="s">
        <v>79</v>
      </c>
      <c r="D4313" s="32" t="s">
        <v>77</v>
      </c>
      <c r="E4313" s="33">
        <v>8</v>
      </c>
      <c r="F4313" s="34">
        <v>11638.5</v>
      </c>
      <c r="G4313" s="34">
        <v>775.11</v>
      </c>
      <c r="H4313" s="34">
        <v>6253.59</v>
      </c>
      <c r="I4313" s="34">
        <v>0</v>
      </c>
      <c r="J4313" s="35">
        <f t="shared" si="469"/>
        <v>10863.39</v>
      </c>
      <c r="K4313" s="35">
        <f t="shared" si="470"/>
        <v>4609.7999999999993</v>
      </c>
      <c r="L4313" s="35">
        <f t="shared" si="471"/>
        <v>4609.7999999999993</v>
      </c>
      <c r="M4313" s="36">
        <f t="shared" si="472"/>
        <v>0.42434267756197647</v>
      </c>
      <c r="N4313" s="37">
        <f t="shared" si="473"/>
        <v>2023</v>
      </c>
      <c r="O4313" s="38" t="str">
        <f t="shared" si="474"/>
        <v>Q1</v>
      </c>
      <c r="P4313" s="37">
        <f t="shared" si="475"/>
        <v>3</v>
      </c>
    </row>
    <row r="4314" spans="1:16" x14ac:dyDescent="0.25">
      <c r="A4314" s="31">
        <v>45017</v>
      </c>
      <c r="B4314" s="32" t="s">
        <v>74</v>
      </c>
      <c r="C4314" s="32" t="s">
        <v>86</v>
      </c>
      <c r="D4314" s="32" t="s">
        <v>76</v>
      </c>
      <c r="E4314" s="33">
        <v>149</v>
      </c>
      <c r="F4314" s="34">
        <v>67877.009999999995</v>
      </c>
      <c r="G4314" s="34">
        <v>0</v>
      </c>
      <c r="H4314" s="34">
        <v>40245.800000000003</v>
      </c>
      <c r="I4314" s="34">
        <v>6438.17</v>
      </c>
      <c r="J4314" s="35">
        <f t="shared" si="469"/>
        <v>67877.009999999995</v>
      </c>
      <c r="K4314" s="35">
        <f t="shared" si="470"/>
        <v>27631.209999999992</v>
      </c>
      <c r="L4314" s="35">
        <f t="shared" si="471"/>
        <v>21193.039999999994</v>
      </c>
      <c r="M4314" s="36">
        <f t="shared" si="472"/>
        <v>0.4070775951975491</v>
      </c>
      <c r="N4314" s="37">
        <f t="shared" si="473"/>
        <v>2023</v>
      </c>
      <c r="O4314" s="38" t="str">
        <f t="shared" si="474"/>
        <v>Q2</v>
      </c>
      <c r="P4314" s="37">
        <f t="shared" si="475"/>
        <v>4</v>
      </c>
    </row>
    <row r="4315" spans="1:16" x14ac:dyDescent="0.25">
      <c r="A4315" s="31">
        <v>45017</v>
      </c>
      <c r="B4315" s="32" t="s">
        <v>74</v>
      </c>
      <c r="C4315" s="32" t="s">
        <v>86</v>
      </c>
      <c r="D4315" s="32" t="s">
        <v>77</v>
      </c>
      <c r="E4315" s="33">
        <v>66</v>
      </c>
      <c r="F4315" s="34">
        <v>25500.84</v>
      </c>
      <c r="G4315" s="34">
        <v>2193.85</v>
      </c>
      <c r="H4315" s="34">
        <v>15093.69</v>
      </c>
      <c r="I4315" s="34">
        <v>2223.37</v>
      </c>
      <c r="J4315" s="35">
        <f t="shared" si="469"/>
        <v>23306.99</v>
      </c>
      <c r="K4315" s="35">
        <f t="shared" si="470"/>
        <v>8213.3000000000011</v>
      </c>
      <c r="L4315" s="35">
        <f t="shared" si="471"/>
        <v>5989.9300000000012</v>
      </c>
      <c r="M4315" s="36">
        <f t="shared" si="472"/>
        <v>0.3523964269946484</v>
      </c>
      <c r="N4315" s="37">
        <f t="shared" si="473"/>
        <v>2023</v>
      </c>
      <c r="O4315" s="38" t="str">
        <f t="shared" si="474"/>
        <v>Q2</v>
      </c>
      <c r="P4315" s="37">
        <f t="shared" si="475"/>
        <v>4</v>
      </c>
    </row>
    <row r="4316" spans="1:16" x14ac:dyDescent="0.25">
      <c r="A4316" s="31">
        <v>45017</v>
      </c>
      <c r="B4316" s="32" t="s">
        <v>74</v>
      </c>
      <c r="C4316" s="32" t="s">
        <v>75</v>
      </c>
      <c r="D4316" s="32" t="s">
        <v>76</v>
      </c>
      <c r="E4316" s="33">
        <v>129</v>
      </c>
      <c r="F4316" s="34">
        <v>49148.83</v>
      </c>
      <c r="G4316" s="34">
        <v>0</v>
      </c>
      <c r="H4316" s="34">
        <v>29786.68</v>
      </c>
      <c r="I4316" s="34">
        <v>0</v>
      </c>
      <c r="J4316" s="35">
        <f t="shared" si="469"/>
        <v>49148.83</v>
      </c>
      <c r="K4316" s="35">
        <f t="shared" si="470"/>
        <v>19362.150000000001</v>
      </c>
      <c r="L4316" s="35">
        <f t="shared" si="471"/>
        <v>19362.150000000001</v>
      </c>
      <c r="M4316" s="36">
        <f t="shared" si="472"/>
        <v>0.39394935749233501</v>
      </c>
      <c r="N4316" s="37">
        <f t="shared" si="473"/>
        <v>2023</v>
      </c>
      <c r="O4316" s="38" t="str">
        <f t="shared" si="474"/>
        <v>Q2</v>
      </c>
      <c r="P4316" s="37">
        <f t="shared" si="475"/>
        <v>4</v>
      </c>
    </row>
    <row r="4317" spans="1:16" x14ac:dyDescent="0.25">
      <c r="A4317" s="31">
        <v>45017</v>
      </c>
      <c r="B4317" s="32" t="s">
        <v>74</v>
      </c>
      <c r="C4317" s="32" t="s">
        <v>75</v>
      </c>
      <c r="D4317" s="32" t="s">
        <v>77</v>
      </c>
      <c r="E4317" s="33">
        <v>75</v>
      </c>
      <c r="F4317" s="34">
        <v>38821.01</v>
      </c>
      <c r="G4317" s="34">
        <v>3316.13</v>
      </c>
      <c r="H4317" s="34">
        <v>20892.7</v>
      </c>
      <c r="I4317" s="34">
        <v>0</v>
      </c>
      <c r="J4317" s="35">
        <f t="shared" si="469"/>
        <v>35504.880000000005</v>
      </c>
      <c r="K4317" s="35">
        <f t="shared" si="470"/>
        <v>14612.180000000004</v>
      </c>
      <c r="L4317" s="35">
        <f t="shared" si="471"/>
        <v>14612.180000000004</v>
      </c>
      <c r="M4317" s="36">
        <f t="shared" si="472"/>
        <v>0.41155413002381652</v>
      </c>
      <c r="N4317" s="37">
        <f t="shared" si="473"/>
        <v>2023</v>
      </c>
      <c r="O4317" s="38" t="str">
        <f t="shared" si="474"/>
        <v>Q2</v>
      </c>
      <c r="P4317" s="37">
        <f t="shared" si="475"/>
        <v>4</v>
      </c>
    </row>
    <row r="4318" spans="1:16" x14ac:dyDescent="0.25">
      <c r="A4318" s="31">
        <v>45017</v>
      </c>
      <c r="B4318" s="32" t="s">
        <v>74</v>
      </c>
      <c r="C4318" s="32" t="s">
        <v>78</v>
      </c>
      <c r="D4318" s="32" t="s">
        <v>76</v>
      </c>
      <c r="E4318" s="33">
        <v>669</v>
      </c>
      <c r="F4318" s="34">
        <v>282167.98</v>
      </c>
      <c r="G4318" s="34">
        <v>0</v>
      </c>
      <c r="H4318" s="34">
        <v>168599.12</v>
      </c>
      <c r="I4318" s="34">
        <v>0</v>
      </c>
      <c r="J4318" s="35">
        <f t="shared" si="469"/>
        <v>282167.98</v>
      </c>
      <c r="K4318" s="35">
        <f t="shared" si="470"/>
        <v>113568.85999999999</v>
      </c>
      <c r="L4318" s="35">
        <f t="shared" si="471"/>
        <v>113568.85999999999</v>
      </c>
      <c r="M4318" s="36">
        <f t="shared" si="472"/>
        <v>0.40248670313336049</v>
      </c>
      <c r="N4318" s="37">
        <f t="shared" si="473"/>
        <v>2023</v>
      </c>
      <c r="O4318" s="38" t="str">
        <f t="shared" si="474"/>
        <v>Q2</v>
      </c>
      <c r="P4318" s="37">
        <f t="shared" si="475"/>
        <v>4</v>
      </c>
    </row>
    <row r="4319" spans="1:16" x14ac:dyDescent="0.25">
      <c r="A4319" s="31">
        <v>45017</v>
      </c>
      <c r="B4319" s="32" t="s">
        <v>74</v>
      </c>
      <c r="C4319" s="32" t="s">
        <v>78</v>
      </c>
      <c r="D4319" s="32" t="s">
        <v>77</v>
      </c>
      <c r="E4319" s="33">
        <v>202</v>
      </c>
      <c r="F4319" s="34">
        <v>82854.759999999995</v>
      </c>
      <c r="G4319" s="34">
        <v>6254.2</v>
      </c>
      <c r="H4319" s="34">
        <v>51897.599999999999</v>
      </c>
      <c r="I4319" s="34">
        <v>0</v>
      </c>
      <c r="J4319" s="35">
        <f t="shared" si="469"/>
        <v>76600.56</v>
      </c>
      <c r="K4319" s="35">
        <f t="shared" si="470"/>
        <v>24702.959999999999</v>
      </c>
      <c r="L4319" s="35">
        <f t="shared" si="471"/>
        <v>24702.959999999999</v>
      </c>
      <c r="M4319" s="36">
        <f t="shared" si="472"/>
        <v>0.32249059275806863</v>
      </c>
      <c r="N4319" s="37">
        <f t="shared" si="473"/>
        <v>2023</v>
      </c>
      <c r="O4319" s="38" t="str">
        <f t="shared" si="474"/>
        <v>Q2</v>
      </c>
      <c r="P4319" s="37">
        <f t="shared" si="475"/>
        <v>4</v>
      </c>
    </row>
    <row r="4320" spans="1:16" x14ac:dyDescent="0.25">
      <c r="A4320" s="31">
        <v>45017</v>
      </c>
      <c r="B4320" s="32" t="s">
        <v>74</v>
      </c>
      <c r="C4320" s="32" t="s">
        <v>79</v>
      </c>
      <c r="D4320" s="32" t="s">
        <v>76</v>
      </c>
      <c r="E4320" s="33">
        <v>75</v>
      </c>
      <c r="F4320" s="34">
        <v>30418.37</v>
      </c>
      <c r="G4320" s="34">
        <v>0</v>
      </c>
      <c r="H4320" s="34">
        <v>17523.37</v>
      </c>
      <c r="I4320" s="34">
        <v>0</v>
      </c>
      <c r="J4320" s="35">
        <f t="shared" si="469"/>
        <v>30418.37</v>
      </c>
      <c r="K4320" s="35">
        <f t="shared" si="470"/>
        <v>12895</v>
      </c>
      <c r="L4320" s="35">
        <f t="shared" si="471"/>
        <v>12895</v>
      </c>
      <c r="M4320" s="36">
        <f t="shared" si="472"/>
        <v>0.42392146587736296</v>
      </c>
      <c r="N4320" s="37">
        <f t="shared" si="473"/>
        <v>2023</v>
      </c>
      <c r="O4320" s="38" t="str">
        <f t="shared" si="474"/>
        <v>Q2</v>
      </c>
      <c r="P4320" s="37">
        <f t="shared" si="475"/>
        <v>4</v>
      </c>
    </row>
    <row r="4321" spans="1:16" x14ac:dyDescent="0.25">
      <c r="A4321" s="31">
        <v>45017</v>
      </c>
      <c r="B4321" s="32" t="s">
        <v>74</v>
      </c>
      <c r="C4321" s="32" t="s">
        <v>79</v>
      </c>
      <c r="D4321" s="32" t="s">
        <v>77</v>
      </c>
      <c r="E4321" s="33">
        <v>42</v>
      </c>
      <c r="F4321" s="34">
        <v>22500.46</v>
      </c>
      <c r="G4321" s="34">
        <v>2037.96</v>
      </c>
      <c r="H4321" s="34">
        <v>11773.62</v>
      </c>
      <c r="I4321" s="34">
        <v>0</v>
      </c>
      <c r="J4321" s="35">
        <f t="shared" si="469"/>
        <v>20462.5</v>
      </c>
      <c r="K4321" s="35">
        <f t="shared" si="470"/>
        <v>8688.8799999999992</v>
      </c>
      <c r="L4321" s="35">
        <f t="shared" si="471"/>
        <v>8688.8799999999992</v>
      </c>
      <c r="M4321" s="36">
        <f t="shared" si="472"/>
        <v>0.42462455711667679</v>
      </c>
      <c r="N4321" s="37">
        <f t="shared" si="473"/>
        <v>2023</v>
      </c>
      <c r="O4321" s="38" t="str">
        <f t="shared" si="474"/>
        <v>Q2</v>
      </c>
      <c r="P4321" s="37">
        <f t="shared" si="475"/>
        <v>4</v>
      </c>
    </row>
    <row r="4322" spans="1:16" x14ac:dyDescent="0.25">
      <c r="A4322" s="31">
        <v>45017</v>
      </c>
      <c r="B4322" s="32" t="s">
        <v>80</v>
      </c>
      <c r="C4322" s="32" t="s">
        <v>86</v>
      </c>
      <c r="D4322" s="32" t="s">
        <v>76</v>
      </c>
      <c r="E4322" s="33">
        <v>61</v>
      </c>
      <c r="F4322" s="34">
        <v>355999.56</v>
      </c>
      <c r="G4322" s="34">
        <v>0</v>
      </c>
      <c r="H4322" s="34">
        <v>305241.74</v>
      </c>
      <c r="I4322" s="34">
        <v>33772.239999999998</v>
      </c>
      <c r="J4322" s="35">
        <f t="shared" si="469"/>
        <v>355999.56</v>
      </c>
      <c r="K4322" s="35">
        <f t="shared" si="470"/>
        <v>50757.820000000007</v>
      </c>
      <c r="L4322" s="35">
        <f t="shared" si="471"/>
        <v>16985.580000000009</v>
      </c>
      <c r="M4322" s="36">
        <f t="shared" si="472"/>
        <v>0.14257832228781409</v>
      </c>
      <c r="N4322" s="37">
        <f t="shared" si="473"/>
        <v>2023</v>
      </c>
      <c r="O4322" s="38" t="str">
        <f t="shared" si="474"/>
        <v>Q2</v>
      </c>
      <c r="P4322" s="37">
        <f t="shared" si="475"/>
        <v>4</v>
      </c>
    </row>
    <row r="4323" spans="1:16" x14ac:dyDescent="0.25">
      <c r="A4323" s="31">
        <v>45017</v>
      </c>
      <c r="B4323" s="32" t="s">
        <v>80</v>
      </c>
      <c r="C4323" s="32" t="s">
        <v>86</v>
      </c>
      <c r="D4323" s="32" t="s">
        <v>77</v>
      </c>
      <c r="E4323" s="33">
        <v>31</v>
      </c>
      <c r="F4323" s="34">
        <v>172818.61</v>
      </c>
      <c r="G4323" s="34">
        <v>14062.42</v>
      </c>
      <c r="H4323" s="34">
        <v>146387.76</v>
      </c>
      <c r="I4323" s="34">
        <v>15127.2</v>
      </c>
      <c r="J4323" s="35">
        <f t="shared" si="469"/>
        <v>158756.18999999997</v>
      </c>
      <c r="K4323" s="35">
        <f t="shared" si="470"/>
        <v>12368.429999999964</v>
      </c>
      <c r="L4323" s="35">
        <f t="shared" si="471"/>
        <v>-2758.7700000000368</v>
      </c>
      <c r="M4323" s="36">
        <f t="shared" si="472"/>
        <v>7.7908332267232955E-2</v>
      </c>
      <c r="N4323" s="37">
        <f t="shared" si="473"/>
        <v>2023</v>
      </c>
      <c r="O4323" s="38" t="str">
        <f t="shared" si="474"/>
        <v>Q2</v>
      </c>
      <c r="P4323" s="37">
        <f t="shared" si="475"/>
        <v>4</v>
      </c>
    </row>
    <row r="4324" spans="1:16" x14ac:dyDescent="0.25">
      <c r="A4324" s="31">
        <v>45017</v>
      </c>
      <c r="B4324" s="32" t="s">
        <v>80</v>
      </c>
      <c r="C4324" s="32" t="s">
        <v>75</v>
      </c>
      <c r="D4324" s="32" t="s">
        <v>76</v>
      </c>
      <c r="E4324" s="33">
        <v>47</v>
      </c>
      <c r="F4324" s="34">
        <v>280363.19</v>
      </c>
      <c r="G4324" s="34">
        <v>0</v>
      </c>
      <c r="H4324" s="34">
        <v>243633.35</v>
      </c>
      <c r="I4324" s="34">
        <v>0</v>
      </c>
      <c r="J4324" s="35">
        <f t="shared" si="469"/>
        <v>280363.19</v>
      </c>
      <c r="K4324" s="35">
        <f t="shared" si="470"/>
        <v>36729.839999999997</v>
      </c>
      <c r="L4324" s="35">
        <f t="shared" si="471"/>
        <v>36729.839999999997</v>
      </c>
      <c r="M4324" s="36">
        <f t="shared" si="472"/>
        <v>0.13100806849857857</v>
      </c>
      <c r="N4324" s="37">
        <f t="shared" si="473"/>
        <v>2023</v>
      </c>
      <c r="O4324" s="38" t="str">
        <f t="shared" si="474"/>
        <v>Q2</v>
      </c>
      <c r="P4324" s="37">
        <f t="shared" si="475"/>
        <v>4</v>
      </c>
    </row>
    <row r="4325" spans="1:16" x14ac:dyDescent="0.25">
      <c r="A4325" s="31">
        <v>45017</v>
      </c>
      <c r="B4325" s="32" t="s">
        <v>80</v>
      </c>
      <c r="C4325" s="32" t="s">
        <v>75</v>
      </c>
      <c r="D4325" s="32" t="s">
        <v>77</v>
      </c>
      <c r="E4325" s="33">
        <v>35</v>
      </c>
      <c r="F4325" s="34">
        <v>244652.86</v>
      </c>
      <c r="G4325" s="34">
        <v>19276.509999999998</v>
      </c>
      <c r="H4325" s="34">
        <v>210824.51</v>
      </c>
      <c r="I4325" s="34">
        <v>0</v>
      </c>
      <c r="J4325" s="35">
        <f t="shared" si="469"/>
        <v>225376.34999999998</v>
      </c>
      <c r="K4325" s="35">
        <f t="shared" si="470"/>
        <v>14551.839999999967</v>
      </c>
      <c r="L4325" s="35">
        <f t="shared" si="471"/>
        <v>14551.839999999967</v>
      </c>
      <c r="M4325" s="36">
        <f t="shared" si="472"/>
        <v>6.4566845633980532E-2</v>
      </c>
      <c r="N4325" s="37">
        <f t="shared" si="473"/>
        <v>2023</v>
      </c>
      <c r="O4325" s="38" t="str">
        <f t="shared" si="474"/>
        <v>Q2</v>
      </c>
      <c r="P4325" s="37">
        <f t="shared" si="475"/>
        <v>4</v>
      </c>
    </row>
    <row r="4326" spans="1:16" x14ac:dyDescent="0.25">
      <c r="A4326" s="31">
        <v>45017</v>
      </c>
      <c r="B4326" s="32" t="s">
        <v>80</v>
      </c>
      <c r="C4326" s="32" t="s">
        <v>78</v>
      </c>
      <c r="D4326" s="32" t="s">
        <v>76</v>
      </c>
      <c r="E4326" s="33">
        <v>98</v>
      </c>
      <c r="F4326" s="34">
        <v>714197.72</v>
      </c>
      <c r="G4326" s="34">
        <v>0</v>
      </c>
      <c r="H4326" s="34">
        <v>614492.66</v>
      </c>
      <c r="I4326" s="34">
        <v>0</v>
      </c>
      <c r="J4326" s="35">
        <f t="shared" si="469"/>
        <v>714197.72</v>
      </c>
      <c r="K4326" s="35">
        <f t="shared" si="470"/>
        <v>99705.059999999939</v>
      </c>
      <c r="L4326" s="35">
        <f t="shared" si="471"/>
        <v>99705.059999999939</v>
      </c>
      <c r="M4326" s="36">
        <f t="shared" si="472"/>
        <v>0.13960428213072418</v>
      </c>
      <c r="N4326" s="37">
        <f t="shared" si="473"/>
        <v>2023</v>
      </c>
      <c r="O4326" s="38" t="str">
        <f t="shared" si="474"/>
        <v>Q2</v>
      </c>
      <c r="P4326" s="37">
        <f t="shared" si="475"/>
        <v>4</v>
      </c>
    </row>
    <row r="4327" spans="1:16" x14ac:dyDescent="0.25">
      <c r="A4327" s="31">
        <v>45017</v>
      </c>
      <c r="B4327" s="32" t="s">
        <v>80</v>
      </c>
      <c r="C4327" s="32" t="s">
        <v>78</v>
      </c>
      <c r="D4327" s="32" t="s">
        <v>77</v>
      </c>
      <c r="E4327" s="33">
        <v>39</v>
      </c>
      <c r="F4327" s="34">
        <v>257145.93</v>
      </c>
      <c r="G4327" s="34">
        <v>19898.93</v>
      </c>
      <c r="H4327" s="34">
        <v>218576.89</v>
      </c>
      <c r="I4327" s="34">
        <v>0</v>
      </c>
      <c r="J4327" s="35">
        <f t="shared" si="469"/>
        <v>237247</v>
      </c>
      <c r="K4327" s="35">
        <f t="shared" si="470"/>
        <v>18670.109999999986</v>
      </c>
      <c r="L4327" s="35">
        <f t="shared" si="471"/>
        <v>18670.109999999986</v>
      </c>
      <c r="M4327" s="36">
        <f t="shared" si="472"/>
        <v>7.8694820166324495E-2</v>
      </c>
      <c r="N4327" s="37">
        <f t="shared" si="473"/>
        <v>2023</v>
      </c>
      <c r="O4327" s="38" t="str">
        <f t="shared" si="474"/>
        <v>Q2</v>
      </c>
      <c r="P4327" s="37">
        <f t="shared" si="475"/>
        <v>4</v>
      </c>
    </row>
    <row r="4328" spans="1:16" x14ac:dyDescent="0.25">
      <c r="A4328" s="31">
        <v>45017</v>
      </c>
      <c r="B4328" s="32" t="s">
        <v>80</v>
      </c>
      <c r="C4328" s="32" t="s">
        <v>79</v>
      </c>
      <c r="D4328" s="32" t="s">
        <v>76</v>
      </c>
      <c r="E4328" s="33">
        <v>22</v>
      </c>
      <c r="F4328" s="34">
        <v>127685.63</v>
      </c>
      <c r="G4328" s="34">
        <v>0</v>
      </c>
      <c r="H4328" s="34">
        <v>112787.03</v>
      </c>
      <c r="I4328" s="34">
        <v>0</v>
      </c>
      <c r="J4328" s="35">
        <f t="shared" si="469"/>
        <v>127685.63</v>
      </c>
      <c r="K4328" s="35">
        <f t="shared" si="470"/>
        <v>14898.600000000006</v>
      </c>
      <c r="L4328" s="35">
        <f t="shared" si="471"/>
        <v>14898.600000000006</v>
      </c>
      <c r="M4328" s="36">
        <f t="shared" si="472"/>
        <v>0.11668188503279504</v>
      </c>
      <c r="N4328" s="37">
        <f t="shared" si="473"/>
        <v>2023</v>
      </c>
      <c r="O4328" s="38" t="str">
        <f t="shared" si="474"/>
        <v>Q2</v>
      </c>
      <c r="P4328" s="37">
        <f t="shared" si="475"/>
        <v>4</v>
      </c>
    </row>
    <row r="4329" spans="1:16" x14ac:dyDescent="0.25">
      <c r="A4329" s="31">
        <v>45017</v>
      </c>
      <c r="B4329" s="32" t="s">
        <v>80</v>
      </c>
      <c r="C4329" s="32" t="s">
        <v>79</v>
      </c>
      <c r="D4329" s="32" t="s">
        <v>77</v>
      </c>
      <c r="E4329" s="33">
        <v>16</v>
      </c>
      <c r="F4329" s="34">
        <v>69902.14</v>
      </c>
      <c r="G4329" s="34">
        <v>5506.66</v>
      </c>
      <c r="H4329" s="34">
        <v>61529.9</v>
      </c>
      <c r="I4329" s="34">
        <v>0</v>
      </c>
      <c r="J4329" s="35">
        <f t="shared" si="469"/>
        <v>64395.479999999996</v>
      </c>
      <c r="K4329" s="35">
        <f t="shared" si="470"/>
        <v>2865.5799999999945</v>
      </c>
      <c r="L4329" s="35">
        <f t="shared" si="471"/>
        <v>2865.5799999999945</v>
      </c>
      <c r="M4329" s="36">
        <f t="shared" si="472"/>
        <v>4.4499707122301051E-2</v>
      </c>
      <c r="N4329" s="37">
        <f t="shared" si="473"/>
        <v>2023</v>
      </c>
      <c r="O4329" s="38" t="str">
        <f t="shared" si="474"/>
        <v>Q2</v>
      </c>
      <c r="P4329" s="37">
        <f t="shared" si="475"/>
        <v>4</v>
      </c>
    </row>
    <row r="4330" spans="1:16" x14ac:dyDescent="0.25">
      <c r="A4330" s="31">
        <v>45017</v>
      </c>
      <c r="B4330" s="32" t="s">
        <v>81</v>
      </c>
      <c r="C4330" s="32" t="s">
        <v>86</v>
      </c>
      <c r="D4330" s="32" t="s">
        <v>76</v>
      </c>
      <c r="E4330" s="33">
        <v>114</v>
      </c>
      <c r="F4330" s="34">
        <v>79771.600000000006</v>
      </c>
      <c r="G4330" s="34">
        <v>0</v>
      </c>
      <c r="H4330" s="34">
        <v>35004.65</v>
      </c>
      <c r="I4330" s="34">
        <v>7566.13</v>
      </c>
      <c r="J4330" s="35">
        <f t="shared" si="469"/>
        <v>79771.600000000006</v>
      </c>
      <c r="K4330" s="35">
        <f t="shared" si="470"/>
        <v>44766.950000000004</v>
      </c>
      <c r="L4330" s="35">
        <f t="shared" si="471"/>
        <v>37200.820000000007</v>
      </c>
      <c r="M4330" s="36">
        <f t="shared" si="472"/>
        <v>0.56118906979426264</v>
      </c>
      <c r="N4330" s="37">
        <f t="shared" si="473"/>
        <v>2023</v>
      </c>
      <c r="O4330" s="38" t="str">
        <f t="shared" si="474"/>
        <v>Q2</v>
      </c>
      <c r="P4330" s="37">
        <f t="shared" si="475"/>
        <v>4</v>
      </c>
    </row>
    <row r="4331" spans="1:16" x14ac:dyDescent="0.25">
      <c r="A4331" s="31">
        <v>45017</v>
      </c>
      <c r="B4331" s="32" t="s">
        <v>81</v>
      </c>
      <c r="C4331" s="32" t="s">
        <v>86</v>
      </c>
      <c r="D4331" s="32" t="s">
        <v>77</v>
      </c>
      <c r="E4331" s="33">
        <v>40</v>
      </c>
      <c r="F4331" s="34">
        <v>28292.12</v>
      </c>
      <c r="G4331" s="34">
        <v>2399.4899999999998</v>
      </c>
      <c r="H4331" s="34">
        <v>12963.65</v>
      </c>
      <c r="I4331" s="34">
        <v>2468.4</v>
      </c>
      <c r="J4331" s="35">
        <f t="shared" si="469"/>
        <v>25892.629999999997</v>
      </c>
      <c r="K4331" s="35">
        <f t="shared" si="470"/>
        <v>12928.979999999998</v>
      </c>
      <c r="L4331" s="35">
        <f t="shared" si="471"/>
        <v>10460.579999999998</v>
      </c>
      <c r="M4331" s="36">
        <f t="shared" si="472"/>
        <v>0.49933050447173577</v>
      </c>
      <c r="N4331" s="37">
        <f t="shared" si="473"/>
        <v>2023</v>
      </c>
      <c r="O4331" s="38" t="str">
        <f t="shared" si="474"/>
        <v>Q2</v>
      </c>
      <c r="P4331" s="37">
        <f t="shared" si="475"/>
        <v>4</v>
      </c>
    </row>
    <row r="4332" spans="1:16" x14ac:dyDescent="0.25">
      <c r="A4332" s="31">
        <v>45017</v>
      </c>
      <c r="B4332" s="32" t="s">
        <v>81</v>
      </c>
      <c r="C4332" s="32" t="s">
        <v>75</v>
      </c>
      <c r="D4332" s="32" t="s">
        <v>76</v>
      </c>
      <c r="E4332" s="33">
        <v>82</v>
      </c>
      <c r="F4332" s="34">
        <v>65380.91</v>
      </c>
      <c r="G4332" s="34">
        <v>0</v>
      </c>
      <c r="H4332" s="34">
        <v>29001.24</v>
      </c>
      <c r="I4332" s="34">
        <v>0</v>
      </c>
      <c r="J4332" s="35">
        <f t="shared" si="469"/>
        <v>65380.91</v>
      </c>
      <c r="K4332" s="35">
        <f t="shared" si="470"/>
        <v>36379.67</v>
      </c>
      <c r="L4332" s="35">
        <f t="shared" si="471"/>
        <v>36379.67</v>
      </c>
      <c r="M4332" s="36">
        <f t="shared" si="472"/>
        <v>0.55642648595744537</v>
      </c>
      <c r="N4332" s="37">
        <f t="shared" si="473"/>
        <v>2023</v>
      </c>
      <c r="O4332" s="38" t="str">
        <f t="shared" si="474"/>
        <v>Q2</v>
      </c>
      <c r="P4332" s="37">
        <f t="shared" si="475"/>
        <v>4</v>
      </c>
    </row>
    <row r="4333" spans="1:16" x14ac:dyDescent="0.25">
      <c r="A4333" s="31">
        <v>45017</v>
      </c>
      <c r="B4333" s="32" t="s">
        <v>81</v>
      </c>
      <c r="C4333" s="32" t="s">
        <v>75</v>
      </c>
      <c r="D4333" s="32" t="s">
        <v>77</v>
      </c>
      <c r="E4333" s="33">
        <v>77</v>
      </c>
      <c r="F4333" s="34">
        <v>63870.34</v>
      </c>
      <c r="G4333" s="34">
        <v>5210.12</v>
      </c>
      <c r="H4333" s="34">
        <v>29001.439999999999</v>
      </c>
      <c r="I4333" s="34">
        <v>0</v>
      </c>
      <c r="J4333" s="35">
        <f t="shared" si="469"/>
        <v>58660.219999999994</v>
      </c>
      <c r="K4333" s="35">
        <f t="shared" si="470"/>
        <v>29658.779999999995</v>
      </c>
      <c r="L4333" s="35">
        <f t="shared" si="471"/>
        <v>29658.779999999995</v>
      </c>
      <c r="M4333" s="36">
        <f t="shared" si="472"/>
        <v>0.50560294523273175</v>
      </c>
      <c r="N4333" s="37">
        <f t="shared" si="473"/>
        <v>2023</v>
      </c>
      <c r="O4333" s="38" t="str">
        <f t="shared" si="474"/>
        <v>Q2</v>
      </c>
      <c r="P4333" s="37">
        <f t="shared" si="475"/>
        <v>4</v>
      </c>
    </row>
    <row r="4334" spans="1:16" x14ac:dyDescent="0.25">
      <c r="A4334" s="31">
        <v>45017</v>
      </c>
      <c r="B4334" s="32" t="s">
        <v>81</v>
      </c>
      <c r="C4334" s="32" t="s">
        <v>78</v>
      </c>
      <c r="D4334" s="32" t="s">
        <v>76</v>
      </c>
      <c r="E4334" s="33">
        <v>432</v>
      </c>
      <c r="F4334" s="34">
        <v>344396.67</v>
      </c>
      <c r="G4334" s="34">
        <v>0</v>
      </c>
      <c r="H4334" s="34">
        <v>151022.79</v>
      </c>
      <c r="I4334" s="34">
        <v>0</v>
      </c>
      <c r="J4334" s="35">
        <f t="shared" si="469"/>
        <v>344396.67</v>
      </c>
      <c r="K4334" s="35">
        <f t="shared" si="470"/>
        <v>193373.87999999998</v>
      </c>
      <c r="L4334" s="35">
        <f t="shared" si="471"/>
        <v>193373.87999999998</v>
      </c>
      <c r="M4334" s="36">
        <f t="shared" si="472"/>
        <v>0.56148591680633841</v>
      </c>
      <c r="N4334" s="37">
        <f t="shared" si="473"/>
        <v>2023</v>
      </c>
      <c r="O4334" s="38" t="str">
        <f t="shared" si="474"/>
        <v>Q2</v>
      </c>
      <c r="P4334" s="37">
        <f t="shared" si="475"/>
        <v>4</v>
      </c>
    </row>
    <row r="4335" spans="1:16" x14ac:dyDescent="0.25">
      <c r="A4335" s="31">
        <v>45017</v>
      </c>
      <c r="B4335" s="32" t="s">
        <v>81</v>
      </c>
      <c r="C4335" s="32" t="s">
        <v>78</v>
      </c>
      <c r="D4335" s="32" t="s">
        <v>77</v>
      </c>
      <c r="E4335" s="33">
        <v>124</v>
      </c>
      <c r="F4335" s="34">
        <v>105295.39</v>
      </c>
      <c r="G4335" s="34">
        <v>7869.88</v>
      </c>
      <c r="H4335" s="34">
        <v>47765.52</v>
      </c>
      <c r="I4335" s="34">
        <v>0</v>
      </c>
      <c r="J4335" s="35">
        <f t="shared" si="469"/>
        <v>97425.51</v>
      </c>
      <c r="K4335" s="35">
        <f t="shared" si="470"/>
        <v>49659.99</v>
      </c>
      <c r="L4335" s="35">
        <f t="shared" si="471"/>
        <v>49659.99</v>
      </c>
      <c r="M4335" s="36">
        <f t="shared" si="472"/>
        <v>0.50972265888061552</v>
      </c>
      <c r="N4335" s="37">
        <f t="shared" si="473"/>
        <v>2023</v>
      </c>
      <c r="O4335" s="38" t="str">
        <f t="shared" si="474"/>
        <v>Q2</v>
      </c>
      <c r="P4335" s="37">
        <f t="shared" si="475"/>
        <v>4</v>
      </c>
    </row>
    <row r="4336" spans="1:16" x14ac:dyDescent="0.25">
      <c r="A4336" s="31">
        <v>45017</v>
      </c>
      <c r="B4336" s="32" t="s">
        <v>81</v>
      </c>
      <c r="C4336" s="32" t="s">
        <v>79</v>
      </c>
      <c r="D4336" s="32" t="s">
        <v>76</v>
      </c>
      <c r="E4336" s="33">
        <v>48</v>
      </c>
      <c r="F4336" s="34">
        <v>37104.839999999997</v>
      </c>
      <c r="G4336" s="34">
        <v>0</v>
      </c>
      <c r="H4336" s="34">
        <v>16737.759999999998</v>
      </c>
      <c r="I4336" s="34">
        <v>0</v>
      </c>
      <c r="J4336" s="35">
        <f t="shared" si="469"/>
        <v>37104.839999999997</v>
      </c>
      <c r="K4336" s="35">
        <f t="shared" si="470"/>
        <v>20367.079999999998</v>
      </c>
      <c r="L4336" s="35">
        <f t="shared" si="471"/>
        <v>20367.079999999998</v>
      </c>
      <c r="M4336" s="36">
        <f t="shared" si="472"/>
        <v>0.54890628823625165</v>
      </c>
      <c r="N4336" s="37">
        <f t="shared" si="473"/>
        <v>2023</v>
      </c>
      <c r="O4336" s="38" t="str">
        <f t="shared" si="474"/>
        <v>Q2</v>
      </c>
      <c r="P4336" s="37">
        <f t="shared" si="475"/>
        <v>4</v>
      </c>
    </row>
    <row r="4337" spans="1:16" x14ac:dyDescent="0.25">
      <c r="A4337" s="31">
        <v>45017</v>
      </c>
      <c r="B4337" s="32" t="s">
        <v>81</v>
      </c>
      <c r="C4337" s="32" t="s">
        <v>79</v>
      </c>
      <c r="D4337" s="32" t="s">
        <v>77</v>
      </c>
      <c r="E4337" s="33">
        <v>27</v>
      </c>
      <c r="F4337" s="34">
        <v>19439.22</v>
      </c>
      <c r="G4337" s="34">
        <v>1608.49</v>
      </c>
      <c r="H4337" s="34">
        <v>8582.11</v>
      </c>
      <c r="I4337" s="34">
        <v>0</v>
      </c>
      <c r="J4337" s="35">
        <f t="shared" si="469"/>
        <v>17830.73</v>
      </c>
      <c r="K4337" s="35">
        <f t="shared" si="470"/>
        <v>9248.619999999999</v>
      </c>
      <c r="L4337" s="35">
        <f t="shared" si="471"/>
        <v>9248.619999999999</v>
      </c>
      <c r="M4337" s="36">
        <f t="shared" si="472"/>
        <v>0.51868992464133545</v>
      </c>
      <c r="N4337" s="37">
        <f t="shared" si="473"/>
        <v>2023</v>
      </c>
      <c r="O4337" s="38" t="str">
        <f t="shared" si="474"/>
        <v>Q2</v>
      </c>
      <c r="P4337" s="37">
        <f t="shared" si="475"/>
        <v>4</v>
      </c>
    </row>
    <row r="4338" spans="1:16" x14ac:dyDescent="0.25">
      <c r="A4338" s="31">
        <v>45017</v>
      </c>
      <c r="B4338" s="32" t="s">
        <v>82</v>
      </c>
      <c r="C4338" s="32" t="s">
        <v>86</v>
      </c>
      <c r="D4338" s="32" t="s">
        <v>76</v>
      </c>
      <c r="E4338" s="33">
        <v>255</v>
      </c>
      <c r="F4338" s="34">
        <v>26756.36</v>
      </c>
      <c r="G4338" s="34">
        <v>0</v>
      </c>
      <c r="H4338" s="34">
        <v>21806.52</v>
      </c>
      <c r="I4338" s="34">
        <v>2535.69</v>
      </c>
      <c r="J4338" s="35">
        <f t="shared" si="469"/>
        <v>26756.36</v>
      </c>
      <c r="K4338" s="35">
        <f t="shared" si="470"/>
        <v>4949.84</v>
      </c>
      <c r="L4338" s="35">
        <f t="shared" si="471"/>
        <v>2414.15</v>
      </c>
      <c r="M4338" s="36">
        <f t="shared" si="472"/>
        <v>0.18499676338635002</v>
      </c>
      <c r="N4338" s="37">
        <f t="shared" si="473"/>
        <v>2023</v>
      </c>
      <c r="O4338" s="38" t="str">
        <f t="shared" si="474"/>
        <v>Q2</v>
      </c>
      <c r="P4338" s="37">
        <f t="shared" si="475"/>
        <v>4</v>
      </c>
    </row>
    <row r="4339" spans="1:16" x14ac:dyDescent="0.25">
      <c r="A4339" s="31">
        <v>45017</v>
      </c>
      <c r="B4339" s="32" t="s">
        <v>82</v>
      </c>
      <c r="C4339" s="32" t="s">
        <v>86</v>
      </c>
      <c r="D4339" s="32" t="s">
        <v>77</v>
      </c>
      <c r="E4339" s="33">
        <v>133</v>
      </c>
      <c r="F4339" s="34">
        <v>14313.83</v>
      </c>
      <c r="G4339" s="34">
        <v>1212.45</v>
      </c>
      <c r="H4339" s="34">
        <v>11321.75</v>
      </c>
      <c r="I4339" s="34">
        <v>1298.01</v>
      </c>
      <c r="J4339" s="35">
        <f t="shared" si="469"/>
        <v>13101.38</v>
      </c>
      <c r="K4339" s="35">
        <f t="shared" si="470"/>
        <v>1779.6299999999992</v>
      </c>
      <c r="L4339" s="35">
        <f t="shared" si="471"/>
        <v>481.61999999999921</v>
      </c>
      <c r="M4339" s="36">
        <f t="shared" si="472"/>
        <v>0.13583530895218665</v>
      </c>
      <c r="N4339" s="37">
        <f t="shared" si="473"/>
        <v>2023</v>
      </c>
      <c r="O4339" s="38" t="str">
        <f t="shared" si="474"/>
        <v>Q2</v>
      </c>
      <c r="P4339" s="37">
        <f t="shared" si="475"/>
        <v>4</v>
      </c>
    </row>
    <row r="4340" spans="1:16" x14ac:dyDescent="0.25">
      <c r="A4340" s="31">
        <v>45017</v>
      </c>
      <c r="B4340" s="32" t="s">
        <v>82</v>
      </c>
      <c r="C4340" s="32" t="s">
        <v>75</v>
      </c>
      <c r="D4340" s="32" t="s">
        <v>76</v>
      </c>
      <c r="E4340" s="33">
        <v>227</v>
      </c>
      <c r="F4340" s="34">
        <v>25476.880000000001</v>
      </c>
      <c r="G4340" s="34">
        <v>0</v>
      </c>
      <c r="H4340" s="34">
        <v>20679.740000000002</v>
      </c>
      <c r="I4340" s="34">
        <v>0</v>
      </c>
      <c r="J4340" s="35">
        <f t="shared" si="469"/>
        <v>25476.880000000001</v>
      </c>
      <c r="K4340" s="35">
        <f t="shared" si="470"/>
        <v>4797.1399999999994</v>
      </c>
      <c r="L4340" s="35">
        <f t="shared" si="471"/>
        <v>4797.1399999999994</v>
      </c>
      <c r="M4340" s="36">
        <f t="shared" si="472"/>
        <v>0.1882938570185988</v>
      </c>
      <c r="N4340" s="37">
        <f t="shared" si="473"/>
        <v>2023</v>
      </c>
      <c r="O4340" s="38" t="str">
        <f t="shared" si="474"/>
        <v>Q2</v>
      </c>
      <c r="P4340" s="37">
        <f t="shared" si="475"/>
        <v>4</v>
      </c>
    </row>
    <row r="4341" spans="1:16" x14ac:dyDescent="0.25">
      <c r="A4341" s="31">
        <v>45017</v>
      </c>
      <c r="B4341" s="32" t="s">
        <v>82</v>
      </c>
      <c r="C4341" s="32" t="s">
        <v>75</v>
      </c>
      <c r="D4341" s="32" t="s">
        <v>77</v>
      </c>
      <c r="E4341" s="33">
        <v>138</v>
      </c>
      <c r="F4341" s="34">
        <v>11945.27</v>
      </c>
      <c r="G4341" s="34">
        <v>948.01</v>
      </c>
      <c r="H4341" s="34">
        <v>9704.51</v>
      </c>
      <c r="I4341" s="34">
        <v>0</v>
      </c>
      <c r="J4341" s="35">
        <f t="shared" si="469"/>
        <v>10997.26</v>
      </c>
      <c r="K4341" s="35">
        <f t="shared" si="470"/>
        <v>1292.75</v>
      </c>
      <c r="L4341" s="35">
        <f t="shared" si="471"/>
        <v>1292.75</v>
      </c>
      <c r="M4341" s="36">
        <f t="shared" si="472"/>
        <v>0.11755200840936743</v>
      </c>
      <c r="N4341" s="37">
        <f t="shared" si="473"/>
        <v>2023</v>
      </c>
      <c r="O4341" s="38" t="str">
        <f t="shared" si="474"/>
        <v>Q2</v>
      </c>
      <c r="P4341" s="37">
        <f t="shared" si="475"/>
        <v>4</v>
      </c>
    </row>
    <row r="4342" spans="1:16" x14ac:dyDescent="0.25">
      <c r="A4342" s="31">
        <v>45017</v>
      </c>
      <c r="B4342" s="32" t="s">
        <v>82</v>
      </c>
      <c r="C4342" s="32" t="s">
        <v>78</v>
      </c>
      <c r="D4342" s="32" t="s">
        <v>76</v>
      </c>
      <c r="E4342" s="33">
        <v>1978</v>
      </c>
      <c r="F4342" s="34">
        <v>218025.4</v>
      </c>
      <c r="G4342" s="34">
        <v>0</v>
      </c>
      <c r="H4342" s="34">
        <v>176912.99</v>
      </c>
      <c r="I4342" s="34">
        <v>0</v>
      </c>
      <c r="J4342" s="35">
        <f t="shared" si="469"/>
        <v>218025.4</v>
      </c>
      <c r="K4342" s="35">
        <f t="shared" si="470"/>
        <v>41112.410000000003</v>
      </c>
      <c r="L4342" s="35">
        <f t="shared" si="471"/>
        <v>41112.410000000003</v>
      </c>
      <c r="M4342" s="36">
        <f t="shared" si="472"/>
        <v>0.18856706603909454</v>
      </c>
      <c r="N4342" s="37">
        <f t="shared" si="473"/>
        <v>2023</v>
      </c>
      <c r="O4342" s="38" t="str">
        <f t="shared" si="474"/>
        <v>Q2</v>
      </c>
      <c r="P4342" s="37">
        <f t="shared" si="475"/>
        <v>4</v>
      </c>
    </row>
    <row r="4343" spans="1:16" x14ac:dyDescent="0.25">
      <c r="A4343" s="31">
        <v>45017</v>
      </c>
      <c r="B4343" s="32" t="s">
        <v>82</v>
      </c>
      <c r="C4343" s="32" t="s">
        <v>78</v>
      </c>
      <c r="D4343" s="32" t="s">
        <v>77</v>
      </c>
      <c r="E4343" s="33">
        <v>525</v>
      </c>
      <c r="F4343" s="34">
        <v>60043.13</v>
      </c>
      <c r="G4343" s="34">
        <v>4505.34</v>
      </c>
      <c r="H4343" s="34">
        <v>48393.78</v>
      </c>
      <c r="I4343" s="34">
        <v>0</v>
      </c>
      <c r="J4343" s="35">
        <f t="shared" si="469"/>
        <v>55537.789999999994</v>
      </c>
      <c r="K4343" s="35">
        <f t="shared" si="470"/>
        <v>7144.0099999999948</v>
      </c>
      <c r="L4343" s="35">
        <f t="shared" si="471"/>
        <v>7144.0099999999948</v>
      </c>
      <c r="M4343" s="36">
        <f t="shared" si="472"/>
        <v>0.12863331436126638</v>
      </c>
      <c r="N4343" s="37">
        <f t="shared" si="473"/>
        <v>2023</v>
      </c>
      <c r="O4343" s="38" t="str">
        <f t="shared" si="474"/>
        <v>Q2</v>
      </c>
      <c r="P4343" s="37">
        <f t="shared" si="475"/>
        <v>4</v>
      </c>
    </row>
    <row r="4344" spans="1:16" x14ac:dyDescent="0.25">
      <c r="A4344" s="31">
        <v>45017</v>
      </c>
      <c r="B4344" s="32" t="s">
        <v>82</v>
      </c>
      <c r="C4344" s="32" t="s">
        <v>79</v>
      </c>
      <c r="D4344" s="32" t="s">
        <v>76</v>
      </c>
      <c r="E4344" s="33">
        <v>156</v>
      </c>
      <c r="F4344" s="34">
        <v>17225.78</v>
      </c>
      <c r="G4344" s="34">
        <v>0</v>
      </c>
      <c r="H4344" s="34">
        <v>14228.43</v>
      </c>
      <c r="I4344" s="34">
        <v>0</v>
      </c>
      <c r="J4344" s="35">
        <f t="shared" si="469"/>
        <v>17225.78</v>
      </c>
      <c r="K4344" s="35">
        <f t="shared" si="470"/>
        <v>2997.3499999999985</v>
      </c>
      <c r="L4344" s="35">
        <f t="shared" si="471"/>
        <v>2997.3499999999985</v>
      </c>
      <c r="M4344" s="36">
        <f t="shared" si="472"/>
        <v>0.17400373161621702</v>
      </c>
      <c r="N4344" s="37">
        <f t="shared" si="473"/>
        <v>2023</v>
      </c>
      <c r="O4344" s="38" t="str">
        <f t="shared" si="474"/>
        <v>Q2</v>
      </c>
      <c r="P4344" s="37">
        <f t="shared" si="475"/>
        <v>4</v>
      </c>
    </row>
    <row r="4345" spans="1:16" x14ac:dyDescent="0.25">
      <c r="A4345" s="31">
        <v>45017</v>
      </c>
      <c r="B4345" s="32" t="s">
        <v>82</v>
      </c>
      <c r="C4345" s="32" t="s">
        <v>79</v>
      </c>
      <c r="D4345" s="32" t="s">
        <v>77</v>
      </c>
      <c r="E4345" s="33">
        <v>73</v>
      </c>
      <c r="F4345" s="34">
        <v>8125.84</v>
      </c>
      <c r="G4345" s="34">
        <v>641.95000000000005</v>
      </c>
      <c r="H4345" s="34">
        <v>6600.98</v>
      </c>
      <c r="I4345" s="34">
        <v>0</v>
      </c>
      <c r="J4345" s="35">
        <f t="shared" si="469"/>
        <v>7483.89</v>
      </c>
      <c r="K4345" s="35">
        <f t="shared" si="470"/>
        <v>882.91000000000076</v>
      </c>
      <c r="L4345" s="35">
        <f t="shared" si="471"/>
        <v>882.91000000000076</v>
      </c>
      <c r="M4345" s="36">
        <f t="shared" si="472"/>
        <v>0.11797474308147243</v>
      </c>
      <c r="N4345" s="37">
        <f t="shared" si="473"/>
        <v>2023</v>
      </c>
      <c r="O4345" s="38" t="str">
        <f t="shared" si="474"/>
        <v>Q2</v>
      </c>
      <c r="P4345" s="37">
        <f t="shared" si="475"/>
        <v>4</v>
      </c>
    </row>
    <row r="4346" spans="1:16" x14ac:dyDescent="0.25">
      <c r="A4346" s="31">
        <v>45017</v>
      </c>
      <c r="B4346" s="32" t="s">
        <v>83</v>
      </c>
      <c r="C4346" s="32" t="s">
        <v>86</v>
      </c>
      <c r="D4346" s="32" t="s">
        <v>76</v>
      </c>
      <c r="E4346" s="33">
        <v>125</v>
      </c>
      <c r="F4346" s="34">
        <v>81734.63</v>
      </c>
      <c r="G4346" s="34">
        <v>0</v>
      </c>
      <c r="H4346" s="34">
        <v>43122.7</v>
      </c>
      <c r="I4346" s="34">
        <v>7742.04</v>
      </c>
      <c r="J4346" s="35">
        <f t="shared" si="469"/>
        <v>81734.63</v>
      </c>
      <c r="K4346" s="35">
        <f t="shared" si="470"/>
        <v>38611.930000000008</v>
      </c>
      <c r="L4346" s="35">
        <f t="shared" si="471"/>
        <v>30869.890000000007</v>
      </c>
      <c r="M4346" s="36">
        <f t="shared" si="472"/>
        <v>0.47240600465188387</v>
      </c>
      <c r="N4346" s="37">
        <f t="shared" si="473"/>
        <v>2023</v>
      </c>
      <c r="O4346" s="38" t="str">
        <f t="shared" si="474"/>
        <v>Q2</v>
      </c>
      <c r="P4346" s="37">
        <f t="shared" si="475"/>
        <v>4</v>
      </c>
    </row>
    <row r="4347" spans="1:16" x14ac:dyDescent="0.25">
      <c r="A4347" s="31">
        <v>45017</v>
      </c>
      <c r="B4347" s="32" t="s">
        <v>83</v>
      </c>
      <c r="C4347" s="32" t="s">
        <v>86</v>
      </c>
      <c r="D4347" s="32" t="s">
        <v>77</v>
      </c>
      <c r="E4347" s="33">
        <v>68</v>
      </c>
      <c r="F4347" s="34">
        <v>38232.82</v>
      </c>
      <c r="G4347" s="34">
        <v>3299.09</v>
      </c>
      <c r="H4347" s="34">
        <v>20124.740000000002</v>
      </c>
      <c r="I4347" s="34">
        <v>3331.18</v>
      </c>
      <c r="J4347" s="35">
        <f t="shared" si="469"/>
        <v>34933.729999999996</v>
      </c>
      <c r="K4347" s="35">
        <f t="shared" si="470"/>
        <v>14808.989999999994</v>
      </c>
      <c r="L4347" s="35">
        <f t="shared" si="471"/>
        <v>11477.809999999994</v>
      </c>
      <c r="M4347" s="36">
        <f t="shared" si="472"/>
        <v>0.42391665590820093</v>
      </c>
      <c r="N4347" s="37">
        <f t="shared" si="473"/>
        <v>2023</v>
      </c>
      <c r="O4347" s="38" t="str">
        <f t="shared" si="474"/>
        <v>Q2</v>
      </c>
      <c r="P4347" s="37">
        <f t="shared" si="475"/>
        <v>4</v>
      </c>
    </row>
    <row r="4348" spans="1:16" x14ac:dyDescent="0.25">
      <c r="A4348" s="31">
        <v>45017</v>
      </c>
      <c r="B4348" s="32" t="s">
        <v>83</v>
      </c>
      <c r="C4348" s="32" t="s">
        <v>75</v>
      </c>
      <c r="D4348" s="32" t="s">
        <v>76</v>
      </c>
      <c r="E4348" s="33">
        <v>82</v>
      </c>
      <c r="F4348" s="34">
        <v>44789.49</v>
      </c>
      <c r="G4348" s="34">
        <v>0</v>
      </c>
      <c r="H4348" s="34">
        <v>23421.21</v>
      </c>
      <c r="I4348" s="34">
        <v>0</v>
      </c>
      <c r="J4348" s="35">
        <f t="shared" si="469"/>
        <v>44789.49</v>
      </c>
      <c r="K4348" s="35">
        <f t="shared" si="470"/>
        <v>21368.28</v>
      </c>
      <c r="L4348" s="35">
        <f t="shared" si="471"/>
        <v>21368.28</v>
      </c>
      <c r="M4348" s="36">
        <f t="shared" si="472"/>
        <v>0.47708245840709507</v>
      </c>
      <c r="N4348" s="37">
        <f t="shared" si="473"/>
        <v>2023</v>
      </c>
      <c r="O4348" s="38" t="str">
        <f t="shared" si="474"/>
        <v>Q2</v>
      </c>
      <c r="P4348" s="37">
        <f t="shared" si="475"/>
        <v>4</v>
      </c>
    </row>
    <row r="4349" spans="1:16" x14ac:dyDescent="0.25">
      <c r="A4349" s="31">
        <v>45017</v>
      </c>
      <c r="B4349" s="32" t="s">
        <v>83</v>
      </c>
      <c r="C4349" s="32" t="s">
        <v>75</v>
      </c>
      <c r="D4349" s="32" t="s">
        <v>77</v>
      </c>
      <c r="E4349" s="33">
        <v>83</v>
      </c>
      <c r="F4349" s="34">
        <v>55815.75</v>
      </c>
      <c r="G4349" s="34">
        <v>4519.1899999999996</v>
      </c>
      <c r="H4349" s="34">
        <v>29137.95</v>
      </c>
      <c r="I4349" s="34">
        <v>0</v>
      </c>
      <c r="J4349" s="35">
        <f t="shared" si="469"/>
        <v>51296.56</v>
      </c>
      <c r="K4349" s="35">
        <f t="shared" si="470"/>
        <v>22158.609999999997</v>
      </c>
      <c r="L4349" s="35">
        <f t="shared" si="471"/>
        <v>22158.609999999997</v>
      </c>
      <c r="M4349" s="36">
        <f t="shared" si="472"/>
        <v>0.43197068185468962</v>
      </c>
      <c r="N4349" s="37">
        <f t="shared" si="473"/>
        <v>2023</v>
      </c>
      <c r="O4349" s="38" t="str">
        <f t="shared" si="474"/>
        <v>Q2</v>
      </c>
      <c r="P4349" s="37">
        <f t="shared" si="475"/>
        <v>4</v>
      </c>
    </row>
    <row r="4350" spans="1:16" x14ac:dyDescent="0.25">
      <c r="A4350" s="31">
        <v>45017</v>
      </c>
      <c r="B4350" s="32" t="s">
        <v>83</v>
      </c>
      <c r="C4350" s="32" t="s">
        <v>78</v>
      </c>
      <c r="D4350" s="32" t="s">
        <v>76</v>
      </c>
      <c r="E4350" s="33">
        <v>501</v>
      </c>
      <c r="F4350" s="34">
        <v>326475.58</v>
      </c>
      <c r="G4350" s="34">
        <v>0</v>
      </c>
      <c r="H4350" s="34">
        <v>171905.46</v>
      </c>
      <c r="I4350" s="34">
        <v>0</v>
      </c>
      <c r="J4350" s="35">
        <f t="shared" si="469"/>
        <v>326475.58</v>
      </c>
      <c r="K4350" s="35">
        <f t="shared" si="470"/>
        <v>154570.12000000002</v>
      </c>
      <c r="L4350" s="35">
        <f t="shared" si="471"/>
        <v>154570.12000000002</v>
      </c>
      <c r="M4350" s="36">
        <f t="shared" si="472"/>
        <v>0.47345078612005226</v>
      </c>
      <c r="N4350" s="37">
        <f t="shared" si="473"/>
        <v>2023</v>
      </c>
      <c r="O4350" s="38" t="str">
        <f t="shared" si="474"/>
        <v>Q2</v>
      </c>
      <c r="P4350" s="37">
        <f t="shared" si="475"/>
        <v>4</v>
      </c>
    </row>
    <row r="4351" spans="1:16" x14ac:dyDescent="0.25">
      <c r="A4351" s="31">
        <v>45017</v>
      </c>
      <c r="B4351" s="32" t="s">
        <v>83</v>
      </c>
      <c r="C4351" s="32" t="s">
        <v>78</v>
      </c>
      <c r="D4351" s="32" t="s">
        <v>77</v>
      </c>
      <c r="E4351" s="33">
        <v>133</v>
      </c>
      <c r="F4351" s="34">
        <v>83584</v>
      </c>
      <c r="G4351" s="34">
        <v>6255.16</v>
      </c>
      <c r="H4351" s="34">
        <v>44258.89</v>
      </c>
      <c r="I4351" s="34">
        <v>0</v>
      </c>
      <c r="J4351" s="35">
        <f t="shared" si="469"/>
        <v>77328.84</v>
      </c>
      <c r="K4351" s="35">
        <f t="shared" si="470"/>
        <v>33069.949999999997</v>
      </c>
      <c r="L4351" s="35">
        <f t="shared" si="471"/>
        <v>33069.949999999997</v>
      </c>
      <c r="M4351" s="36">
        <f t="shared" si="472"/>
        <v>0.42765351193681422</v>
      </c>
      <c r="N4351" s="37">
        <f t="shared" si="473"/>
        <v>2023</v>
      </c>
      <c r="O4351" s="38" t="str">
        <f t="shared" si="474"/>
        <v>Q2</v>
      </c>
      <c r="P4351" s="37">
        <f t="shared" si="475"/>
        <v>4</v>
      </c>
    </row>
    <row r="4352" spans="1:16" x14ac:dyDescent="0.25">
      <c r="A4352" s="31">
        <v>45017</v>
      </c>
      <c r="B4352" s="32" t="s">
        <v>83</v>
      </c>
      <c r="C4352" s="32" t="s">
        <v>79</v>
      </c>
      <c r="D4352" s="32" t="s">
        <v>76</v>
      </c>
      <c r="E4352" s="33">
        <v>43</v>
      </c>
      <c r="F4352" s="34">
        <v>28157.71</v>
      </c>
      <c r="G4352" s="34">
        <v>0</v>
      </c>
      <c r="H4352" s="34">
        <v>14819.86</v>
      </c>
      <c r="I4352" s="34">
        <v>0</v>
      </c>
      <c r="J4352" s="35">
        <f t="shared" si="469"/>
        <v>28157.71</v>
      </c>
      <c r="K4352" s="35">
        <f t="shared" si="470"/>
        <v>13337.849999999999</v>
      </c>
      <c r="L4352" s="35">
        <f t="shared" si="471"/>
        <v>13337.849999999999</v>
      </c>
      <c r="M4352" s="36">
        <f t="shared" si="472"/>
        <v>0.47368376192524175</v>
      </c>
      <c r="N4352" s="37">
        <f t="shared" si="473"/>
        <v>2023</v>
      </c>
      <c r="O4352" s="38" t="str">
        <f t="shared" si="474"/>
        <v>Q2</v>
      </c>
      <c r="P4352" s="37">
        <f t="shared" si="475"/>
        <v>4</v>
      </c>
    </row>
    <row r="4353" spans="1:16" x14ac:dyDescent="0.25">
      <c r="A4353" s="31">
        <v>45017</v>
      </c>
      <c r="B4353" s="32" t="s">
        <v>83</v>
      </c>
      <c r="C4353" s="32" t="s">
        <v>79</v>
      </c>
      <c r="D4353" s="32" t="s">
        <v>77</v>
      </c>
      <c r="E4353" s="33">
        <v>22</v>
      </c>
      <c r="F4353" s="34">
        <v>18778.669999999998</v>
      </c>
      <c r="G4353" s="34">
        <v>1535.15</v>
      </c>
      <c r="H4353" s="34">
        <v>10157.799999999999</v>
      </c>
      <c r="I4353" s="34">
        <v>0</v>
      </c>
      <c r="J4353" s="35">
        <f t="shared" si="469"/>
        <v>17243.519999999997</v>
      </c>
      <c r="K4353" s="35">
        <f t="shared" si="470"/>
        <v>7085.7199999999975</v>
      </c>
      <c r="L4353" s="35">
        <f t="shared" si="471"/>
        <v>7085.7199999999975</v>
      </c>
      <c r="M4353" s="36">
        <f t="shared" si="472"/>
        <v>0.41092074008091151</v>
      </c>
      <c r="N4353" s="37">
        <f t="shared" si="473"/>
        <v>2023</v>
      </c>
      <c r="O4353" s="38" t="str">
        <f t="shared" si="474"/>
        <v>Q2</v>
      </c>
      <c r="P4353" s="37">
        <f t="shared" si="475"/>
        <v>4</v>
      </c>
    </row>
    <row r="4354" spans="1:16" x14ac:dyDescent="0.25">
      <c r="A4354" s="31">
        <v>45017</v>
      </c>
      <c r="B4354" s="32" t="s">
        <v>84</v>
      </c>
      <c r="C4354" s="32" t="s">
        <v>86</v>
      </c>
      <c r="D4354" s="32" t="s">
        <v>76</v>
      </c>
      <c r="E4354" s="33">
        <v>59</v>
      </c>
      <c r="F4354" s="34">
        <v>188649.81</v>
      </c>
      <c r="G4354" s="34">
        <v>0</v>
      </c>
      <c r="H4354" s="34">
        <v>149093.79</v>
      </c>
      <c r="I4354" s="34">
        <v>17901.96</v>
      </c>
      <c r="J4354" s="35">
        <f t="shared" ref="J4354:J4417" si="476">F4354-G4354</f>
        <v>188649.81</v>
      </c>
      <c r="K4354" s="35">
        <f t="shared" ref="K4354:K4417" si="477">J4354-H4354</f>
        <v>39556.01999999999</v>
      </c>
      <c r="L4354" s="35">
        <f t="shared" ref="L4354:L4417" si="478">K4354-I4354</f>
        <v>21654.05999999999</v>
      </c>
      <c r="M4354" s="36">
        <f t="shared" ref="M4354:M4417" si="479">IF(J4354=0,0,K4354/J4354)</f>
        <v>0.20967961748808542</v>
      </c>
      <c r="N4354" s="37">
        <f t="shared" ref="N4354:N4417" si="480">YEAR(A4354)</f>
        <v>2023</v>
      </c>
      <c r="O4354" s="38" t="str">
        <f t="shared" ref="O4354:O4417" si="481">"Q"&amp;ROUNDUP(MONTH(A4354)/3,0)</f>
        <v>Q2</v>
      </c>
      <c r="P4354" s="37">
        <f t="shared" ref="P4354:P4417" si="482">MONTH(A4354)</f>
        <v>4</v>
      </c>
    </row>
    <row r="4355" spans="1:16" x14ac:dyDescent="0.25">
      <c r="A4355" s="31">
        <v>45017</v>
      </c>
      <c r="B4355" s="32" t="s">
        <v>84</v>
      </c>
      <c r="C4355" s="32" t="s">
        <v>86</v>
      </c>
      <c r="D4355" s="32" t="s">
        <v>77</v>
      </c>
      <c r="E4355" s="33">
        <v>43</v>
      </c>
      <c r="F4355" s="34">
        <v>172276.41</v>
      </c>
      <c r="G4355" s="34">
        <v>13916.7</v>
      </c>
      <c r="H4355" s="34">
        <v>143215</v>
      </c>
      <c r="I4355" s="34">
        <v>15096.22</v>
      </c>
      <c r="J4355" s="35">
        <f t="shared" si="476"/>
        <v>158359.71</v>
      </c>
      <c r="K4355" s="35">
        <f t="shared" si="477"/>
        <v>15144.709999999992</v>
      </c>
      <c r="L4355" s="35">
        <f t="shared" si="478"/>
        <v>48.489999999992506</v>
      </c>
      <c r="M4355" s="36">
        <f t="shared" si="479"/>
        <v>9.5634868237634382E-2</v>
      </c>
      <c r="N4355" s="37">
        <f t="shared" si="480"/>
        <v>2023</v>
      </c>
      <c r="O4355" s="38" t="str">
        <f t="shared" si="481"/>
        <v>Q2</v>
      </c>
      <c r="P4355" s="37">
        <f t="shared" si="482"/>
        <v>4</v>
      </c>
    </row>
    <row r="4356" spans="1:16" x14ac:dyDescent="0.25">
      <c r="A4356" s="31">
        <v>45017</v>
      </c>
      <c r="B4356" s="32" t="s">
        <v>84</v>
      </c>
      <c r="C4356" s="32" t="s">
        <v>75</v>
      </c>
      <c r="D4356" s="32" t="s">
        <v>76</v>
      </c>
      <c r="E4356" s="33">
        <v>52</v>
      </c>
      <c r="F4356" s="34">
        <v>242255.56</v>
      </c>
      <c r="G4356" s="34">
        <v>0</v>
      </c>
      <c r="H4356" s="34">
        <v>198825.54</v>
      </c>
      <c r="I4356" s="34">
        <v>0</v>
      </c>
      <c r="J4356" s="35">
        <f t="shared" si="476"/>
        <v>242255.56</v>
      </c>
      <c r="K4356" s="35">
        <f t="shared" si="477"/>
        <v>43430.01999999999</v>
      </c>
      <c r="L4356" s="35">
        <f t="shared" si="478"/>
        <v>43430.01999999999</v>
      </c>
      <c r="M4356" s="36">
        <f t="shared" si="479"/>
        <v>0.17927357374171304</v>
      </c>
      <c r="N4356" s="37">
        <f t="shared" si="480"/>
        <v>2023</v>
      </c>
      <c r="O4356" s="38" t="str">
        <f t="shared" si="481"/>
        <v>Q2</v>
      </c>
      <c r="P4356" s="37">
        <f t="shared" si="482"/>
        <v>4</v>
      </c>
    </row>
    <row r="4357" spans="1:16" x14ac:dyDescent="0.25">
      <c r="A4357" s="31">
        <v>45017</v>
      </c>
      <c r="B4357" s="32" t="s">
        <v>84</v>
      </c>
      <c r="C4357" s="32" t="s">
        <v>75</v>
      </c>
      <c r="D4357" s="32" t="s">
        <v>77</v>
      </c>
      <c r="E4357" s="33">
        <v>36</v>
      </c>
      <c r="F4357" s="34">
        <v>146128.91</v>
      </c>
      <c r="G4357" s="34">
        <v>11946.06</v>
      </c>
      <c r="H4357" s="34">
        <v>119621.9</v>
      </c>
      <c r="I4357" s="34">
        <v>0</v>
      </c>
      <c r="J4357" s="35">
        <f t="shared" si="476"/>
        <v>134182.85</v>
      </c>
      <c r="K4357" s="35">
        <f t="shared" si="477"/>
        <v>14560.950000000012</v>
      </c>
      <c r="L4357" s="35">
        <f t="shared" si="478"/>
        <v>14560.950000000012</v>
      </c>
      <c r="M4357" s="36">
        <f t="shared" si="479"/>
        <v>0.10851573058703114</v>
      </c>
      <c r="N4357" s="37">
        <f t="shared" si="480"/>
        <v>2023</v>
      </c>
      <c r="O4357" s="38" t="str">
        <f t="shared" si="481"/>
        <v>Q2</v>
      </c>
      <c r="P4357" s="37">
        <f t="shared" si="482"/>
        <v>4</v>
      </c>
    </row>
    <row r="4358" spans="1:16" x14ac:dyDescent="0.25">
      <c r="A4358" s="31">
        <v>45017</v>
      </c>
      <c r="B4358" s="32" t="s">
        <v>84</v>
      </c>
      <c r="C4358" s="32" t="s">
        <v>78</v>
      </c>
      <c r="D4358" s="32" t="s">
        <v>76</v>
      </c>
      <c r="E4358" s="33">
        <v>177</v>
      </c>
      <c r="F4358" s="34">
        <v>742950.45</v>
      </c>
      <c r="G4358" s="34">
        <v>0</v>
      </c>
      <c r="H4358" s="34">
        <v>598812.59</v>
      </c>
      <c r="I4358" s="34">
        <v>0</v>
      </c>
      <c r="J4358" s="35">
        <f t="shared" si="476"/>
        <v>742950.45</v>
      </c>
      <c r="K4358" s="35">
        <f t="shared" si="477"/>
        <v>144137.85999999999</v>
      </c>
      <c r="L4358" s="35">
        <f t="shared" si="478"/>
        <v>144137.85999999999</v>
      </c>
      <c r="M4358" s="36">
        <f t="shared" si="479"/>
        <v>0.19400736617092026</v>
      </c>
      <c r="N4358" s="37">
        <f t="shared" si="480"/>
        <v>2023</v>
      </c>
      <c r="O4358" s="38" t="str">
        <f t="shared" si="481"/>
        <v>Q2</v>
      </c>
      <c r="P4358" s="37">
        <f t="shared" si="482"/>
        <v>4</v>
      </c>
    </row>
    <row r="4359" spans="1:16" x14ac:dyDescent="0.25">
      <c r="A4359" s="31">
        <v>45017</v>
      </c>
      <c r="B4359" s="32" t="s">
        <v>84</v>
      </c>
      <c r="C4359" s="32" t="s">
        <v>78</v>
      </c>
      <c r="D4359" s="32" t="s">
        <v>77</v>
      </c>
      <c r="E4359" s="33">
        <v>55</v>
      </c>
      <c r="F4359" s="34">
        <v>233418.79</v>
      </c>
      <c r="G4359" s="34">
        <v>18317.080000000002</v>
      </c>
      <c r="H4359" s="34">
        <v>184655</v>
      </c>
      <c r="I4359" s="34">
        <v>0</v>
      </c>
      <c r="J4359" s="35">
        <f t="shared" si="476"/>
        <v>215101.71000000002</v>
      </c>
      <c r="K4359" s="35">
        <f t="shared" si="477"/>
        <v>30446.710000000021</v>
      </c>
      <c r="L4359" s="35">
        <f t="shared" si="478"/>
        <v>30446.710000000021</v>
      </c>
      <c r="M4359" s="36">
        <f t="shared" si="479"/>
        <v>0.14154564368642172</v>
      </c>
      <c r="N4359" s="37">
        <f t="shared" si="480"/>
        <v>2023</v>
      </c>
      <c r="O4359" s="38" t="str">
        <f t="shared" si="481"/>
        <v>Q2</v>
      </c>
      <c r="P4359" s="37">
        <f t="shared" si="482"/>
        <v>4</v>
      </c>
    </row>
    <row r="4360" spans="1:16" x14ac:dyDescent="0.25">
      <c r="A4360" s="31">
        <v>45017</v>
      </c>
      <c r="B4360" s="32" t="s">
        <v>84</v>
      </c>
      <c r="C4360" s="32" t="s">
        <v>79</v>
      </c>
      <c r="D4360" s="32" t="s">
        <v>76</v>
      </c>
      <c r="E4360" s="33">
        <v>21</v>
      </c>
      <c r="F4360" s="34">
        <v>85575.94</v>
      </c>
      <c r="G4360" s="34">
        <v>0</v>
      </c>
      <c r="H4360" s="34">
        <v>64819.81</v>
      </c>
      <c r="I4360" s="34">
        <v>0</v>
      </c>
      <c r="J4360" s="35">
        <f t="shared" si="476"/>
        <v>85575.94</v>
      </c>
      <c r="K4360" s="35">
        <f t="shared" si="477"/>
        <v>20756.130000000005</v>
      </c>
      <c r="L4360" s="35">
        <f t="shared" si="478"/>
        <v>20756.130000000005</v>
      </c>
      <c r="M4360" s="36">
        <f t="shared" si="479"/>
        <v>0.24254632785804053</v>
      </c>
      <c r="N4360" s="37">
        <f t="shared" si="480"/>
        <v>2023</v>
      </c>
      <c r="O4360" s="38" t="str">
        <f t="shared" si="481"/>
        <v>Q2</v>
      </c>
      <c r="P4360" s="37">
        <f t="shared" si="482"/>
        <v>4</v>
      </c>
    </row>
    <row r="4361" spans="1:16" x14ac:dyDescent="0.25">
      <c r="A4361" s="31">
        <v>45017</v>
      </c>
      <c r="B4361" s="32" t="s">
        <v>84</v>
      </c>
      <c r="C4361" s="32" t="s">
        <v>79</v>
      </c>
      <c r="D4361" s="32" t="s">
        <v>77</v>
      </c>
      <c r="E4361" s="33">
        <v>11</v>
      </c>
      <c r="F4361" s="34">
        <v>44246.239999999998</v>
      </c>
      <c r="G4361" s="34">
        <v>3971.53</v>
      </c>
      <c r="H4361" s="34">
        <v>36754.71</v>
      </c>
      <c r="I4361" s="34">
        <v>0</v>
      </c>
      <c r="J4361" s="35">
        <f t="shared" si="476"/>
        <v>40274.71</v>
      </c>
      <c r="K4361" s="35">
        <f t="shared" si="477"/>
        <v>3520</v>
      </c>
      <c r="L4361" s="35">
        <f t="shared" si="478"/>
        <v>3520</v>
      </c>
      <c r="M4361" s="36">
        <f t="shared" si="479"/>
        <v>8.7399760296225593E-2</v>
      </c>
      <c r="N4361" s="37">
        <f t="shared" si="480"/>
        <v>2023</v>
      </c>
      <c r="O4361" s="38" t="str">
        <f t="shared" si="481"/>
        <v>Q2</v>
      </c>
      <c r="P4361" s="37">
        <f t="shared" si="482"/>
        <v>4</v>
      </c>
    </row>
    <row r="4362" spans="1:16" x14ac:dyDescent="0.25">
      <c r="A4362" s="31">
        <v>45017</v>
      </c>
      <c r="B4362" s="32" t="s">
        <v>85</v>
      </c>
      <c r="C4362" s="32" t="s">
        <v>86</v>
      </c>
      <c r="D4362" s="32" t="s">
        <v>76</v>
      </c>
      <c r="E4362" s="33">
        <v>47</v>
      </c>
      <c r="F4362" s="34">
        <v>62089.91</v>
      </c>
      <c r="G4362" s="34">
        <v>0</v>
      </c>
      <c r="H4362" s="34">
        <v>33572.99</v>
      </c>
      <c r="I4362" s="34">
        <v>6033.62</v>
      </c>
      <c r="J4362" s="35">
        <f t="shared" si="476"/>
        <v>62089.91</v>
      </c>
      <c r="K4362" s="35">
        <f t="shared" si="477"/>
        <v>28516.920000000006</v>
      </c>
      <c r="L4362" s="35">
        <f t="shared" si="478"/>
        <v>22483.300000000007</v>
      </c>
      <c r="M4362" s="36">
        <f t="shared" si="479"/>
        <v>0.4592842862874178</v>
      </c>
      <c r="N4362" s="37">
        <f t="shared" si="480"/>
        <v>2023</v>
      </c>
      <c r="O4362" s="38" t="str">
        <f t="shared" si="481"/>
        <v>Q2</v>
      </c>
      <c r="P4362" s="37">
        <f t="shared" si="482"/>
        <v>4</v>
      </c>
    </row>
    <row r="4363" spans="1:16" x14ac:dyDescent="0.25">
      <c r="A4363" s="31">
        <v>45017</v>
      </c>
      <c r="B4363" s="32" t="s">
        <v>85</v>
      </c>
      <c r="C4363" s="32" t="s">
        <v>86</v>
      </c>
      <c r="D4363" s="32" t="s">
        <v>77</v>
      </c>
      <c r="E4363" s="33">
        <v>23</v>
      </c>
      <c r="F4363" s="34">
        <v>25658.19</v>
      </c>
      <c r="G4363" s="34">
        <v>2219.0300000000002</v>
      </c>
      <c r="H4363" s="34">
        <v>14251.58</v>
      </c>
      <c r="I4363" s="34">
        <v>2231.14</v>
      </c>
      <c r="J4363" s="35">
        <f t="shared" si="476"/>
        <v>23439.16</v>
      </c>
      <c r="K4363" s="35">
        <f t="shared" si="477"/>
        <v>9187.58</v>
      </c>
      <c r="L4363" s="35">
        <f t="shared" si="478"/>
        <v>6956.4400000000005</v>
      </c>
      <c r="M4363" s="36">
        <f t="shared" si="479"/>
        <v>0.39197565100455817</v>
      </c>
      <c r="N4363" s="37">
        <f t="shared" si="480"/>
        <v>2023</v>
      </c>
      <c r="O4363" s="38" t="str">
        <f t="shared" si="481"/>
        <v>Q2</v>
      </c>
      <c r="P4363" s="37">
        <f t="shared" si="482"/>
        <v>4</v>
      </c>
    </row>
    <row r="4364" spans="1:16" x14ac:dyDescent="0.25">
      <c r="A4364" s="31">
        <v>45017</v>
      </c>
      <c r="B4364" s="32" t="s">
        <v>85</v>
      </c>
      <c r="C4364" s="32" t="s">
        <v>75</v>
      </c>
      <c r="D4364" s="32" t="s">
        <v>76</v>
      </c>
      <c r="E4364" s="33">
        <v>48</v>
      </c>
      <c r="F4364" s="34">
        <v>66832.87</v>
      </c>
      <c r="G4364" s="34">
        <v>0</v>
      </c>
      <c r="H4364" s="34">
        <v>36624.69</v>
      </c>
      <c r="I4364" s="34">
        <v>0</v>
      </c>
      <c r="J4364" s="35">
        <f t="shared" si="476"/>
        <v>66832.87</v>
      </c>
      <c r="K4364" s="35">
        <f t="shared" si="477"/>
        <v>30208.179999999993</v>
      </c>
      <c r="L4364" s="35">
        <f t="shared" si="478"/>
        <v>30208.179999999993</v>
      </c>
      <c r="M4364" s="36">
        <f t="shared" si="479"/>
        <v>0.451995851741815</v>
      </c>
      <c r="N4364" s="37">
        <f t="shared" si="480"/>
        <v>2023</v>
      </c>
      <c r="O4364" s="38" t="str">
        <f t="shared" si="481"/>
        <v>Q2</v>
      </c>
      <c r="P4364" s="37">
        <f t="shared" si="482"/>
        <v>4</v>
      </c>
    </row>
    <row r="4365" spans="1:16" x14ac:dyDescent="0.25">
      <c r="A4365" s="31">
        <v>45017</v>
      </c>
      <c r="B4365" s="32" t="s">
        <v>85</v>
      </c>
      <c r="C4365" s="32" t="s">
        <v>75</v>
      </c>
      <c r="D4365" s="32" t="s">
        <v>77</v>
      </c>
      <c r="E4365" s="33">
        <v>31</v>
      </c>
      <c r="F4365" s="34">
        <v>45624.67</v>
      </c>
      <c r="G4365" s="34">
        <v>3754.05</v>
      </c>
      <c r="H4365" s="34">
        <v>23341.18</v>
      </c>
      <c r="I4365" s="34">
        <v>0</v>
      </c>
      <c r="J4365" s="35">
        <f t="shared" si="476"/>
        <v>41870.619999999995</v>
      </c>
      <c r="K4365" s="35">
        <f t="shared" si="477"/>
        <v>18529.439999999995</v>
      </c>
      <c r="L4365" s="35">
        <f t="shared" si="478"/>
        <v>18529.439999999995</v>
      </c>
      <c r="M4365" s="36">
        <f t="shared" si="479"/>
        <v>0.44254037795475676</v>
      </c>
      <c r="N4365" s="37">
        <f t="shared" si="480"/>
        <v>2023</v>
      </c>
      <c r="O4365" s="38" t="str">
        <f t="shared" si="481"/>
        <v>Q2</v>
      </c>
      <c r="P4365" s="37">
        <f t="shared" si="482"/>
        <v>4</v>
      </c>
    </row>
    <row r="4366" spans="1:16" x14ac:dyDescent="0.25">
      <c r="A4366" s="31">
        <v>45017</v>
      </c>
      <c r="B4366" s="32" t="s">
        <v>85</v>
      </c>
      <c r="C4366" s="32" t="s">
        <v>78</v>
      </c>
      <c r="D4366" s="32" t="s">
        <v>76</v>
      </c>
      <c r="E4366" s="33">
        <v>208</v>
      </c>
      <c r="F4366" s="34">
        <v>264659.51</v>
      </c>
      <c r="G4366" s="34">
        <v>0</v>
      </c>
      <c r="H4366" s="34">
        <v>142787.93</v>
      </c>
      <c r="I4366" s="34">
        <v>0</v>
      </c>
      <c r="J4366" s="35">
        <f t="shared" si="476"/>
        <v>264659.51</v>
      </c>
      <c r="K4366" s="35">
        <f t="shared" si="477"/>
        <v>121871.58000000002</v>
      </c>
      <c r="L4366" s="35">
        <f t="shared" si="478"/>
        <v>121871.58000000002</v>
      </c>
      <c r="M4366" s="36">
        <f t="shared" si="479"/>
        <v>0.46048441637332438</v>
      </c>
      <c r="N4366" s="37">
        <f t="shared" si="480"/>
        <v>2023</v>
      </c>
      <c r="O4366" s="38" t="str">
        <f t="shared" si="481"/>
        <v>Q2</v>
      </c>
      <c r="P4366" s="37">
        <f t="shared" si="482"/>
        <v>4</v>
      </c>
    </row>
    <row r="4367" spans="1:16" x14ac:dyDescent="0.25">
      <c r="A4367" s="31">
        <v>45017</v>
      </c>
      <c r="B4367" s="32" t="s">
        <v>85</v>
      </c>
      <c r="C4367" s="32" t="s">
        <v>78</v>
      </c>
      <c r="D4367" s="32" t="s">
        <v>77</v>
      </c>
      <c r="E4367" s="33">
        <v>57</v>
      </c>
      <c r="F4367" s="34">
        <v>79205.33</v>
      </c>
      <c r="G4367" s="34">
        <v>6228.04</v>
      </c>
      <c r="H4367" s="34">
        <v>42126.03</v>
      </c>
      <c r="I4367" s="34">
        <v>0</v>
      </c>
      <c r="J4367" s="35">
        <f t="shared" si="476"/>
        <v>72977.290000000008</v>
      </c>
      <c r="K4367" s="35">
        <f t="shared" si="477"/>
        <v>30851.260000000009</v>
      </c>
      <c r="L4367" s="35">
        <f t="shared" si="478"/>
        <v>30851.260000000009</v>
      </c>
      <c r="M4367" s="36">
        <f t="shared" si="479"/>
        <v>0.42275151625937335</v>
      </c>
      <c r="N4367" s="37">
        <f t="shared" si="480"/>
        <v>2023</v>
      </c>
      <c r="O4367" s="38" t="str">
        <f t="shared" si="481"/>
        <v>Q2</v>
      </c>
      <c r="P4367" s="37">
        <f t="shared" si="482"/>
        <v>4</v>
      </c>
    </row>
    <row r="4368" spans="1:16" x14ac:dyDescent="0.25">
      <c r="A4368" s="31">
        <v>45017</v>
      </c>
      <c r="B4368" s="32" t="s">
        <v>85</v>
      </c>
      <c r="C4368" s="32" t="s">
        <v>79</v>
      </c>
      <c r="D4368" s="32" t="s">
        <v>76</v>
      </c>
      <c r="E4368" s="33">
        <v>20</v>
      </c>
      <c r="F4368" s="34">
        <v>27924.54</v>
      </c>
      <c r="G4368" s="34">
        <v>0</v>
      </c>
      <c r="H4368" s="34">
        <v>14960.95</v>
      </c>
      <c r="I4368" s="34">
        <v>0</v>
      </c>
      <c r="J4368" s="35">
        <f t="shared" si="476"/>
        <v>27924.54</v>
      </c>
      <c r="K4368" s="35">
        <f t="shared" si="477"/>
        <v>12963.59</v>
      </c>
      <c r="L4368" s="35">
        <f t="shared" si="478"/>
        <v>12963.59</v>
      </c>
      <c r="M4368" s="36">
        <f t="shared" si="479"/>
        <v>0.46423647444147692</v>
      </c>
      <c r="N4368" s="37">
        <f t="shared" si="480"/>
        <v>2023</v>
      </c>
      <c r="O4368" s="38" t="str">
        <f t="shared" si="481"/>
        <v>Q2</v>
      </c>
      <c r="P4368" s="37">
        <f t="shared" si="482"/>
        <v>4</v>
      </c>
    </row>
    <row r="4369" spans="1:16" x14ac:dyDescent="0.25">
      <c r="A4369" s="31">
        <v>45017</v>
      </c>
      <c r="B4369" s="32" t="s">
        <v>85</v>
      </c>
      <c r="C4369" s="32" t="s">
        <v>79</v>
      </c>
      <c r="D4369" s="32" t="s">
        <v>77</v>
      </c>
      <c r="E4369" s="33">
        <v>17</v>
      </c>
      <c r="F4369" s="34">
        <v>25860.36</v>
      </c>
      <c r="G4369" s="34">
        <v>2304.6</v>
      </c>
      <c r="H4369" s="34">
        <v>13880.79</v>
      </c>
      <c r="I4369" s="34">
        <v>0</v>
      </c>
      <c r="J4369" s="35">
        <f t="shared" si="476"/>
        <v>23555.760000000002</v>
      </c>
      <c r="K4369" s="35">
        <f t="shared" si="477"/>
        <v>9674.9700000000012</v>
      </c>
      <c r="L4369" s="35">
        <f t="shared" si="478"/>
        <v>9674.9700000000012</v>
      </c>
      <c r="M4369" s="36">
        <f t="shared" si="479"/>
        <v>0.41072629369631886</v>
      </c>
      <c r="N4369" s="37">
        <f t="shared" si="480"/>
        <v>2023</v>
      </c>
      <c r="O4369" s="38" t="str">
        <f t="shared" si="481"/>
        <v>Q2</v>
      </c>
      <c r="P4369" s="37">
        <f t="shared" si="482"/>
        <v>4</v>
      </c>
    </row>
    <row r="4370" spans="1:16" x14ac:dyDescent="0.25">
      <c r="A4370" s="31">
        <v>45047</v>
      </c>
      <c r="B4370" s="32" t="s">
        <v>74</v>
      </c>
      <c r="C4370" s="32" t="s">
        <v>86</v>
      </c>
      <c r="D4370" s="32" t="s">
        <v>76</v>
      </c>
      <c r="E4370" s="33">
        <v>93</v>
      </c>
      <c r="F4370" s="34">
        <v>43940.76</v>
      </c>
      <c r="G4370" s="34">
        <v>0</v>
      </c>
      <c r="H4370" s="34">
        <v>27082.639999999999</v>
      </c>
      <c r="I4370" s="34">
        <v>4156.37</v>
      </c>
      <c r="J4370" s="35">
        <f t="shared" si="476"/>
        <v>43940.76</v>
      </c>
      <c r="K4370" s="35">
        <f t="shared" si="477"/>
        <v>16858.120000000003</v>
      </c>
      <c r="L4370" s="35">
        <f t="shared" si="478"/>
        <v>12701.750000000004</v>
      </c>
      <c r="M4370" s="36">
        <f t="shared" si="479"/>
        <v>0.38365563089942006</v>
      </c>
      <c r="N4370" s="37">
        <f t="shared" si="480"/>
        <v>2023</v>
      </c>
      <c r="O4370" s="38" t="str">
        <f t="shared" si="481"/>
        <v>Q2</v>
      </c>
      <c r="P4370" s="37">
        <f t="shared" si="482"/>
        <v>5</v>
      </c>
    </row>
    <row r="4371" spans="1:16" x14ac:dyDescent="0.25">
      <c r="A4371" s="31">
        <v>45047</v>
      </c>
      <c r="B4371" s="32" t="s">
        <v>74</v>
      </c>
      <c r="C4371" s="32" t="s">
        <v>86</v>
      </c>
      <c r="D4371" s="32" t="s">
        <v>77</v>
      </c>
      <c r="E4371" s="33">
        <v>89</v>
      </c>
      <c r="F4371" s="34">
        <v>43710.95</v>
      </c>
      <c r="G4371" s="34">
        <v>2982.64</v>
      </c>
      <c r="H4371" s="34">
        <v>25219.89</v>
      </c>
      <c r="I4371" s="34">
        <v>3895.51</v>
      </c>
      <c r="J4371" s="35">
        <f t="shared" si="476"/>
        <v>40728.31</v>
      </c>
      <c r="K4371" s="35">
        <f t="shared" si="477"/>
        <v>15508.419999999998</v>
      </c>
      <c r="L4371" s="35">
        <f t="shared" si="478"/>
        <v>11612.909999999998</v>
      </c>
      <c r="M4371" s="36">
        <f t="shared" si="479"/>
        <v>0.38077740028987206</v>
      </c>
      <c r="N4371" s="37">
        <f t="shared" si="480"/>
        <v>2023</v>
      </c>
      <c r="O4371" s="38" t="str">
        <f t="shared" si="481"/>
        <v>Q2</v>
      </c>
      <c r="P4371" s="37">
        <f t="shared" si="482"/>
        <v>5</v>
      </c>
    </row>
    <row r="4372" spans="1:16" x14ac:dyDescent="0.25">
      <c r="A4372" s="31">
        <v>45047</v>
      </c>
      <c r="B4372" s="32" t="s">
        <v>74</v>
      </c>
      <c r="C4372" s="32" t="s">
        <v>75</v>
      </c>
      <c r="D4372" s="32" t="s">
        <v>76</v>
      </c>
      <c r="E4372" s="33">
        <v>77</v>
      </c>
      <c r="F4372" s="34">
        <v>30202.43</v>
      </c>
      <c r="G4372" s="34">
        <v>0</v>
      </c>
      <c r="H4372" s="34">
        <v>18853.72</v>
      </c>
      <c r="I4372" s="34">
        <v>0</v>
      </c>
      <c r="J4372" s="35">
        <f t="shared" si="476"/>
        <v>30202.43</v>
      </c>
      <c r="K4372" s="35">
        <f t="shared" si="477"/>
        <v>11348.71</v>
      </c>
      <c r="L4372" s="35">
        <f t="shared" si="478"/>
        <v>11348.71</v>
      </c>
      <c r="M4372" s="36">
        <f t="shared" si="479"/>
        <v>0.37575486475757081</v>
      </c>
      <c r="N4372" s="37">
        <f t="shared" si="480"/>
        <v>2023</v>
      </c>
      <c r="O4372" s="38" t="str">
        <f t="shared" si="481"/>
        <v>Q2</v>
      </c>
      <c r="P4372" s="37">
        <f t="shared" si="482"/>
        <v>5</v>
      </c>
    </row>
    <row r="4373" spans="1:16" x14ac:dyDescent="0.25">
      <c r="A4373" s="31">
        <v>45047</v>
      </c>
      <c r="B4373" s="32" t="s">
        <v>74</v>
      </c>
      <c r="C4373" s="32" t="s">
        <v>75</v>
      </c>
      <c r="D4373" s="32" t="s">
        <v>77</v>
      </c>
      <c r="E4373" s="33">
        <v>109</v>
      </c>
      <c r="F4373" s="34">
        <v>44853.87</v>
      </c>
      <c r="G4373" s="34">
        <v>3184.13</v>
      </c>
      <c r="H4373" s="34">
        <v>27032.5</v>
      </c>
      <c r="I4373" s="34">
        <v>0</v>
      </c>
      <c r="J4373" s="35">
        <f t="shared" si="476"/>
        <v>41669.740000000005</v>
      </c>
      <c r="K4373" s="35">
        <f t="shared" si="477"/>
        <v>14637.240000000005</v>
      </c>
      <c r="L4373" s="35">
        <f t="shared" si="478"/>
        <v>14637.240000000005</v>
      </c>
      <c r="M4373" s="36">
        <f t="shared" si="479"/>
        <v>0.35126785048334841</v>
      </c>
      <c r="N4373" s="37">
        <f t="shared" si="480"/>
        <v>2023</v>
      </c>
      <c r="O4373" s="38" t="str">
        <f t="shared" si="481"/>
        <v>Q2</v>
      </c>
      <c r="P4373" s="37">
        <f t="shared" si="482"/>
        <v>5</v>
      </c>
    </row>
    <row r="4374" spans="1:16" x14ac:dyDescent="0.25">
      <c r="A4374" s="31">
        <v>45047</v>
      </c>
      <c r="B4374" s="32" t="s">
        <v>74</v>
      </c>
      <c r="C4374" s="32" t="s">
        <v>78</v>
      </c>
      <c r="D4374" s="32" t="s">
        <v>76</v>
      </c>
      <c r="E4374" s="33">
        <v>547</v>
      </c>
      <c r="F4374" s="34">
        <v>237407.1</v>
      </c>
      <c r="G4374" s="34">
        <v>0</v>
      </c>
      <c r="H4374" s="34">
        <v>144016.37</v>
      </c>
      <c r="I4374" s="34">
        <v>0</v>
      </c>
      <c r="J4374" s="35">
        <f t="shared" si="476"/>
        <v>237407.1</v>
      </c>
      <c r="K4374" s="35">
        <f t="shared" si="477"/>
        <v>93390.73000000001</v>
      </c>
      <c r="L4374" s="35">
        <f t="shared" si="478"/>
        <v>93390.73000000001</v>
      </c>
      <c r="M4374" s="36">
        <f t="shared" si="479"/>
        <v>0.39337799922580247</v>
      </c>
      <c r="N4374" s="37">
        <f t="shared" si="480"/>
        <v>2023</v>
      </c>
      <c r="O4374" s="38" t="str">
        <f t="shared" si="481"/>
        <v>Q2</v>
      </c>
      <c r="P4374" s="37">
        <f t="shared" si="482"/>
        <v>5</v>
      </c>
    </row>
    <row r="4375" spans="1:16" x14ac:dyDescent="0.25">
      <c r="A4375" s="31">
        <v>45047</v>
      </c>
      <c r="B4375" s="32" t="s">
        <v>74</v>
      </c>
      <c r="C4375" s="32" t="s">
        <v>78</v>
      </c>
      <c r="D4375" s="32" t="s">
        <v>77</v>
      </c>
      <c r="E4375" s="33">
        <v>306</v>
      </c>
      <c r="F4375" s="34">
        <v>129795.94</v>
      </c>
      <c r="G4375" s="34">
        <v>8398.4500000000007</v>
      </c>
      <c r="H4375" s="34">
        <v>74061.05</v>
      </c>
      <c r="I4375" s="34">
        <v>0</v>
      </c>
      <c r="J4375" s="35">
        <f t="shared" si="476"/>
        <v>121397.49</v>
      </c>
      <c r="K4375" s="35">
        <f t="shared" si="477"/>
        <v>47336.44</v>
      </c>
      <c r="L4375" s="35">
        <f t="shared" si="478"/>
        <v>47336.44</v>
      </c>
      <c r="M4375" s="36">
        <f t="shared" si="479"/>
        <v>0.38992931402453213</v>
      </c>
      <c r="N4375" s="37">
        <f t="shared" si="480"/>
        <v>2023</v>
      </c>
      <c r="O4375" s="38" t="str">
        <f t="shared" si="481"/>
        <v>Q2</v>
      </c>
      <c r="P4375" s="37">
        <f t="shared" si="482"/>
        <v>5</v>
      </c>
    </row>
    <row r="4376" spans="1:16" x14ac:dyDescent="0.25">
      <c r="A4376" s="31">
        <v>45047</v>
      </c>
      <c r="B4376" s="32" t="s">
        <v>74</v>
      </c>
      <c r="C4376" s="32" t="s">
        <v>79</v>
      </c>
      <c r="D4376" s="32" t="s">
        <v>76</v>
      </c>
      <c r="E4376" s="33">
        <v>30</v>
      </c>
      <c r="F4376" s="34">
        <v>12543.66</v>
      </c>
      <c r="G4376" s="34">
        <v>0</v>
      </c>
      <c r="H4376" s="34">
        <v>6413.38</v>
      </c>
      <c r="I4376" s="34">
        <v>0</v>
      </c>
      <c r="J4376" s="35">
        <f t="shared" si="476"/>
        <v>12543.66</v>
      </c>
      <c r="K4376" s="35">
        <f t="shared" si="477"/>
        <v>6130.28</v>
      </c>
      <c r="L4376" s="35">
        <f t="shared" si="478"/>
        <v>6130.28</v>
      </c>
      <c r="M4376" s="36">
        <f t="shared" si="479"/>
        <v>0.4887154147991894</v>
      </c>
      <c r="N4376" s="37">
        <f t="shared" si="480"/>
        <v>2023</v>
      </c>
      <c r="O4376" s="38" t="str">
        <f t="shared" si="481"/>
        <v>Q2</v>
      </c>
      <c r="P4376" s="37">
        <f t="shared" si="482"/>
        <v>5</v>
      </c>
    </row>
    <row r="4377" spans="1:16" x14ac:dyDescent="0.25">
      <c r="A4377" s="31">
        <v>45047</v>
      </c>
      <c r="B4377" s="32" t="s">
        <v>74</v>
      </c>
      <c r="C4377" s="32" t="s">
        <v>79</v>
      </c>
      <c r="D4377" s="32" t="s">
        <v>77</v>
      </c>
      <c r="E4377" s="33">
        <v>67</v>
      </c>
      <c r="F4377" s="34">
        <v>32350.49</v>
      </c>
      <c r="G4377" s="34">
        <v>2250.17</v>
      </c>
      <c r="H4377" s="34">
        <v>19335.439999999999</v>
      </c>
      <c r="I4377" s="34">
        <v>0</v>
      </c>
      <c r="J4377" s="35">
        <f t="shared" si="476"/>
        <v>30100.32</v>
      </c>
      <c r="K4377" s="35">
        <f t="shared" si="477"/>
        <v>10764.880000000001</v>
      </c>
      <c r="L4377" s="35">
        <f t="shared" si="478"/>
        <v>10764.880000000001</v>
      </c>
      <c r="M4377" s="36">
        <f t="shared" si="479"/>
        <v>0.35763340721959108</v>
      </c>
      <c r="N4377" s="37">
        <f t="shared" si="480"/>
        <v>2023</v>
      </c>
      <c r="O4377" s="38" t="str">
        <f t="shared" si="481"/>
        <v>Q2</v>
      </c>
      <c r="P4377" s="37">
        <f t="shared" si="482"/>
        <v>5</v>
      </c>
    </row>
    <row r="4378" spans="1:16" x14ac:dyDescent="0.25">
      <c r="A4378" s="31">
        <v>45047</v>
      </c>
      <c r="B4378" s="32" t="s">
        <v>80</v>
      </c>
      <c r="C4378" s="32" t="s">
        <v>86</v>
      </c>
      <c r="D4378" s="32" t="s">
        <v>76</v>
      </c>
      <c r="E4378" s="33">
        <v>31</v>
      </c>
      <c r="F4378" s="34">
        <v>206302.82</v>
      </c>
      <c r="G4378" s="34">
        <v>0</v>
      </c>
      <c r="H4378" s="34">
        <v>176229.46</v>
      </c>
      <c r="I4378" s="34">
        <v>19574.71</v>
      </c>
      <c r="J4378" s="35">
        <f t="shared" si="476"/>
        <v>206302.82</v>
      </c>
      <c r="K4378" s="35">
        <f t="shared" si="477"/>
        <v>30073.360000000015</v>
      </c>
      <c r="L4378" s="35">
        <f t="shared" si="478"/>
        <v>10498.650000000016</v>
      </c>
      <c r="M4378" s="36">
        <f t="shared" si="479"/>
        <v>0.14577289830551038</v>
      </c>
      <c r="N4378" s="37">
        <f t="shared" si="480"/>
        <v>2023</v>
      </c>
      <c r="O4378" s="38" t="str">
        <f t="shared" si="481"/>
        <v>Q2</v>
      </c>
      <c r="P4378" s="37">
        <f t="shared" si="482"/>
        <v>5</v>
      </c>
    </row>
    <row r="4379" spans="1:16" x14ac:dyDescent="0.25">
      <c r="A4379" s="31">
        <v>45047</v>
      </c>
      <c r="B4379" s="32" t="s">
        <v>80</v>
      </c>
      <c r="C4379" s="32" t="s">
        <v>86</v>
      </c>
      <c r="D4379" s="32" t="s">
        <v>77</v>
      </c>
      <c r="E4379" s="33">
        <v>33</v>
      </c>
      <c r="F4379" s="34">
        <v>211756.81</v>
      </c>
      <c r="G4379" s="34">
        <v>14871.44</v>
      </c>
      <c r="H4379" s="34">
        <v>183021.45</v>
      </c>
      <c r="I4379" s="34">
        <v>18727.43</v>
      </c>
      <c r="J4379" s="35">
        <f t="shared" si="476"/>
        <v>196885.37</v>
      </c>
      <c r="K4379" s="35">
        <f t="shared" si="477"/>
        <v>13863.919999999984</v>
      </c>
      <c r="L4379" s="35">
        <f t="shared" si="478"/>
        <v>-4863.5100000000166</v>
      </c>
      <c r="M4379" s="36">
        <f t="shared" si="479"/>
        <v>7.0416202077381293E-2</v>
      </c>
      <c r="N4379" s="37">
        <f t="shared" si="480"/>
        <v>2023</v>
      </c>
      <c r="O4379" s="38" t="str">
        <f t="shared" si="481"/>
        <v>Q2</v>
      </c>
      <c r="P4379" s="37">
        <f t="shared" si="482"/>
        <v>5</v>
      </c>
    </row>
    <row r="4380" spans="1:16" x14ac:dyDescent="0.25">
      <c r="A4380" s="31">
        <v>45047</v>
      </c>
      <c r="B4380" s="32" t="s">
        <v>80</v>
      </c>
      <c r="C4380" s="32" t="s">
        <v>75</v>
      </c>
      <c r="D4380" s="32" t="s">
        <v>76</v>
      </c>
      <c r="E4380" s="33">
        <v>46</v>
      </c>
      <c r="F4380" s="34">
        <v>274919.59999999998</v>
      </c>
      <c r="G4380" s="34">
        <v>0</v>
      </c>
      <c r="H4380" s="34">
        <v>233056.66</v>
      </c>
      <c r="I4380" s="34">
        <v>0</v>
      </c>
      <c r="J4380" s="35">
        <f t="shared" si="476"/>
        <v>274919.59999999998</v>
      </c>
      <c r="K4380" s="35">
        <f t="shared" si="477"/>
        <v>41862.939999999973</v>
      </c>
      <c r="L4380" s="35">
        <f t="shared" si="478"/>
        <v>41862.939999999973</v>
      </c>
      <c r="M4380" s="36">
        <f t="shared" si="479"/>
        <v>0.15227339192985867</v>
      </c>
      <c r="N4380" s="37">
        <f t="shared" si="480"/>
        <v>2023</v>
      </c>
      <c r="O4380" s="38" t="str">
        <f t="shared" si="481"/>
        <v>Q2</v>
      </c>
      <c r="P4380" s="37">
        <f t="shared" si="482"/>
        <v>5</v>
      </c>
    </row>
    <row r="4381" spans="1:16" x14ac:dyDescent="0.25">
      <c r="A4381" s="31">
        <v>45047</v>
      </c>
      <c r="B4381" s="32" t="s">
        <v>80</v>
      </c>
      <c r="C4381" s="32" t="s">
        <v>75</v>
      </c>
      <c r="D4381" s="32" t="s">
        <v>77</v>
      </c>
      <c r="E4381" s="33">
        <v>45</v>
      </c>
      <c r="F4381" s="34">
        <v>249948.32</v>
      </c>
      <c r="G4381" s="34">
        <v>16885.400000000001</v>
      </c>
      <c r="H4381" s="34">
        <v>215900.71</v>
      </c>
      <c r="I4381" s="34">
        <v>0</v>
      </c>
      <c r="J4381" s="35">
        <f t="shared" si="476"/>
        <v>233062.92</v>
      </c>
      <c r="K4381" s="35">
        <f t="shared" si="477"/>
        <v>17162.210000000021</v>
      </c>
      <c r="L4381" s="35">
        <f t="shared" si="478"/>
        <v>17162.210000000021</v>
      </c>
      <c r="M4381" s="36">
        <f t="shared" si="479"/>
        <v>7.3637668317208166E-2</v>
      </c>
      <c r="N4381" s="37">
        <f t="shared" si="480"/>
        <v>2023</v>
      </c>
      <c r="O4381" s="38" t="str">
        <f t="shared" si="481"/>
        <v>Q2</v>
      </c>
      <c r="P4381" s="37">
        <f t="shared" si="482"/>
        <v>5</v>
      </c>
    </row>
    <row r="4382" spans="1:16" x14ac:dyDescent="0.25">
      <c r="A4382" s="31">
        <v>45047</v>
      </c>
      <c r="B4382" s="32" t="s">
        <v>80</v>
      </c>
      <c r="C4382" s="32" t="s">
        <v>78</v>
      </c>
      <c r="D4382" s="32" t="s">
        <v>76</v>
      </c>
      <c r="E4382" s="33">
        <v>91</v>
      </c>
      <c r="F4382" s="34">
        <v>540294.72</v>
      </c>
      <c r="G4382" s="34">
        <v>0</v>
      </c>
      <c r="H4382" s="34">
        <v>464995.61</v>
      </c>
      <c r="I4382" s="34">
        <v>0</v>
      </c>
      <c r="J4382" s="35">
        <f t="shared" si="476"/>
        <v>540294.72</v>
      </c>
      <c r="K4382" s="35">
        <f t="shared" si="477"/>
        <v>75299.109999999986</v>
      </c>
      <c r="L4382" s="35">
        <f t="shared" si="478"/>
        <v>75299.109999999986</v>
      </c>
      <c r="M4382" s="36">
        <f t="shared" si="479"/>
        <v>0.13936673303044678</v>
      </c>
      <c r="N4382" s="37">
        <f t="shared" si="480"/>
        <v>2023</v>
      </c>
      <c r="O4382" s="38" t="str">
        <f t="shared" si="481"/>
        <v>Q2</v>
      </c>
      <c r="P4382" s="37">
        <f t="shared" si="482"/>
        <v>5</v>
      </c>
    </row>
    <row r="4383" spans="1:16" x14ac:dyDescent="0.25">
      <c r="A4383" s="31">
        <v>45047</v>
      </c>
      <c r="B4383" s="32" t="s">
        <v>80</v>
      </c>
      <c r="C4383" s="32" t="s">
        <v>78</v>
      </c>
      <c r="D4383" s="32" t="s">
        <v>77</v>
      </c>
      <c r="E4383" s="33">
        <v>48</v>
      </c>
      <c r="F4383" s="34">
        <v>279385.65000000002</v>
      </c>
      <c r="G4383" s="34">
        <v>18140.52</v>
      </c>
      <c r="H4383" s="34">
        <v>236205.77</v>
      </c>
      <c r="I4383" s="34">
        <v>0</v>
      </c>
      <c r="J4383" s="35">
        <f t="shared" si="476"/>
        <v>261245.13000000003</v>
      </c>
      <c r="K4383" s="35">
        <f t="shared" si="477"/>
        <v>25039.360000000044</v>
      </c>
      <c r="L4383" s="35">
        <f t="shared" si="478"/>
        <v>25039.360000000044</v>
      </c>
      <c r="M4383" s="36">
        <f t="shared" si="479"/>
        <v>9.5846226875119317E-2</v>
      </c>
      <c r="N4383" s="37">
        <f t="shared" si="480"/>
        <v>2023</v>
      </c>
      <c r="O4383" s="38" t="str">
        <f t="shared" si="481"/>
        <v>Q2</v>
      </c>
      <c r="P4383" s="37">
        <f t="shared" si="482"/>
        <v>5</v>
      </c>
    </row>
    <row r="4384" spans="1:16" x14ac:dyDescent="0.25">
      <c r="A4384" s="31">
        <v>45047</v>
      </c>
      <c r="B4384" s="32" t="s">
        <v>80</v>
      </c>
      <c r="C4384" s="32" t="s">
        <v>79</v>
      </c>
      <c r="D4384" s="32" t="s">
        <v>76</v>
      </c>
      <c r="E4384" s="33">
        <v>12</v>
      </c>
      <c r="F4384" s="34">
        <v>58316.49</v>
      </c>
      <c r="G4384" s="34">
        <v>0</v>
      </c>
      <c r="H4384" s="34">
        <v>50581.57</v>
      </c>
      <c r="I4384" s="34">
        <v>0</v>
      </c>
      <c r="J4384" s="35">
        <f t="shared" si="476"/>
        <v>58316.49</v>
      </c>
      <c r="K4384" s="35">
        <f t="shared" si="477"/>
        <v>7734.9199999999983</v>
      </c>
      <c r="L4384" s="35">
        <f t="shared" si="478"/>
        <v>7734.9199999999983</v>
      </c>
      <c r="M4384" s="36">
        <f t="shared" si="479"/>
        <v>0.13263692653655937</v>
      </c>
      <c r="N4384" s="37">
        <f t="shared" si="480"/>
        <v>2023</v>
      </c>
      <c r="O4384" s="38" t="str">
        <f t="shared" si="481"/>
        <v>Q2</v>
      </c>
      <c r="P4384" s="37">
        <f t="shared" si="482"/>
        <v>5</v>
      </c>
    </row>
    <row r="4385" spans="1:16" x14ac:dyDescent="0.25">
      <c r="A4385" s="31">
        <v>45047</v>
      </c>
      <c r="B4385" s="32" t="s">
        <v>80</v>
      </c>
      <c r="C4385" s="32" t="s">
        <v>79</v>
      </c>
      <c r="D4385" s="32" t="s">
        <v>77</v>
      </c>
      <c r="E4385" s="33">
        <v>27</v>
      </c>
      <c r="F4385" s="34">
        <v>147023.74</v>
      </c>
      <c r="G4385" s="34">
        <v>10415.24</v>
      </c>
      <c r="H4385" s="34">
        <v>126663.84</v>
      </c>
      <c r="I4385" s="34">
        <v>0</v>
      </c>
      <c r="J4385" s="35">
        <f t="shared" si="476"/>
        <v>136608.5</v>
      </c>
      <c r="K4385" s="35">
        <f t="shared" si="477"/>
        <v>9944.6600000000035</v>
      </c>
      <c r="L4385" s="35">
        <f t="shared" si="478"/>
        <v>9944.6600000000035</v>
      </c>
      <c r="M4385" s="36">
        <f t="shared" si="479"/>
        <v>7.2796787901192123E-2</v>
      </c>
      <c r="N4385" s="37">
        <f t="shared" si="480"/>
        <v>2023</v>
      </c>
      <c r="O4385" s="38" t="str">
        <f t="shared" si="481"/>
        <v>Q2</v>
      </c>
      <c r="P4385" s="37">
        <f t="shared" si="482"/>
        <v>5</v>
      </c>
    </row>
    <row r="4386" spans="1:16" x14ac:dyDescent="0.25">
      <c r="A4386" s="31">
        <v>45047</v>
      </c>
      <c r="B4386" s="32" t="s">
        <v>81</v>
      </c>
      <c r="C4386" s="32" t="s">
        <v>86</v>
      </c>
      <c r="D4386" s="32" t="s">
        <v>76</v>
      </c>
      <c r="E4386" s="33">
        <v>63</v>
      </c>
      <c r="F4386" s="34">
        <v>42762.11</v>
      </c>
      <c r="G4386" s="34">
        <v>0</v>
      </c>
      <c r="H4386" s="34">
        <v>18402.419999999998</v>
      </c>
      <c r="I4386" s="34">
        <v>4048.11</v>
      </c>
      <c r="J4386" s="35">
        <f t="shared" si="476"/>
        <v>42762.11</v>
      </c>
      <c r="K4386" s="35">
        <f t="shared" si="477"/>
        <v>24359.690000000002</v>
      </c>
      <c r="L4386" s="35">
        <f t="shared" si="478"/>
        <v>20311.580000000002</v>
      </c>
      <c r="M4386" s="36">
        <f t="shared" si="479"/>
        <v>0.56965594073819092</v>
      </c>
      <c r="N4386" s="37">
        <f t="shared" si="480"/>
        <v>2023</v>
      </c>
      <c r="O4386" s="38" t="str">
        <f t="shared" si="481"/>
        <v>Q2</v>
      </c>
      <c r="P4386" s="37">
        <f t="shared" si="482"/>
        <v>5</v>
      </c>
    </row>
    <row r="4387" spans="1:16" x14ac:dyDescent="0.25">
      <c r="A4387" s="31">
        <v>45047</v>
      </c>
      <c r="B4387" s="32" t="s">
        <v>81</v>
      </c>
      <c r="C4387" s="32" t="s">
        <v>86</v>
      </c>
      <c r="D4387" s="32" t="s">
        <v>77</v>
      </c>
      <c r="E4387" s="33">
        <v>56</v>
      </c>
      <c r="F4387" s="34">
        <v>48800.75</v>
      </c>
      <c r="G4387" s="34">
        <v>3442.48</v>
      </c>
      <c r="H4387" s="34">
        <v>21850.06</v>
      </c>
      <c r="I4387" s="34">
        <v>4318.96</v>
      </c>
      <c r="J4387" s="35">
        <f t="shared" si="476"/>
        <v>45358.27</v>
      </c>
      <c r="K4387" s="35">
        <f t="shared" si="477"/>
        <v>23508.209999999995</v>
      </c>
      <c r="L4387" s="35">
        <f t="shared" si="478"/>
        <v>19189.249999999996</v>
      </c>
      <c r="M4387" s="36">
        <f t="shared" si="479"/>
        <v>0.51827836467307942</v>
      </c>
      <c r="N4387" s="37">
        <f t="shared" si="480"/>
        <v>2023</v>
      </c>
      <c r="O4387" s="38" t="str">
        <f t="shared" si="481"/>
        <v>Q2</v>
      </c>
      <c r="P4387" s="37">
        <f t="shared" si="482"/>
        <v>5</v>
      </c>
    </row>
    <row r="4388" spans="1:16" x14ac:dyDescent="0.25">
      <c r="A4388" s="31">
        <v>45047</v>
      </c>
      <c r="B4388" s="32" t="s">
        <v>81</v>
      </c>
      <c r="C4388" s="32" t="s">
        <v>75</v>
      </c>
      <c r="D4388" s="32" t="s">
        <v>76</v>
      </c>
      <c r="E4388" s="33">
        <v>51</v>
      </c>
      <c r="F4388" s="34">
        <v>35814.85</v>
      </c>
      <c r="G4388" s="34">
        <v>0</v>
      </c>
      <c r="H4388" s="34">
        <v>16071.09</v>
      </c>
      <c r="I4388" s="34">
        <v>0</v>
      </c>
      <c r="J4388" s="35">
        <f t="shared" si="476"/>
        <v>35814.85</v>
      </c>
      <c r="K4388" s="35">
        <f t="shared" si="477"/>
        <v>19743.759999999998</v>
      </c>
      <c r="L4388" s="35">
        <f t="shared" si="478"/>
        <v>19743.759999999998</v>
      </c>
      <c r="M4388" s="36">
        <f t="shared" si="479"/>
        <v>0.55127300547119418</v>
      </c>
      <c r="N4388" s="37">
        <f t="shared" si="480"/>
        <v>2023</v>
      </c>
      <c r="O4388" s="38" t="str">
        <f t="shared" si="481"/>
        <v>Q2</v>
      </c>
      <c r="P4388" s="37">
        <f t="shared" si="482"/>
        <v>5</v>
      </c>
    </row>
    <row r="4389" spans="1:16" x14ac:dyDescent="0.25">
      <c r="A4389" s="31">
        <v>45047</v>
      </c>
      <c r="B4389" s="32" t="s">
        <v>81</v>
      </c>
      <c r="C4389" s="32" t="s">
        <v>75</v>
      </c>
      <c r="D4389" s="32" t="s">
        <v>77</v>
      </c>
      <c r="E4389" s="33">
        <v>61</v>
      </c>
      <c r="F4389" s="34">
        <v>50311.33</v>
      </c>
      <c r="G4389" s="34">
        <v>3589.45</v>
      </c>
      <c r="H4389" s="34">
        <v>22497.96</v>
      </c>
      <c r="I4389" s="34">
        <v>0</v>
      </c>
      <c r="J4389" s="35">
        <f t="shared" si="476"/>
        <v>46721.880000000005</v>
      </c>
      <c r="K4389" s="35">
        <f t="shared" si="477"/>
        <v>24223.920000000006</v>
      </c>
      <c r="L4389" s="35">
        <f t="shared" si="478"/>
        <v>24223.920000000006</v>
      </c>
      <c r="M4389" s="36">
        <f t="shared" si="479"/>
        <v>0.51847057524226348</v>
      </c>
      <c r="N4389" s="37">
        <f t="shared" si="480"/>
        <v>2023</v>
      </c>
      <c r="O4389" s="38" t="str">
        <f t="shared" si="481"/>
        <v>Q2</v>
      </c>
      <c r="P4389" s="37">
        <f t="shared" si="482"/>
        <v>5</v>
      </c>
    </row>
    <row r="4390" spans="1:16" x14ac:dyDescent="0.25">
      <c r="A4390" s="31">
        <v>45047</v>
      </c>
      <c r="B4390" s="32" t="s">
        <v>81</v>
      </c>
      <c r="C4390" s="32" t="s">
        <v>78</v>
      </c>
      <c r="D4390" s="32" t="s">
        <v>76</v>
      </c>
      <c r="E4390" s="33">
        <v>324</v>
      </c>
      <c r="F4390" s="34">
        <v>249329.02</v>
      </c>
      <c r="G4390" s="34">
        <v>0</v>
      </c>
      <c r="H4390" s="34">
        <v>112033.58</v>
      </c>
      <c r="I4390" s="34">
        <v>0</v>
      </c>
      <c r="J4390" s="35">
        <f t="shared" si="476"/>
        <v>249329.02</v>
      </c>
      <c r="K4390" s="35">
        <f t="shared" si="477"/>
        <v>137295.44</v>
      </c>
      <c r="L4390" s="35">
        <f t="shared" si="478"/>
        <v>137295.44</v>
      </c>
      <c r="M4390" s="36">
        <f t="shared" si="479"/>
        <v>0.55065968654591435</v>
      </c>
      <c r="N4390" s="37">
        <f t="shared" si="480"/>
        <v>2023</v>
      </c>
      <c r="O4390" s="38" t="str">
        <f t="shared" si="481"/>
        <v>Q2</v>
      </c>
      <c r="P4390" s="37">
        <f t="shared" si="482"/>
        <v>5</v>
      </c>
    </row>
    <row r="4391" spans="1:16" x14ac:dyDescent="0.25">
      <c r="A4391" s="31">
        <v>45047</v>
      </c>
      <c r="B4391" s="32" t="s">
        <v>81</v>
      </c>
      <c r="C4391" s="32" t="s">
        <v>78</v>
      </c>
      <c r="D4391" s="32" t="s">
        <v>77</v>
      </c>
      <c r="E4391" s="33">
        <v>170</v>
      </c>
      <c r="F4391" s="34">
        <v>124207.43</v>
      </c>
      <c r="G4391" s="34">
        <v>8135.63</v>
      </c>
      <c r="H4391" s="34">
        <v>55401.47</v>
      </c>
      <c r="I4391" s="34">
        <v>0</v>
      </c>
      <c r="J4391" s="35">
        <f t="shared" si="476"/>
        <v>116071.79999999999</v>
      </c>
      <c r="K4391" s="35">
        <f t="shared" si="477"/>
        <v>60670.329999999987</v>
      </c>
      <c r="L4391" s="35">
        <f t="shared" si="478"/>
        <v>60670.329999999987</v>
      </c>
      <c r="M4391" s="36">
        <f t="shared" si="479"/>
        <v>0.52269655506333146</v>
      </c>
      <c r="N4391" s="37">
        <f t="shared" si="480"/>
        <v>2023</v>
      </c>
      <c r="O4391" s="38" t="str">
        <f t="shared" si="481"/>
        <v>Q2</v>
      </c>
      <c r="P4391" s="37">
        <f t="shared" si="482"/>
        <v>5</v>
      </c>
    </row>
    <row r="4392" spans="1:16" x14ac:dyDescent="0.25">
      <c r="A4392" s="31">
        <v>45047</v>
      </c>
      <c r="B4392" s="32" t="s">
        <v>81</v>
      </c>
      <c r="C4392" s="32" t="s">
        <v>79</v>
      </c>
      <c r="D4392" s="32" t="s">
        <v>76</v>
      </c>
      <c r="E4392" s="33">
        <v>19</v>
      </c>
      <c r="F4392" s="34">
        <v>13693.48</v>
      </c>
      <c r="G4392" s="34">
        <v>0</v>
      </c>
      <c r="H4392" s="34">
        <v>5989.9</v>
      </c>
      <c r="I4392" s="34">
        <v>0</v>
      </c>
      <c r="J4392" s="35">
        <f t="shared" si="476"/>
        <v>13693.48</v>
      </c>
      <c r="K4392" s="35">
        <f t="shared" si="477"/>
        <v>7703.58</v>
      </c>
      <c r="L4392" s="35">
        <f t="shared" si="478"/>
        <v>7703.58</v>
      </c>
      <c r="M4392" s="36">
        <f t="shared" si="479"/>
        <v>0.56257284488676362</v>
      </c>
      <c r="N4392" s="37">
        <f t="shared" si="480"/>
        <v>2023</v>
      </c>
      <c r="O4392" s="38" t="str">
        <f t="shared" si="481"/>
        <v>Q2</v>
      </c>
      <c r="P4392" s="37">
        <f t="shared" si="482"/>
        <v>5</v>
      </c>
    </row>
    <row r="4393" spans="1:16" x14ac:dyDescent="0.25">
      <c r="A4393" s="31">
        <v>45047</v>
      </c>
      <c r="B4393" s="32" t="s">
        <v>81</v>
      </c>
      <c r="C4393" s="32" t="s">
        <v>79</v>
      </c>
      <c r="D4393" s="32" t="s">
        <v>77</v>
      </c>
      <c r="E4393" s="33">
        <v>50</v>
      </c>
      <c r="F4393" s="34">
        <v>36803.85</v>
      </c>
      <c r="G4393" s="34">
        <v>2547.41</v>
      </c>
      <c r="H4393" s="34">
        <v>17429.36</v>
      </c>
      <c r="I4393" s="34">
        <v>0</v>
      </c>
      <c r="J4393" s="35">
        <f t="shared" si="476"/>
        <v>34256.44</v>
      </c>
      <c r="K4393" s="35">
        <f t="shared" si="477"/>
        <v>16827.080000000002</v>
      </c>
      <c r="L4393" s="35">
        <f t="shared" si="478"/>
        <v>16827.080000000002</v>
      </c>
      <c r="M4393" s="36">
        <f t="shared" si="479"/>
        <v>0.49120924415963835</v>
      </c>
      <c r="N4393" s="37">
        <f t="shared" si="480"/>
        <v>2023</v>
      </c>
      <c r="O4393" s="38" t="str">
        <f t="shared" si="481"/>
        <v>Q2</v>
      </c>
      <c r="P4393" s="37">
        <f t="shared" si="482"/>
        <v>5</v>
      </c>
    </row>
    <row r="4394" spans="1:16" x14ac:dyDescent="0.25">
      <c r="A4394" s="31">
        <v>45047</v>
      </c>
      <c r="B4394" s="32" t="s">
        <v>82</v>
      </c>
      <c r="C4394" s="32" t="s">
        <v>86</v>
      </c>
      <c r="D4394" s="32" t="s">
        <v>76</v>
      </c>
      <c r="E4394" s="33">
        <v>184</v>
      </c>
      <c r="F4394" s="34">
        <v>18371.099999999999</v>
      </c>
      <c r="G4394" s="34">
        <v>0</v>
      </c>
      <c r="H4394" s="34">
        <v>14951.61</v>
      </c>
      <c r="I4394" s="34">
        <v>1738.95</v>
      </c>
      <c r="J4394" s="35">
        <f t="shared" si="476"/>
        <v>18371.099999999999</v>
      </c>
      <c r="K4394" s="35">
        <f t="shared" si="477"/>
        <v>3419.489999999998</v>
      </c>
      <c r="L4394" s="35">
        <f t="shared" si="478"/>
        <v>1680.5399999999979</v>
      </c>
      <c r="M4394" s="36">
        <f t="shared" si="479"/>
        <v>0.18613419991181793</v>
      </c>
      <c r="N4394" s="37">
        <f t="shared" si="480"/>
        <v>2023</v>
      </c>
      <c r="O4394" s="38" t="str">
        <f t="shared" si="481"/>
        <v>Q2</v>
      </c>
      <c r="P4394" s="37">
        <f t="shared" si="482"/>
        <v>5</v>
      </c>
    </row>
    <row r="4395" spans="1:16" x14ac:dyDescent="0.25">
      <c r="A4395" s="31">
        <v>45047</v>
      </c>
      <c r="B4395" s="32" t="s">
        <v>82</v>
      </c>
      <c r="C4395" s="32" t="s">
        <v>86</v>
      </c>
      <c r="D4395" s="32" t="s">
        <v>77</v>
      </c>
      <c r="E4395" s="33">
        <v>117</v>
      </c>
      <c r="F4395" s="34">
        <v>14884.73</v>
      </c>
      <c r="G4395" s="34">
        <v>1059.3800000000001</v>
      </c>
      <c r="H4395" s="34">
        <v>11972.77</v>
      </c>
      <c r="I4395" s="34">
        <v>1316.22</v>
      </c>
      <c r="J4395" s="35">
        <f t="shared" si="476"/>
        <v>13825.349999999999</v>
      </c>
      <c r="K4395" s="35">
        <f t="shared" si="477"/>
        <v>1852.5799999999981</v>
      </c>
      <c r="L4395" s="35">
        <f t="shared" si="478"/>
        <v>536.35999999999808</v>
      </c>
      <c r="M4395" s="36">
        <f t="shared" si="479"/>
        <v>0.13399877760780005</v>
      </c>
      <c r="N4395" s="37">
        <f t="shared" si="480"/>
        <v>2023</v>
      </c>
      <c r="O4395" s="38" t="str">
        <f t="shared" si="481"/>
        <v>Q2</v>
      </c>
      <c r="P4395" s="37">
        <f t="shared" si="482"/>
        <v>5</v>
      </c>
    </row>
    <row r="4396" spans="1:16" x14ac:dyDescent="0.25">
      <c r="A4396" s="31">
        <v>45047</v>
      </c>
      <c r="B4396" s="32" t="s">
        <v>82</v>
      </c>
      <c r="C4396" s="32" t="s">
        <v>75</v>
      </c>
      <c r="D4396" s="32" t="s">
        <v>76</v>
      </c>
      <c r="E4396" s="33">
        <v>159</v>
      </c>
      <c r="F4396" s="34">
        <v>17999.990000000002</v>
      </c>
      <c r="G4396" s="34">
        <v>0</v>
      </c>
      <c r="H4396" s="34">
        <v>14814.08</v>
      </c>
      <c r="I4396" s="34">
        <v>0</v>
      </c>
      <c r="J4396" s="35">
        <f t="shared" si="476"/>
        <v>17999.990000000002</v>
      </c>
      <c r="K4396" s="35">
        <f t="shared" si="477"/>
        <v>3185.9100000000017</v>
      </c>
      <c r="L4396" s="35">
        <f t="shared" si="478"/>
        <v>3185.9100000000017</v>
      </c>
      <c r="M4396" s="36">
        <f t="shared" si="479"/>
        <v>0.17699509833061025</v>
      </c>
      <c r="N4396" s="37">
        <f t="shared" si="480"/>
        <v>2023</v>
      </c>
      <c r="O4396" s="38" t="str">
        <f t="shared" si="481"/>
        <v>Q2</v>
      </c>
      <c r="P4396" s="37">
        <f t="shared" si="482"/>
        <v>5</v>
      </c>
    </row>
    <row r="4397" spans="1:16" x14ac:dyDescent="0.25">
      <c r="A4397" s="31">
        <v>45047</v>
      </c>
      <c r="B4397" s="32" t="s">
        <v>82</v>
      </c>
      <c r="C4397" s="32" t="s">
        <v>75</v>
      </c>
      <c r="D4397" s="32" t="s">
        <v>77</v>
      </c>
      <c r="E4397" s="33">
        <v>153</v>
      </c>
      <c r="F4397" s="34">
        <v>16148.38</v>
      </c>
      <c r="G4397" s="34">
        <v>1127.1400000000001</v>
      </c>
      <c r="H4397" s="34">
        <v>13312.18</v>
      </c>
      <c r="I4397" s="34">
        <v>0</v>
      </c>
      <c r="J4397" s="35">
        <f t="shared" si="476"/>
        <v>15021.24</v>
      </c>
      <c r="K4397" s="35">
        <f t="shared" si="477"/>
        <v>1709.0599999999995</v>
      </c>
      <c r="L4397" s="35">
        <f t="shared" si="478"/>
        <v>1709.0599999999995</v>
      </c>
      <c r="M4397" s="36">
        <f t="shared" si="479"/>
        <v>0.1137762261970383</v>
      </c>
      <c r="N4397" s="37">
        <f t="shared" si="480"/>
        <v>2023</v>
      </c>
      <c r="O4397" s="38" t="str">
        <f t="shared" si="481"/>
        <v>Q2</v>
      </c>
      <c r="P4397" s="37">
        <f t="shared" si="482"/>
        <v>5</v>
      </c>
    </row>
    <row r="4398" spans="1:16" x14ac:dyDescent="0.25">
      <c r="A4398" s="31">
        <v>45047</v>
      </c>
      <c r="B4398" s="32" t="s">
        <v>82</v>
      </c>
      <c r="C4398" s="32" t="s">
        <v>78</v>
      </c>
      <c r="D4398" s="32" t="s">
        <v>76</v>
      </c>
      <c r="E4398" s="33">
        <v>1420</v>
      </c>
      <c r="F4398" s="34">
        <v>162344.85</v>
      </c>
      <c r="G4398" s="34">
        <v>0</v>
      </c>
      <c r="H4398" s="34">
        <v>131284.98000000001</v>
      </c>
      <c r="I4398" s="34">
        <v>0</v>
      </c>
      <c r="J4398" s="35">
        <f t="shared" si="476"/>
        <v>162344.85</v>
      </c>
      <c r="K4398" s="35">
        <f t="shared" si="477"/>
        <v>31059.869999999995</v>
      </c>
      <c r="L4398" s="35">
        <f t="shared" si="478"/>
        <v>31059.869999999995</v>
      </c>
      <c r="M4398" s="36">
        <f t="shared" si="479"/>
        <v>0.19132032830114409</v>
      </c>
      <c r="N4398" s="37">
        <f t="shared" si="480"/>
        <v>2023</v>
      </c>
      <c r="O4398" s="38" t="str">
        <f t="shared" si="481"/>
        <v>Q2</v>
      </c>
      <c r="P4398" s="37">
        <f t="shared" si="482"/>
        <v>5</v>
      </c>
    </row>
    <row r="4399" spans="1:16" x14ac:dyDescent="0.25">
      <c r="A4399" s="31">
        <v>45047</v>
      </c>
      <c r="B4399" s="32" t="s">
        <v>82</v>
      </c>
      <c r="C4399" s="32" t="s">
        <v>78</v>
      </c>
      <c r="D4399" s="32" t="s">
        <v>77</v>
      </c>
      <c r="E4399" s="33">
        <v>742</v>
      </c>
      <c r="F4399" s="34">
        <v>78773.08</v>
      </c>
      <c r="G4399" s="34">
        <v>5114.03</v>
      </c>
      <c r="H4399" s="34">
        <v>63288.56</v>
      </c>
      <c r="I4399" s="34">
        <v>0</v>
      </c>
      <c r="J4399" s="35">
        <f t="shared" si="476"/>
        <v>73659.05</v>
      </c>
      <c r="K4399" s="35">
        <f t="shared" si="477"/>
        <v>10370.490000000005</v>
      </c>
      <c r="L4399" s="35">
        <f t="shared" si="478"/>
        <v>10370.490000000005</v>
      </c>
      <c r="M4399" s="36">
        <f t="shared" si="479"/>
        <v>0.14079043919246861</v>
      </c>
      <c r="N4399" s="37">
        <f t="shared" si="480"/>
        <v>2023</v>
      </c>
      <c r="O4399" s="38" t="str">
        <f t="shared" si="481"/>
        <v>Q2</v>
      </c>
      <c r="P4399" s="37">
        <f t="shared" si="482"/>
        <v>5</v>
      </c>
    </row>
    <row r="4400" spans="1:16" x14ac:dyDescent="0.25">
      <c r="A4400" s="31">
        <v>45047</v>
      </c>
      <c r="B4400" s="32" t="s">
        <v>82</v>
      </c>
      <c r="C4400" s="32" t="s">
        <v>79</v>
      </c>
      <c r="D4400" s="32" t="s">
        <v>76</v>
      </c>
      <c r="E4400" s="33">
        <v>76</v>
      </c>
      <c r="F4400" s="34">
        <v>8634.73</v>
      </c>
      <c r="G4400" s="34">
        <v>0</v>
      </c>
      <c r="H4400" s="34">
        <v>7149.63</v>
      </c>
      <c r="I4400" s="34">
        <v>0</v>
      </c>
      <c r="J4400" s="35">
        <f t="shared" si="476"/>
        <v>8634.73</v>
      </c>
      <c r="K4400" s="35">
        <f t="shared" si="477"/>
        <v>1485.0999999999995</v>
      </c>
      <c r="L4400" s="35">
        <f t="shared" si="478"/>
        <v>1485.0999999999995</v>
      </c>
      <c r="M4400" s="36">
        <f t="shared" si="479"/>
        <v>0.17199148091486352</v>
      </c>
      <c r="N4400" s="37">
        <f t="shared" si="480"/>
        <v>2023</v>
      </c>
      <c r="O4400" s="38" t="str">
        <f t="shared" si="481"/>
        <v>Q2</v>
      </c>
      <c r="P4400" s="37">
        <f t="shared" si="482"/>
        <v>5</v>
      </c>
    </row>
    <row r="4401" spans="1:16" x14ac:dyDescent="0.25">
      <c r="A4401" s="31">
        <v>45047</v>
      </c>
      <c r="B4401" s="32" t="s">
        <v>82</v>
      </c>
      <c r="C4401" s="32" t="s">
        <v>79</v>
      </c>
      <c r="D4401" s="32" t="s">
        <v>77</v>
      </c>
      <c r="E4401" s="33">
        <v>122</v>
      </c>
      <c r="F4401" s="34">
        <v>15192.62</v>
      </c>
      <c r="G4401" s="34">
        <v>1068.6400000000001</v>
      </c>
      <c r="H4401" s="34">
        <v>12457.79</v>
      </c>
      <c r="I4401" s="34">
        <v>0</v>
      </c>
      <c r="J4401" s="35">
        <f t="shared" si="476"/>
        <v>14123.980000000001</v>
      </c>
      <c r="K4401" s="35">
        <f t="shared" si="477"/>
        <v>1666.1900000000005</v>
      </c>
      <c r="L4401" s="35">
        <f t="shared" si="478"/>
        <v>1666.1900000000005</v>
      </c>
      <c r="M4401" s="36">
        <f t="shared" si="479"/>
        <v>0.11796887279647807</v>
      </c>
      <c r="N4401" s="37">
        <f t="shared" si="480"/>
        <v>2023</v>
      </c>
      <c r="O4401" s="38" t="str">
        <f t="shared" si="481"/>
        <v>Q2</v>
      </c>
      <c r="P4401" s="37">
        <f t="shared" si="482"/>
        <v>5</v>
      </c>
    </row>
    <row r="4402" spans="1:16" x14ac:dyDescent="0.25">
      <c r="A4402" s="31">
        <v>45047</v>
      </c>
      <c r="B4402" s="32" t="s">
        <v>83</v>
      </c>
      <c r="C4402" s="32" t="s">
        <v>86</v>
      </c>
      <c r="D4402" s="32" t="s">
        <v>76</v>
      </c>
      <c r="E4402" s="33">
        <v>59</v>
      </c>
      <c r="F4402" s="34">
        <v>43954.42</v>
      </c>
      <c r="G4402" s="34">
        <v>0</v>
      </c>
      <c r="H4402" s="34">
        <v>22734.3</v>
      </c>
      <c r="I4402" s="34">
        <v>4155.2</v>
      </c>
      <c r="J4402" s="35">
        <f t="shared" si="476"/>
        <v>43954.42</v>
      </c>
      <c r="K4402" s="35">
        <f t="shared" si="477"/>
        <v>21220.12</v>
      </c>
      <c r="L4402" s="35">
        <f t="shared" si="478"/>
        <v>17064.919999999998</v>
      </c>
      <c r="M4402" s="36">
        <f t="shared" si="479"/>
        <v>0.48277556614329115</v>
      </c>
      <c r="N4402" s="37">
        <f t="shared" si="480"/>
        <v>2023</v>
      </c>
      <c r="O4402" s="38" t="str">
        <f t="shared" si="481"/>
        <v>Q2</v>
      </c>
      <c r="P4402" s="37">
        <f t="shared" si="482"/>
        <v>5</v>
      </c>
    </row>
    <row r="4403" spans="1:16" x14ac:dyDescent="0.25">
      <c r="A4403" s="31">
        <v>45047</v>
      </c>
      <c r="B4403" s="32" t="s">
        <v>83</v>
      </c>
      <c r="C4403" s="32" t="s">
        <v>86</v>
      </c>
      <c r="D4403" s="32" t="s">
        <v>77</v>
      </c>
      <c r="E4403" s="33">
        <v>81</v>
      </c>
      <c r="F4403" s="34">
        <v>46490.74</v>
      </c>
      <c r="G4403" s="34">
        <v>3189.68</v>
      </c>
      <c r="H4403" s="34">
        <v>24473.9</v>
      </c>
      <c r="I4403" s="34">
        <v>4128.5600000000004</v>
      </c>
      <c r="J4403" s="35">
        <f t="shared" si="476"/>
        <v>43301.06</v>
      </c>
      <c r="K4403" s="35">
        <f t="shared" si="477"/>
        <v>18827.159999999996</v>
      </c>
      <c r="L4403" s="35">
        <f t="shared" si="478"/>
        <v>14698.599999999995</v>
      </c>
      <c r="M4403" s="36">
        <f t="shared" si="479"/>
        <v>0.43479674631521714</v>
      </c>
      <c r="N4403" s="37">
        <f t="shared" si="480"/>
        <v>2023</v>
      </c>
      <c r="O4403" s="38" t="str">
        <f t="shared" si="481"/>
        <v>Q2</v>
      </c>
      <c r="P4403" s="37">
        <f t="shared" si="482"/>
        <v>5</v>
      </c>
    </row>
    <row r="4404" spans="1:16" x14ac:dyDescent="0.25">
      <c r="A4404" s="31">
        <v>45047</v>
      </c>
      <c r="B4404" s="32" t="s">
        <v>83</v>
      </c>
      <c r="C4404" s="32" t="s">
        <v>75</v>
      </c>
      <c r="D4404" s="32" t="s">
        <v>76</v>
      </c>
      <c r="E4404" s="33">
        <v>59</v>
      </c>
      <c r="F4404" s="34">
        <v>36830.29</v>
      </c>
      <c r="G4404" s="34">
        <v>0</v>
      </c>
      <c r="H4404" s="34">
        <v>19445.46</v>
      </c>
      <c r="I4404" s="34">
        <v>0</v>
      </c>
      <c r="J4404" s="35">
        <f t="shared" si="476"/>
        <v>36830.29</v>
      </c>
      <c r="K4404" s="35">
        <f t="shared" si="477"/>
        <v>17384.830000000002</v>
      </c>
      <c r="L4404" s="35">
        <f t="shared" si="478"/>
        <v>17384.830000000002</v>
      </c>
      <c r="M4404" s="36">
        <f t="shared" si="479"/>
        <v>0.47202533566800592</v>
      </c>
      <c r="N4404" s="37">
        <f t="shared" si="480"/>
        <v>2023</v>
      </c>
      <c r="O4404" s="38" t="str">
        <f t="shared" si="481"/>
        <v>Q2</v>
      </c>
      <c r="P4404" s="37">
        <f t="shared" si="482"/>
        <v>5</v>
      </c>
    </row>
    <row r="4405" spans="1:16" x14ac:dyDescent="0.25">
      <c r="A4405" s="31">
        <v>45047</v>
      </c>
      <c r="B4405" s="32" t="s">
        <v>83</v>
      </c>
      <c r="C4405" s="32" t="s">
        <v>75</v>
      </c>
      <c r="D4405" s="32" t="s">
        <v>77</v>
      </c>
      <c r="E4405" s="33">
        <v>69</v>
      </c>
      <c r="F4405" s="34">
        <v>44878.01</v>
      </c>
      <c r="G4405" s="34">
        <v>3176.3</v>
      </c>
      <c r="H4405" s="34">
        <v>23977.15</v>
      </c>
      <c r="I4405" s="34">
        <v>0</v>
      </c>
      <c r="J4405" s="35">
        <f t="shared" si="476"/>
        <v>41701.71</v>
      </c>
      <c r="K4405" s="35">
        <f t="shared" si="477"/>
        <v>17724.559999999998</v>
      </c>
      <c r="L4405" s="35">
        <f t="shared" si="478"/>
        <v>17724.559999999998</v>
      </c>
      <c r="M4405" s="36">
        <f t="shared" si="479"/>
        <v>0.42503197111101676</v>
      </c>
      <c r="N4405" s="37">
        <f t="shared" si="480"/>
        <v>2023</v>
      </c>
      <c r="O4405" s="38" t="str">
        <f t="shared" si="481"/>
        <v>Q2</v>
      </c>
      <c r="P4405" s="37">
        <f t="shared" si="482"/>
        <v>5</v>
      </c>
    </row>
    <row r="4406" spans="1:16" x14ac:dyDescent="0.25">
      <c r="A4406" s="31">
        <v>45047</v>
      </c>
      <c r="B4406" s="32" t="s">
        <v>83</v>
      </c>
      <c r="C4406" s="32" t="s">
        <v>78</v>
      </c>
      <c r="D4406" s="32" t="s">
        <v>76</v>
      </c>
      <c r="E4406" s="33">
        <v>432</v>
      </c>
      <c r="F4406" s="34">
        <v>288120.05</v>
      </c>
      <c r="G4406" s="34">
        <v>0</v>
      </c>
      <c r="H4406" s="34">
        <v>150690.95000000001</v>
      </c>
      <c r="I4406" s="34">
        <v>0</v>
      </c>
      <c r="J4406" s="35">
        <f t="shared" si="476"/>
        <v>288120.05</v>
      </c>
      <c r="K4406" s="35">
        <f t="shared" si="477"/>
        <v>137429.09999999998</v>
      </c>
      <c r="L4406" s="35">
        <f t="shared" si="478"/>
        <v>137429.09999999998</v>
      </c>
      <c r="M4406" s="36">
        <f t="shared" si="479"/>
        <v>0.47698554821158745</v>
      </c>
      <c r="N4406" s="37">
        <f t="shared" si="480"/>
        <v>2023</v>
      </c>
      <c r="O4406" s="38" t="str">
        <f t="shared" si="481"/>
        <v>Q2</v>
      </c>
      <c r="P4406" s="37">
        <f t="shared" si="482"/>
        <v>5</v>
      </c>
    </row>
    <row r="4407" spans="1:16" x14ac:dyDescent="0.25">
      <c r="A4407" s="31">
        <v>45047</v>
      </c>
      <c r="B4407" s="32" t="s">
        <v>83</v>
      </c>
      <c r="C4407" s="32" t="s">
        <v>78</v>
      </c>
      <c r="D4407" s="32" t="s">
        <v>77</v>
      </c>
      <c r="E4407" s="33">
        <v>182</v>
      </c>
      <c r="F4407" s="34">
        <v>98839.7</v>
      </c>
      <c r="G4407" s="34">
        <v>6509.43</v>
      </c>
      <c r="H4407" s="34">
        <v>52169.19</v>
      </c>
      <c r="I4407" s="34">
        <v>0</v>
      </c>
      <c r="J4407" s="35">
        <f t="shared" si="476"/>
        <v>92330.26999999999</v>
      </c>
      <c r="K4407" s="35">
        <f t="shared" si="477"/>
        <v>40161.079999999987</v>
      </c>
      <c r="L4407" s="35">
        <f t="shared" si="478"/>
        <v>40161.079999999987</v>
      </c>
      <c r="M4407" s="36">
        <f t="shared" si="479"/>
        <v>0.4349719761460677</v>
      </c>
      <c r="N4407" s="37">
        <f t="shared" si="480"/>
        <v>2023</v>
      </c>
      <c r="O4407" s="38" t="str">
        <f t="shared" si="481"/>
        <v>Q2</v>
      </c>
      <c r="P4407" s="37">
        <f t="shared" si="482"/>
        <v>5</v>
      </c>
    </row>
    <row r="4408" spans="1:16" x14ac:dyDescent="0.25">
      <c r="A4408" s="31">
        <v>45047</v>
      </c>
      <c r="B4408" s="32" t="s">
        <v>83</v>
      </c>
      <c r="C4408" s="32" t="s">
        <v>79</v>
      </c>
      <c r="D4408" s="32" t="s">
        <v>76</v>
      </c>
      <c r="E4408" s="33">
        <v>22</v>
      </c>
      <c r="F4408" s="34">
        <v>12054.3</v>
      </c>
      <c r="G4408" s="34">
        <v>0</v>
      </c>
      <c r="H4408" s="34">
        <v>6202.82</v>
      </c>
      <c r="I4408" s="34">
        <v>0</v>
      </c>
      <c r="J4408" s="35">
        <f t="shared" si="476"/>
        <v>12054.3</v>
      </c>
      <c r="K4408" s="35">
        <f t="shared" si="477"/>
        <v>5851.48</v>
      </c>
      <c r="L4408" s="35">
        <f t="shared" si="478"/>
        <v>5851.48</v>
      </c>
      <c r="M4408" s="36">
        <f t="shared" si="479"/>
        <v>0.48542677716665422</v>
      </c>
      <c r="N4408" s="37">
        <f t="shared" si="480"/>
        <v>2023</v>
      </c>
      <c r="O4408" s="38" t="str">
        <f t="shared" si="481"/>
        <v>Q2</v>
      </c>
      <c r="P4408" s="37">
        <f t="shared" si="482"/>
        <v>5</v>
      </c>
    </row>
    <row r="4409" spans="1:16" x14ac:dyDescent="0.25">
      <c r="A4409" s="31">
        <v>45047</v>
      </c>
      <c r="B4409" s="32" t="s">
        <v>83</v>
      </c>
      <c r="C4409" s="32" t="s">
        <v>79</v>
      </c>
      <c r="D4409" s="32" t="s">
        <v>77</v>
      </c>
      <c r="E4409" s="33">
        <v>33</v>
      </c>
      <c r="F4409" s="34">
        <v>17984.97</v>
      </c>
      <c r="G4409" s="34">
        <v>1212.19</v>
      </c>
      <c r="H4409" s="34">
        <v>9341.5300000000007</v>
      </c>
      <c r="I4409" s="34">
        <v>0</v>
      </c>
      <c r="J4409" s="35">
        <f t="shared" si="476"/>
        <v>16772.780000000002</v>
      </c>
      <c r="K4409" s="35">
        <f t="shared" si="477"/>
        <v>7431.2500000000018</v>
      </c>
      <c r="L4409" s="35">
        <f t="shared" si="478"/>
        <v>7431.2500000000018</v>
      </c>
      <c r="M4409" s="36">
        <f t="shared" si="479"/>
        <v>0.44305416275656156</v>
      </c>
      <c r="N4409" s="37">
        <f t="shared" si="480"/>
        <v>2023</v>
      </c>
      <c r="O4409" s="38" t="str">
        <f t="shared" si="481"/>
        <v>Q2</v>
      </c>
      <c r="P4409" s="37">
        <f t="shared" si="482"/>
        <v>5</v>
      </c>
    </row>
    <row r="4410" spans="1:16" x14ac:dyDescent="0.25">
      <c r="A4410" s="31">
        <v>45047</v>
      </c>
      <c r="B4410" s="32" t="s">
        <v>84</v>
      </c>
      <c r="C4410" s="32" t="s">
        <v>86</v>
      </c>
      <c r="D4410" s="32" t="s">
        <v>76</v>
      </c>
      <c r="E4410" s="33">
        <v>39</v>
      </c>
      <c r="F4410" s="34">
        <v>158715.10999999999</v>
      </c>
      <c r="G4410" s="34">
        <v>0</v>
      </c>
      <c r="H4410" s="34">
        <v>129345.74</v>
      </c>
      <c r="I4410" s="34">
        <v>15052.51</v>
      </c>
      <c r="J4410" s="35">
        <f t="shared" si="476"/>
        <v>158715.10999999999</v>
      </c>
      <c r="K4410" s="35">
        <f t="shared" si="477"/>
        <v>29369.369999999981</v>
      </c>
      <c r="L4410" s="35">
        <f t="shared" si="478"/>
        <v>14316.859999999981</v>
      </c>
      <c r="M4410" s="36">
        <f t="shared" si="479"/>
        <v>0.1850445745209765</v>
      </c>
      <c r="N4410" s="37">
        <f t="shared" si="480"/>
        <v>2023</v>
      </c>
      <c r="O4410" s="38" t="str">
        <f t="shared" si="481"/>
        <v>Q2</v>
      </c>
      <c r="P4410" s="37">
        <f t="shared" si="482"/>
        <v>5</v>
      </c>
    </row>
    <row r="4411" spans="1:16" x14ac:dyDescent="0.25">
      <c r="A4411" s="31">
        <v>45047</v>
      </c>
      <c r="B4411" s="32" t="s">
        <v>84</v>
      </c>
      <c r="C4411" s="32" t="s">
        <v>86</v>
      </c>
      <c r="D4411" s="32" t="s">
        <v>77</v>
      </c>
      <c r="E4411" s="33">
        <v>34</v>
      </c>
      <c r="F4411" s="34">
        <v>146383.89000000001</v>
      </c>
      <c r="G4411" s="34">
        <v>9762.5300000000007</v>
      </c>
      <c r="H4411" s="34">
        <v>117867.78</v>
      </c>
      <c r="I4411" s="34">
        <v>13009.85</v>
      </c>
      <c r="J4411" s="35">
        <f t="shared" si="476"/>
        <v>136621.36000000002</v>
      </c>
      <c r="K4411" s="35">
        <f t="shared" si="477"/>
        <v>18753.580000000016</v>
      </c>
      <c r="L4411" s="35">
        <f t="shared" si="478"/>
        <v>5743.7300000000159</v>
      </c>
      <c r="M4411" s="36">
        <f t="shared" si="479"/>
        <v>0.13726682269888116</v>
      </c>
      <c r="N4411" s="37">
        <f t="shared" si="480"/>
        <v>2023</v>
      </c>
      <c r="O4411" s="38" t="str">
        <f t="shared" si="481"/>
        <v>Q2</v>
      </c>
      <c r="P4411" s="37">
        <f t="shared" si="482"/>
        <v>5</v>
      </c>
    </row>
    <row r="4412" spans="1:16" x14ac:dyDescent="0.25">
      <c r="A4412" s="31">
        <v>45047</v>
      </c>
      <c r="B4412" s="32" t="s">
        <v>84</v>
      </c>
      <c r="C4412" s="32" t="s">
        <v>75</v>
      </c>
      <c r="D4412" s="32" t="s">
        <v>76</v>
      </c>
      <c r="E4412" s="33">
        <v>53</v>
      </c>
      <c r="F4412" s="34">
        <v>235959.59</v>
      </c>
      <c r="G4412" s="34">
        <v>0</v>
      </c>
      <c r="H4412" s="34">
        <v>194466.13</v>
      </c>
      <c r="I4412" s="34">
        <v>0</v>
      </c>
      <c r="J4412" s="35">
        <f t="shared" si="476"/>
        <v>235959.59</v>
      </c>
      <c r="K4412" s="35">
        <f t="shared" si="477"/>
        <v>41493.459999999992</v>
      </c>
      <c r="L4412" s="35">
        <f t="shared" si="478"/>
        <v>41493.459999999992</v>
      </c>
      <c r="M4412" s="36">
        <f t="shared" si="479"/>
        <v>0.17584985632497493</v>
      </c>
      <c r="N4412" s="37">
        <f t="shared" si="480"/>
        <v>2023</v>
      </c>
      <c r="O4412" s="38" t="str">
        <f t="shared" si="481"/>
        <v>Q2</v>
      </c>
      <c r="P4412" s="37">
        <f t="shared" si="482"/>
        <v>5</v>
      </c>
    </row>
    <row r="4413" spans="1:16" x14ac:dyDescent="0.25">
      <c r="A4413" s="31">
        <v>45047</v>
      </c>
      <c r="B4413" s="32" t="s">
        <v>84</v>
      </c>
      <c r="C4413" s="32" t="s">
        <v>75</v>
      </c>
      <c r="D4413" s="32" t="s">
        <v>77</v>
      </c>
      <c r="E4413" s="33">
        <v>30</v>
      </c>
      <c r="F4413" s="34">
        <v>126941.27</v>
      </c>
      <c r="G4413" s="34">
        <v>9083.11</v>
      </c>
      <c r="H4413" s="34">
        <v>102419.33</v>
      </c>
      <c r="I4413" s="34">
        <v>0</v>
      </c>
      <c r="J4413" s="35">
        <f t="shared" si="476"/>
        <v>117858.16</v>
      </c>
      <c r="K4413" s="35">
        <f t="shared" si="477"/>
        <v>15438.830000000002</v>
      </c>
      <c r="L4413" s="35">
        <f t="shared" si="478"/>
        <v>15438.830000000002</v>
      </c>
      <c r="M4413" s="36">
        <f t="shared" si="479"/>
        <v>0.13099500280676366</v>
      </c>
      <c r="N4413" s="37">
        <f t="shared" si="480"/>
        <v>2023</v>
      </c>
      <c r="O4413" s="38" t="str">
        <f t="shared" si="481"/>
        <v>Q2</v>
      </c>
      <c r="P4413" s="37">
        <f t="shared" si="482"/>
        <v>5</v>
      </c>
    </row>
    <row r="4414" spans="1:16" x14ac:dyDescent="0.25">
      <c r="A4414" s="31">
        <v>45047</v>
      </c>
      <c r="B4414" s="32" t="s">
        <v>84</v>
      </c>
      <c r="C4414" s="32" t="s">
        <v>78</v>
      </c>
      <c r="D4414" s="32" t="s">
        <v>76</v>
      </c>
      <c r="E4414" s="33">
        <v>130</v>
      </c>
      <c r="F4414" s="34">
        <v>581797.86</v>
      </c>
      <c r="G4414" s="34">
        <v>0</v>
      </c>
      <c r="H4414" s="34">
        <v>470474.52</v>
      </c>
      <c r="I4414" s="34">
        <v>0</v>
      </c>
      <c r="J4414" s="35">
        <f t="shared" si="476"/>
        <v>581797.86</v>
      </c>
      <c r="K4414" s="35">
        <f t="shared" si="477"/>
        <v>111323.33999999997</v>
      </c>
      <c r="L4414" s="35">
        <f t="shared" si="478"/>
        <v>111323.33999999997</v>
      </c>
      <c r="M4414" s="36">
        <f t="shared" si="479"/>
        <v>0.1913436739007599</v>
      </c>
      <c r="N4414" s="37">
        <f t="shared" si="480"/>
        <v>2023</v>
      </c>
      <c r="O4414" s="38" t="str">
        <f t="shared" si="481"/>
        <v>Q2</v>
      </c>
      <c r="P4414" s="37">
        <f t="shared" si="482"/>
        <v>5</v>
      </c>
    </row>
    <row r="4415" spans="1:16" x14ac:dyDescent="0.25">
      <c r="A4415" s="31">
        <v>45047</v>
      </c>
      <c r="B4415" s="32" t="s">
        <v>84</v>
      </c>
      <c r="C4415" s="32" t="s">
        <v>78</v>
      </c>
      <c r="D4415" s="32" t="s">
        <v>77</v>
      </c>
      <c r="E4415" s="33">
        <v>73</v>
      </c>
      <c r="F4415" s="34">
        <v>262769.89</v>
      </c>
      <c r="G4415" s="34">
        <v>17343.79</v>
      </c>
      <c r="H4415" s="34">
        <v>210010.7</v>
      </c>
      <c r="I4415" s="34">
        <v>0</v>
      </c>
      <c r="J4415" s="35">
        <f t="shared" si="476"/>
        <v>245426.1</v>
      </c>
      <c r="K4415" s="35">
        <f t="shared" si="477"/>
        <v>35415.399999999994</v>
      </c>
      <c r="L4415" s="35">
        <f t="shared" si="478"/>
        <v>35415.399999999994</v>
      </c>
      <c r="M4415" s="36">
        <f t="shared" si="479"/>
        <v>0.14430168592500958</v>
      </c>
      <c r="N4415" s="37">
        <f t="shared" si="480"/>
        <v>2023</v>
      </c>
      <c r="O4415" s="38" t="str">
        <f t="shared" si="481"/>
        <v>Q2</v>
      </c>
      <c r="P4415" s="37">
        <f t="shared" si="482"/>
        <v>5</v>
      </c>
    </row>
    <row r="4416" spans="1:16" x14ac:dyDescent="0.25">
      <c r="A4416" s="31">
        <v>45047</v>
      </c>
      <c r="B4416" s="32" t="s">
        <v>84</v>
      </c>
      <c r="C4416" s="32" t="s">
        <v>79</v>
      </c>
      <c r="D4416" s="32" t="s">
        <v>76</v>
      </c>
      <c r="E4416" s="33">
        <v>16</v>
      </c>
      <c r="F4416" s="34">
        <v>56531.42</v>
      </c>
      <c r="G4416" s="34">
        <v>0</v>
      </c>
      <c r="H4416" s="34">
        <v>46728.09</v>
      </c>
      <c r="I4416" s="34">
        <v>0</v>
      </c>
      <c r="J4416" s="35">
        <f t="shared" si="476"/>
        <v>56531.42</v>
      </c>
      <c r="K4416" s="35">
        <f t="shared" si="477"/>
        <v>9803.3300000000017</v>
      </c>
      <c r="L4416" s="35">
        <f t="shared" si="478"/>
        <v>9803.3300000000017</v>
      </c>
      <c r="M4416" s="36">
        <f t="shared" si="479"/>
        <v>0.17341382898218374</v>
      </c>
      <c r="N4416" s="37">
        <f t="shared" si="480"/>
        <v>2023</v>
      </c>
      <c r="O4416" s="38" t="str">
        <f t="shared" si="481"/>
        <v>Q2</v>
      </c>
      <c r="P4416" s="37">
        <f t="shared" si="482"/>
        <v>5</v>
      </c>
    </row>
    <row r="4417" spans="1:16" x14ac:dyDescent="0.25">
      <c r="A4417" s="31">
        <v>45047</v>
      </c>
      <c r="B4417" s="32" t="s">
        <v>84</v>
      </c>
      <c r="C4417" s="32" t="s">
        <v>79</v>
      </c>
      <c r="D4417" s="32" t="s">
        <v>77</v>
      </c>
      <c r="E4417" s="33">
        <v>26</v>
      </c>
      <c r="F4417" s="34">
        <v>123316</v>
      </c>
      <c r="G4417" s="34">
        <v>8723.52</v>
      </c>
      <c r="H4417" s="34">
        <v>104822.01</v>
      </c>
      <c r="I4417" s="34">
        <v>0</v>
      </c>
      <c r="J4417" s="35">
        <f t="shared" si="476"/>
        <v>114592.48</v>
      </c>
      <c r="K4417" s="35">
        <f t="shared" si="477"/>
        <v>9770.4700000000012</v>
      </c>
      <c r="L4417" s="35">
        <f t="shared" si="478"/>
        <v>9770.4700000000012</v>
      </c>
      <c r="M4417" s="36">
        <f t="shared" si="479"/>
        <v>8.52627502258438E-2</v>
      </c>
      <c r="N4417" s="37">
        <f t="shared" si="480"/>
        <v>2023</v>
      </c>
      <c r="O4417" s="38" t="str">
        <f t="shared" si="481"/>
        <v>Q2</v>
      </c>
      <c r="P4417" s="37">
        <f t="shared" si="482"/>
        <v>5</v>
      </c>
    </row>
    <row r="4418" spans="1:16" x14ac:dyDescent="0.25">
      <c r="A4418" s="31">
        <v>45047</v>
      </c>
      <c r="B4418" s="32" t="s">
        <v>85</v>
      </c>
      <c r="C4418" s="32" t="s">
        <v>86</v>
      </c>
      <c r="D4418" s="32" t="s">
        <v>76</v>
      </c>
      <c r="E4418" s="33">
        <v>29</v>
      </c>
      <c r="F4418" s="34">
        <v>45707.39</v>
      </c>
      <c r="G4418" s="34">
        <v>0</v>
      </c>
      <c r="H4418" s="34">
        <v>24952.49</v>
      </c>
      <c r="I4418" s="34">
        <v>4330.6899999999996</v>
      </c>
      <c r="J4418" s="35">
        <f t="shared" ref="J4418:J4481" si="483">F4418-G4418</f>
        <v>45707.39</v>
      </c>
      <c r="K4418" s="35">
        <f t="shared" ref="K4418:K4481" si="484">J4418-H4418</f>
        <v>20754.899999999998</v>
      </c>
      <c r="L4418" s="35">
        <f t="shared" ref="L4418:L4481" si="485">K4418-I4418</f>
        <v>16424.21</v>
      </c>
      <c r="M4418" s="36">
        <f t="shared" ref="M4418:M4481" si="486">IF(J4418=0,0,K4418/J4418)</f>
        <v>0.45408193292156912</v>
      </c>
      <c r="N4418" s="37">
        <f t="shared" ref="N4418:N4481" si="487">YEAR(A4418)</f>
        <v>2023</v>
      </c>
      <c r="O4418" s="38" t="str">
        <f t="shared" ref="O4418:O4481" si="488">"Q"&amp;ROUNDUP(MONTH(A4418)/3,0)</f>
        <v>Q2</v>
      </c>
      <c r="P4418" s="37">
        <f t="shared" ref="P4418:P4481" si="489">MONTH(A4418)</f>
        <v>5</v>
      </c>
    </row>
    <row r="4419" spans="1:16" x14ac:dyDescent="0.25">
      <c r="A4419" s="31">
        <v>45047</v>
      </c>
      <c r="B4419" s="32" t="s">
        <v>85</v>
      </c>
      <c r="C4419" s="32" t="s">
        <v>86</v>
      </c>
      <c r="D4419" s="32" t="s">
        <v>77</v>
      </c>
      <c r="E4419" s="33">
        <v>36</v>
      </c>
      <c r="F4419" s="34">
        <v>52384.68</v>
      </c>
      <c r="G4419" s="34">
        <v>3473.42</v>
      </c>
      <c r="H4419" s="34">
        <v>28967.759999999998</v>
      </c>
      <c r="I4419" s="34">
        <v>4658.43</v>
      </c>
      <c r="J4419" s="35">
        <f t="shared" si="483"/>
        <v>48911.26</v>
      </c>
      <c r="K4419" s="35">
        <f t="shared" si="484"/>
        <v>19943.500000000004</v>
      </c>
      <c r="L4419" s="35">
        <f t="shared" si="485"/>
        <v>15285.070000000003</v>
      </c>
      <c r="M4419" s="36">
        <f t="shared" si="486"/>
        <v>0.40774864519948989</v>
      </c>
      <c r="N4419" s="37">
        <f t="shared" si="487"/>
        <v>2023</v>
      </c>
      <c r="O4419" s="38" t="str">
        <f t="shared" si="488"/>
        <v>Q2</v>
      </c>
      <c r="P4419" s="37">
        <f t="shared" si="489"/>
        <v>5</v>
      </c>
    </row>
    <row r="4420" spans="1:16" x14ac:dyDescent="0.25">
      <c r="A4420" s="31">
        <v>45047</v>
      </c>
      <c r="B4420" s="32" t="s">
        <v>85</v>
      </c>
      <c r="C4420" s="32" t="s">
        <v>75</v>
      </c>
      <c r="D4420" s="32" t="s">
        <v>76</v>
      </c>
      <c r="E4420" s="33">
        <v>29</v>
      </c>
      <c r="F4420" s="34">
        <v>42330.22</v>
      </c>
      <c r="G4420" s="34">
        <v>0</v>
      </c>
      <c r="H4420" s="34">
        <v>22683.51</v>
      </c>
      <c r="I4420" s="34">
        <v>0</v>
      </c>
      <c r="J4420" s="35">
        <f t="shared" si="483"/>
        <v>42330.22</v>
      </c>
      <c r="K4420" s="35">
        <f t="shared" si="484"/>
        <v>19646.710000000003</v>
      </c>
      <c r="L4420" s="35">
        <f t="shared" si="485"/>
        <v>19646.710000000003</v>
      </c>
      <c r="M4420" s="36">
        <f t="shared" si="486"/>
        <v>0.4641296454400663</v>
      </c>
      <c r="N4420" s="37">
        <f t="shared" si="487"/>
        <v>2023</v>
      </c>
      <c r="O4420" s="38" t="str">
        <f t="shared" si="488"/>
        <v>Q2</v>
      </c>
      <c r="P4420" s="37">
        <f t="shared" si="489"/>
        <v>5</v>
      </c>
    </row>
    <row r="4421" spans="1:16" x14ac:dyDescent="0.25">
      <c r="A4421" s="31">
        <v>45047</v>
      </c>
      <c r="B4421" s="32" t="s">
        <v>85</v>
      </c>
      <c r="C4421" s="32" t="s">
        <v>75</v>
      </c>
      <c r="D4421" s="32" t="s">
        <v>77</v>
      </c>
      <c r="E4421" s="33">
        <v>32</v>
      </c>
      <c r="F4421" s="34">
        <v>42751.81</v>
      </c>
      <c r="G4421" s="34">
        <v>3020.39</v>
      </c>
      <c r="H4421" s="34">
        <v>21898.85</v>
      </c>
      <c r="I4421" s="34">
        <v>0</v>
      </c>
      <c r="J4421" s="35">
        <f t="shared" si="483"/>
        <v>39731.42</v>
      </c>
      <c r="K4421" s="35">
        <f t="shared" si="484"/>
        <v>17832.57</v>
      </c>
      <c r="L4421" s="35">
        <f t="shared" si="485"/>
        <v>17832.57</v>
      </c>
      <c r="M4421" s="36">
        <f t="shared" si="486"/>
        <v>0.44882790496790703</v>
      </c>
      <c r="N4421" s="37">
        <f t="shared" si="487"/>
        <v>2023</v>
      </c>
      <c r="O4421" s="38" t="str">
        <f t="shared" si="488"/>
        <v>Q2</v>
      </c>
      <c r="P4421" s="37">
        <f t="shared" si="489"/>
        <v>5</v>
      </c>
    </row>
    <row r="4422" spans="1:16" x14ac:dyDescent="0.25">
      <c r="A4422" s="31">
        <v>45047</v>
      </c>
      <c r="B4422" s="32" t="s">
        <v>85</v>
      </c>
      <c r="C4422" s="32" t="s">
        <v>78</v>
      </c>
      <c r="D4422" s="32" t="s">
        <v>76</v>
      </c>
      <c r="E4422" s="33">
        <v>162</v>
      </c>
      <c r="F4422" s="34">
        <v>208507.15</v>
      </c>
      <c r="G4422" s="34">
        <v>0</v>
      </c>
      <c r="H4422" s="34">
        <v>109401.01</v>
      </c>
      <c r="I4422" s="34">
        <v>0</v>
      </c>
      <c r="J4422" s="35">
        <f t="shared" si="483"/>
        <v>208507.15</v>
      </c>
      <c r="K4422" s="35">
        <f t="shared" si="484"/>
        <v>99106.14</v>
      </c>
      <c r="L4422" s="35">
        <f t="shared" si="485"/>
        <v>99106.14</v>
      </c>
      <c r="M4422" s="36">
        <f t="shared" si="486"/>
        <v>0.47531290893381833</v>
      </c>
      <c r="N4422" s="37">
        <f t="shared" si="487"/>
        <v>2023</v>
      </c>
      <c r="O4422" s="38" t="str">
        <f t="shared" si="488"/>
        <v>Q2</v>
      </c>
      <c r="P4422" s="37">
        <f t="shared" si="489"/>
        <v>5</v>
      </c>
    </row>
    <row r="4423" spans="1:16" x14ac:dyDescent="0.25">
      <c r="A4423" s="31">
        <v>45047</v>
      </c>
      <c r="B4423" s="32" t="s">
        <v>85</v>
      </c>
      <c r="C4423" s="32" t="s">
        <v>78</v>
      </c>
      <c r="D4423" s="32" t="s">
        <v>77</v>
      </c>
      <c r="E4423" s="33">
        <v>91</v>
      </c>
      <c r="F4423" s="34">
        <v>112730.91</v>
      </c>
      <c r="G4423" s="34">
        <v>7469.35</v>
      </c>
      <c r="H4423" s="34">
        <v>58765.24</v>
      </c>
      <c r="I4423" s="34">
        <v>0</v>
      </c>
      <c r="J4423" s="35">
        <f t="shared" si="483"/>
        <v>105261.56</v>
      </c>
      <c r="K4423" s="35">
        <f t="shared" si="484"/>
        <v>46496.32</v>
      </c>
      <c r="L4423" s="35">
        <f t="shared" si="485"/>
        <v>46496.32</v>
      </c>
      <c r="M4423" s="36">
        <f t="shared" si="486"/>
        <v>0.44172174533609421</v>
      </c>
      <c r="N4423" s="37">
        <f t="shared" si="487"/>
        <v>2023</v>
      </c>
      <c r="O4423" s="38" t="str">
        <f t="shared" si="488"/>
        <v>Q2</v>
      </c>
      <c r="P4423" s="37">
        <f t="shared" si="489"/>
        <v>5</v>
      </c>
    </row>
    <row r="4424" spans="1:16" x14ac:dyDescent="0.25">
      <c r="A4424" s="31">
        <v>45047</v>
      </c>
      <c r="B4424" s="32" t="s">
        <v>85</v>
      </c>
      <c r="C4424" s="32" t="s">
        <v>79</v>
      </c>
      <c r="D4424" s="32" t="s">
        <v>76</v>
      </c>
      <c r="E4424" s="33">
        <v>12</v>
      </c>
      <c r="F4424" s="34">
        <v>17744.89</v>
      </c>
      <c r="G4424" s="34">
        <v>0</v>
      </c>
      <c r="H4424" s="34">
        <v>10655.39</v>
      </c>
      <c r="I4424" s="34">
        <v>0</v>
      </c>
      <c r="J4424" s="35">
        <f t="shared" si="483"/>
        <v>17744.89</v>
      </c>
      <c r="K4424" s="35">
        <f t="shared" si="484"/>
        <v>7089.5</v>
      </c>
      <c r="L4424" s="35">
        <f t="shared" si="485"/>
        <v>7089.5</v>
      </c>
      <c r="M4424" s="36">
        <f t="shared" si="486"/>
        <v>0.39952346844640907</v>
      </c>
      <c r="N4424" s="37">
        <f t="shared" si="487"/>
        <v>2023</v>
      </c>
      <c r="O4424" s="38" t="str">
        <f t="shared" si="488"/>
        <v>Q2</v>
      </c>
      <c r="P4424" s="37">
        <f t="shared" si="489"/>
        <v>5</v>
      </c>
    </row>
    <row r="4425" spans="1:16" x14ac:dyDescent="0.25">
      <c r="A4425" s="31">
        <v>45047</v>
      </c>
      <c r="B4425" s="32" t="s">
        <v>85</v>
      </c>
      <c r="C4425" s="32" t="s">
        <v>79</v>
      </c>
      <c r="D4425" s="32" t="s">
        <v>77</v>
      </c>
      <c r="E4425" s="33">
        <v>25</v>
      </c>
      <c r="F4425" s="34">
        <v>27287.03</v>
      </c>
      <c r="G4425" s="34">
        <v>1861.21</v>
      </c>
      <c r="H4425" s="34">
        <v>14806.71</v>
      </c>
      <c r="I4425" s="34">
        <v>0</v>
      </c>
      <c r="J4425" s="35">
        <f t="shared" si="483"/>
        <v>25425.82</v>
      </c>
      <c r="K4425" s="35">
        <f t="shared" si="484"/>
        <v>10619.11</v>
      </c>
      <c r="L4425" s="35">
        <f t="shared" si="485"/>
        <v>10619.11</v>
      </c>
      <c r="M4425" s="36">
        <f t="shared" si="486"/>
        <v>0.41765064017601006</v>
      </c>
      <c r="N4425" s="37">
        <f t="shared" si="487"/>
        <v>2023</v>
      </c>
      <c r="O4425" s="38" t="str">
        <f t="shared" si="488"/>
        <v>Q2</v>
      </c>
      <c r="P4425" s="37">
        <f t="shared" si="489"/>
        <v>5</v>
      </c>
    </row>
    <row r="4426" spans="1:16" x14ac:dyDescent="0.25">
      <c r="A4426" s="31">
        <v>45078</v>
      </c>
      <c r="B4426" s="32" t="s">
        <v>74</v>
      </c>
      <c r="C4426" s="32" t="s">
        <v>86</v>
      </c>
      <c r="D4426" s="32" t="s">
        <v>76</v>
      </c>
      <c r="E4426" s="33">
        <v>127</v>
      </c>
      <c r="F4426" s="34">
        <v>49594.559999999998</v>
      </c>
      <c r="G4426" s="34">
        <v>0</v>
      </c>
      <c r="H4426" s="34">
        <v>30164.35</v>
      </c>
      <c r="I4426" s="34">
        <v>4733.07</v>
      </c>
      <c r="J4426" s="35">
        <f t="shared" si="483"/>
        <v>49594.559999999998</v>
      </c>
      <c r="K4426" s="35">
        <f t="shared" si="484"/>
        <v>19430.21</v>
      </c>
      <c r="L4426" s="35">
        <f t="shared" si="485"/>
        <v>14697.14</v>
      </c>
      <c r="M4426" s="36">
        <f t="shared" si="486"/>
        <v>0.39178107437589932</v>
      </c>
      <c r="N4426" s="37">
        <f t="shared" si="487"/>
        <v>2023</v>
      </c>
      <c r="O4426" s="38" t="str">
        <f t="shared" si="488"/>
        <v>Q2</v>
      </c>
      <c r="P4426" s="37">
        <f t="shared" si="489"/>
        <v>6</v>
      </c>
    </row>
    <row r="4427" spans="1:16" x14ac:dyDescent="0.25">
      <c r="A4427" s="31">
        <v>45078</v>
      </c>
      <c r="B4427" s="32" t="s">
        <v>74</v>
      </c>
      <c r="C4427" s="32" t="s">
        <v>86</v>
      </c>
      <c r="D4427" s="32" t="s">
        <v>77</v>
      </c>
      <c r="E4427" s="33">
        <v>68</v>
      </c>
      <c r="F4427" s="34">
        <v>30658.45</v>
      </c>
      <c r="G4427" s="34">
        <v>2875.45</v>
      </c>
      <c r="H4427" s="34">
        <v>18198.759999999998</v>
      </c>
      <c r="I4427" s="34">
        <v>2653.67</v>
      </c>
      <c r="J4427" s="35">
        <f t="shared" si="483"/>
        <v>27783</v>
      </c>
      <c r="K4427" s="35">
        <f t="shared" si="484"/>
        <v>9584.2400000000016</v>
      </c>
      <c r="L4427" s="35">
        <f t="shared" si="485"/>
        <v>6930.5700000000015</v>
      </c>
      <c r="M4427" s="36">
        <f t="shared" si="486"/>
        <v>0.34496778605622147</v>
      </c>
      <c r="N4427" s="37">
        <f t="shared" si="487"/>
        <v>2023</v>
      </c>
      <c r="O4427" s="38" t="str">
        <f t="shared" si="488"/>
        <v>Q2</v>
      </c>
      <c r="P4427" s="37">
        <f t="shared" si="489"/>
        <v>6</v>
      </c>
    </row>
    <row r="4428" spans="1:16" x14ac:dyDescent="0.25">
      <c r="A4428" s="31">
        <v>45078</v>
      </c>
      <c r="B4428" s="32" t="s">
        <v>74</v>
      </c>
      <c r="C4428" s="32" t="s">
        <v>75</v>
      </c>
      <c r="D4428" s="32" t="s">
        <v>76</v>
      </c>
      <c r="E4428" s="33">
        <v>136</v>
      </c>
      <c r="F4428" s="34">
        <v>60253.27</v>
      </c>
      <c r="G4428" s="34">
        <v>0</v>
      </c>
      <c r="H4428" s="34">
        <v>35215.18</v>
      </c>
      <c r="I4428" s="34">
        <v>0</v>
      </c>
      <c r="J4428" s="35">
        <f t="shared" si="483"/>
        <v>60253.27</v>
      </c>
      <c r="K4428" s="35">
        <f t="shared" si="484"/>
        <v>25038.089999999997</v>
      </c>
      <c r="L4428" s="35">
        <f t="shared" si="485"/>
        <v>25038.089999999997</v>
      </c>
      <c r="M4428" s="36">
        <f t="shared" si="486"/>
        <v>0.41554740514498212</v>
      </c>
      <c r="N4428" s="37">
        <f t="shared" si="487"/>
        <v>2023</v>
      </c>
      <c r="O4428" s="38" t="str">
        <f t="shared" si="488"/>
        <v>Q2</v>
      </c>
      <c r="P4428" s="37">
        <f t="shared" si="489"/>
        <v>6</v>
      </c>
    </row>
    <row r="4429" spans="1:16" x14ac:dyDescent="0.25">
      <c r="A4429" s="31">
        <v>45078</v>
      </c>
      <c r="B4429" s="32" t="s">
        <v>74</v>
      </c>
      <c r="C4429" s="32" t="s">
        <v>75</v>
      </c>
      <c r="D4429" s="32" t="s">
        <v>77</v>
      </c>
      <c r="E4429" s="33">
        <v>92</v>
      </c>
      <c r="F4429" s="34">
        <v>41930.5</v>
      </c>
      <c r="G4429" s="34">
        <v>4119.6099999999997</v>
      </c>
      <c r="H4429" s="34">
        <v>24881.69</v>
      </c>
      <c r="I4429" s="34">
        <v>0</v>
      </c>
      <c r="J4429" s="35">
        <f t="shared" si="483"/>
        <v>37810.89</v>
      </c>
      <c r="K4429" s="35">
        <f t="shared" si="484"/>
        <v>12929.2</v>
      </c>
      <c r="L4429" s="35">
        <f t="shared" si="485"/>
        <v>12929.2</v>
      </c>
      <c r="M4429" s="36">
        <f t="shared" si="486"/>
        <v>0.34194381565734105</v>
      </c>
      <c r="N4429" s="37">
        <f t="shared" si="487"/>
        <v>2023</v>
      </c>
      <c r="O4429" s="38" t="str">
        <f t="shared" si="488"/>
        <v>Q2</v>
      </c>
      <c r="P4429" s="37">
        <f t="shared" si="489"/>
        <v>6</v>
      </c>
    </row>
    <row r="4430" spans="1:16" x14ac:dyDescent="0.25">
      <c r="A4430" s="31">
        <v>45078</v>
      </c>
      <c r="B4430" s="32" t="s">
        <v>74</v>
      </c>
      <c r="C4430" s="32" t="s">
        <v>78</v>
      </c>
      <c r="D4430" s="32" t="s">
        <v>76</v>
      </c>
      <c r="E4430" s="33">
        <v>547</v>
      </c>
      <c r="F4430" s="34">
        <v>248567.81</v>
      </c>
      <c r="G4430" s="34">
        <v>0</v>
      </c>
      <c r="H4430" s="34">
        <v>150020.4</v>
      </c>
      <c r="I4430" s="34">
        <v>0</v>
      </c>
      <c r="J4430" s="35">
        <f t="shared" si="483"/>
        <v>248567.81</v>
      </c>
      <c r="K4430" s="35">
        <f t="shared" si="484"/>
        <v>98547.41</v>
      </c>
      <c r="L4430" s="35">
        <f t="shared" si="485"/>
        <v>98547.41</v>
      </c>
      <c r="M4430" s="36">
        <f t="shared" si="486"/>
        <v>0.39646086916885981</v>
      </c>
      <c r="N4430" s="37">
        <f t="shared" si="487"/>
        <v>2023</v>
      </c>
      <c r="O4430" s="38" t="str">
        <f t="shared" si="488"/>
        <v>Q2</v>
      </c>
      <c r="P4430" s="37">
        <f t="shared" si="489"/>
        <v>6</v>
      </c>
    </row>
    <row r="4431" spans="1:16" x14ac:dyDescent="0.25">
      <c r="A4431" s="31">
        <v>45078</v>
      </c>
      <c r="B4431" s="32" t="s">
        <v>74</v>
      </c>
      <c r="C4431" s="32" t="s">
        <v>78</v>
      </c>
      <c r="D4431" s="32" t="s">
        <v>77</v>
      </c>
      <c r="E4431" s="33">
        <v>194</v>
      </c>
      <c r="F4431" s="34">
        <v>83849.56</v>
      </c>
      <c r="G4431" s="34">
        <v>8126.76</v>
      </c>
      <c r="H4431" s="34">
        <v>48174.16</v>
      </c>
      <c r="I4431" s="34">
        <v>0</v>
      </c>
      <c r="J4431" s="35">
        <f t="shared" si="483"/>
        <v>75722.8</v>
      </c>
      <c r="K4431" s="35">
        <f t="shared" si="484"/>
        <v>27548.639999999999</v>
      </c>
      <c r="L4431" s="35">
        <f t="shared" si="485"/>
        <v>27548.639999999999</v>
      </c>
      <c r="M4431" s="36">
        <f t="shared" si="486"/>
        <v>0.36380905090672822</v>
      </c>
      <c r="N4431" s="37">
        <f t="shared" si="487"/>
        <v>2023</v>
      </c>
      <c r="O4431" s="38" t="str">
        <f t="shared" si="488"/>
        <v>Q2</v>
      </c>
      <c r="P4431" s="37">
        <f t="shared" si="489"/>
        <v>6</v>
      </c>
    </row>
    <row r="4432" spans="1:16" x14ac:dyDescent="0.25">
      <c r="A4432" s="31">
        <v>45078</v>
      </c>
      <c r="B4432" s="32" t="s">
        <v>74</v>
      </c>
      <c r="C4432" s="32" t="s">
        <v>79</v>
      </c>
      <c r="D4432" s="32" t="s">
        <v>76</v>
      </c>
      <c r="E4432" s="33">
        <v>51</v>
      </c>
      <c r="F4432" s="34">
        <v>19530.03</v>
      </c>
      <c r="G4432" s="34">
        <v>0</v>
      </c>
      <c r="H4432" s="34">
        <v>13350.55</v>
      </c>
      <c r="I4432" s="34">
        <v>0</v>
      </c>
      <c r="J4432" s="35">
        <f t="shared" si="483"/>
        <v>19530.03</v>
      </c>
      <c r="K4432" s="35">
        <f t="shared" si="484"/>
        <v>6179.48</v>
      </c>
      <c r="L4432" s="35">
        <f t="shared" si="485"/>
        <v>6179.48</v>
      </c>
      <c r="M4432" s="36">
        <f t="shared" si="486"/>
        <v>0.31640914018053223</v>
      </c>
      <c r="N4432" s="37">
        <f t="shared" si="487"/>
        <v>2023</v>
      </c>
      <c r="O4432" s="38" t="str">
        <f t="shared" si="488"/>
        <v>Q2</v>
      </c>
      <c r="P4432" s="37">
        <f t="shared" si="489"/>
        <v>6</v>
      </c>
    </row>
    <row r="4433" spans="1:16" x14ac:dyDescent="0.25">
      <c r="A4433" s="31">
        <v>45078</v>
      </c>
      <c r="B4433" s="32" t="s">
        <v>74</v>
      </c>
      <c r="C4433" s="32" t="s">
        <v>79</v>
      </c>
      <c r="D4433" s="32" t="s">
        <v>77</v>
      </c>
      <c r="E4433" s="33">
        <v>27</v>
      </c>
      <c r="F4433" s="34">
        <v>11455.87</v>
      </c>
      <c r="G4433" s="34">
        <v>1234.42</v>
      </c>
      <c r="H4433" s="34">
        <v>7504.08</v>
      </c>
      <c r="I4433" s="34">
        <v>0</v>
      </c>
      <c r="J4433" s="35">
        <f t="shared" si="483"/>
        <v>10221.450000000001</v>
      </c>
      <c r="K4433" s="35">
        <f t="shared" si="484"/>
        <v>2717.3700000000008</v>
      </c>
      <c r="L4433" s="35">
        <f t="shared" si="485"/>
        <v>2717.3700000000008</v>
      </c>
      <c r="M4433" s="36">
        <f t="shared" si="486"/>
        <v>0.26584975712839182</v>
      </c>
      <c r="N4433" s="37">
        <f t="shared" si="487"/>
        <v>2023</v>
      </c>
      <c r="O4433" s="38" t="str">
        <f t="shared" si="488"/>
        <v>Q2</v>
      </c>
      <c r="P4433" s="37">
        <f t="shared" si="489"/>
        <v>6</v>
      </c>
    </row>
    <row r="4434" spans="1:16" x14ac:dyDescent="0.25">
      <c r="A4434" s="31">
        <v>45078</v>
      </c>
      <c r="B4434" s="32" t="s">
        <v>80</v>
      </c>
      <c r="C4434" s="32" t="s">
        <v>86</v>
      </c>
      <c r="D4434" s="32" t="s">
        <v>76</v>
      </c>
      <c r="E4434" s="33">
        <v>39</v>
      </c>
      <c r="F4434" s="34">
        <v>248393.02</v>
      </c>
      <c r="G4434" s="34">
        <v>0</v>
      </c>
      <c r="H4434" s="34">
        <v>215271.43</v>
      </c>
      <c r="I4434" s="34">
        <v>23560.14</v>
      </c>
      <c r="J4434" s="35">
        <f t="shared" si="483"/>
        <v>248393.02</v>
      </c>
      <c r="K4434" s="35">
        <f t="shared" si="484"/>
        <v>33121.589999999997</v>
      </c>
      <c r="L4434" s="35">
        <f t="shared" si="485"/>
        <v>9561.4499999999971</v>
      </c>
      <c r="M4434" s="36">
        <f t="shared" si="486"/>
        <v>0.13334348122986708</v>
      </c>
      <c r="N4434" s="37">
        <f t="shared" si="487"/>
        <v>2023</v>
      </c>
      <c r="O4434" s="38" t="str">
        <f t="shared" si="488"/>
        <v>Q2</v>
      </c>
      <c r="P4434" s="37">
        <f t="shared" si="489"/>
        <v>6</v>
      </c>
    </row>
    <row r="4435" spans="1:16" x14ac:dyDescent="0.25">
      <c r="A4435" s="31">
        <v>45078</v>
      </c>
      <c r="B4435" s="32" t="s">
        <v>80</v>
      </c>
      <c r="C4435" s="32" t="s">
        <v>86</v>
      </c>
      <c r="D4435" s="32" t="s">
        <v>77</v>
      </c>
      <c r="E4435" s="33">
        <v>33</v>
      </c>
      <c r="F4435" s="34">
        <v>191551.39</v>
      </c>
      <c r="G4435" s="34">
        <v>17264.57</v>
      </c>
      <c r="H4435" s="34">
        <v>163296.82999999999</v>
      </c>
      <c r="I4435" s="34">
        <v>16580.66</v>
      </c>
      <c r="J4435" s="35">
        <f t="shared" si="483"/>
        <v>174286.82</v>
      </c>
      <c r="K4435" s="35">
        <f t="shared" si="484"/>
        <v>10989.99000000002</v>
      </c>
      <c r="L4435" s="35">
        <f t="shared" si="485"/>
        <v>-5590.6699999999801</v>
      </c>
      <c r="M4435" s="36">
        <f t="shared" si="486"/>
        <v>6.3056919622493657E-2</v>
      </c>
      <c r="N4435" s="37">
        <f t="shared" si="487"/>
        <v>2023</v>
      </c>
      <c r="O4435" s="38" t="str">
        <f t="shared" si="488"/>
        <v>Q2</v>
      </c>
      <c r="P4435" s="37">
        <f t="shared" si="489"/>
        <v>6</v>
      </c>
    </row>
    <row r="4436" spans="1:16" x14ac:dyDescent="0.25">
      <c r="A4436" s="31">
        <v>45078</v>
      </c>
      <c r="B4436" s="32" t="s">
        <v>80</v>
      </c>
      <c r="C4436" s="32" t="s">
        <v>75</v>
      </c>
      <c r="D4436" s="32" t="s">
        <v>76</v>
      </c>
      <c r="E4436" s="33">
        <v>39</v>
      </c>
      <c r="F4436" s="34">
        <v>260936.6</v>
      </c>
      <c r="G4436" s="34">
        <v>0</v>
      </c>
      <c r="H4436" s="34">
        <v>215720.38</v>
      </c>
      <c r="I4436" s="34">
        <v>0</v>
      </c>
      <c r="J4436" s="35">
        <f t="shared" si="483"/>
        <v>260936.6</v>
      </c>
      <c r="K4436" s="35">
        <f t="shared" si="484"/>
        <v>45216.22</v>
      </c>
      <c r="L4436" s="35">
        <f t="shared" si="485"/>
        <v>45216.22</v>
      </c>
      <c r="M4436" s="36">
        <f t="shared" si="486"/>
        <v>0.17328431504051175</v>
      </c>
      <c r="N4436" s="37">
        <f t="shared" si="487"/>
        <v>2023</v>
      </c>
      <c r="O4436" s="38" t="str">
        <f t="shared" si="488"/>
        <v>Q2</v>
      </c>
      <c r="P4436" s="37">
        <f t="shared" si="489"/>
        <v>6</v>
      </c>
    </row>
    <row r="4437" spans="1:16" x14ac:dyDescent="0.25">
      <c r="A4437" s="31">
        <v>45078</v>
      </c>
      <c r="B4437" s="32" t="s">
        <v>80</v>
      </c>
      <c r="C4437" s="32" t="s">
        <v>75</v>
      </c>
      <c r="D4437" s="32" t="s">
        <v>77</v>
      </c>
      <c r="E4437" s="33">
        <v>33</v>
      </c>
      <c r="F4437" s="34">
        <v>235488.63</v>
      </c>
      <c r="G4437" s="34">
        <v>20678.439999999999</v>
      </c>
      <c r="H4437" s="34">
        <v>200632.4</v>
      </c>
      <c r="I4437" s="34">
        <v>0</v>
      </c>
      <c r="J4437" s="35">
        <f t="shared" si="483"/>
        <v>214810.19</v>
      </c>
      <c r="K4437" s="35">
        <f t="shared" si="484"/>
        <v>14177.790000000008</v>
      </c>
      <c r="L4437" s="35">
        <f t="shared" si="485"/>
        <v>14177.790000000008</v>
      </c>
      <c r="M4437" s="36">
        <f t="shared" si="486"/>
        <v>6.600147786285189E-2</v>
      </c>
      <c r="N4437" s="37">
        <f t="shared" si="487"/>
        <v>2023</v>
      </c>
      <c r="O4437" s="38" t="str">
        <f t="shared" si="488"/>
        <v>Q2</v>
      </c>
      <c r="P4437" s="37">
        <f t="shared" si="489"/>
        <v>6</v>
      </c>
    </row>
    <row r="4438" spans="1:16" x14ac:dyDescent="0.25">
      <c r="A4438" s="31">
        <v>45078</v>
      </c>
      <c r="B4438" s="32" t="s">
        <v>80</v>
      </c>
      <c r="C4438" s="32" t="s">
        <v>78</v>
      </c>
      <c r="D4438" s="32" t="s">
        <v>76</v>
      </c>
      <c r="E4438" s="33">
        <v>105</v>
      </c>
      <c r="F4438" s="34">
        <v>695891.05</v>
      </c>
      <c r="G4438" s="34">
        <v>0</v>
      </c>
      <c r="H4438" s="34">
        <v>587349.65</v>
      </c>
      <c r="I4438" s="34">
        <v>0</v>
      </c>
      <c r="J4438" s="35">
        <f t="shared" si="483"/>
        <v>695891.05</v>
      </c>
      <c r="K4438" s="35">
        <f t="shared" si="484"/>
        <v>108541.40000000002</v>
      </c>
      <c r="L4438" s="35">
        <f t="shared" si="485"/>
        <v>108541.40000000002</v>
      </c>
      <c r="M4438" s="36">
        <f t="shared" si="486"/>
        <v>0.15597470322401763</v>
      </c>
      <c r="N4438" s="37">
        <f t="shared" si="487"/>
        <v>2023</v>
      </c>
      <c r="O4438" s="38" t="str">
        <f t="shared" si="488"/>
        <v>Q2</v>
      </c>
      <c r="P4438" s="37">
        <f t="shared" si="489"/>
        <v>6</v>
      </c>
    </row>
    <row r="4439" spans="1:16" x14ac:dyDescent="0.25">
      <c r="A4439" s="31">
        <v>45078</v>
      </c>
      <c r="B4439" s="32" t="s">
        <v>80</v>
      </c>
      <c r="C4439" s="32" t="s">
        <v>78</v>
      </c>
      <c r="D4439" s="32" t="s">
        <v>77</v>
      </c>
      <c r="E4439" s="33">
        <v>30</v>
      </c>
      <c r="F4439" s="34">
        <v>172601.56</v>
      </c>
      <c r="G4439" s="34">
        <v>16900.759999999998</v>
      </c>
      <c r="H4439" s="34">
        <v>148962.15</v>
      </c>
      <c r="I4439" s="34">
        <v>0</v>
      </c>
      <c r="J4439" s="35">
        <f t="shared" si="483"/>
        <v>155700.79999999999</v>
      </c>
      <c r="K4439" s="35">
        <f t="shared" si="484"/>
        <v>6738.6499999999942</v>
      </c>
      <c r="L4439" s="35">
        <f t="shared" si="485"/>
        <v>6738.6499999999942</v>
      </c>
      <c r="M4439" s="36">
        <f t="shared" si="486"/>
        <v>4.3279482186347112E-2</v>
      </c>
      <c r="N4439" s="37">
        <f t="shared" si="487"/>
        <v>2023</v>
      </c>
      <c r="O4439" s="38" t="str">
        <f t="shared" si="488"/>
        <v>Q2</v>
      </c>
      <c r="P4439" s="37">
        <f t="shared" si="489"/>
        <v>6</v>
      </c>
    </row>
    <row r="4440" spans="1:16" x14ac:dyDescent="0.25">
      <c r="A4440" s="31">
        <v>45078</v>
      </c>
      <c r="B4440" s="32" t="s">
        <v>80</v>
      </c>
      <c r="C4440" s="32" t="s">
        <v>79</v>
      </c>
      <c r="D4440" s="32" t="s">
        <v>76</v>
      </c>
      <c r="E4440" s="33">
        <v>21</v>
      </c>
      <c r="F4440" s="34">
        <v>133682.91</v>
      </c>
      <c r="G4440" s="34">
        <v>0</v>
      </c>
      <c r="H4440" s="34">
        <v>115070.39</v>
      </c>
      <c r="I4440" s="34">
        <v>0</v>
      </c>
      <c r="J4440" s="35">
        <f t="shared" si="483"/>
        <v>133682.91</v>
      </c>
      <c r="K4440" s="35">
        <f t="shared" si="484"/>
        <v>18612.520000000004</v>
      </c>
      <c r="L4440" s="35">
        <f t="shared" si="485"/>
        <v>18612.520000000004</v>
      </c>
      <c r="M4440" s="36">
        <f t="shared" si="486"/>
        <v>0.13922886627767156</v>
      </c>
      <c r="N4440" s="37">
        <f t="shared" si="487"/>
        <v>2023</v>
      </c>
      <c r="O4440" s="38" t="str">
        <f t="shared" si="488"/>
        <v>Q2</v>
      </c>
      <c r="P4440" s="37">
        <f t="shared" si="489"/>
        <v>6</v>
      </c>
    </row>
    <row r="4441" spans="1:16" x14ac:dyDescent="0.25">
      <c r="A4441" s="31">
        <v>45078</v>
      </c>
      <c r="B4441" s="32" t="s">
        <v>80</v>
      </c>
      <c r="C4441" s="32" t="s">
        <v>79</v>
      </c>
      <c r="D4441" s="32" t="s">
        <v>77</v>
      </c>
      <c r="E4441" s="33">
        <v>15</v>
      </c>
      <c r="F4441" s="34">
        <v>63964.59</v>
      </c>
      <c r="G4441" s="34">
        <v>6579.3</v>
      </c>
      <c r="H4441" s="34">
        <v>56711.01</v>
      </c>
      <c r="I4441" s="34">
        <v>0</v>
      </c>
      <c r="J4441" s="35">
        <f t="shared" si="483"/>
        <v>57385.289999999994</v>
      </c>
      <c r="K4441" s="35">
        <f t="shared" si="484"/>
        <v>674.27999999999156</v>
      </c>
      <c r="L4441" s="35">
        <f t="shared" si="485"/>
        <v>674.27999999999156</v>
      </c>
      <c r="M4441" s="36">
        <f t="shared" si="486"/>
        <v>1.1750049533599842E-2</v>
      </c>
      <c r="N4441" s="37">
        <f t="shared" si="487"/>
        <v>2023</v>
      </c>
      <c r="O4441" s="38" t="str">
        <f t="shared" si="488"/>
        <v>Q2</v>
      </c>
      <c r="P4441" s="37">
        <f t="shared" si="489"/>
        <v>6</v>
      </c>
    </row>
    <row r="4442" spans="1:16" x14ac:dyDescent="0.25">
      <c r="A4442" s="31">
        <v>45078</v>
      </c>
      <c r="B4442" s="32" t="s">
        <v>81</v>
      </c>
      <c r="C4442" s="32" t="s">
        <v>86</v>
      </c>
      <c r="D4442" s="32" t="s">
        <v>76</v>
      </c>
      <c r="E4442" s="33">
        <v>81</v>
      </c>
      <c r="F4442" s="34">
        <v>67254.399999999994</v>
      </c>
      <c r="G4442" s="34">
        <v>0</v>
      </c>
      <c r="H4442" s="34">
        <v>29909.13</v>
      </c>
      <c r="I4442" s="34">
        <v>6358.17</v>
      </c>
      <c r="J4442" s="35">
        <f t="shared" si="483"/>
        <v>67254.399999999994</v>
      </c>
      <c r="K4442" s="35">
        <f t="shared" si="484"/>
        <v>37345.26999999999</v>
      </c>
      <c r="L4442" s="35">
        <f t="shared" si="485"/>
        <v>30987.099999999991</v>
      </c>
      <c r="M4442" s="36">
        <f t="shared" si="486"/>
        <v>0.55528366917257443</v>
      </c>
      <c r="N4442" s="37">
        <f t="shared" si="487"/>
        <v>2023</v>
      </c>
      <c r="O4442" s="38" t="str">
        <f t="shared" si="488"/>
        <v>Q2</v>
      </c>
      <c r="P4442" s="37">
        <f t="shared" si="489"/>
        <v>6</v>
      </c>
    </row>
    <row r="4443" spans="1:16" x14ac:dyDescent="0.25">
      <c r="A4443" s="31">
        <v>45078</v>
      </c>
      <c r="B4443" s="32" t="s">
        <v>81</v>
      </c>
      <c r="C4443" s="32" t="s">
        <v>86</v>
      </c>
      <c r="D4443" s="32" t="s">
        <v>77</v>
      </c>
      <c r="E4443" s="33">
        <v>44</v>
      </c>
      <c r="F4443" s="34">
        <v>39234.5</v>
      </c>
      <c r="G4443" s="34">
        <v>3652.28</v>
      </c>
      <c r="H4443" s="34">
        <v>17158.09</v>
      </c>
      <c r="I4443" s="34">
        <v>3391.76</v>
      </c>
      <c r="J4443" s="35">
        <f t="shared" si="483"/>
        <v>35582.22</v>
      </c>
      <c r="K4443" s="35">
        <f t="shared" si="484"/>
        <v>18424.13</v>
      </c>
      <c r="L4443" s="35">
        <f t="shared" si="485"/>
        <v>15032.37</v>
      </c>
      <c r="M4443" s="36">
        <f t="shared" si="486"/>
        <v>0.51779034585250727</v>
      </c>
      <c r="N4443" s="37">
        <f t="shared" si="487"/>
        <v>2023</v>
      </c>
      <c r="O4443" s="38" t="str">
        <f t="shared" si="488"/>
        <v>Q2</v>
      </c>
      <c r="P4443" s="37">
        <f t="shared" si="489"/>
        <v>6</v>
      </c>
    </row>
    <row r="4444" spans="1:16" x14ac:dyDescent="0.25">
      <c r="A4444" s="31">
        <v>45078</v>
      </c>
      <c r="B4444" s="32" t="s">
        <v>81</v>
      </c>
      <c r="C4444" s="32" t="s">
        <v>75</v>
      </c>
      <c r="D4444" s="32" t="s">
        <v>76</v>
      </c>
      <c r="E4444" s="33">
        <v>76</v>
      </c>
      <c r="F4444" s="34">
        <v>58587.6</v>
      </c>
      <c r="G4444" s="34">
        <v>0</v>
      </c>
      <c r="H4444" s="34">
        <v>25757.72</v>
      </c>
      <c r="I4444" s="34">
        <v>0</v>
      </c>
      <c r="J4444" s="35">
        <f t="shared" si="483"/>
        <v>58587.6</v>
      </c>
      <c r="K4444" s="35">
        <f t="shared" si="484"/>
        <v>32829.879999999997</v>
      </c>
      <c r="L4444" s="35">
        <f t="shared" si="485"/>
        <v>32829.879999999997</v>
      </c>
      <c r="M4444" s="36">
        <f t="shared" si="486"/>
        <v>0.56035543357297446</v>
      </c>
      <c r="N4444" s="37">
        <f t="shared" si="487"/>
        <v>2023</v>
      </c>
      <c r="O4444" s="38" t="str">
        <f t="shared" si="488"/>
        <v>Q2</v>
      </c>
      <c r="P4444" s="37">
        <f t="shared" si="489"/>
        <v>6</v>
      </c>
    </row>
    <row r="4445" spans="1:16" x14ac:dyDescent="0.25">
      <c r="A4445" s="31">
        <v>45078</v>
      </c>
      <c r="B4445" s="32" t="s">
        <v>81</v>
      </c>
      <c r="C4445" s="32" t="s">
        <v>75</v>
      </c>
      <c r="D4445" s="32" t="s">
        <v>77</v>
      </c>
      <c r="E4445" s="33">
        <v>52</v>
      </c>
      <c r="F4445" s="34">
        <v>44842.38</v>
      </c>
      <c r="G4445" s="34">
        <v>4227.57</v>
      </c>
      <c r="H4445" s="34">
        <v>19722.8</v>
      </c>
      <c r="I4445" s="34">
        <v>0</v>
      </c>
      <c r="J4445" s="35">
        <f t="shared" si="483"/>
        <v>40614.81</v>
      </c>
      <c r="K4445" s="35">
        <f t="shared" si="484"/>
        <v>20892.009999999998</v>
      </c>
      <c r="L4445" s="35">
        <f t="shared" si="485"/>
        <v>20892.009999999998</v>
      </c>
      <c r="M4445" s="36">
        <f t="shared" si="486"/>
        <v>0.51439388735291391</v>
      </c>
      <c r="N4445" s="37">
        <f t="shared" si="487"/>
        <v>2023</v>
      </c>
      <c r="O4445" s="38" t="str">
        <f t="shared" si="488"/>
        <v>Q2</v>
      </c>
      <c r="P4445" s="37">
        <f t="shared" si="489"/>
        <v>6</v>
      </c>
    </row>
    <row r="4446" spans="1:16" x14ac:dyDescent="0.25">
      <c r="A4446" s="31">
        <v>45078</v>
      </c>
      <c r="B4446" s="32" t="s">
        <v>81</v>
      </c>
      <c r="C4446" s="32" t="s">
        <v>78</v>
      </c>
      <c r="D4446" s="32" t="s">
        <v>76</v>
      </c>
      <c r="E4446" s="33">
        <v>369</v>
      </c>
      <c r="F4446" s="34">
        <v>292020.03000000003</v>
      </c>
      <c r="G4446" s="34">
        <v>0</v>
      </c>
      <c r="H4446" s="34">
        <v>129820.27</v>
      </c>
      <c r="I4446" s="34">
        <v>0</v>
      </c>
      <c r="J4446" s="35">
        <f t="shared" si="483"/>
        <v>292020.03000000003</v>
      </c>
      <c r="K4446" s="35">
        <f t="shared" si="484"/>
        <v>162199.76</v>
      </c>
      <c r="L4446" s="35">
        <f t="shared" si="485"/>
        <v>162199.76</v>
      </c>
      <c r="M4446" s="36">
        <f t="shared" si="486"/>
        <v>0.55544052919931552</v>
      </c>
      <c r="N4446" s="37">
        <f t="shared" si="487"/>
        <v>2023</v>
      </c>
      <c r="O4446" s="38" t="str">
        <f t="shared" si="488"/>
        <v>Q2</v>
      </c>
      <c r="P4446" s="37">
        <f t="shared" si="489"/>
        <v>6</v>
      </c>
    </row>
    <row r="4447" spans="1:16" x14ac:dyDescent="0.25">
      <c r="A4447" s="31">
        <v>45078</v>
      </c>
      <c r="B4447" s="32" t="s">
        <v>81</v>
      </c>
      <c r="C4447" s="32" t="s">
        <v>78</v>
      </c>
      <c r="D4447" s="32" t="s">
        <v>77</v>
      </c>
      <c r="E4447" s="33">
        <v>135</v>
      </c>
      <c r="F4447" s="34">
        <v>115540.49</v>
      </c>
      <c r="G4447" s="34">
        <v>10907.39</v>
      </c>
      <c r="H4447" s="34">
        <v>52920.32</v>
      </c>
      <c r="I4447" s="34">
        <v>0</v>
      </c>
      <c r="J4447" s="35">
        <f t="shared" si="483"/>
        <v>104633.1</v>
      </c>
      <c r="K4447" s="35">
        <f t="shared" si="484"/>
        <v>51712.780000000006</v>
      </c>
      <c r="L4447" s="35">
        <f t="shared" si="485"/>
        <v>51712.780000000006</v>
      </c>
      <c r="M4447" s="36">
        <f t="shared" si="486"/>
        <v>0.4942296462591666</v>
      </c>
      <c r="N4447" s="37">
        <f t="shared" si="487"/>
        <v>2023</v>
      </c>
      <c r="O4447" s="38" t="str">
        <f t="shared" si="488"/>
        <v>Q2</v>
      </c>
      <c r="P4447" s="37">
        <f t="shared" si="489"/>
        <v>6</v>
      </c>
    </row>
    <row r="4448" spans="1:16" x14ac:dyDescent="0.25">
      <c r="A4448" s="31">
        <v>45078</v>
      </c>
      <c r="B4448" s="32" t="s">
        <v>81</v>
      </c>
      <c r="C4448" s="32" t="s">
        <v>79</v>
      </c>
      <c r="D4448" s="32" t="s">
        <v>76</v>
      </c>
      <c r="E4448" s="33">
        <v>37</v>
      </c>
      <c r="F4448" s="34">
        <v>26239.45</v>
      </c>
      <c r="G4448" s="34">
        <v>0</v>
      </c>
      <c r="H4448" s="34">
        <v>11409.28</v>
      </c>
      <c r="I4448" s="34">
        <v>0</v>
      </c>
      <c r="J4448" s="35">
        <f t="shared" si="483"/>
        <v>26239.45</v>
      </c>
      <c r="K4448" s="35">
        <f t="shared" si="484"/>
        <v>14830.17</v>
      </c>
      <c r="L4448" s="35">
        <f t="shared" si="485"/>
        <v>14830.17</v>
      </c>
      <c r="M4448" s="36">
        <f t="shared" si="486"/>
        <v>0.56518600809087083</v>
      </c>
      <c r="N4448" s="37">
        <f t="shared" si="487"/>
        <v>2023</v>
      </c>
      <c r="O4448" s="38" t="str">
        <f t="shared" si="488"/>
        <v>Q2</v>
      </c>
      <c r="P4448" s="37">
        <f t="shared" si="489"/>
        <v>6</v>
      </c>
    </row>
    <row r="4449" spans="1:16" x14ac:dyDescent="0.25">
      <c r="A4449" s="31">
        <v>45078</v>
      </c>
      <c r="B4449" s="32" t="s">
        <v>81</v>
      </c>
      <c r="C4449" s="32" t="s">
        <v>79</v>
      </c>
      <c r="D4449" s="32" t="s">
        <v>77</v>
      </c>
      <c r="E4449" s="33">
        <v>32</v>
      </c>
      <c r="F4449" s="34">
        <v>26256.67</v>
      </c>
      <c r="G4449" s="34">
        <v>2496.23</v>
      </c>
      <c r="H4449" s="34">
        <v>11125.56</v>
      </c>
      <c r="I4449" s="34">
        <v>0</v>
      </c>
      <c r="J4449" s="35">
        <f t="shared" si="483"/>
        <v>23760.44</v>
      </c>
      <c r="K4449" s="35">
        <f t="shared" si="484"/>
        <v>12634.88</v>
      </c>
      <c r="L4449" s="35">
        <f t="shared" si="485"/>
        <v>12634.88</v>
      </c>
      <c r="M4449" s="36">
        <f t="shared" si="486"/>
        <v>0.53176119634148189</v>
      </c>
      <c r="N4449" s="37">
        <f t="shared" si="487"/>
        <v>2023</v>
      </c>
      <c r="O4449" s="38" t="str">
        <f t="shared" si="488"/>
        <v>Q2</v>
      </c>
      <c r="P4449" s="37">
        <f t="shared" si="489"/>
        <v>6</v>
      </c>
    </row>
    <row r="4450" spans="1:16" x14ac:dyDescent="0.25">
      <c r="A4450" s="31">
        <v>45078</v>
      </c>
      <c r="B4450" s="32" t="s">
        <v>82</v>
      </c>
      <c r="C4450" s="32" t="s">
        <v>86</v>
      </c>
      <c r="D4450" s="32" t="s">
        <v>76</v>
      </c>
      <c r="E4450" s="33">
        <v>221</v>
      </c>
      <c r="F4450" s="34">
        <v>24770.61</v>
      </c>
      <c r="G4450" s="34">
        <v>0</v>
      </c>
      <c r="H4450" s="34">
        <v>20459.8</v>
      </c>
      <c r="I4450" s="34">
        <v>2349.38</v>
      </c>
      <c r="J4450" s="35">
        <f t="shared" si="483"/>
        <v>24770.61</v>
      </c>
      <c r="K4450" s="35">
        <f t="shared" si="484"/>
        <v>4310.8100000000013</v>
      </c>
      <c r="L4450" s="35">
        <f t="shared" si="485"/>
        <v>1961.4300000000012</v>
      </c>
      <c r="M4450" s="36">
        <f t="shared" si="486"/>
        <v>0.17402922253428563</v>
      </c>
      <c r="N4450" s="37">
        <f t="shared" si="487"/>
        <v>2023</v>
      </c>
      <c r="O4450" s="38" t="str">
        <f t="shared" si="488"/>
        <v>Q2</v>
      </c>
      <c r="P4450" s="37">
        <f t="shared" si="489"/>
        <v>6</v>
      </c>
    </row>
    <row r="4451" spans="1:16" x14ac:dyDescent="0.25">
      <c r="A4451" s="31">
        <v>45078</v>
      </c>
      <c r="B4451" s="32" t="s">
        <v>82</v>
      </c>
      <c r="C4451" s="32" t="s">
        <v>86</v>
      </c>
      <c r="D4451" s="32" t="s">
        <v>77</v>
      </c>
      <c r="E4451" s="33">
        <v>141</v>
      </c>
      <c r="F4451" s="34">
        <v>16712.3</v>
      </c>
      <c r="G4451" s="34">
        <v>1597.72</v>
      </c>
      <c r="H4451" s="34">
        <v>13413.41</v>
      </c>
      <c r="I4451" s="34">
        <v>1554.18</v>
      </c>
      <c r="J4451" s="35">
        <f t="shared" si="483"/>
        <v>15114.58</v>
      </c>
      <c r="K4451" s="35">
        <f t="shared" si="484"/>
        <v>1701.17</v>
      </c>
      <c r="L4451" s="35">
        <f t="shared" si="485"/>
        <v>146.99</v>
      </c>
      <c r="M4451" s="36">
        <f t="shared" si="486"/>
        <v>0.11255158926017131</v>
      </c>
      <c r="N4451" s="37">
        <f t="shared" si="487"/>
        <v>2023</v>
      </c>
      <c r="O4451" s="38" t="str">
        <f t="shared" si="488"/>
        <v>Q2</v>
      </c>
      <c r="P4451" s="37">
        <f t="shared" si="489"/>
        <v>6</v>
      </c>
    </row>
    <row r="4452" spans="1:16" x14ac:dyDescent="0.25">
      <c r="A4452" s="31">
        <v>45078</v>
      </c>
      <c r="B4452" s="32" t="s">
        <v>82</v>
      </c>
      <c r="C4452" s="32" t="s">
        <v>75</v>
      </c>
      <c r="D4452" s="32" t="s">
        <v>76</v>
      </c>
      <c r="E4452" s="33">
        <v>233</v>
      </c>
      <c r="F4452" s="34">
        <v>26775.07</v>
      </c>
      <c r="G4452" s="34">
        <v>0</v>
      </c>
      <c r="H4452" s="34">
        <v>22171.83</v>
      </c>
      <c r="I4452" s="34">
        <v>0</v>
      </c>
      <c r="J4452" s="35">
        <f t="shared" si="483"/>
        <v>26775.07</v>
      </c>
      <c r="K4452" s="35">
        <f t="shared" si="484"/>
        <v>4603.239999999998</v>
      </c>
      <c r="L4452" s="35">
        <f t="shared" si="485"/>
        <v>4603.239999999998</v>
      </c>
      <c r="M4452" s="36">
        <f t="shared" si="486"/>
        <v>0.17192261308747273</v>
      </c>
      <c r="N4452" s="37">
        <f t="shared" si="487"/>
        <v>2023</v>
      </c>
      <c r="O4452" s="38" t="str">
        <f t="shared" si="488"/>
        <v>Q2</v>
      </c>
      <c r="P4452" s="37">
        <f t="shared" si="489"/>
        <v>6</v>
      </c>
    </row>
    <row r="4453" spans="1:16" x14ac:dyDescent="0.25">
      <c r="A4453" s="31">
        <v>45078</v>
      </c>
      <c r="B4453" s="32" t="s">
        <v>82</v>
      </c>
      <c r="C4453" s="32" t="s">
        <v>75</v>
      </c>
      <c r="D4453" s="32" t="s">
        <v>77</v>
      </c>
      <c r="E4453" s="33">
        <v>181</v>
      </c>
      <c r="F4453" s="34">
        <v>18677.84</v>
      </c>
      <c r="G4453" s="34">
        <v>1846.63</v>
      </c>
      <c r="H4453" s="34">
        <v>14958.41</v>
      </c>
      <c r="I4453" s="34">
        <v>0</v>
      </c>
      <c r="J4453" s="35">
        <f t="shared" si="483"/>
        <v>16831.21</v>
      </c>
      <c r="K4453" s="35">
        <f t="shared" si="484"/>
        <v>1872.7999999999993</v>
      </c>
      <c r="L4453" s="35">
        <f t="shared" si="485"/>
        <v>1872.7999999999993</v>
      </c>
      <c r="M4453" s="36">
        <f t="shared" si="486"/>
        <v>0.11126948092264308</v>
      </c>
      <c r="N4453" s="37">
        <f t="shared" si="487"/>
        <v>2023</v>
      </c>
      <c r="O4453" s="38" t="str">
        <f t="shared" si="488"/>
        <v>Q2</v>
      </c>
      <c r="P4453" s="37">
        <f t="shared" si="489"/>
        <v>6</v>
      </c>
    </row>
    <row r="4454" spans="1:16" x14ac:dyDescent="0.25">
      <c r="A4454" s="31">
        <v>45078</v>
      </c>
      <c r="B4454" s="32" t="s">
        <v>82</v>
      </c>
      <c r="C4454" s="32" t="s">
        <v>78</v>
      </c>
      <c r="D4454" s="32" t="s">
        <v>76</v>
      </c>
      <c r="E4454" s="33">
        <v>1548</v>
      </c>
      <c r="F4454" s="34">
        <v>169133.87</v>
      </c>
      <c r="G4454" s="34">
        <v>0</v>
      </c>
      <c r="H4454" s="34">
        <v>137199.67000000001</v>
      </c>
      <c r="I4454" s="34">
        <v>0</v>
      </c>
      <c r="J4454" s="35">
        <f t="shared" si="483"/>
        <v>169133.87</v>
      </c>
      <c r="K4454" s="35">
        <f t="shared" si="484"/>
        <v>31934.199999999983</v>
      </c>
      <c r="L4454" s="35">
        <f t="shared" si="485"/>
        <v>31934.199999999983</v>
      </c>
      <c r="M4454" s="36">
        <f t="shared" si="486"/>
        <v>0.18881020105553065</v>
      </c>
      <c r="N4454" s="37">
        <f t="shared" si="487"/>
        <v>2023</v>
      </c>
      <c r="O4454" s="38" t="str">
        <f t="shared" si="488"/>
        <v>Q2</v>
      </c>
      <c r="P4454" s="37">
        <f t="shared" si="489"/>
        <v>6</v>
      </c>
    </row>
    <row r="4455" spans="1:16" x14ac:dyDescent="0.25">
      <c r="A4455" s="31">
        <v>45078</v>
      </c>
      <c r="B4455" s="32" t="s">
        <v>82</v>
      </c>
      <c r="C4455" s="32" t="s">
        <v>78</v>
      </c>
      <c r="D4455" s="32" t="s">
        <v>77</v>
      </c>
      <c r="E4455" s="33">
        <v>661</v>
      </c>
      <c r="F4455" s="34">
        <v>66411.91</v>
      </c>
      <c r="G4455" s="34">
        <v>6363.07</v>
      </c>
      <c r="H4455" s="34">
        <v>54822.95</v>
      </c>
      <c r="I4455" s="34">
        <v>0</v>
      </c>
      <c r="J4455" s="35">
        <f t="shared" si="483"/>
        <v>60048.840000000004</v>
      </c>
      <c r="K4455" s="35">
        <f t="shared" si="484"/>
        <v>5225.8900000000067</v>
      </c>
      <c r="L4455" s="35">
        <f t="shared" si="485"/>
        <v>5225.8900000000067</v>
      </c>
      <c r="M4455" s="36">
        <f t="shared" si="486"/>
        <v>8.702732642295849E-2</v>
      </c>
      <c r="N4455" s="37">
        <f t="shared" si="487"/>
        <v>2023</v>
      </c>
      <c r="O4455" s="38" t="str">
        <f t="shared" si="488"/>
        <v>Q2</v>
      </c>
      <c r="P4455" s="37">
        <f t="shared" si="489"/>
        <v>6</v>
      </c>
    </row>
    <row r="4456" spans="1:16" x14ac:dyDescent="0.25">
      <c r="A4456" s="31">
        <v>45078</v>
      </c>
      <c r="B4456" s="32" t="s">
        <v>82</v>
      </c>
      <c r="C4456" s="32" t="s">
        <v>79</v>
      </c>
      <c r="D4456" s="32" t="s">
        <v>76</v>
      </c>
      <c r="E4456" s="33">
        <v>94</v>
      </c>
      <c r="F4456" s="34">
        <v>11804.04</v>
      </c>
      <c r="G4456" s="34">
        <v>0</v>
      </c>
      <c r="H4456" s="34">
        <v>9634.92</v>
      </c>
      <c r="I4456" s="34">
        <v>0</v>
      </c>
      <c r="J4456" s="35">
        <f t="shared" si="483"/>
        <v>11804.04</v>
      </c>
      <c r="K4456" s="35">
        <f t="shared" si="484"/>
        <v>2169.1200000000008</v>
      </c>
      <c r="L4456" s="35">
        <f t="shared" si="485"/>
        <v>2169.1200000000008</v>
      </c>
      <c r="M4456" s="36">
        <f t="shared" si="486"/>
        <v>0.18376081409415765</v>
      </c>
      <c r="N4456" s="37">
        <f t="shared" si="487"/>
        <v>2023</v>
      </c>
      <c r="O4456" s="38" t="str">
        <f t="shared" si="488"/>
        <v>Q2</v>
      </c>
      <c r="P4456" s="37">
        <f t="shared" si="489"/>
        <v>6</v>
      </c>
    </row>
    <row r="4457" spans="1:16" x14ac:dyDescent="0.25">
      <c r="A4457" s="31">
        <v>45078</v>
      </c>
      <c r="B4457" s="32" t="s">
        <v>82</v>
      </c>
      <c r="C4457" s="32" t="s">
        <v>79</v>
      </c>
      <c r="D4457" s="32" t="s">
        <v>77</v>
      </c>
      <c r="E4457" s="33">
        <v>77</v>
      </c>
      <c r="F4457" s="34">
        <v>8462.3799999999992</v>
      </c>
      <c r="G4457" s="34">
        <v>765.84</v>
      </c>
      <c r="H4457" s="34">
        <v>7079.66</v>
      </c>
      <c r="I4457" s="34">
        <v>0</v>
      </c>
      <c r="J4457" s="35">
        <f t="shared" si="483"/>
        <v>7696.5399999999991</v>
      </c>
      <c r="K4457" s="35">
        <f t="shared" si="484"/>
        <v>616.8799999999992</v>
      </c>
      <c r="L4457" s="35">
        <f t="shared" si="485"/>
        <v>616.8799999999992</v>
      </c>
      <c r="M4457" s="36">
        <f t="shared" si="486"/>
        <v>8.0150301304222321E-2</v>
      </c>
      <c r="N4457" s="37">
        <f t="shared" si="487"/>
        <v>2023</v>
      </c>
      <c r="O4457" s="38" t="str">
        <f t="shared" si="488"/>
        <v>Q2</v>
      </c>
      <c r="P4457" s="37">
        <f t="shared" si="489"/>
        <v>6</v>
      </c>
    </row>
    <row r="4458" spans="1:16" x14ac:dyDescent="0.25">
      <c r="A4458" s="31">
        <v>45078</v>
      </c>
      <c r="B4458" s="32" t="s">
        <v>83</v>
      </c>
      <c r="C4458" s="32" t="s">
        <v>86</v>
      </c>
      <c r="D4458" s="32" t="s">
        <v>76</v>
      </c>
      <c r="E4458" s="33">
        <v>77</v>
      </c>
      <c r="F4458" s="34">
        <v>46594.12</v>
      </c>
      <c r="G4458" s="34">
        <v>0</v>
      </c>
      <c r="H4458" s="34">
        <v>24704.57</v>
      </c>
      <c r="I4458" s="34">
        <v>4410.8900000000003</v>
      </c>
      <c r="J4458" s="35">
        <f t="shared" si="483"/>
        <v>46594.12</v>
      </c>
      <c r="K4458" s="35">
        <f t="shared" si="484"/>
        <v>21889.550000000003</v>
      </c>
      <c r="L4458" s="35">
        <f t="shared" si="485"/>
        <v>17478.660000000003</v>
      </c>
      <c r="M4458" s="36">
        <f t="shared" si="486"/>
        <v>0.46979211110758184</v>
      </c>
      <c r="N4458" s="37">
        <f t="shared" si="487"/>
        <v>2023</v>
      </c>
      <c r="O4458" s="38" t="str">
        <f t="shared" si="488"/>
        <v>Q2</v>
      </c>
      <c r="P4458" s="37">
        <f t="shared" si="489"/>
        <v>6</v>
      </c>
    </row>
    <row r="4459" spans="1:16" x14ac:dyDescent="0.25">
      <c r="A4459" s="31">
        <v>45078</v>
      </c>
      <c r="B4459" s="32" t="s">
        <v>83</v>
      </c>
      <c r="C4459" s="32" t="s">
        <v>86</v>
      </c>
      <c r="D4459" s="32" t="s">
        <v>77</v>
      </c>
      <c r="E4459" s="33">
        <v>68</v>
      </c>
      <c r="F4459" s="34">
        <v>46315.01</v>
      </c>
      <c r="G4459" s="34">
        <v>4572.49</v>
      </c>
      <c r="H4459" s="34">
        <v>24673.65</v>
      </c>
      <c r="I4459" s="34">
        <v>4319.68</v>
      </c>
      <c r="J4459" s="35">
        <f t="shared" si="483"/>
        <v>41742.520000000004</v>
      </c>
      <c r="K4459" s="35">
        <f t="shared" si="484"/>
        <v>17068.870000000003</v>
      </c>
      <c r="L4459" s="35">
        <f t="shared" si="485"/>
        <v>12749.190000000002</v>
      </c>
      <c r="M4459" s="36">
        <f t="shared" si="486"/>
        <v>0.40890847030797378</v>
      </c>
      <c r="N4459" s="37">
        <f t="shared" si="487"/>
        <v>2023</v>
      </c>
      <c r="O4459" s="38" t="str">
        <f t="shared" si="488"/>
        <v>Q2</v>
      </c>
      <c r="P4459" s="37">
        <f t="shared" si="489"/>
        <v>6</v>
      </c>
    </row>
    <row r="4460" spans="1:16" x14ac:dyDescent="0.25">
      <c r="A4460" s="31">
        <v>45078</v>
      </c>
      <c r="B4460" s="32" t="s">
        <v>83</v>
      </c>
      <c r="C4460" s="32" t="s">
        <v>75</v>
      </c>
      <c r="D4460" s="32" t="s">
        <v>76</v>
      </c>
      <c r="E4460" s="33">
        <v>95</v>
      </c>
      <c r="F4460" s="34">
        <v>63870.27</v>
      </c>
      <c r="G4460" s="34">
        <v>0</v>
      </c>
      <c r="H4460" s="34">
        <v>33253.49</v>
      </c>
      <c r="I4460" s="34">
        <v>0</v>
      </c>
      <c r="J4460" s="35">
        <f t="shared" si="483"/>
        <v>63870.27</v>
      </c>
      <c r="K4460" s="35">
        <f t="shared" si="484"/>
        <v>30616.78</v>
      </c>
      <c r="L4460" s="35">
        <f t="shared" si="485"/>
        <v>30616.78</v>
      </c>
      <c r="M4460" s="36">
        <f t="shared" si="486"/>
        <v>0.47935886289505275</v>
      </c>
      <c r="N4460" s="37">
        <f t="shared" si="487"/>
        <v>2023</v>
      </c>
      <c r="O4460" s="38" t="str">
        <f t="shared" si="488"/>
        <v>Q2</v>
      </c>
      <c r="P4460" s="37">
        <f t="shared" si="489"/>
        <v>6</v>
      </c>
    </row>
    <row r="4461" spans="1:16" x14ac:dyDescent="0.25">
      <c r="A4461" s="31">
        <v>45078</v>
      </c>
      <c r="B4461" s="32" t="s">
        <v>83</v>
      </c>
      <c r="C4461" s="32" t="s">
        <v>75</v>
      </c>
      <c r="D4461" s="32" t="s">
        <v>77</v>
      </c>
      <c r="E4461" s="33">
        <v>52</v>
      </c>
      <c r="F4461" s="34">
        <v>30826.09</v>
      </c>
      <c r="G4461" s="34">
        <v>2717.94</v>
      </c>
      <c r="H4461" s="34">
        <v>15934.91</v>
      </c>
      <c r="I4461" s="34">
        <v>0</v>
      </c>
      <c r="J4461" s="35">
        <f t="shared" si="483"/>
        <v>28108.15</v>
      </c>
      <c r="K4461" s="35">
        <f t="shared" si="484"/>
        <v>12173.240000000002</v>
      </c>
      <c r="L4461" s="35">
        <f t="shared" si="485"/>
        <v>12173.240000000002</v>
      </c>
      <c r="M4461" s="36">
        <f t="shared" si="486"/>
        <v>0.43308577761254302</v>
      </c>
      <c r="N4461" s="37">
        <f t="shared" si="487"/>
        <v>2023</v>
      </c>
      <c r="O4461" s="38" t="str">
        <f t="shared" si="488"/>
        <v>Q2</v>
      </c>
      <c r="P4461" s="37">
        <f t="shared" si="489"/>
        <v>6</v>
      </c>
    </row>
    <row r="4462" spans="1:16" x14ac:dyDescent="0.25">
      <c r="A4462" s="31">
        <v>45078</v>
      </c>
      <c r="B4462" s="32" t="s">
        <v>83</v>
      </c>
      <c r="C4462" s="32" t="s">
        <v>78</v>
      </c>
      <c r="D4462" s="32" t="s">
        <v>76</v>
      </c>
      <c r="E4462" s="33">
        <v>383</v>
      </c>
      <c r="F4462" s="34">
        <v>227829.06</v>
      </c>
      <c r="G4462" s="34">
        <v>0</v>
      </c>
      <c r="H4462" s="34">
        <v>120361.19</v>
      </c>
      <c r="I4462" s="34">
        <v>0</v>
      </c>
      <c r="J4462" s="35">
        <f t="shared" si="483"/>
        <v>227829.06</v>
      </c>
      <c r="K4462" s="35">
        <f t="shared" si="484"/>
        <v>107467.87</v>
      </c>
      <c r="L4462" s="35">
        <f t="shared" si="485"/>
        <v>107467.87</v>
      </c>
      <c r="M4462" s="36">
        <f t="shared" si="486"/>
        <v>0.47170396085556426</v>
      </c>
      <c r="N4462" s="37">
        <f t="shared" si="487"/>
        <v>2023</v>
      </c>
      <c r="O4462" s="38" t="str">
        <f t="shared" si="488"/>
        <v>Q2</v>
      </c>
      <c r="P4462" s="37">
        <f t="shared" si="489"/>
        <v>6</v>
      </c>
    </row>
    <row r="4463" spans="1:16" x14ac:dyDescent="0.25">
      <c r="A4463" s="31">
        <v>45078</v>
      </c>
      <c r="B4463" s="32" t="s">
        <v>83</v>
      </c>
      <c r="C4463" s="32" t="s">
        <v>78</v>
      </c>
      <c r="D4463" s="32" t="s">
        <v>77</v>
      </c>
      <c r="E4463" s="33">
        <v>196</v>
      </c>
      <c r="F4463" s="34">
        <v>124450.79</v>
      </c>
      <c r="G4463" s="34">
        <v>11375.99</v>
      </c>
      <c r="H4463" s="34">
        <v>66648.25</v>
      </c>
      <c r="I4463" s="34">
        <v>0</v>
      </c>
      <c r="J4463" s="35">
        <f t="shared" si="483"/>
        <v>113074.79999999999</v>
      </c>
      <c r="K4463" s="35">
        <f t="shared" si="484"/>
        <v>46426.549999999988</v>
      </c>
      <c r="L4463" s="35">
        <f t="shared" si="485"/>
        <v>46426.549999999988</v>
      </c>
      <c r="M4463" s="36">
        <f t="shared" si="486"/>
        <v>0.41058264087135238</v>
      </c>
      <c r="N4463" s="37">
        <f t="shared" si="487"/>
        <v>2023</v>
      </c>
      <c r="O4463" s="38" t="str">
        <f t="shared" si="488"/>
        <v>Q2</v>
      </c>
      <c r="P4463" s="37">
        <f t="shared" si="489"/>
        <v>6</v>
      </c>
    </row>
    <row r="4464" spans="1:16" x14ac:dyDescent="0.25">
      <c r="A4464" s="31">
        <v>45078</v>
      </c>
      <c r="B4464" s="32" t="s">
        <v>83</v>
      </c>
      <c r="C4464" s="32" t="s">
        <v>79</v>
      </c>
      <c r="D4464" s="32" t="s">
        <v>76</v>
      </c>
      <c r="E4464" s="33">
        <v>55</v>
      </c>
      <c r="F4464" s="34">
        <v>28929.61</v>
      </c>
      <c r="G4464" s="34">
        <v>0</v>
      </c>
      <c r="H4464" s="34">
        <v>15140.72</v>
      </c>
      <c r="I4464" s="34">
        <v>0</v>
      </c>
      <c r="J4464" s="35">
        <f t="shared" si="483"/>
        <v>28929.61</v>
      </c>
      <c r="K4464" s="35">
        <f t="shared" si="484"/>
        <v>13788.890000000001</v>
      </c>
      <c r="L4464" s="35">
        <f t="shared" si="485"/>
        <v>13788.890000000001</v>
      </c>
      <c r="M4464" s="36">
        <f t="shared" si="486"/>
        <v>0.47663587583793909</v>
      </c>
      <c r="N4464" s="37">
        <f t="shared" si="487"/>
        <v>2023</v>
      </c>
      <c r="O4464" s="38" t="str">
        <f t="shared" si="488"/>
        <v>Q2</v>
      </c>
      <c r="P4464" s="37">
        <f t="shared" si="489"/>
        <v>6</v>
      </c>
    </row>
    <row r="4465" spans="1:16" x14ac:dyDescent="0.25">
      <c r="A4465" s="31">
        <v>45078</v>
      </c>
      <c r="B4465" s="32" t="s">
        <v>83</v>
      </c>
      <c r="C4465" s="32" t="s">
        <v>79</v>
      </c>
      <c r="D4465" s="32" t="s">
        <v>77</v>
      </c>
      <c r="E4465" s="33">
        <v>22</v>
      </c>
      <c r="F4465" s="34">
        <v>14011.63</v>
      </c>
      <c r="G4465" s="34">
        <v>1394.21</v>
      </c>
      <c r="H4465" s="34">
        <v>7387.05</v>
      </c>
      <c r="I4465" s="34">
        <v>0</v>
      </c>
      <c r="J4465" s="35">
        <f t="shared" si="483"/>
        <v>12617.419999999998</v>
      </c>
      <c r="K4465" s="35">
        <f t="shared" si="484"/>
        <v>5230.3699999999981</v>
      </c>
      <c r="L4465" s="35">
        <f t="shared" si="485"/>
        <v>5230.3699999999981</v>
      </c>
      <c r="M4465" s="36">
        <f t="shared" si="486"/>
        <v>0.4145356182167193</v>
      </c>
      <c r="N4465" s="37">
        <f t="shared" si="487"/>
        <v>2023</v>
      </c>
      <c r="O4465" s="38" t="str">
        <f t="shared" si="488"/>
        <v>Q2</v>
      </c>
      <c r="P4465" s="37">
        <f t="shared" si="489"/>
        <v>6</v>
      </c>
    </row>
    <row r="4466" spans="1:16" x14ac:dyDescent="0.25">
      <c r="A4466" s="31">
        <v>45078</v>
      </c>
      <c r="B4466" s="32" t="s">
        <v>84</v>
      </c>
      <c r="C4466" s="32" t="s">
        <v>86</v>
      </c>
      <c r="D4466" s="32" t="s">
        <v>76</v>
      </c>
      <c r="E4466" s="33">
        <v>51</v>
      </c>
      <c r="F4466" s="34">
        <v>198101.22</v>
      </c>
      <c r="G4466" s="34">
        <v>0</v>
      </c>
      <c r="H4466" s="34">
        <v>157763.71</v>
      </c>
      <c r="I4466" s="34">
        <v>18805.689999999999</v>
      </c>
      <c r="J4466" s="35">
        <f t="shared" si="483"/>
        <v>198101.22</v>
      </c>
      <c r="K4466" s="35">
        <f t="shared" si="484"/>
        <v>40337.510000000009</v>
      </c>
      <c r="L4466" s="35">
        <f t="shared" si="485"/>
        <v>21531.820000000011</v>
      </c>
      <c r="M4466" s="36">
        <f t="shared" si="486"/>
        <v>0.20362070460747295</v>
      </c>
      <c r="N4466" s="37">
        <f t="shared" si="487"/>
        <v>2023</v>
      </c>
      <c r="O4466" s="38" t="str">
        <f t="shared" si="488"/>
        <v>Q2</v>
      </c>
      <c r="P4466" s="37">
        <f t="shared" si="489"/>
        <v>6</v>
      </c>
    </row>
    <row r="4467" spans="1:16" x14ac:dyDescent="0.25">
      <c r="A4467" s="31">
        <v>45078</v>
      </c>
      <c r="B4467" s="32" t="s">
        <v>84</v>
      </c>
      <c r="C4467" s="32" t="s">
        <v>86</v>
      </c>
      <c r="D4467" s="32" t="s">
        <v>77</v>
      </c>
      <c r="E4467" s="33">
        <v>35</v>
      </c>
      <c r="F4467" s="34">
        <v>160500.12</v>
      </c>
      <c r="G4467" s="34">
        <v>14767.54</v>
      </c>
      <c r="H4467" s="34">
        <v>128284.8</v>
      </c>
      <c r="I4467" s="34">
        <v>14686.05</v>
      </c>
      <c r="J4467" s="35">
        <f t="shared" si="483"/>
        <v>145732.57999999999</v>
      </c>
      <c r="K4467" s="35">
        <f t="shared" si="484"/>
        <v>17447.779999999984</v>
      </c>
      <c r="L4467" s="35">
        <f t="shared" si="485"/>
        <v>2761.729999999985</v>
      </c>
      <c r="M4467" s="36">
        <f t="shared" si="486"/>
        <v>0.11972463535607471</v>
      </c>
      <c r="N4467" s="37">
        <f t="shared" si="487"/>
        <v>2023</v>
      </c>
      <c r="O4467" s="38" t="str">
        <f t="shared" si="488"/>
        <v>Q2</v>
      </c>
      <c r="P4467" s="37">
        <f t="shared" si="489"/>
        <v>6</v>
      </c>
    </row>
    <row r="4468" spans="1:16" x14ac:dyDescent="0.25">
      <c r="A4468" s="31">
        <v>45078</v>
      </c>
      <c r="B4468" s="32" t="s">
        <v>84</v>
      </c>
      <c r="C4468" s="32" t="s">
        <v>75</v>
      </c>
      <c r="D4468" s="32" t="s">
        <v>76</v>
      </c>
      <c r="E4468" s="33">
        <v>46</v>
      </c>
      <c r="F4468" s="34">
        <v>205895.07</v>
      </c>
      <c r="G4468" s="34">
        <v>0</v>
      </c>
      <c r="H4468" s="34">
        <v>169139.81</v>
      </c>
      <c r="I4468" s="34">
        <v>0</v>
      </c>
      <c r="J4468" s="35">
        <f t="shared" si="483"/>
        <v>205895.07</v>
      </c>
      <c r="K4468" s="35">
        <f t="shared" si="484"/>
        <v>36755.260000000009</v>
      </c>
      <c r="L4468" s="35">
        <f t="shared" si="485"/>
        <v>36755.260000000009</v>
      </c>
      <c r="M4468" s="36">
        <f t="shared" si="486"/>
        <v>0.17851452198442638</v>
      </c>
      <c r="N4468" s="37">
        <f t="shared" si="487"/>
        <v>2023</v>
      </c>
      <c r="O4468" s="38" t="str">
        <f t="shared" si="488"/>
        <v>Q2</v>
      </c>
      <c r="P4468" s="37">
        <f t="shared" si="489"/>
        <v>6</v>
      </c>
    </row>
    <row r="4469" spans="1:16" x14ac:dyDescent="0.25">
      <c r="A4469" s="31">
        <v>45078</v>
      </c>
      <c r="B4469" s="32" t="s">
        <v>84</v>
      </c>
      <c r="C4469" s="32" t="s">
        <v>75</v>
      </c>
      <c r="D4469" s="32" t="s">
        <v>77</v>
      </c>
      <c r="E4469" s="33">
        <v>28</v>
      </c>
      <c r="F4469" s="34">
        <v>128666.61</v>
      </c>
      <c r="G4469" s="34">
        <v>11995.94</v>
      </c>
      <c r="H4469" s="34">
        <v>105521.60000000001</v>
      </c>
      <c r="I4469" s="34">
        <v>0</v>
      </c>
      <c r="J4469" s="35">
        <f t="shared" si="483"/>
        <v>116670.67</v>
      </c>
      <c r="K4469" s="35">
        <f t="shared" si="484"/>
        <v>11149.069999999992</v>
      </c>
      <c r="L4469" s="35">
        <f t="shared" si="485"/>
        <v>11149.069999999992</v>
      </c>
      <c r="M4469" s="36">
        <f t="shared" si="486"/>
        <v>9.5560178063604104E-2</v>
      </c>
      <c r="N4469" s="37">
        <f t="shared" si="487"/>
        <v>2023</v>
      </c>
      <c r="O4469" s="38" t="str">
        <f t="shared" si="488"/>
        <v>Q2</v>
      </c>
      <c r="P4469" s="37">
        <f t="shared" si="489"/>
        <v>6</v>
      </c>
    </row>
    <row r="4470" spans="1:16" x14ac:dyDescent="0.25">
      <c r="A4470" s="31">
        <v>45078</v>
      </c>
      <c r="B4470" s="32" t="s">
        <v>84</v>
      </c>
      <c r="C4470" s="32" t="s">
        <v>78</v>
      </c>
      <c r="D4470" s="32" t="s">
        <v>76</v>
      </c>
      <c r="E4470" s="33">
        <v>136</v>
      </c>
      <c r="F4470" s="34">
        <v>637146.21</v>
      </c>
      <c r="G4470" s="34">
        <v>0</v>
      </c>
      <c r="H4470" s="34">
        <v>528354.32999999996</v>
      </c>
      <c r="I4470" s="34">
        <v>0</v>
      </c>
      <c r="J4470" s="35">
        <f t="shared" si="483"/>
        <v>637146.21</v>
      </c>
      <c r="K4470" s="35">
        <f t="shared" si="484"/>
        <v>108791.88</v>
      </c>
      <c r="L4470" s="35">
        <f t="shared" si="485"/>
        <v>108791.88</v>
      </c>
      <c r="M4470" s="36">
        <f t="shared" si="486"/>
        <v>0.17074868890768416</v>
      </c>
      <c r="N4470" s="37">
        <f t="shared" si="487"/>
        <v>2023</v>
      </c>
      <c r="O4470" s="38" t="str">
        <f t="shared" si="488"/>
        <v>Q2</v>
      </c>
      <c r="P4470" s="37">
        <f t="shared" si="489"/>
        <v>6</v>
      </c>
    </row>
    <row r="4471" spans="1:16" x14ac:dyDescent="0.25">
      <c r="A4471" s="31">
        <v>45078</v>
      </c>
      <c r="B4471" s="32" t="s">
        <v>84</v>
      </c>
      <c r="C4471" s="32" t="s">
        <v>78</v>
      </c>
      <c r="D4471" s="32" t="s">
        <v>77</v>
      </c>
      <c r="E4471" s="33">
        <v>53</v>
      </c>
      <c r="F4471" s="34">
        <v>215237.3</v>
      </c>
      <c r="G4471" s="34">
        <v>21329.88</v>
      </c>
      <c r="H4471" s="34">
        <v>174424.56</v>
      </c>
      <c r="I4471" s="34">
        <v>0</v>
      </c>
      <c r="J4471" s="35">
        <f t="shared" si="483"/>
        <v>193907.41999999998</v>
      </c>
      <c r="K4471" s="35">
        <f t="shared" si="484"/>
        <v>19482.859999999986</v>
      </c>
      <c r="L4471" s="35">
        <f t="shared" si="485"/>
        <v>19482.859999999986</v>
      </c>
      <c r="M4471" s="36">
        <f t="shared" si="486"/>
        <v>0.10047506175885372</v>
      </c>
      <c r="N4471" s="37">
        <f t="shared" si="487"/>
        <v>2023</v>
      </c>
      <c r="O4471" s="38" t="str">
        <f t="shared" si="488"/>
        <v>Q2</v>
      </c>
      <c r="P4471" s="37">
        <f t="shared" si="489"/>
        <v>6</v>
      </c>
    </row>
    <row r="4472" spans="1:16" x14ac:dyDescent="0.25">
      <c r="A4472" s="31">
        <v>45078</v>
      </c>
      <c r="B4472" s="32" t="s">
        <v>84</v>
      </c>
      <c r="C4472" s="32" t="s">
        <v>79</v>
      </c>
      <c r="D4472" s="32" t="s">
        <v>76</v>
      </c>
      <c r="E4472" s="33">
        <v>26</v>
      </c>
      <c r="F4472" s="34">
        <v>107647.93</v>
      </c>
      <c r="G4472" s="34">
        <v>0</v>
      </c>
      <c r="H4472" s="34">
        <v>82567.47</v>
      </c>
      <c r="I4472" s="34">
        <v>0</v>
      </c>
      <c r="J4472" s="35">
        <f t="shared" si="483"/>
        <v>107647.93</v>
      </c>
      <c r="K4472" s="35">
        <f t="shared" si="484"/>
        <v>25080.459999999992</v>
      </c>
      <c r="L4472" s="35">
        <f t="shared" si="485"/>
        <v>25080.459999999992</v>
      </c>
      <c r="M4472" s="36">
        <f t="shared" si="486"/>
        <v>0.23298599424995906</v>
      </c>
      <c r="N4472" s="37">
        <f t="shared" si="487"/>
        <v>2023</v>
      </c>
      <c r="O4472" s="38" t="str">
        <f t="shared" si="488"/>
        <v>Q2</v>
      </c>
      <c r="P4472" s="37">
        <f t="shared" si="489"/>
        <v>6</v>
      </c>
    </row>
    <row r="4473" spans="1:16" x14ac:dyDescent="0.25">
      <c r="A4473" s="31">
        <v>45078</v>
      </c>
      <c r="B4473" s="32" t="s">
        <v>84</v>
      </c>
      <c r="C4473" s="32" t="s">
        <v>79</v>
      </c>
      <c r="D4473" s="32" t="s">
        <v>77</v>
      </c>
      <c r="E4473" s="33">
        <v>13</v>
      </c>
      <c r="F4473" s="34">
        <v>63656.73</v>
      </c>
      <c r="G4473" s="34">
        <v>5842.99</v>
      </c>
      <c r="H4473" s="34">
        <v>56723.67</v>
      </c>
      <c r="I4473" s="34">
        <v>0</v>
      </c>
      <c r="J4473" s="35">
        <f t="shared" si="483"/>
        <v>57813.740000000005</v>
      </c>
      <c r="K4473" s="35">
        <f t="shared" si="484"/>
        <v>1090.070000000007</v>
      </c>
      <c r="L4473" s="35">
        <f t="shared" si="485"/>
        <v>1090.070000000007</v>
      </c>
      <c r="M4473" s="36">
        <f t="shared" si="486"/>
        <v>1.8854860453587797E-2</v>
      </c>
      <c r="N4473" s="37">
        <f t="shared" si="487"/>
        <v>2023</v>
      </c>
      <c r="O4473" s="38" t="str">
        <f t="shared" si="488"/>
        <v>Q2</v>
      </c>
      <c r="P4473" s="37">
        <f t="shared" si="489"/>
        <v>6</v>
      </c>
    </row>
    <row r="4474" spans="1:16" x14ac:dyDescent="0.25">
      <c r="A4474" s="31">
        <v>45078</v>
      </c>
      <c r="B4474" s="32" t="s">
        <v>85</v>
      </c>
      <c r="C4474" s="32" t="s">
        <v>86</v>
      </c>
      <c r="D4474" s="32" t="s">
        <v>76</v>
      </c>
      <c r="E4474" s="33">
        <v>46</v>
      </c>
      <c r="F4474" s="34">
        <v>54957.75</v>
      </c>
      <c r="G4474" s="34">
        <v>0</v>
      </c>
      <c r="H4474" s="34">
        <v>28561.84</v>
      </c>
      <c r="I4474" s="34">
        <v>5218.1400000000003</v>
      </c>
      <c r="J4474" s="35">
        <f t="shared" si="483"/>
        <v>54957.75</v>
      </c>
      <c r="K4474" s="35">
        <f t="shared" si="484"/>
        <v>26395.91</v>
      </c>
      <c r="L4474" s="35">
        <f t="shared" si="485"/>
        <v>21177.77</v>
      </c>
      <c r="M4474" s="36">
        <f t="shared" si="486"/>
        <v>0.48029458993499552</v>
      </c>
      <c r="N4474" s="37">
        <f t="shared" si="487"/>
        <v>2023</v>
      </c>
      <c r="O4474" s="38" t="str">
        <f t="shared" si="488"/>
        <v>Q2</v>
      </c>
      <c r="P4474" s="37">
        <f t="shared" si="489"/>
        <v>6</v>
      </c>
    </row>
    <row r="4475" spans="1:16" x14ac:dyDescent="0.25">
      <c r="A4475" s="31">
        <v>45078</v>
      </c>
      <c r="B4475" s="32" t="s">
        <v>85</v>
      </c>
      <c r="C4475" s="32" t="s">
        <v>86</v>
      </c>
      <c r="D4475" s="32" t="s">
        <v>77</v>
      </c>
      <c r="E4475" s="33">
        <v>21</v>
      </c>
      <c r="F4475" s="34">
        <v>28612.61</v>
      </c>
      <c r="G4475" s="34">
        <v>2593.2399999999998</v>
      </c>
      <c r="H4475" s="34">
        <v>15497.08</v>
      </c>
      <c r="I4475" s="34">
        <v>2477.79</v>
      </c>
      <c r="J4475" s="35">
        <f t="shared" si="483"/>
        <v>26019.370000000003</v>
      </c>
      <c r="K4475" s="35">
        <f t="shared" si="484"/>
        <v>10522.290000000003</v>
      </c>
      <c r="L4475" s="35">
        <f t="shared" si="485"/>
        <v>8044.5000000000027</v>
      </c>
      <c r="M4475" s="36">
        <f t="shared" si="486"/>
        <v>0.40440218191293648</v>
      </c>
      <c r="N4475" s="37">
        <f t="shared" si="487"/>
        <v>2023</v>
      </c>
      <c r="O4475" s="38" t="str">
        <f t="shared" si="488"/>
        <v>Q2</v>
      </c>
      <c r="P4475" s="37">
        <f t="shared" si="489"/>
        <v>6</v>
      </c>
    </row>
    <row r="4476" spans="1:16" x14ac:dyDescent="0.25">
      <c r="A4476" s="31">
        <v>45078</v>
      </c>
      <c r="B4476" s="32" t="s">
        <v>85</v>
      </c>
      <c r="C4476" s="32" t="s">
        <v>75</v>
      </c>
      <c r="D4476" s="32" t="s">
        <v>76</v>
      </c>
      <c r="E4476" s="33">
        <v>44</v>
      </c>
      <c r="F4476" s="34">
        <v>65482.02</v>
      </c>
      <c r="G4476" s="34">
        <v>0</v>
      </c>
      <c r="H4476" s="34">
        <v>34727.760000000002</v>
      </c>
      <c r="I4476" s="34">
        <v>0</v>
      </c>
      <c r="J4476" s="35">
        <f t="shared" si="483"/>
        <v>65482.02</v>
      </c>
      <c r="K4476" s="35">
        <f t="shared" si="484"/>
        <v>30754.259999999995</v>
      </c>
      <c r="L4476" s="35">
        <f t="shared" si="485"/>
        <v>30754.259999999995</v>
      </c>
      <c r="M4476" s="36">
        <f t="shared" si="486"/>
        <v>0.46965961037854353</v>
      </c>
      <c r="N4476" s="37">
        <f t="shared" si="487"/>
        <v>2023</v>
      </c>
      <c r="O4476" s="38" t="str">
        <f t="shared" si="488"/>
        <v>Q2</v>
      </c>
      <c r="P4476" s="37">
        <f t="shared" si="489"/>
        <v>6</v>
      </c>
    </row>
    <row r="4477" spans="1:16" x14ac:dyDescent="0.25">
      <c r="A4477" s="31">
        <v>45078</v>
      </c>
      <c r="B4477" s="32" t="s">
        <v>85</v>
      </c>
      <c r="C4477" s="32" t="s">
        <v>75</v>
      </c>
      <c r="D4477" s="32" t="s">
        <v>77</v>
      </c>
      <c r="E4477" s="33">
        <v>27</v>
      </c>
      <c r="F4477" s="34">
        <v>40264.86</v>
      </c>
      <c r="G4477" s="34">
        <v>3851.41</v>
      </c>
      <c r="H4477" s="34">
        <v>21918.03</v>
      </c>
      <c r="I4477" s="34">
        <v>0</v>
      </c>
      <c r="J4477" s="35">
        <f t="shared" si="483"/>
        <v>36413.449999999997</v>
      </c>
      <c r="K4477" s="35">
        <f t="shared" si="484"/>
        <v>14495.419999999998</v>
      </c>
      <c r="L4477" s="35">
        <f t="shared" si="485"/>
        <v>14495.419999999998</v>
      </c>
      <c r="M4477" s="36">
        <f t="shared" si="486"/>
        <v>0.39807873189714238</v>
      </c>
      <c r="N4477" s="37">
        <f t="shared" si="487"/>
        <v>2023</v>
      </c>
      <c r="O4477" s="38" t="str">
        <f t="shared" si="488"/>
        <v>Q2</v>
      </c>
      <c r="P4477" s="37">
        <f t="shared" si="489"/>
        <v>6</v>
      </c>
    </row>
    <row r="4478" spans="1:16" x14ac:dyDescent="0.25">
      <c r="A4478" s="31">
        <v>45078</v>
      </c>
      <c r="B4478" s="32" t="s">
        <v>85</v>
      </c>
      <c r="C4478" s="32" t="s">
        <v>78</v>
      </c>
      <c r="D4478" s="32" t="s">
        <v>76</v>
      </c>
      <c r="E4478" s="33">
        <v>160</v>
      </c>
      <c r="F4478" s="34">
        <v>216056.36</v>
      </c>
      <c r="G4478" s="34">
        <v>0</v>
      </c>
      <c r="H4478" s="34">
        <v>114750.47</v>
      </c>
      <c r="I4478" s="34">
        <v>0</v>
      </c>
      <c r="J4478" s="35">
        <f t="shared" si="483"/>
        <v>216056.36</v>
      </c>
      <c r="K4478" s="35">
        <f t="shared" si="484"/>
        <v>101305.88999999998</v>
      </c>
      <c r="L4478" s="35">
        <f t="shared" si="485"/>
        <v>101305.88999999998</v>
      </c>
      <c r="M4478" s="36">
        <f t="shared" si="486"/>
        <v>0.46888640538052195</v>
      </c>
      <c r="N4478" s="37">
        <f t="shared" si="487"/>
        <v>2023</v>
      </c>
      <c r="O4478" s="38" t="str">
        <f t="shared" si="488"/>
        <v>Q2</v>
      </c>
      <c r="P4478" s="37">
        <f t="shared" si="489"/>
        <v>6</v>
      </c>
    </row>
    <row r="4479" spans="1:16" x14ac:dyDescent="0.25">
      <c r="A4479" s="31">
        <v>45078</v>
      </c>
      <c r="B4479" s="32" t="s">
        <v>85</v>
      </c>
      <c r="C4479" s="32" t="s">
        <v>78</v>
      </c>
      <c r="D4479" s="32" t="s">
        <v>77</v>
      </c>
      <c r="E4479" s="33">
        <v>64</v>
      </c>
      <c r="F4479" s="34">
        <v>88662.48</v>
      </c>
      <c r="G4479" s="34">
        <v>8383.09</v>
      </c>
      <c r="H4479" s="34">
        <v>49619.18</v>
      </c>
      <c r="I4479" s="34">
        <v>0</v>
      </c>
      <c r="J4479" s="35">
        <f t="shared" si="483"/>
        <v>80279.39</v>
      </c>
      <c r="K4479" s="35">
        <f t="shared" si="484"/>
        <v>30660.21</v>
      </c>
      <c r="L4479" s="35">
        <f t="shared" si="485"/>
        <v>30660.21</v>
      </c>
      <c r="M4479" s="36">
        <f t="shared" si="486"/>
        <v>0.38191882125661392</v>
      </c>
      <c r="N4479" s="37">
        <f t="shared" si="487"/>
        <v>2023</v>
      </c>
      <c r="O4479" s="38" t="str">
        <f t="shared" si="488"/>
        <v>Q2</v>
      </c>
      <c r="P4479" s="37">
        <f t="shared" si="489"/>
        <v>6</v>
      </c>
    </row>
    <row r="4480" spans="1:16" x14ac:dyDescent="0.25">
      <c r="A4480" s="31">
        <v>45078</v>
      </c>
      <c r="B4480" s="32" t="s">
        <v>85</v>
      </c>
      <c r="C4480" s="32" t="s">
        <v>79</v>
      </c>
      <c r="D4480" s="32" t="s">
        <v>76</v>
      </c>
      <c r="E4480" s="33">
        <v>15</v>
      </c>
      <c r="F4480" s="34">
        <v>20188.14</v>
      </c>
      <c r="G4480" s="34">
        <v>0</v>
      </c>
      <c r="H4480" s="34">
        <v>10931.73</v>
      </c>
      <c r="I4480" s="34">
        <v>0</v>
      </c>
      <c r="J4480" s="35">
        <f t="shared" si="483"/>
        <v>20188.14</v>
      </c>
      <c r="K4480" s="35">
        <f t="shared" si="484"/>
        <v>9256.41</v>
      </c>
      <c r="L4480" s="35">
        <f t="shared" si="485"/>
        <v>9256.41</v>
      </c>
      <c r="M4480" s="36">
        <f t="shared" si="486"/>
        <v>0.4585073216254692</v>
      </c>
      <c r="N4480" s="37">
        <f t="shared" si="487"/>
        <v>2023</v>
      </c>
      <c r="O4480" s="38" t="str">
        <f t="shared" si="488"/>
        <v>Q2</v>
      </c>
      <c r="P4480" s="37">
        <f t="shared" si="489"/>
        <v>6</v>
      </c>
    </row>
    <row r="4481" spans="1:16" x14ac:dyDescent="0.25">
      <c r="A4481" s="31">
        <v>45078</v>
      </c>
      <c r="B4481" s="32" t="s">
        <v>85</v>
      </c>
      <c r="C4481" s="32" t="s">
        <v>79</v>
      </c>
      <c r="D4481" s="32" t="s">
        <v>77</v>
      </c>
      <c r="E4481" s="33">
        <v>2</v>
      </c>
      <c r="F4481" s="34">
        <v>1559.91</v>
      </c>
      <c r="G4481" s="34">
        <v>142.13</v>
      </c>
      <c r="H4481" s="34">
        <v>954.11</v>
      </c>
      <c r="I4481" s="34">
        <v>0</v>
      </c>
      <c r="J4481" s="35">
        <f t="shared" si="483"/>
        <v>1417.7800000000002</v>
      </c>
      <c r="K4481" s="35">
        <f t="shared" si="484"/>
        <v>463.67000000000019</v>
      </c>
      <c r="L4481" s="35">
        <f t="shared" si="485"/>
        <v>463.67000000000019</v>
      </c>
      <c r="M4481" s="36">
        <f t="shared" si="486"/>
        <v>0.32703945605100943</v>
      </c>
      <c r="N4481" s="37">
        <f t="shared" si="487"/>
        <v>2023</v>
      </c>
      <c r="O4481" s="38" t="str">
        <f t="shared" si="488"/>
        <v>Q2</v>
      </c>
      <c r="P4481" s="37">
        <f t="shared" si="489"/>
        <v>6</v>
      </c>
    </row>
    <row r="4482" spans="1:16" x14ac:dyDescent="0.25">
      <c r="A4482" s="31">
        <v>45108</v>
      </c>
      <c r="B4482" s="32" t="s">
        <v>74</v>
      </c>
      <c r="C4482" s="32" t="s">
        <v>86</v>
      </c>
      <c r="D4482" s="32" t="s">
        <v>76</v>
      </c>
      <c r="E4482" s="33">
        <v>134</v>
      </c>
      <c r="F4482" s="34">
        <v>56448.85</v>
      </c>
      <c r="G4482" s="34">
        <v>0</v>
      </c>
      <c r="H4482" s="34">
        <v>33976.42</v>
      </c>
      <c r="I4482" s="34">
        <v>5345.01</v>
      </c>
      <c r="J4482" s="35">
        <f t="shared" ref="J4482:J4545" si="490">F4482-G4482</f>
        <v>56448.85</v>
      </c>
      <c r="K4482" s="35">
        <f t="shared" ref="K4482:K4545" si="491">J4482-H4482</f>
        <v>22472.43</v>
      </c>
      <c r="L4482" s="35">
        <f t="shared" ref="L4482:L4545" si="492">K4482-I4482</f>
        <v>17127.419999999998</v>
      </c>
      <c r="M4482" s="36">
        <f t="shared" ref="M4482:M4545" si="493">IF(J4482=0,0,K4482/J4482)</f>
        <v>0.39810252998953921</v>
      </c>
      <c r="N4482" s="37">
        <f t="shared" ref="N4482:N4545" si="494">YEAR(A4482)</f>
        <v>2023</v>
      </c>
      <c r="O4482" s="38" t="str">
        <f t="shared" ref="O4482:O4545" si="495">"Q"&amp;ROUNDUP(MONTH(A4482)/3,0)</f>
        <v>Q3</v>
      </c>
      <c r="P4482" s="37">
        <f t="shared" ref="P4482:P4545" si="496">MONTH(A4482)</f>
        <v>7</v>
      </c>
    </row>
    <row r="4483" spans="1:16" x14ac:dyDescent="0.25">
      <c r="A4483" s="31">
        <v>45108</v>
      </c>
      <c r="B4483" s="32" t="s">
        <v>74</v>
      </c>
      <c r="C4483" s="32" t="s">
        <v>86</v>
      </c>
      <c r="D4483" s="32" t="s">
        <v>77</v>
      </c>
      <c r="E4483" s="33">
        <v>113</v>
      </c>
      <c r="F4483" s="34">
        <v>46311.57</v>
      </c>
      <c r="G4483" s="34">
        <v>4579.4399999999996</v>
      </c>
      <c r="H4483" s="34">
        <v>25550.53</v>
      </c>
      <c r="I4483" s="34">
        <v>3983.52</v>
      </c>
      <c r="J4483" s="35">
        <f t="shared" si="490"/>
        <v>41732.129999999997</v>
      </c>
      <c r="K4483" s="35">
        <f t="shared" si="491"/>
        <v>16181.599999999999</v>
      </c>
      <c r="L4483" s="35">
        <f t="shared" si="492"/>
        <v>12198.079999999998</v>
      </c>
      <c r="M4483" s="36">
        <f t="shared" si="493"/>
        <v>0.38774919947771658</v>
      </c>
      <c r="N4483" s="37">
        <f t="shared" si="494"/>
        <v>2023</v>
      </c>
      <c r="O4483" s="38" t="str">
        <f t="shared" si="495"/>
        <v>Q3</v>
      </c>
      <c r="P4483" s="37">
        <f t="shared" si="496"/>
        <v>7</v>
      </c>
    </row>
    <row r="4484" spans="1:16" x14ac:dyDescent="0.25">
      <c r="A4484" s="31">
        <v>45108</v>
      </c>
      <c r="B4484" s="32" t="s">
        <v>74</v>
      </c>
      <c r="C4484" s="32" t="s">
        <v>75</v>
      </c>
      <c r="D4484" s="32" t="s">
        <v>76</v>
      </c>
      <c r="E4484" s="33">
        <v>145</v>
      </c>
      <c r="F4484" s="34">
        <v>65817.48</v>
      </c>
      <c r="G4484" s="34">
        <v>0</v>
      </c>
      <c r="H4484" s="34">
        <v>36530.22</v>
      </c>
      <c r="I4484" s="34">
        <v>0</v>
      </c>
      <c r="J4484" s="35">
        <f t="shared" si="490"/>
        <v>65817.48</v>
      </c>
      <c r="K4484" s="35">
        <f t="shared" si="491"/>
        <v>29287.259999999995</v>
      </c>
      <c r="L4484" s="35">
        <f t="shared" si="492"/>
        <v>29287.259999999995</v>
      </c>
      <c r="M4484" s="36">
        <f t="shared" si="493"/>
        <v>0.44497692710204034</v>
      </c>
      <c r="N4484" s="37">
        <f t="shared" si="494"/>
        <v>2023</v>
      </c>
      <c r="O4484" s="38" t="str">
        <f t="shared" si="495"/>
        <v>Q3</v>
      </c>
      <c r="P4484" s="37">
        <f t="shared" si="496"/>
        <v>7</v>
      </c>
    </row>
    <row r="4485" spans="1:16" x14ac:dyDescent="0.25">
      <c r="A4485" s="31">
        <v>45108</v>
      </c>
      <c r="B4485" s="32" t="s">
        <v>74</v>
      </c>
      <c r="C4485" s="32" t="s">
        <v>75</v>
      </c>
      <c r="D4485" s="32" t="s">
        <v>77</v>
      </c>
      <c r="E4485" s="33">
        <v>105</v>
      </c>
      <c r="F4485" s="34">
        <v>47928.959999999999</v>
      </c>
      <c r="G4485" s="34">
        <v>4800.97</v>
      </c>
      <c r="H4485" s="34">
        <v>30976.22</v>
      </c>
      <c r="I4485" s="34">
        <v>0</v>
      </c>
      <c r="J4485" s="35">
        <f t="shared" si="490"/>
        <v>43127.99</v>
      </c>
      <c r="K4485" s="35">
        <f t="shared" si="491"/>
        <v>12151.769999999997</v>
      </c>
      <c r="L4485" s="35">
        <f t="shared" si="492"/>
        <v>12151.769999999997</v>
      </c>
      <c r="M4485" s="36">
        <f t="shared" si="493"/>
        <v>0.28176063850877348</v>
      </c>
      <c r="N4485" s="37">
        <f t="shared" si="494"/>
        <v>2023</v>
      </c>
      <c r="O4485" s="38" t="str">
        <f t="shared" si="495"/>
        <v>Q3</v>
      </c>
      <c r="P4485" s="37">
        <f t="shared" si="496"/>
        <v>7</v>
      </c>
    </row>
    <row r="4486" spans="1:16" x14ac:dyDescent="0.25">
      <c r="A4486" s="31">
        <v>45108</v>
      </c>
      <c r="B4486" s="32" t="s">
        <v>74</v>
      </c>
      <c r="C4486" s="32" t="s">
        <v>78</v>
      </c>
      <c r="D4486" s="32" t="s">
        <v>76</v>
      </c>
      <c r="E4486" s="33">
        <v>595</v>
      </c>
      <c r="F4486" s="34">
        <v>264341.62</v>
      </c>
      <c r="G4486" s="34">
        <v>0</v>
      </c>
      <c r="H4486" s="34">
        <v>161151.29</v>
      </c>
      <c r="I4486" s="34">
        <v>0</v>
      </c>
      <c r="J4486" s="35">
        <f t="shared" si="490"/>
        <v>264341.62</v>
      </c>
      <c r="K4486" s="35">
        <f t="shared" si="491"/>
        <v>103190.32999999999</v>
      </c>
      <c r="L4486" s="35">
        <f t="shared" si="492"/>
        <v>103190.32999999999</v>
      </c>
      <c r="M4486" s="36">
        <f t="shared" si="493"/>
        <v>0.39036732089331977</v>
      </c>
      <c r="N4486" s="37">
        <f t="shared" si="494"/>
        <v>2023</v>
      </c>
      <c r="O4486" s="38" t="str">
        <f t="shared" si="495"/>
        <v>Q3</v>
      </c>
      <c r="P4486" s="37">
        <f t="shared" si="496"/>
        <v>7</v>
      </c>
    </row>
    <row r="4487" spans="1:16" x14ac:dyDescent="0.25">
      <c r="A4487" s="31">
        <v>45108</v>
      </c>
      <c r="B4487" s="32" t="s">
        <v>74</v>
      </c>
      <c r="C4487" s="32" t="s">
        <v>78</v>
      </c>
      <c r="D4487" s="32" t="s">
        <v>77</v>
      </c>
      <c r="E4487" s="33">
        <v>239</v>
      </c>
      <c r="F4487" s="34">
        <v>107549.32</v>
      </c>
      <c r="G4487" s="34">
        <v>9740.66</v>
      </c>
      <c r="H4487" s="34">
        <v>67475.740000000005</v>
      </c>
      <c r="I4487" s="34">
        <v>0</v>
      </c>
      <c r="J4487" s="35">
        <f t="shared" si="490"/>
        <v>97808.66</v>
      </c>
      <c r="K4487" s="35">
        <f t="shared" si="491"/>
        <v>30332.92</v>
      </c>
      <c r="L4487" s="35">
        <f t="shared" si="492"/>
        <v>30332.92</v>
      </c>
      <c r="M4487" s="36">
        <f t="shared" si="493"/>
        <v>0.3101250952625258</v>
      </c>
      <c r="N4487" s="37">
        <f t="shared" si="494"/>
        <v>2023</v>
      </c>
      <c r="O4487" s="38" t="str">
        <f t="shared" si="495"/>
        <v>Q3</v>
      </c>
      <c r="P4487" s="37">
        <f t="shared" si="496"/>
        <v>7</v>
      </c>
    </row>
    <row r="4488" spans="1:16" x14ac:dyDescent="0.25">
      <c r="A4488" s="31">
        <v>45108</v>
      </c>
      <c r="B4488" s="32" t="s">
        <v>74</v>
      </c>
      <c r="C4488" s="32" t="s">
        <v>79</v>
      </c>
      <c r="D4488" s="32" t="s">
        <v>76</v>
      </c>
      <c r="E4488" s="33">
        <v>60</v>
      </c>
      <c r="F4488" s="34">
        <v>24585.34</v>
      </c>
      <c r="G4488" s="34">
        <v>0</v>
      </c>
      <c r="H4488" s="34">
        <v>14378.24</v>
      </c>
      <c r="I4488" s="34">
        <v>0</v>
      </c>
      <c r="J4488" s="35">
        <f t="shared" si="490"/>
        <v>24585.34</v>
      </c>
      <c r="K4488" s="35">
        <f t="shared" si="491"/>
        <v>10207.1</v>
      </c>
      <c r="L4488" s="35">
        <f t="shared" si="492"/>
        <v>10207.1</v>
      </c>
      <c r="M4488" s="36">
        <f t="shared" si="493"/>
        <v>0.41517017865117994</v>
      </c>
      <c r="N4488" s="37">
        <f t="shared" si="494"/>
        <v>2023</v>
      </c>
      <c r="O4488" s="38" t="str">
        <f t="shared" si="495"/>
        <v>Q3</v>
      </c>
      <c r="P4488" s="37">
        <f t="shared" si="496"/>
        <v>7</v>
      </c>
    </row>
    <row r="4489" spans="1:16" x14ac:dyDescent="0.25">
      <c r="A4489" s="31">
        <v>45108</v>
      </c>
      <c r="B4489" s="32" t="s">
        <v>74</v>
      </c>
      <c r="C4489" s="32" t="s">
        <v>79</v>
      </c>
      <c r="D4489" s="32" t="s">
        <v>77</v>
      </c>
      <c r="E4489" s="33">
        <v>23</v>
      </c>
      <c r="F4489" s="34">
        <v>10346.209999999999</v>
      </c>
      <c r="G4489" s="34">
        <v>1000.16</v>
      </c>
      <c r="H4489" s="34">
        <v>5316.43</v>
      </c>
      <c r="I4489" s="34">
        <v>0</v>
      </c>
      <c r="J4489" s="35">
        <f t="shared" si="490"/>
        <v>9346.0499999999993</v>
      </c>
      <c r="K4489" s="35">
        <f t="shared" si="491"/>
        <v>4029.619999999999</v>
      </c>
      <c r="L4489" s="35">
        <f t="shared" si="492"/>
        <v>4029.619999999999</v>
      </c>
      <c r="M4489" s="36">
        <f t="shared" si="493"/>
        <v>0.43115754784106647</v>
      </c>
      <c r="N4489" s="37">
        <f t="shared" si="494"/>
        <v>2023</v>
      </c>
      <c r="O4489" s="38" t="str">
        <f t="shared" si="495"/>
        <v>Q3</v>
      </c>
      <c r="P4489" s="37">
        <f t="shared" si="496"/>
        <v>7</v>
      </c>
    </row>
    <row r="4490" spans="1:16" x14ac:dyDescent="0.25">
      <c r="A4490" s="31">
        <v>45108</v>
      </c>
      <c r="B4490" s="32" t="s">
        <v>80</v>
      </c>
      <c r="C4490" s="32" t="s">
        <v>86</v>
      </c>
      <c r="D4490" s="32" t="s">
        <v>76</v>
      </c>
      <c r="E4490" s="33">
        <v>53</v>
      </c>
      <c r="F4490" s="34">
        <v>339249.39</v>
      </c>
      <c r="G4490" s="34">
        <v>0</v>
      </c>
      <c r="H4490" s="34">
        <v>288704.65000000002</v>
      </c>
      <c r="I4490" s="34">
        <v>32166.04</v>
      </c>
      <c r="J4490" s="35">
        <f t="shared" si="490"/>
        <v>339249.39</v>
      </c>
      <c r="K4490" s="35">
        <f t="shared" si="491"/>
        <v>50544.739999999991</v>
      </c>
      <c r="L4490" s="35">
        <f t="shared" si="492"/>
        <v>18378.69999999999</v>
      </c>
      <c r="M4490" s="36">
        <f t="shared" si="493"/>
        <v>0.14898992154414778</v>
      </c>
      <c r="N4490" s="37">
        <f t="shared" si="494"/>
        <v>2023</v>
      </c>
      <c r="O4490" s="38" t="str">
        <f t="shared" si="495"/>
        <v>Q3</v>
      </c>
      <c r="P4490" s="37">
        <f t="shared" si="496"/>
        <v>7</v>
      </c>
    </row>
    <row r="4491" spans="1:16" x14ac:dyDescent="0.25">
      <c r="A4491" s="31">
        <v>45108</v>
      </c>
      <c r="B4491" s="32" t="s">
        <v>80</v>
      </c>
      <c r="C4491" s="32" t="s">
        <v>86</v>
      </c>
      <c r="D4491" s="32" t="s">
        <v>77</v>
      </c>
      <c r="E4491" s="33">
        <v>34</v>
      </c>
      <c r="F4491" s="34">
        <v>218268.67</v>
      </c>
      <c r="G4491" s="34">
        <v>21080.25</v>
      </c>
      <c r="H4491" s="34">
        <v>181679.26</v>
      </c>
      <c r="I4491" s="34">
        <v>18780.48</v>
      </c>
      <c r="J4491" s="35">
        <f t="shared" si="490"/>
        <v>197188.42</v>
      </c>
      <c r="K4491" s="35">
        <f t="shared" si="491"/>
        <v>15509.160000000003</v>
      </c>
      <c r="L4491" s="35">
        <f t="shared" si="492"/>
        <v>-3271.3199999999961</v>
      </c>
      <c r="M4491" s="36">
        <f t="shared" si="493"/>
        <v>7.8651474564277166E-2</v>
      </c>
      <c r="N4491" s="37">
        <f t="shared" si="494"/>
        <v>2023</v>
      </c>
      <c r="O4491" s="38" t="str">
        <f t="shared" si="495"/>
        <v>Q3</v>
      </c>
      <c r="P4491" s="37">
        <f t="shared" si="496"/>
        <v>7</v>
      </c>
    </row>
    <row r="4492" spans="1:16" x14ac:dyDescent="0.25">
      <c r="A4492" s="31">
        <v>45108</v>
      </c>
      <c r="B4492" s="32" t="s">
        <v>80</v>
      </c>
      <c r="C4492" s="32" t="s">
        <v>75</v>
      </c>
      <c r="D4492" s="32" t="s">
        <v>76</v>
      </c>
      <c r="E4492" s="33">
        <v>55</v>
      </c>
      <c r="F4492" s="34">
        <v>337374.79</v>
      </c>
      <c r="G4492" s="34">
        <v>0</v>
      </c>
      <c r="H4492" s="34">
        <v>286823.98</v>
      </c>
      <c r="I4492" s="34">
        <v>0</v>
      </c>
      <c r="J4492" s="35">
        <f t="shared" si="490"/>
        <v>337374.79</v>
      </c>
      <c r="K4492" s="35">
        <f t="shared" si="491"/>
        <v>50550.81</v>
      </c>
      <c r="L4492" s="35">
        <f t="shared" si="492"/>
        <v>50550.81</v>
      </c>
      <c r="M4492" s="36">
        <f t="shared" si="493"/>
        <v>0.14983576573697163</v>
      </c>
      <c r="N4492" s="37">
        <f t="shared" si="494"/>
        <v>2023</v>
      </c>
      <c r="O4492" s="38" t="str">
        <f t="shared" si="495"/>
        <v>Q3</v>
      </c>
      <c r="P4492" s="37">
        <f t="shared" si="496"/>
        <v>7</v>
      </c>
    </row>
    <row r="4493" spans="1:16" x14ac:dyDescent="0.25">
      <c r="A4493" s="31">
        <v>45108</v>
      </c>
      <c r="B4493" s="32" t="s">
        <v>80</v>
      </c>
      <c r="C4493" s="32" t="s">
        <v>75</v>
      </c>
      <c r="D4493" s="32" t="s">
        <v>77</v>
      </c>
      <c r="E4493" s="33">
        <v>31</v>
      </c>
      <c r="F4493" s="34">
        <v>202224.97</v>
      </c>
      <c r="G4493" s="34">
        <v>20667.400000000001</v>
      </c>
      <c r="H4493" s="34">
        <v>175473.71</v>
      </c>
      <c r="I4493" s="34">
        <v>0</v>
      </c>
      <c r="J4493" s="35">
        <f t="shared" si="490"/>
        <v>181557.57</v>
      </c>
      <c r="K4493" s="35">
        <f t="shared" si="491"/>
        <v>6083.8600000000151</v>
      </c>
      <c r="L4493" s="35">
        <f t="shared" si="492"/>
        <v>6083.8600000000151</v>
      </c>
      <c r="M4493" s="36">
        <f t="shared" si="493"/>
        <v>3.3509261001896065E-2</v>
      </c>
      <c r="N4493" s="37">
        <f t="shared" si="494"/>
        <v>2023</v>
      </c>
      <c r="O4493" s="38" t="str">
        <f t="shared" si="495"/>
        <v>Q3</v>
      </c>
      <c r="P4493" s="37">
        <f t="shared" si="496"/>
        <v>7</v>
      </c>
    </row>
    <row r="4494" spans="1:16" x14ac:dyDescent="0.25">
      <c r="A4494" s="31">
        <v>45108</v>
      </c>
      <c r="B4494" s="32" t="s">
        <v>80</v>
      </c>
      <c r="C4494" s="32" t="s">
        <v>78</v>
      </c>
      <c r="D4494" s="32" t="s">
        <v>76</v>
      </c>
      <c r="E4494" s="33">
        <v>128</v>
      </c>
      <c r="F4494" s="34">
        <v>809377.77</v>
      </c>
      <c r="G4494" s="34">
        <v>0</v>
      </c>
      <c r="H4494" s="34">
        <v>690337.68</v>
      </c>
      <c r="I4494" s="34">
        <v>0</v>
      </c>
      <c r="J4494" s="35">
        <f t="shared" si="490"/>
        <v>809377.77</v>
      </c>
      <c r="K4494" s="35">
        <f t="shared" si="491"/>
        <v>119040.08999999997</v>
      </c>
      <c r="L4494" s="35">
        <f t="shared" si="492"/>
        <v>119040.08999999997</v>
      </c>
      <c r="M4494" s="36">
        <f t="shared" si="493"/>
        <v>0.14707605572117452</v>
      </c>
      <c r="N4494" s="37">
        <f t="shared" si="494"/>
        <v>2023</v>
      </c>
      <c r="O4494" s="38" t="str">
        <f t="shared" si="495"/>
        <v>Q3</v>
      </c>
      <c r="P4494" s="37">
        <f t="shared" si="496"/>
        <v>7</v>
      </c>
    </row>
    <row r="4495" spans="1:16" x14ac:dyDescent="0.25">
      <c r="A4495" s="31">
        <v>45108</v>
      </c>
      <c r="B4495" s="32" t="s">
        <v>80</v>
      </c>
      <c r="C4495" s="32" t="s">
        <v>78</v>
      </c>
      <c r="D4495" s="32" t="s">
        <v>77</v>
      </c>
      <c r="E4495" s="33">
        <v>46</v>
      </c>
      <c r="F4495" s="34">
        <v>239896.16</v>
      </c>
      <c r="G4495" s="34">
        <v>22657.53</v>
      </c>
      <c r="H4495" s="34">
        <v>203877.29</v>
      </c>
      <c r="I4495" s="34">
        <v>0</v>
      </c>
      <c r="J4495" s="35">
        <f t="shared" si="490"/>
        <v>217238.63</v>
      </c>
      <c r="K4495" s="35">
        <f t="shared" si="491"/>
        <v>13361.339999999997</v>
      </c>
      <c r="L4495" s="35">
        <f t="shared" si="492"/>
        <v>13361.339999999997</v>
      </c>
      <c r="M4495" s="36">
        <f t="shared" si="493"/>
        <v>6.150535933687299E-2</v>
      </c>
      <c r="N4495" s="37">
        <f t="shared" si="494"/>
        <v>2023</v>
      </c>
      <c r="O4495" s="38" t="str">
        <f t="shared" si="495"/>
        <v>Q3</v>
      </c>
      <c r="P4495" s="37">
        <f t="shared" si="496"/>
        <v>7</v>
      </c>
    </row>
    <row r="4496" spans="1:16" x14ac:dyDescent="0.25">
      <c r="A4496" s="31">
        <v>45108</v>
      </c>
      <c r="B4496" s="32" t="s">
        <v>80</v>
      </c>
      <c r="C4496" s="32" t="s">
        <v>79</v>
      </c>
      <c r="D4496" s="32" t="s">
        <v>76</v>
      </c>
      <c r="E4496" s="33">
        <v>29</v>
      </c>
      <c r="F4496" s="34">
        <v>155854.85</v>
      </c>
      <c r="G4496" s="34">
        <v>0</v>
      </c>
      <c r="H4496" s="34">
        <v>134174.76999999999</v>
      </c>
      <c r="I4496" s="34">
        <v>0</v>
      </c>
      <c r="J4496" s="35">
        <f t="shared" si="490"/>
        <v>155854.85</v>
      </c>
      <c r="K4496" s="35">
        <f t="shared" si="491"/>
        <v>21680.080000000016</v>
      </c>
      <c r="L4496" s="35">
        <f t="shared" si="492"/>
        <v>21680.080000000016</v>
      </c>
      <c r="M4496" s="36">
        <f t="shared" si="493"/>
        <v>0.13910430121359724</v>
      </c>
      <c r="N4496" s="37">
        <f t="shared" si="494"/>
        <v>2023</v>
      </c>
      <c r="O4496" s="38" t="str">
        <f t="shared" si="495"/>
        <v>Q3</v>
      </c>
      <c r="P4496" s="37">
        <f t="shared" si="496"/>
        <v>7</v>
      </c>
    </row>
    <row r="4497" spans="1:16" x14ac:dyDescent="0.25">
      <c r="A4497" s="31">
        <v>45108</v>
      </c>
      <c r="B4497" s="32" t="s">
        <v>80</v>
      </c>
      <c r="C4497" s="32" t="s">
        <v>79</v>
      </c>
      <c r="D4497" s="32" t="s">
        <v>77</v>
      </c>
      <c r="E4497" s="33">
        <v>19</v>
      </c>
      <c r="F4497" s="34">
        <v>128699.9</v>
      </c>
      <c r="G4497" s="34">
        <v>11539.95</v>
      </c>
      <c r="H4497" s="34">
        <v>107040.68</v>
      </c>
      <c r="I4497" s="34">
        <v>0</v>
      </c>
      <c r="J4497" s="35">
        <f t="shared" si="490"/>
        <v>117159.95</v>
      </c>
      <c r="K4497" s="35">
        <f t="shared" si="491"/>
        <v>10119.270000000004</v>
      </c>
      <c r="L4497" s="35">
        <f t="shared" si="492"/>
        <v>10119.270000000004</v>
      </c>
      <c r="M4497" s="36">
        <f t="shared" si="493"/>
        <v>8.6371409342527072E-2</v>
      </c>
      <c r="N4497" s="37">
        <f t="shared" si="494"/>
        <v>2023</v>
      </c>
      <c r="O4497" s="38" t="str">
        <f t="shared" si="495"/>
        <v>Q3</v>
      </c>
      <c r="P4497" s="37">
        <f t="shared" si="496"/>
        <v>7</v>
      </c>
    </row>
    <row r="4498" spans="1:16" x14ac:dyDescent="0.25">
      <c r="A4498" s="31">
        <v>45108</v>
      </c>
      <c r="B4498" s="32" t="s">
        <v>81</v>
      </c>
      <c r="C4498" s="32" t="s">
        <v>86</v>
      </c>
      <c r="D4498" s="32" t="s">
        <v>76</v>
      </c>
      <c r="E4498" s="33">
        <v>80</v>
      </c>
      <c r="F4498" s="34">
        <v>66727.11</v>
      </c>
      <c r="G4498" s="34">
        <v>0</v>
      </c>
      <c r="H4498" s="34">
        <v>29779.82</v>
      </c>
      <c r="I4498" s="34">
        <v>6326.33</v>
      </c>
      <c r="J4498" s="35">
        <f t="shared" si="490"/>
        <v>66727.11</v>
      </c>
      <c r="K4498" s="35">
        <f t="shared" si="491"/>
        <v>36947.29</v>
      </c>
      <c r="L4498" s="35">
        <f t="shared" si="492"/>
        <v>30620.959999999999</v>
      </c>
      <c r="M4498" s="36">
        <f t="shared" si="493"/>
        <v>0.55370733124812388</v>
      </c>
      <c r="N4498" s="37">
        <f t="shared" si="494"/>
        <v>2023</v>
      </c>
      <c r="O4498" s="38" t="str">
        <f t="shared" si="495"/>
        <v>Q3</v>
      </c>
      <c r="P4498" s="37">
        <f t="shared" si="496"/>
        <v>7</v>
      </c>
    </row>
    <row r="4499" spans="1:16" x14ac:dyDescent="0.25">
      <c r="A4499" s="31">
        <v>45108</v>
      </c>
      <c r="B4499" s="32" t="s">
        <v>81</v>
      </c>
      <c r="C4499" s="32" t="s">
        <v>86</v>
      </c>
      <c r="D4499" s="32" t="s">
        <v>77</v>
      </c>
      <c r="E4499" s="33">
        <v>76</v>
      </c>
      <c r="F4499" s="34">
        <v>57128.76</v>
      </c>
      <c r="G4499" s="34">
        <v>5863.01</v>
      </c>
      <c r="H4499" s="34">
        <v>24616.84</v>
      </c>
      <c r="I4499" s="34">
        <v>4888.2700000000004</v>
      </c>
      <c r="J4499" s="35">
        <f t="shared" si="490"/>
        <v>51265.75</v>
      </c>
      <c r="K4499" s="35">
        <f t="shared" si="491"/>
        <v>26648.91</v>
      </c>
      <c r="L4499" s="35">
        <f t="shared" si="492"/>
        <v>21760.639999999999</v>
      </c>
      <c r="M4499" s="36">
        <f t="shared" si="493"/>
        <v>0.51981898245904912</v>
      </c>
      <c r="N4499" s="37">
        <f t="shared" si="494"/>
        <v>2023</v>
      </c>
      <c r="O4499" s="38" t="str">
        <f t="shared" si="495"/>
        <v>Q3</v>
      </c>
      <c r="P4499" s="37">
        <f t="shared" si="496"/>
        <v>7</v>
      </c>
    </row>
    <row r="4500" spans="1:16" x14ac:dyDescent="0.25">
      <c r="A4500" s="31">
        <v>45108</v>
      </c>
      <c r="B4500" s="32" t="s">
        <v>81</v>
      </c>
      <c r="C4500" s="32" t="s">
        <v>75</v>
      </c>
      <c r="D4500" s="32" t="s">
        <v>76</v>
      </c>
      <c r="E4500" s="33">
        <v>100</v>
      </c>
      <c r="F4500" s="34">
        <v>88023.82</v>
      </c>
      <c r="G4500" s="34">
        <v>0</v>
      </c>
      <c r="H4500" s="34">
        <v>38626.65</v>
      </c>
      <c r="I4500" s="34">
        <v>0</v>
      </c>
      <c r="J4500" s="35">
        <f t="shared" si="490"/>
        <v>88023.82</v>
      </c>
      <c r="K4500" s="35">
        <f t="shared" si="491"/>
        <v>49397.170000000006</v>
      </c>
      <c r="L4500" s="35">
        <f t="shared" si="492"/>
        <v>49397.170000000006</v>
      </c>
      <c r="M4500" s="36">
        <f t="shared" si="493"/>
        <v>0.56117957616472447</v>
      </c>
      <c r="N4500" s="37">
        <f t="shared" si="494"/>
        <v>2023</v>
      </c>
      <c r="O4500" s="38" t="str">
        <f t="shared" si="495"/>
        <v>Q3</v>
      </c>
      <c r="P4500" s="37">
        <f t="shared" si="496"/>
        <v>7</v>
      </c>
    </row>
    <row r="4501" spans="1:16" x14ac:dyDescent="0.25">
      <c r="A4501" s="31">
        <v>45108</v>
      </c>
      <c r="B4501" s="32" t="s">
        <v>81</v>
      </c>
      <c r="C4501" s="32" t="s">
        <v>75</v>
      </c>
      <c r="D4501" s="32" t="s">
        <v>77</v>
      </c>
      <c r="E4501" s="33">
        <v>66</v>
      </c>
      <c r="F4501" s="34">
        <v>45572.94</v>
      </c>
      <c r="G4501" s="34">
        <v>4542.8999999999996</v>
      </c>
      <c r="H4501" s="34">
        <v>19990.990000000002</v>
      </c>
      <c r="I4501" s="34">
        <v>0</v>
      </c>
      <c r="J4501" s="35">
        <f t="shared" si="490"/>
        <v>41030.04</v>
      </c>
      <c r="K4501" s="35">
        <f t="shared" si="491"/>
        <v>21039.05</v>
      </c>
      <c r="L4501" s="35">
        <f t="shared" si="492"/>
        <v>21039.05</v>
      </c>
      <c r="M4501" s="36">
        <f t="shared" si="493"/>
        <v>0.51277186178711986</v>
      </c>
      <c r="N4501" s="37">
        <f t="shared" si="494"/>
        <v>2023</v>
      </c>
      <c r="O4501" s="38" t="str">
        <f t="shared" si="495"/>
        <v>Q3</v>
      </c>
      <c r="P4501" s="37">
        <f t="shared" si="496"/>
        <v>7</v>
      </c>
    </row>
    <row r="4502" spans="1:16" x14ac:dyDescent="0.25">
      <c r="A4502" s="31">
        <v>45108</v>
      </c>
      <c r="B4502" s="32" t="s">
        <v>81</v>
      </c>
      <c r="C4502" s="32" t="s">
        <v>78</v>
      </c>
      <c r="D4502" s="32" t="s">
        <v>76</v>
      </c>
      <c r="E4502" s="33">
        <v>399</v>
      </c>
      <c r="F4502" s="34">
        <v>328663.28000000003</v>
      </c>
      <c r="G4502" s="34">
        <v>0</v>
      </c>
      <c r="H4502" s="34">
        <v>145924.51</v>
      </c>
      <c r="I4502" s="34">
        <v>0</v>
      </c>
      <c r="J4502" s="35">
        <f t="shared" si="490"/>
        <v>328663.28000000003</v>
      </c>
      <c r="K4502" s="35">
        <f t="shared" si="491"/>
        <v>182738.77000000002</v>
      </c>
      <c r="L4502" s="35">
        <f t="shared" si="492"/>
        <v>182738.77000000002</v>
      </c>
      <c r="M4502" s="36">
        <f t="shared" si="493"/>
        <v>0.55600604363225492</v>
      </c>
      <c r="N4502" s="37">
        <f t="shared" si="494"/>
        <v>2023</v>
      </c>
      <c r="O4502" s="38" t="str">
        <f t="shared" si="495"/>
        <v>Q3</v>
      </c>
      <c r="P4502" s="37">
        <f t="shared" si="496"/>
        <v>7</v>
      </c>
    </row>
    <row r="4503" spans="1:16" x14ac:dyDescent="0.25">
      <c r="A4503" s="31">
        <v>45108</v>
      </c>
      <c r="B4503" s="32" t="s">
        <v>81</v>
      </c>
      <c r="C4503" s="32" t="s">
        <v>78</v>
      </c>
      <c r="D4503" s="32" t="s">
        <v>77</v>
      </c>
      <c r="E4503" s="33">
        <v>158</v>
      </c>
      <c r="F4503" s="34">
        <v>119706.82</v>
      </c>
      <c r="G4503" s="34">
        <v>11404.35</v>
      </c>
      <c r="H4503" s="34">
        <v>53392.21</v>
      </c>
      <c r="I4503" s="34">
        <v>0</v>
      </c>
      <c r="J4503" s="35">
        <f t="shared" si="490"/>
        <v>108302.47</v>
      </c>
      <c r="K4503" s="35">
        <f t="shared" si="491"/>
        <v>54910.26</v>
      </c>
      <c r="L4503" s="35">
        <f t="shared" si="492"/>
        <v>54910.26</v>
      </c>
      <c r="M4503" s="36">
        <f t="shared" si="493"/>
        <v>0.50700838124929193</v>
      </c>
      <c r="N4503" s="37">
        <f t="shared" si="494"/>
        <v>2023</v>
      </c>
      <c r="O4503" s="38" t="str">
        <f t="shared" si="495"/>
        <v>Q3</v>
      </c>
      <c r="P4503" s="37">
        <f t="shared" si="496"/>
        <v>7</v>
      </c>
    </row>
    <row r="4504" spans="1:16" x14ac:dyDescent="0.25">
      <c r="A4504" s="31">
        <v>45108</v>
      </c>
      <c r="B4504" s="32" t="s">
        <v>81</v>
      </c>
      <c r="C4504" s="32" t="s">
        <v>79</v>
      </c>
      <c r="D4504" s="32" t="s">
        <v>76</v>
      </c>
      <c r="E4504" s="33">
        <v>24</v>
      </c>
      <c r="F4504" s="34">
        <v>16168.91</v>
      </c>
      <c r="G4504" s="34">
        <v>0</v>
      </c>
      <c r="H4504" s="34">
        <v>7242.23</v>
      </c>
      <c r="I4504" s="34">
        <v>0</v>
      </c>
      <c r="J4504" s="35">
        <f t="shared" si="490"/>
        <v>16168.91</v>
      </c>
      <c r="K4504" s="35">
        <f t="shared" si="491"/>
        <v>8926.68</v>
      </c>
      <c r="L4504" s="35">
        <f t="shared" si="492"/>
        <v>8926.68</v>
      </c>
      <c r="M4504" s="36">
        <f t="shared" si="493"/>
        <v>0.5520891637098605</v>
      </c>
      <c r="N4504" s="37">
        <f t="shared" si="494"/>
        <v>2023</v>
      </c>
      <c r="O4504" s="38" t="str">
        <f t="shared" si="495"/>
        <v>Q3</v>
      </c>
      <c r="P4504" s="37">
        <f t="shared" si="496"/>
        <v>7</v>
      </c>
    </row>
    <row r="4505" spans="1:16" x14ac:dyDescent="0.25">
      <c r="A4505" s="31">
        <v>45108</v>
      </c>
      <c r="B4505" s="32" t="s">
        <v>81</v>
      </c>
      <c r="C4505" s="32" t="s">
        <v>79</v>
      </c>
      <c r="D4505" s="32" t="s">
        <v>77</v>
      </c>
      <c r="E4505" s="33">
        <v>16</v>
      </c>
      <c r="F4505" s="34">
        <v>10572.51</v>
      </c>
      <c r="G4505" s="34">
        <v>1032.45</v>
      </c>
      <c r="H4505" s="34">
        <v>4651.74</v>
      </c>
      <c r="I4505" s="34">
        <v>0</v>
      </c>
      <c r="J4505" s="35">
        <f t="shared" si="490"/>
        <v>9540.06</v>
      </c>
      <c r="K4505" s="35">
        <f t="shared" si="491"/>
        <v>4888.32</v>
      </c>
      <c r="L4505" s="35">
        <f t="shared" si="492"/>
        <v>4888.32</v>
      </c>
      <c r="M4505" s="36">
        <f t="shared" si="493"/>
        <v>0.51239929308620702</v>
      </c>
      <c r="N4505" s="37">
        <f t="shared" si="494"/>
        <v>2023</v>
      </c>
      <c r="O4505" s="38" t="str">
        <f t="shared" si="495"/>
        <v>Q3</v>
      </c>
      <c r="P4505" s="37">
        <f t="shared" si="496"/>
        <v>7</v>
      </c>
    </row>
    <row r="4506" spans="1:16" x14ac:dyDescent="0.25">
      <c r="A4506" s="31">
        <v>45108</v>
      </c>
      <c r="B4506" s="32" t="s">
        <v>82</v>
      </c>
      <c r="C4506" s="32" t="s">
        <v>86</v>
      </c>
      <c r="D4506" s="32" t="s">
        <v>76</v>
      </c>
      <c r="E4506" s="33">
        <v>240</v>
      </c>
      <c r="F4506" s="34">
        <v>26653.1</v>
      </c>
      <c r="G4506" s="34">
        <v>0</v>
      </c>
      <c r="H4506" s="34">
        <v>21421.46</v>
      </c>
      <c r="I4506" s="34">
        <v>2520.36</v>
      </c>
      <c r="J4506" s="35">
        <f t="shared" si="490"/>
        <v>26653.1</v>
      </c>
      <c r="K4506" s="35">
        <f t="shared" si="491"/>
        <v>5231.6399999999994</v>
      </c>
      <c r="L4506" s="35">
        <f t="shared" si="492"/>
        <v>2711.2799999999993</v>
      </c>
      <c r="M4506" s="36">
        <f t="shared" si="493"/>
        <v>0.196286360685999</v>
      </c>
      <c r="N4506" s="37">
        <f t="shared" si="494"/>
        <v>2023</v>
      </c>
      <c r="O4506" s="38" t="str">
        <f t="shared" si="495"/>
        <v>Q3</v>
      </c>
      <c r="P4506" s="37">
        <f t="shared" si="496"/>
        <v>7</v>
      </c>
    </row>
    <row r="4507" spans="1:16" x14ac:dyDescent="0.25">
      <c r="A4507" s="31">
        <v>45108</v>
      </c>
      <c r="B4507" s="32" t="s">
        <v>82</v>
      </c>
      <c r="C4507" s="32" t="s">
        <v>86</v>
      </c>
      <c r="D4507" s="32" t="s">
        <v>77</v>
      </c>
      <c r="E4507" s="33">
        <v>196</v>
      </c>
      <c r="F4507" s="34">
        <v>23666.55</v>
      </c>
      <c r="G4507" s="34">
        <v>2298.12</v>
      </c>
      <c r="H4507" s="34">
        <v>19640.34</v>
      </c>
      <c r="I4507" s="34">
        <v>2041.33</v>
      </c>
      <c r="J4507" s="35">
        <f t="shared" si="490"/>
        <v>21368.43</v>
      </c>
      <c r="K4507" s="35">
        <f t="shared" si="491"/>
        <v>1728.0900000000001</v>
      </c>
      <c r="L4507" s="35">
        <f t="shared" si="492"/>
        <v>-313.23999999999978</v>
      </c>
      <c r="M4507" s="36">
        <f t="shared" si="493"/>
        <v>8.0871173034237895E-2</v>
      </c>
      <c r="N4507" s="37">
        <f t="shared" si="494"/>
        <v>2023</v>
      </c>
      <c r="O4507" s="38" t="str">
        <f t="shared" si="495"/>
        <v>Q3</v>
      </c>
      <c r="P4507" s="37">
        <f t="shared" si="496"/>
        <v>7</v>
      </c>
    </row>
    <row r="4508" spans="1:16" x14ac:dyDescent="0.25">
      <c r="A4508" s="31">
        <v>45108</v>
      </c>
      <c r="B4508" s="32" t="s">
        <v>82</v>
      </c>
      <c r="C4508" s="32" t="s">
        <v>75</v>
      </c>
      <c r="D4508" s="32" t="s">
        <v>76</v>
      </c>
      <c r="E4508" s="33">
        <v>206</v>
      </c>
      <c r="F4508" s="34">
        <v>21369.21</v>
      </c>
      <c r="G4508" s="34">
        <v>0</v>
      </c>
      <c r="H4508" s="34">
        <v>18015.28</v>
      </c>
      <c r="I4508" s="34">
        <v>0</v>
      </c>
      <c r="J4508" s="35">
        <f t="shared" si="490"/>
        <v>21369.21</v>
      </c>
      <c r="K4508" s="35">
        <f t="shared" si="491"/>
        <v>3353.9300000000003</v>
      </c>
      <c r="L4508" s="35">
        <f t="shared" si="492"/>
        <v>3353.9300000000003</v>
      </c>
      <c r="M4508" s="36">
        <f t="shared" si="493"/>
        <v>0.15695152043524307</v>
      </c>
      <c r="N4508" s="37">
        <f t="shared" si="494"/>
        <v>2023</v>
      </c>
      <c r="O4508" s="38" t="str">
        <f t="shared" si="495"/>
        <v>Q3</v>
      </c>
      <c r="P4508" s="37">
        <f t="shared" si="496"/>
        <v>7</v>
      </c>
    </row>
    <row r="4509" spans="1:16" x14ac:dyDescent="0.25">
      <c r="A4509" s="31">
        <v>45108</v>
      </c>
      <c r="B4509" s="32" t="s">
        <v>82</v>
      </c>
      <c r="C4509" s="32" t="s">
        <v>75</v>
      </c>
      <c r="D4509" s="32" t="s">
        <v>77</v>
      </c>
      <c r="E4509" s="33">
        <v>142</v>
      </c>
      <c r="F4509" s="34">
        <v>16664.150000000001</v>
      </c>
      <c r="G4509" s="34">
        <v>1724.14</v>
      </c>
      <c r="H4509" s="34">
        <v>13981.63</v>
      </c>
      <c r="I4509" s="34">
        <v>0</v>
      </c>
      <c r="J4509" s="35">
        <f t="shared" si="490"/>
        <v>14940.010000000002</v>
      </c>
      <c r="K4509" s="35">
        <f t="shared" si="491"/>
        <v>958.38000000000284</v>
      </c>
      <c r="L4509" s="35">
        <f t="shared" si="492"/>
        <v>958.38000000000284</v>
      </c>
      <c r="M4509" s="36">
        <f t="shared" si="493"/>
        <v>6.4148551440059459E-2</v>
      </c>
      <c r="N4509" s="37">
        <f t="shared" si="494"/>
        <v>2023</v>
      </c>
      <c r="O4509" s="38" t="str">
        <f t="shared" si="495"/>
        <v>Q3</v>
      </c>
      <c r="P4509" s="37">
        <f t="shared" si="496"/>
        <v>7</v>
      </c>
    </row>
    <row r="4510" spans="1:16" x14ac:dyDescent="0.25">
      <c r="A4510" s="31">
        <v>45108</v>
      </c>
      <c r="B4510" s="32" t="s">
        <v>82</v>
      </c>
      <c r="C4510" s="32" t="s">
        <v>78</v>
      </c>
      <c r="D4510" s="32" t="s">
        <v>76</v>
      </c>
      <c r="E4510" s="33">
        <v>1678</v>
      </c>
      <c r="F4510" s="34">
        <v>186088.39</v>
      </c>
      <c r="G4510" s="34">
        <v>0</v>
      </c>
      <c r="H4510" s="34">
        <v>150872.64000000001</v>
      </c>
      <c r="I4510" s="34">
        <v>0</v>
      </c>
      <c r="J4510" s="35">
        <f t="shared" si="490"/>
        <v>186088.39</v>
      </c>
      <c r="K4510" s="35">
        <f t="shared" si="491"/>
        <v>35215.75</v>
      </c>
      <c r="L4510" s="35">
        <f t="shared" si="492"/>
        <v>35215.75</v>
      </c>
      <c r="M4510" s="36">
        <f t="shared" si="493"/>
        <v>0.18924205857227308</v>
      </c>
      <c r="N4510" s="37">
        <f t="shared" si="494"/>
        <v>2023</v>
      </c>
      <c r="O4510" s="38" t="str">
        <f t="shared" si="495"/>
        <v>Q3</v>
      </c>
      <c r="P4510" s="37">
        <f t="shared" si="496"/>
        <v>7</v>
      </c>
    </row>
    <row r="4511" spans="1:16" x14ac:dyDescent="0.25">
      <c r="A4511" s="31">
        <v>45108</v>
      </c>
      <c r="B4511" s="32" t="s">
        <v>82</v>
      </c>
      <c r="C4511" s="32" t="s">
        <v>78</v>
      </c>
      <c r="D4511" s="32" t="s">
        <v>77</v>
      </c>
      <c r="E4511" s="33">
        <v>700</v>
      </c>
      <c r="F4511" s="34">
        <v>74252.600000000006</v>
      </c>
      <c r="G4511" s="34">
        <v>7068.12</v>
      </c>
      <c r="H4511" s="34">
        <v>59861.69</v>
      </c>
      <c r="I4511" s="34">
        <v>0</v>
      </c>
      <c r="J4511" s="35">
        <f t="shared" si="490"/>
        <v>67184.48000000001</v>
      </c>
      <c r="K4511" s="35">
        <f t="shared" si="491"/>
        <v>7322.7900000000081</v>
      </c>
      <c r="L4511" s="35">
        <f t="shared" si="492"/>
        <v>7322.7900000000081</v>
      </c>
      <c r="M4511" s="36">
        <f t="shared" si="493"/>
        <v>0.10899526200098604</v>
      </c>
      <c r="N4511" s="37">
        <f t="shared" si="494"/>
        <v>2023</v>
      </c>
      <c r="O4511" s="38" t="str">
        <f t="shared" si="495"/>
        <v>Q3</v>
      </c>
      <c r="P4511" s="37">
        <f t="shared" si="496"/>
        <v>7</v>
      </c>
    </row>
    <row r="4512" spans="1:16" x14ac:dyDescent="0.25">
      <c r="A4512" s="31">
        <v>45108</v>
      </c>
      <c r="B4512" s="32" t="s">
        <v>82</v>
      </c>
      <c r="C4512" s="32" t="s">
        <v>79</v>
      </c>
      <c r="D4512" s="32" t="s">
        <v>76</v>
      </c>
      <c r="E4512" s="33">
        <v>134</v>
      </c>
      <c r="F4512" s="34">
        <v>14344.87</v>
      </c>
      <c r="G4512" s="34">
        <v>0</v>
      </c>
      <c r="H4512" s="34">
        <v>11718.27</v>
      </c>
      <c r="I4512" s="34">
        <v>0</v>
      </c>
      <c r="J4512" s="35">
        <f t="shared" si="490"/>
        <v>14344.87</v>
      </c>
      <c r="K4512" s="35">
        <f t="shared" si="491"/>
        <v>2626.6000000000004</v>
      </c>
      <c r="L4512" s="35">
        <f t="shared" si="492"/>
        <v>2626.6000000000004</v>
      </c>
      <c r="M4512" s="36">
        <f t="shared" si="493"/>
        <v>0.18310378553448028</v>
      </c>
      <c r="N4512" s="37">
        <f t="shared" si="494"/>
        <v>2023</v>
      </c>
      <c r="O4512" s="38" t="str">
        <f t="shared" si="495"/>
        <v>Q3</v>
      </c>
      <c r="P4512" s="37">
        <f t="shared" si="496"/>
        <v>7</v>
      </c>
    </row>
    <row r="4513" spans="1:16" x14ac:dyDescent="0.25">
      <c r="A4513" s="31">
        <v>45108</v>
      </c>
      <c r="B4513" s="32" t="s">
        <v>82</v>
      </c>
      <c r="C4513" s="32" t="s">
        <v>79</v>
      </c>
      <c r="D4513" s="32" t="s">
        <v>77</v>
      </c>
      <c r="E4513" s="33">
        <v>59</v>
      </c>
      <c r="F4513" s="34">
        <v>6533.8</v>
      </c>
      <c r="G4513" s="34">
        <v>633.52</v>
      </c>
      <c r="H4513" s="34">
        <v>5362.63</v>
      </c>
      <c r="I4513" s="34">
        <v>0</v>
      </c>
      <c r="J4513" s="35">
        <f t="shared" si="490"/>
        <v>5900.2800000000007</v>
      </c>
      <c r="K4513" s="35">
        <f t="shared" si="491"/>
        <v>537.65000000000055</v>
      </c>
      <c r="L4513" s="35">
        <f t="shared" si="492"/>
        <v>537.65000000000055</v>
      </c>
      <c r="M4513" s="36">
        <f t="shared" si="493"/>
        <v>9.1122794172480037E-2</v>
      </c>
      <c r="N4513" s="37">
        <f t="shared" si="494"/>
        <v>2023</v>
      </c>
      <c r="O4513" s="38" t="str">
        <f t="shared" si="495"/>
        <v>Q3</v>
      </c>
      <c r="P4513" s="37">
        <f t="shared" si="496"/>
        <v>7</v>
      </c>
    </row>
    <row r="4514" spans="1:16" x14ac:dyDescent="0.25">
      <c r="A4514" s="31">
        <v>45108</v>
      </c>
      <c r="B4514" s="32" t="s">
        <v>83</v>
      </c>
      <c r="C4514" s="32" t="s">
        <v>86</v>
      </c>
      <c r="D4514" s="32" t="s">
        <v>76</v>
      </c>
      <c r="E4514" s="33">
        <v>108</v>
      </c>
      <c r="F4514" s="34">
        <v>58617.37</v>
      </c>
      <c r="G4514" s="34">
        <v>0</v>
      </c>
      <c r="H4514" s="34">
        <v>30755.22</v>
      </c>
      <c r="I4514" s="34">
        <v>5556.27</v>
      </c>
      <c r="J4514" s="35">
        <f t="shared" si="490"/>
        <v>58617.37</v>
      </c>
      <c r="K4514" s="35">
        <f t="shared" si="491"/>
        <v>27862.15</v>
      </c>
      <c r="L4514" s="35">
        <f t="shared" si="492"/>
        <v>22305.88</v>
      </c>
      <c r="M4514" s="36">
        <f t="shared" si="493"/>
        <v>0.47532241722888624</v>
      </c>
      <c r="N4514" s="37">
        <f t="shared" si="494"/>
        <v>2023</v>
      </c>
      <c r="O4514" s="38" t="str">
        <f t="shared" si="495"/>
        <v>Q3</v>
      </c>
      <c r="P4514" s="37">
        <f t="shared" si="496"/>
        <v>7</v>
      </c>
    </row>
    <row r="4515" spans="1:16" x14ac:dyDescent="0.25">
      <c r="A4515" s="31">
        <v>45108</v>
      </c>
      <c r="B4515" s="32" t="s">
        <v>83</v>
      </c>
      <c r="C4515" s="32" t="s">
        <v>86</v>
      </c>
      <c r="D4515" s="32" t="s">
        <v>77</v>
      </c>
      <c r="E4515" s="33">
        <v>84</v>
      </c>
      <c r="F4515" s="34">
        <v>43911.9</v>
      </c>
      <c r="G4515" s="34">
        <v>4067</v>
      </c>
      <c r="H4515" s="34">
        <v>23321.119999999999</v>
      </c>
      <c r="I4515" s="34">
        <v>3845.33</v>
      </c>
      <c r="J4515" s="35">
        <f t="shared" si="490"/>
        <v>39844.9</v>
      </c>
      <c r="K4515" s="35">
        <f t="shared" si="491"/>
        <v>16523.780000000002</v>
      </c>
      <c r="L4515" s="35">
        <f t="shared" si="492"/>
        <v>12678.450000000003</v>
      </c>
      <c r="M4515" s="36">
        <f t="shared" si="493"/>
        <v>0.41470250897856442</v>
      </c>
      <c r="N4515" s="37">
        <f t="shared" si="494"/>
        <v>2023</v>
      </c>
      <c r="O4515" s="38" t="str">
        <f t="shared" si="495"/>
        <v>Q3</v>
      </c>
      <c r="P4515" s="37">
        <f t="shared" si="496"/>
        <v>7</v>
      </c>
    </row>
    <row r="4516" spans="1:16" x14ac:dyDescent="0.25">
      <c r="A4516" s="31">
        <v>45108</v>
      </c>
      <c r="B4516" s="32" t="s">
        <v>83</v>
      </c>
      <c r="C4516" s="32" t="s">
        <v>75</v>
      </c>
      <c r="D4516" s="32" t="s">
        <v>76</v>
      </c>
      <c r="E4516" s="33">
        <v>80</v>
      </c>
      <c r="F4516" s="34">
        <v>48683.58</v>
      </c>
      <c r="G4516" s="34">
        <v>0</v>
      </c>
      <c r="H4516" s="34">
        <v>25326.81</v>
      </c>
      <c r="I4516" s="34">
        <v>0</v>
      </c>
      <c r="J4516" s="35">
        <f t="shared" si="490"/>
        <v>48683.58</v>
      </c>
      <c r="K4516" s="35">
        <f t="shared" si="491"/>
        <v>23356.77</v>
      </c>
      <c r="L4516" s="35">
        <f t="shared" si="492"/>
        <v>23356.77</v>
      </c>
      <c r="M4516" s="36">
        <f t="shared" si="493"/>
        <v>0.47976689471070122</v>
      </c>
      <c r="N4516" s="37">
        <f t="shared" si="494"/>
        <v>2023</v>
      </c>
      <c r="O4516" s="38" t="str">
        <f t="shared" si="495"/>
        <v>Q3</v>
      </c>
      <c r="P4516" s="37">
        <f t="shared" si="496"/>
        <v>7</v>
      </c>
    </row>
    <row r="4517" spans="1:16" x14ac:dyDescent="0.25">
      <c r="A4517" s="31">
        <v>45108</v>
      </c>
      <c r="B4517" s="32" t="s">
        <v>83</v>
      </c>
      <c r="C4517" s="32" t="s">
        <v>75</v>
      </c>
      <c r="D4517" s="32" t="s">
        <v>77</v>
      </c>
      <c r="E4517" s="33">
        <v>53</v>
      </c>
      <c r="F4517" s="34">
        <v>32561.77</v>
      </c>
      <c r="G4517" s="34">
        <v>3291.42</v>
      </c>
      <c r="H4517" s="34">
        <v>17538.23</v>
      </c>
      <c r="I4517" s="34">
        <v>0</v>
      </c>
      <c r="J4517" s="35">
        <f t="shared" si="490"/>
        <v>29270.35</v>
      </c>
      <c r="K4517" s="35">
        <f t="shared" si="491"/>
        <v>11732.119999999999</v>
      </c>
      <c r="L4517" s="35">
        <f t="shared" si="492"/>
        <v>11732.119999999999</v>
      </c>
      <c r="M4517" s="36">
        <f t="shared" si="493"/>
        <v>0.40081925907958049</v>
      </c>
      <c r="N4517" s="37">
        <f t="shared" si="494"/>
        <v>2023</v>
      </c>
      <c r="O4517" s="38" t="str">
        <f t="shared" si="495"/>
        <v>Q3</v>
      </c>
      <c r="P4517" s="37">
        <f t="shared" si="496"/>
        <v>7</v>
      </c>
    </row>
    <row r="4518" spans="1:16" x14ac:dyDescent="0.25">
      <c r="A4518" s="31">
        <v>45108</v>
      </c>
      <c r="B4518" s="32" t="s">
        <v>83</v>
      </c>
      <c r="C4518" s="32" t="s">
        <v>78</v>
      </c>
      <c r="D4518" s="32" t="s">
        <v>76</v>
      </c>
      <c r="E4518" s="33">
        <v>480</v>
      </c>
      <c r="F4518" s="34">
        <v>295742.73</v>
      </c>
      <c r="G4518" s="34">
        <v>0</v>
      </c>
      <c r="H4518" s="34">
        <v>154463.51</v>
      </c>
      <c r="I4518" s="34">
        <v>0</v>
      </c>
      <c r="J4518" s="35">
        <f t="shared" si="490"/>
        <v>295742.73</v>
      </c>
      <c r="K4518" s="35">
        <f t="shared" si="491"/>
        <v>141279.21999999997</v>
      </c>
      <c r="L4518" s="35">
        <f t="shared" si="492"/>
        <v>141279.21999999997</v>
      </c>
      <c r="M4518" s="36">
        <f t="shared" si="493"/>
        <v>0.47770986627465023</v>
      </c>
      <c r="N4518" s="37">
        <f t="shared" si="494"/>
        <v>2023</v>
      </c>
      <c r="O4518" s="38" t="str">
        <f t="shared" si="495"/>
        <v>Q3</v>
      </c>
      <c r="P4518" s="37">
        <f t="shared" si="496"/>
        <v>7</v>
      </c>
    </row>
    <row r="4519" spans="1:16" x14ac:dyDescent="0.25">
      <c r="A4519" s="31">
        <v>45108</v>
      </c>
      <c r="B4519" s="32" t="s">
        <v>83</v>
      </c>
      <c r="C4519" s="32" t="s">
        <v>78</v>
      </c>
      <c r="D4519" s="32" t="s">
        <v>77</v>
      </c>
      <c r="E4519" s="33">
        <v>129</v>
      </c>
      <c r="F4519" s="34">
        <v>82796.08</v>
      </c>
      <c r="G4519" s="34">
        <v>8035.47</v>
      </c>
      <c r="H4519" s="34">
        <v>43906.86</v>
      </c>
      <c r="I4519" s="34">
        <v>0</v>
      </c>
      <c r="J4519" s="35">
        <f t="shared" si="490"/>
        <v>74760.61</v>
      </c>
      <c r="K4519" s="35">
        <f t="shared" si="491"/>
        <v>30853.75</v>
      </c>
      <c r="L4519" s="35">
        <f t="shared" si="492"/>
        <v>30853.75</v>
      </c>
      <c r="M4519" s="36">
        <f t="shared" si="493"/>
        <v>0.41270061868141528</v>
      </c>
      <c r="N4519" s="37">
        <f t="shared" si="494"/>
        <v>2023</v>
      </c>
      <c r="O4519" s="38" t="str">
        <f t="shared" si="495"/>
        <v>Q3</v>
      </c>
      <c r="P4519" s="37">
        <f t="shared" si="496"/>
        <v>7</v>
      </c>
    </row>
    <row r="4520" spans="1:16" x14ac:dyDescent="0.25">
      <c r="A4520" s="31">
        <v>45108</v>
      </c>
      <c r="B4520" s="32" t="s">
        <v>83</v>
      </c>
      <c r="C4520" s="32" t="s">
        <v>79</v>
      </c>
      <c r="D4520" s="32" t="s">
        <v>76</v>
      </c>
      <c r="E4520" s="33">
        <v>44</v>
      </c>
      <c r="F4520" s="34">
        <v>26217.56</v>
      </c>
      <c r="G4520" s="34">
        <v>0</v>
      </c>
      <c r="H4520" s="34">
        <v>13359.56</v>
      </c>
      <c r="I4520" s="34">
        <v>0</v>
      </c>
      <c r="J4520" s="35">
        <f t="shared" si="490"/>
        <v>26217.56</v>
      </c>
      <c r="K4520" s="35">
        <f t="shared" si="491"/>
        <v>12858.000000000002</v>
      </c>
      <c r="L4520" s="35">
        <f t="shared" si="492"/>
        <v>12858.000000000002</v>
      </c>
      <c r="M4520" s="36">
        <f t="shared" si="493"/>
        <v>0.49043465524633112</v>
      </c>
      <c r="N4520" s="37">
        <f t="shared" si="494"/>
        <v>2023</v>
      </c>
      <c r="O4520" s="38" t="str">
        <f t="shared" si="495"/>
        <v>Q3</v>
      </c>
      <c r="P4520" s="37">
        <f t="shared" si="496"/>
        <v>7</v>
      </c>
    </row>
    <row r="4521" spans="1:16" x14ac:dyDescent="0.25">
      <c r="A4521" s="31">
        <v>45108</v>
      </c>
      <c r="B4521" s="32" t="s">
        <v>83</v>
      </c>
      <c r="C4521" s="32" t="s">
        <v>79</v>
      </c>
      <c r="D4521" s="32" t="s">
        <v>77</v>
      </c>
      <c r="E4521" s="33">
        <v>22</v>
      </c>
      <c r="F4521" s="34">
        <v>12040.52</v>
      </c>
      <c r="G4521" s="34">
        <v>1168.24</v>
      </c>
      <c r="H4521" s="34">
        <v>6421.69</v>
      </c>
      <c r="I4521" s="34">
        <v>0</v>
      </c>
      <c r="J4521" s="35">
        <f t="shared" si="490"/>
        <v>10872.28</v>
      </c>
      <c r="K4521" s="35">
        <f t="shared" si="491"/>
        <v>4450.5900000000011</v>
      </c>
      <c r="L4521" s="35">
        <f t="shared" si="492"/>
        <v>4450.5900000000011</v>
      </c>
      <c r="M4521" s="36">
        <f t="shared" si="493"/>
        <v>0.40935204023443111</v>
      </c>
      <c r="N4521" s="37">
        <f t="shared" si="494"/>
        <v>2023</v>
      </c>
      <c r="O4521" s="38" t="str">
        <f t="shared" si="495"/>
        <v>Q3</v>
      </c>
      <c r="P4521" s="37">
        <f t="shared" si="496"/>
        <v>7</v>
      </c>
    </row>
    <row r="4522" spans="1:16" x14ac:dyDescent="0.25">
      <c r="A4522" s="31">
        <v>45108</v>
      </c>
      <c r="B4522" s="32" t="s">
        <v>84</v>
      </c>
      <c r="C4522" s="32" t="s">
        <v>86</v>
      </c>
      <c r="D4522" s="32" t="s">
        <v>76</v>
      </c>
      <c r="E4522" s="33">
        <v>44</v>
      </c>
      <c r="F4522" s="34">
        <v>214719.25</v>
      </c>
      <c r="G4522" s="34">
        <v>0</v>
      </c>
      <c r="H4522" s="34">
        <v>167833.86</v>
      </c>
      <c r="I4522" s="34">
        <v>20376.22</v>
      </c>
      <c r="J4522" s="35">
        <f t="shared" si="490"/>
        <v>214719.25</v>
      </c>
      <c r="K4522" s="35">
        <f t="shared" si="491"/>
        <v>46885.390000000014</v>
      </c>
      <c r="L4522" s="35">
        <f t="shared" si="492"/>
        <v>26509.170000000013</v>
      </c>
      <c r="M4522" s="36">
        <f t="shared" si="493"/>
        <v>0.2183567146401639</v>
      </c>
      <c r="N4522" s="37">
        <f t="shared" si="494"/>
        <v>2023</v>
      </c>
      <c r="O4522" s="38" t="str">
        <f t="shared" si="495"/>
        <v>Q3</v>
      </c>
      <c r="P4522" s="37">
        <f t="shared" si="496"/>
        <v>7</v>
      </c>
    </row>
    <row r="4523" spans="1:16" x14ac:dyDescent="0.25">
      <c r="A4523" s="31">
        <v>45108</v>
      </c>
      <c r="B4523" s="32" t="s">
        <v>84</v>
      </c>
      <c r="C4523" s="32" t="s">
        <v>86</v>
      </c>
      <c r="D4523" s="32" t="s">
        <v>77</v>
      </c>
      <c r="E4523" s="33">
        <v>39</v>
      </c>
      <c r="F4523" s="34">
        <v>161988.85</v>
      </c>
      <c r="G4523" s="34">
        <v>14983.21</v>
      </c>
      <c r="H4523" s="34">
        <v>132528.95000000001</v>
      </c>
      <c r="I4523" s="34">
        <v>13976.34</v>
      </c>
      <c r="J4523" s="35">
        <f t="shared" si="490"/>
        <v>147005.64000000001</v>
      </c>
      <c r="K4523" s="35">
        <f t="shared" si="491"/>
        <v>14476.690000000002</v>
      </c>
      <c r="L4523" s="35">
        <f t="shared" si="492"/>
        <v>500.35000000000218</v>
      </c>
      <c r="M4523" s="36">
        <f t="shared" si="493"/>
        <v>9.8477106048448212E-2</v>
      </c>
      <c r="N4523" s="37">
        <f t="shared" si="494"/>
        <v>2023</v>
      </c>
      <c r="O4523" s="38" t="str">
        <f t="shared" si="495"/>
        <v>Q3</v>
      </c>
      <c r="P4523" s="37">
        <f t="shared" si="496"/>
        <v>7</v>
      </c>
    </row>
    <row r="4524" spans="1:16" x14ac:dyDescent="0.25">
      <c r="A4524" s="31">
        <v>45108</v>
      </c>
      <c r="B4524" s="32" t="s">
        <v>84</v>
      </c>
      <c r="C4524" s="32" t="s">
        <v>75</v>
      </c>
      <c r="D4524" s="32" t="s">
        <v>76</v>
      </c>
      <c r="E4524" s="33">
        <v>43</v>
      </c>
      <c r="F4524" s="34">
        <v>178674.63</v>
      </c>
      <c r="G4524" s="34">
        <v>0</v>
      </c>
      <c r="H4524" s="34">
        <v>144795.95000000001</v>
      </c>
      <c r="I4524" s="34">
        <v>0</v>
      </c>
      <c r="J4524" s="35">
        <f t="shared" si="490"/>
        <v>178674.63</v>
      </c>
      <c r="K4524" s="35">
        <f t="shared" si="491"/>
        <v>33878.679999999993</v>
      </c>
      <c r="L4524" s="35">
        <f t="shared" si="492"/>
        <v>33878.679999999993</v>
      </c>
      <c r="M4524" s="36">
        <f t="shared" si="493"/>
        <v>0.18961102647868919</v>
      </c>
      <c r="N4524" s="37">
        <f t="shared" si="494"/>
        <v>2023</v>
      </c>
      <c r="O4524" s="38" t="str">
        <f t="shared" si="495"/>
        <v>Q3</v>
      </c>
      <c r="P4524" s="37">
        <f t="shared" si="496"/>
        <v>7</v>
      </c>
    </row>
    <row r="4525" spans="1:16" x14ac:dyDescent="0.25">
      <c r="A4525" s="31">
        <v>45108</v>
      </c>
      <c r="B4525" s="32" t="s">
        <v>84</v>
      </c>
      <c r="C4525" s="32" t="s">
        <v>75</v>
      </c>
      <c r="D4525" s="32" t="s">
        <v>77</v>
      </c>
      <c r="E4525" s="33">
        <v>43</v>
      </c>
      <c r="F4525" s="34">
        <v>169175</v>
      </c>
      <c r="G4525" s="34">
        <v>15873.94</v>
      </c>
      <c r="H4525" s="34">
        <v>138083.51</v>
      </c>
      <c r="I4525" s="34">
        <v>0</v>
      </c>
      <c r="J4525" s="35">
        <f t="shared" si="490"/>
        <v>153301.06</v>
      </c>
      <c r="K4525" s="35">
        <f t="shared" si="491"/>
        <v>15217.549999999988</v>
      </c>
      <c r="L4525" s="35">
        <f t="shared" si="492"/>
        <v>15217.549999999988</v>
      </c>
      <c r="M4525" s="36">
        <f t="shared" si="493"/>
        <v>9.9265784594052955E-2</v>
      </c>
      <c r="N4525" s="37">
        <f t="shared" si="494"/>
        <v>2023</v>
      </c>
      <c r="O4525" s="38" t="str">
        <f t="shared" si="495"/>
        <v>Q3</v>
      </c>
      <c r="P4525" s="37">
        <f t="shared" si="496"/>
        <v>7</v>
      </c>
    </row>
    <row r="4526" spans="1:16" x14ac:dyDescent="0.25">
      <c r="A4526" s="31">
        <v>45108</v>
      </c>
      <c r="B4526" s="32" t="s">
        <v>84</v>
      </c>
      <c r="C4526" s="32" t="s">
        <v>78</v>
      </c>
      <c r="D4526" s="32" t="s">
        <v>76</v>
      </c>
      <c r="E4526" s="33">
        <v>149</v>
      </c>
      <c r="F4526" s="34">
        <v>645551.12</v>
      </c>
      <c r="G4526" s="34">
        <v>0</v>
      </c>
      <c r="H4526" s="34">
        <v>538068.56000000006</v>
      </c>
      <c r="I4526" s="34">
        <v>0</v>
      </c>
      <c r="J4526" s="35">
        <f t="shared" si="490"/>
        <v>645551.12</v>
      </c>
      <c r="K4526" s="35">
        <f t="shared" si="491"/>
        <v>107482.55999999994</v>
      </c>
      <c r="L4526" s="35">
        <f t="shared" si="492"/>
        <v>107482.55999999994</v>
      </c>
      <c r="M4526" s="36">
        <f t="shared" si="493"/>
        <v>0.16649736429858558</v>
      </c>
      <c r="N4526" s="37">
        <f t="shared" si="494"/>
        <v>2023</v>
      </c>
      <c r="O4526" s="38" t="str">
        <f t="shared" si="495"/>
        <v>Q3</v>
      </c>
      <c r="P4526" s="37">
        <f t="shared" si="496"/>
        <v>7</v>
      </c>
    </row>
    <row r="4527" spans="1:16" x14ac:dyDescent="0.25">
      <c r="A4527" s="31">
        <v>45108</v>
      </c>
      <c r="B4527" s="32" t="s">
        <v>84</v>
      </c>
      <c r="C4527" s="32" t="s">
        <v>78</v>
      </c>
      <c r="D4527" s="32" t="s">
        <v>77</v>
      </c>
      <c r="E4527" s="33">
        <v>57</v>
      </c>
      <c r="F4527" s="34">
        <v>234599.58</v>
      </c>
      <c r="G4527" s="34">
        <v>22326.21</v>
      </c>
      <c r="H4527" s="34">
        <v>196831.7</v>
      </c>
      <c r="I4527" s="34">
        <v>0</v>
      </c>
      <c r="J4527" s="35">
        <f t="shared" si="490"/>
        <v>212273.37</v>
      </c>
      <c r="K4527" s="35">
        <f t="shared" si="491"/>
        <v>15441.669999999984</v>
      </c>
      <c r="L4527" s="35">
        <f t="shared" si="492"/>
        <v>15441.669999999984</v>
      </c>
      <c r="M4527" s="36">
        <f t="shared" si="493"/>
        <v>7.2744263682250787E-2</v>
      </c>
      <c r="N4527" s="37">
        <f t="shared" si="494"/>
        <v>2023</v>
      </c>
      <c r="O4527" s="38" t="str">
        <f t="shared" si="495"/>
        <v>Q3</v>
      </c>
      <c r="P4527" s="37">
        <f t="shared" si="496"/>
        <v>7</v>
      </c>
    </row>
    <row r="4528" spans="1:16" x14ac:dyDescent="0.25">
      <c r="A4528" s="31">
        <v>45108</v>
      </c>
      <c r="B4528" s="32" t="s">
        <v>84</v>
      </c>
      <c r="C4528" s="32" t="s">
        <v>79</v>
      </c>
      <c r="D4528" s="32" t="s">
        <v>76</v>
      </c>
      <c r="E4528" s="33">
        <v>28</v>
      </c>
      <c r="F4528" s="34">
        <v>119362.25</v>
      </c>
      <c r="G4528" s="34">
        <v>0</v>
      </c>
      <c r="H4528" s="34">
        <v>95440.46</v>
      </c>
      <c r="I4528" s="34">
        <v>0</v>
      </c>
      <c r="J4528" s="35">
        <f t="shared" si="490"/>
        <v>119362.25</v>
      </c>
      <c r="K4528" s="35">
        <f t="shared" si="491"/>
        <v>23921.789999999994</v>
      </c>
      <c r="L4528" s="35">
        <f t="shared" si="492"/>
        <v>23921.789999999994</v>
      </c>
      <c r="M4528" s="36">
        <f t="shared" si="493"/>
        <v>0.20041336352154884</v>
      </c>
      <c r="N4528" s="37">
        <f t="shared" si="494"/>
        <v>2023</v>
      </c>
      <c r="O4528" s="38" t="str">
        <f t="shared" si="495"/>
        <v>Q3</v>
      </c>
      <c r="P4528" s="37">
        <f t="shared" si="496"/>
        <v>7</v>
      </c>
    </row>
    <row r="4529" spans="1:16" x14ac:dyDescent="0.25">
      <c r="A4529" s="31">
        <v>45108</v>
      </c>
      <c r="B4529" s="32" t="s">
        <v>84</v>
      </c>
      <c r="C4529" s="32" t="s">
        <v>79</v>
      </c>
      <c r="D4529" s="32" t="s">
        <v>77</v>
      </c>
      <c r="E4529" s="33">
        <v>15</v>
      </c>
      <c r="F4529" s="34">
        <v>78931.960000000006</v>
      </c>
      <c r="G4529" s="34">
        <v>7505.31</v>
      </c>
      <c r="H4529" s="34">
        <v>64761.84</v>
      </c>
      <c r="I4529" s="34">
        <v>0</v>
      </c>
      <c r="J4529" s="35">
        <f t="shared" si="490"/>
        <v>71426.650000000009</v>
      </c>
      <c r="K4529" s="35">
        <f t="shared" si="491"/>
        <v>6664.8100000000122</v>
      </c>
      <c r="L4529" s="35">
        <f t="shared" si="492"/>
        <v>6664.8100000000122</v>
      </c>
      <c r="M4529" s="36">
        <f t="shared" si="493"/>
        <v>9.3309850034966099E-2</v>
      </c>
      <c r="N4529" s="37">
        <f t="shared" si="494"/>
        <v>2023</v>
      </c>
      <c r="O4529" s="38" t="str">
        <f t="shared" si="495"/>
        <v>Q3</v>
      </c>
      <c r="P4529" s="37">
        <f t="shared" si="496"/>
        <v>7</v>
      </c>
    </row>
    <row r="4530" spans="1:16" x14ac:dyDescent="0.25">
      <c r="A4530" s="31">
        <v>45108</v>
      </c>
      <c r="B4530" s="32" t="s">
        <v>85</v>
      </c>
      <c r="C4530" s="32" t="s">
        <v>86</v>
      </c>
      <c r="D4530" s="32" t="s">
        <v>76</v>
      </c>
      <c r="E4530" s="33">
        <v>40</v>
      </c>
      <c r="F4530" s="34">
        <v>40491.15</v>
      </c>
      <c r="G4530" s="34">
        <v>0</v>
      </c>
      <c r="H4530" s="34">
        <v>21847.24</v>
      </c>
      <c r="I4530" s="34">
        <v>3839.03</v>
      </c>
      <c r="J4530" s="35">
        <f t="shared" si="490"/>
        <v>40491.15</v>
      </c>
      <c r="K4530" s="35">
        <f t="shared" si="491"/>
        <v>18643.91</v>
      </c>
      <c r="L4530" s="35">
        <f t="shared" si="492"/>
        <v>14804.88</v>
      </c>
      <c r="M4530" s="36">
        <f t="shared" si="493"/>
        <v>0.46044407234667328</v>
      </c>
      <c r="N4530" s="37">
        <f t="shared" si="494"/>
        <v>2023</v>
      </c>
      <c r="O4530" s="38" t="str">
        <f t="shared" si="495"/>
        <v>Q3</v>
      </c>
      <c r="P4530" s="37">
        <f t="shared" si="496"/>
        <v>7</v>
      </c>
    </row>
    <row r="4531" spans="1:16" x14ac:dyDescent="0.25">
      <c r="A4531" s="31">
        <v>45108</v>
      </c>
      <c r="B4531" s="32" t="s">
        <v>85</v>
      </c>
      <c r="C4531" s="32" t="s">
        <v>86</v>
      </c>
      <c r="D4531" s="32" t="s">
        <v>77</v>
      </c>
      <c r="E4531" s="33">
        <v>31</v>
      </c>
      <c r="F4531" s="34">
        <v>43304.31</v>
      </c>
      <c r="G4531" s="34">
        <v>4180.05</v>
      </c>
      <c r="H4531" s="34">
        <v>22510.62</v>
      </c>
      <c r="I4531" s="34">
        <v>3730.69</v>
      </c>
      <c r="J4531" s="35">
        <f t="shared" si="490"/>
        <v>39124.259999999995</v>
      </c>
      <c r="K4531" s="35">
        <f t="shared" si="491"/>
        <v>16613.639999999996</v>
      </c>
      <c r="L4531" s="35">
        <f t="shared" si="492"/>
        <v>12882.949999999995</v>
      </c>
      <c r="M4531" s="36">
        <f t="shared" si="493"/>
        <v>0.42463780784607807</v>
      </c>
      <c r="N4531" s="37">
        <f t="shared" si="494"/>
        <v>2023</v>
      </c>
      <c r="O4531" s="38" t="str">
        <f t="shared" si="495"/>
        <v>Q3</v>
      </c>
      <c r="P4531" s="37">
        <f t="shared" si="496"/>
        <v>7</v>
      </c>
    </row>
    <row r="4532" spans="1:16" x14ac:dyDescent="0.25">
      <c r="A4532" s="31">
        <v>45108</v>
      </c>
      <c r="B4532" s="32" t="s">
        <v>85</v>
      </c>
      <c r="C4532" s="32" t="s">
        <v>75</v>
      </c>
      <c r="D4532" s="32" t="s">
        <v>76</v>
      </c>
      <c r="E4532" s="33">
        <v>36</v>
      </c>
      <c r="F4532" s="34">
        <v>58874.74</v>
      </c>
      <c r="G4532" s="34">
        <v>0</v>
      </c>
      <c r="H4532" s="34">
        <v>31935.53</v>
      </c>
      <c r="I4532" s="34">
        <v>0</v>
      </c>
      <c r="J4532" s="35">
        <f t="shared" si="490"/>
        <v>58874.74</v>
      </c>
      <c r="K4532" s="35">
        <f t="shared" si="491"/>
        <v>26939.21</v>
      </c>
      <c r="L4532" s="35">
        <f t="shared" si="492"/>
        <v>26939.21</v>
      </c>
      <c r="M4532" s="36">
        <f t="shared" si="493"/>
        <v>0.45756822025880711</v>
      </c>
      <c r="N4532" s="37">
        <f t="shared" si="494"/>
        <v>2023</v>
      </c>
      <c r="O4532" s="38" t="str">
        <f t="shared" si="495"/>
        <v>Q3</v>
      </c>
      <c r="P4532" s="37">
        <f t="shared" si="496"/>
        <v>7</v>
      </c>
    </row>
    <row r="4533" spans="1:16" x14ac:dyDescent="0.25">
      <c r="A4533" s="31">
        <v>45108</v>
      </c>
      <c r="B4533" s="32" t="s">
        <v>85</v>
      </c>
      <c r="C4533" s="32" t="s">
        <v>75</v>
      </c>
      <c r="D4533" s="32" t="s">
        <v>77</v>
      </c>
      <c r="E4533" s="33">
        <v>32</v>
      </c>
      <c r="F4533" s="34">
        <v>43291.67</v>
      </c>
      <c r="G4533" s="34">
        <v>4478.8999999999996</v>
      </c>
      <c r="H4533" s="34">
        <v>23436.799999999999</v>
      </c>
      <c r="I4533" s="34">
        <v>0</v>
      </c>
      <c r="J4533" s="35">
        <f t="shared" si="490"/>
        <v>38812.769999999997</v>
      </c>
      <c r="K4533" s="35">
        <f t="shared" si="491"/>
        <v>15375.969999999998</v>
      </c>
      <c r="L4533" s="35">
        <f t="shared" si="492"/>
        <v>15375.969999999998</v>
      </c>
      <c r="M4533" s="36">
        <f t="shared" si="493"/>
        <v>0.3961575017706801</v>
      </c>
      <c r="N4533" s="37">
        <f t="shared" si="494"/>
        <v>2023</v>
      </c>
      <c r="O4533" s="38" t="str">
        <f t="shared" si="495"/>
        <v>Q3</v>
      </c>
      <c r="P4533" s="37">
        <f t="shared" si="496"/>
        <v>7</v>
      </c>
    </row>
    <row r="4534" spans="1:16" x14ac:dyDescent="0.25">
      <c r="A4534" s="31">
        <v>45108</v>
      </c>
      <c r="B4534" s="32" t="s">
        <v>85</v>
      </c>
      <c r="C4534" s="32" t="s">
        <v>78</v>
      </c>
      <c r="D4534" s="32" t="s">
        <v>76</v>
      </c>
      <c r="E4534" s="33">
        <v>185</v>
      </c>
      <c r="F4534" s="34">
        <v>231293.68</v>
      </c>
      <c r="G4534" s="34">
        <v>0</v>
      </c>
      <c r="H4534" s="34">
        <v>124376.6</v>
      </c>
      <c r="I4534" s="34">
        <v>0</v>
      </c>
      <c r="J4534" s="35">
        <f t="shared" si="490"/>
        <v>231293.68</v>
      </c>
      <c r="K4534" s="35">
        <f t="shared" si="491"/>
        <v>106917.07999999999</v>
      </c>
      <c r="L4534" s="35">
        <f t="shared" si="492"/>
        <v>106917.07999999999</v>
      </c>
      <c r="M4534" s="36">
        <f t="shared" si="493"/>
        <v>0.46225681566396448</v>
      </c>
      <c r="N4534" s="37">
        <f t="shared" si="494"/>
        <v>2023</v>
      </c>
      <c r="O4534" s="38" t="str">
        <f t="shared" si="495"/>
        <v>Q3</v>
      </c>
      <c r="P4534" s="37">
        <f t="shared" si="496"/>
        <v>7</v>
      </c>
    </row>
    <row r="4535" spans="1:16" x14ac:dyDescent="0.25">
      <c r="A4535" s="31">
        <v>45108</v>
      </c>
      <c r="B4535" s="32" t="s">
        <v>85</v>
      </c>
      <c r="C4535" s="32" t="s">
        <v>78</v>
      </c>
      <c r="D4535" s="32" t="s">
        <v>77</v>
      </c>
      <c r="E4535" s="33">
        <v>62</v>
      </c>
      <c r="F4535" s="34">
        <v>92765.59</v>
      </c>
      <c r="G4535" s="34">
        <v>9086.48</v>
      </c>
      <c r="H4535" s="34">
        <v>50495.85</v>
      </c>
      <c r="I4535" s="34">
        <v>0</v>
      </c>
      <c r="J4535" s="35">
        <f t="shared" si="490"/>
        <v>83679.11</v>
      </c>
      <c r="K4535" s="35">
        <f t="shared" si="491"/>
        <v>33183.26</v>
      </c>
      <c r="L4535" s="35">
        <f t="shared" si="492"/>
        <v>33183.26</v>
      </c>
      <c r="M4535" s="36">
        <f t="shared" si="493"/>
        <v>0.39655369183539357</v>
      </c>
      <c r="N4535" s="37">
        <f t="shared" si="494"/>
        <v>2023</v>
      </c>
      <c r="O4535" s="38" t="str">
        <f t="shared" si="495"/>
        <v>Q3</v>
      </c>
      <c r="P4535" s="37">
        <f t="shared" si="496"/>
        <v>7</v>
      </c>
    </row>
    <row r="4536" spans="1:16" x14ac:dyDescent="0.25">
      <c r="A4536" s="31">
        <v>45108</v>
      </c>
      <c r="B4536" s="32" t="s">
        <v>85</v>
      </c>
      <c r="C4536" s="32" t="s">
        <v>79</v>
      </c>
      <c r="D4536" s="32" t="s">
        <v>76</v>
      </c>
      <c r="E4536" s="33">
        <v>11</v>
      </c>
      <c r="F4536" s="34">
        <v>13518.89</v>
      </c>
      <c r="G4536" s="34">
        <v>0</v>
      </c>
      <c r="H4536" s="34">
        <v>7135.25</v>
      </c>
      <c r="I4536" s="34">
        <v>0</v>
      </c>
      <c r="J4536" s="35">
        <f t="shared" si="490"/>
        <v>13518.89</v>
      </c>
      <c r="K4536" s="35">
        <f t="shared" si="491"/>
        <v>6383.6399999999994</v>
      </c>
      <c r="L4536" s="35">
        <f t="shared" si="492"/>
        <v>6383.6399999999994</v>
      </c>
      <c r="M4536" s="36">
        <f t="shared" si="493"/>
        <v>0.47220148991522232</v>
      </c>
      <c r="N4536" s="37">
        <f t="shared" si="494"/>
        <v>2023</v>
      </c>
      <c r="O4536" s="38" t="str">
        <f t="shared" si="495"/>
        <v>Q3</v>
      </c>
      <c r="P4536" s="37">
        <f t="shared" si="496"/>
        <v>7</v>
      </c>
    </row>
    <row r="4537" spans="1:16" x14ac:dyDescent="0.25">
      <c r="A4537" s="31">
        <v>45108</v>
      </c>
      <c r="B4537" s="32" t="s">
        <v>85</v>
      </c>
      <c r="C4537" s="32" t="s">
        <v>79</v>
      </c>
      <c r="D4537" s="32" t="s">
        <v>77</v>
      </c>
      <c r="E4537" s="33">
        <v>18</v>
      </c>
      <c r="F4537" s="34">
        <v>25261.9</v>
      </c>
      <c r="G4537" s="34">
        <v>2223.85</v>
      </c>
      <c r="H4537" s="34">
        <v>13375.31</v>
      </c>
      <c r="I4537" s="34">
        <v>0</v>
      </c>
      <c r="J4537" s="35">
        <f t="shared" si="490"/>
        <v>23038.050000000003</v>
      </c>
      <c r="K4537" s="35">
        <f t="shared" si="491"/>
        <v>9662.7400000000034</v>
      </c>
      <c r="L4537" s="35">
        <f t="shared" si="492"/>
        <v>9662.7400000000034</v>
      </c>
      <c r="M4537" s="36">
        <f t="shared" si="493"/>
        <v>0.41942525517567686</v>
      </c>
      <c r="N4537" s="37">
        <f t="shared" si="494"/>
        <v>2023</v>
      </c>
      <c r="O4537" s="38" t="str">
        <f t="shared" si="495"/>
        <v>Q3</v>
      </c>
      <c r="P4537" s="37">
        <f t="shared" si="496"/>
        <v>7</v>
      </c>
    </row>
    <row r="4538" spans="1:16" x14ac:dyDescent="0.25">
      <c r="A4538" s="31">
        <v>45139</v>
      </c>
      <c r="B4538" s="32" t="s">
        <v>74</v>
      </c>
      <c r="C4538" s="32" t="s">
        <v>86</v>
      </c>
      <c r="D4538" s="32" t="s">
        <v>76</v>
      </c>
      <c r="E4538" s="33">
        <v>150</v>
      </c>
      <c r="F4538" s="34">
        <v>63526.97</v>
      </c>
      <c r="G4538" s="34">
        <v>0</v>
      </c>
      <c r="H4538" s="34">
        <v>40265.699999999997</v>
      </c>
      <c r="I4538" s="34">
        <v>6010.92</v>
      </c>
      <c r="J4538" s="35">
        <f t="shared" si="490"/>
        <v>63526.97</v>
      </c>
      <c r="K4538" s="35">
        <f t="shared" si="491"/>
        <v>23261.270000000004</v>
      </c>
      <c r="L4538" s="35">
        <f t="shared" si="492"/>
        <v>17250.350000000006</v>
      </c>
      <c r="M4538" s="36">
        <f t="shared" si="493"/>
        <v>0.36616369393975512</v>
      </c>
      <c r="N4538" s="37">
        <f t="shared" si="494"/>
        <v>2023</v>
      </c>
      <c r="O4538" s="38" t="str">
        <f t="shared" si="495"/>
        <v>Q3</v>
      </c>
      <c r="P4538" s="37">
        <f t="shared" si="496"/>
        <v>8</v>
      </c>
    </row>
    <row r="4539" spans="1:16" x14ac:dyDescent="0.25">
      <c r="A4539" s="31">
        <v>45139</v>
      </c>
      <c r="B4539" s="32" t="s">
        <v>74</v>
      </c>
      <c r="C4539" s="32" t="s">
        <v>86</v>
      </c>
      <c r="D4539" s="32" t="s">
        <v>77</v>
      </c>
      <c r="E4539" s="33">
        <v>37</v>
      </c>
      <c r="F4539" s="34">
        <v>16372.25</v>
      </c>
      <c r="G4539" s="34">
        <v>1014.16</v>
      </c>
      <c r="H4539" s="34">
        <v>11020.53</v>
      </c>
      <c r="I4539" s="34">
        <v>1475.9</v>
      </c>
      <c r="J4539" s="35">
        <f t="shared" si="490"/>
        <v>15358.09</v>
      </c>
      <c r="K4539" s="35">
        <f t="shared" si="491"/>
        <v>4337.5599999999995</v>
      </c>
      <c r="L4539" s="35">
        <f t="shared" si="492"/>
        <v>2861.6599999999994</v>
      </c>
      <c r="M4539" s="36">
        <f t="shared" si="493"/>
        <v>0.28242834883764839</v>
      </c>
      <c r="N4539" s="37">
        <f t="shared" si="494"/>
        <v>2023</v>
      </c>
      <c r="O4539" s="38" t="str">
        <f t="shared" si="495"/>
        <v>Q3</v>
      </c>
      <c r="P4539" s="37">
        <f t="shared" si="496"/>
        <v>8</v>
      </c>
    </row>
    <row r="4540" spans="1:16" x14ac:dyDescent="0.25">
      <c r="A4540" s="31">
        <v>45139</v>
      </c>
      <c r="B4540" s="32" t="s">
        <v>74</v>
      </c>
      <c r="C4540" s="32" t="s">
        <v>75</v>
      </c>
      <c r="D4540" s="32" t="s">
        <v>76</v>
      </c>
      <c r="E4540" s="33">
        <v>192</v>
      </c>
      <c r="F4540" s="34">
        <v>83292.38</v>
      </c>
      <c r="G4540" s="34">
        <v>0</v>
      </c>
      <c r="H4540" s="34">
        <v>47807.06</v>
      </c>
      <c r="I4540" s="34">
        <v>0</v>
      </c>
      <c r="J4540" s="35">
        <f t="shared" si="490"/>
        <v>83292.38</v>
      </c>
      <c r="K4540" s="35">
        <f t="shared" si="491"/>
        <v>35485.320000000007</v>
      </c>
      <c r="L4540" s="35">
        <f t="shared" si="492"/>
        <v>35485.320000000007</v>
      </c>
      <c r="M4540" s="36">
        <f t="shared" si="493"/>
        <v>0.42603320976060483</v>
      </c>
      <c r="N4540" s="37">
        <f t="shared" si="494"/>
        <v>2023</v>
      </c>
      <c r="O4540" s="38" t="str">
        <f t="shared" si="495"/>
        <v>Q3</v>
      </c>
      <c r="P4540" s="37">
        <f t="shared" si="496"/>
        <v>8</v>
      </c>
    </row>
    <row r="4541" spans="1:16" x14ac:dyDescent="0.25">
      <c r="A4541" s="31">
        <v>45139</v>
      </c>
      <c r="B4541" s="32" t="s">
        <v>74</v>
      </c>
      <c r="C4541" s="32" t="s">
        <v>75</v>
      </c>
      <c r="D4541" s="32" t="s">
        <v>77</v>
      </c>
      <c r="E4541" s="33">
        <v>18</v>
      </c>
      <c r="F4541" s="34">
        <v>7310.22</v>
      </c>
      <c r="G4541" s="34">
        <v>511.89</v>
      </c>
      <c r="H4541" s="34">
        <v>3873.23</v>
      </c>
      <c r="I4541" s="34">
        <v>0</v>
      </c>
      <c r="J4541" s="35">
        <f t="shared" si="490"/>
        <v>6798.33</v>
      </c>
      <c r="K4541" s="35">
        <f t="shared" si="491"/>
        <v>2925.1</v>
      </c>
      <c r="L4541" s="35">
        <f t="shared" si="492"/>
        <v>2925.1</v>
      </c>
      <c r="M4541" s="36">
        <f t="shared" si="493"/>
        <v>0.4302674333255373</v>
      </c>
      <c r="N4541" s="37">
        <f t="shared" si="494"/>
        <v>2023</v>
      </c>
      <c r="O4541" s="38" t="str">
        <f t="shared" si="495"/>
        <v>Q3</v>
      </c>
      <c r="P4541" s="37">
        <f t="shared" si="496"/>
        <v>8</v>
      </c>
    </row>
    <row r="4542" spans="1:16" x14ac:dyDescent="0.25">
      <c r="A4542" s="31">
        <v>45139</v>
      </c>
      <c r="B4542" s="32" t="s">
        <v>74</v>
      </c>
      <c r="C4542" s="32" t="s">
        <v>78</v>
      </c>
      <c r="D4542" s="32" t="s">
        <v>76</v>
      </c>
      <c r="E4542" s="33">
        <v>505</v>
      </c>
      <c r="F4542" s="34">
        <v>220556.03</v>
      </c>
      <c r="G4542" s="34">
        <v>0</v>
      </c>
      <c r="H4542" s="34">
        <v>132644.35</v>
      </c>
      <c r="I4542" s="34">
        <v>0</v>
      </c>
      <c r="J4542" s="35">
        <f t="shared" si="490"/>
        <v>220556.03</v>
      </c>
      <c r="K4542" s="35">
        <f t="shared" si="491"/>
        <v>87911.679999999993</v>
      </c>
      <c r="L4542" s="35">
        <f t="shared" si="492"/>
        <v>87911.679999999993</v>
      </c>
      <c r="M4542" s="36">
        <f t="shared" si="493"/>
        <v>0.39859114257723988</v>
      </c>
      <c r="N4542" s="37">
        <f t="shared" si="494"/>
        <v>2023</v>
      </c>
      <c r="O4542" s="38" t="str">
        <f t="shared" si="495"/>
        <v>Q3</v>
      </c>
      <c r="P4542" s="37">
        <f t="shared" si="496"/>
        <v>8</v>
      </c>
    </row>
    <row r="4543" spans="1:16" x14ac:dyDescent="0.25">
      <c r="A4543" s="31">
        <v>45139</v>
      </c>
      <c r="B4543" s="32" t="s">
        <v>74</v>
      </c>
      <c r="C4543" s="32" t="s">
        <v>78</v>
      </c>
      <c r="D4543" s="32" t="s">
        <v>77</v>
      </c>
      <c r="E4543" s="33">
        <v>297</v>
      </c>
      <c r="F4543" s="34">
        <v>128296.69</v>
      </c>
      <c r="G4543" s="34">
        <v>26328.85</v>
      </c>
      <c r="H4543" s="34">
        <v>71927.09</v>
      </c>
      <c r="I4543" s="34">
        <v>0</v>
      </c>
      <c r="J4543" s="35">
        <f t="shared" si="490"/>
        <v>101967.84</v>
      </c>
      <c r="K4543" s="35">
        <f t="shared" si="491"/>
        <v>30040.75</v>
      </c>
      <c r="L4543" s="35">
        <f t="shared" si="492"/>
        <v>30040.75</v>
      </c>
      <c r="M4543" s="36">
        <f t="shared" si="493"/>
        <v>0.29461004567714683</v>
      </c>
      <c r="N4543" s="37">
        <f t="shared" si="494"/>
        <v>2023</v>
      </c>
      <c r="O4543" s="38" t="str">
        <f t="shared" si="495"/>
        <v>Q3</v>
      </c>
      <c r="P4543" s="37">
        <f t="shared" si="496"/>
        <v>8</v>
      </c>
    </row>
    <row r="4544" spans="1:16" x14ac:dyDescent="0.25">
      <c r="A4544" s="31">
        <v>45139</v>
      </c>
      <c r="B4544" s="32" t="s">
        <v>74</v>
      </c>
      <c r="C4544" s="32" t="s">
        <v>79</v>
      </c>
      <c r="D4544" s="32" t="s">
        <v>76</v>
      </c>
      <c r="E4544" s="33">
        <v>86</v>
      </c>
      <c r="F4544" s="34">
        <v>38274.18</v>
      </c>
      <c r="G4544" s="34">
        <v>0</v>
      </c>
      <c r="H4544" s="34">
        <v>22298.46</v>
      </c>
      <c r="I4544" s="34">
        <v>0</v>
      </c>
      <c r="J4544" s="35">
        <f t="shared" si="490"/>
        <v>38274.18</v>
      </c>
      <c r="K4544" s="35">
        <f t="shared" si="491"/>
        <v>15975.720000000001</v>
      </c>
      <c r="L4544" s="35">
        <f t="shared" si="492"/>
        <v>15975.720000000001</v>
      </c>
      <c r="M4544" s="36">
        <f t="shared" si="493"/>
        <v>0.41740201880223171</v>
      </c>
      <c r="N4544" s="37">
        <f t="shared" si="494"/>
        <v>2023</v>
      </c>
      <c r="O4544" s="38" t="str">
        <f t="shared" si="495"/>
        <v>Q3</v>
      </c>
      <c r="P4544" s="37">
        <f t="shared" si="496"/>
        <v>8</v>
      </c>
    </row>
    <row r="4545" spans="1:16" x14ac:dyDescent="0.25">
      <c r="A4545" s="31">
        <v>45139</v>
      </c>
      <c r="B4545" s="32" t="s">
        <v>74</v>
      </c>
      <c r="C4545" s="32" t="s">
        <v>79</v>
      </c>
      <c r="D4545" s="32" t="s">
        <v>77</v>
      </c>
      <c r="E4545" s="33">
        <v>31</v>
      </c>
      <c r="F4545" s="34">
        <v>11876.28</v>
      </c>
      <c r="G4545" s="34">
        <v>844.98</v>
      </c>
      <c r="H4545" s="34">
        <v>7150.16</v>
      </c>
      <c r="I4545" s="34">
        <v>0</v>
      </c>
      <c r="J4545" s="35">
        <f t="shared" si="490"/>
        <v>11031.300000000001</v>
      </c>
      <c r="K4545" s="35">
        <f t="shared" si="491"/>
        <v>3881.1400000000012</v>
      </c>
      <c r="L4545" s="35">
        <f t="shared" si="492"/>
        <v>3881.1400000000012</v>
      </c>
      <c r="M4545" s="36">
        <f t="shared" si="493"/>
        <v>0.35182979340603565</v>
      </c>
      <c r="N4545" s="37">
        <f t="shared" si="494"/>
        <v>2023</v>
      </c>
      <c r="O4545" s="38" t="str">
        <f t="shared" si="495"/>
        <v>Q3</v>
      </c>
      <c r="P4545" s="37">
        <f t="shared" si="496"/>
        <v>8</v>
      </c>
    </row>
    <row r="4546" spans="1:16" x14ac:dyDescent="0.25">
      <c r="A4546" s="31">
        <v>45139</v>
      </c>
      <c r="B4546" s="32" t="s">
        <v>80</v>
      </c>
      <c r="C4546" s="32" t="s">
        <v>86</v>
      </c>
      <c r="D4546" s="32" t="s">
        <v>76</v>
      </c>
      <c r="E4546" s="33">
        <v>77</v>
      </c>
      <c r="F4546" s="34">
        <v>445659.09</v>
      </c>
      <c r="G4546" s="34">
        <v>0</v>
      </c>
      <c r="H4546" s="34">
        <v>373619.16</v>
      </c>
      <c r="I4546" s="34">
        <v>42280.83</v>
      </c>
      <c r="J4546" s="35">
        <f t="shared" ref="J4546:J4609" si="497">F4546-G4546</f>
        <v>445659.09</v>
      </c>
      <c r="K4546" s="35">
        <f t="shared" ref="K4546:K4609" si="498">J4546-H4546</f>
        <v>72039.930000000051</v>
      </c>
      <c r="L4546" s="35">
        <f t="shared" ref="L4546:L4609" si="499">K4546-I4546</f>
        <v>29759.100000000049</v>
      </c>
      <c r="M4546" s="36">
        <f t="shared" ref="M4546:M4609" si="500">IF(J4546=0,0,K4546/J4546)</f>
        <v>0.16164806601386733</v>
      </c>
      <c r="N4546" s="37">
        <f t="shared" ref="N4546:N4609" si="501">YEAR(A4546)</f>
        <v>2023</v>
      </c>
      <c r="O4546" s="38" t="str">
        <f t="shared" ref="O4546:O4609" si="502">"Q"&amp;ROUNDUP(MONTH(A4546)/3,0)</f>
        <v>Q3</v>
      </c>
      <c r="P4546" s="37">
        <f t="shared" ref="P4546:P4609" si="503">MONTH(A4546)</f>
        <v>8</v>
      </c>
    </row>
    <row r="4547" spans="1:16" x14ac:dyDescent="0.25">
      <c r="A4547" s="31">
        <v>45139</v>
      </c>
      <c r="B4547" s="32" t="s">
        <v>80</v>
      </c>
      <c r="C4547" s="32" t="s">
        <v>86</v>
      </c>
      <c r="D4547" s="32" t="s">
        <v>77</v>
      </c>
      <c r="E4547" s="33">
        <v>17</v>
      </c>
      <c r="F4547" s="34">
        <v>94103.8</v>
      </c>
      <c r="G4547" s="34">
        <v>6322.78</v>
      </c>
      <c r="H4547" s="34">
        <v>78423.740000000005</v>
      </c>
      <c r="I4547" s="34">
        <v>8389.7099999999991</v>
      </c>
      <c r="J4547" s="35">
        <f t="shared" si="497"/>
        <v>87781.02</v>
      </c>
      <c r="K4547" s="35">
        <f t="shared" si="498"/>
        <v>9357.2799999999988</v>
      </c>
      <c r="L4547" s="35">
        <f t="shared" si="499"/>
        <v>967.56999999999971</v>
      </c>
      <c r="M4547" s="36">
        <f t="shared" si="500"/>
        <v>0.10659798667183405</v>
      </c>
      <c r="N4547" s="37">
        <f t="shared" si="501"/>
        <v>2023</v>
      </c>
      <c r="O4547" s="38" t="str">
        <f t="shared" si="502"/>
        <v>Q3</v>
      </c>
      <c r="P4547" s="37">
        <f t="shared" si="503"/>
        <v>8</v>
      </c>
    </row>
    <row r="4548" spans="1:16" x14ac:dyDescent="0.25">
      <c r="A4548" s="31">
        <v>45139</v>
      </c>
      <c r="B4548" s="32" t="s">
        <v>80</v>
      </c>
      <c r="C4548" s="32" t="s">
        <v>75</v>
      </c>
      <c r="D4548" s="32" t="s">
        <v>76</v>
      </c>
      <c r="E4548" s="33">
        <v>78</v>
      </c>
      <c r="F4548" s="34">
        <v>526215.27</v>
      </c>
      <c r="G4548" s="34">
        <v>0</v>
      </c>
      <c r="H4548" s="34">
        <v>454723.26</v>
      </c>
      <c r="I4548" s="34">
        <v>0</v>
      </c>
      <c r="J4548" s="35">
        <f t="shared" si="497"/>
        <v>526215.27</v>
      </c>
      <c r="K4548" s="35">
        <f t="shared" si="498"/>
        <v>71492.010000000009</v>
      </c>
      <c r="L4548" s="35">
        <f t="shared" si="499"/>
        <v>71492.010000000009</v>
      </c>
      <c r="M4548" s="36">
        <f t="shared" si="500"/>
        <v>0.13586076664023833</v>
      </c>
      <c r="N4548" s="37">
        <f t="shared" si="501"/>
        <v>2023</v>
      </c>
      <c r="O4548" s="38" t="str">
        <f t="shared" si="502"/>
        <v>Q3</v>
      </c>
      <c r="P4548" s="37">
        <f t="shared" si="503"/>
        <v>8</v>
      </c>
    </row>
    <row r="4549" spans="1:16" x14ac:dyDescent="0.25">
      <c r="A4549" s="31">
        <v>45139</v>
      </c>
      <c r="B4549" s="32" t="s">
        <v>80</v>
      </c>
      <c r="C4549" s="32" t="s">
        <v>75</v>
      </c>
      <c r="D4549" s="32" t="s">
        <v>77</v>
      </c>
      <c r="E4549" s="33">
        <v>12</v>
      </c>
      <c r="F4549" s="34">
        <v>63336.22</v>
      </c>
      <c r="G4549" s="34">
        <v>3926.87</v>
      </c>
      <c r="H4549" s="34">
        <v>55511.53</v>
      </c>
      <c r="I4549" s="34">
        <v>0</v>
      </c>
      <c r="J4549" s="35">
        <f t="shared" si="497"/>
        <v>59409.35</v>
      </c>
      <c r="K4549" s="35">
        <f t="shared" si="498"/>
        <v>3897.8199999999997</v>
      </c>
      <c r="L4549" s="35">
        <f t="shared" si="499"/>
        <v>3897.8199999999997</v>
      </c>
      <c r="M4549" s="36">
        <f t="shared" si="500"/>
        <v>6.5609537892604444E-2</v>
      </c>
      <c r="N4549" s="37">
        <f t="shared" si="501"/>
        <v>2023</v>
      </c>
      <c r="O4549" s="38" t="str">
        <f t="shared" si="502"/>
        <v>Q3</v>
      </c>
      <c r="P4549" s="37">
        <f t="shared" si="503"/>
        <v>8</v>
      </c>
    </row>
    <row r="4550" spans="1:16" x14ac:dyDescent="0.25">
      <c r="A4550" s="31">
        <v>45139</v>
      </c>
      <c r="B4550" s="32" t="s">
        <v>80</v>
      </c>
      <c r="C4550" s="32" t="s">
        <v>78</v>
      </c>
      <c r="D4550" s="32" t="s">
        <v>76</v>
      </c>
      <c r="E4550" s="33">
        <v>87</v>
      </c>
      <c r="F4550" s="34">
        <v>590255.63</v>
      </c>
      <c r="G4550" s="34">
        <v>0</v>
      </c>
      <c r="H4550" s="34">
        <v>504347.28</v>
      </c>
      <c r="I4550" s="34">
        <v>0</v>
      </c>
      <c r="J4550" s="35">
        <f t="shared" si="497"/>
        <v>590255.63</v>
      </c>
      <c r="K4550" s="35">
        <f t="shared" si="498"/>
        <v>85908.349999999977</v>
      </c>
      <c r="L4550" s="35">
        <f t="shared" si="499"/>
        <v>85908.349999999977</v>
      </c>
      <c r="M4550" s="36">
        <f t="shared" si="500"/>
        <v>0.14554431272430213</v>
      </c>
      <c r="N4550" s="37">
        <f t="shared" si="501"/>
        <v>2023</v>
      </c>
      <c r="O4550" s="38" t="str">
        <f t="shared" si="502"/>
        <v>Q3</v>
      </c>
      <c r="P4550" s="37">
        <f t="shared" si="503"/>
        <v>8</v>
      </c>
    </row>
    <row r="4551" spans="1:16" x14ac:dyDescent="0.25">
      <c r="A4551" s="31">
        <v>45139</v>
      </c>
      <c r="B4551" s="32" t="s">
        <v>80</v>
      </c>
      <c r="C4551" s="32" t="s">
        <v>78</v>
      </c>
      <c r="D4551" s="32" t="s">
        <v>77</v>
      </c>
      <c r="E4551" s="33">
        <v>42</v>
      </c>
      <c r="F4551" s="34">
        <v>248768.61</v>
      </c>
      <c r="G4551" s="34">
        <v>49384.55</v>
      </c>
      <c r="H4551" s="34">
        <v>218178.06</v>
      </c>
      <c r="I4551" s="34">
        <v>0</v>
      </c>
      <c r="J4551" s="35">
        <f t="shared" si="497"/>
        <v>199384.06</v>
      </c>
      <c r="K4551" s="35">
        <f t="shared" si="498"/>
        <v>-18794</v>
      </c>
      <c r="L4551" s="35">
        <f t="shared" si="499"/>
        <v>-18794</v>
      </c>
      <c r="M4551" s="36">
        <f t="shared" si="500"/>
        <v>-9.4260293425663014E-2</v>
      </c>
      <c r="N4551" s="37">
        <f t="shared" si="501"/>
        <v>2023</v>
      </c>
      <c r="O4551" s="38" t="str">
        <f t="shared" si="502"/>
        <v>Q3</v>
      </c>
      <c r="P4551" s="37">
        <f t="shared" si="503"/>
        <v>8</v>
      </c>
    </row>
    <row r="4552" spans="1:16" x14ac:dyDescent="0.25">
      <c r="A4552" s="31">
        <v>45139</v>
      </c>
      <c r="B4552" s="32" t="s">
        <v>80</v>
      </c>
      <c r="C4552" s="32" t="s">
        <v>79</v>
      </c>
      <c r="D4552" s="32" t="s">
        <v>76</v>
      </c>
      <c r="E4552" s="33">
        <v>34</v>
      </c>
      <c r="F4552" s="34">
        <v>169013.03</v>
      </c>
      <c r="G4552" s="34">
        <v>0</v>
      </c>
      <c r="H4552" s="34">
        <v>145558.98000000001</v>
      </c>
      <c r="I4552" s="34">
        <v>0</v>
      </c>
      <c r="J4552" s="35">
        <f t="shared" si="497"/>
        <v>169013.03</v>
      </c>
      <c r="K4552" s="35">
        <f t="shared" si="498"/>
        <v>23454.049999999988</v>
      </c>
      <c r="L4552" s="35">
        <f t="shared" si="499"/>
        <v>23454.049999999988</v>
      </c>
      <c r="M4552" s="36">
        <f t="shared" si="500"/>
        <v>0.13877066164661972</v>
      </c>
      <c r="N4552" s="37">
        <f t="shared" si="501"/>
        <v>2023</v>
      </c>
      <c r="O4552" s="38" t="str">
        <f t="shared" si="502"/>
        <v>Q3</v>
      </c>
      <c r="P4552" s="37">
        <f t="shared" si="503"/>
        <v>8</v>
      </c>
    </row>
    <row r="4553" spans="1:16" x14ac:dyDescent="0.25">
      <c r="A4553" s="31">
        <v>45139</v>
      </c>
      <c r="B4553" s="32" t="s">
        <v>80</v>
      </c>
      <c r="C4553" s="32" t="s">
        <v>79</v>
      </c>
      <c r="D4553" s="32" t="s">
        <v>77</v>
      </c>
      <c r="E4553" s="33">
        <v>12</v>
      </c>
      <c r="F4553" s="34">
        <v>82852.41</v>
      </c>
      <c r="G4553" s="34">
        <v>5401.96</v>
      </c>
      <c r="H4553" s="34">
        <v>70732.98</v>
      </c>
      <c r="I4553" s="34">
        <v>0</v>
      </c>
      <c r="J4553" s="35">
        <f t="shared" si="497"/>
        <v>77450.45</v>
      </c>
      <c r="K4553" s="35">
        <f t="shared" si="498"/>
        <v>6717.4700000000012</v>
      </c>
      <c r="L4553" s="35">
        <f t="shared" si="499"/>
        <v>6717.4700000000012</v>
      </c>
      <c r="M4553" s="36">
        <f t="shared" si="500"/>
        <v>8.6732485092081466E-2</v>
      </c>
      <c r="N4553" s="37">
        <f t="shared" si="501"/>
        <v>2023</v>
      </c>
      <c r="O4553" s="38" t="str">
        <f t="shared" si="502"/>
        <v>Q3</v>
      </c>
      <c r="P4553" s="37">
        <f t="shared" si="503"/>
        <v>8</v>
      </c>
    </row>
    <row r="4554" spans="1:16" x14ac:dyDescent="0.25">
      <c r="A4554" s="31">
        <v>45139</v>
      </c>
      <c r="B4554" s="32" t="s">
        <v>81</v>
      </c>
      <c r="C4554" s="32" t="s">
        <v>86</v>
      </c>
      <c r="D4554" s="32" t="s">
        <v>76</v>
      </c>
      <c r="E4554" s="33">
        <v>108</v>
      </c>
      <c r="F4554" s="34">
        <v>87279.48</v>
      </c>
      <c r="G4554" s="34">
        <v>0</v>
      </c>
      <c r="H4554" s="34">
        <v>38664.730000000003</v>
      </c>
      <c r="I4554" s="34">
        <v>8276.94</v>
      </c>
      <c r="J4554" s="35">
        <f t="shared" si="497"/>
        <v>87279.48</v>
      </c>
      <c r="K4554" s="35">
        <f t="shared" si="498"/>
        <v>48614.749999999993</v>
      </c>
      <c r="L4554" s="35">
        <f t="shared" si="499"/>
        <v>40337.80999999999</v>
      </c>
      <c r="M4554" s="36">
        <f t="shared" si="500"/>
        <v>0.5570009124710642</v>
      </c>
      <c r="N4554" s="37">
        <f t="shared" si="501"/>
        <v>2023</v>
      </c>
      <c r="O4554" s="38" t="str">
        <f t="shared" si="502"/>
        <v>Q3</v>
      </c>
      <c r="P4554" s="37">
        <f t="shared" si="503"/>
        <v>8</v>
      </c>
    </row>
    <row r="4555" spans="1:16" x14ac:dyDescent="0.25">
      <c r="A4555" s="31">
        <v>45139</v>
      </c>
      <c r="B4555" s="32" t="s">
        <v>81</v>
      </c>
      <c r="C4555" s="32" t="s">
        <v>86</v>
      </c>
      <c r="D4555" s="32" t="s">
        <v>77</v>
      </c>
      <c r="E4555" s="33">
        <v>16</v>
      </c>
      <c r="F4555" s="34">
        <v>14880.1</v>
      </c>
      <c r="G4555" s="34">
        <v>923.25</v>
      </c>
      <c r="H4555" s="34">
        <v>6488.02</v>
      </c>
      <c r="I4555" s="34">
        <v>1342.19</v>
      </c>
      <c r="J4555" s="35">
        <f t="shared" si="497"/>
        <v>13956.85</v>
      </c>
      <c r="K4555" s="35">
        <f t="shared" si="498"/>
        <v>7468.83</v>
      </c>
      <c r="L4555" s="35">
        <f t="shared" si="499"/>
        <v>6126.6399999999994</v>
      </c>
      <c r="M4555" s="36">
        <f t="shared" si="500"/>
        <v>0.53513722652317675</v>
      </c>
      <c r="N4555" s="37">
        <f t="shared" si="501"/>
        <v>2023</v>
      </c>
      <c r="O4555" s="38" t="str">
        <f t="shared" si="502"/>
        <v>Q3</v>
      </c>
      <c r="P4555" s="37">
        <f t="shared" si="503"/>
        <v>8</v>
      </c>
    </row>
    <row r="4556" spans="1:16" x14ac:dyDescent="0.25">
      <c r="A4556" s="31">
        <v>45139</v>
      </c>
      <c r="B4556" s="32" t="s">
        <v>81</v>
      </c>
      <c r="C4556" s="32" t="s">
        <v>75</v>
      </c>
      <c r="D4556" s="32" t="s">
        <v>76</v>
      </c>
      <c r="E4556" s="33">
        <v>125</v>
      </c>
      <c r="F4556" s="34">
        <v>98494.080000000002</v>
      </c>
      <c r="G4556" s="34">
        <v>0</v>
      </c>
      <c r="H4556" s="34">
        <v>44166.02</v>
      </c>
      <c r="I4556" s="34">
        <v>0</v>
      </c>
      <c r="J4556" s="35">
        <f t="shared" si="497"/>
        <v>98494.080000000002</v>
      </c>
      <c r="K4556" s="35">
        <f t="shared" si="498"/>
        <v>54328.060000000005</v>
      </c>
      <c r="L4556" s="35">
        <f t="shared" si="499"/>
        <v>54328.060000000005</v>
      </c>
      <c r="M4556" s="36">
        <f t="shared" si="500"/>
        <v>0.55158705985171907</v>
      </c>
      <c r="N4556" s="37">
        <f t="shared" si="501"/>
        <v>2023</v>
      </c>
      <c r="O4556" s="38" t="str">
        <f t="shared" si="502"/>
        <v>Q3</v>
      </c>
      <c r="P4556" s="37">
        <f t="shared" si="503"/>
        <v>8</v>
      </c>
    </row>
    <row r="4557" spans="1:16" x14ac:dyDescent="0.25">
      <c r="A4557" s="31">
        <v>45139</v>
      </c>
      <c r="B4557" s="32" t="s">
        <v>81</v>
      </c>
      <c r="C4557" s="32" t="s">
        <v>75</v>
      </c>
      <c r="D4557" s="32" t="s">
        <v>77</v>
      </c>
      <c r="E4557" s="33">
        <v>20</v>
      </c>
      <c r="F4557" s="34">
        <v>15174.13</v>
      </c>
      <c r="G4557" s="34">
        <v>977.85</v>
      </c>
      <c r="H4557" s="34">
        <v>6769.28</v>
      </c>
      <c r="I4557" s="34">
        <v>0</v>
      </c>
      <c r="J4557" s="35">
        <f t="shared" si="497"/>
        <v>14196.279999999999</v>
      </c>
      <c r="K4557" s="35">
        <f t="shared" si="498"/>
        <v>7426.9999999999991</v>
      </c>
      <c r="L4557" s="35">
        <f t="shared" si="499"/>
        <v>7426.9999999999991</v>
      </c>
      <c r="M4557" s="36">
        <f t="shared" si="500"/>
        <v>0.52316522356561013</v>
      </c>
      <c r="N4557" s="37">
        <f t="shared" si="501"/>
        <v>2023</v>
      </c>
      <c r="O4557" s="38" t="str">
        <f t="shared" si="502"/>
        <v>Q3</v>
      </c>
      <c r="P4557" s="37">
        <f t="shared" si="503"/>
        <v>8</v>
      </c>
    </row>
    <row r="4558" spans="1:16" x14ac:dyDescent="0.25">
      <c r="A4558" s="31">
        <v>45139</v>
      </c>
      <c r="B4558" s="32" t="s">
        <v>81</v>
      </c>
      <c r="C4558" s="32" t="s">
        <v>78</v>
      </c>
      <c r="D4558" s="32" t="s">
        <v>76</v>
      </c>
      <c r="E4558" s="33">
        <v>296</v>
      </c>
      <c r="F4558" s="34">
        <v>226640.25</v>
      </c>
      <c r="G4558" s="34">
        <v>0</v>
      </c>
      <c r="H4558" s="34">
        <v>100570.25</v>
      </c>
      <c r="I4558" s="34">
        <v>0</v>
      </c>
      <c r="J4558" s="35">
        <f t="shared" si="497"/>
        <v>226640.25</v>
      </c>
      <c r="K4558" s="35">
        <f t="shared" si="498"/>
        <v>126070</v>
      </c>
      <c r="L4558" s="35">
        <f t="shared" si="499"/>
        <v>126070</v>
      </c>
      <c r="M4558" s="36">
        <f t="shared" si="500"/>
        <v>0.55625600483585769</v>
      </c>
      <c r="N4558" s="37">
        <f t="shared" si="501"/>
        <v>2023</v>
      </c>
      <c r="O4558" s="38" t="str">
        <f t="shared" si="502"/>
        <v>Q3</v>
      </c>
      <c r="P4558" s="37">
        <f t="shared" si="503"/>
        <v>8</v>
      </c>
    </row>
    <row r="4559" spans="1:16" x14ac:dyDescent="0.25">
      <c r="A4559" s="31">
        <v>45139</v>
      </c>
      <c r="B4559" s="32" t="s">
        <v>81</v>
      </c>
      <c r="C4559" s="32" t="s">
        <v>78</v>
      </c>
      <c r="D4559" s="32" t="s">
        <v>77</v>
      </c>
      <c r="E4559" s="33">
        <v>208</v>
      </c>
      <c r="F4559" s="34">
        <v>155878.94</v>
      </c>
      <c r="G4559" s="34">
        <v>33328.75</v>
      </c>
      <c r="H4559" s="34">
        <v>69673.78</v>
      </c>
      <c r="I4559" s="34">
        <v>0</v>
      </c>
      <c r="J4559" s="35">
        <f t="shared" si="497"/>
        <v>122550.19</v>
      </c>
      <c r="K4559" s="35">
        <f t="shared" si="498"/>
        <v>52876.41</v>
      </c>
      <c r="L4559" s="35">
        <f t="shared" si="499"/>
        <v>52876.41</v>
      </c>
      <c r="M4559" s="36">
        <f t="shared" si="500"/>
        <v>0.43146738491388714</v>
      </c>
      <c r="N4559" s="37">
        <f t="shared" si="501"/>
        <v>2023</v>
      </c>
      <c r="O4559" s="38" t="str">
        <f t="shared" si="502"/>
        <v>Q3</v>
      </c>
      <c r="P4559" s="37">
        <f t="shared" si="503"/>
        <v>8</v>
      </c>
    </row>
    <row r="4560" spans="1:16" x14ac:dyDescent="0.25">
      <c r="A4560" s="31">
        <v>45139</v>
      </c>
      <c r="B4560" s="32" t="s">
        <v>81</v>
      </c>
      <c r="C4560" s="32" t="s">
        <v>79</v>
      </c>
      <c r="D4560" s="32" t="s">
        <v>76</v>
      </c>
      <c r="E4560" s="33">
        <v>75</v>
      </c>
      <c r="F4560" s="34">
        <v>61713.120000000003</v>
      </c>
      <c r="G4560" s="34">
        <v>0</v>
      </c>
      <c r="H4560" s="34">
        <v>27497.57</v>
      </c>
      <c r="I4560" s="34">
        <v>0</v>
      </c>
      <c r="J4560" s="35">
        <f t="shared" si="497"/>
        <v>61713.120000000003</v>
      </c>
      <c r="K4560" s="35">
        <f t="shared" si="498"/>
        <v>34215.550000000003</v>
      </c>
      <c r="L4560" s="35">
        <f t="shared" si="499"/>
        <v>34215.550000000003</v>
      </c>
      <c r="M4560" s="36">
        <f t="shared" si="500"/>
        <v>0.55442910680905455</v>
      </c>
      <c r="N4560" s="37">
        <f t="shared" si="501"/>
        <v>2023</v>
      </c>
      <c r="O4560" s="38" t="str">
        <f t="shared" si="502"/>
        <v>Q3</v>
      </c>
      <c r="P4560" s="37">
        <f t="shared" si="503"/>
        <v>8</v>
      </c>
    </row>
    <row r="4561" spans="1:16" x14ac:dyDescent="0.25">
      <c r="A4561" s="31">
        <v>45139</v>
      </c>
      <c r="B4561" s="32" t="s">
        <v>81</v>
      </c>
      <c r="C4561" s="32" t="s">
        <v>79</v>
      </c>
      <c r="D4561" s="32" t="s">
        <v>77</v>
      </c>
      <c r="E4561" s="33">
        <v>15</v>
      </c>
      <c r="F4561" s="34">
        <v>12089.93</v>
      </c>
      <c r="G4561" s="34">
        <v>795.48</v>
      </c>
      <c r="H4561" s="34">
        <v>4948.17</v>
      </c>
      <c r="I4561" s="34">
        <v>0</v>
      </c>
      <c r="J4561" s="35">
        <f t="shared" si="497"/>
        <v>11294.45</v>
      </c>
      <c r="K4561" s="35">
        <f t="shared" si="498"/>
        <v>6346.2800000000007</v>
      </c>
      <c r="L4561" s="35">
        <f t="shared" si="499"/>
        <v>6346.2800000000007</v>
      </c>
      <c r="M4561" s="36">
        <f t="shared" si="500"/>
        <v>0.56189367344138053</v>
      </c>
      <c r="N4561" s="37">
        <f t="shared" si="501"/>
        <v>2023</v>
      </c>
      <c r="O4561" s="38" t="str">
        <f t="shared" si="502"/>
        <v>Q3</v>
      </c>
      <c r="P4561" s="37">
        <f t="shared" si="503"/>
        <v>8</v>
      </c>
    </row>
    <row r="4562" spans="1:16" x14ac:dyDescent="0.25">
      <c r="A4562" s="31">
        <v>45139</v>
      </c>
      <c r="B4562" s="32" t="s">
        <v>82</v>
      </c>
      <c r="C4562" s="32" t="s">
        <v>86</v>
      </c>
      <c r="D4562" s="32" t="s">
        <v>76</v>
      </c>
      <c r="E4562" s="33">
        <v>324</v>
      </c>
      <c r="F4562" s="34">
        <v>33262.800000000003</v>
      </c>
      <c r="G4562" s="34">
        <v>0</v>
      </c>
      <c r="H4562" s="34">
        <v>26947.01</v>
      </c>
      <c r="I4562" s="34">
        <v>3154.87</v>
      </c>
      <c r="J4562" s="35">
        <f t="shared" si="497"/>
        <v>33262.800000000003</v>
      </c>
      <c r="K4562" s="35">
        <f t="shared" si="498"/>
        <v>6315.7900000000045</v>
      </c>
      <c r="L4562" s="35">
        <f t="shared" si="499"/>
        <v>3160.9200000000046</v>
      </c>
      <c r="M4562" s="36">
        <f t="shared" si="500"/>
        <v>0.18987547650829167</v>
      </c>
      <c r="N4562" s="37">
        <f t="shared" si="501"/>
        <v>2023</v>
      </c>
      <c r="O4562" s="38" t="str">
        <f t="shared" si="502"/>
        <v>Q3</v>
      </c>
      <c r="P4562" s="37">
        <f t="shared" si="503"/>
        <v>8</v>
      </c>
    </row>
    <row r="4563" spans="1:16" x14ac:dyDescent="0.25">
      <c r="A4563" s="31">
        <v>45139</v>
      </c>
      <c r="B4563" s="32" t="s">
        <v>82</v>
      </c>
      <c r="C4563" s="32" t="s">
        <v>86</v>
      </c>
      <c r="D4563" s="32" t="s">
        <v>77</v>
      </c>
      <c r="E4563" s="33">
        <v>67</v>
      </c>
      <c r="F4563" s="34">
        <v>7003.61</v>
      </c>
      <c r="G4563" s="34">
        <v>452.73</v>
      </c>
      <c r="H4563" s="34">
        <v>5588.9</v>
      </c>
      <c r="I4563" s="34">
        <v>634.1</v>
      </c>
      <c r="J4563" s="35">
        <f t="shared" si="497"/>
        <v>6550.8799999999992</v>
      </c>
      <c r="K4563" s="35">
        <f t="shared" si="498"/>
        <v>961.97999999999956</v>
      </c>
      <c r="L4563" s="35">
        <f t="shared" si="499"/>
        <v>327.87999999999954</v>
      </c>
      <c r="M4563" s="36">
        <f t="shared" si="500"/>
        <v>0.14684744644994255</v>
      </c>
      <c r="N4563" s="37">
        <f t="shared" si="501"/>
        <v>2023</v>
      </c>
      <c r="O4563" s="38" t="str">
        <f t="shared" si="502"/>
        <v>Q3</v>
      </c>
      <c r="P4563" s="37">
        <f t="shared" si="503"/>
        <v>8</v>
      </c>
    </row>
    <row r="4564" spans="1:16" x14ac:dyDescent="0.25">
      <c r="A4564" s="31">
        <v>45139</v>
      </c>
      <c r="B4564" s="32" t="s">
        <v>82</v>
      </c>
      <c r="C4564" s="32" t="s">
        <v>75</v>
      </c>
      <c r="D4564" s="32" t="s">
        <v>76</v>
      </c>
      <c r="E4564" s="33">
        <v>287</v>
      </c>
      <c r="F4564" s="34">
        <v>31633.87</v>
      </c>
      <c r="G4564" s="34">
        <v>0</v>
      </c>
      <c r="H4564" s="34">
        <v>25514.27</v>
      </c>
      <c r="I4564" s="34">
        <v>0</v>
      </c>
      <c r="J4564" s="35">
        <f t="shared" si="497"/>
        <v>31633.87</v>
      </c>
      <c r="K4564" s="35">
        <f t="shared" si="498"/>
        <v>6119.5999999999985</v>
      </c>
      <c r="L4564" s="35">
        <f t="shared" si="499"/>
        <v>6119.5999999999985</v>
      </c>
      <c r="M4564" s="36">
        <f t="shared" si="500"/>
        <v>0.19345088033806798</v>
      </c>
      <c r="N4564" s="37">
        <f t="shared" si="501"/>
        <v>2023</v>
      </c>
      <c r="O4564" s="38" t="str">
        <f t="shared" si="502"/>
        <v>Q3</v>
      </c>
      <c r="P4564" s="37">
        <f t="shared" si="503"/>
        <v>8</v>
      </c>
    </row>
    <row r="4565" spans="1:16" x14ac:dyDescent="0.25">
      <c r="A4565" s="31">
        <v>45139</v>
      </c>
      <c r="B4565" s="32" t="s">
        <v>82</v>
      </c>
      <c r="C4565" s="32" t="s">
        <v>75</v>
      </c>
      <c r="D4565" s="32" t="s">
        <v>77</v>
      </c>
      <c r="E4565" s="33">
        <v>97</v>
      </c>
      <c r="F4565" s="34">
        <v>14001.33</v>
      </c>
      <c r="G4565" s="34">
        <v>867.94</v>
      </c>
      <c r="H4565" s="34">
        <v>11242.55</v>
      </c>
      <c r="I4565" s="34">
        <v>0</v>
      </c>
      <c r="J4565" s="35">
        <f t="shared" si="497"/>
        <v>13133.39</v>
      </c>
      <c r="K4565" s="35">
        <f t="shared" si="498"/>
        <v>1890.8400000000001</v>
      </c>
      <c r="L4565" s="35">
        <f t="shared" si="499"/>
        <v>1890.8400000000001</v>
      </c>
      <c r="M4565" s="36">
        <f t="shared" si="500"/>
        <v>0.1439719676336422</v>
      </c>
      <c r="N4565" s="37">
        <f t="shared" si="501"/>
        <v>2023</v>
      </c>
      <c r="O4565" s="38" t="str">
        <f t="shared" si="502"/>
        <v>Q3</v>
      </c>
      <c r="P4565" s="37">
        <f t="shared" si="503"/>
        <v>8</v>
      </c>
    </row>
    <row r="4566" spans="1:16" x14ac:dyDescent="0.25">
      <c r="A4566" s="31">
        <v>45139</v>
      </c>
      <c r="B4566" s="32" t="s">
        <v>82</v>
      </c>
      <c r="C4566" s="32" t="s">
        <v>78</v>
      </c>
      <c r="D4566" s="32" t="s">
        <v>76</v>
      </c>
      <c r="E4566" s="33">
        <v>1389</v>
      </c>
      <c r="F4566" s="34">
        <v>150654.99</v>
      </c>
      <c r="G4566" s="34">
        <v>0</v>
      </c>
      <c r="H4566" s="34">
        <v>121686.34</v>
      </c>
      <c r="I4566" s="34">
        <v>0</v>
      </c>
      <c r="J4566" s="35">
        <f t="shared" si="497"/>
        <v>150654.99</v>
      </c>
      <c r="K4566" s="35">
        <f t="shared" si="498"/>
        <v>28968.649999999994</v>
      </c>
      <c r="L4566" s="35">
        <f t="shared" si="499"/>
        <v>28968.649999999994</v>
      </c>
      <c r="M4566" s="36">
        <f t="shared" si="500"/>
        <v>0.19228470294943431</v>
      </c>
      <c r="N4566" s="37">
        <f t="shared" si="501"/>
        <v>2023</v>
      </c>
      <c r="O4566" s="38" t="str">
        <f t="shared" si="502"/>
        <v>Q3</v>
      </c>
      <c r="P4566" s="37">
        <f t="shared" si="503"/>
        <v>8</v>
      </c>
    </row>
    <row r="4567" spans="1:16" x14ac:dyDescent="0.25">
      <c r="A4567" s="31">
        <v>45139</v>
      </c>
      <c r="B4567" s="32" t="s">
        <v>82</v>
      </c>
      <c r="C4567" s="32" t="s">
        <v>78</v>
      </c>
      <c r="D4567" s="32" t="s">
        <v>77</v>
      </c>
      <c r="E4567" s="33">
        <v>789</v>
      </c>
      <c r="F4567" s="34">
        <v>87581.05</v>
      </c>
      <c r="G4567" s="34">
        <v>18507.91</v>
      </c>
      <c r="H4567" s="34">
        <v>70417.2</v>
      </c>
      <c r="I4567" s="34">
        <v>0</v>
      </c>
      <c r="J4567" s="35">
        <f t="shared" si="497"/>
        <v>69073.14</v>
      </c>
      <c r="K4567" s="35">
        <f t="shared" si="498"/>
        <v>-1344.0599999999977</v>
      </c>
      <c r="L4567" s="35">
        <f t="shared" si="499"/>
        <v>-1344.0599999999977</v>
      </c>
      <c r="M4567" s="36">
        <f t="shared" si="500"/>
        <v>-1.9458504420097271E-2</v>
      </c>
      <c r="N4567" s="37">
        <f t="shared" si="501"/>
        <v>2023</v>
      </c>
      <c r="O4567" s="38" t="str">
        <f t="shared" si="502"/>
        <v>Q3</v>
      </c>
      <c r="P4567" s="37">
        <f t="shared" si="503"/>
        <v>8</v>
      </c>
    </row>
    <row r="4568" spans="1:16" x14ac:dyDescent="0.25">
      <c r="A4568" s="31">
        <v>45139</v>
      </c>
      <c r="B4568" s="32" t="s">
        <v>82</v>
      </c>
      <c r="C4568" s="32" t="s">
        <v>79</v>
      </c>
      <c r="D4568" s="32" t="s">
        <v>76</v>
      </c>
      <c r="E4568" s="33">
        <v>178</v>
      </c>
      <c r="F4568" s="34">
        <v>20148.05</v>
      </c>
      <c r="G4568" s="34">
        <v>0</v>
      </c>
      <c r="H4568" s="34">
        <v>16418.5</v>
      </c>
      <c r="I4568" s="34">
        <v>0</v>
      </c>
      <c r="J4568" s="35">
        <f t="shared" si="497"/>
        <v>20148.05</v>
      </c>
      <c r="K4568" s="35">
        <f t="shared" si="498"/>
        <v>3729.5499999999993</v>
      </c>
      <c r="L4568" s="35">
        <f t="shared" si="499"/>
        <v>3729.5499999999993</v>
      </c>
      <c r="M4568" s="36">
        <f t="shared" si="500"/>
        <v>0.18510724362903602</v>
      </c>
      <c r="N4568" s="37">
        <f t="shared" si="501"/>
        <v>2023</v>
      </c>
      <c r="O4568" s="38" t="str">
        <f t="shared" si="502"/>
        <v>Q3</v>
      </c>
      <c r="P4568" s="37">
        <f t="shared" si="503"/>
        <v>8</v>
      </c>
    </row>
    <row r="4569" spans="1:16" x14ac:dyDescent="0.25">
      <c r="A4569" s="31">
        <v>45139</v>
      </c>
      <c r="B4569" s="32" t="s">
        <v>82</v>
      </c>
      <c r="C4569" s="32" t="s">
        <v>79</v>
      </c>
      <c r="D4569" s="32" t="s">
        <v>77</v>
      </c>
      <c r="E4569" s="33">
        <v>53</v>
      </c>
      <c r="F4569" s="34">
        <v>7623.9</v>
      </c>
      <c r="G4569" s="34">
        <v>509.68</v>
      </c>
      <c r="H4569" s="34">
        <v>6458.68</v>
      </c>
      <c r="I4569" s="34">
        <v>0</v>
      </c>
      <c r="J4569" s="35">
        <f t="shared" si="497"/>
        <v>7114.2199999999993</v>
      </c>
      <c r="K4569" s="35">
        <f t="shared" si="498"/>
        <v>655.53999999999905</v>
      </c>
      <c r="L4569" s="35">
        <f t="shared" si="499"/>
        <v>655.53999999999905</v>
      </c>
      <c r="M4569" s="36">
        <f t="shared" si="500"/>
        <v>9.2145027845638605E-2</v>
      </c>
      <c r="N4569" s="37">
        <f t="shared" si="501"/>
        <v>2023</v>
      </c>
      <c r="O4569" s="38" t="str">
        <f t="shared" si="502"/>
        <v>Q3</v>
      </c>
      <c r="P4569" s="37">
        <f t="shared" si="503"/>
        <v>8</v>
      </c>
    </row>
    <row r="4570" spans="1:16" x14ac:dyDescent="0.25">
      <c r="A4570" s="31">
        <v>45139</v>
      </c>
      <c r="B4570" s="32" t="s">
        <v>83</v>
      </c>
      <c r="C4570" s="32" t="s">
        <v>86</v>
      </c>
      <c r="D4570" s="32" t="s">
        <v>76</v>
      </c>
      <c r="E4570" s="33">
        <v>144</v>
      </c>
      <c r="F4570" s="34">
        <v>91798.27</v>
      </c>
      <c r="G4570" s="34">
        <v>0</v>
      </c>
      <c r="H4570" s="34">
        <v>48645.72</v>
      </c>
      <c r="I4570" s="34">
        <v>8695.07</v>
      </c>
      <c r="J4570" s="35">
        <f t="shared" si="497"/>
        <v>91798.27</v>
      </c>
      <c r="K4570" s="35">
        <f t="shared" si="498"/>
        <v>43152.55</v>
      </c>
      <c r="L4570" s="35">
        <f t="shared" si="499"/>
        <v>34457.480000000003</v>
      </c>
      <c r="M4570" s="36">
        <f t="shared" si="500"/>
        <v>0.4700802095725769</v>
      </c>
      <c r="N4570" s="37">
        <f t="shared" si="501"/>
        <v>2023</v>
      </c>
      <c r="O4570" s="38" t="str">
        <f t="shared" si="502"/>
        <v>Q3</v>
      </c>
      <c r="P4570" s="37">
        <f t="shared" si="503"/>
        <v>8</v>
      </c>
    </row>
    <row r="4571" spans="1:16" x14ac:dyDescent="0.25">
      <c r="A4571" s="31">
        <v>45139</v>
      </c>
      <c r="B4571" s="32" t="s">
        <v>83</v>
      </c>
      <c r="C4571" s="32" t="s">
        <v>86</v>
      </c>
      <c r="D4571" s="32" t="s">
        <v>77</v>
      </c>
      <c r="E4571" s="33">
        <v>25</v>
      </c>
      <c r="F4571" s="34">
        <v>20530.46</v>
      </c>
      <c r="G4571" s="34">
        <v>1361.18</v>
      </c>
      <c r="H4571" s="34">
        <v>10700.58</v>
      </c>
      <c r="I4571" s="34">
        <v>1846.64</v>
      </c>
      <c r="J4571" s="35">
        <f t="shared" si="497"/>
        <v>19169.28</v>
      </c>
      <c r="K4571" s="35">
        <f t="shared" si="498"/>
        <v>8468.6999999999989</v>
      </c>
      <c r="L4571" s="35">
        <f t="shared" si="499"/>
        <v>6622.0599999999986</v>
      </c>
      <c r="M4571" s="36">
        <f t="shared" si="500"/>
        <v>0.44178498096955127</v>
      </c>
      <c r="N4571" s="37">
        <f t="shared" si="501"/>
        <v>2023</v>
      </c>
      <c r="O4571" s="38" t="str">
        <f t="shared" si="502"/>
        <v>Q3</v>
      </c>
      <c r="P4571" s="37">
        <f t="shared" si="503"/>
        <v>8</v>
      </c>
    </row>
    <row r="4572" spans="1:16" x14ac:dyDescent="0.25">
      <c r="A4572" s="31">
        <v>45139</v>
      </c>
      <c r="B4572" s="32" t="s">
        <v>83</v>
      </c>
      <c r="C4572" s="32" t="s">
        <v>75</v>
      </c>
      <c r="D4572" s="32" t="s">
        <v>76</v>
      </c>
      <c r="E4572" s="33">
        <v>127</v>
      </c>
      <c r="F4572" s="34">
        <v>89380.3</v>
      </c>
      <c r="G4572" s="34">
        <v>0</v>
      </c>
      <c r="H4572" s="34">
        <v>46916.9</v>
      </c>
      <c r="I4572" s="34">
        <v>0</v>
      </c>
      <c r="J4572" s="35">
        <f t="shared" si="497"/>
        <v>89380.3</v>
      </c>
      <c r="K4572" s="35">
        <f t="shared" si="498"/>
        <v>42463.4</v>
      </c>
      <c r="L4572" s="35">
        <f t="shared" si="499"/>
        <v>42463.4</v>
      </c>
      <c r="M4572" s="36">
        <f t="shared" si="500"/>
        <v>0.4750867920559676</v>
      </c>
      <c r="N4572" s="37">
        <f t="shared" si="501"/>
        <v>2023</v>
      </c>
      <c r="O4572" s="38" t="str">
        <f t="shared" si="502"/>
        <v>Q3</v>
      </c>
      <c r="P4572" s="37">
        <f t="shared" si="503"/>
        <v>8</v>
      </c>
    </row>
    <row r="4573" spans="1:16" x14ac:dyDescent="0.25">
      <c r="A4573" s="31">
        <v>45139</v>
      </c>
      <c r="B4573" s="32" t="s">
        <v>83</v>
      </c>
      <c r="C4573" s="32" t="s">
        <v>75</v>
      </c>
      <c r="D4573" s="32" t="s">
        <v>77</v>
      </c>
      <c r="E4573" s="33">
        <v>26</v>
      </c>
      <c r="F4573" s="34">
        <v>15879.43</v>
      </c>
      <c r="G4573" s="34">
        <v>994.85</v>
      </c>
      <c r="H4573" s="34">
        <v>8057.62</v>
      </c>
      <c r="I4573" s="34">
        <v>0</v>
      </c>
      <c r="J4573" s="35">
        <f t="shared" si="497"/>
        <v>14884.58</v>
      </c>
      <c r="K4573" s="35">
        <f t="shared" si="498"/>
        <v>6826.96</v>
      </c>
      <c r="L4573" s="35">
        <f t="shared" si="499"/>
        <v>6826.96</v>
      </c>
      <c r="M4573" s="36">
        <f t="shared" si="500"/>
        <v>0.45865990172379739</v>
      </c>
      <c r="N4573" s="37">
        <f t="shared" si="501"/>
        <v>2023</v>
      </c>
      <c r="O4573" s="38" t="str">
        <f t="shared" si="502"/>
        <v>Q3</v>
      </c>
      <c r="P4573" s="37">
        <f t="shared" si="503"/>
        <v>8</v>
      </c>
    </row>
    <row r="4574" spans="1:16" x14ac:dyDescent="0.25">
      <c r="A4574" s="31">
        <v>45139</v>
      </c>
      <c r="B4574" s="32" t="s">
        <v>83</v>
      </c>
      <c r="C4574" s="32" t="s">
        <v>78</v>
      </c>
      <c r="D4574" s="32" t="s">
        <v>76</v>
      </c>
      <c r="E4574" s="33">
        <v>395</v>
      </c>
      <c r="F4574" s="34">
        <v>250299.54</v>
      </c>
      <c r="G4574" s="34">
        <v>0</v>
      </c>
      <c r="H4574" s="34">
        <v>132798.29</v>
      </c>
      <c r="I4574" s="34">
        <v>0</v>
      </c>
      <c r="J4574" s="35">
        <f t="shared" si="497"/>
        <v>250299.54</v>
      </c>
      <c r="K4574" s="35">
        <f t="shared" si="498"/>
        <v>117501.25</v>
      </c>
      <c r="L4574" s="35">
        <f t="shared" si="499"/>
        <v>117501.25</v>
      </c>
      <c r="M4574" s="36">
        <f t="shared" si="500"/>
        <v>0.46944253273497827</v>
      </c>
      <c r="N4574" s="37">
        <f t="shared" si="501"/>
        <v>2023</v>
      </c>
      <c r="O4574" s="38" t="str">
        <f t="shared" si="502"/>
        <v>Q3</v>
      </c>
      <c r="P4574" s="37">
        <f t="shared" si="503"/>
        <v>8</v>
      </c>
    </row>
    <row r="4575" spans="1:16" x14ac:dyDescent="0.25">
      <c r="A4575" s="31">
        <v>45139</v>
      </c>
      <c r="B4575" s="32" t="s">
        <v>83</v>
      </c>
      <c r="C4575" s="32" t="s">
        <v>78</v>
      </c>
      <c r="D4575" s="32" t="s">
        <v>77</v>
      </c>
      <c r="E4575" s="33">
        <v>231</v>
      </c>
      <c r="F4575" s="34">
        <v>150368.70000000001</v>
      </c>
      <c r="G4575" s="34">
        <v>32807.64</v>
      </c>
      <c r="H4575" s="34">
        <v>79518.91</v>
      </c>
      <c r="I4575" s="34">
        <v>0</v>
      </c>
      <c r="J4575" s="35">
        <f t="shared" si="497"/>
        <v>117561.06000000001</v>
      </c>
      <c r="K4575" s="35">
        <f t="shared" si="498"/>
        <v>38042.150000000009</v>
      </c>
      <c r="L4575" s="35">
        <f t="shared" si="499"/>
        <v>38042.150000000009</v>
      </c>
      <c r="M4575" s="36">
        <f t="shared" si="500"/>
        <v>0.32359481957716274</v>
      </c>
      <c r="N4575" s="37">
        <f t="shared" si="501"/>
        <v>2023</v>
      </c>
      <c r="O4575" s="38" t="str">
        <f t="shared" si="502"/>
        <v>Q3</v>
      </c>
      <c r="P4575" s="37">
        <f t="shared" si="503"/>
        <v>8</v>
      </c>
    </row>
    <row r="4576" spans="1:16" x14ac:dyDescent="0.25">
      <c r="A4576" s="31">
        <v>45139</v>
      </c>
      <c r="B4576" s="32" t="s">
        <v>83</v>
      </c>
      <c r="C4576" s="32" t="s">
        <v>79</v>
      </c>
      <c r="D4576" s="32" t="s">
        <v>76</v>
      </c>
      <c r="E4576" s="33">
        <v>93</v>
      </c>
      <c r="F4576" s="34">
        <v>68299.61</v>
      </c>
      <c r="G4576" s="34">
        <v>0</v>
      </c>
      <c r="H4576" s="34">
        <v>36277.83</v>
      </c>
      <c r="I4576" s="34">
        <v>0</v>
      </c>
      <c r="J4576" s="35">
        <f t="shared" si="497"/>
        <v>68299.61</v>
      </c>
      <c r="K4576" s="35">
        <f t="shared" si="498"/>
        <v>32021.78</v>
      </c>
      <c r="L4576" s="35">
        <f t="shared" si="499"/>
        <v>32021.78</v>
      </c>
      <c r="M4576" s="36">
        <f t="shared" si="500"/>
        <v>0.46884279427071396</v>
      </c>
      <c r="N4576" s="37">
        <f t="shared" si="501"/>
        <v>2023</v>
      </c>
      <c r="O4576" s="38" t="str">
        <f t="shared" si="502"/>
        <v>Q3</v>
      </c>
      <c r="P4576" s="37">
        <f t="shared" si="503"/>
        <v>8</v>
      </c>
    </row>
    <row r="4577" spans="1:16" x14ac:dyDescent="0.25">
      <c r="A4577" s="31">
        <v>45139</v>
      </c>
      <c r="B4577" s="32" t="s">
        <v>83</v>
      </c>
      <c r="C4577" s="32" t="s">
        <v>79</v>
      </c>
      <c r="D4577" s="32" t="s">
        <v>77</v>
      </c>
      <c r="E4577" s="33">
        <v>17</v>
      </c>
      <c r="F4577" s="34">
        <v>9066.58</v>
      </c>
      <c r="G4577" s="34">
        <v>637.65</v>
      </c>
      <c r="H4577" s="34">
        <v>4610.08</v>
      </c>
      <c r="I4577" s="34">
        <v>0</v>
      </c>
      <c r="J4577" s="35">
        <f t="shared" si="497"/>
        <v>8428.93</v>
      </c>
      <c r="K4577" s="35">
        <f t="shared" si="498"/>
        <v>3818.8500000000004</v>
      </c>
      <c r="L4577" s="35">
        <f t="shared" si="499"/>
        <v>3818.8500000000004</v>
      </c>
      <c r="M4577" s="36">
        <f t="shared" si="500"/>
        <v>0.45306462386091712</v>
      </c>
      <c r="N4577" s="37">
        <f t="shared" si="501"/>
        <v>2023</v>
      </c>
      <c r="O4577" s="38" t="str">
        <f t="shared" si="502"/>
        <v>Q3</v>
      </c>
      <c r="P4577" s="37">
        <f t="shared" si="503"/>
        <v>8</v>
      </c>
    </row>
    <row r="4578" spans="1:16" x14ac:dyDescent="0.25">
      <c r="A4578" s="31">
        <v>45139</v>
      </c>
      <c r="B4578" s="32" t="s">
        <v>84</v>
      </c>
      <c r="C4578" s="32" t="s">
        <v>86</v>
      </c>
      <c r="D4578" s="32" t="s">
        <v>76</v>
      </c>
      <c r="E4578" s="33">
        <v>69</v>
      </c>
      <c r="F4578" s="34">
        <v>298659.45</v>
      </c>
      <c r="G4578" s="34">
        <v>0</v>
      </c>
      <c r="H4578" s="34">
        <v>239729.21</v>
      </c>
      <c r="I4578" s="34">
        <v>28319.24</v>
      </c>
      <c r="J4578" s="35">
        <f t="shared" si="497"/>
        <v>298659.45</v>
      </c>
      <c r="K4578" s="35">
        <f t="shared" si="498"/>
        <v>58930.24000000002</v>
      </c>
      <c r="L4578" s="35">
        <f t="shared" si="499"/>
        <v>30611.000000000018</v>
      </c>
      <c r="M4578" s="36">
        <f t="shared" si="500"/>
        <v>0.19731583916062265</v>
      </c>
      <c r="N4578" s="37">
        <f t="shared" si="501"/>
        <v>2023</v>
      </c>
      <c r="O4578" s="38" t="str">
        <f t="shared" si="502"/>
        <v>Q3</v>
      </c>
      <c r="P4578" s="37">
        <f t="shared" si="503"/>
        <v>8</v>
      </c>
    </row>
    <row r="4579" spans="1:16" x14ac:dyDescent="0.25">
      <c r="A4579" s="31">
        <v>45139</v>
      </c>
      <c r="B4579" s="32" t="s">
        <v>84</v>
      </c>
      <c r="C4579" s="32" t="s">
        <v>86</v>
      </c>
      <c r="D4579" s="32" t="s">
        <v>77</v>
      </c>
      <c r="E4579" s="33">
        <v>10</v>
      </c>
      <c r="F4579" s="34">
        <v>44098.05</v>
      </c>
      <c r="G4579" s="34">
        <v>2877.03</v>
      </c>
      <c r="H4579" s="34">
        <v>32578.19</v>
      </c>
      <c r="I4579" s="34">
        <v>3960.29</v>
      </c>
      <c r="J4579" s="35">
        <f t="shared" si="497"/>
        <v>41221.020000000004</v>
      </c>
      <c r="K4579" s="35">
        <f t="shared" si="498"/>
        <v>8642.8300000000054</v>
      </c>
      <c r="L4579" s="35">
        <f t="shared" si="499"/>
        <v>4682.5400000000054</v>
      </c>
      <c r="M4579" s="36">
        <f t="shared" si="500"/>
        <v>0.20967045453994115</v>
      </c>
      <c r="N4579" s="37">
        <f t="shared" si="501"/>
        <v>2023</v>
      </c>
      <c r="O4579" s="38" t="str">
        <f t="shared" si="502"/>
        <v>Q3</v>
      </c>
      <c r="P4579" s="37">
        <f t="shared" si="503"/>
        <v>8</v>
      </c>
    </row>
    <row r="4580" spans="1:16" x14ac:dyDescent="0.25">
      <c r="A4580" s="31">
        <v>45139</v>
      </c>
      <c r="B4580" s="32" t="s">
        <v>84</v>
      </c>
      <c r="C4580" s="32" t="s">
        <v>75</v>
      </c>
      <c r="D4580" s="32" t="s">
        <v>76</v>
      </c>
      <c r="E4580" s="33">
        <v>77</v>
      </c>
      <c r="F4580" s="34">
        <v>307782.31</v>
      </c>
      <c r="G4580" s="34">
        <v>0</v>
      </c>
      <c r="H4580" s="34">
        <v>252415.3</v>
      </c>
      <c r="I4580" s="34">
        <v>0</v>
      </c>
      <c r="J4580" s="35">
        <f t="shared" si="497"/>
        <v>307782.31</v>
      </c>
      <c r="K4580" s="35">
        <f t="shared" si="498"/>
        <v>55367.010000000009</v>
      </c>
      <c r="L4580" s="35">
        <f t="shared" si="499"/>
        <v>55367.010000000009</v>
      </c>
      <c r="M4580" s="36">
        <f t="shared" si="500"/>
        <v>0.17989016327806498</v>
      </c>
      <c r="N4580" s="37">
        <f t="shared" si="501"/>
        <v>2023</v>
      </c>
      <c r="O4580" s="38" t="str">
        <f t="shared" si="502"/>
        <v>Q3</v>
      </c>
      <c r="P4580" s="37">
        <f t="shared" si="503"/>
        <v>8</v>
      </c>
    </row>
    <row r="4581" spans="1:16" x14ac:dyDescent="0.25">
      <c r="A4581" s="31">
        <v>45139</v>
      </c>
      <c r="B4581" s="32" t="s">
        <v>84</v>
      </c>
      <c r="C4581" s="32" t="s">
        <v>75</v>
      </c>
      <c r="D4581" s="32" t="s">
        <v>77</v>
      </c>
      <c r="E4581" s="33">
        <v>26</v>
      </c>
      <c r="F4581" s="34">
        <v>125418.12</v>
      </c>
      <c r="G4581" s="34">
        <v>8332.11</v>
      </c>
      <c r="H4581" s="34">
        <v>102815.66</v>
      </c>
      <c r="I4581" s="34">
        <v>0</v>
      </c>
      <c r="J4581" s="35">
        <f t="shared" si="497"/>
        <v>117086.01</v>
      </c>
      <c r="K4581" s="35">
        <f t="shared" si="498"/>
        <v>14270.349999999991</v>
      </c>
      <c r="L4581" s="35">
        <f t="shared" si="499"/>
        <v>14270.349999999991</v>
      </c>
      <c r="M4581" s="36">
        <f t="shared" si="500"/>
        <v>0.12187920657643037</v>
      </c>
      <c r="N4581" s="37">
        <f t="shared" si="501"/>
        <v>2023</v>
      </c>
      <c r="O4581" s="38" t="str">
        <f t="shared" si="502"/>
        <v>Q3</v>
      </c>
      <c r="P4581" s="37">
        <f t="shared" si="503"/>
        <v>8</v>
      </c>
    </row>
    <row r="4582" spans="1:16" x14ac:dyDescent="0.25">
      <c r="A4582" s="31">
        <v>45139</v>
      </c>
      <c r="B4582" s="32" t="s">
        <v>84</v>
      </c>
      <c r="C4582" s="32" t="s">
        <v>78</v>
      </c>
      <c r="D4582" s="32" t="s">
        <v>76</v>
      </c>
      <c r="E4582" s="33">
        <v>132</v>
      </c>
      <c r="F4582" s="34">
        <v>575202.16</v>
      </c>
      <c r="G4582" s="34">
        <v>0</v>
      </c>
      <c r="H4582" s="34">
        <v>482826.79</v>
      </c>
      <c r="I4582" s="34">
        <v>0</v>
      </c>
      <c r="J4582" s="35">
        <f t="shared" si="497"/>
        <v>575202.16</v>
      </c>
      <c r="K4582" s="35">
        <f t="shared" si="498"/>
        <v>92375.370000000054</v>
      </c>
      <c r="L4582" s="35">
        <f t="shared" si="499"/>
        <v>92375.370000000054</v>
      </c>
      <c r="M4582" s="36">
        <f t="shared" si="500"/>
        <v>0.16059635450604018</v>
      </c>
      <c r="N4582" s="37">
        <f t="shared" si="501"/>
        <v>2023</v>
      </c>
      <c r="O4582" s="38" t="str">
        <f t="shared" si="502"/>
        <v>Q3</v>
      </c>
      <c r="P4582" s="37">
        <f t="shared" si="503"/>
        <v>8</v>
      </c>
    </row>
    <row r="4583" spans="1:16" x14ac:dyDescent="0.25">
      <c r="A4583" s="31">
        <v>45139</v>
      </c>
      <c r="B4583" s="32" t="s">
        <v>84</v>
      </c>
      <c r="C4583" s="32" t="s">
        <v>78</v>
      </c>
      <c r="D4583" s="32" t="s">
        <v>77</v>
      </c>
      <c r="E4583" s="33">
        <v>79</v>
      </c>
      <c r="F4583" s="34">
        <v>347478.55</v>
      </c>
      <c r="G4583" s="34">
        <v>70282.12</v>
      </c>
      <c r="H4583" s="34">
        <v>281198.34000000003</v>
      </c>
      <c r="I4583" s="34">
        <v>0</v>
      </c>
      <c r="J4583" s="35">
        <f t="shared" si="497"/>
        <v>277196.43</v>
      </c>
      <c r="K4583" s="35">
        <f t="shared" si="498"/>
        <v>-4001.9100000000326</v>
      </c>
      <c r="L4583" s="35">
        <f t="shared" si="499"/>
        <v>-4001.9100000000326</v>
      </c>
      <c r="M4583" s="36">
        <f t="shared" si="500"/>
        <v>-1.4437090694133516E-2</v>
      </c>
      <c r="N4583" s="37">
        <f t="shared" si="501"/>
        <v>2023</v>
      </c>
      <c r="O4583" s="38" t="str">
        <f t="shared" si="502"/>
        <v>Q3</v>
      </c>
      <c r="P4583" s="37">
        <f t="shared" si="503"/>
        <v>8</v>
      </c>
    </row>
    <row r="4584" spans="1:16" x14ac:dyDescent="0.25">
      <c r="A4584" s="31">
        <v>45139</v>
      </c>
      <c r="B4584" s="32" t="s">
        <v>84</v>
      </c>
      <c r="C4584" s="32" t="s">
        <v>79</v>
      </c>
      <c r="D4584" s="32" t="s">
        <v>76</v>
      </c>
      <c r="E4584" s="33">
        <v>42</v>
      </c>
      <c r="F4584" s="34">
        <v>186796.97</v>
      </c>
      <c r="G4584" s="34">
        <v>0</v>
      </c>
      <c r="H4584" s="34">
        <v>145824.1</v>
      </c>
      <c r="I4584" s="34">
        <v>0</v>
      </c>
      <c r="J4584" s="35">
        <f t="shared" si="497"/>
        <v>186796.97</v>
      </c>
      <c r="K4584" s="35">
        <f t="shared" si="498"/>
        <v>40972.869999999995</v>
      </c>
      <c r="L4584" s="35">
        <f t="shared" si="499"/>
        <v>40972.869999999995</v>
      </c>
      <c r="M4584" s="36">
        <f t="shared" si="500"/>
        <v>0.21934440371275826</v>
      </c>
      <c r="N4584" s="37">
        <f t="shared" si="501"/>
        <v>2023</v>
      </c>
      <c r="O4584" s="38" t="str">
        <f t="shared" si="502"/>
        <v>Q3</v>
      </c>
      <c r="P4584" s="37">
        <f t="shared" si="503"/>
        <v>8</v>
      </c>
    </row>
    <row r="4585" spans="1:16" x14ac:dyDescent="0.25">
      <c r="A4585" s="31">
        <v>45139</v>
      </c>
      <c r="B4585" s="32" t="s">
        <v>84</v>
      </c>
      <c r="C4585" s="32" t="s">
        <v>79</v>
      </c>
      <c r="D4585" s="32" t="s">
        <v>77</v>
      </c>
      <c r="E4585" s="33">
        <v>8</v>
      </c>
      <c r="F4585" s="34">
        <v>30373.54</v>
      </c>
      <c r="G4585" s="34">
        <v>2150.86</v>
      </c>
      <c r="H4585" s="34">
        <v>23182.58</v>
      </c>
      <c r="I4585" s="34">
        <v>0</v>
      </c>
      <c r="J4585" s="35">
        <f t="shared" si="497"/>
        <v>28222.68</v>
      </c>
      <c r="K4585" s="35">
        <f t="shared" si="498"/>
        <v>5040.0999999999985</v>
      </c>
      <c r="L4585" s="35">
        <f t="shared" si="499"/>
        <v>5040.0999999999985</v>
      </c>
      <c r="M4585" s="36">
        <f t="shared" si="500"/>
        <v>0.17858332376655933</v>
      </c>
      <c r="N4585" s="37">
        <f t="shared" si="501"/>
        <v>2023</v>
      </c>
      <c r="O4585" s="38" t="str">
        <f t="shared" si="502"/>
        <v>Q3</v>
      </c>
      <c r="P4585" s="37">
        <f t="shared" si="503"/>
        <v>8</v>
      </c>
    </row>
    <row r="4586" spans="1:16" x14ac:dyDescent="0.25">
      <c r="A4586" s="31">
        <v>45139</v>
      </c>
      <c r="B4586" s="32" t="s">
        <v>85</v>
      </c>
      <c r="C4586" s="32" t="s">
        <v>86</v>
      </c>
      <c r="D4586" s="32" t="s">
        <v>76</v>
      </c>
      <c r="E4586" s="33">
        <v>45</v>
      </c>
      <c r="F4586" s="34">
        <v>65710.570000000007</v>
      </c>
      <c r="G4586" s="34">
        <v>0</v>
      </c>
      <c r="H4586" s="34">
        <v>35365.67</v>
      </c>
      <c r="I4586" s="34">
        <v>6227.57</v>
      </c>
      <c r="J4586" s="35">
        <f t="shared" si="497"/>
        <v>65710.570000000007</v>
      </c>
      <c r="K4586" s="35">
        <f t="shared" si="498"/>
        <v>30344.900000000009</v>
      </c>
      <c r="L4586" s="35">
        <f t="shared" si="499"/>
        <v>24117.330000000009</v>
      </c>
      <c r="M4586" s="36">
        <f t="shared" si="500"/>
        <v>0.46179632896199202</v>
      </c>
      <c r="N4586" s="37">
        <f t="shared" si="501"/>
        <v>2023</v>
      </c>
      <c r="O4586" s="38" t="str">
        <f t="shared" si="502"/>
        <v>Q3</v>
      </c>
      <c r="P4586" s="37">
        <f t="shared" si="503"/>
        <v>8</v>
      </c>
    </row>
    <row r="4587" spans="1:16" x14ac:dyDescent="0.25">
      <c r="A4587" s="31">
        <v>45139</v>
      </c>
      <c r="B4587" s="32" t="s">
        <v>85</v>
      </c>
      <c r="C4587" s="32" t="s">
        <v>86</v>
      </c>
      <c r="D4587" s="32" t="s">
        <v>77</v>
      </c>
      <c r="E4587" s="33">
        <v>18</v>
      </c>
      <c r="F4587" s="34">
        <v>29489.05</v>
      </c>
      <c r="G4587" s="34">
        <v>2033.03</v>
      </c>
      <c r="H4587" s="34">
        <v>16544.84</v>
      </c>
      <c r="I4587" s="34">
        <v>2637.83</v>
      </c>
      <c r="J4587" s="35">
        <f t="shared" si="497"/>
        <v>27456.02</v>
      </c>
      <c r="K4587" s="35">
        <f t="shared" si="498"/>
        <v>10911.18</v>
      </c>
      <c r="L4587" s="35">
        <f t="shared" si="499"/>
        <v>8273.35</v>
      </c>
      <c r="M4587" s="36">
        <f t="shared" si="500"/>
        <v>0.39740574198299683</v>
      </c>
      <c r="N4587" s="37">
        <f t="shared" si="501"/>
        <v>2023</v>
      </c>
      <c r="O4587" s="38" t="str">
        <f t="shared" si="502"/>
        <v>Q3</v>
      </c>
      <c r="P4587" s="37">
        <f t="shared" si="503"/>
        <v>8</v>
      </c>
    </row>
    <row r="4588" spans="1:16" x14ac:dyDescent="0.25">
      <c r="A4588" s="31">
        <v>45139</v>
      </c>
      <c r="B4588" s="32" t="s">
        <v>85</v>
      </c>
      <c r="C4588" s="32" t="s">
        <v>75</v>
      </c>
      <c r="D4588" s="32" t="s">
        <v>76</v>
      </c>
      <c r="E4588" s="33">
        <v>45</v>
      </c>
      <c r="F4588" s="34">
        <v>62080.74</v>
      </c>
      <c r="G4588" s="34">
        <v>0</v>
      </c>
      <c r="H4588" s="34">
        <v>33249.120000000003</v>
      </c>
      <c r="I4588" s="34">
        <v>0</v>
      </c>
      <c r="J4588" s="35">
        <f t="shared" si="497"/>
        <v>62080.74</v>
      </c>
      <c r="K4588" s="35">
        <f t="shared" si="498"/>
        <v>28831.619999999995</v>
      </c>
      <c r="L4588" s="35">
        <f t="shared" si="499"/>
        <v>28831.619999999995</v>
      </c>
      <c r="M4588" s="36">
        <f t="shared" si="500"/>
        <v>0.46442133260653784</v>
      </c>
      <c r="N4588" s="37">
        <f t="shared" si="501"/>
        <v>2023</v>
      </c>
      <c r="O4588" s="38" t="str">
        <f t="shared" si="502"/>
        <v>Q3</v>
      </c>
      <c r="P4588" s="37">
        <f t="shared" si="503"/>
        <v>8</v>
      </c>
    </row>
    <row r="4589" spans="1:16" x14ac:dyDescent="0.25">
      <c r="A4589" s="31">
        <v>45139</v>
      </c>
      <c r="B4589" s="32" t="s">
        <v>85</v>
      </c>
      <c r="C4589" s="32" t="s">
        <v>75</v>
      </c>
      <c r="D4589" s="32" t="s">
        <v>77</v>
      </c>
      <c r="E4589" s="33">
        <v>9</v>
      </c>
      <c r="F4589" s="34">
        <v>5112.8</v>
      </c>
      <c r="G4589" s="34">
        <v>279.69</v>
      </c>
      <c r="H4589" s="34">
        <v>3055.36</v>
      </c>
      <c r="I4589" s="34">
        <v>0</v>
      </c>
      <c r="J4589" s="35">
        <f t="shared" si="497"/>
        <v>4833.1100000000006</v>
      </c>
      <c r="K4589" s="35">
        <f t="shared" si="498"/>
        <v>1777.7500000000005</v>
      </c>
      <c r="L4589" s="35">
        <f t="shared" si="499"/>
        <v>1777.7500000000005</v>
      </c>
      <c r="M4589" s="36">
        <f t="shared" si="500"/>
        <v>0.36782734098748016</v>
      </c>
      <c r="N4589" s="37">
        <f t="shared" si="501"/>
        <v>2023</v>
      </c>
      <c r="O4589" s="38" t="str">
        <f t="shared" si="502"/>
        <v>Q3</v>
      </c>
      <c r="P4589" s="37">
        <f t="shared" si="503"/>
        <v>8</v>
      </c>
    </row>
    <row r="4590" spans="1:16" x14ac:dyDescent="0.25">
      <c r="A4590" s="31">
        <v>45139</v>
      </c>
      <c r="B4590" s="32" t="s">
        <v>85</v>
      </c>
      <c r="C4590" s="32" t="s">
        <v>78</v>
      </c>
      <c r="D4590" s="32" t="s">
        <v>76</v>
      </c>
      <c r="E4590" s="33">
        <v>152</v>
      </c>
      <c r="F4590" s="34">
        <v>191667.43</v>
      </c>
      <c r="G4590" s="34">
        <v>0</v>
      </c>
      <c r="H4590" s="34">
        <v>104133.87</v>
      </c>
      <c r="I4590" s="34">
        <v>0</v>
      </c>
      <c r="J4590" s="35">
        <f t="shared" si="497"/>
        <v>191667.43</v>
      </c>
      <c r="K4590" s="35">
        <f t="shared" si="498"/>
        <v>87533.56</v>
      </c>
      <c r="L4590" s="35">
        <f t="shared" si="499"/>
        <v>87533.56</v>
      </c>
      <c r="M4590" s="36">
        <f t="shared" si="500"/>
        <v>0.45669501594506695</v>
      </c>
      <c r="N4590" s="37">
        <f t="shared" si="501"/>
        <v>2023</v>
      </c>
      <c r="O4590" s="38" t="str">
        <f t="shared" si="502"/>
        <v>Q3</v>
      </c>
      <c r="P4590" s="37">
        <f t="shared" si="503"/>
        <v>8</v>
      </c>
    </row>
    <row r="4591" spans="1:16" x14ac:dyDescent="0.25">
      <c r="A4591" s="31">
        <v>45139</v>
      </c>
      <c r="B4591" s="32" t="s">
        <v>85</v>
      </c>
      <c r="C4591" s="32" t="s">
        <v>78</v>
      </c>
      <c r="D4591" s="32" t="s">
        <v>77</v>
      </c>
      <c r="E4591" s="33">
        <v>92</v>
      </c>
      <c r="F4591" s="34">
        <v>131774.98000000001</v>
      </c>
      <c r="G4591" s="34">
        <v>27858.97</v>
      </c>
      <c r="H4591" s="34">
        <v>69636.95</v>
      </c>
      <c r="I4591" s="34">
        <v>0</v>
      </c>
      <c r="J4591" s="35">
        <f t="shared" si="497"/>
        <v>103916.01000000001</v>
      </c>
      <c r="K4591" s="35">
        <f t="shared" si="498"/>
        <v>34279.060000000012</v>
      </c>
      <c r="L4591" s="35">
        <f t="shared" si="499"/>
        <v>34279.060000000012</v>
      </c>
      <c r="M4591" s="36">
        <f t="shared" si="500"/>
        <v>0.3298727501181003</v>
      </c>
      <c r="N4591" s="37">
        <f t="shared" si="501"/>
        <v>2023</v>
      </c>
      <c r="O4591" s="38" t="str">
        <f t="shared" si="502"/>
        <v>Q3</v>
      </c>
      <c r="P4591" s="37">
        <f t="shared" si="503"/>
        <v>8</v>
      </c>
    </row>
    <row r="4592" spans="1:16" x14ac:dyDescent="0.25">
      <c r="A4592" s="31">
        <v>45139</v>
      </c>
      <c r="B4592" s="32" t="s">
        <v>85</v>
      </c>
      <c r="C4592" s="32" t="s">
        <v>79</v>
      </c>
      <c r="D4592" s="32" t="s">
        <v>76</v>
      </c>
      <c r="E4592" s="33">
        <v>42</v>
      </c>
      <c r="F4592" s="34">
        <v>59729.37</v>
      </c>
      <c r="G4592" s="34">
        <v>0</v>
      </c>
      <c r="H4592" s="34">
        <v>31380.77</v>
      </c>
      <c r="I4592" s="34">
        <v>0</v>
      </c>
      <c r="J4592" s="35">
        <f t="shared" si="497"/>
        <v>59729.37</v>
      </c>
      <c r="K4592" s="35">
        <f t="shared" si="498"/>
        <v>28348.600000000002</v>
      </c>
      <c r="L4592" s="35">
        <f t="shared" si="499"/>
        <v>28348.600000000002</v>
      </c>
      <c r="M4592" s="36">
        <f t="shared" si="500"/>
        <v>0.47461742857826894</v>
      </c>
      <c r="N4592" s="37">
        <f t="shared" si="501"/>
        <v>2023</v>
      </c>
      <c r="O4592" s="38" t="str">
        <f t="shared" si="502"/>
        <v>Q3</v>
      </c>
      <c r="P4592" s="37">
        <f t="shared" si="503"/>
        <v>8</v>
      </c>
    </row>
    <row r="4593" spans="1:16" x14ac:dyDescent="0.25">
      <c r="A4593" s="31">
        <v>45139</v>
      </c>
      <c r="B4593" s="32" t="s">
        <v>85</v>
      </c>
      <c r="C4593" s="32" t="s">
        <v>79</v>
      </c>
      <c r="D4593" s="32" t="s">
        <v>77</v>
      </c>
      <c r="E4593" s="33">
        <v>6</v>
      </c>
      <c r="F4593" s="34">
        <v>8091.34</v>
      </c>
      <c r="G4593" s="34">
        <v>470.29</v>
      </c>
      <c r="H4593" s="34">
        <v>4482.1899999999996</v>
      </c>
      <c r="I4593" s="34">
        <v>0</v>
      </c>
      <c r="J4593" s="35">
        <f t="shared" si="497"/>
        <v>7621.05</v>
      </c>
      <c r="K4593" s="35">
        <f t="shared" si="498"/>
        <v>3138.8600000000006</v>
      </c>
      <c r="L4593" s="35">
        <f t="shared" si="499"/>
        <v>3138.8600000000006</v>
      </c>
      <c r="M4593" s="36">
        <f t="shared" si="500"/>
        <v>0.41186713116958956</v>
      </c>
      <c r="N4593" s="37">
        <f t="shared" si="501"/>
        <v>2023</v>
      </c>
      <c r="O4593" s="38" t="str">
        <f t="shared" si="502"/>
        <v>Q3</v>
      </c>
      <c r="P4593" s="37">
        <f t="shared" si="503"/>
        <v>8</v>
      </c>
    </row>
    <row r="4594" spans="1:16" x14ac:dyDescent="0.25">
      <c r="A4594" s="31">
        <v>45170</v>
      </c>
      <c r="B4594" s="32" t="s">
        <v>74</v>
      </c>
      <c r="C4594" s="32" t="s">
        <v>86</v>
      </c>
      <c r="D4594" s="32" t="s">
        <v>76</v>
      </c>
      <c r="E4594" s="33">
        <v>172</v>
      </c>
      <c r="F4594" s="34">
        <v>78010.8</v>
      </c>
      <c r="G4594" s="34">
        <v>0</v>
      </c>
      <c r="H4594" s="34">
        <v>46095.1</v>
      </c>
      <c r="I4594" s="34">
        <v>7407.94</v>
      </c>
      <c r="J4594" s="35">
        <f t="shared" si="497"/>
        <v>78010.8</v>
      </c>
      <c r="K4594" s="35">
        <f t="shared" si="498"/>
        <v>31915.700000000004</v>
      </c>
      <c r="L4594" s="35">
        <f t="shared" si="499"/>
        <v>24507.760000000006</v>
      </c>
      <c r="M4594" s="36">
        <f t="shared" si="500"/>
        <v>0.40911899378034838</v>
      </c>
      <c r="N4594" s="37">
        <f t="shared" si="501"/>
        <v>2023</v>
      </c>
      <c r="O4594" s="38" t="str">
        <f t="shared" si="502"/>
        <v>Q3</v>
      </c>
      <c r="P4594" s="37">
        <f t="shared" si="503"/>
        <v>9</v>
      </c>
    </row>
    <row r="4595" spans="1:16" x14ac:dyDescent="0.25">
      <c r="A4595" s="31">
        <v>45170</v>
      </c>
      <c r="B4595" s="32" t="s">
        <v>74</v>
      </c>
      <c r="C4595" s="32" t="s">
        <v>86</v>
      </c>
      <c r="D4595" s="32" t="s">
        <v>77</v>
      </c>
      <c r="E4595" s="33">
        <v>77</v>
      </c>
      <c r="F4595" s="34">
        <v>34876.47</v>
      </c>
      <c r="G4595" s="34">
        <v>4724.4799999999996</v>
      </c>
      <c r="H4595" s="34">
        <v>22631.72</v>
      </c>
      <c r="I4595" s="34">
        <v>2882.15</v>
      </c>
      <c r="J4595" s="35">
        <f t="shared" si="497"/>
        <v>30151.99</v>
      </c>
      <c r="K4595" s="35">
        <f t="shared" si="498"/>
        <v>7520.27</v>
      </c>
      <c r="L4595" s="35">
        <f t="shared" si="499"/>
        <v>4638.1200000000008</v>
      </c>
      <c r="M4595" s="36">
        <f t="shared" si="500"/>
        <v>0.24941206202310362</v>
      </c>
      <c r="N4595" s="37">
        <f t="shared" si="501"/>
        <v>2023</v>
      </c>
      <c r="O4595" s="38" t="str">
        <f t="shared" si="502"/>
        <v>Q3</v>
      </c>
      <c r="P4595" s="37">
        <f t="shared" si="503"/>
        <v>9</v>
      </c>
    </row>
    <row r="4596" spans="1:16" x14ac:dyDescent="0.25">
      <c r="A4596" s="31">
        <v>45170</v>
      </c>
      <c r="B4596" s="32" t="s">
        <v>74</v>
      </c>
      <c r="C4596" s="32" t="s">
        <v>75</v>
      </c>
      <c r="D4596" s="32" t="s">
        <v>76</v>
      </c>
      <c r="E4596" s="33">
        <v>137</v>
      </c>
      <c r="F4596" s="34">
        <v>64341.42</v>
      </c>
      <c r="G4596" s="34">
        <v>0</v>
      </c>
      <c r="H4596" s="34">
        <v>36414.78</v>
      </c>
      <c r="I4596" s="34">
        <v>0</v>
      </c>
      <c r="J4596" s="35">
        <f t="shared" si="497"/>
        <v>64341.42</v>
      </c>
      <c r="K4596" s="35">
        <f t="shared" si="498"/>
        <v>27926.639999999999</v>
      </c>
      <c r="L4596" s="35">
        <f t="shared" si="499"/>
        <v>27926.639999999999</v>
      </c>
      <c r="M4596" s="36">
        <f t="shared" si="500"/>
        <v>0.43403829135259991</v>
      </c>
      <c r="N4596" s="37">
        <f t="shared" si="501"/>
        <v>2023</v>
      </c>
      <c r="O4596" s="38" t="str">
        <f t="shared" si="502"/>
        <v>Q3</v>
      </c>
      <c r="P4596" s="37">
        <f t="shared" si="503"/>
        <v>9</v>
      </c>
    </row>
    <row r="4597" spans="1:16" x14ac:dyDescent="0.25">
      <c r="A4597" s="31">
        <v>45170</v>
      </c>
      <c r="B4597" s="32" t="s">
        <v>74</v>
      </c>
      <c r="C4597" s="32" t="s">
        <v>75</v>
      </c>
      <c r="D4597" s="32" t="s">
        <v>77</v>
      </c>
      <c r="E4597" s="33">
        <v>83</v>
      </c>
      <c r="F4597" s="34">
        <v>39706.699999999997</v>
      </c>
      <c r="G4597" s="34">
        <v>5828.17</v>
      </c>
      <c r="H4597" s="34">
        <v>21110.67</v>
      </c>
      <c r="I4597" s="34">
        <v>0</v>
      </c>
      <c r="J4597" s="35">
        <f t="shared" si="497"/>
        <v>33878.53</v>
      </c>
      <c r="K4597" s="35">
        <f t="shared" si="498"/>
        <v>12767.86</v>
      </c>
      <c r="L4597" s="35">
        <f t="shared" si="499"/>
        <v>12767.86</v>
      </c>
      <c r="M4597" s="36">
        <f t="shared" si="500"/>
        <v>0.37687172377313893</v>
      </c>
      <c r="N4597" s="37">
        <f t="shared" si="501"/>
        <v>2023</v>
      </c>
      <c r="O4597" s="38" t="str">
        <f t="shared" si="502"/>
        <v>Q3</v>
      </c>
      <c r="P4597" s="37">
        <f t="shared" si="503"/>
        <v>9</v>
      </c>
    </row>
    <row r="4598" spans="1:16" x14ac:dyDescent="0.25">
      <c r="A4598" s="31">
        <v>45170</v>
      </c>
      <c r="B4598" s="32" t="s">
        <v>74</v>
      </c>
      <c r="C4598" s="32" t="s">
        <v>78</v>
      </c>
      <c r="D4598" s="32" t="s">
        <v>76</v>
      </c>
      <c r="E4598" s="33">
        <v>661</v>
      </c>
      <c r="F4598" s="34">
        <v>292537.28000000003</v>
      </c>
      <c r="G4598" s="34">
        <v>0</v>
      </c>
      <c r="H4598" s="34">
        <v>171308.22</v>
      </c>
      <c r="I4598" s="34">
        <v>0</v>
      </c>
      <c r="J4598" s="35">
        <f t="shared" si="497"/>
        <v>292537.28000000003</v>
      </c>
      <c r="K4598" s="35">
        <f t="shared" si="498"/>
        <v>121229.06000000003</v>
      </c>
      <c r="L4598" s="35">
        <f t="shared" si="499"/>
        <v>121229.06000000003</v>
      </c>
      <c r="M4598" s="36">
        <f t="shared" si="500"/>
        <v>0.41440550756471112</v>
      </c>
      <c r="N4598" s="37">
        <f t="shared" si="501"/>
        <v>2023</v>
      </c>
      <c r="O4598" s="38" t="str">
        <f t="shared" si="502"/>
        <v>Q3</v>
      </c>
      <c r="P4598" s="37">
        <f t="shared" si="503"/>
        <v>9</v>
      </c>
    </row>
    <row r="4599" spans="1:16" x14ac:dyDescent="0.25">
      <c r="A4599" s="31">
        <v>45170</v>
      </c>
      <c r="B4599" s="32" t="s">
        <v>74</v>
      </c>
      <c r="C4599" s="32" t="s">
        <v>78</v>
      </c>
      <c r="D4599" s="32" t="s">
        <v>77</v>
      </c>
      <c r="E4599" s="33">
        <v>75</v>
      </c>
      <c r="F4599" s="34">
        <v>30992.75</v>
      </c>
      <c r="G4599" s="34">
        <v>1549.65</v>
      </c>
      <c r="H4599" s="34">
        <v>19336.18</v>
      </c>
      <c r="I4599" s="34">
        <v>0</v>
      </c>
      <c r="J4599" s="35">
        <f t="shared" si="497"/>
        <v>29443.1</v>
      </c>
      <c r="K4599" s="35">
        <f t="shared" si="498"/>
        <v>10106.919999999998</v>
      </c>
      <c r="L4599" s="35">
        <f t="shared" si="499"/>
        <v>10106.919999999998</v>
      </c>
      <c r="M4599" s="36">
        <f t="shared" si="500"/>
        <v>0.34326956061012592</v>
      </c>
      <c r="N4599" s="37">
        <f t="shared" si="501"/>
        <v>2023</v>
      </c>
      <c r="O4599" s="38" t="str">
        <f t="shared" si="502"/>
        <v>Q3</v>
      </c>
      <c r="P4599" s="37">
        <f t="shared" si="503"/>
        <v>9</v>
      </c>
    </row>
    <row r="4600" spans="1:16" x14ac:dyDescent="0.25">
      <c r="A4600" s="31">
        <v>45170</v>
      </c>
      <c r="B4600" s="32" t="s">
        <v>74</v>
      </c>
      <c r="C4600" s="32" t="s">
        <v>79</v>
      </c>
      <c r="D4600" s="32" t="s">
        <v>76</v>
      </c>
      <c r="E4600" s="33">
        <v>77</v>
      </c>
      <c r="F4600" s="34">
        <v>37588.519999999997</v>
      </c>
      <c r="G4600" s="34">
        <v>0</v>
      </c>
      <c r="H4600" s="34">
        <v>19936.88</v>
      </c>
      <c r="I4600" s="34">
        <v>0</v>
      </c>
      <c r="J4600" s="35">
        <f t="shared" si="497"/>
        <v>37588.519999999997</v>
      </c>
      <c r="K4600" s="35">
        <f t="shared" si="498"/>
        <v>17651.639999999996</v>
      </c>
      <c r="L4600" s="35">
        <f t="shared" si="499"/>
        <v>17651.639999999996</v>
      </c>
      <c r="M4600" s="36">
        <f t="shared" si="500"/>
        <v>0.46960188908741279</v>
      </c>
      <c r="N4600" s="37">
        <f t="shared" si="501"/>
        <v>2023</v>
      </c>
      <c r="O4600" s="38" t="str">
        <f t="shared" si="502"/>
        <v>Q3</v>
      </c>
      <c r="P4600" s="37">
        <f t="shared" si="503"/>
        <v>9</v>
      </c>
    </row>
    <row r="4601" spans="1:16" x14ac:dyDescent="0.25">
      <c r="A4601" s="31">
        <v>45170</v>
      </c>
      <c r="B4601" s="32" t="s">
        <v>74</v>
      </c>
      <c r="C4601" s="32" t="s">
        <v>79</v>
      </c>
      <c r="D4601" s="32" t="s">
        <v>77</v>
      </c>
      <c r="E4601" s="33">
        <v>32</v>
      </c>
      <c r="F4601" s="34">
        <v>14092.1</v>
      </c>
      <c r="G4601" s="34">
        <v>1842.19</v>
      </c>
      <c r="H4601" s="34">
        <v>7695.97</v>
      </c>
      <c r="I4601" s="34">
        <v>0</v>
      </c>
      <c r="J4601" s="35">
        <f t="shared" si="497"/>
        <v>12249.91</v>
      </c>
      <c r="K4601" s="35">
        <f t="shared" si="498"/>
        <v>4553.9399999999996</v>
      </c>
      <c r="L4601" s="35">
        <f t="shared" si="499"/>
        <v>4553.9399999999996</v>
      </c>
      <c r="M4601" s="36">
        <f t="shared" si="500"/>
        <v>0.37175293532768811</v>
      </c>
      <c r="N4601" s="37">
        <f t="shared" si="501"/>
        <v>2023</v>
      </c>
      <c r="O4601" s="38" t="str">
        <f t="shared" si="502"/>
        <v>Q3</v>
      </c>
      <c r="P4601" s="37">
        <f t="shared" si="503"/>
        <v>9</v>
      </c>
    </row>
    <row r="4602" spans="1:16" x14ac:dyDescent="0.25">
      <c r="A4602" s="31">
        <v>45170</v>
      </c>
      <c r="B4602" s="32" t="s">
        <v>80</v>
      </c>
      <c r="C4602" s="32" t="s">
        <v>86</v>
      </c>
      <c r="D4602" s="32" t="s">
        <v>76</v>
      </c>
      <c r="E4602" s="33">
        <v>54</v>
      </c>
      <c r="F4602" s="34">
        <v>374914.96</v>
      </c>
      <c r="G4602" s="34">
        <v>0</v>
      </c>
      <c r="H4602" s="34">
        <v>317410.51</v>
      </c>
      <c r="I4602" s="34">
        <v>35597.82</v>
      </c>
      <c r="J4602" s="35">
        <f t="shared" si="497"/>
        <v>374914.96</v>
      </c>
      <c r="K4602" s="35">
        <f t="shared" si="498"/>
        <v>57504.450000000012</v>
      </c>
      <c r="L4602" s="35">
        <f t="shared" si="499"/>
        <v>21906.630000000012</v>
      </c>
      <c r="M4602" s="36">
        <f t="shared" si="500"/>
        <v>0.15337998248989587</v>
      </c>
      <c r="N4602" s="37">
        <f t="shared" si="501"/>
        <v>2023</v>
      </c>
      <c r="O4602" s="38" t="str">
        <f t="shared" si="502"/>
        <v>Q3</v>
      </c>
      <c r="P4602" s="37">
        <f t="shared" si="503"/>
        <v>9</v>
      </c>
    </row>
    <row r="4603" spans="1:16" x14ac:dyDescent="0.25">
      <c r="A4603" s="31">
        <v>45170</v>
      </c>
      <c r="B4603" s="32" t="s">
        <v>80</v>
      </c>
      <c r="C4603" s="32" t="s">
        <v>86</v>
      </c>
      <c r="D4603" s="32" t="s">
        <v>77</v>
      </c>
      <c r="E4603" s="33">
        <v>33</v>
      </c>
      <c r="F4603" s="34">
        <v>209022.88</v>
      </c>
      <c r="G4603" s="34">
        <v>29282.47</v>
      </c>
      <c r="H4603" s="34">
        <v>180920.78</v>
      </c>
      <c r="I4603" s="34">
        <v>17102.84</v>
      </c>
      <c r="J4603" s="35">
        <f t="shared" si="497"/>
        <v>179740.41</v>
      </c>
      <c r="K4603" s="35">
        <f t="shared" si="498"/>
        <v>-1180.3699999999953</v>
      </c>
      <c r="L4603" s="35">
        <f t="shared" si="499"/>
        <v>-18283.209999999995</v>
      </c>
      <c r="M4603" s="36">
        <f t="shared" si="500"/>
        <v>-6.5670819377790192E-3</v>
      </c>
      <c r="N4603" s="37">
        <f t="shared" si="501"/>
        <v>2023</v>
      </c>
      <c r="O4603" s="38" t="str">
        <f t="shared" si="502"/>
        <v>Q3</v>
      </c>
      <c r="P4603" s="37">
        <f t="shared" si="503"/>
        <v>9</v>
      </c>
    </row>
    <row r="4604" spans="1:16" x14ac:dyDescent="0.25">
      <c r="A4604" s="31">
        <v>45170</v>
      </c>
      <c r="B4604" s="32" t="s">
        <v>80</v>
      </c>
      <c r="C4604" s="32" t="s">
        <v>75</v>
      </c>
      <c r="D4604" s="32" t="s">
        <v>76</v>
      </c>
      <c r="E4604" s="33">
        <v>64</v>
      </c>
      <c r="F4604" s="34">
        <v>403528.67</v>
      </c>
      <c r="G4604" s="34">
        <v>0</v>
      </c>
      <c r="H4604" s="34">
        <v>338923.85</v>
      </c>
      <c r="I4604" s="34">
        <v>0</v>
      </c>
      <c r="J4604" s="35">
        <f t="shared" si="497"/>
        <v>403528.67</v>
      </c>
      <c r="K4604" s="35">
        <f t="shared" si="498"/>
        <v>64604.820000000007</v>
      </c>
      <c r="L4604" s="35">
        <f t="shared" si="499"/>
        <v>64604.820000000007</v>
      </c>
      <c r="M4604" s="36">
        <f t="shared" si="500"/>
        <v>0.1600997024573248</v>
      </c>
      <c r="N4604" s="37">
        <f t="shared" si="501"/>
        <v>2023</v>
      </c>
      <c r="O4604" s="38" t="str">
        <f t="shared" si="502"/>
        <v>Q3</v>
      </c>
      <c r="P4604" s="37">
        <f t="shared" si="503"/>
        <v>9</v>
      </c>
    </row>
    <row r="4605" spans="1:16" x14ac:dyDescent="0.25">
      <c r="A4605" s="31">
        <v>45170</v>
      </c>
      <c r="B4605" s="32" t="s">
        <v>80</v>
      </c>
      <c r="C4605" s="32" t="s">
        <v>75</v>
      </c>
      <c r="D4605" s="32" t="s">
        <v>77</v>
      </c>
      <c r="E4605" s="33">
        <v>26</v>
      </c>
      <c r="F4605" s="34">
        <v>171916.89</v>
      </c>
      <c r="G4605" s="34">
        <v>29821.58</v>
      </c>
      <c r="H4605" s="34">
        <v>148783.57</v>
      </c>
      <c r="I4605" s="34">
        <v>0</v>
      </c>
      <c r="J4605" s="35">
        <f t="shared" si="497"/>
        <v>142095.31</v>
      </c>
      <c r="K4605" s="35">
        <f t="shared" si="498"/>
        <v>-6688.2600000000093</v>
      </c>
      <c r="L4605" s="35">
        <f t="shared" si="499"/>
        <v>-6688.2600000000093</v>
      </c>
      <c r="M4605" s="36">
        <f t="shared" si="500"/>
        <v>-4.7068830069057238E-2</v>
      </c>
      <c r="N4605" s="37">
        <f t="shared" si="501"/>
        <v>2023</v>
      </c>
      <c r="O4605" s="38" t="str">
        <f t="shared" si="502"/>
        <v>Q3</v>
      </c>
      <c r="P4605" s="37">
        <f t="shared" si="503"/>
        <v>9</v>
      </c>
    </row>
    <row r="4606" spans="1:16" x14ac:dyDescent="0.25">
      <c r="A4606" s="31">
        <v>45170</v>
      </c>
      <c r="B4606" s="32" t="s">
        <v>80</v>
      </c>
      <c r="C4606" s="32" t="s">
        <v>78</v>
      </c>
      <c r="D4606" s="32" t="s">
        <v>76</v>
      </c>
      <c r="E4606" s="33">
        <v>118</v>
      </c>
      <c r="F4606" s="34">
        <v>736734.93</v>
      </c>
      <c r="G4606" s="34">
        <v>0</v>
      </c>
      <c r="H4606" s="34">
        <v>636526.13</v>
      </c>
      <c r="I4606" s="34">
        <v>0</v>
      </c>
      <c r="J4606" s="35">
        <f t="shared" si="497"/>
        <v>736734.93</v>
      </c>
      <c r="K4606" s="35">
        <f t="shared" si="498"/>
        <v>100208.80000000005</v>
      </c>
      <c r="L4606" s="35">
        <f t="shared" si="499"/>
        <v>100208.80000000005</v>
      </c>
      <c r="M4606" s="36">
        <f t="shared" si="500"/>
        <v>0.13601744117114148</v>
      </c>
      <c r="N4606" s="37">
        <f t="shared" si="501"/>
        <v>2023</v>
      </c>
      <c r="O4606" s="38" t="str">
        <f t="shared" si="502"/>
        <v>Q3</v>
      </c>
      <c r="P4606" s="37">
        <f t="shared" si="503"/>
        <v>9</v>
      </c>
    </row>
    <row r="4607" spans="1:16" x14ac:dyDescent="0.25">
      <c r="A4607" s="31">
        <v>45170</v>
      </c>
      <c r="B4607" s="32" t="s">
        <v>80</v>
      </c>
      <c r="C4607" s="32" t="s">
        <v>78</v>
      </c>
      <c r="D4607" s="32" t="s">
        <v>77</v>
      </c>
      <c r="E4607" s="33">
        <v>18</v>
      </c>
      <c r="F4607" s="34">
        <v>110413.97</v>
      </c>
      <c r="G4607" s="34">
        <v>5520.7</v>
      </c>
      <c r="H4607" s="34">
        <v>91739.05</v>
      </c>
      <c r="I4607" s="34">
        <v>0</v>
      </c>
      <c r="J4607" s="35">
        <f t="shared" si="497"/>
        <v>104893.27</v>
      </c>
      <c r="K4607" s="35">
        <f t="shared" si="498"/>
        <v>13154.220000000001</v>
      </c>
      <c r="L4607" s="35">
        <f t="shared" si="499"/>
        <v>13154.220000000001</v>
      </c>
      <c r="M4607" s="36">
        <f t="shared" si="500"/>
        <v>0.1254057576811172</v>
      </c>
      <c r="N4607" s="37">
        <f t="shared" si="501"/>
        <v>2023</v>
      </c>
      <c r="O4607" s="38" t="str">
        <f t="shared" si="502"/>
        <v>Q3</v>
      </c>
      <c r="P4607" s="37">
        <f t="shared" si="503"/>
        <v>9</v>
      </c>
    </row>
    <row r="4608" spans="1:16" x14ac:dyDescent="0.25">
      <c r="A4608" s="31">
        <v>45170</v>
      </c>
      <c r="B4608" s="32" t="s">
        <v>80</v>
      </c>
      <c r="C4608" s="32" t="s">
        <v>79</v>
      </c>
      <c r="D4608" s="32" t="s">
        <v>76</v>
      </c>
      <c r="E4608" s="33">
        <v>18</v>
      </c>
      <c r="F4608" s="34">
        <v>121843.41</v>
      </c>
      <c r="G4608" s="34">
        <v>0</v>
      </c>
      <c r="H4608" s="34">
        <v>103448.22</v>
      </c>
      <c r="I4608" s="34">
        <v>0</v>
      </c>
      <c r="J4608" s="35">
        <f t="shared" si="497"/>
        <v>121843.41</v>
      </c>
      <c r="K4608" s="35">
        <f t="shared" si="498"/>
        <v>18395.190000000002</v>
      </c>
      <c r="L4608" s="35">
        <f t="shared" si="499"/>
        <v>18395.190000000002</v>
      </c>
      <c r="M4608" s="36">
        <f t="shared" si="500"/>
        <v>0.15097402477491398</v>
      </c>
      <c r="N4608" s="37">
        <f t="shared" si="501"/>
        <v>2023</v>
      </c>
      <c r="O4608" s="38" t="str">
        <f t="shared" si="502"/>
        <v>Q3</v>
      </c>
      <c r="P4608" s="37">
        <f t="shared" si="503"/>
        <v>9</v>
      </c>
    </row>
    <row r="4609" spans="1:16" x14ac:dyDescent="0.25">
      <c r="A4609" s="31">
        <v>45170</v>
      </c>
      <c r="B4609" s="32" t="s">
        <v>80</v>
      </c>
      <c r="C4609" s="32" t="s">
        <v>79</v>
      </c>
      <c r="D4609" s="32" t="s">
        <v>77</v>
      </c>
      <c r="E4609" s="33">
        <v>18</v>
      </c>
      <c r="F4609" s="34">
        <v>91242.43</v>
      </c>
      <c r="G4609" s="34">
        <v>9925.52</v>
      </c>
      <c r="H4609" s="34">
        <v>77580.77</v>
      </c>
      <c r="I4609" s="34">
        <v>0</v>
      </c>
      <c r="J4609" s="35">
        <f t="shared" si="497"/>
        <v>81316.909999999989</v>
      </c>
      <c r="K4609" s="35">
        <f t="shared" si="498"/>
        <v>3736.1399999999849</v>
      </c>
      <c r="L4609" s="35">
        <f t="shared" si="499"/>
        <v>3736.1399999999849</v>
      </c>
      <c r="M4609" s="36">
        <f t="shared" si="500"/>
        <v>4.5945425127442562E-2</v>
      </c>
      <c r="N4609" s="37">
        <f t="shared" si="501"/>
        <v>2023</v>
      </c>
      <c r="O4609" s="38" t="str">
        <f t="shared" si="502"/>
        <v>Q3</v>
      </c>
      <c r="P4609" s="37">
        <f t="shared" si="503"/>
        <v>9</v>
      </c>
    </row>
    <row r="4610" spans="1:16" x14ac:dyDescent="0.25">
      <c r="A4610" s="31">
        <v>45170</v>
      </c>
      <c r="B4610" s="32" t="s">
        <v>81</v>
      </c>
      <c r="C4610" s="32" t="s">
        <v>86</v>
      </c>
      <c r="D4610" s="32" t="s">
        <v>76</v>
      </c>
      <c r="E4610" s="33">
        <v>85</v>
      </c>
      <c r="F4610" s="34">
        <v>63378.69</v>
      </c>
      <c r="G4610" s="34">
        <v>0</v>
      </c>
      <c r="H4610" s="34">
        <v>29025.97</v>
      </c>
      <c r="I4610" s="34">
        <v>6026.48</v>
      </c>
      <c r="J4610" s="35">
        <f t="shared" ref="J4610:J4673" si="504">F4610-G4610</f>
        <v>63378.69</v>
      </c>
      <c r="K4610" s="35">
        <f t="shared" ref="K4610:K4673" si="505">J4610-H4610</f>
        <v>34352.720000000001</v>
      </c>
      <c r="L4610" s="35">
        <f t="shared" ref="L4610:L4673" si="506">K4610-I4610</f>
        <v>28326.240000000002</v>
      </c>
      <c r="M4610" s="36">
        <f t="shared" ref="M4610:M4673" si="507">IF(J4610=0,0,K4610/J4610)</f>
        <v>0.54202319423137335</v>
      </c>
      <c r="N4610" s="37">
        <f t="shared" ref="N4610:N4673" si="508">YEAR(A4610)</f>
        <v>2023</v>
      </c>
      <c r="O4610" s="38" t="str">
        <f t="shared" ref="O4610:O4673" si="509">"Q"&amp;ROUNDUP(MONTH(A4610)/3,0)</f>
        <v>Q3</v>
      </c>
      <c r="P4610" s="37">
        <f t="shared" ref="P4610:P4673" si="510">MONTH(A4610)</f>
        <v>9</v>
      </c>
    </row>
    <row r="4611" spans="1:16" x14ac:dyDescent="0.25">
      <c r="A4611" s="31">
        <v>45170</v>
      </c>
      <c r="B4611" s="32" t="s">
        <v>81</v>
      </c>
      <c r="C4611" s="32" t="s">
        <v>86</v>
      </c>
      <c r="D4611" s="32" t="s">
        <v>77</v>
      </c>
      <c r="E4611" s="33">
        <v>45</v>
      </c>
      <c r="F4611" s="34">
        <v>29791.16</v>
      </c>
      <c r="G4611" s="34">
        <v>4956.3100000000004</v>
      </c>
      <c r="H4611" s="34">
        <v>13048.06</v>
      </c>
      <c r="I4611" s="34">
        <v>2370.33</v>
      </c>
      <c r="J4611" s="35">
        <f t="shared" si="504"/>
        <v>24834.85</v>
      </c>
      <c r="K4611" s="35">
        <f t="shared" si="505"/>
        <v>11786.789999999999</v>
      </c>
      <c r="L4611" s="35">
        <f t="shared" si="506"/>
        <v>9416.4599999999991</v>
      </c>
      <c r="M4611" s="36">
        <f t="shared" si="507"/>
        <v>0.4746068528700596</v>
      </c>
      <c r="N4611" s="37">
        <f t="shared" si="508"/>
        <v>2023</v>
      </c>
      <c r="O4611" s="38" t="str">
        <f t="shared" si="509"/>
        <v>Q3</v>
      </c>
      <c r="P4611" s="37">
        <f t="shared" si="510"/>
        <v>9</v>
      </c>
    </row>
    <row r="4612" spans="1:16" x14ac:dyDescent="0.25">
      <c r="A4612" s="31">
        <v>45170</v>
      </c>
      <c r="B4612" s="32" t="s">
        <v>81</v>
      </c>
      <c r="C4612" s="32" t="s">
        <v>75</v>
      </c>
      <c r="D4612" s="32" t="s">
        <v>76</v>
      </c>
      <c r="E4612" s="33">
        <v>76</v>
      </c>
      <c r="F4612" s="34">
        <v>60333.54</v>
      </c>
      <c r="G4612" s="34">
        <v>0</v>
      </c>
      <c r="H4612" s="34">
        <v>26563.65</v>
      </c>
      <c r="I4612" s="34">
        <v>0</v>
      </c>
      <c r="J4612" s="35">
        <f t="shared" si="504"/>
        <v>60333.54</v>
      </c>
      <c r="K4612" s="35">
        <f t="shared" si="505"/>
        <v>33769.89</v>
      </c>
      <c r="L4612" s="35">
        <f t="shared" si="506"/>
        <v>33769.89</v>
      </c>
      <c r="M4612" s="36">
        <f t="shared" si="507"/>
        <v>0.55972001642867297</v>
      </c>
      <c r="N4612" s="37">
        <f t="shared" si="508"/>
        <v>2023</v>
      </c>
      <c r="O4612" s="38" t="str">
        <f t="shared" si="509"/>
        <v>Q3</v>
      </c>
      <c r="P4612" s="37">
        <f t="shared" si="510"/>
        <v>9</v>
      </c>
    </row>
    <row r="4613" spans="1:16" x14ac:dyDescent="0.25">
      <c r="A4613" s="31">
        <v>45170</v>
      </c>
      <c r="B4613" s="32" t="s">
        <v>81</v>
      </c>
      <c r="C4613" s="32" t="s">
        <v>75</v>
      </c>
      <c r="D4613" s="32" t="s">
        <v>77</v>
      </c>
      <c r="E4613" s="33">
        <v>54</v>
      </c>
      <c r="F4613" s="34">
        <v>41566.370000000003</v>
      </c>
      <c r="G4613" s="34">
        <v>5311.54</v>
      </c>
      <c r="H4613" s="34">
        <v>18422.64</v>
      </c>
      <c r="I4613" s="34">
        <v>0</v>
      </c>
      <c r="J4613" s="35">
        <f t="shared" si="504"/>
        <v>36254.83</v>
      </c>
      <c r="K4613" s="35">
        <f t="shared" si="505"/>
        <v>17832.190000000002</v>
      </c>
      <c r="L4613" s="35">
        <f t="shared" si="506"/>
        <v>17832.190000000002</v>
      </c>
      <c r="M4613" s="36">
        <f t="shared" si="507"/>
        <v>0.49185694706057098</v>
      </c>
      <c r="N4613" s="37">
        <f t="shared" si="508"/>
        <v>2023</v>
      </c>
      <c r="O4613" s="38" t="str">
        <f t="shared" si="509"/>
        <v>Q3</v>
      </c>
      <c r="P4613" s="37">
        <f t="shared" si="510"/>
        <v>9</v>
      </c>
    </row>
    <row r="4614" spans="1:16" x14ac:dyDescent="0.25">
      <c r="A4614" s="31">
        <v>45170</v>
      </c>
      <c r="B4614" s="32" t="s">
        <v>81</v>
      </c>
      <c r="C4614" s="32" t="s">
        <v>78</v>
      </c>
      <c r="D4614" s="32" t="s">
        <v>76</v>
      </c>
      <c r="E4614" s="33">
        <v>466</v>
      </c>
      <c r="F4614" s="34">
        <v>376245.21</v>
      </c>
      <c r="G4614" s="34">
        <v>0</v>
      </c>
      <c r="H4614" s="34">
        <v>168375.02</v>
      </c>
      <c r="I4614" s="34">
        <v>0</v>
      </c>
      <c r="J4614" s="35">
        <f t="shared" si="504"/>
        <v>376245.21</v>
      </c>
      <c r="K4614" s="35">
        <f t="shared" si="505"/>
        <v>207870.19000000003</v>
      </c>
      <c r="L4614" s="35">
        <f t="shared" si="506"/>
        <v>207870.19000000003</v>
      </c>
      <c r="M4614" s="36">
        <f t="shared" si="507"/>
        <v>0.55248594394065509</v>
      </c>
      <c r="N4614" s="37">
        <f t="shared" si="508"/>
        <v>2023</v>
      </c>
      <c r="O4614" s="38" t="str">
        <f t="shared" si="509"/>
        <v>Q3</v>
      </c>
      <c r="P4614" s="37">
        <f t="shared" si="510"/>
        <v>9</v>
      </c>
    </row>
    <row r="4615" spans="1:16" x14ac:dyDescent="0.25">
      <c r="A4615" s="31">
        <v>45170</v>
      </c>
      <c r="B4615" s="32" t="s">
        <v>81</v>
      </c>
      <c r="C4615" s="32" t="s">
        <v>78</v>
      </c>
      <c r="D4615" s="32" t="s">
        <v>77</v>
      </c>
      <c r="E4615" s="33">
        <v>45</v>
      </c>
      <c r="F4615" s="34">
        <v>37211.67</v>
      </c>
      <c r="G4615" s="34">
        <v>1860.59</v>
      </c>
      <c r="H4615" s="34">
        <v>16809.62</v>
      </c>
      <c r="I4615" s="34">
        <v>0</v>
      </c>
      <c r="J4615" s="35">
        <f t="shared" si="504"/>
        <v>35351.08</v>
      </c>
      <c r="K4615" s="35">
        <f t="shared" si="505"/>
        <v>18541.460000000003</v>
      </c>
      <c r="L4615" s="35">
        <f t="shared" si="506"/>
        <v>18541.460000000003</v>
      </c>
      <c r="M4615" s="36">
        <f t="shared" si="507"/>
        <v>0.52449486691778591</v>
      </c>
      <c r="N4615" s="37">
        <f t="shared" si="508"/>
        <v>2023</v>
      </c>
      <c r="O4615" s="38" t="str">
        <f t="shared" si="509"/>
        <v>Q3</v>
      </c>
      <c r="P4615" s="37">
        <f t="shared" si="510"/>
        <v>9</v>
      </c>
    </row>
    <row r="4616" spans="1:16" x14ac:dyDescent="0.25">
      <c r="A4616" s="31">
        <v>45170</v>
      </c>
      <c r="B4616" s="32" t="s">
        <v>81</v>
      </c>
      <c r="C4616" s="32" t="s">
        <v>79</v>
      </c>
      <c r="D4616" s="32" t="s">
        <v>76</v>
      </c>
      <c r="E4616" s="33">
        <v>78</v>
      </c>
      <c r="F4616" s="34">
        <v>69279.58</v>
      </c>
      <c r="G4616" s="34">
        <v>0</v>
      </c>
      <c r="H4616" s="34">
        <v>30558.75</v>
      </c>
      <c r="I4616" s="34">
        <v>0</v>
      </c>
      <c r="J4616" s="35">
        <f t="shared" si="504"/>
        <v>69279.58</v>
      </c>
      <c r="K4616" s="35">
        <f t="shared" si="505"/>
        <v>38720.83</v>
      </c>
      <c r="L4616" s="35">
        <f t="shared" si="506"/>
        <v>38720.83</v>
      </c>
      <c r="M4616" s="36">
        <f t="shared" si="507"/>
        <v>0.55890682362681765</v>
      </c>
      <c r="N4616" s="37">
        <f t="shared" si="508"/>
        <v>2023</v>
      </c>
      <c r="O4616" s="38" t="str">
        <f t="shared" si="509"/>
        <v>Q3</v>
      </c>
      <c r="P4616" s="37">
        <f t="shared" si="510"/>
        <v>9</v>
      </c>
    </row>
    <row r="4617" spans="1:16" x14ac:dyDescent="0.25">
      <c r="A4617" s="31">
        <v>45170</v>
      </c>
      <c r="B4617" s="32" t="s">
        <v>81</v>
      </c>
      <c r="C4617" s="32" t="s">
        <v>79</v>
      </c>
      <c r="D4617" s="32" t="s">
        <v>77</v>
      </c>
      <c r="E4617" s="33">
        <v>17</v>
      </c>
      <c r="F4617" s="34">
        <v>13121.46</v>
      </c>
      <c r="G4617" s="34">
        <v>1517.37</v>
      </c>
      <c r="H4617" s="34">
        <v>5485.69</v>
      </c>
      <c r="I4617" s="34">
        <v>0</v>
      </c>
      <c r="J4617" s="35">
        <f t="shared" si="504"/>
        <v>11604.09</v>
      </c>
      <c r="K4617" s="35">
        <f t="shared" si="505"/>
        <v>6118.4000000000005</v>
      </c>
      <c r="L4617" s="35">
        <f t="shared" si="506"/>
        <v>6118.4000000000005</v>
      </c>
      <c r="M4617" s="36">
        <f t="shared" si="507"/>
        <v>0.5272623704228423</v>
      </c>
      <c r="N4617" s="37">
        <f t="shared" si="508"/>
        <v>2023</v>
      </c>
      <c r="O4617" s="38" t="str">
        <f t="shared" si="509"/>
        <v>Q3</v>
      </c>
      <c r="P4617" s="37">
        <f t="shared" si="510"/>
        <v>9</v>
      </c>
    </row>
    <row r="4618" spans="1:16" x14ac:dyDescent="0.25">
      <c r="A4618" s="31">
        <v>45170</v>
      </c>
      <c r="B4618" s="32" t="s">
        <v>82</v>
      </c>
      <c r="C4618" s="32" t="s">
        <v>86</v>
      </c>
      <c r="D4618" s="32" t="s">
        <v>76</v>
      </c>
      <c r="E4618" s="33">
        <v>240</v>
      </c>
      <c r="F4618" s="34">
        <v>26092.63</v>
      </c>
      <c r="G4618" s="34">
        <v>0</v>
      </c>
      <c r="H4618" s="34">
        <v>21887.37</v>
      </c>
      <c r="I4618" s="34">
        <v>2464.94</v>
      </c>
      <c r="J4618" s="35">
        <f t="shared" si="504"/>
        <v>26092.63</v>
      </c>
      <c r="K4618" s="35">
        <f t="shared" si="505"/>
        <v>4205.260000000002</v>
      </c>
      <c r="L4618" s="35">
        <f t="shared" si="506"/>
        <v>1740.320000000002</v>
      </c>
      <c r="M4618" s="36">
        <f t="shared" si="507"/>
        <v>0.16116658228779551</v>
      </c>
      <c r="N4618" s="37">
        <f t="shared" si="508"/>
        <v>2023</v>
      </c>
      <c r="O4618" s="38" t="str">
        <f t="shared" si="509"/>
        <v>Q3</v>
      </c>
      <c r="P4618" s="37">
        <f t="shared" si="510"/>
        <v>9</v>
      </c>
    </row>
    <row r="4619" spans="1:16" x14ac:dyDescent="0.25">
      <c r="A4619" s="31">
        <v>45170</v>
      </c>
      <c r="B4619" s="32" t="s">
        <v>82</v>
      </c>
      <c r="C4619" s="32" t="s">
        <v>86</v>
      </c>
      <c r="D4619" s="32" t="s">
        <v>77</v>
      </c>
      <c r="E4619" s="33">
        <v>141</v>
      </c>
      <c r="F4619" s="34">
        <v>15423.55</v>
      </c>
      <c r="G4619" s="34">
        <v>2446.44</v>
      </c>
      <c r="H4619" s="34">
        <v>12521.51</v>
      </c>
      <c r="I4619" s="34">
        <v>1242.3699999999999</v>
      </c>
      <c r="J4619" s="35">
        <f t="shared" si="504"/>
        <v>12977.109999999999</v>
      </c>
      <c r="K4619" s="35">
        <f t="shared" si="505"/>
        <v>455.59999999999854</v>
      </c>
      <c r="L4619" s="35">
        <f t="shared" si="506"/>
        <v>-786.77000000000135</v>
      </c>
      <c r="M4619" s="36">
        <f t="shared" si="507"/>
        <v>3.5107970881035809E-2</v>
      </c>
      <c r="N4619" s="37">
        <f t="shared" si="508"/>
        <v>2023</v>
      </c>
      <c r="O4619" s="38" t="str">
        <f t="shared" si="509"/>
        <v>Q3</v>
      </c>
      <c r="P4619" s="37">
        <f t="shared" si="510"/>
        <v>9</v>
      </c>
    </row>
    <row r="4620" spans="1:16" x14ac:dyDescent="0.25">
      <c r="A4620" s="31">
        <v>45170</v>
      </c>
      <c r="B4620" s="32" t="s">
        <v>82</v>
      </c>
      <c r="C4620" s="32" t="s">
        <v>75</v>
      </c>
      <c r="D4620" s="32" t="s">
        <v>76</v>
      </c>
      <c r="E4620" s="33">
        <v>281</v>
      </c>
      <c r="F4620" s="34">
        <v>31030.81</v>
      </c>
      <c r="G4620" s="34">
        <v>0</v>
      </c>
      <c r="H4620" s="34">
        <v>24523.82</v>
      </c>
      <c r="I4620" s="34">
        <v>0</v>
      </c>
      <c r="J4620" s="35">
        <f t="shared" si="504"/>
        <v>31030.81</v>
      </c>
      <c r="K4620" s="35">
        <f t="shared" si="505"/>
        <v>6506.9900000000016</v>
      </c>
      <c r="L4620" s="35">
        <f t="shared" si="506"/>
        <v>6506.9900000000016</v>
      </c>
      <c r="M4620" s="36">
        <f t="shared" si="507"/>
        <v>0.20969449395616813</v>
      </c>
      <c r="N4620" s="37">
        <f t="shared" si="508"/>
        <v>2023</v>
      </c>
      <c r="O4620" s="38" t="str">
        <f t="shared" si="509"/>
        <v>Q3</v>
      </c>
      <c r="P4620" s="37">
        <f t="shared" si="510"/>
        <v>9</v>
      </c>
    </row>
    <row r="4621" spans="1:16" x14ac:dyDescent="0.25">
      <c r="A4621" s="31">
        <v>45170</v>
      </c>
      <c r="B4621" s="32" t="s">
        <v>82</v>
      </c>
      <c r="C4621" s="32" t="s">
        <v>75</v>
      </c>
      <c r="D4621" s="32" t="s">
        <v>77</v>
      </c>
      <c r="E4621" s="33">
        <v>160</v>
      </c>
      <c r="F4621" s="34">
        <v>18537.7</v>
      </c>
      <c r="G4621" s="34">
        <v>2318.98</v>
      </c>
      <c r="H4621" s="34">
        <v>15436.55</v>
      </c>
      <c r="I4621" s="34">
        <v>0</v>
      </c>
      <c r="J4621" s="35">
        <f t="shared" si="504"/>
        <v>16218.720000000001</v>
      </c>
      <c r="K4621" s="35">
        <f t="shared" si="505"/>
        <v>782.17000000000189</v>
      </c>
      <c r="L4621" s="35">
        <f t="shared" si="506"/>
        <v>782.17000000000189</v>
      </c>
      <c r="M4621" s="36">
        <f t="shared" si="507"/>
        <v>4.8226370515059257E-2</v>
      </c>
      <c r="N4621" s="37">
        <f t="shared" si="508"/>
        <v>2023</v>
      </c>
      <c r="O4621" s="38" t="str">
        <f t="shared" si="509"/>
        <v>Q3</v>
      </c>
      <c r="P4621" s="37">
        <f t="shared" si="510"/>
        <v>9</v>
      </c>
    </row>
    <row r="4622" spans="1:16" x14ac:dyDescent="0.25">
      <c r="A4622" s="31">
        <v>45170</v>
      </c>
      <c r="B4622" s="32" t="s">
        <v>82</v>
      </c>
      <c r="C4622" s="32" t="s">
        <v>78</v>
      </c>
      <c r="D4622" s="32" t="s">
        <v>76</v>
      </c>
      <c r="E4622" s="33">
        <v>1963</v>
      </c>
      <c r="F4622" s="34">
        <v>217799.12</v>
      </c>
      <c r="G4622" s="34">
        <v>0</v>
      </c>
      <c r="H4622" s="34">
        <v>176326.07</v>
      </c>
      <c r="I4622" s="34">
        <v>0</v>
      </c>
      <c r="J4622" s="35">
        <f t="shared" si="504"/>
        <v>217799.12</v>
      </c>
      <c r="K4622" s="35">
        <f t="shared" si="505"/>
        <v>41473.049999999988</v>
      </c>
      <c r="L4622" s="35">
        <f t="shared" si="506"/>
        <v>41473.049999999988</v>
      </c>
      <c r="M4622" s="36">
        <f t="shared" si="507"/>
        <v>0.19041881344607817</v>
      </c>
      <c r="N4622" s="37">
        <f t="shared" si="508"/>
        <v>2023</v>
      </c>
      <c r="O4622" s="38" t="str">
        <f t="shared" si="509"/>
        <v>Q3</v>
      </c>
      <c r="P4622" s="37">
        <f t="shared" si="510"/>
        <v>9</v>
      </c>
    </row>
    <row r="4623" spans="1:16" x14ac:dyDescent="0.25">
      <c r="A4623" s="31">
        <v>45170</v>
      </c>
      <c r="B4623" s="32" t="s">
        <v>82</v>
      </c>
      <c r="C4623" s="32" t="s">
        <v>78</v>
      </c>
      <c r="D4623" s="32" t="s">
        <v>77</v>
      </c>
      <c r="E4623" s="33">
        <v>203</v>
      </c>
      <c r="F4623" s="34">
        <v>22406.42</v>
      </c>
      <c r="G4623" s="34">
        <v>1120.31</v>
      </c>
      <c r="H4623" s="34">
        <v>18062.53</v>
      </c>
      <c r="I4623" s="34">
        <v>0</v>
      </c>
      <c r="J4623" s="35">
        <f t="shared" si="504"/>
        <v>21286.109999999997</v>
      </c>
      <c r="K4623" s="35">
        <f t="shared" si="505"/>
        <v>3223.5799999999981</v>
      </c>
      <c r="L4623" s="35">
        <f t="shared" si="506"/>
        <v>3223.5799999999981</v>
      </c>
      <c r="M4623" s="36">
        <f t="shared" si="507"/>
        <v>0.15144054033357895</v>
      </c>
      <c r="N4623" s="37">
        <f t="shared" si="508"/>
        <v>2023</v>
      </c>
      <c r="O4623" s="38" t="str">
        <f t="shared" si="509"/>
        <v>Q3</v>
      </c>
      <c r="P4623" s="37">
        <f t="shared" si="510"/>
        <v>9</v>
      </c>
    </row>
    <row r="4624" spans="1:16" x14ac:dyDescent="0.25">
      <c r="A4624" s="31">
        <v>45170</v>
      </c>
      <c r="B4624" s="32" t="s">
        <v>82</v>
      </c>
      <c r="C4624" s="32" t="s">
        <v>79</v>
      </c>
      <c r="D4624" s="32" t="s">
        <v>76</v>
      </c>
      <c r="E4624" s="33">
        <v>148</v>
      </c>
      <c r="F4624" s="34">
        <v>17321.169999999998</v>
      </c>
      <c r="G4624" s="34">
        <v>0</v>
      </c>
      <c r="H4624" s="34">
        <v>14220.83</v>
      </c>
      <c r="I4624" s="34">
        <v>0</v>
      </c>
      <c r="J4624" s="35">
        <f t="shared" si="504"/>
        <v>17321.169999999998</v>
      </c>
      <c r="K4624" s="35">
        <f t="shared" si="505"/>
        <v>3100.3399999999983</v>
      </c>
      <c r="L4624" s="35">
        <f t="shared" si="506"/>
        <v>3100.3399999999983</v>
      </c>
      <c r="M4624" s="36">
        <f t="shared" si="507"/>
        <v>0.17899137298461931</v>
      </c>
      <c r="N4624" s="37">
        <f t="shared" si="508"/>
        <v>2023</v>
      </c>
      <c r="O4624" s="38" t="str">
        <f t="shared" si="509"/>
        <v>Q3</v>
      </c>
      <c r="P4624" s="37">
        <f t="shared" si="510"/>
        <v>9</v>
      </c>
    </row>
    <row r="4625" spans="1:16" x14ac:dyDescent="0.25">
      <c r="A4625" s="31">
        <v>45170</v>
      </c>
      <c r="B4625" s="32" t="s">
        <v>82</v>
      </c>
      <c r="C4625" s="32" t="s">
        <v>79</v>
      </c>
      <c r="D4625" s="32" t="s">
        <v>77</v>
      </c>
      <c r="E4625" s="33">
        <v>73</v>
      </c>
      <c r="F4625" s="34">
        <v>7149.5</v>
      </c>
      <c r="G4625" s="34">
        <v>852.69</v>
      </c>
      <c r="H4625" s="34">
        <v>5812.65</v>
      </c>
      <c r="I4625" s="34">
        <v>0</v>
      </c>
      <c r="J4625" s="35">
        <f t="shared" si="504"/>
        <v>6296.8099999999995</v>
      </c>
      <c r="K4625" s="35">
        <f t="shared" si="505"/>
        <v>484.15999999999985</v>
      </c>
      <c r="L4625" s="35">
        <f t="shared" si="506"/>
        <v>484.15999999999985</v>
      </c>
      <c r="M4625" s="36">
        <f t="shared" si="507"/>
        <v>7.6889726702886046E-2</v>
      </c>
      <c r="N4625" s="37">
        <f t="shared" si="508"/>
        <v>2023</v>
      </c>
      <c r="O4625" s="38" t="str">
        <f t="shared" si="509"/>
        <v>Q3</v>
      </c>
      <c r="P4625" s="37">
        <f t="shared" si="510"/>
        <v>9</v>
      </c>
    </row>
    <row r="4626" spans="1:16" x14ac:dyDescent="0.25">
      <c r="A4626" s="31">
        <v>45170</v>
      </c>
      <c r="B4626" s="32" t="s">
        <v>83</v>
      </c>
      <c r="C4626" s="32" t="s">
        <v>86</v>
      </c>
      <c r="D4626" s="32" t="s">
        <v>76</v>
      </c>
      <c r="E4626" s="33">
        <v>112</v>
      </c>
      <c r="F4626" s="34">
        <v>71443.600000000006</v>
      </c>
      <c r="G4626" s="34">
        <v>0</v>
      </c>
      <c r="H4626" s="34">
        <v>37187.629999999997</v>
      </c>
      <c r="I4626" s="34">
        <v>6771.01</v>
      </c>
      <c r="J4626" s="35">
        <f t="shared" si="504"/>
        <v>71443.600000000006</v>
      </c>
      <c r="K4626" s="35">
        <f t="shared" si="505"/>
        <v>34255.970000000008</v>
      </c>
      <c r="L4626" s="35">
        <f t="shared" si="506"/>
        <v>27484.960000000006</v>
      </c>
      <c r="M4626" s="36">
        <f t="shared" si="507"/>
        <v>0.47948269684058481</v>
      </c>
      <c r="N4626" s="37">
        <f t="shared" si="508"/>
        <v>2023</v>
      </c>
      <c r="O4626" s="38" t="str">
        <f t="shared" si="509"/>
        <v>Q3</v>
      </c>
      <c r="P4626" s="37">
        <f t="shared" si="510"/>
        <v>9</v>
      </c>
    </row>
    <row r="4627" spans="1:16" x14ac:dyDescent="0.25">
      <c r="A4627" s="31">
        <v>45170</v>
      </c>
      <c r="B4627" s="32" t="s">
        <v>83</v>
      </c>
      <c r="C4627" s="32" t="s">
        <v>86</v>
      </c>
      <c r="D4627" s="32" t="s">
        <v>77</v>
      </c>
      <c r="E4627" s="33">
        <v>44</v>
      </c>
      <c r="F4627" s="34">
        <v>37764.14</v>
      </c>
      <c r="G4627" s="34">
        <v>6214.9</v>
      </c>
      <c r="H4627" s="34">
        <v>20256.68</v>
      </c>
      <c r="I4627" s="34">
        <v>3017.49</v>
      </c>
      <c r="J4627" s="35">
        <f t="shared" si="504"/>
        <v>31549.239999999998</v>
      </c>
      <c r="K4627" s="35">
        <f t="shared" si="505"/>
        <v>11292.559999999998</v>
      </c>
      <c r="L4627" s="35">
        <f t="shared" si="506"/>
        <v>8275.0699999999979</v>
      </c>
      <c r="M4627" s="36">
        <f t="shared" si="507"/>
        <v>0.35793445420555292</v>
      </c>
      <c r="N4627" s="37">
        <f t="shared" si="508"/>
        <v>2023</v>
      </c>
      <c r="O4627" s="38" t="str">
        <f t="shared" si="509"/>
        <v>Q3</v>
      </c>
      <c r="P4627" s="37">
        <f t="shared" si="510"/>
        <v>9</v>
      </c>
    </row>
    <row r="4628" spans="1:16" x14ac:dyDescent="0.25">
      <c r="A4628" s="31">
        <v>45170</v>
      </c>
      <c r="B4628" s="32" t="s">
        <v>83</v>
      </c>
      <c r="C4628" s="32" t="s">
        <v>75</v>
      </c>
      <c r="D4628" s="32" t="s">
        <v>76</v>
      </c>
      <c r="E4628" s="33">
        <v>132</v>
      </c>
      <c r="F4628" s="34">
        <v>71588.31</v>
      </c>
      <c r="G4628" s="34">
        <v>0</v>
      </c>
      <c r="H4628" s="34">
        <v>37486.68</v>
      </c>
      <c r="I4628" s="34">
        <v>0</v>
      </c>
      <c r="J4628" s="35">
        <f t="shared" si="504"/>
        <v>71588.31</v>
      </c>
      <c r="K4628" s="35">
        <f t="shared" si="505"/>
        <v>34101.629999999997</v>
      </c>
      <c r="L4628" s="35">
        <f t="shared" si="506"/>
        <v>34101.629999999997</v>
      </c>
      <c r="M4628" s="36">
        <f t="shared" si="507"/>
        <v>0.47635752261786873</v>
      </c>
      <c r="N4628" s="37">
        <f t="shared" si="508"/>
        <v>2023</v>
      </c>
      <c r="O4628" s="38" t="str">
        <f t="shared" si="509"/>
        <v>Q3</v>
      </c>
      <c r="P4628" s="37">
        <f t="shared" si="510"/>
        <v>9</v>
      </c>
    </row>
    <row r="4629" spans="1:16" x14ac:dyDescent="0.25">
      <c r="A4629" s="31">
        <v>45170</v>
      </c>
      <c r="B4629" s="32" t="s">
        <v>83</v>
      </c>
      <c r="C4629" s="32" t="s">
        <v>75</v>
      </c>
      <c r="D4629" s="32" t="s">
        <v>77</v>
      </c>
      <c r="E4629" s="33">
        <v>69</v>
      </c>
      <c r="F4629" s="34">
        <v>40848.400000000001</v>
      </c>
      <c r="G4629" s="34">
        <v>5870.43</v>
      </c>
      <c r="H4629" s="34">
        <v>21458.49</v>
      </c>
      <c r="I4629" s="34">
        <v>0</v>
      </c>
      <c r="J4629" s="35">
        <f t="shared" si="504"/>
        <v>34977.97</v>
      </c>
      <c r="K4629" s="35">
        <f t="shared" si="505"/>
        <v>13519.48</v>
      </c>
      <c r="L4629" s="35">
        <f t="shared" si="506"/>
        <v>13519.48</v>
      </c>
      <c r="M4629" s="36">
        <f t="shared" si="507"/>
        <v>0.38651414018595132</v>
      </c>
      <c r="N4629" s="37">
        <f t="shared" si="508"/>
        <v>2023</v>
      </c>
      <c r="O4629" s="38" t="str">
        <f t="shared" si="509"/>
        <v>Q3</v>
      </c>
      <c r="P4629" s="37">
        <f t="shared" si="510"/>
        <v>9</v>
      </c>
    </row>
    <row r="4630" spans="1:16" x14ac:dyDescent="0.25">
      <c r="A4630" s="31">
        <v>45170</v>
      </c>
      <c r="B4630" s="32" t="s">
        <v>83</v>
      </c>
      <c r="C4630" s="32" t="s">
        <v>78</v>
      </c>
      <c r="D4630" s="32" t="s">
        <v>76</v>
      </c>
      <c r="E4630" s="33">
        <v>504</v>
      </c>
      <c r="F4630" s="34">
        <v>299769.98</v>
      </c>
      <c r="G4630" s="34">
        <v>0</v>
      </c>
      <c r="H4630" s="34">
        <v>157344.87</v>
      </c>
      <c r="I4630" s="34">
        <v>0</v>
      </c>
      <c r="J4630" s="35">
        <f t="shared" si="504"/>
        <v>299769.98</v>
      </c>
      <c r="K4630" s="35">
        <f t="shared" si="505"/>
        <v>142425.10999999999</v>
      </c>
      <c r="L4630" s="35">
        <f t="shared" si="506"/>
        <v>142425.10999999999</v>
      </c>
      <c r="M4630" s="36">
        <f t="shared" si="507"/>
        <v>0.47511465290820648</v>
      </c>
      <c r="N4630" s="37">
        <f t="shared" si="508"/>
        <v>2023</v>
      </c>
      <c r="O4630" s="38" t="str">
        <f t="shared" si="509"/>
        <v>Q3</v>
      </c>
      <c r="P4630" s="37">
        <f t="shared" si="510"/>
        <v>9</v>
      </c>
    </row>
    <row r="4631" spans="1:16" x14ac:dyDescent="0.25">
      <c r="A4631" s="31">
        <v>45170</v>
      </c>
      <c r="B4631" s="32" t="s">
        <v>83</v>
      </c>
      <c r="C4631" s="32" t="s">
        <v>78</v>
      </c>
      <c r="D4631" s="32" t="s">
        <v>77</v>
      </c>
      <c r="E4631" s="33">
        <v>87</v>
      </c>
      <c r="F4631" s="34">
        <v>58735.68</v>
      </c>
      <c r="G4631" s="34">
        <v>2936.81</v>
      </c>
      <c r="H4631" s="34">
        <v>31367.87</v>
      </c>
      <c r="I4631" s="34">
        <v>0</v>
      </c>
      <c r="J4631" s="35">
        <f t="shared" si="504"/>
        <v>55798.87</v>
      </c>
      <c r="K4631" s="35">
        <f t="shared" si="505"/>
        <v>24431.000000000004</v>
      </c>
      <c r="L4631" s="35">
        <f t="shared" si="506"/>
        <v>24431.000000000004</v>
      </c>
      <c r="M4631" s="36">
        <f t="shared" si="507"/>
        <v>0.43784040787922773</v>
      </c>
      <c r="N4631" s="37">
        <f t="shared" si="508"/>
        <v>2023</v>
      </c>
      <c r="O4631" s="38" t="str">
        <f t="shared" si="509"/>
        <v>Q3</v>
      </c>
      <c r="P4631" s="37">
        <f t="shared" si="510"/>
        <v>9</v>
      </c>
    </row>
    <row r="4632" spans="1:16" x14ac:dyDescent="0.25">
      <c r="A4632" s="31">
        <v>45170</v>
      </c>
      <c r="B4632" s="32" t="s">
        <v>83</v>
      </c>
      <c r="C4632" s="32" t="s">
        <v>79</v>
      </c>
      <c r="D4632" s="32" t="s">
        <v>76</v>
      </c>
      <c r="E4632" s="33">
        <v>64</v>
      </c>
      <c r="F4632" s="34">
        <v>41552.53</v>
      </c>
      <c r="G4632" s="34">
        <v>0</v>
      </c>
      <c r="H4632" s="34">
        <v>21885.53</v>
      </c>
      <c r="I4632" s="34">
        <v>0</v>
      </c>
      <c r="J4632" s="35">
        <f t="shared" si="504"/>
        <v>41552.53</v>
      </c>
      <c r="K4632" s="35">
        <f t="shared" si="505"/>
        <v>19667</v>
      </c>
      <c r="L4632" s="35">
        <f t="shared" si="506"/>
        <v>19667</v>
      </c>
      <c r="M4632" s="36">
        <f t="shared" si="507"/>
        <v>0.47330451358798131</v>
      </c>
      <c r="N4632" s="37">
        <f t="shared" si="508"/>
        <v>2023</v>
      </c>
      <c r="O4632" s="38" t="str">
        <f t="shared" si="509"/>
        <v>Q3</v>
      </c>
      <c r="P4632" s="37">
        <f t="shared" si="510"/>
        <v>9</v>
      </c>
    </row>
    <row r="4633" spans="1:16" x14ac:dyDescent="0.25">
      <c r="A4633" s="31">
        <v>45170</v>
      </c>
      <c r="B4633" s="32" t="s">
        <v>83</v>
      </c>
      <c r="C4633" s="32" t="s">
        <v>79</v>
      </c>
      <c r="D4633" s="32" t="s">
        <v>77</v>
      </c>
      <c r="E4633" s="33">
        <v>13</v>
      </c>
      <c r="F4633" s="34">
        <v>8005.18</v>
      </c>
      <c r="G4633" s="34">
        <v>1207.6300000000001</v>
      </c>
      <c r="H4633" s="34">
        <v>4248.03</v>
      </c>
      <c r="I4633" s="34">
        <v>0</v>
      </c>
      <c r="J4633" s="35">
        <f t="shared" si="504"/>
        <v>6797.55</v>
      </c>
      <c r="K4633" s="35">
        <f t="shared" si="505"/>
        <v>2549.5200000000004</v>
      </c>
      <c r="L4633" s="35">
        <f t="shared" si="506"/>
        <v>2549.5200000000004</v>
      </c>
      <c r="M4633" s="36">
        <f t="shared" si="507"/>
        <v>0.37506454531412059</v>
      </c>
      <c r="N4633" s="37">
        <f t="shared" si="508"/>
        <v>2023</v>
      </c>
      <c r="O4633" s="38" t="str">
        <f t="shared" si="509"/>
        <v>Q3</v>
      </c>
      <c r="P4633" s="37">
        <f t="shared" si="510"/>
        <v>9</v>
      </c>
    </row>
    <row r="4634" spans="1:16" x14ac:dyDescent="0.25">
      <c r="A4634" s="31">
        <v>45170</v>
      </c>
      <c r="B4634" s="32" t="s">
        <v>84</v>
      </c>
      <c r="C4634" s="32" t="s">
        <v>86</v>
      </c>
      <c r="D4634" s="32" t="s">
        <v>76</v>
      </c>
      <c r="E4634" s="33">
        <v>71</v>
      </c>
      <c r="F4634" s="34">
        <v>298565.28000000003</v>
      </c>
      <c r="G4634" s="34">
        <v>0</v>
      </c>
      <c r="H4634" s="34">
        <v>244388.88</v>
      </c>
      <c r="I4634" s="34">
        <v>28332.46</v>
      </c>
      <c r="J4634" s="35">
        <f t="shared" si="504"/>
        <v>298565.28000000003</v>
      </c>
      <c r="K4634" s="35">
        <f t="shared" si="505"/>
        <v>54176.400000000023</v>
      </c>
      <c r="L4634" s="35">
        <f t="shared" si="506"/>
        <v>25843.940000000024</v>
      </c>
      <c r="M4634" s="36">
        <f t="shared" si="507"/>
        <v>0.18145579419013497</v>
      </c>
      <c r="N4634" s="37">
        <f t="shared" si="508"/>
        <v>2023</v>
      </c>
      <c r="O4634" s="38" t="str">
        <f t="shared" si="509"/>
        <v>Q3</v>
      </c>
      <c r="P4634" s="37">
        <f t="shared" si="510"/>
        <v>9</v>
      </c>
    </row>
    <row r="4635" spans="1:16" x14ac:dyDescent="0.25">
      <c r="A4635" s="31">
        <v>45170</v>
      </c>
      <c r="B4635" s="32" t="s">
        <v>84</v>
      </c>
      <c r="C4635" s="32" t="s">
        <v>86</v>
      </c>
      <c r="D4635" s="32" t="s">
        <v>77</v>
      </c>
      <c r="E4635" s="33">
        <v>26</v>
      </c>
      <c r="F4635" s="34">
        <v>115964.43</v>
      </c>
      <c r="G4635" s="34">
        <v>16667.150000000001</v>
      </c>
      <c r="H4635" s="34">
        <v>93597.63</v>
      </c>
      <c r="I4635" s="34">
        <v>9463.4599999999991</v>
      </c>
      <c r="J4635" s="35">
        <f t="shared" si="504"/>
        <v>99297.279999999999</v>
      </c>
      <c r="K4635" s="35">
        <f t="shared" si="505"/>
        <v>5699.6499999999942</v>
      </c>
      <c r="L4635" s="35">
        <f t="shared" si="506"/>
        <v>-3763.8100000000049</v>
      </c>
      <c r="M4635" s="36">
        <f t="shared" si="507"/>
        <v>5.7399860298288072E-2</v>
      </c>
      <c r="N4635" s="37">
        <f t="shared" si="508"/>
        <v>2023</v>
      </c>
      <c r="O4635" s="38" t="str">
        <f t="shared" si="509"/>
        <v>Q3</v>
      </c>
      <c r="P4635" s="37">
        <f t="shared" si="510"/>
        <v>9</v>
      </c>
    </row>
    <row r="4636" spans="1:16" x14ac:dyDescent="0.25">
      <c r="A4636" s="31">
        <v>45170</v>
      </c>
      <c r="B4636" s="32" t="s">
        <v>84</v>
      </c>
      <c r="C4636" s="32" t="s">
        <v>75</v>
      </c>
      <c r="D4636" s="32" t="s">
        <v>76</v>
      </c>
      <c r="E4636" s="33">
        <v>79</v>
      </c>
      <c r="F4636" s="34">
        <v>311788.93</v>
      </c>
      <c r="G4636" s="34">
        <v>0</v>
      </c>
      <c r="H4636" s="34">
        <v>251845.03</v>
      </c>
      <c r="I4636" s="34">
        <v>0</v>
      </c>
      <c r="J4636" s="35">
        <f t="shared" si="504"/>
        <v>311788.93</v>
      </c>
      <c r="K4636" s="35">
        <f t="shared" si="505"/>
        <v>59943.899999999994</v>
      </c>
      <c r="L4636" s="35">
        <f t="shared" si="506"/>
        <v>59943.899999999994</v>
      </c>
      <c r="M4636" s="36">
        <f t="shared" si="507"/>
        <v>0.19225794834986604</v>
      </c>
      <c r="N4636" s="37">
        <f t="shared" si="508"/>
        <v>2023</v>
      </c>
      <c r="O4636" s="38" t="str">
        <f t="shared" si="509"/>
        <v>Q3</v>
      </c>
      <c r="P4636" s="37">
        <f t="shared" si="510"/>
        <v>9</v>
      </c>
    </row>
    <row r="4637" spans="1:16" x14ac:dyDescent="0.25">
      <c r="A4637" s="31">
        <v>45170</v>
      </c>
      <c r="B4637" s="32" t="s">
        <v>84</v>
      </c>
      <c r="C4637" s="32" t="s">
        <v>75</v>
      </c>
      <c r="D4637" s="32" t="s">
        <v>77</v>
      </c>
      <c r="E4637" s="33">
        <v>31</v>
      </c>
      <c r="F4637" s="34">
        <v>123011.62</v>
      </c>
      <c r="G4637" s="34">
        <v>17187.52</v>
      </c>
      <c r="H4637" s="34">
        <v>101885.3</v>
      </c>
      <c r="I4637" s="34">
        <v>0</v>
      </c>
      <c r="J4637" s="35">
        <f t="shared" si="504"/>
        <v>105824.09999999999</v>
      </c>
      <c r="K4637" s="35">
        <f t="shared" si="505"/>
        <v>3938.7999999999884</v>
      </c>
      <c r="L4637" s="35">
        <f t="shared" si="506"/>
        <v>3938.7999999999884</v>
      </c>
      <c r="M4637" s="36">
        <f t="shared" si="507"/>
        <v>3.7220255121470334E-2</v>
      </c>
      <c r="N4637" s="37">
        <f t="shared" si="508"/>
        <v>2023</v>
      </c>
      <c r="O4637" s="38" t="str">
        <f t="shared" si="509"/>
        <v>Q3</v>
      </c>
      <c r="P4637" s="37">
        <f t="shared" si="510"/>
        <v>9</v>
      </c>
    </row>
    <row r="4638" spans="1:16" x14ac:dyDescent="0.25">
      <c r="A4638" s="31">
        <v>45170</v>
      </c>
      <c r="B4638" s="32" t="s">
        <v>84</v>
      </c>
      <c r="C4638" s="32" t="s">
        <v>78</v>
      </c>
      <c r="D4638" s="32" t="s">
        <v>76</v>
      </c>
      <c r="E4638" s="33">
        <v>199</v>
      </c>
      <c r="F4638" s="34">
        <v>864858.18</v>
      </c>
      <c r="G4638" s="34">
        <v>0</v>
      </c>
      <c r="H4638" s="34">
        <v>714350.54</v>
      </c>
      <c r="I4638" s="34">
        <v>0</v>
      </c>
      <c r="J4638" s="35">
        <f t="shared" si="504"/>
        <v>864858.18</v>
      </c>
      <c r="K4638" s="35">
        <f t="shared" si="505"/>
        <v>150507.64000000001</v>
      </c>
      <c r="L4638" s="35">
        <f t="shared" si="506"/>
        <v>150507.64000000001</v>
      </c>
      <c r="M4638" s="36">
        <f t="shared" si="507"/>
        <v>0.17402580386069771</v>
      </c>
      <c r="N4638" s="37">
        <f t="shared" si="508"/>
        <v>2023</v>
      </c>
      <c r="O4638" s="38" t="str">
        <f t="shared" si="509"/>
        <v>Q3</v>
      </c>
      <c r="P4638" s="37">
        <f t="shared" si="510"/>
        <v>9</v>
      </c>
    </row>
    <row r="4639" spans="1:16" x14ac:dyDescent="0.25">
      <c r="A4639" s="31">
        <v>45170</v>
      </c>
      <c r="B4639" s="32" t="s">
        <v>84</v>
      </c>
      <c r="C4639" s="32" t="s">
        <v>78</v>
      </c>
      <c r="D4639" s="32" t="s">
        <v>77</v>
      </c>
      <c r="E4639" s="33">
        <v>25</v>
      </c>
      <c r="F4639" s="34">
        <v>113564.83</v>
      </c>
      <c r="G4639" s="34">
        <v>5678.26</v>
      </c>
      <c r="H4639" s="34">
        <v>89295.97</v>
      </c>
      <c r="I4639" s="34">
        <v>0</v>
      </c>
      <c r="J4639" s="35">
        <f t="shared" si="504"/>
        <v>107886.57</v>
      </c>
      <c r="K4639" s="35">
        <f t="shared" si="505"/>
        <v>18590.600000000006</v>
      </c>
      <c r="L4639" s="35">
        <f t="shared" si="506"/>
        <v>18590.600000000006</v>
      </c>
      <c r="M4639" s="36">
        <f t="shared" si="507"/>
        <v>0.17231616502406188</v>
      </c>
      <c r="N4639" s="37">
        <f t="shared" si="508"/>
        <v>2023</v>
      </c>
      <c r="O4639" s="38" t="str">
        <f t="shared" si="509"/>
        <v>Q3</v>
      </c>
      <c r="P4639" s="37">
        <f t="shared" si="510"/>
        <v>9</v>
      </c>
    </row>
    <row r="4640" spans="1:16" x14ac:dyDescent="0.25">
      <c r="A4640" s="31">
        <v>45170</v>
      </c>
      <c r="B4640" s="32" t="s">
        <v>84</v>
      </c>
      <c r="C4640" s="32" t="s">
        <v>79</v>
      </c>
      <c r="D4640" s="32" t="s">
        <v>76</v>
      </c>
      <c r="E4640" s="33">
        <v>40</v>
      </c>
      <c r="F4640" s="34">
        <v>183318.78</v>
      </c>
      <c r="G4640" s="34">
        <v>0</v>
      </c>
      <c r="H4640" s="34">
        <v>151177.4</v>
      </c>
      <c r="I4640" s="34">
        <v>0</v>
      </c>
      <c r="J4640" s="35">
        <f t="shared" si="504"/>
        <v>183318.78</v>
      </c>
      <c r="K4640" s="35">
        <f t="shared" si="505"/>
        <v>32141.380000000005</v>
      </c>
      <c r="L4640" s="35">
        <f t="shared" si="506"/>
        <v>32141.380000000005</v>
      </c>
      <c r="M4640" s="36">
        <f t="shared" si="507"/>
        <v>0.17533053623856762</v>
      </c>
      <c r="N4640" s="37">
        <f t="shared" si="508"/>
        <v>2023</v>
      </c>
      <c r="O4640" s="38" t="str">
        <f t="shared" si="509"/>
        <v>Q3</v>
      </c>
      <c r="P4640" s="37">
        <f t="shared" si="510"/>
        <v>9</v>
      </c>
    </row>
    <row r="4641" spans="1:16" x14ac:dyDescent="0.25">
      <c r="A4641" s="31">
        <v>45170</v>
      </c>
      <c r="B4641" s="32" t="s">
        <v>84</v>
      </c>
      <c r="C4641" s="32" t="s">
        <v>79</v>
      </c>
      <c r="D4641" s="32" t="s">
        <v>77</v>
      </c>
      <c r="E4641" s="33">
        <v>19</v>
      </c>
      <c r="F4641" s="34">
        <v>82890.31</v>
      </c>
      <c r="G4641" s="34">
        <v>8508.32</v>
      </c>
      <c r="H4641" s="34">
        <v>65354.64</v>
      </c>
      <c r="I4641" s="34">
        <v>0</v>
      </c>
      <c r="J4641" s="35">
        <f t="shared" si="504"/>
        <v>74381.989999999991</v>
      </c>
      <c r="K4641" s="35">
        <f t="shared" si="505"/>
        <v>9027.3499999999913</v>
      </c>
      <c r="L4641" s="35">
        <f t="shared" si="506"/>
        <v>9027.3499999999913</v>
      </c>
      <c r="M4641" s="36">
        <f t="shared" si="507"/>
        <v>0.12136472820907308</v>
      </c>
      <c r="N4641" s="37">
        <f t="shared" si="508"/>
        <v>2023</v>
      </c>
      <c r="O4641" s="38" t="str">
        <f t="shared" si="509"/>
        <v>Q3</v>
      </c>
      <c r="P4641" s="37">
        <f t="shared" si="510"/>
        <v>9</v>
      </c>
    </row>
    <row r="4642" spans="1:16" x14ac:dyDescent="0.25">
      <c r="A4642" s="31">
        <v>45170</v>
      </c>
      <c r="B4642" s="32" t="s">
        <v>85</v>
      </c>
      <c r="C4642" s="32" t="s">
        <v>86</v>
      </c>
      <c r="D4642" s="32" t="s">
        <v>76</v>
      </c>
      <c r="E4642" s="33">
        <v>44</v>
      </c>
      <c r="F4642" s="34">
        <v>62380.54</v>
      </c>
      <c r="G4642" s="34">
        <v>0</v>
      </c>
      <c r="H4642" s="34">
        <v>33775.94</v>
      </c>
      <c r="I4642" s="34">
        <v>5905.23</v>
      </c>
      <c r="J4642" s="35">
        <f t="shared" si="504"/>
        <v>62380.54</v>
      </c>
      <c r="K4642" s="35">
        <f t="shared" si="505"/>
        <v>28604.6</v>
      </c>
      <c r="L4642" s="35">
        <f t="shared" si="506"/>
        <v>22699.37</v>
      </c>
      <c r="M4642" s="36">
        <f t="shared" si="507"/>
        <v>0.45855005423165618</v>
      </c>
      <c r="N4642" s="37">
        <f t="shared" si="508"/>
        <v>2023</v>
      </c>
      <c r="O4642" s="38" t="str">
        <f t="shared" si="509"/>
        <v>Q3</v>
      </c>
      <c r="P4642" s="37">
        <f t="shared" si="510"/>
        <v>9</v>
      </c>
    </row>
    <row r="4643" spans="1:16" x14ac:dyDescent="0.25">
      <c r="A4643" s="31">
        <v>45170</v>
      </c>
      <c r="B4643" s="32" t="s">
        <v>85</v>
      </c>
      <c r="C4643" s="32" t="s">
        <v>86</v>
      </c>
      <c r="D4643" s="32" t="s">
        <v>77</v>
      </c>
      <c r="E4643" s="33">
        <v>24</v>
      </c>
      <c r="F4643" s="34">
        <v>35995.24</v>
      </c>
      <c r="G4643" s="34">
        <v>4552.59</v>
      </c>
      <c r="H4643" s="34">
        <v>19316.71</v>
      </c>
      <c r="I4643" s="34">
        <v>3006.98</v>
      </c>
      <c r="J4643" s="35">
        <f t="shared" si="504"/>
        <v>31442.649999999998</v>
      </c>
      <c r="K4643" s="35">
        <f t="shared" si="505"/>
        <v>12125.939999999999</v>
      </c>
      <c r="L4643" s="35">
        <f t="shared" si="506"/>
        <v>9118.9599999999991</v>
      </c>
      <c r="M4643" s="36">
        <f t="shared" si="507"/>
        <v>0.38565260879728647</v>
      </c>
      <c r="N4643" s="37">
        <f t="shared" si="508"/>
        <v>2023</v>
      </c>
      <c r="O4643" s="38" t="str">
        <f t="shared" si="509"/>
        <v>Q3</v>
      </c>
      <c r="P4643" s="37">
        <f t="shared" si="510"/>
        <v>9</v>
      </c>
    </row>
    <row r="4644" spans="1:16" x14ac:dyDescent="0.25">
      <c r="A4644" s="31">
        <v>45170</v>
      </c>
      <c r="B4644" s="32" t="s">
        <v>85</v>
      </c>
      <c r="C4644" s="32" t="s">
        <v>75</v>
      </c>
      <c r="D4644" s="32" t="s">
        <v>76</v>
      </c>
      <c r="E4644" s="33">
        <v>42</v>
      </c>
      <c r="F4644" s="34">
        <v>57650.25</v>
      </c>
      <c r="G4644" s="34">
        <v>0</v>
      </c>
      <c r="H4644" s="34">
        <v>30692.99</v>
      </c>
      <c r="I4644" s="34">
        <v>0</v>
      </c>
      <c r="J4644" s="35">
        <f t="shared" si="504"/>
        <v>57650.25</v>
      </c>
      <c r="K4644" s="35">
        <f t="shared" si="505"/>
        <v>26957.26</v>
      </c>
      <c r="L4644" s="35">
        <f t="shared" si="506"/>
        <v>26957.26</v>
      </c>
      <c r="M4644" s="36">
        <f t="shared" si="507"/>
        <v>0.4676000537725335</v>
      </c>
      <c r="N4644" s="37">
        <f t="shared" si="508"/>
        <v>2023</v>
      </c>
      <c r="O4644" s="38" t="str">
        <f t="shared" si="509"/>
        <v>Q3</v>
      </c>
      <c r="P4644" s="37">
        <f t="shared" si="510"/>
        <v>9</v>
      </c>
    </row>
    <row r="4645" spans="1:16" x14ac:dyDescent="0.25">
      <c r="A4645" s="31">
        <v>45170</v>
      </c>
      <c r="B4645" s="32" t="s">
        <v>85</v>
      </c>
      <c r="C4645" s="32" t="s">
        <v>75</v>
      </c>
      <c r="D4645" s="32" t="s">
        <v>77</v>
      </c>
      <c r="E4645" s="33">
        <v>22</v>
      </c>
      <c r="F4645" s="34">
        <v>31563.599999999999</v>
      </c>
      <c r="G4645" s="34">
        <v>3276.88</v>
      </c>
      <c r="H4645" s="34">
        <v>18521.78</v>
      </c>
      <c r="I4645" s="34">
        <v>0</v>
      </c>
      <c r="J4645" s="35">
        <f t="shared" si="504"/>
        <v>28286.719999999998</v>
      </c>
      <c r="K4645" s="35">
        <f t="shared" si="505"/>
        <v>9764.9399999999987</v>
      </c>
      <c r="L4645" s="35">
        <f t="shared" si="506"/>
        <v>9764.9399999999987</v>
      </c>
      <c r="M4645" s="36">
        <f t="shared" si="507"/>
        <v>0.34521287727951488</v>
      </c>
      <c r="N4645" s="37">
        <f t="shared" si="508"/>
        <v>2023</v>
      </c>
      <c r="O4645" s="38" t="str">
        <f t="shared" si="509"/>
        <v>Q3</v>
      </c>
      <c r="P4645" s="37">
        <f t="shared" si="510"/>
        <v>9</v>
      </c>
    </row>
    <row r="4646" spans="1:16" x14ac:dyDescent="0.25">
      <c r="A4646" s="31">
        <v>45170</v>
      </c>
      <c r="B4646" s="32" t="s">
        <v>85</v>
      </c>
      <c r="C4646" s="32" t="s">
        <v>78</v>
      </c>
      <c r="D4646" s="32" t="s">
        <v>76</v>
      </c>
      <c r="E4646" s="33">
        <v>239</v>
      </c>
      <c r="F4646" s="34">
        <v>334360.68</v>
      </c>
      <c r="G4646" s="34">
        <v>0</v>
      </c>
      <c r="H4646" s="34">
        <v>181879.06</v>
      </c>
      <c r="I4646" s="34">
        <v>0</v>
      </c>
      <c r="J4646" s="35">
        <f t="shared" si="504"/>
        <v>334360.68</v>
      </c>
      <c r="K4646" s="35">
        <f t="shared" si="505"/>
        <v>152481.62</v>
      </c>
      <c r="L4646" s="35">
        <f t="shared" si="506"/>
        <v>152481.62</v>
      </c>
      <c r="M4646" s="36">
        <f t="shared" si="507"/>
        <v>0.4560393285478424</v>
      </c>
      <c r="N4646" s="37">
        <f t="shared" si="508"/>
        <v>2023</v>
      </c>
      <c r="O4646" s="38" t="str">
        <f t="shared" si="509"/>
        <v>Q3</v>
      </c>
      <c r="P4646" s="37">
        <f t="shared" si="510"/>
        <v>9</v>
      </c>
    </row>
    <row r="4647" spans="1:16" x14ac:dyDescent="0.25">
      <c r="A4647" s="31">
        <v>45170</v>
      </c>
      <c r="B4647" s="32" t="s">
        <v>85</v>
      </c>
      <c r="C4647" s="32" t="s">
        <v>78</v>
      </c>
      <c r="D4647" s="32" t="s">
        <v>77</v>
      </c>
      <c r="E4647" s="33">
        <v>27</v>
      </c>
      <c r="F4647" s="34">
        <v>37990.49</v>
      </c>
      <c r="G4647" s="34">
        <v>1899.52</v>
      </c>
      <c r="H4647" s="34">
        <v>21185.42</v>
      </c>
      <c r="I4647" s="34">
        <v>0</v>
      </c>
      <c r="J4647" s="35">
        <f t="shared" si="504"/>
        <v>36090.97</v>
      </c>
      <c r="K4647" s="35">
        <f t="shared" si="505"/>
        <v>14905.550000000003</v>
      </c>
      <c r="L4647" s="35">
        <f t="shared" si="506"/>
        <v>14905.550000000003</v>
      </c>
      <c r="M4647" s="36">
        <f t="shared" si="507"/>
        <v>0.41299942894302932</v>
      </c>
      <c r="N4647" s="37">
        <f t="shared" si="508"/>
        <v>2023</v>
      </c>
      <c r="O4647" s="38" t="str">
        <f t="shared" si="509"/>
        <v>Q3</v>
      </c>
      <c r="P4647" s="37">
        <f t="shared" si="510"/>
        <v>9</v>
      </c>
    </row>
    <row r="4648" spans="1:16" x14ac:dyDescent="0.25">
      <c r="A4648" s="31">
        <v>45170</v>
      </c>
      <c r="B4648" s="32" t="s">
        <v>85</v>
      </c>
      <c r="C4648" s="32" t="s">
        <v>79</v>
      </c>
      <c r="D4648" s="32" t="s">
        <v>76</v>
      </c>
      <c r="E4648" s="33">
        <v>30</v>
      </c>
      <c r="F4648" s="34">
        <v>50048.26</v>
      </c>
      <c r="G4648" s="34">
        <v>0</v>
      </c>
      <c r="H4648" s="34">
        <v>26858.36</v>
      </c>
      <c r="I4648" s="34">
        <v>0</v>
      </c>
      <c r="J4648" s="35">
        <f t="shared" si="504"/>
        <v>50048.26</v>
      </c>
      <c r="K4648" s="35">
        <f t="shared" si="505"/>
        <v>23189.9</v>
      </c>
      <c r="L4648" s="35">
        <f t="shared" si="506"/>
        <v>23189.9</v>
      </c>
      <c r="M4648" s="36">
        <f t="shared" si="507"/>
        <v>0.46335077383309631</v>
      </c>
      <c r="N4648" s="37">
        <f t="shared" si="508"/>
        <v>2023</v>
      </c>
      <c r="O4648" s="38" t="str">
        <f t="shared" si="509"/>
        <v>Q3</v>
      </c>
      <c r="P4648" s="37">
        <f t="shared" si="510"/>
        <v>9</v>
      </c>
    </row>
    <row r="4649" spans="1:16" x14ac:dyDescent="0.25">
      <c r="A4649" s="31">
        <v>45170</v>
      </c>
      <c r="B4649" s="32" t="s">
        <v>85</v>
      </c>
      <c r="C4649" s="32" t="s">
        <v>79</v>
      </c>
      <c r="D4649" s="32" t="s">
        <v>77</v>
      </c>
      <c r="E4649" s="33">
        <v>16</v>
      </c>
      <c r="F4649" s="34">
        <v>13673.95</v>
      </c>
      <c r="G4649" s="34">
        <v>1762.81</v>
      </c>
      <c r="H4649" s="34">
        <v>7536.89</v>
      </c>
      <c r="I4649" s="34">
        <v>0</v>
      </c>
      <c r="J4649" s="35">
        <f t="shared" si="504"/>
        <v>11911.140000000001</v>
      </c>
      <c r="K4649" s="35">
        <f t="shared" si="505"/>
        <v>4374.2500000000009</v>
      </c>
      <c r="L4649" s="35">
        <f t="shared" si="506"/>
        <v>4374.2500000000009</v>
      </c>
      <c r="M4649" s="36">
        <f t="shared" si="507"/>
        <v>0.36724024736507171</v>
      </c>
      <c r="N4649" s="37">
        <f t="shared" si="508"/>
        <v>2023</v>
      </c>
      <c r="O4649" s="38" t="str">
        <f t="shared" si="509"/>
        <v>Q3</v>
      </c>
      <c r="P4649" s="37">
        <f t="shared" si="510"/>
        <v>9</v>
      </c>
    </row>
    <row r="4650" spans="1:16" x14ac:dyDescent="0.25">
      <c r="A4650" s="31">
        <v>45200</v>
      </c>
      <c r="B4650" s="32" t="s">
        <v>74</v>
      </c>
      <c r="C4650" s="32" t="s">
        <v>86</v>
      </c>
      <c r="D4650" s="32" t="s">
        <v>76</v>
      </c>
      <c r="E4650" s="33">
        <v>193</v>
      </c>
      <c r="F4650" s="34">
        <v>89068.11</v>
      </c>
      <c r="G4650" s="34">
        <v>0</v>
      </c>
      <c r="H4650" s="34">
        <v>51448.83</v>
      </c>
      <c r="I4650" s="34">
        <v>8440.07</v>
      </c>
      <c r="J4650" s="35">
        <f t="shared" si="504"/>
        <v>89068.11</v>
      </c>
      <c r="K4650" s="35">
        <f t="shared" si="505"/>
        <v>37619.279999999999</v>
      </c>
      <c r="L4650" s="35">
        <f t="shared" si="506"/>
        <v>29179.21</v>
      </c>
      <c r="M4650" s="36">
        <f t="shared" si="507"/>
        <v>0.42236531122081739</v>
      </c>
      <c r="N4650" s="37">
        <f t="shared" si="508"/>
        <v>2023</v>
      </c>
      <c r="O4650" s="38" t="str">
        <f t="shared" si="509"/>
        <v>Q4</v>
      </c>
      <c r="P4650" s="37">
        <f t="shared" si="510"/>
        <v>10</v>
      </c>
    </row>
    <row r="4651" spans="1:16" x14ac:dyDescent="0.25">
      <c r="A4651" s="31">
        <v>45200</v>
      </c>
      <c r="B4651" s="32" t="s">
        <v>74</v>
      </c>
      <c r="C4651" s="32" t="s">
        <v>86</v>
      </c>
      <c r="D4651" s="32" t="s">
        <v>77</v>
      </c>
      <c r="E4651" s="33">
        <v>64</v>
      </c>
      <c r="F4651" s="34">
        <v>22444.14</v>
      </c>
      <c r="G4651" s="34">
        <v>2712.77</v>
      </c>
      <c r="H4651" s="34">
        <v>13237.86</v>
      </c>
      <c r="I4651" s="34">
        <v>1896.3</v>
      </c>
      <c r="J4651" s="35">
        <f t="shared" si="504"/>
        <v>19731.37</v>
      </c>
      <c r="K4651" s="35">
        <f t="shared" si="505"/>
        <v>6493.5099999999984</v>
      </c>
      <c r="L4651" s="35">
        <f t="shared" si="506"/>
        <v>4597.2099999999982</v>
      </c>
      <c r="M4651" s="36">
        <f t="shared" si="507"/>
        <v>0.32909574956021803</v>
      </c>
      <c r="N4651" s="37">
        <f t="shared" si="508"/>
        <v>2023</v>
      </c>
      <c r="O4651" s="38" t="str">
        <f t="shared" si="509"/>
        <v>Q4</v>
      </c>
      <c r="P4651" s="37">
        <f t="shared" si="510"/>
        <v>10</v>
      </c>
    </row>
    <row r="4652" spans="1:16" x14ac:dyDescent="0.25">
      <c r="A4652" s="31">
        <v>45200</v>
      </c>
      <c r="B4652" s="32" t="s">
        <v>74</v>
      </c>
      <c r="C4652" s="32" t="s">
        <v>75</v>
      </c>
      <c r="D4652" s="32" t="s">
        <v>76</v>
      </c>
      <c r="E4652" s="33">
        <v>183</v>
      </c>
      <c r="F4652" s="34">
        <v>81820.88</v>
      </c>
      <c r="G4652" s="34">
        <v>0</v>
      </c>
      <c r="H4652" s="34">
        <v>46717.11</v>
      </c>
      <c r="I4652" s="34">
        <v>0</v>
      </c>
      <c r="J4652" s="35">
        <f t="shared" si="504"/>
        <v>81820.88</v>
      </c>
      <c r="K4652" s="35">
        <f t="shared" si="505"/>
        <v>35103.770000000004</v>
      </c>
      <c r="L4652" s="35">
        <f t="shared" si="506"/>
        <v>35103.770000000004</v>
      </c>
      <c r="M4652" s="36">
        <f t="shared" si="507"/>
        <v>0.42903192925815514</v>
      </c>
      <c r="N4652" s="37">
        <f t="shared" si="508"/>
        <v>2023</v>
      </c>
      <c r="O4652" s="38" t="str">
        <f t="shared" si="509"/>
        <v>Q4</v>
      </c>
      <c r="P4652" s="37">
        <f t="shared" si="510"/>
        <v>10</v>
      </c>
    </row>
    <row r="4653" spans="1:16" x14ac:dyDescent="0.25">
      <c r="A4653" s="31">
        <v>45200</v>
      </c>
      <c r="B4653" s="32" t="s">
        <v>74</v>
      </c>
      <c r="C4653" s="32" t="s">
        <v>75</v>
      </c>
      <c r="D4653" s="32" t="s">
        <v>77</v>
      </c>
      <c r="E4653" s="33">
        <v>75</v>
      </c>
      <c r="F4653" s="34">
        <v>32915.599999999999</v>
      </c>
      <c r="G4653" s="34">
        <v>4174.96</v>
      </c>
      <c r="H4653" s="34">
        <v>19419.52</v>
      </c>
      <c r="I4653" s="34">
        <v>0</v>
      </c>
      <c r="J4653" s="35">
        <f t="shared" si="504"/>
        <v>28740.639999999999</v>
      </c>
      <c r="K4653" s="35">
        <f t="shared" si="505"/>
        <v>9321.119999999999</v>
      </c>
      <c r="L4653" s="35">
        <f t="shared" si="506"/>
        <v>9321.119999999999</v>
      </c>
      <c r="M4653" s="36">
        <f t="shared" si="507"/>
        <v>0.32431845637397078</v>
      </c>
      <c r="N4653" s="37">
        <f t="shared" si="508"/>
        <v>2023</v>
      </c>
      <c r="O4653" s="38" t="str">
        <f t="shared" si="509"/>
        <v>Q4</v>
      </c>
      <c r="P4653" s="37">
        <f t="shared" si="510"/>
        <v>10</v>
      </c>
    </row>
    <row r="4654" spans="1:16" x14ac:dyDescent="0.25">
      <c r="A4654" s="31">
        <v>45200</v>
      </c>
      <c r="B4654" s="32" t="s">
        <v>74</v>
      </c>
      <c r="C4654" s="32" t="s">
        <v>78</v>
      </c>
      <c r="D4654" s="32" t="s">
        <v>76</v>
      </c>
      <c r="E4654" s="33">
        <v>722</v>
      </c>
      <c r="F4654" s="34">
        <v>310517.57</v>
      </c>
      <c r="G4654" s="34">
        <v>0</v>
      </c>
      <c r="H4654" s="34">
        <v>179001.14</v>
      </c>
      <c r="I4654" s="34">
        <v>0</v>
      </c>
      <c r="J4654" s="35">
        <f t="shared" si="504"/>
        <v>310517.57</v>
      </c>
      <c r="K4654" s="35">
        <f t="shared" si="505"/>
        <v>131516.43</v>
      </c>
      <c r="L4654" s="35">
        <f t="shared" si="506"/>
        <v>131516.43</v>
      </c>
      <c r="M4654" s="36">
        <f t="shared" si="507"/>
        <v>0.42353941517705418</v>
      </c>
      <c r="N4654" s="37">
        <f t="shared" si="508"/>
        <v>2023</v>
      </c>
      <c r="O4654" s="38" t="str">
        <f t="shared" si="509"/>
        <v>Q4</v>
      </c>
      <c r="P4654" s="37">
        <f t="shared" si="510"/>
        <v>10</v>
      </c>
    </row>
    <row r="4655" spans="1:16" x14ac:dyDescent="0.25">
      <c r="A4655" s="31">
        <v>45200</v>
      </c>
      <c r="B4655" s="32" t="s">
        <v>74</v>
      </c>
      <c r="C4655" s="32" t="s">
        <v>78</v>
      </c>
      <c r="D4655" s="32" t="s">
        <v>77</v>
      </c>
      <c r="E4655" s="33">
        <v>95</v>
      </c>
      <c r="F4655" s="34">
        <v>39095.58</v>
      </c>
      <c r="G4655" s="34">
        <v>1954.78</v>
      </c>
      <c r="H4655" s="34">
        <v>24385.69</v>
      </c>
      <c r="I4655" s="34">
        <v>0</v>
      </c>
      <c r="J4655" s="35">
        <f t="shared" si="504"/>
        <v>37140.800000000003</v>
      </c>
      <c r="K4655" s="35">
        <f t="shared" si="505"/>
        <v>12755.110000000004</v>
      </c>
      <c r="L4655" s="35">
        <f t="shared" si="506"/>
        <v>12755.110000000004</v>
      </c>
      <c r="M4655" s="36">
        <f t="shared" si="507"/>
        <v>0.34342582819971579</v>
      </c>
      <c r="N4655" s="37">
        <f t="shared" si="508"/>
        <v>2023</v>
      </c>
      <c r="O4655" s="38" t="str">
        <f t="shared" si="509"/>
        <v>Q4</v>
      </c>
      <c r="P4655" s="37">
        <f t="shared" si="510"/>
        <v>10</v>
      </c>
    </row>
    <row r="4656" spans="1:16" x14ac:dyDescent="0.25">
      <c r="A4656" s="31">
        <v>45200</v>
      </c>
      <c r="B4656" s="32" t="s">
        <v>74</v>
      </c>
      <c r="C4656" s="32" t="s">
        <v>79</v>
      </c>
      <c r="D4656" s="32" t="s">
        <v>76</v>
      </c>
      <c r="E4656" s="33">
        <v>70</v>
      </c>
      <c r="F4656" s="34">
        <v>28813.57</v>
      </c>
      <c r="G4656" s="34">
        <v>0</v>
      </c>
      <c r="H4656" s="34">
        <v>15833.11</v>
      </c>
      <c r="I4656" s="34">
        <v>0</v>
      </c>
      <c r="J4656" s="35">
        <f t="shared" si="504"/>
        <v>28813.57</v>
      </c>
      <c r="K4656" s="35">
        <f t="shared" si="505"/>
        <v>12980.46</v>
      </c>
      <c r="L4656" s="35">
        <f t="shared" si="506"/>
        <v>12980.46</v>
      </c>
      <c r="M4656" s="36">
        <f t="shared" si="507"/>
        <v>0.45049815069774413</v>
      </c>
      <c r="N4656" s="37">
        <f t="shared" si="508"/>
        <v>2023</v>
      </c>
      <c r="O4656" s="38" t="str">
        <f t="shared" si="509"/>
        <v>Q4</v>
      </c>
      <c r="P4656" s="37">
        <f t="shared" si="510"/>
        <v>10</v>
      </c>
    </row>
    <row r="4657" spans="1:16" x14ac:dyDescent="0.25">
      <c r="A4657" s="31">
        <v>45200</v>
      </c>
      <c r="B4657" s="32" t="s">
        <v>74</v>
      </c>
      <c r="C4657" s="32" t="s">
        <v>79</v>
      </c>
      <c r="D4657" s="32" t="s">
        <v>77</v>
      </c>
      <c r="E4657" s="33">
        <v>22</v>
      </c>
      <c r="F4657" s="34">
        <v>10138.34</v>
      </c>
      <c r="G4657" s="34">
        <v>891.01</v>
      </c>
      <c r="H4657" s="34">
        <v>6516.95</v>
      </c>
      <c r="I4657" s="34">
        <v>0</v>
      </c>
      <c r="J4657" s="35">
        <f t="shared" si="504"/>
        <v>9247.33</v>
      </c>
      <c r="K4657" s="35">
        <f t="shared" si="505"/>
        <v>2730.38</v>
      </c>
      <c r="L4657" s="35">
        <f t="shared" si="506"/>
        <v>2730.38</v>
      </c>
      <c r="M4657" s="36">
        <f t="shared" si="507"/>
        <v>0.29526144303274571</v>
      </c>
      <c r="N4657" s="37">
        <f t="shared" si="508"/>
        <v>2023</v>
      </c>
      <c r="O4657" s="38" t="str">
        <f t="shared" si="509"/>
        <v>Q4</v>
      </c>
      <c r="P4657" s="37">
        <f t="shared" si="510"/>
        <v>10</v>
      </c>
    </row>
    <row r="4658" spans="1:16" x14ac:dyDescent="0.25">
      <c r="A4658" s="31">
        <v>45200</v>
      </c>
      <c r="B4658" s="32" t="s">
        <v>80</v>
      </c>
      <c r="C4658" s="32" t="s">
        <v>86</v>
      </c>
      <c r="D4658" s="32" t="s">
        <v>76</v>
      </c>
      <c r="E4658" s="33">
        <v>65</v>
      </c>
      <c r="F4658" s="34">
        <v>384803.98</v>
      </c>
      <c r="G4658" s="34">
        <v>0</v>
      </c>
      <c r="H4658" s="34">
        <v>325108.84000000003</v>
      </c>
      <c r="I4658" s="34">
        <v>36520.9</v>
      </c>
      <c r="J4658" s="35">
        <f t="shared" si="504"/>
        <v>384803.98</v>
      </c>
      <c r="K4658" s="35">
        <f t="shared" si="505"/>
        <v>59695.139999999956</v>
      </c>
      <c r="L4658" s="35">
        <f t="shared" si="506"/>
        <v>23174.239999999954</v>
      </c>
      <c r="M4658" s="36">
        <f t="shared" si="507"/>
        <v>0.15513129567942607</v>
      </c>
      <c r="N4658" s="37">
        <f t="shared" si="508"/>
        <v>2023</v>
      </c>
      <c r="O4658" s="38" t="str">
        <f t="shared" si="509"/>
        <v>Q4</v>
      </c>
      <c r="P4658" s="37">
        <f t="shared" si="510"/>
        <v>10</v>
      </c>
    </row>
    <row r="4659" spans="1:16" x14ac:dyDescent="0.25">
      <c r="A4659" s="31">
        <v>45200</v>
      </c>
      <c r="B4659" s="32" t="s">
        <v>80</v>
      </c>
      <c r="C4659" s="32" t="s">
        <v>86</v>
      </c>
      <c r="D4659" s="32" t="s">
        <v>77</v>
      </c>
      <c r="E4659" s="33">
        <v>25</v>
      </c>
      <c r="F4659" s="34">
        <v>146555.06</v>
      </c>
      <c r="G4659" s="34">
        <v>20987.759999999998</v>
      </c>
      <c r="H4659" s="34">
        <v>122605.38</v>
      </c>
      <c r="I4659" s="34">
        <v>11966.78</v>
      </c>
      <c r="J4659" s="35">
        <f t="shared" si="504"/>
        <v>125567.3</v>
      </c>
      <c r="K4659" s="35">
        <f t="shared" si="505"/>
        <v>2961.9199999999983</v>
      </c>
      <c r="L4659" s="35">
        <f t="shared" si="506"/>
        <v>-9004.8600000000024</v>
      </c>
      <c r="M4659" s="36">
        <f t="shared" si="507"/>
        <v>2.3588306828290471E-2</v>
      </c>
      <c r="N4659" s="37">
        <f t="shared" si="508"/>
        <v>2023</v>
      </c>
      <c r="O4659" s="38" t="str">
        <f t="shared" si="509"/>
        <v>Q4</v>
      </c>
      <c r="P4659" s="37">
        <f t="shared" si="510"/>
        <v>10</v>
      </c>
    </row>
    <row r="4660" spans="1:16" x14ac:dyDescent="0.25">
      <c r="A4660" s="31">
        <v>45200</v>
      </c>
      <c r="B4660" s="32" t="s">
        <v>80</v>
      </c>
      <c r="C4660" s="32" t="s">
        <v>75</v>
      </c>
      <c r="D4660" s="32" t="s">
        <v>76</v>
      </c>
      <c r="E4660" s="33">
        <v>67</v>
      </c>
      <c r="F4660" s="34">
        <v>388868.01</v>
      </c>
      <c r="G4660" s="34">
        <v>0</v>
      </c>
      <c r="H4660" s="34">
        <v>329119.13</v>
      </c>
      <c r="I4660" s="34">
        <v>0</v>
      </c>
      <c r="J4660" s="35">
        <f t="shared" si="504"/>
        <v>388868.01</v>
      </c>
      <c r="K4660" s="35">
        <f t="shared" si="505"/>
        <v>59748.880000000005</v>
      </c>
      <c r="L4660" s="35">
        <f t="shared" si="506"/>
        <v>59748.880000000005</v>
      </c>
      <c r="M4660" s="36">
        <f t="shared" si="507"/>
        <v>0.15364822629662955</v>
      </c>
      <c r="N4660" s="37">
        <f t="shared" si="508"/>
        <v>2023</v>
      </c>
      <c r="O4660" s="38" t="str">
        <f t="shared" si="509"/>
        <v>Q4</v>
      </c>
      <c r="P4660" s="37">
        <f t="shared" si="510"/>
        <v>10</v>
      </c>
    </row>
    <row r="4661" spans="1:16" x14ac:dyDescent="0.25">
      <c r="A4661" s="31">
        <v>45200</v>
      </c>
      <c r="B4661" s="32" t="s">
        <v>80</v>
      </c>
      <c r="C4661" s="32" t="s">
        <v>75</v>
      </c>
      <c r="D4661" s="32" t="s">
        <v>77</v>
      </c>
      <c r="E4661" s="33">
        <v>27</v>
      </c>
      <c r="F4661" s="34">
        <v>160268.07</v>
      </c>
      <c r="G4661" s="34">
        <v>19750.16</v>
      </c>
      <c r="H4661" s="34">
        <v>134378.1</v>
      </c>
      <c r="I4661" s="34">
        <v>0</v>
      </c>
      <c r="J4661" s="35">
        <f t="shared" si="504"/>
        <v>140517.91</v>
      </c>
      <c r="K4661" s="35">
        <f t="shared" si="505"/>
        <v>6139.8099999999977</v>
      </c>
      <c r="L4661" s="35">
        <f t="shared" si="506"/>
        <v>6139.8099999999977</v>
      </c>
      <c r="M4661" s="36">
        <f t="shared" si="507"/>
        <v>4.3694145465158124E-2</v>
      </c>
      <c r="N4661" s="37">
        <f t="shared" si="508"/>
        <v>2023</v>
      </c>
      <c r="O4661" s="38" t="str">
        <f t="shared" si="509"/>
        <v>Q4</v>
      </c>
      <c r="P4661" s="37">
        <f t="shared" si="510"/>
        <v>10</v>
      </c>
    </row>
    <row r="4662" spans="1:16" x14ac:dyDescent="0.25">
      <c r="A4662" s="31">
        <v>45200</v>
      </c>
      <c r="B4662" s="32" t="s">
        <v>80</v>
      </c>
      <c r="C4662" s="32" t="s">
        <v>78</v>
      </c>
      <c r="D4662" s="32" t="s">
        <v>76</v>
      </c>
      <c r="E4662" s="33">
        <v>114</v>
      </c>
      <c r="F4662" s="34">
        <v>781549.74</v>
      </c>
      <c r="G4662" s="34">
        <v>0</v>
      </c>
      <c r="H4662" s="34">
        <v>659802.24</v>
      </c>
      <c r="I4662" s="34">
        <v>0</v>
      </c>
      <c r="J4662" s="35">
        <f t="shared" si="504"/>
        <v>781549.74</v>
      </c>
      <c r="K4662" s="35">
        <f t="shared" si="505"/>
        <v>121747.5</v>
      </c>
      <c r="L4662" s="35">
        <f t="shared" si="506"/>
        <v>121747.5</v>
      </c>
      <c r="M4662" s="36">
        <f t="shared" si="507"/>
        <v>0.15577703346174743</v>
      </c>
      <c r="N4662" s="37">
        <f t="shared" si="508"/>
        <v>2023</v>
      </c>
      <c r="O4662" s="38" t="str">
        <f t="shared" si="509"/>
        <v>Q4</v>
      </c>
      <c r="P4662" s="37">
        <f t="shared" si="510"/>
        <v>10</v>
      </c>
    </row>
    <row r="4663" spans="1:16" x14ac:dyDescent="0.25">
      <c r="A4663" s="31">
        <v>45200</v>
      </c>
      <c r="B4663" s="32" t="s">
        <v>80</v>
      </c>
      <c r="C4663" s="32" t="s">
        <v>78</v>
      </c>
      <c r="D4663" s="32" t="s">
        <v>77</v>
      </c>
      <c r="E4663" s="33">
        <v>18</v>
      </c>
      <c r="F4663" s="34">
        <v>125002.29</v>
      </c>
      <c r="G4663" s="34">
        <v>6250.12</v>
      </c>
      <c r="H4663" s="34">
        <v>106760.92</v>
      </c>
      <c r="I4663" s="34">
        <v>0</v>
      </c>
      <c r="J4663" s="35">
        <f t="shared" si="504"/>
        <v>118752.17</v>
      </c>
      <c r="K4663" s="35">
        <f t="shared" si="505"/>
        <v>11991.25</v>
      </c>
      <c r="L4663" s="35">
        <f t="shared" si="506"/>
        <v>11991.25</v>
      </c>
      <c r="M4663" s="36">
        <f t="shared" si="507"/>
        <v>0.10097710214474397</v>
      </c>
      <c r="N4663" s="37">
        <f t="shared" si="508"/>
        <v>2023</v>
      </c>
      <c r="O4663" s="38" t="str">
        <f t="shared" si="509"/>
        <v>Q4</v>
      </c>
      <c r="P4663" s="37">
        <f t="shared" si="510"/>
        <v>10</v>
      </c>
    </row>
    <row r="4664" spans="1:16" x14ac:dyDescent="0.25">
      <c r="A4664" s="31">
        <v>45200</v>
      </c>
      <c r="B4664" s="32" t="s">
        <v>80</v>
      </c>
      <c r="C4664" s="32" t="s">
        <v>79</v>
      </c>
      <c r="D4664" s="32" t="s">
        <v>76</v>
      </c>
      <c r="E4664" s="33">
        <v>24</v>
      </c>
      <c r="F4664" s="34">
        <v>166439.95000000001</v>
      </c>
      <c r="G4664" s="34">
        <v>0</v>
      </c>
      <c r="H4664" s="34">
        <v>143438.32999999999</v>
      </c>
      <c r="I4664" s="34">
        <v>0</v>
      </c>
      <c r="J4664" s="35">
        <f t="shared" si="504"/>
        <v>166439.95000000001</v>
      </c>
      <c r="K4664" s="35">
        <f t="shared" si="505"/>
        <v>23001.620000000024</v>
      </c>
      <c r="L4664" s="35">
        <f t="shared" si="506"/>
        <v>23001.620000000024</v>
      </c>
      <c r="M4664" s="36">
        <f t="shared" si="507"/>
        <v>0.13819771034538297</v>
      </c>
      <c r="N4664" s="37">
        <f t="shared" si="508"/>
        <v>2023</v>
      </c>
      <c r="O4664" s="38" t="str">
        <f t="shared" si="509"/>
        <v>Q4</v>
      </c>
      <c r="P4664" s="37">
        <f t="shared" si="510"/>
        <v>10</v>
      </c>
    </row>
    <row r="4665" spans="1:16" x14ac:dyDescent="0.25">
      <c r="A4665" s="31">
        <v>45200</v>
      </c>
      <c r="B4665" s="32" t="s">
        <v>80</v>
      </c>
      <c r="C4665" s="32" t="s">
        <v>79</v>
      </c>
      <c r="D4665" s="32" t="s">
        <v>77</v>
      </c>
      <c r="E4665" s="33">
        <v>9</v>
      </c>
      <c r="F4665" s="34">
        <v>50164.24</v>
      </c>
      <c r="G4665" s="34">
        <v>6996.37</v>
      </c>
      <c r="H4665" s="34">
        <v>42694.99</v>
      </c>
      <c r="I4665" s="34">
        <v>0</v>
      </c>
      <c r="J4665" s="35">
        <f t="shared" si="504"/>
        <v>43167.869999999995</v>
      </c>
      <c r="K4665" s="35">
        <f t="shared" si="505"/>
        <v>472.87999999999738</v>
      </c>
      <c r="L4665" s="35">
        <f t="shared" si="506"/>
        <v>472.87999999999738</v>
      </c>
      <c r="M4665" s="36">
        <f t="shared" si="507"/>
        <v>1.0954443663771166E-2</v>
      </c>
      <c r="N4665" s="37">
        <f t="shared" si="508"/>
        <v>2023</v>
      </c>
      <c r="O4665" s="38" t="str">
        <f t="shared" si="509"/>
        <v>Q4</v>
      </c>
      <c r="P4665" s="37">
        <f t="shared" si="510"/>
        <v>10</v>
      </c>
    </row>
    <row r="4666" spans="1:16" x14ac:dyDescent="0.25">
      <c r="A4666" s="31">
        <v>45200</v>
      </c>
      <c r="B4666" s="32" t="s">
        <v>81</v>
      </c>
      <c r="C4666" s="32" t="s">
        <v>86</v>
      </c>
      <c r="D4666" s="32" t="s">
        <v>76</v>
      </c>
      <c r="E4666" s="33">
        <v>120</v>
      </c>
      <c r="F4666" s="34">
        <v>88161.69</v>
      </c>
      <c r="G4666" s="34">
        <v>0</v>
      </c>
      <c r="H4666" s="34">
        <v>39198.1</v>
      </c>
      <c r="I4666" s="34">
        <v>8353.51</v>
      </c>
      <c r="J4666" s="35">
        <f t="shared" si="504"/>
        <v>88161.69</v>
      </c>
      <c r="K4666" s="35">
        <f t="shared" si="505"/>
        <v>48963.590000000004</v>
      </c>
      <c r="L4666" s="35">
        <f t="shared" si="506"/>
        <v>40610.080000000002</v>
      </c>
      <c r="M4666" s="36">
        <f t="shared" si="507"/>
        <v>0.55538397687249419</v>
      </c>
      <c r="N4666" s="37">
        <f t="shared" si="508"/>
        <v>2023</v>
      </c>
      <c r="O4666" s="38" t="str">
        <f t="shared" si="509"/>
        <v>Q4</v>
      </c>
      <c r="P4666" s="37">
        <f t="shared" si="510"/>
        <v>10</v>
      </c>
    </row>
    <row r="4667" spans="1:16" x14ac:dyDescent="0.25">
      <c r="A4667" s="31">
        <v>45200</v>
      </c>
      <c r="B4667" s="32" t="s">
        <v>81</v>
      </c>
      <c r="C4667" s="32" t="s">
        <v>86</v>
      </c>
      <c r="D4667" s="32" t="s">
        <v>77</v>
      </c>
      <c r="E4667" s="33">
        <v>47</v>
      </c>
      <c r="F4667" s="34">
        <v>38840.51</v>
      </c>
      <c r="G4667" s="34">
        <v>5770.18</v>
      </c>
      <c r="H4667" s="34">
        <v>16965.689999999999</v>
      </c>
      <c r="I4667" s="34">
        <v>3151.8</v>
      </c>
      <c r="J4667" s="35">
        <f t="shared" si="504"/>
        <v>33070.33</v>
      </c>
      <c r="K4667" s="35">
        <f t="shared" si="505"/>
        <v>16104.640000000003</v>
      </c>
      <c r="L4667" s="35">
        <f t="shared" si="506"/>
        <v>12952.840000000004</v>
      </c>
      <c r="M4667" s="36">
        <f t="shared" si="507"/>
        <v>0.48698153299347186</v>
      </c>
      <c r="N4667" s="37">
        <f t="shared" si="508"/>
        <v>2023</v>
      </c>
      <c r="O4667" s="38" t="str">
        <f t="shared" si="509"/>
        <v>Q4</v>
      </c>
      <c r="P4667" s="37">
        <f t="shared" si="510"/>
        <v>10</v>
      </c>
    </row>
    <row r="4668" spans="1:16" x14ac:dyDescent="0.25">
      <c r="A4668" s="31">
        <v>45200</v>
      </c>
      <c r="B4668" s="32" t="s">
        <v>81</v>
      </c>
      <c r="C4668" s="32" t="s">
        <v>75</v>
      </c>
      <c r="D4668" s="32" t="s">
        <v>76</v>
      </c>
      <c r="E4668" s="33">
        <v>92</v>
      </c>
      <c r="F4668" s="34">
        <v>72353.39</v>
      </c>
      <c r="G4668" s="34">
        <v>0</v>
      </c>
      <c r="H4668" s="34">
        <v>32499.67</v>
      </c>
      <c r="I4668" s="34">
        <v>0</v>
      </c>
      <c r="J4668" s="35">
        <f t="shared" si="504"/>
        <v>72353.39</v>
      </c>
      <c r="K4668" s="35">
        <f t="shared" si="505"/>
        <v>39853.72</v>
      </c>
      <c r="L4668" s="35">
        <f t="shared" si="506"/>
        <v>39853.72</v>
      </c>
      <c r="M4668" s="36">
        <f t="shared" si="507"/>
        <v>0.55082035548023389</v>
      </c>
      <c r="N4668" s="37">
        <f t="shared" si="508"/>
        <v>2023</v>
      </c>
      <c r="O4668" s="38" t="str">
        <f t="shared" si="509"/>
        <v>Q4</v>
      </c>
      <c r="P4668" s="37">
        <f t="shared" si="510"/>
        <v>10</v>
      </c>
    </row>
    <row r="4669" spans="1:16" x14ac:dyDescent="0.25">
      <c r="A4669" s="31">
        <v>45200</v>
      </c>
      <c r="B4669" s="32" t="s">
        <v>81</v>
      </c>
      <c r="C4669" s="32" t="s">
        <v>75</v>
      </c>
      <c r="D4669" s="32" t="s">
        <v>77</v>
      </c>
      <c r="E4669" s="33">
        <v>55</v>
      </c>
      <c r="F4669" s="34">
        <v>36120.410000000003</v>
      </c>
      <c r="G4669" s="34">
        <v>5005.09</v>
      </c>
      <c r="H4669" s="34">
        <v>15899.5</v>
      </c>
      <c r="I4669" s="34">
        <v>0</v>
      </c>
      <c r="J4669" s="35">
        <f t="shared" si="504"/>
        <v>31115.320000000003</v>
      </c>
      <c r="K4669" s="35">
        <f t="shared" si="505"/>
        <v>15215.820000000003</v>
      </c>
      <c r="L4669" s="35">
        <f t="shared" si="506"/>
        <v>15215.820000000003</v>
      </c>
      <c r="M4669" s="36">
        <f t="shared" si="507"/>
        <v>0.48901377199398888</v>
      </c>
      <c r="N4669" s="37">
        <f t="shared" si="508"/>
        <v>2023</v>
      </c>
      <c r="O4669" s="38" t="str">
        <f t="shared" si="509"/>
        <v>Q4</v>
      </c>
      <c r="P4669" s="37">
        <f t="shared" si="510"/>
        <v>10</v>
      </c>
    </row>
    <row r="4670" spans="1:16" x14ac:dyDescent="0.25">
      <c r="A4670" s="31">
        <v>45200</v>
      </c>
      <c r="B4670" s="32" t="s">
        <v>81</v>
      </c>
      <c r="C4670" s="32" t="s">
        <v>78</v>
      </c>
      <c r="D4670" s="32" t="s">
        <v>76</v>
      </c>
      <c r="E4670" s="33">
        <v>450</v>
      </c>
      <c r="F4670" s="34">
        <v>354966.75</v>
      </c>
      <c r="G4670" s="34">
        <v>0</v>
      </c>
      <c r="H4670" s="34">
        <v>157736.82999999999</v>
      </c>
      <c r="I4670" s="34">
        <v>0</v>
      </c>
      <c r="J4670" s="35">
        <f t="shared" si="504"/>
        <v>354966.75</v>
      </c>
      <c r="K4670" s="35">
        <f t="shared" si="505"/>
        <v>197229.92</v>
      </c>
      <c r="L4670" s="35">
        <f t="shared" si="506"/>
        <v>197229.92</v>
      </c>
      <c r="M4670" s="36">
        <f t="shared" si="507"/>
        <v>0.55562928077066376</v>
      </c>
      <c r="N4670" s="37">
        <f t="shared" si="508"/>
        <v>2023</v>
      </c>
      <c r="O4670" s="38" t="str">
        <f t="shared" si="509"/>
        <v>Q4</v>
      </c>
      <c r="P4670" s="37">
        <f t="shared" si="510"/>
        <v>10</v>
      </c>
    </row>
    <row r="4671" spans="1:16" x14ac:dyDescent="0.25">
      <c r="A4671" s="31">
        <v>45200</v>
      </c>
      <c r="B4671" s="32" t="s">
        <v>81</v>
      </c>
      <c r="C4671" s="32" t="s">
        <v>78</v>
      </c>
      <c r="D4671" s="32" t="s">
        <v>77</v>
      </c>
      <c r="E4671" s="33">
        <v>39</v>
      </c>
      <c r="F4671" s="34">
        <v>25076.93</v>
      </c>
      <c r="G4671" s="34">
        <v>1253.8900000000001</v>
      </c>
      <c r="H4671" s="34">
        <v>11080.17</v>
      </c>
      <c r="I4671" s="34">
        <v>0</v>
      </c>
      <c r="J4671" s="35">
        <f t="shared" si="504"/>
        <v>23823.040000000001</v>
      </c>
      <c r="K4671" s="35">
        <f t="shared" si="505"/>
        <v>12742.87</v>
      </c>
      <c r="L4671" s="35">
        <f t="shared" si="506"/>
        <v>12742.87</v>
      </c>
      <c r="M4671" s="36">
        <f t="shared" si="507"/>
        <v>0.53489688973363603</v>
      </c>
      <c r="N4671" s="37">
        <f t="shared" si="508"/>
        <v>2023</v>
      </c>
      <c r="O4671" s="38" t="str">
        <f t="shared" si="509"/>
        <v>Q4</v>
      </c>
      <c r="P4671" s="37">
        <f t="shared" si="510"/>
        <v>10</v>
      </c>
    </row>
    <row r="4672" spans="1:16" x14ac:dyDescent="0.25">
      <c r="A4672" s="31">
        <v>45200</v>
      </c>
      <c r="B4672" s="32" t="s">
        <v>81</v>
      </c>
      <c r="C4672" s="32" t="s">
        <v>79</v>
      </c>
      <c r="D4672" s="32" t="s">
        <v>76</v>
      </c>
      <c r="E4672" s="33">
        <v>45</v>
      </c>
      <c r="F4672" s="34">
        <v>36177.85</v>
      </c>
      <c r="G4672" s="34">
        <v>0</v>
      </c>
      <c r="H4672" s="34">
        <v>15927.77</v>
      </c>
      <c r="I4672" s="34">
        <v>0</v>
      </c>
      <c r="J4672" s="35">
        <f t="shared" si="504"/>
        <v>36177.85</v>
      </c>
      <c r="K4672" s="35">
        <f t="shared" si="505"/>
        <v>20250.079999999998</v>
      </c>
      <c r="L4672" s="35">
        <f t="shared" si="506"/>
        <v>20250.079999999998</v>
      </c>
      <c r="M4672" s="36">
        <f t="shared" si="507"/>
        <v>0.55973696612706392</v>
      </c>
      <c r="N4672" s="37">
        <f t="shared" si="508"/>
        <v>2023</v>
      </c>
      <c r="O4672" s="38" t="str">
        <f t="shared" si="509"/>
        <v>Q4</v>
      </c>
      <c r="P4672" s="37">
        <f t="shared" si="510"/>
        <v>10</v>
      </c>
    </row>
    <row r="4673" spans="1:16" x14ac:dyDescent="0.25">
      <c r="A4673" s="31">
        <v>45200</v>
      </c>
      <c r="B4673" s="32" t="s">
        <v>81</v>
      </c>
      <c r="C4673" s="32" t="s">
        <v>79</v>
      </c>
      <c r="D4673" s="32" t="s">
        <v>77</v>
      </c>
      <c r="E4673" s="33">
        <v>25</v>
      </c>
      <c r="F4673" s="34">
        <v>22853.09</v>
      </c>
      <c r="G4673" s="34">
        <v>2808.88</v>
      </c>
      <c r="H4673" s="34">
        <v>10780.81</v>
      </c>
      <c r="I4673" s="34">
        <v>0</v>
      </c>
      <c r="J4673" s="35">
        <f t="shared" si="504"/>
        <v>20044.21</v>
      </c>
      <c r="K4673" s="35">
        <f t="shared" si="505"/>
        <v>9263.4</v>
      </c>
      <c r="L4673" s="35">
        <f t="shared" si="506"/>
        <v>9263.4</v>
      </c>
      <c r="M4673" s="36">
        <f t="shared" si="507"/>
        <v>0.46214842091556613</v>
      </c>
      <c r="N4673" s="37">
        <f t="shared" si="508"/>
        <v>2023</v>
      </c>
      <c r="O4673" s="38" t="str">
        <f t="shared" si="509"/>
        <v>Q4</v>
      </c>
      <c r="P4673" s="37">
        <f t="shared" si="510"/>
        <v>10</v>
      </c>
    </row>
    <row r="4674" spans="1:16" x14ac:dyDescent="0.25">
      <c r="A4674" s="31">
        <v>45200</v>
      </c>
      <c r="B4674" s="32" t="s">
        <v>82</v>
      </c>
      <c r="C4674" s="32" t="s">
        <v>86</v>
      </c>
      <c r="D4674" s="32" t="s">
        <v>76</v>
      </c>
      <c r="E4674" s="33">
        <v>277</v>
      </c>
      <c r="F4674" s="34">
        <v>32205.88</v>
      </c>
      <c r="G4674" s="34">
        <v>0</v>
      </c>
      <c r="H4674" s="34">
        <v>26520.95</v>
      </c>
      <c r="I4674" s="34">
        <v>3042.24</v>
      </c>
      <c r="J4674" s="35">
        <f t="shared" ref="J4674:J4737" si="511">F4674-G4674</f>
        <v>32205.88</v>
      </c>
      <c r="K4674" s="35">
        <f t="shared" ref="K4674:K4737" si="512">J4674-H4674</f>
        <v>5684.93</v>
      </c>
      <c r="L4674" s="35">
        <f t="shared" ref="L4674:L4737" si="513">K4674-I4674</f>
        <v>2642.6900000000005</v>
      </c>
      <c r="M4674" s="36">
        <f t="shared" ref="M4674:M4737" si="514">IF(J4674=0,0,K4674/J4674)</f>
        <v>0.17651838732554428</v>
      </c>
      <c r="N4674" s="37">
        <f t="shared" ref="N4674:N4737" si="515">YEAR(A4674)</f>
        <v>2023</v>
      </c>
      <c r="O4674" s="38" t="str">
        <f t="shared" ref="O4674:O4737" si="516">"Q"&amp;ROUNDUP(MONTH(A4674)/3,0)</f>
        <v>Q4</v>
      </c>
      <c r="P4674" s="37">
        <f t="shared" ref="P4674:P4737" si="517">MONTH(A4674)</f>
        <v>10</v>
      </c>
    </row>
    <row r="4675" spans="1:16" x14ac:dyDescent="0.25">
      <c r="A4675" s="31">
        <v>45200</v>
      </c>
      <c r="B4675" s="32" t="s">
        <v>82</v>
      </c>
      <c r="C4675" s="32" t="s">
        <v>86</v>
      </c>
      <c r="D4675" s="32" t="s">
        <v>77</v>
      </c>
      <c r="E4675" s="33">
        <v>152</v>
      </c>
      <c r="F4675" s="34">
        <v>16218.32</v>
      </c>
      <c r="G4675" s="34">
        <v>2131.67</v>
      </c>
      <c r="H4675" s="34">
        <v>12914.53</v>
      </c>
      <c r="I4675" s="34">
        <v>1352.36</v>
      </c>
      <c r="J4675" s="35">
        <f t="shared" si="511"/>
        <v>14086.65</v>
      </c>
      <c r="K4675" s="35">
        <f t="shared" si="512"/>
        <v>1172.119999999999</v>
      </c>
      <c r="L4675" s="35">
        <f t="shared" si="513"/>
        <v>-180.24000000000092</v>
      </c>
      <c r="M4675" s="36">
        <f t="shared" si="514"/>
        <v>8.3207859924112476E-2</v>
      </c>
      <c r="N4675" s="37">
        <f t="shared" si="515"/>
        <v>2023</v>
      </c>
      <c r="O4675" s="38" t="str">
        <f t="shared" si="516"/>
        <v>Q4</v>
      </c>
      <c r="P4675" s="37">
        <f t="shared" si="517"/>
        <v>10</v>
      </c>
    </row>
    <row r="4676" spans="1:16" x14ac:dyDescent="0.25">
      <c r="A4676" s="31">
        <v>45200</v>
      </c>
      <c r="B4676" s="32" t="s">
        <v>82</v>
      </c>
      <c r="C4676" s="32" t="s">
        <v>75</v>
      </c>
      <c r="D4676" s="32" t="s">
        <v>76</v>
      </c>
      <c r="E4676" s="33">
        <v>309</v>
      </c>
      <c r="F4676" s="34">
        <v>39462.07</v>
      </c>
      <c r="G4676" s="34">
        <v>0</v>
      </c>
      <c r="H4676" s="34">
        <v>32142.79</v>
      </c>
      <c r="I4676" s="34">
        <v>0</v>
      </c>
      <c r="J4676" s="35">
        <f t="shared" si="511"/>
        <v>39462.07</v>
      </c>
      <c r="K4676" s="35">
        <f t="shared" si="512"/>
        <v>7319.2799999999988</v>
      </c>
      <c r="L4676" s="35">
        <f t="shared" si="513"/>
        <v>7319.2799999999988</v>
      </c>
      <c r="M4676" s="36">
        <f t="shared" si="514"/>
        <v>0.18547633208293429</v>
      </c>
      <c r="N4676" s="37">
        <f t="shared" si="515"/>
        <v>2023</v>
      </c>
      <c r="O4676" s="38" t="str">
        <f t="shared" si="516"/>
        <v>Q4</v>
      </c>
      <c r="P4676" s="37">
        <f t="shared" si="517"/>
        <v>10</v>
      </c>
    </row>
    <row r="4677" spans="1:16" x14ac:dyDescent="0.25">
      <c r="A4677" s="31">
        <v>45200</v>
      </c>
      <c r="B4677" s="32" t="s">
        <v>82</v>
      </c>
      <c r="C4677" s="32" t="s">
        <v>75</v>
      </c>
      <c r="D4677" s="32" t="s">
        <v>77</v>
      </c>
      <c r="E4677" s="33">
        <v>145</v>
      </c>
      <c r="F4677" s="34">
        <v>13860.14</v>
      </c>
      <c r="G4677" s="34">
        <v>1738.46</v>
      </c>
      <c r="H4677" s="34">
        <v>11064.41</v>
      </c>
      <c r="I4677" s="34">
        <v>0</v>
      </c>
      <c r="J4677" s="35">
        <f t="shared" si="511"/>
        <v>12121.68</v>
      </c>
      <c r="K4677" s="35">
        <f t="shared" si="512"/>
        <v>1057.2700000000004</v>
      </c>
      <c r="L4677" s="35">
        <f t="shared" si="513"/>
        <v>1057.2700000000004</v>
      </c>
      <c r="M4677" s="36">
        <f t="shared" si="514"/>
        <v>8.7221408253641441E-2</v>
      </c>
      <c r="N4677" s="37">
        <f t="shared" si="515"/>
        <v>2023</v>
      </c>
      <c r="O4677" s="38" t="str">
        <f t="shared" si="516"/>
        <v>Q4</v>
      </c>
      <c r="P4677" s="37">
        <f t="shared" si="517"/>
        <v>10</v>
      </c>
    </row>
    <row r="4678" spans="1:16" x14ac:dyDescent="0.25">
      <c r="A4678" s="31">
        <v>45200</v>
      </c>
      <c r="B4678" s="32" t="s">
        <v>82</v>
      </c>
      <c r="C4678" s="32" t="s">
        <v>78</v>
      </c>
      <c r="D4678" s="32" t="s">
        <v>76</v>
      </c>
      <c r="E4678" s="33">
        <v>2173</v>
      </c>
      <c r="F4678" s="34">
        <v>238770.29</v>
      </c>
      <c r="G4678" s="34">
        <v>0</v>
      </c>
      <c r="H4678" s="34">
        <v>193357.23</v>
      </c>
      <c r="I4678" s="34">
        <v>0</v>
      </c>
      <c r="J4678" s="35">
        <f t="shared" si="511"/>
        <v>238770.29</v>
      </c>
      <c r="K4678" s="35">
        <f t="shared" si="512"/>
        <v>45413.06</v>
      </c>
      <c r="L4678" s="35">
        <f t="shared" si="513"/>
        <v>45413.06</v>
      </c>
      <c r="M4678" s="36">
        <f t="shared" si="514"/>
        <v>0.19019560599436386</v>
      </c>
      <c r="N4678" s="37">
        <f t="shared" si="515"/>
        <v>2023</v>
      </c>
      <c r="O4678" s="38" t="str">
        <f t="shared" si="516"/>
        <v>Q4</v>
      </c>
      <c r="P4678" s="37">
        <f t="shared" si="517"/>
        <v>10</v>
      </c>
    </row>
    <row r="4679" spans="1:16" x14ac:dyDescent="0.25">
      <c r="A4679" s="31">
        <v>45200</v>
      </c>
      <c r="B4679" s="32" t="s">
        <v>82</v>
      </c>
      <c r="C4679" s="32" t="s">
        <v>78</v>
      </c>
      <c r="D4679" s="32" t="s">
        <v>77</v>
      </c>
      <c r="E4679" s="33">
        <v>227</v>
      </c>
      <c r="F4679" s="34">
        <v>25502.080000000002</v>
      </c>
      <c r="G4679" s="34">
        <v>1275.1300000000001</v>
      </c>
      <c r="H4679" s="34">
        <v>20396.009999999998</v>
      </c>
      <c r="I4679" s="34">
        <v>0</v>
      </c>
      <c r="J4679" s="35">
        <f t="shared" si="511"/>
        <v>24226.95</v>
      </c>
      <c r="K4679" s="35">
        <f t="shared" si="512"/>
        <v>3830.9400000000023</v>
      </c>
      <c r="L4679" s="35">
        <f t="shared" si="513"/>
        <v>3830.9400000000023</v>
      </c>
      <c r="M4679" s="36">
        <f t="shared" si="514"/>
        <v>0.15812720957446158</v>
      </c>
      <c r="N4679" s="37">
        <f t="shared" si="515"/>
        <v>2023</v>
      </c>
      <c r="O4679" s="38" t="str">
        <f t="shared" si="516"/>
        <v>Q4</v>
      </c>
      <c r="P4679" s="37">
        <f t="shared" si="517"/>
        <v>10</v>
      </c>
    </row>
    <row r="4680" spans="1:16" x14ac:dyDescent="0.25">
      <c r="A4680" s="31">
        <v>45200</v>
      </c>
      <c r="B4680" s="32" t="s">
        <v>82</v>
      </c>
      <c r="C4680" s="32" t="s">
        <v>79</v>
      </c>
      <c r="D4680" s="32" t="s">
        <v>76</v>
      </c>
      <c r="E4680" s="33">
        <v>187</v>
      </c>
      <c r="F4680" s="34">
        <v>22275.52</v>
      </c>
      <c r="G4680" s="34">
        <v>0</v>
      </c>
      <c r="H4680" s="34">
        <v>18034.46</v>
      </c>
      <c r="I4680" s="34">
        <v>0</v>
      </c>
      <c r="J4680" s="35">
        <f t="shared" si="511"/>
        <v>22275.52</v>
      </c>
      <c r="K4680" s="35">
        <f t="shared" si="512"/>
        <v>4241.0600000000013</v>
      </c>
      <c r="L4680" s="35">
        <f t="shared" si="513"/>
        <v>4241.0600000000013</v>
      </c>
      <c r="M4680" s="36">
        <f t="shared" si="514"/>
        <v>0.19039106606714462</v>
      </c>
      <c r="N4680" s="37">
        <f t="shared" si="515"/>
        <v>2023</v>
      </c>
      <c r="O4680" s="38" t="str">
        <f t="shared" si="516"/>
        <v>Q4</v>
      </c>
      <c r="P4680" s="37">
        <f t="shared" si="517"/>
        <v>10</v>
      </c>
    </row>
    <row r="4681" spans="1:16" x14ac:dyDescent="0.25">
      <c r="A4681" s="31">
        <v>45200</v>
      </c>
      <c r="B4681" s="32" t="s">
        <v>82</v>
      </c>
      <c r="C4681" s="32" t="s">
        <v>79</v>
      </c>
      <c r="D4681" s="32" t="s">
        <v>77</v>
      </c>
      <c r="E4681" s="33">
        <v>43</v>
      </c>
      <c r="F4681" s="34">
        <v>4814.16</v>
      </c>
      <c r="G4681" s="34">
        <v>602.25</v>
      </c>
      <c r="H4681" s="34">
        <v>4004.18</v>
      </c>
      <c r="I4681" s="34">
        <v>0</v>
      </c>
      <c r="J4681" s="35">
        <f t="shared" si="511"/>
        <v>4211.91</v>
      </c>
      <c r="K4681" s="35">
        <f t="shared" si="512"/>
        <v>207.73000000000002</v>
      </c>
      <c r="L4681" s="35">
        <f t="shared" si="513"/>
        <v>207.73000000000002</v>
      </c>
      <c r="M4681" s="36">
        <f t="shared" si="514"/>
        <v>4.931966732432555E-2</v>
      </c>
      <c r="N4681" s="37">
        <f t="shared" si="515"/>
        <v>2023</v>
      </c>
      <c r="O4681" s="38" t="str">
        <f t="shared" si="516"/>
        <v>Q4</v>
      </c>
      <c r="P4681" s="37">
        <f t="shared" si="517"/>
        <v>10</v>
      </c>
    </row>
    <row r="4682" spans="1:16" x14ac:dyDescent="0.25">
      <c r="A4682" s="31">
        <v>45200</v>
      </c>
      <c r="B4682" s="32" t="s">
        <v>83</v>
      </c>
      <c r="C4682" s="32" t="s">
        <v>86</v>
      </c>
      <c r="D4682" s="32" t="s">
        <v>76</v>
      </c>
      <c r="E4682" s="33">
        <v>138</v>
      </c>
      <c r="F4682" s="34">
        <v>85331.17</v>
      </c>
      <c r="G4682" s="34">
        <v>0</v>
      </c>
      <c r="H4682" s="34">
        <v>44379.94</v>
      </c>
      <c r="I4682" s="34">
        <v>8088.04</v>
      </c>
      <c r="J4682" s="35">
        <f t="shared" si="511"/>
        <v>85331.17</v>
      </c>
      <c r="K4682" s="35">
        <f t="shared" si="512"/>
        <v>40951.229999999996</v>
      </c>
      <c r="L4682" s="35">
        <f t="shared" si="513"/>
        <v>32863.189999999995</v>
      </c>
      <c r="M4682" s="36">
        <f t="shared" si="514"/>
        <v>0.47990939301547131</v>
      </c>
      <c r="N4682" s="37">
        <f t="shared" si="515"/>
        <v>2023</v>
      </c>
      <c r="O4682" s="38" t="str">
        <f t="shared" si="516"/>
        <v>Q4</v>
      </c>
      <c r="P4682" s="37">
        <f t="shared" si="517"/>
        <v>10</v>
      </c>
    </row>
    <row r="4683" spans="1:16" x14ac:dyDescent="0.25">
      <c r="A4683" s="31">
        <v>45200</v>
      </c>
      <c r="B4683" s="32" t="s">
        <v>83</v>
      </c>
      <c r="C4683" s="32" t="s">
        <v>86</v>
      </c>
      <c r="D4683" s="32" t="s">
        <v>77</v>
      </c>
      <c r="E4683" s="33">
        <v>45</v>
      </c>
      <c r="F4683" s="34">
        <v>24978.18</v>
      </c>
      <c r="G4683" s="34">
        <v>3298.99</v>
      </c>
      <c r="H4683" s="34">
        <v>12879.15</v>
      </c>
      <c r="I4683" s="34">
        <v>2074.79</v>
      </c>
      <c r="J4683" s="35">
        <f t="shared" si="511"/>
        <v>21679.190000000002</v>
      </c>
      <c r="K4683" s="35">
        <f t="shared" si="512"/>
        <v>8800.0400000000027</v>
      </c>
      <c r="L4683" s="35">
        <f t="shared" si="513"/>
        <v>6725.2500000000027</v>
      </c>
      <c r="M4683" s="36">
        <f t="shared" si="514"/>
        <v>0.40592106992927329</v>
      </c>
      <c r="N4683" s="37">
        <f t="shared" si="515"/>
        <v>2023</v>
      </c>
      <c r="O4683" s="38" t="str">
        <f t="shared" si="516"/>
        <v>Q4</v>
      </c>
      <c r="P4683" s="37">
        <f t="shared" si="517"/>
        <v>10</v>
      </c>
    </row>
    <row r="4684" spans="1:16" x14ac:dyDescent="0.25">
      <c r="A4684" s="31">
        <v>45200</v>
      </c>
      <c r="B4684" s="32" t="s">
        <v>83</v>
      </c>
      <c r="C4684" s="32" t="s">
        <v>75</v>
      </c>
      <c r="D4684" s="32" t="s">
        <v>76</v>
      </c>
      <c r="E4684" s="33">
        <v>143</v>
      </c>
      <c r="F4684" s="34">
        <v>85320.88</v>
      </c>
      <c r="G4684" s="34">
        <v>0</v>
      </c>
      <c r="H4684" s="34">
        <v>43803.86</v>
      </c>
      <c r="I4684" s="34">
        <v>0</v>
      </c>
      <c r="J4684" s="35">
        <f t="shared" si="511"/>
        <v>85320.88</v>
      </c>
      <c r="K4684" s="35">
        <f t="shared" si="512"/>
        <v>41517.020000000004</v>
      </c>
      <c r="L4684" s="35">
        <f t="shared" si="513"/>
        <v>41517.020000000004</v>
      </c>
      <c r="M4684" s="36">
        <f t="shared" si="514"/>
        <v>0.48659859110688969</v>
      </c>
      <c r="N4684" s="37">
        <f t="shared" si="515"/>
        <v>2023</v>
      </c>
      <c r="O4684" s="38" t="str">
        <f t="shared" si="516"/>
        <v>Q4</v>
      </c>
      <c r="P4684" s="37">
        <f t="shared" si="517"/>
        <v>10</v>
      </c>
    </row>
    <row r="4685" spans="1:16" x14ac:dyDescent="0.25">
      <c r="A4685" s="31">
        <v>45200</v>
      </c>
      <c r="B4685" s="32" t="s">
        <v>83</v>
      </c>
      <c r="C4685" s="32" t="s">
        <v>75</v>
      </c>
      <c r="D4685" s="32" t="s">
        <v>77</v>
      </c>
      <c r="E4685" s="33">
        <v>43</v>
      </c>
      <c r="F4685" s="34">
        <v>31739.29</v>
      </c>
      <c r="G4685" s="34">
        <v>3795.48</v>
      </c>
      <c r="H4685" s="34">
        <v>16878.97</v>
      </c>
      <c r="I4685" s="34">
        <v>0</v>
      </c>
      <c r="J4685" s="35">
        <f t="shared" si="511"/>
        <v>27943.81</v>
      </c>
      <c r="K4685" s="35">
        <f t="shared" si="512"/>
        <v>11064.84</v>
      </c>
      <c r="L4685" s="35">
        <f t="shared" si="513"/>
        <v>11064.84</v>
      </c>
      <c r="M4685" s="36">
        <f t="shared" si="514"/>
        <v>0.39596747902308238</v>
      </c>
      <c r="N4685" s="37">
        <f t="shared" si="515"/>
        <v>2023</v>
      </c>
      <c r="O4685" s="38" t="str">
        <f t="shared" si="516"/>
        <v>Q4</v>
      </c>
      <c r="P4685" s="37">
        <f t="shared" si="517"/>
        <v>10</v>
      </c>
    </row>
    <row r="4686" spans="1:16" x14ac:dyDescent="0.25">
      <c r="A4686" s="31">
        <v>45200</v>
      </c>
      <c r="B4686" s="32" t="s">
        <v>83</v>
      </c>
      <c r="C4686" s="32" t="s">
        <v>78</v>
      </c>
      <c r="D4686" s="32" t="s">
        <v>76</v>
      </c>
      <c r="E4686" s="33">
        <v>545</v>
      </c>
      <c r="F4686" s="34">
        <v>313394.57</v>
      </c>
      <c r="G4686" s="34">
        <v>0</v>
      </c>
      <c r="H4686" s="34">
        <v>164746.20000000001</v>
      </c>
      <c r="I4686" s="34">
        <v>0</v>
      </c>
      <c r="J4686" s="35">
        <f t="shared" si="511"/>
        <v>313394.57</v>
      </c>
      <c r="K4686" s="35">
        <f t="shared" si="512"/>
        <v>148648.37</v>
      </c>
      <c r="L4686" s="35">
        <f t="shared" si="513"/>
        <v>148648.37</v>
      </c>
      <c r="M4686" s="36">
        <f t="shared" si="514"/>
        <v>0.47431699279282341</v>
      </c>
      <c r="N4686" s="37">
        <f t="shared" si="515"/>
        <v>2023</v>
      </c>
      <c r="O4686" s="38" t="str">
        <f t="shared" si="516"/>
        <v>Q4</v>
      </c>
      <c r="P4686" s="37">
        <f t="shared" si="517"/>
        <v>10</v>
      </c>
    </row>
    <row r="4687" spans="1:16" x14ac:dyDescent="0.25">
      <c r="A4687" s="31">
        <v>45200</v>
      </c>
      <c r="B4687" s="32" t="s">
        <v>83</v>
      </c>
      <c r="C4687" s="32" t="s">
        <v>78</v>
      </c>
      <c r="D4687" s="32" t="s">
        <v>77</v>
      </c>
      <c r="E4687" s="33">
        <v>52</v>
      </c>
      <c r="F4687" s="34">
        <v>34522.550000000003</v>
      </c>
      <c r="G4687" s="34">
        <v>1726.14</v>
      </c>
      <c r="H4687" s="34">
        <v>18376.12</v>
      </c>
      <c r="I4687" s="34">
        <v>0</v>
      </c>
      <c r="J4687" s="35">
        <f t="shared" si="511"/>
        <v>32796.410000000003</v>
      </c>
      <c r="K4687" s="35">
        <f t="shared" si="512"/>
        <v>14420.290000000005</v>
      </c>
      <c r="L4687" s="35">
        <f t="shared" si="513"/>
        <v>14420.290000000005</v>
      </c>
      <c r="M4687" s="36">
        <f t="shared" si="514"/>
        <v>0.43969111253335358</v>
      </c>
      <c r="N4687" s="37">
        <f t="shared" si="515"/>
        <v>2023</v>
      </c>
      <c r="O4687" s="38" t="str">
        <f t="shared" si="516"/>
        <v>Q4</v>
      </c>
      <c r="P4687" s="37">
        <f t="shared" si="517"/>
        <v>10</v>
      </c>
    </row>
    <row r="4688" spans="1:16" x14ac:dyDescent="0.25">
      <c r="A4688" s="31">
        <v>45200</v>
      </c>
      <c r="B4688" s="32" t="s">
        <v>83</v>
      </c>
      <c r="C4688" s="32" t="s">
        <v>79</v>
      </c>
      <c r="D4688" s="32" t="s">
        <v>76</v>
      </c>
      <c r="E4688" s="33">
        <v>54</v>
      </c>
      <c r="F4688" s="34">
        <v>31896.7</v>
      </c>
      <c r="G4688" s="34">
        <v>0</v>
      </c>
      <c r="H4688" s="34">
        <v>16933.27</v>
      </c>
      <c r="I4688" s="34">
        <v>0</v>
      </c>
      <c r="J4688" s="35">
        <f t="shared" si="511"/>
        <v>31896.7</v>
      </c>
      <c r="K4688" s="35">
        <f t="shared" si="512"/>
        <v>14963.43</v>
      </c>
      <c r="L4688" s="35">
        <f t="shared" si="513"/>
        <v>14963.43</v>
      </c>
      <c r="M4688" s="36">
        <f t="shared" si="514"/>
        <v>0.46912157056999626</v>
      </c>
      <c r="N4688" s="37">
        <f t="shared" si="515"/>
        <v>2023</v>
      </c>
      <c r="O4688" s="38" t="str">
        <f t="shared" si="516"/>
        <v>Q4</v>
      </c>
      <c r="P4688" s="37">
        <f t="shared" si="517"/>
        <v>10</v>
      </c>
    </row>
    <row r="4689" spans="1:16" x14ac:dyDescent="0.25">
      <c r="A4689" s="31">
        <v>45200</v>
      </c>
      <c r="B4689" s="32" t="s">
        <v>83</v>
      </c>
      <c r="C4689" s="32" t="s">
        <v>79</v>
      </c>
      <c r="D4689" s="32" t="s">
        <v>77</v>
      </c>
      <c r="E4689" s="33">
        <v>24</v>
      </c>
      <c r="F4689" s="34">
        <v>31032.880000000001</v>
      </c>
      <c r="G4689" s="34">
        <v>4461.04</v>
      </c>
      <c r="H4689" s="34">
        <v>17159.04</v>
      </c>
      <c r="I4689" s="34">
        <v>0</v>
      </c>
      <c r="J4689" s="35">
        <f t="shared" si="511"/>
        <v>26571.84</v>
      </c>
      <c r="K4689" s="35">
        <f t="shared" si="512"/>
        <v>9412.7999999999993</v>
      </c>
      <c r="L4689" s="35">
        <f t="shared" si="513"/>
        <v>9412.7999999999993</v>
      </c>
      <c r="M4689" s="36">
        <f t="shared" si="514"/>
        <v>0.35423967628888325</v>
      </c>
      <c r="N4689" s="37">
        <f t="shared" si="515"/>
        <v>2023</v>
      </c>
      <c r="O4689" s="38" t="str">
        <f t="shared" si="516"/>
        <v>Q4</v>
      </c>
      <c r="P4689" s="37">
        <f t="shared" si="517"/>
        <v>10</v>
      </c>
    </row>
    <row r="4690" spans="1:16" x14ac:dyDescent="0.25">
      <c r="A4690" s="31">
        <v>45200</v>
      </c>
      <c r="B4690" s="32" t="s">
        <v>84</v>
      </c>
      <c r="C4690" s="32" t="s">
        <v>86</v>
      </c>
      <c r="D4690" s="32" t="s">
        <v>76</v>
      </c>
      <c r="E4690" s="33">
        <v>84</v>
      </c>
      <c r="F4690" s="34">
        <v>363830.15</v>
      </c>
      <c r="G4690" s="34">
        <v>0</v>
      </c>
      <c r="H4690" s="34">
        <v>307388.21999999997</v>
      </c>
      <c r="I4690" s="34">
        <v>34513.519999999997</v>
      </c>
      <c r="J4690" s="35">
        <f t="shared" si="511"/>
        <v>363830.15</v>
      </c>
      <c r="K4690" s="35">
        <f t="shared" si="512"/>
        <v>56441.930000000051</v>
      </c>
      <c r="L4690" s="35">
        <f t="shared" si="513"/>
        <v>21928.410000000054</v>
      </c>
      <c r="M4690" s="36">
        <f t="shared" si="514"/>
        <v>0.15513263537944849</v>
      </c>
      <c r="N4690" s="37">
        <f t="shared" si="515"/>
        <v>2023</v>
      </c>
      <c r="O4690" s="38" t="str">
        <f t="shared" si="516"/>
        <v>Q4</v>
      </c>
      <c r="P4690" s="37">
        <f t="shared" si="517"/>
        <v>10</v>
      </c>
    </row>
    <row r="4691" spans="1:16" x14ac:dyDescent="0.25">
      <c r="A4691" s="31">
        <v>45200</v>
      </c>
      <c r="B4691" s="32" t="s">
        <v>84</v>
      </c>
      <c r="C4691" s="32" t="s">
        <v>86</v>
      </c>
      <c r="D4691" s="32" t="s">
        <v>77</v>
      </c>
      <c r="E4691" s="33">
        <v>28</v>
      </c>
      <c r="F4691" s="34">
        <v>131768.04999999999</v>
      </c>
      <c r="G4691" s="34">
        <v>15546.5</v>
      </c>
      <c r="H4691" s="34">
        <v>110605.28</v>
      </c>
      <c r="I4691" s="34">
        <v>11114.02</v>
      </c>
      <c r="J4691" s="35">
        <f t="shared" si="511"/>
        <v>116221.54999999999</v>
      </c>
      <c r="K4691" s="35">
        <f t="shared" si="512"/>
        <v>5616.2699999999895</v>
      </c>
      <c r="L4691" s="35">
        <f t="shared" si="513"/>
        <v>-5497.7500000000109</v>
      </c>
      <c r="M4691" s="36">
        <f t="shared" si="514"/>
        <v>4.832382634717907E-2</v>
      </c>
      <c r="N4691" s="37">
        <f t="shared" si="515"/>
        <v>2023</v>
      </c>
      <c r="O4691" s="38" t="str">
        <f t="shared" si="516"/>
        <v>Q4</v>
      </c>
      <c r="P4691" s="37">
        <f t="shared" si="517"/>
        <v>10</v>
      </c>
    </row>
    <row r="4692" spans="1:16" x14ac:dyDescent="0.25">
      <c r="A4692" s="31">
        <v>45200</v>
      </c>
      <c r="B4692" s="32" t="s">
        <v>84</v>
      </c>
      <c r="C4692" s="32" t="s">
        <v>75</v>
      </c>
      <c r="D4692" s="32" t="s">
        <v>76</v>
      </c>
      <c r="E4692" s="33">
        <v>73</v>
      </c>
      <c r="F4692" s="34">
        <v>313438.43</v>
      </c>
      <c r="G4692" s="34">
        <v>0</v>
      </c>
      <c r="H4692" s="34">
        <v>260103.23</v>
      </c>
      <c r="I4692" s="34">
        <v>0</v>
      </c>
      <c r="J4692" s="35">
        <f t="shared" si="511"/>
        <v>313438.43</v>
      </c>
      <c r="K4692" s="35">
        <f t="shared" si="512"/>
        <v>53335.199999999983</v>
      </c>
      <c r="L4692" s="35">
        <f t="shared" si="513"/>
        <v>53335.199999999983</v>
      </c>
      <c r="M4692" s="36">
        <f t="shared" si="514"/>
        <v>0.17016164865297465</v>
      </c>
      <c r="N4692" s="37">
        <f t="shared" si="515"/>
        <v>2023</v>
      </c>
      <c r="O4692" s="38" t="str">
        <f t="shared" si="516"/>
        <v>Q4</v>
      </c>
      <c r="P4692" s="37">
        <f t="shared" si="517"/>
        <v>10</v>
      </c>
    </row>
    <row r="4693" spans="1:16" x14ac:dyDescent="0.25">
      <c r="A4693" s="31">
        <v>45200</v>
      </c>
      <c r="B4693" s="32" t="s">
        <v>84</v>
      </c>
      <c r="C4693" s="32" t="s">
        <v>75</v>
      </c>
      <c r="D4693" s="32" t="s">
        <v>77</v>
      </c>
      <c r="E4693" s="33">
        <v>37</v>
      </c>
      <c r="F4693" s="34">
        <v>160049.85999999999</v>
      </c>
      <c r="G4693" s="34">
        <v>21857.31</v>
      </c>
      <c r="H4693" s="34">
        <v>135414.91</v>
      </c>
      <c r="I4693" s="34">
        <v>0</v>
      </c>
      <c r="J4693" s="35">
        <f t="shared" si="511"/>
        <v>138192.54999999999</v>
      </c>
      <c r="K4693" s="35">
        <f t="shared" si="512"/>
        <v>2777.6399999999849</v>
      </c>
      <c r="L4693" s="35">
        <f t="shared" si="513"/>
        <v>2777.6399999999849</v>
      </c>
      <c r="M4693" s="36">
        <f t="shared" si="514"/>
        <v>2.0099781066345364E-2</v>
      </c>
      <c r="N4693" s="37">
        <f t="shared" si="515"/>
        <v>2023</v>
      </c>
      <c r="O4693" s="38" t="str">
        <f t="shared" si="516"/>
        <v>Q4</v>
      </c>
      <c r="P4693" s="37">
        <f t="shared" si="517"/>
        <v>10</v>
      </c>
    </row>
    <row r="4694" spans="1:16" x14ac:dyDescent="0.25">
      <c r="A4694" s="31">
        <v>45200</v>
      </c>
      <c r="B4694" s="32" t="s">
        <v>84</v>
      </c>
      <c r="C4694" s="32" t="s">
        <v>78</v>
      </c>
      <c r="D4694" s="32" t="s">
        <v>76</v>
      </c>
      <c r="E4694" s="33">
        <v>219</v>
      </c>
      <c r="F4694" s="34">
        <v>945932.41</v>
      </c>
      <c r="G4694" s="34">
        <v>0</v>
      </c>
      <c r="H4694" s="34">
        <v>774291.61</v>
      </c>
      <c r="I4694" s="34">
        <v>0</v>
      </c>
      <c r="J4694" s="35">
        <f t="shared" si="511"/>
        <v>945932.41</v>
      </c>
      <c r="K4694" s="35">
        <f t="shared" si="512"/>
        <v>171640.80000000005</v>
      </c>
      <c r="L4694" s="35">
        <f t="shared" si="513"/>
        <v>171640.80000000005</v>
      </c>
      <c r="M4694" s="36">
        <f t="shared" si="514"/>
        <v>0.18145144218073683</v>
      </c>
      <c r="N4694" s="37">
        <f t="shared" si="515"/>
        <v>2023</v>
      </c>
      <c r="O4694" s="38" t="str">
        <f t="shared" si="516"/>
        <v>Q4</v>
      </c>
      <c r="P4694" s="37">
        <f t="shared" si="517"/>
        <v>10</v>
      </c>
    </row>
    <row r="4695" spans="1:16" x14ac:dyDescent="0.25">
      <c r="A4695" s="31">
        <v>45200</v>
      </c>
      <c r="B4695" s="32" t="s">
        <v>84</v>
      </c>
      <c r="C4695" s="32" t="s">
        <v>78</v>
      </c>
      <c r="D4695" s="32" t="s">
        <v>77</v>
      </c>
      <c r="E4695" s="33">
        <v>15</v>
      </c>
      <c r="F4695" s="34">
        <v>58921.84</v>
      </c>
      <c r="G4695" s="34">
        <v>2946.09</v>
      </c>
      <c r="H4695" s="34">
        <v>50649.9</v>
      </c>
      <c r="I4695" s="34">
        <v>0</v>
      </c>
      <c r="J4695" s="35">
        <f t="shared" si="511"/>
        <v>55975.75</v>
      </c>
      <c r="K4695" s="35">
        <f t="shared" si="512"/>
        <v>5325.8499999999985</v>
      </c>
      <c r="L4695" s="35">
        <f t="shared" si="513"/>
        <v>5325.8499999999985</v>
      </c>
      <c r="M4695" s="36">
        <f t="shared" si="514"/>
        <v>9.5145665757046555E-2</v>
      </c>
      <c r="N4695" s="37">
        <f t="shared" si="515"/>
        <v>2023</v>
      </c>
      <c r="O4695" s="38" t="str">
        <f t="shared" si="516"/>
        <v>Q4</v>
      </c>
      <c r="P4695" s="37">
        <f t="shared" si="517"/>
        <v>10</v>
      </c>
    </row>
    <row r="4696" spans="1:16" x14ac:dyDescent="0.25">
      <c r="A4696" s="31">
        <v>45200</v>
      </c>
      <c r="B4696" s="32" t="s">
        <v>84</v>
      </c>
      <c r="C4696" s="32" t="s">
        <v>79</v>
      </c>
      <c r="D4696" s="32" t="s">
        <v>76</v>
      </c>
      <c r="E4696" s="33">
        <v>31</v>
      </c>
      <c r="F4696" s="34">
        <v>148443.51999999999</v>
      </c>
      <c r="G4696" s="34">
        <v>0</v>
      </c>
      <c r="H4696" s="34">
        <v>121107.41</v>
      </c>
      <c r="I4696" s="34">
        <v>0</v>
      </c>
      <c r="J4696" s="35">
        <f t="shared" si="511"/>
        <v>148443.51999999999</v>
      </c>
      <c r="K4696" s="35">
        <f t="shared" si="512"/>
        <v>27336.109999999986</v>
      </c>
      <c r="L4696" s="35">
        <f t="shared" si="513"/>
        <v>27336.109999999986</v>
      </c>
      <c r="M4696" s="36">
        <f t="shared" si="514"/>
        <v>0.1841515884290536</v>
      </c>
      <c r="N4696" s="37">
        <f t="shared" si="515"/>
        <v>2023</v>
      </c>
      <c r="O4696" s="38" t="str">
        <f t="shared" si="516"/>
        <v>Q4</v>
      </c>
      <c r="P4696" s="37">
        <f t="shared" si="517"/>
        <v>10</v>
      </c>
    </row>
    <row r="4697" spans="1:16" x14ac:dyDescent="0.25">
      <c r="A4697" s="31">
        <v>45200</v>
      </c>
      <c r="B4697" s="32" t="s">
        <v>84</v>
      </c>
      <c r="C4697" s="32" t="s">
        <v>79</v>
      </c>
      <c r="D4697" s="32" t="s">
        <v>77</v>
      </c>
      <c r="E4697" s="33">
        <v>11</v>
      </c>
      <c r="F4697" s="34">
        <v>55526.35</v>
      </c>
      <c r="G4697" s="34">
        <v>9314.5400000000009</v>
      </c>
      <c r="H4697" s="34">
        <v>45914.41</v>
      </c>
      <c r="I4697" s="34">
        <v>0</v>
      </c>
      <c r="J4697" s="35">
        <f t="shared" si="511"/>
        <v>46211.81</v>
      </c>
      <c r="K4697" s="35">
        <f t="shared" si="512"/>
        <v>297.39999999999418</v>
      </c>
      <c r="L4697" s="35">
        <f t="shared" si="513"/>
        <v>297.39999999999418</v>
      </c>
      <c r="M4697" s="36">
        <f t="shared" si="514"/>
        <v>6.435584323574303E-3</v>
      </c>
      <c r="N4697" s="37">
        <f t="shared" si="515"/>
        <v>2023</v>
      </c>
      <c r="O4697" s="38" t="str">
        <f t="shared" si="516"/>
        <v>Q4</v>
      </c>
      <c r="P4697" s="37">
        <f t="shared" si="517"/>
        <v>10</v>
      </c>
    </row>
    <row r="4698" spans="1:16" x14ac:dyDescent="0.25">
      <c r="A4698" s="31">
        <v>45200</v>
      </c>
      <c r="B4698" s="32" t="s">
        <v>85</v>
      </c>
      <c r="C4698" s="32" t="s">
        <v>86</v>
      </c>
      <c r="D4698" s="32" t="s">
        <v>76</v>
      </c>
      <c r="E4698" s="33">
        <v>43</v>
      </c>
      <c r="F4698" s="34">
        <v>54099.67</v>
      </c>
      <c r="G4698" s="34">
        <v>0</v>
      </c>
      <c r="H4698" s="34">
        <v>28676.33</v>
      </c>
      <c r="I4698" s="34">
        <v>5124.41</v>
      </c>
      <c r="J4698" s="35">
        <f t="shared" si="511"/>
        <v>54099.67</v>
      </c>
      <c r="K4698" s="35">
        <f t="shared" si="512"/>
        <v>25423.339999999997</v>
      </c>
      <c r="L4698" s="35">
        <f t="shared" si="513"/>
        <v>20298.929999999997</v>
      </c>
      <c r="M4698" s="36">
        <f t="shared" si="514"/>
        <v>0.46993521402256239</v>
      </c>
      <c r="N4698" s="37">
        <f t="shared" si="515"/>
        <v>2023</v>
      </c>
      <c r="O4698" s="38" t="str">
        <f t="shared" si="516"/>
        <v>Q4</v>
      </c>
      <c r="P4698" s="37">
        <f t="shared" si="517"/>
        <v>10</v>
      </c>
    </row>
    <row r="4699" spans="1:16" x14ac:dyDescent="0.25">
      <c r="A4699" s="31">
        <v>45200</v>
      </c>
      <c r="B4699" s="32" t="s">
        <v>85</v>
      </c>
      <c r="C4699" s="32" t="s">
        <v>86</v>
      </c>
      <c r="D4699" s="32" t="s">
        <v>77</v>
      </c>
      <c r="E4699" s="33">
        <v>20</v>
      </c>
      <c r="F4699" s="34">
        <v>29613.119999999999</v>
      </c>
      <c r="G4699" s="34">
        <v>2937.22</v>
      </c>
      <c r="H4699" s="34">
        <v>15230.02</v>
      </c>
      <c r="I4699" s="34">
        <v>2541.86</v>
      </c>
      <c r="J4699" s="35">
        <f t="shared" si="511"/>
        <v>26675.899999999998</v>
      </c>
      <c r="K4699" s="35">
        <f t="shared" si="512"/>
        <v>11445.879999999997</v>
      </c>
      <c r="L4699" s="35">
        <f t="shared" si="513"/>
        <v>8904.0199999999968</v>
      </c>
      <c r="M4699" s="36">
        <f t="shared" si="514"/>
        <v>0.42907193384290682</v>
      </c>
      <c r="N4699" s="37">
        <f t="shared" si="515"/>
        <v>2023</v>
      </c>
      <c r="O4699" s="38" t="str">
        <f t="shared" si="516"/>
        <v>Q4</v>
      </c>
      <c r="P4699" s="37">
        <f t="shared" si="517"/>
        <v>10</v>
      </c>
    </row>
    <row r="4700" spans="1:16" x14ac:dyDescent="0.25">
      <c r="A4700" s="31">
        <v>45200</v>
      </c>
      <c r="B4700" s="32" t="s">
        <v>85</v>
      </c>
      <c r="C4700" s="32" t="s">
        <v>75</v>
      </c>
      <c r="D4700" s="32" t="s">
        <v>76</v>
      </c>
      <c r="E4700" s="33">
        <v>51</v>
      </c>
      <c r="F4700" s="34">
        <v>69046.38</v>
      </c>
      <c r="G4700" s="34">
        <v>0</v>
      </c>
      <c r="H4700" s="34">
        <v>36909.29</v>
      </c>
      <c r="I4700" s="34">
        <v>0</v>
      </c>
      <c r="J4700" s="35">
        <f t="shared" si="511"/>
        <v>69046.38</v>
      </c>
      <c r="K4700" s="35">
        <f t="shared" si="512"/>
        <v>32137.090000000004</v>
      </c>
      <c r="L4700" s="35">
        <f t="shared" si="513"/>
        <v>32137.090000000004</v>
      </c>
      <c r="M4700" s="36">
        <f t="shared" si="514"/>
        <v>0.46544206951906825</v>
      </c>
      <c r="N4700" s="37">
        <f t="shared" si="515"/>
        <v>2023</v>
      </c>
      <c r="O4700" s="38" t="str">
        <f t="shared" si="516"/>
        <v>Q4</v>
      </c>
      <c r="P4700" s="37">
        <f t="shared" si="517"/>
        <v>10</v>
      </c>
    </row>
    <row r="4701" spans="1:16" x14ac:dyDescent="0.25">
      <c r="A4701" s="31">
        <v>45200</v>
      </c>
      <c r="B4701" s="32" t="s">
        <v>85</v>
      </c>
      <c r="C4701" s="32" t="s">
        <v>75</v>
      </c>
      <c r="D4701" s="32" t="s">
        <v>77</v>
      </c>
      <c r="E4701" s="33">
        <v>27</v>
      </c>
      <c r="F4701" s="34">
        <v>37749.26</v>
      </c>
      <c r="G4701" s="34">
        <v>4924.4799999999996</v>
      </c>
      <c r="H4701" s="34">
        <v>20612.77</v>
      </c>
      <c r="I4701" s="34">
        <v>0</v>
      </c>
      <c r="J4701" s="35">
        <f t="shared" si="511"/>
        <v>32824.78</v>
      </c>
      <c r="K4701" s="35">
        <f t="shared" si="512"/>
        <v>12212.009999999998</v>
      </c>
      <c r="L4701" s="35">
        <f t="shared" si="513"/>
        <v>12212.009999999998</v>
      </c>
      <c r="M4701" s="36">
        <f t="shared" si="514"/>
        <v>0.37203630915424257</v>
      </c>
      <c r="N4701" s="37">
        <f t="shared" si="515"/>
        <v>2023</v>
      </c>
      <c r="O4701" s="38" t="str">
        <f t="shared" si="516"/>
        <v>Q4</v>
      </c>
      <c r="P4701" s="37">
        <f t="shared" si="517"/>
        <v>10</v>
      </c>
    </row>
    <row r="4702" spans="1:16" x14ac:dyDescent="0.25">
      <c r="A4702" s="31">
        <v>45200</v>
      </c>
      <c r="B4702" s="32" t="s">
        <v>85</v>
      </c>
      <c r="C4702" s="32" t="s">
        <v>78</v>
      </c>
      <c r="D4702" s="32" t="s">
        <v>76</v>
      </c>
      <c r="E4702" s="33">
        <v>236</v>
      </c>
      <c r="F4702" s="34">
        <v>312872.25</v>
      </c>
      <c r="G4702" s="34">
        <v>0</v>
      </c>
      <c r="H4702" s="34">
        <v>166946.13</v>
      </c>
      <c r="I4702" s="34">
        <v>0</v>
      </c>
      <c r="J4702" s="35">
        <f t="shared" si="511"/>
        <v>312872.25</v>
      </c>
      <c r="K4702" s="35">
        <f t="shared" si="512"/>
        <v>145926.12</v>
      </c>
      <c r="L4702" s="35">
        <f t="shared" si="513"/>
        <v>145926.12</v>
      </c>
      <c r="M4702" s="36">
        <f t="shared" si="514"/>
        <v>0.46640799879183914</v>
      </c>
      <c r="N4702" s="37">
        <f t="shared" si="515"/>
        <v>2023</v>
      </c>
      <c r="O4702" s="38" t="str">
        <f t="shared" si="516"/>
        <v>Q4</v>
      </c>
      <c r="P4702" s="37">
        <f t="shared" si="517"/>
        <v>10</v>
      </c>
    </row>
    <row r="4703" spans="1:16" x14ac:dyDescent="0.25">
      <c r="A4703" s="31">
        <v>45200</v>
      </c>
      <c r="B4703" s="32" t="s">
        <v>85</v>
      </c>
      <c r="C4703" s="32" t="s">
        <v>78</v>
      </c>
      <c r="D4703" s="32" t="s">
        <v>77</v>
      </c>
      <c r="E4703" s="33">
        <v>28</v>
      </c>
      <c r="F4703" s="34">
        <v>28248.48</v>
      </c>
      <c r="G4703" s="34">
        <v>1412.43</v>
      </c>
      <c r="H4703" s="34">
        <v>15121.26</v>
      </c>
      <c r="I4703" s="34">
        <v>0</v>
      </c>
      <c r="J4703" s="35">
        <f t="shared" si="511"/>
        <v>26836.05</v>
      </c>
      <c r="K4703" s="35">
        <f t="shared" si="512"/>
        <v>11714.789999999999</v>
      </c>
      <c r="L4703" s="35">
        <f t="shared" si="513"/>
        <v>11714.789999999999</v>
      </c>
      <c r="M4703" s="36">
        <f t="shared" si="514"/>
        <v>0.43653182938621737</v>
      </c>
      <c r="N4703" s="37">
        <f t="shared" si="515"/>
        <v>2023</v>
      </c>
      <c r="O4703" s="38" t="str">
        <f t="shared" si="516"/>
        <v>Q4</v>
      </c>
      <c r="P4703" s="37">
        <f t="shared" si="517"/>
        <v>10</v>
      </c>
    </row>
    <row r="4704" spans="1:16" x14ac:dyDescent="0.25">
      <c r="A4704" s="31">
        <v>45200</v>
      </c>
      <c r="B4704" s="32" t="s">
        <v>85</v>
      </c>
      <c r="C4704" s="32" t="s">
        <v>79</v>
      </c>
      <c r="D4704" s="32" t="s">
        <v>76</v>
      </c>
      <c r="E4704" s="33">
        <v>18</v>
      </c>
      <c r="F4704" s="34">
        <v>24078.75</v>
      </c>
      <c r="G4704" s="34">
        <v>0</v>
      </c>
      <c r="H4704" s="34">
        <v>13150.17</v>
      </c>
      <c r="I4704" s="34">
        <v>0</v>
      </c>
      <c r="J4704" s="35">
        <f t="shared" si="511"/>
        <v>24078.75</v>
      </c>
      <c r="K4704" s="35">
        <f t="shared" si="512"/>
        <v>10928.58</v>
      </c>
      <c r="L4704" s="35">
        <f t="shared" si="513"/>
        <v>10928.58</v>
      </c>
      <c r="M4704" s="36">
        <f t="shared" si="514"/>
        <v>0.45386824482167887</v>
      </c>
      <c r="N4704" s="37">
        <f t="shared" si="515"/>
        <v>2023</v>
      </c>
      <c r="O4704" s="38" t="str">
        <f t="shared" si="516"/>
        <v>Q4</v>
      </c>
      <c r="P4704" s="37">
        <f t="shared" si="517"/>
        <v>10</v>
      </c>
    </row>
    <row r="4705" spans="1:16" x14ac:dyDescent="0.25">
      <c r="A4705" s="31">
        <v>45200</v>
      </c>
      <c r="B4705" s="32" t="s">
        <v>85</v>
      </c>
      <c r="C4705" s="32" t="s">
        <v>79</v>
      </c>
      <c r="D4705" s="32" t="s">
        <v>77</v>
      </c>
      <c r="E4705" s="33">
        <v>16</v>
      </c>
      <c r="F4705" s="34">
        <v>19210.599999999999</v>
      </c>
      <c r="G4705" s="34">
        <v>3232.47</v>
      </c>
      <c r="H4705" s="34">
        <v>11095.98</v>
      </c>
      <c r="I4705" s="34">
        <v>0</v>
      </c>
      <c r="J4705" s="35">
        <f t="shared" si="511"/>
        <v>15978.13</v>
      </c>
      <c r="K4705" s="35">
        <f t="shared" si="512"/>
        <v>4882.1499999999996</v>
      </c>
      <c r="L4705" s="35">
        <f t="shared" si="513"/>
        <v>4882.1499999999996</v>
      </c>
      <c r="M4705" s="36">
        <f t="shared" si="514"/>
        <v>0.30555202642612117</v>
      </c>
      <c r="N4705" s="37">
        <f t="shared" si="515"/>
        <v>2023</v>
      </c>
      <c r="O4705" s="38" t="str">
        <f t="shared" si="516"/>
        <v>Q4</v>
      </c>
      <c r="P4705" s="37">
        <f t="shared" si="517"/>
        <v>10</v>
      </c>
    </row>
    <row r="4706" spans="1:16" x14ac:dyDescent="0.25">
      <c r="A4706" s="31">
        <v>45231</v>
      </c>
      <c r="B4706" s="32" t="s">
        <v>74</v>
      </c>
      <c r="C4706" s="32" t="s">
        <v>86</v>
      </c>
      <c r="D4706" s="32" t="s">
        <v>76</v>
      </c>
      <c r="E4706" s="33">
        <v>200</v>
      </c>
      <c r="F4706" s="34">
        <v>91852.4</v>
      </c>
      <c r="G4706" s="34">
        <v>0</v>
      </c>
      <c r="H4706" s="34">
        <v>53989.84</v>
      </c>
      <c r="I4706" s="34">
        <v>8696.15</v>
      </c>
      <c r="J4706" s="35">
        <f t="shared" si="511"/>
        <v>91852.4</v>
      </c>
      <c r="K4706" s="35">
        <f t="shared" si="512"/>
        <v>37862.559999999998</v>
      </c>
      <c r="L4706" s="35">
        <f t="shared" si="513"/>
        <v>29166.409999999996</v>
      </c>
      <c r="M4706" s="36">
        <f t="shared" si="514"/>
        <v>0.41221089487046608</v>
      </c>
      <c r="N4706" s="37">
        <f t="shared" si="515"/>
        <v>2023</v>
      </c>
      <c r="O4706" s="38" t="str">
        <f t="shared" si="516"/>
        <v>Q4</v>
      </c>
      <c r="P4706" s="37">
        <f t="shared" si="517"/>
        <v>11</v>
      </c>
    </row>
    <row r="4707" spans="1:16" x14ac:dyDescent="0.25">
      <c r="A4707" s="31">
        <v>45231</v>
      </c>
      <c r="B4707" s="32" t="s">
        <v>74</v>
      </c>
      <c r="C4707" s="32" t="s">
        <v>86</v>
      </c>
      <c r="D4707" s="32" t="s">
        <v>77</v>
      </c>
      <c r="E4707" s="33">
        <v>84</v>
      </c>
      <c r="F4707" s="34">
        <v>33373.919999999998</v>
      </c>
      <c r="G4707" s="34">
        <v>5073.59</v>
      </c>
      <c r="H4707" s="34">
        <v>18082.16</v>
      </c>
      <c r="I4707" s="34">
        <v>2701.7</v>
      </c>
      <c r="J4707" s="35">
        <f t="shared" si="511"/>
        <v>28300.329999999998</v>
      </c>
      <c r="K4707" s="35">
        <f t="shared" si="512"/>
        <v>10218.169999999998</v>
      </c>
      <c r="L4707" s="35">
        <f t="shared" si="513"/>
        <v>7516.4699999999984</v>
      </c>
      <c r="M4707" s="36">
        <f t="shared" si="514"/>
        <v>0.36106186747645697</v>
      </c>
      <c r="N4707" s="37">
        <f t="shared" si="515"/>
        <v>2023</v>
      </c>
      <c r="O4707" s="38" t="str">
        <f t="shared" si="516"/>
        <v>Q4</v>
      </c>
      <c r="P4707" s="37">
        <f t="shared" si="517"/>
        <v>11</v>
      </c>
    </row>
    <row r="4708" spans="1:16" x14ac:dyDescent="0.25">
      <c r="A4708" s="31">
        <v>45231</v>
      </c>
      <c r="B4708" s="32" t="s">
        <v>74</v>
      </c>
      <c r="C4708" s="32" t="s">
        <v>75</v>
      </c>
      <c r="D4708" s="32" t="s">
        <v>76</v>
      </c>
      <c r="E4708" s="33">
        <v>174</v>
      </c>
      <c r="F4708" s="34">
        <v>77756.88</v>
      </c>
      <c r="G4708" s="34">
        <v>0</v>
      </c>
      <c r="H4708" s="34">
        <v>43779.19</v>
      </c>
      <c r="I4708" s="34">
        <v>0</v>
      </c>
      <c r="J4708" s="35">
        <f t="shared" si="511"/>
        <v>77756.88</v>
      </c>
      <c r="K4708" s="35">
        <f t="shared" si="512"/>
        <v>33977.69</v>
      </c>
      <c r="L4708" s="35">
        <f t="shared" si="513"/>
        <v>33977.69</v>
      </c>
      <c r="M4708" s="36">
        <f t="shared" si="514"/>
        <v>0.43697342280194368</v>
      </c>
      <c r="N4708" s="37">
        <f t="shared" si="515"/>
        <v>2023</v>
      </c>
      <c r="O4708" s="38" t="str">
        <f t="shared" si="516"/>
        <v>Q4</v>
      </c>
      <c r="P4708" s="37">
        <f t="shared" si="517"/>
        <v>11</v>
      </c>
    </row>
    <row r="4709" spans="1:16" x14ac:dyDescent="0.25">
      <c r="A4709" s="31">
        <v>45231</v>
      </c>
      <c r="B4709" s="32" t="s">
        <v>74</v>
      </c>
      <c r="C4709" s="32" t="s">
        <v>75</v>
      </c>
      <c r="D4709" s="32" t="s">
        <v>77</v>
      </c>
      <c r="E4709" s="33">
        <v>88</v>
      </c>
      <c r="F4709" s="34">
        <v>41205.64</v>
      </c>
      <c r="G4709" s="34">
        <v>5608.25</v>
      </c>
      <c r="H4709" s="34">
        <v>21449.599999999999</v>
      </c>
      <c r="I4709" s="34">
        <v>0</v>
      </c>
      <c r="J4709" s="35">
        <f t="shared" si="511"/>
        <v>35597.39</v>
      </c>
      <c r="K4709" s="35">
        <f t="shared" si="512"/>
        <v>14147.79</v>
      </c>
      <c r="L4709" s="35">
        <f t="shared" si="513"/>
        <v>14147.79</v>
      </c>
      <c r="M4709" s="36">
        <f t="shared" si="514"/>
        <v>0.39743896954242997</v>
      </c>
      <c r="N4709" s="37">
        <f t="shared" si="515"/>
        <v>2023</v>
      </c>
      <c r="O4709" s="38" t="str">
        <f t="shared" si="516"/>
        <v>Q4</v>
      </c>
      <c r="P4709" s="37">
        <f t="shared" si="517"/>
        <v>11</v>
      </c>
    </row>
    <row r="4710" spans="1:16" x14ac:dyDescent="0.25">
      <c r="A4710" s="31">
        <v>45231</v>
      </c>
      <c r="B4710" s="32" t="s">
        <v>74</v>
      </c>
      <c r="C4710" s="32" t="s">
        <v>78</v>
      </c>
      <c r="D4710" s="32" t="s">
        <v>76</v>
      </c>
      <c r="E4710" s="33">
        <v>800</v>
      </c>
      <c r="F4710" s="34">
        <v>330585.24</v>
      </c>
      <c r="G4710" s="34">
        <v>0</v>
      </c>
      <c r="H4710" s="34">
        <v>203875</v>
      </c>
      <c r="I4710" s="34">
        <v>0</v>
      </c>
      <c r="J4710" s="35">
        <f t="shared" si="511"/>
        <v>330585.24</v>
      </c>
      <c r="K4710" s="35">
        <f t="shared" si="512"/>
        <v>126710.23999999999</v>
      </c>
      <c r="L4710" s="35">
        <f t="shared" si="513"/>
        <v>126710.23999999999</v>
      </c>
      <c r="M4710" s="36">
        <f t="shared" si="514"/>
        <v>0.3832906756514598</v>
      </c>
      <c r="N4710" s="37">
        <f t="shared" si="515"/>
        <v>2023</v>
      </c>
      <c r="O4710" s="38" t="str">
        <f t="shared" si="516"/>
        <v>Q4</v>
      </c>
      <c r="P4710" s="37">
        <f t="shared" si="517"/>
        <v>11</v>
      </c>
    </row>
    <row r="4711" spans="1:16" x14ac:dyDescent="0.25">
      <c r="A4711" s="31">
        <v>45231</v>
      </c>
      <c r="B4711" s="32" t="s">
        <v>74</v>
      </c>
      <c r="C4711" s="32" t="s">
        <v>78</v>
      </c>
      <c r="D4711" s="32" t="s">
        <v>77</v>
      </c>
      <c r="E4711" s="33">
        <v>161</v>
      </c>
      <c r="F4711" s="34">
        <v>74424.63</v>
      </c>
      <c r="G4711" s="34">
        <v>6203.83</v>
      </c>
      <c r="H4711" s="34">
        <v>43690.9</v>
      </c>
      <c r="I4711" s="34">
        <v>0</v>
      </c>
      <c r="J4711" s="35">
        <f t="shared" si="511"/>
        <v>68220.800000000003</v>
      </c>
      <c r="K4711" s="35">
        <f t="shared" si="512"/>
        <v>24529.9</v>
      </c>
      <c r="L4711" s="35">
        <f t="shared" si="513"/>
        <v>24529.9</v>
      </c>
      <c r="M4711" s="36">
        <f t="shared" si="514"/>
        <v>0.3595662906327689</v>
      </c>
      <c r="N4711" s="37">
        <f t="shared" si="515"/>
        <v>2023</v>
      </c>
      <c r="O4711" s="38" t="str">
        <f t="shared" si="516"/>
        <v>Q4</v>
      </c>
      <c r="P4711" s="37">
        <f t="shared" si="517"/>
        <v>11</v>
      </c>
    </row>
    <row r="4712" spans="1:16" x14ac:dyDescent="0.25">
      <c r="A4712" s="31">
        <v>45231</v>
      </c>
      <c r="B4712" s="32" t="s">
        <v>74</v>
      </c>
      <c r="C4712" s="32" t="s">
        <v>79</v>
      </c>
      <c r="D4712" s="32" t="s">
        <v>76</v>
      </c>
      <c r="E4712" s="33">
        <v>67</v>
      </c>
      <c r="F4712" s="34">
        <v>30048.55</v>
      </c>
      <c r="G4712" s="34">
        <v>0</v>
      </c>
      <c r="H4712" s="34">
        <v>18434.68</v>
      </c>
      <c r="I4712" s="34">
        <v>0</v>
      </c>
      <c r="J4712" s="35">
        <f t="shared" si="511"/>
        <v>30048.55</v>
      </c>
      <c r="K4712" s="35">
        <f t="shared" si="512"/>
        <v>11613.869999999999</v>
      </c>
      <c r="L4712" s="35">
        <f t="shared" si="513"/>
        <v>11613.869999999999</v>
      </c>
      <c r="M4712" s="36">
        <f t="shared" si="514"/>
        <v>0.3865035084887623</v>
      </c>
      <c r="N4712" s="37">
        <f t="shared" si="515"/>
        <v>2023</v>
      </c>
      <c r="O4712" s="38" t="str">
        <f t="shared" si="516"/>
        <v>Q4</v>
      </c>
      <c r="P4712" s="37">
        <f t="shared" si="517"/>
        <v>11</v>
      </c>
    </row>
    <row r="4713" spans="1:16" x14ac:dyDescent="0.25">
      <c r="A4713" s="31">
        <v>45231</v>
      </c>
      <c r="B4713" s="32" t="s">
        <v>74</v>
      </c>
      <c r="C4713" s="32" t="s">
        <v>79</v>
      </c>
      <c r="D4713" s="32" t="s">
        <v>77</v>
      </c>
      <c r="E4713" s="33">
        <v>44</v>
      </c>
      <c r="F4713" s="34">
        <v>19721.810000000001</v>
      </c>
      <c r="G4713" s="34">
        <v>2775.25</v>
      </c>
      <c r="H4713" s="34">
        <v>10301.370000000001</v>
      </c>
      <c r="I4713" s="34">
        <v>0</v>
      </c>
      <c r="J4713" s="35">
        <f t="shared" si="511"/>
        <v>16946.560000000001</v>
      </c>
      <c r="K4713" s="35">
        <f t="shared" si="512"/>
        <v>6645.1900000000005</v>
      </c>
      <c r="L4713" s="35">
        <f t="shared" si="513"/>
        <v>6645.1900000000005</v>
      </c>
      <c r="M4713" s="36">
        <f t="shared" si="514"/>
        <v>0.39212618962196455</v>
      </c>
      <c r="N4713" s="37">
        <f t="shared" si="515"/>
        <v>2023</v>
      </c>
      <c r="O4713" s="38" t="str">
        <f t="shared" si="516"/>
        <v>Q4</v>
      </c>
      <c r="P4713" s="37">
        <f t="shared" si="517"/>
        <v>11</v>
      </c>
    </row>
    <row r="4714" spans="1:16" x14ac:dyDescent="0.25">
      <c r="A4714" s="31">
        <v>45231</v>
      </c>
      <c r="B4714" s="32" t="s">
        <v>80</v>
      </c>
      <c r="C4714" s="32" t="s">
        <v>86</v>
      </c>
      <c r="D4714" s="32" t="s">
        <v>76</v>
      </c>
      <c r="E4714" s="33">
        <v>75</v>
      </c>
      <c r="F4714" s="34">
        <v>447935.74</v>
      </c>
      <c r="G4714" s="34">
        <v>0</v>
      </c>
      <c r="H4714" s="34">
        <v>384907.82</v>
      </c>
      <c r="I4714" s="34">
        <v>42525.55</v>
      </c>
      <c r="J4714" s="35">
        <f t="shared" si="511"/>
        <v>447935.74</v>
      </c>
      <c r="K4714" s="35">
        <f t="shared" si="512"/>
        <v>63027.919999999984</v>
      </c>
      <c r="L4714" s="35">
        <f t="shared" si="513"/>
        <v>20502.369999999981</v>
      </c>
      <c r="M4714" s="36">
        <f t="shared" si="514"/>
        <v>0.14070750416119951</v>
      </c>
      <c r="N4714" s="37">
        <f t="shared" si="515"/>
        <v>2023</v>
      </c>
      <c r="O4714" s="38" t="str">
        <f t="shared" si="516"/>
        <v>Q4</v>
      </c>
      <c r="P4714" s="37">
        <f t="shared" si="517"/>
        <v>11</v>
      </c>
    </row>
    <row r="4715" spans="1:16" x14ac:dyDescent="0.25">
      <c r="A4715" s="31">
        <v>45231</v>
      </c>
      <c r="B4715" s="32" t="s">
        <v>80</v>
      </c>
      <c r="C4715" s="32" t="s">
        <v>86</v>
      </c>
      <c r="D4715" s="32" t="s">
        <v>77</v>
      </c>
      <c r="E4715" s="33">
        <v>24</v>
      </c>
      <c r="F4715" s="34">
        <v>160995.23000000001</v>
      </c>
      <c r="G4715" s="34">
        <v>21191.07</v>
      </c>
      <c r="H4715" s="34">
        <v>136029.96</v>
      </c>
      <c r="I4715" s="34">
        <v>13339.42</v>
      </c>
      <c r="J4715" s="35">
        <f t="shared" si="511"/>
        <v>139804.16</v>
      </c>
      <c r="K4715" s="35">
        <f t="shared" si="512"/>
        <v>3774.2000000000116</v>
      </c>
      <c r="L4715" s="35">
        <f t="shared" si="513"/>
        <v>-9565.2199999999884</v>
      </c>
      <c r="M4715" s="36">
        <f t="shared" si="514"/>
        <v>2.6996335445240053E-2</v>
      </c>
      <c r="N4715" s="37">
        <f t="shared" si="515"/>
        <v>2023</v>
      </c>
      <c r="O4715" s="38" t="str">
        <f t="shared" si="516"/>
        <v>Q4</v>
      </c>
      <c r="P4715" s="37">
        <f t="shared" si="517"/>
        <v>11</v>
      </c>
    </row>
    <row r="4716" spans="1:16" x14ac:dyDescent="0.25">
      <c r="A4716" s="31">
        <v>45231</v>
      </c>
      <c r="B4716" s="32" t="s">
        <v>80</v>
      </c>
      <c r="C4716" s="32" t="s">
        <v>75</v>
      </c>
      <c r="D4716" s="32" t="s">
        <v>76</v>
      </c>
      <c r="E4716" s="33">
        <v>79</v>
      </c>
      <c r="F4716" s="34">
        <v>432136.74</v>
      </c>
      <c r="G4716" s="34">
        <v>0</v>
      </c>
      <c r="H4716" s="34">
        <v>366712.53</v>
      </c>
      <c r="I4716" s="34">
        <v>0</v>
      </c>
      <c r="J4716" s="35">
        <f t="shared" si="511"/>
        <v>432136.74</v>
      </c>
      <c r="K4716" s="35">
        <f t="shared" si="512"/>
        <v>65424.209999999963</v>
      </c>
      <c r="L4716" s="35">
        <f t="shared" si="513"/>
        <v>65424.209999999963</v>
      </c>
      <c r="M4716" s="36">
        <f t="shared" si="514"/>
        <v>0.15139700919667226</v>
      </c>
      <c r="N4716" s="37">
        <f t="shared" si="515"/>
        <v>2023</v>
      </c>
      <c r="O4716" s="38" t="str">
        <f t="shared" si="516"/>
        <v>Q4</v>
      </c>
      <c r="P4716" s="37">
        <f t="shared" si="517"/>
        <v>11</v>
      </c>
    </row>
    <row r="4717" spans="1:16" x14ac:dyDescent="0.25">
      <c r="A4717" s="31">
        <v>45231</v>
      </c>
      <c r="B4717" s="32" t="s">
        <v>80</v>
      </c>
      <c r="C4717" s="32" t="s">
        <v>75</v>
      </c>
      <c r="D4717" s="32" t="s">
        <v>77</v>
      </c>
      <c r="E4717" s="33">
        <v>34</v>
      </c>
      <c r="F4717" s="34">
        <v>214742.21</v>
      </c>
      <c r="G4717" s="34">
        <v>34149.129999999997</v>
      </c>
      <c r="H4717" s="34">
        <v>178340.95</v>
      </c>
      <c r="I4717" s="34">
        <v>0</v>
      </c>
      <c r="J4717" s="35">
        <f t="shared" si="511"/>
        <v>180593.08</v>
      </c>
      <c r="K4717" s="35">
        <f t="shared" si="512"/>
        <v>2252.1299999999756</v>
      </c>
      <c r="L4717" s="35">
        <f t="shared" si="513"/>
        <v>2252.1299999999756</v>
      </c>
      <c r="M4717" s="36">
        <f t="shared" si="514"/>
        <v>1.2470743618747605E-2</v>
      </c>
      <c r="N4717" s="37">
        <f t="shared" si="515"/>
        <v>2023</v>
      </c>
      <c r="O4717" s="38" t="str">
        <f t="shared" si="516"/>
        <v>Q4</v>
      </c>
      <c r="P4717" s="37">
        <f t="shared" si="517"/>
        <v>11</v>
      </c>
    </row>
    <row r="4718" spans="1:16" x14ac:dyDescent="0.25">
      <c r="A4718" s="31">
        <v>45231</v>
      </c>
      <c r="B4718" s="32" t="s">
        <v>80</v>
      </c>
      <c r="C4718" s="32" t="s">
        <v>78</v>
      </c>
      <c r="D4718" s="32" t="s">
        <v>76</v>
      </c>
      <c r="E4718" s="33">
        <v>132</v>
      </c>
      <c r="F4718" s="34">
        <v>743002.16</v>
      </c>
      <c r="G4718" s="34">
        <v>0</v>
      </c>
      <c r="H4718" s="34">
        <v>642962.67000000004</v>
      </c>
      <c r="I4718" s="34">
        <v>0</v>
      </c>
      <c r="J4718" s="35">
        <f t="shared" si="511"/>
        <v>743002.16</v>
      </c>
      <c r="K4718" s="35">
        <f t="shared" si="512"/>
        <v>100039.48999999999</v>
      </c>
      <c r="L4718" s="35">
        <f t="shared" si="513"/>
        <v>100039.48999999999</v>
      </c>
      <c r="M4718" s="36">
        <f t="shared" si="514"/>
        <v>0.13464225999019974</v>
      </c>
      <c r="N4718" s="37">
        <f t="shared" si="515"/>
        <v>2023</v>
      </c>
      <c r="O4718" s="38" t="str">
        <f t="shared" si="516"/>
        <v>Q4</v>
      </c>
      <c r="P4718" s="37">
        <f t="shared" si="517"/>
        <v>11</v>
      </c>
    </row>
    <row r="4719" spans="1:16" x14ac:dyDescent="0.25">
      <c r="A4719" s="31">
        <v>45231</v>
      </c>
      <c r="B4719" s="32" t="s">
        <v>80</v>
      </c>
      <c r="C4719" s="32" t="s">
        <v>78</v>
      </c>
      <c r="D4719" s="32" t="s">
        <v>77</v>
      </c>
      <c r="E4719" s="33">
        <v>24</v>
      </c>
      <c r="F4719" s="34">
        <v>133024.73000000001</v>
      </c>
      <c r="G4719" s="34">
        <v>14160.22</v>
      </c>
      <c r="H4719" s="34">
        <v>113277.39</v>
      </c>
      <c r="I4719" s="34">
        <v>0</v>
      </c>
      <c r="J4719" s="35">
        <f t="shared" si="511"/>
        <v>118864.51000000001</v>
      </c>
      <c r="K4719" s="35">
        <f t="shared" si="512"/>
        <v>5587.1200000000099</v>
      </c>
      <c r="L4719" s="35">
        <f t="shared" si="513"/>
        <v>5587.1200000000099</v>
      </c>
      <c r="M4719" s="36">
        <f t="shared" si="514"/>
        <v>4.7004105767146219E-2</v>
      </c>
      <c r="N4719" s="37">
        <f t="shared" si="515"/>
        <v>2023</v>
      </c>
      <c r="O4719" s="38" t="str">
        <f t="shared" si="516"/>
        <v>Q4</v>
      </c>
      <c r="P4719" s="37">
        <f t="shared" si="517"/>
        <v>11</v>
      </c>
    </row>
    <row r="4720" spans="1:16" x14ac:dyDescent="0.25">
      <c r="A4720" s="31">
        <v>45231</v>
      </c>
      <c r="B4720" s="32" t="s">
        <v>80</v>
      </c>
      <c r="C4720" s="32" t="s">
        <v>79</v>
      </c>
      <c r="D4720" s="32" t="s">
        <v>76</v>
      </c>
      <c r="E4720" s="33">
        <v>43</v>
      </c>
      <c r="F4720" s="34">
        <v>282848.92</v>
      </c>
      <c r="G4720" s="34">
        <v>0</v>
      </c>
      <c r="H4720" s="34">
        <v>241601.99</v>
      </c>
      <c r="I4720" s="34">
        <v>0</v>
      </c>
      <c r="J4720" s="35">
        <f t="shared" si="511"/>
        <v>282848.92</v>
      </c>
      <c r="K4720" s="35">
        <f t="shared" si="512"/>
        <v>41246.929999999993</v>
      </c>
      <c r="L4720" s="35">
        <f t="shared" si="513"/>
        <v>41246.929999999993</v>
      </c>
      <c r="M4720" s="36">
        <f t="shared" si="514"/>
        <v>0.14582671908381334</v>
      </c>
      <c r="N4720" s="37">
        <f t="shared" si="515"/>
        <v>2023</v>
      </c>
      <c r="O4720" s="38" t="str">
        <f t="shared" si="516"/>
        <v>Q4</v>
      </c>
      <c r="P4720" s="37">
        <f t="shared" si="517"/>
        <v>11</v>
      </c>
    </row>
    <row r="4721" spans="1:16" x14ac:dyDescent="0.25">
      <c r="A4721" s="31">
        <v>45231</v>
      </c>
      <c r="B4721" s="32" t="s">
        <v>80</v>
      </c>
      <c r="C4721" s="32" t="s">
        <v>79</v>
      </c>
      <c r="D4721" s="32" t="s">
        <v>77</v>
      </c>
      <c r="E4721" s="33">
        <v>14</v>
      </c>
      <c r="F4721" s="34">
        <v>131301.66</v>
      </c>
      <c r="G4721" s="34">
        <v>14219.64</v>
      </c>
      <c r="H4721" s="34">
        <v>111703.12</v>
      </c>
      <c r="I4721" s="34">
        <v>0</v>
      </c>
      <c r="J4721" s="35">
        <f t="shared" si="511"/>
        <v>117082.02</v>
      </c>
      <c r="K4721" s="35">
        <f t="shared" si="512"/>
        <v>5378.9000000000087</v>
      </c>
      <c r="L4721" s="35">
        <f t="shared" si="513"/>
        <v>5378.9000000000087</v>
      </c>
      <c r="M4721" s="36">
        <f t="shared" si="514"/>
        <v>4.5941298245452275E-2</v>
      </c>
      <c r="N4721" s="37">
        <f t="shared" si="515"/>
        <v>2023</v>
      </c>
      <c r="O4721" s="38" t="str">
        <f t="shared" si="516"/>
        <v>Q4</v>
      </c>
      <c r="P4721" s="37">
        <f t="shared" si="517"/>
        <v>11</v>
      </c>
    </row>
    <row r="4722" spans="1:16" x14ac:dyDescent="0.25">
      <c r="A4722" s="31">
        <v>45231</v>
      </c>
      <c r="B4722" s="32" t="s">
        <v>81</v>
      </c>
      <c r="C4722" s="32" t="s">
        <v>86</v>
      </c>
      <c r="D4722" s="32" t="s">
        <v>76</v>
      </c>
      <c r="E4722" s="33">
        <v>131</v>
      </c>
      <c r="F4722" s="34">
        <v>109985.56</v>
      </c>
      <c r="G4722" s="34">
        <v>0</v>
      </c>
      <c r="H4722" s="34">
        <v>48581.38</v>
      </c>
      <c r="I4722" s="34">
        <v>10426.73</v>
      </c>
      <c r="J4722" s="35">
        <f t="shared" si="511"/>
        <v>109985.56</v>
      </c>
      <c r="K4722" s="35">
        <f t="shared" si="512"/>
        <v>61404.18</v>
      </c>
      <c r="L4722" s="35">
        <f t="shared" si="513"/>
        <v>50977.45</v>
      </c>
      <c r="M4722" s="36">
        <f t="shared" si="514"/>
        <v>0.55829310684057076</v>
      </c>
      <c r="N4722" s="37">
        <f t="shared" si="515"/>
        <v>2023</v>
      </c>
      <c r="O4722" s="38" t="str">
        <f t="shared" si="516"/>
        <v>Q4</v>
      </c>
      <c r="P4722" s="37">
        <f t="shared" si="517"/>
        <v>11</v>
      </c>
    </row>
    <row r="4723" spans="1:16" x14ac:dyDescent="0.25">
      <c r="A4723" s="31">
        <v>45231</v>
      </c>
      <c r="B4723" s="32" t="s">
        <v>81</v>
      </c>
      <c r="C4723" s="32" t="s">
        <v>86</v>
      </c>
      <c r="D4723" s="32" t="s">
        <v>77</v>
      </c>
      <c r="E4723" s="33">
        <v>50</v>
      </c>
      <c r="F4723" s="34">
        <v>37320.800000000003</v>
      </c>
      <c r="G4723" s="34">
        <v>5937.76</v>
      </c>
      <c r="H4723" s="34">
        <v>16605.86</v>
      </c>
      <c r="I4723" s="34">
        <v>2993.89</v>
      </c>
      <c r="J4723" s="35">
        <f t="shared" si="511"/>
        <v>31383.040000000001</v>
      </c>
      <c r="K4723" s="35">
        <f t="shared" si="512"/>
        <v>14777.18</v>
      </c>
      <c r="L4723" s="35">
        <f t="shared" si="513"/>
        <v>11783.29</v>
      </c>
      <c r="M4723" s="36">
        <f t="shared" si="514"/>
        <v>0.47086515519210376</v>
      </c>
      <c r="N4723" s="37">
        <f t="shared" si="515"/>
        <v>2023</v>
      </c>
      <c r="O4723" s="38" t="str">
        <f t="shared" si="516"/>
        <v>Q4</v>
      </c>
      <c r="P4723" s="37">
        <f t="shared" si="517"/>
        <v>11</v>
      </c>
    </row>
    <row r="4724" spans="1:16" x14ac:dyDescent="0.25">
      <c r="A4724" s="31">
        <v>45231</v>
      </c>
      <c r="B4724" s="32" t="s">
        <v>81</v>
      </c>
      <c r="C4724" s="32" t="s">
        <v>75</v>
      </c>
      <c r="D4724" s="32" t="s">
        <v>76</v>
      </c>
      <c r="E4724" s="33">
        <v>110</v>
      </c>
      <c r="F4724" s="34">
        <v>80178.289999999994</v>
      </c>
      <c r="G4724" s="34">
        <v>0</v>
      </c>
      <c r="H4724" s="34">
        <v>35745.72</v>
      </c>
      <c r="I4724" s="34">
        <v>0</v>
      </c>
      <c r="J4724" s="35">
        <f t="shared" si="511"/>
        <v>80178.289999999994</v>
      </c>
      <c r="K4724" s="35">
        <f t="shared" si="512"/>
        <v>44432.569999999992</v>
      </c>
      <c r="L4724" s="35">
        <f t="shared" si="513"/>
        <v>44432.569999999992</v>
      </c>
      <c r="M4724" s="36">
        <f t="shared" si="514"/>
        <v>0.55417208324098699</v>
      </c>
      <c r="N4724" s="37">
        <f t="shared" si="515"/>
        <v>2023</v>
      </c>
      <c r="O4724" s="38" t="str">
        <f t="shared" si="516"/>
        <v>Q4</v>
      </c>
      <c r="P4724" s="37">
        <f t="shared" si="517"/>
        <v>11</v>
      </c>
    </row>
    <row r="4725" spans="1:16" x14ac:dyDescent="0.25">
      <c r="A4725" s="31">
        <v>45231</v>
      </c>
      <c r="B4725" s="32" t="s">
        <v>81</v>
      </c>
      <c r="C4725" s="32" t="s">
        <v>75</v>
      </c>
      <c r="D4725" s="32" t="s">
        <v>77</v>
      </c>
      <c r="E4725" s="33">
        <v>64</v>
      </c>
      <c r="F4725" s="34">
        <v>51330.17</v>
      </c>
      <c r="G4725" s="34">
        <v>7180.44</v>
      </c>
      <c r="H4725" s="34">
        <v>22995.13</v>
      </c>
      <c r="I4725" s="34">
        <v>0</v>
      </c>
      <c r="J4725" s="35">
        <f t="shared" si="511"/>
        <v>44149.729999999996</v>
      </c>
      <c r="K4725" s="35">
        <f t="shared" si="512"/>
        <v>21154.599999999995</v>
      </c>
      <c r="L4725" s="35">
        <f t="shared" si="513"/>
        <v>21154.599999999995</v>
      </c>
      <c r="M4725" s="36">
        <f t="shared" si="514"/>
        <v>0.47915581816695135</v>
      </c>
      <c r="N4725" s="37">
        <f t="shared" si="515"/>
        <v>2023</v>
      </c>
      <c r="O4725" s="38" t="str">
        <f t="shared" si="516"/>
        <v>Q4</v>
      </c>
      <c r="P4725" s="37">
        <f t="shared" si="517"/>
        <v>11</v>
      </c>
    </row>
    <row r="4726" spans="1:16" x14ac:dyDescent="0.25">
      <c r="A4726" s="31">
        <v>45231</v>
      </c>
      <c r="B4726" s="32" t="s">
        <v>81</v>
      </c>
      <c r="C4726" s="32" t="s">
        <v>78</v>
      </c>
      <c r="D4726" s="32" t="s">
        <v>76</v>
      </c>
      <c r="E4726" s="33">
        <v>505</v>
      </c>
      <c r="F4726" s="34">
        <v>384574.3</v>
      </c>
      <c r="G4726" s="34">
        <v>0</v>
      </c>
      <c r="H4726" s="34">
        <v>169848.75</v>
      </c>
      <c r="I4726" s="34">
        <v>0</v>
      </c>
      <c r="J4726" s="35">
        <f t="shared" si="511"/>
        <v>384574.3</v>
      </c>
      <c r="K4726" s="35">
        <f t="shared" si="512"/>
        <v>214725.55</v>
      </c>
      <c r="L4726" s="35">
        <f t="shared" si="513"/>
        <v>214725.55</v>
      </c>
      <c r="M4726" s="36">
        <f t="shared" si="514"/>
        <v>0.55834607252746737</v>
      </c>
      <c r="N4726" s="37">
        <f t="shared" si="515"/>
        <v>2023</v>
      </c>
      <c r="O4726" s="38" t="str">
        <f t="shared" si="516"/>
        <v>Q4</v>
      </c>
      <c r="P4726" s="37">
        <f t="shared" si="517"/>
        <v>11</v>
      </c>
    </row>
    <row r="4727" spans="1:16" x14ac:dyDescent="0.25">
      <c r="A4727" s="31">
        <v>45231</v>
      </c>
      <c r="B4727" s="32" t="s">
        <v>81</v>
      </c>
      <c r="C4727" s="32" t="s">
        <v>78</v>
      </c>
      <c r="D4727" s="32" t="s">
        <v>77</v>
      </c>
      <c r="E4727" s="33">
        <v>111</v>
      </c>
      <c r="F4727" s="34">
        <v>83577.14</v>
      </c>
      <c r="G4727" s="34">
        <v>7211.82</v>
      </c>
      <c r="H4727" s="34">
        <v>38156.86</v>
      </c>
      <c r="I4727" s="34">
        <v>0</v>
      </c>
      <c r="J4727" s="35">
        <f t="shared" si="511"/>
        <v>76365.320000000007</v>
      </c>
      <c r="K4727" s="35">
        <f t="shared" si="512"/>
        <v>38208.460000000006</v>
      </c>
      <c r="L4727" s="35">
        <f t="shared" si="513"/>
        <v>38208.460000000006</v>
      </c>
      <c r="M4727" s="36">
        <f t="shared" si="514"/>
        <v>0.5003378496940758</v>
      </c>
      <c r="N4727" s="37">
        <f t="shared" si="515"/>
        <v>2023</v>
      </c>
      <c r="O4727" s="38" t="str">
        <f t="shared" si="516"/>
        <v>Q4</v>
      </c>
      <c r="P4727" s="37">
        <f t="shared" si="517"/>
        <v>11</v>
      </c>
    </row>
    <row r="4728" spans="1:16" x14ac:dyDescent="0.25">
      <c r="A4728" s="31">
        <v>45231</v>
      </c>
      <c r="B4728" s="32" t="s">
        <v>81</v>
      </c>
      <c r="C4728" s="32" t="s">
        <v>79</v>
      </c>
      <c r="D4728" s="32" t="s">
        <v>76</v>
      </c>
      <c r="E4728" s="33">
        <v>60</v>
      </c>
      <c r="F4728" s="34">
        <v>46234.59</v>
      </c>
      <c r="G4728" s="34">
        <v>0</v>
      </c>
      <c r="H4728" s="34">
        <v>21088.22</v>
      </c>
      <c r="I4728" s="34">
        <v>0</v>
      </c>
      <c r="J4728" s="35">
        <f t="shared" si="511"/>
        <v>46234.59</v>
      </c>
      <c r="K4728" s="35">
        <f t="shared" si="512"/>
        <v>25146.369999999995</v>
      </c>
      <c r="L4728" s="35">
        <f t="shared" si="513"/>
        <v>25146.369999999995</v>
      </c>
      <c r="M4728" s="36">
        <f t="shared" si="514"/>
        <v>0.54388651440404245</v>
      </c>
      <c r="N4728" s="37">
        <f t="shared" si="515"/>
        <v>2023</v>
      </c>
      <c r="O4728" s="38" t="str">
        <f t="shared" si="516"/>
        <v>Q4</v>
      </c>
      <c r="P4728" s="37">
        <f t="shared" si="517"/>
        <v>11</v>
      </c>
    </row>
    <row r="4729" spans="1:16" x14ac:dyDescent="0.25">
      <c r="A4729" s="31">
        <v>45231</v>
      </c>
      <c r="B4729" s="32" t="s">
        <v>81</v>
      </c>
      <c r="C4729" s="32" t="s">
        <v>79</v>
      </c>
      <c r="D4729" s="32" t="s">
        <v>77</v>
      </c>
      <c r="E4729" s="33">
        <v>11</v>
      </c>
      <c r="F4729" s="34">
        <v>8005.2</v>
      </c>
      <c r="G4729" s="34">
        <v>1149.49</v>
      </c>
      <c r="H4729" s="34">
        <v>3566.42</v>
      </c>
      <c r="I4729" s="34">
        <v>0</v>
      </c>
      <c r="J4729" s="35">
        <f t="shared" si="511"/>
        <v>6855.71</v>
      </c>
      <c r="K4729" s="35">
        <f t="shared" si="512"/>
        <v>3289.29</v>
      </c>
      <c r="L4729" s="35">
        <f t="shared" si="513"/>
        <v>3289.29</v>
      </c>
      <c r="M4729" s="36">
        <f t="shared" si="514"/>
        <v>0.47978838078040054</v>
      </c>
      <c r="N4729" s="37">
        <f t="shared" si="515"/>
        <v>2023</v>
      </c>
      <c r="O4729" s="38" t="str">
        <f t="shared" si="516"/>
        <v>Q4</v>
      </c>
      <c r="P4729" s="37">
        <f t="shared" si="517"/>
        <v>11</v>
      </c>
    </row>
    <row r="4730" spans="1:16" x14ac:dyDescent="0.25">
      <c r="A4730" s="31">
        <v>45231</v>
      </c>
      <c r="B4730" s="32" t="s">
        <v>82</v>
      </c>
      <c r="C4730" s="32" t="s">
        <v>86</v>
      </c>
      <c r="D4730" s="32" t="s">
        <v>76</v>
      </c>
      <c r="E4730" s="33">
        <v>338</v>
      </c>
      <c r="F4730" s="34">
        <v>36799.61</v>
      </c>
      <c r="G4730" s="34">
        <v>0</v>
      </c>
      <c r="H4730" s="34">
        <v>29712.54</v>
      </c>
      <c r="I4730" s="34">
        <v>3486.18</v>
      </c>
      <c r="J4730" s="35">
        <f t="shared" si="511"/>
        <v>36799.61</v>
      </c>
      <c r="K4730" s="35">
        <f t="shared" si="512"/>
        <v>7087.07</v>
      </c>
      <c r="L4730" s="35">
        <f t="shared" si="513"/>
        <v>3600.89</v>
      </c>
      <c r="M4730" s="36">
        <f t="shared" si="514"/>
        <v>0.19258546490030737</v>
      </c>
      <c r="N4730" s="37">
        <f t="shared" si="515"/>
        <v>2023</v>
      </c>
      <c r="O4730" s="38" t="str">
        <f t="shared" si="516"/>
        <v>Q4</v>
      </c>
      <c r="P4730" s="37">
        <f t="shared" si="517"/>
        <v>11</v>
      </c>
    </row>
    <row r="4731" spans="1:16" x14ac:dyDescent="0.25">
      <c r="A4731" s="31">
        <v>45231</v>
      </c>
      <c r="B4731" s="32" t="s">
        <v>82</v>
      </c>
      <c r="C4731" s="32" t="s">
        <v>86</v>
      </c>
      <c r="D4731" s="32" t="s">
        <v>77</v>
      </c>
      <c r="E4731" s="33">
        <v>138</v>
      </c>
      <c r="F4731" s="34">
        <v>14768.74</v>
      </c>
      <c r="G4731" s="34">
        <v>2204.58</v>
      </c>
      <c r="H4731" s="34">
        <v>11794.89</v>
      </c>
      <c r="I4731" s="34">
        <v>1202.79</v>
      </c>
      <c r="J4731" s="35">
        <f t="shared" si="511"/>
        <v>12564.16</v>
      </c>
      <c r="K4731" s="35">
        <f t="shared" si="512"/>
        <v>769.27000000000044</v>
      </c>
      <c r="L4731" s="35">
        <f t="shared" si="513"/>
        <v>-433.51999999999953</v>
      </c>
      <c r="M4731" s="36">
        <f t="shared" si="514"/>
        <v>6.1227332348521547E-2</v>
      </c>
      <c r="N4731" s="37">
        <f t="shared" si="515"/>
        <v>2023</v>
      </c>
      <c r="O4731" s="38" t="str">
        <f t="shared" si="516"/>
        <v>Q4</v>
      </c>
      <c r="P4731" s="37">
        <f t="shared" si="517"/>
        <v>11</v>
      </c>
    </row>
    <row r="4732" spans="1:16" x14ac:dyDescent="0.25">
      <c r="A4732" s="31">
        <v>45231</v>
      </c>
      <c r="B4732" s="32" t="s">
        <v>82</v>
      </c>
      <c r="C4732" s="32" t="s">
        <v>75</v>
      </c>
      <c r="D4732" s="32" t="s">
        <v>76</v>
      </c>
      <c r="E4732" s="33">
        <v>385</v>
      </c>
      <c r="F4732" s="34">
        <v>41165.81</v>
      </c>
      <c r="G4732" s="34">
        <v>0</v>
      </c>
      <c r="H4732" s="34">
        <v>33501</v>
      </c>
      <c r="I4732" s="34">
        <v>0</v>
      </c>
      <c r="J4732" s="35">
        <f t="shared" si="511"/>
        <v>41165.81</v>
      </c>
      <c r="K4732" s="35">
        <f t="shared" si="512"/>
        <v>7664.8099999999977</v>
      </c>
      <c r="L4732" s="35">
        <f t="shared" si="513"/>
        <v>7664.8099999999977</v>
      </c>
      <c r="M4732" s="36">
        <f t="shared" si="514"/>
        <v>0.18619359123505644</v>
      </c>
      <c r="N4732" s="37">
        <f t="shared" si="515"/>
        <v>2023</v>
      </c>
      <c r="O4732" s="38" t="str">
        <f t="shared" si="516"/>
        <v>Q4</v>
      </c>
      <c r="P4732" s="37">
        <f t="shared" si="517"/>
        <v>11</v>
      </c>
    </row>
    <row r="4733" spans="1:16" x14ac:dyDescent="0.25">
      <c r="A4733" s="31">
        <v>45231</v>
      </c>
      <c r="B4733" s="32" t="s">
        <v>82</v>
      </c>
      <c r="C4733" s="32" t="s">
        <v>75</v>
      </c>
      <c r="D4733" s="32" t="s">
        <v>77</v>
      </c>
      <c r="E4733" s="33">
        <v>155</v>
      </c>
      <c r="F4733" s="34">
        <v>17268.21</v>
      </c>
      <c r="G4733" s="34">
        <v>2333.6</v>
      </c>
      <c r="H4733" s="34">
        <v>13990.42</v>
      </c>
      <c r="I4733" s="34">
        <v>0</v>
      </c>
      <c r="J4733" s="35">
        <f t="shared" si="511"/>
        <v>14934.609999999999</v>
      </c>
      <c r="K4733" s="35">
        <f t="shared" si="512"/>
        <v>944.18999999999869</v>
      </c>
      <c r="L4733" s="35">
        <f t="shared" si="513"/>
        <v>944.18999999999869</v>
      </c>
      <c r="M4733" s="36">
        <f t="shared" si="514"/>
        <v>6.3221604045904031E-2</v>
      </c>
      <c r="N4733" s="37">
        <f t="shared" si="515"/>
        <v>2023</v>
      </c>
      <c r="O4733" s="38" t="str">
        <f t="shared" si="516"/>
        <v>Q4</v>
      </c>
      <c r="P4733" s="37">
        <f t="shared" si="517"/>
        <v>11</v>
      </c>
    </row>
    <row r="4734" spans="1:16" x14ac:dyDescent="0.25">
      <c r="A4734" s="31">
        <v>45231</v>
      </c>
      <c r="B4734" s="32" t="s">
        <v>82</v>
      </c>
      <c r="C4734" s="32" t="s">
        <v>78</v>
      </c>
      <c r="D4734" s="32" t="s">
        <v>76</v>
      </c>
      <c r="E4734" s="33">
        <v>2201</v>
      </c>
      <c r="F4734" s="34">
        <v>246729.11</v>
      </c>
      <c r="G4734" s="34">
        <v>0</v>
      </c>
      <c r="H4734" s="34">
        <v>201350.89</v>
      </c>
      <c r="I4734" s="34">
        <v>0</v>
      </c>
      <c r="J4734" s="35">
        <f t="shared" si="511"/>
        <v>246729.11</v>
      </c>
      <c r="K4734" s="35">
        <f t="shared" si="512"/>
        <v>45378.219999999972</v>
      </c>
      <c r="L4734" s="35">
        <f t="shared" si="513"/>
        <v>45378.219999999972</v>
      </c>
      <c r="M4734" s="36">
        <f t="shared" si="514"/>
        <v>0.18391919786035776</v>
      </c>
      <c r="N4734" s="37">
        <f t="shared" si="515"/>
        <v>2023</v>
      </c>
      <c r="O4734" s="38" t="str">
        <f t="shared" si="516"/>
        <v>Q4</v>
      </c>
      <c r="P4734" s="37">
        <f t="shared" si="517"/>
        <v>11</v>
      </c>
    </row>
    <row r="4735" spans="1:16" x14ac:dyDescent="0.25">
      <c r="A4735" s="31">
        <v>45231</v>
      </c>
      <c r="B4735" s="32" t="s">
        <v>82</v>
      </c>
      <c r="C4735" s="32" t="s">
        <v>78</v>
      </c>
      <c r="D4735" s="32" t="s">
        <v>77</v>
      </c>
      <c r="E4735" s="33">
        <v>464</v>
      </c>
      <c r="F4735" s="34">
        <v>49620.07</v>
      </c>
      <c r="G4735" s="34">
        <v>4271.0200000000004</v>
      </c>
      <c r="H4735" s="34">
        <v>40082.31</v>
      </c>
      <c r="I4735" s="34">
        <v>0</v>
      </c>
      <c r="J4735" s="35">
        <f t="shared" si="511"/>
        <v>45349.05</v>
      </c>
      <c r="K4735" s="35">
        <f t="shared" si="512"/>
        <v>5266.7400000000052</v>
      </c>
      <c r="L4735" s="35">
        <f t="shared" si="513"/>
        <v>5266.7400000000052</v>
      </c>
      <c r="M4735" s="36">
        <f t="shared" si="514"/>
        <v>0.11613782427636311</v>
      </c>
      <c r="N4735" s="37">
        <f t="shared" si="515"/>
        <v>2023</v>
      </c>
      <c r="O4735" s="38" t="str">
        <f t="shared" si="516"/>
        <v>Q4</v>
      </c>
      <c r="P4735" s="37">
        <f t="shared" si="517"/>
        <v>11</v>
      </c>
    </row>
    <row r="4736" spans="1:16" x14ac:dyDescent="0.25">
      <c r="A4736" s="31">
        <v>45231</v>
      </c>
      <c r="B4736" s="32" t="s">
        <v>82</v>
      </c>
      <c r="C4736" s="32" t="s">
        <v>79</v>
      </c>
      <c r="D4736" s="32" t="s">
        <v>76</v>
      </c>
      <c r="E4736" s="33">
        <v>196</v>
      </c>
      <c r="F4736" s="34">
        <v>22320.23</v>
      </c>
      <c r="G4736" s="34">
        <v>0</v>
      </c>
      <c r="H4736" s="34">
        <v>17942.099999999999</v>
      </c>
      <c r="I4736" s="34">
        <v>0</v>
      </c>
      <c r="J4736" s="35">
        <f t="shared" si="511"/>
        <v>22320.23</v>
      </c>
      <c r="K4736" s="35">
        <f t="shared" si="512"/>
        <v>4378.130000000001</v>
      </c>
      <c r="L4736" s="35">
        <f t="shared" si="513"/>
        <v>4378.130000000001</v>
      </c>
      <c r="M4736" s="36">
        <f t="shared" si="514"/>
        <v>0.19615075651102168</v>
      </c>
      <c r="N4736" s="37">
        <f t="shared" si="515"/>
        <v>2023</v>
      </c>
      <c r="O4736" s="38" t="str">
        <f t="shared" si="516"/>
        <v>Q4</v>
      </c>
      <c r="P4736" s="37">
        <f t="shared" si="517"/>
        <v>11</v>
      </c>
    </row>
    <row r="4737" spans="1:16" x14ac:dyDescent="0.25">
      <c r="A4737" s="31">
        <v>45231</v>
      </c>
      <c r="B4737" s="32" t="s">
        <v>82</v>
      </c>
      <c r="C4737" s="32" t="s">
        <v>79</v>
      </c>
      <c r="D4737" s="32" t="s">
        <v>77</v>
      </c>
      <c r="E4737" s="33">
        <v>69</v>
      </c>
      <c r="F4737" s="34">
        <v>8956.4</v>
      </c>
      <c r="G4737" s="34">
        <v>1447.78</v>
      </c>
      <c r="H4737" s="34">
        <v>7254.5</v>
      </c>
      <c r="I4737" s="34">
        <v>0</v>
      </c>
      <c r="J4737" s="35">
        <f t="shared" si="511"/>
        <v>7508.62</v>
      </c>
      <c r="K4737" s="35">
        <f t="shared" si="512"/>
        <v>254.11999999999989</v>
      </c>
      <c r="L4737" s="35">
        <f t="shared" si="513"/>
        <v>254.11999999999989</v>
      </c>
      <c r="M4737" s="36">
        <f t="shared" si="514"/>
        <v>3.3843768894950055E-2</v>
      </c>
      <c r="N4737" s="37">
        <f t="shared" si="515"/>
        <v>2023</v>
      </c>
      <c r="O4737" s="38" t="str">
        <f t="shared" si="516"/>
        <v>Q4</v>
      </c>
      <c r="P4737" s="37">
        <f t="shared" si="517"/>
        <v>11</v>
      </c>
    </row>
    <row r="4738" spans="1:16" x14ac:dyDescent="0.25">
      <c r="A4738" s="31">
        <v>45231</v>
      </c>
      <c r="B4738" s="32" t="s">
        <v>83</v>
      </c>
      <c r="C4738" s="32" t="s">
        <v>86</v>
      </c>
      <c r="D4738" s="32" t="s">
        <v>76</v>
      </c>
      <c r="E4738" s="33">
        <v>161</v>
      </c>
      <c r="F4738" s="34">
        <v>110835.47</v>
      </c>
      <c r="G4738" s="34">
        <v>0</v>
      </c>
      <c r="H4738" s="34">
        <v>59436.19</v>
      </c>
      <c r="I4738" s="34">
        <v>10499.22</v>
      </c>
      <c r="J4738" s="35">
        <f t="shared" ref="J4738:J4801" si="518">F4738-G4738</f>
        <v>110835.47</v>
      </c>
      <c r="K4738" s="35">
        <f t="shared" ref="K4738:K4801" si="519">J4738-H4738</f>
        <v>51399.28</v>
      </c>
      <c r="L4738" s="35">
        <f t="shared" ref="L4738:L4801" si="520">K4738-I4738</f>
        <v>40900.06</v>
      </c>
      <c r="M4738" s="36">
        <f t="shared" ref="M4738:M4801" si="521">IF(J4738=0,0,K4738/J4738)</f>
        <v>0.46374396210888086</v>
      </c>
      <c r="N4738" s="37">
        <f t="shared" ref="N4738:N4801" si="522">YEAR(A4738)</f>
        <v>2023</v>
      </c>
      <c r="O4738" s="38" t="str">
        <f t="shared" ref="O4738:O4801" si="523">"Q"&amp;ROUNDUP(MONTH(A4738)/3,0)</f>
        <v>Q4</v>
      </c>
      <c r="P4738" s="37">
        <f t="shared" ref="P4738:P4801" si="524">MONTH(A4738)</f>
        <v>11</v>
      </c>
    </row>
    <row r="4739" spans="1:16" x14ac:dyDescent="0.25">
      <c r="A4739" s="31">
        <v>45231</v>
      </c>
      <c r="B4739" s="32" t="s">
        <v>83</v>
      </c>
      <c r="C4739" s="32" t="s">
        <v>86</v>
      </c>
      <c r="D4739" s="32" t="s">
        <v>77</v>
      </c>
      <c r="E4739" s="33">
        <v>62</v>
      </c>
      <c r="F4739" s="34">
        <v>46404.58</v>
      </c>
      <c r="G4739" s="34">
        <v>7710.07</v>
      </c>
      <c r="H4739" s="34">
        <v>24644.68</v>
      </c>
      <c r="I4739" s="34">
        <v>3684.85</v>
      </c>
      <c r="J4739" s="35">
        <f t="shared" si="518"/>
        <v>38694.51</v>
      </c>
      <c r="K4739" s="35">
        <f t="shared" si="519"/>
        <v>14049.830000000002</v>
      </c>
      <c r="L4739" s="35">
        <f t="shared" si="520"/>
        <v>10364.980000000001</v>
      </c>
      <c r="M4739" s="36">
        <f t="shared" si="521"/>
        <v>0.36309621183987084</v>
      </c>
      <c r="N4739" s="37">
        <f t="shared" si="522"/>
        <v>2023</v>
      </c>
      <c r="O4739" s="38" t="str">
        <f t="shared" si="523"/>
        <v>Q4</v>
      </c>
      <c r="P4739" s="37">
        <f t="shared" si="524"/>
        <v>11</v>
      </c>
    </row>
    <row r="4740" spans="1:16" x14ac:dyDescent="0.25">
      <c r="A4740" s="31">
        <v>45231</v>
      </c>
      <c r="B4740" s="32" t="s">
        <v>83</v>
      </c>
      <c r="C4740" s="32" t="s">
        <v>75</v>
      </c>
      <c r="D4740" s="32" t="s">
        <v>76</v>
      </c>
      <c r="E4740" s="33">
        <v>143</v>
      </c>
      <c r="F4740" s="34">
        <v>94742.37</v>
      </c>
      <c r="G4740" s="34">
        <v>0</v>
      </c>
      <c r="H4740" s="34">
        <v>50371.85</v>
      </c>
      <c r="I4740" s="34">
        <v>0</v>
      </c>
      <c r="J4740" s="35">
        <f t="shared" si="518"/>
        <v>94742.37</v>
      </c>
      <c r="K4740" s="35">
        <f t="shared" si="519"/>
        <v>44370.52</v>
      </c>
      <c r="L4740" s="35">
        <f t="shared" si="520"/>
        <v>44370.52</v>
      </c>
      <c r="M4740" s="36">
        <f t="shared" si="521"/>
        <v>0.46832816194063964</v>
      </c>
      <c r="N4740" s="37">
        <f t="shared" si="522"/>
        <v>2023</v>
      </c>
      <c r="O4740" s="38" t="str">
        <f t="shared" si="523"/>
        <v>Q4</v>
      </c>
      <c r="P4740" s="37">
        <f t="shared" si="524"/>
        <v>11</v>
      </c>
    </row>
    <row r="4741" spans="1:16" x14ac:dyDescent="0.25">
      <c r="A4741" s="31">
        <v>45231</v>
      </c>
      <c r="B4741" s="32" t="s">
        <v>83</v>
      </c>
      <c r="C4741" s="32" t="s">
        <v>75</v>
      </c>
      <c r="D4741" s="32" t="s">
        <v>77</v>
      </c>
      <c r="E4741" s="33">
        <v>67</v>
      </c>
      <c r="F4741" s="34">
        <v>41941.919999999998</v>
      </c>
      <c r="G4741" s="34">
        <v>6418.63</v>
      </c>
      <c r="H4741" s="34">
        <v>22071.5</v>
      </c>
      <c r="I4741" s="34">
        <v>0</v>
      </c>
      <c r="J4741" s="35">
        <f t="shared" si="518"/>
        <v>35523.29</v>
      </c>
      <c r="K4741" s="35">
        <f t="shared" si="519"/>
        <v>13451.79</v>
      </c>
      <c r="L4741" s="35">
        <f t="shared" si="520"/>
        <v>13451.79</v>
      </c>
      <c r="M4741" s="36">
        <f t="shared" si="521"/>
        <v>0.37867522968734035</v>
      </c>
      <c r="N4741" s="37">
        <f t="shared" si="522"/>
        <v>2023</v>
      </c>
      <c r="O4741" s="38" t="str">
        <f t="shared" si="523"/>
        <v>Q4</v>
      </c>
      <c r="P4741" s="37">
        <f t="shared" si="524"/>
        <v>11</v>
      </c>
    </row>
    <row r="4742" spans="1:16" x14ac:dyDescent="0.25">
      <c r="A4742" s="31">
        <v>45231</v>
      </c>
      <c r="B4742" s="32" t="s">
        <v>83</v>
      </c>
      <c r="C4742" s="32" t="s">
        <v>78</v>
      </c>
      <c r="D4742" s="32" t="s">
        <v>76</v>
      </c>
      <c r="E4742" s="33">
        <v>610</v>
      </c>
      <c r="F4742" s="34">
        <v>415169.08</v>
      </c>
      <c r="G4742" s="34">
        <v>0</v>
      </c>
      <c r="H4742" s="34">
        <v>219171.1</v>
      </c>
      <c r="I4742" s="34">
        <v>0</v>
      </c>
      <c r="J4742" s="35">
        <f t="shared" si="518"/>
        <v>415169.08</v>
      </c>
      <c r="K4742" s="35">
        <f t="shared" si="519"/>
        <v>195997.98</v>
      </c>
      <c r="L4742" s="35">
        <f t="shared" si="520"/>
        <v>195997.98</v>
      </c>
      <c r="M4742" s="36">
        <f t="shared" si="521"/>
        <v>0.47209194865860438</v>
      </c>
      <c r="N4742" s="37">
        <f t="shared" si="522"/>
        <v>2023</v>
      </c>
      <c r="O4742" s="38" t="str">
        <f t="shared" si="523"/>
        <v>Q4</v>
      </c>
      <c r="P4742" s="37">
        <f t="shared" si="524"/>
        <v>11</v>
      </c>
    </row>
    <row r="4743" spans="1:16" x14ac:dyDescent="0.25">
      <c r="A4743" s="31">
        <v>45231</v>
      </c>
      <c r="B4743" s="32" t="s">
        <v>83</v>
      </c>
      <c r="C4743" s="32" t="s">
        <v>78</v>
      </c>
      <c r="D4743" s="32" t="s">
        <v>77</v>
      </c>
      <c r="E4743" s="33">
        <v>136</v>
      </c>
      <c r="F4743" s="34">
        <v>93224.95</v>
      </c>
      <c r="G4743" s="34">
        <v>7358.61</v>
      </c>
      <c r="H4743" s="34">
        <v>49899.02</v>
      </c>
      <c r="I4743" s="34">
        <v>0</v>
      </c>
      <c r="J4743" s="35">
        <f t="shared" si="518"/>
        <v>85866.34</v>
      </c>
      <c r="K4743" s="35">
        <f t="shared" si="519"/>
        <v>35967.32</v>
      </c>
      <c r="L4743" s="35">
        <f t="shared" si="520"/>
        <v>35967.32</v>
      </c>
      <c r="M4743" s="36">
        <f t="shared" si="521"/>
        <v>0.418875661871695</v>
      </c>
      <c r="N4743" s="37">
        <f t="shared" si="522"/>
        <v>2023</v>
      </c>
      <c r="O4743" s="38" t="str">
        <f t="shared" si="523"/>
        <v>Q4</v>
      </c>
      <c r="P4743" s="37">
        <f t="shared" si="524"/>
        <v>11</v>
      </c>
    </row>
    <row r="4744" spans="1:16" x14ac:dyDescent="0.25">
      <c r="A4744" s="31">
        <v>45231</v>
      </c>
      <c r="B4744" s="32" t="s">
        <v>83</v>
      </c>
      <c r="C4744" s="32" t="s">
        <v>79</v>
      </c>
      <c r="D4744" s="32" t="s">
        <v>76</v>
      </c>
      <c r="E4744" s="33">
        <v>66</v>
      </c>
      <c r="F4744" s="34">
        <v>50248.08</v>
      </c>
      <c r="G4744" s="34">
        <v>0</v>
      </c>
      <c r="H4744" s="34">
        <v>27323.41</v>
      </c>
      <c r="I4744" s="34">
        <v>0</v>
      </c>
      <c r="J4744" s="35">
        <f t="shared" si="518"/>
        <v>50248.08</v>
      </c>
      <c r="K4744" s="35">
        <f t="shared" si="519"/>
        <v>22924.670000000002</v>
      </c>
      <c r="L4744" s="35">
        <f t="shared" si="520"/>
        <v>22924.670000000002</v>
      </c>
      <c r="M4744" s="36">
        <f t="shared" si="521"/>
        <v>0.45622977037132567</v>
      </c>
      <c r="N4744" s="37">
        <f t="shared" si="522"/>
        <v>2023</v>
      </c>
      <c r="O4744" s="38" t="str">
        <f t="shared" si="523"/>
        <v>Q4</v>
      </c>
      <c r="P4744" s="37">
        <f t="shared" si="524"/>
        <v>11</v>
      </c>
    </row>
    <row r="4745" spans="1:16" x14ac:dyDescent="0.25">
      <c r="A4745" s="31">
        <v>45231</v>
      </c>
      <c r="B4745" s="32" t="s">
        <v>83</v>
      </c>
      <c r="C4745" s="32" t="s">
        <v>79</v>
      </c>
      <c r="D4745" s="32" t="s">
        <v>77</v>
      </c>
      <c r="E4745" s="33">
        <v>27</v>
      </c>
      <c r="F4745" s="34">
        <v>16048.31</v>
      </c>
      <c r="G4745" s="34">
        <v>2566.44</v>
      </c>
      <c r="H4745" s="34">
        <v>8039.12</v>
      </c>
      <c r="I4745" s="34">
        <v>0</v>
      </c>
      <c r="J4745" s="35">
        <f t="shared" si="518"/>
        <v>13481.869999999999</v>
      </c>
      <c r="K4745" s="35">
        <f t="shared" si="519"/>
        <v>5442.7499999999991</v>
      </c>
      <c r="L4745" s="35">
        <f t="shared" si="520"/>
        <v>5442.7499999999991</v>
      </c>
      <c r="M4745" s="36">
        <f t="shared" si="521"/>
        <v>0.40370883267677254</v>
      </c>
      <c r="N4745" s="37">
        <f t="shared" si="522"/>
        <v>2023</v>
      </c>
      <c r="O4745" s="38" t="str">
        <f t="shared" si="523"/>
        <v>Q4</v>
      </c>
      <c r="P4745" s="37">
        <f t="shared" si="524"/>
        <v>11</v>
      </c>
    </row>
    <row r="4746" spans="1:16" x14ac:dyDescent="0.25">
      <c r="A4746" s="31">
        <v>45231</v>
      </c>
      <c r="B4746" s="32" t="s">
        <v>84</v>
      </c>
      <c r="C4746" s="32" t="s">
        <v>86</v>
      </c>
      <c r="D4746" s="32" t="s">
        <v>76</v>
      </c>
      <c r="E4746" s="33">
        <v>69</v>
      </c>
      <c r="F4746" s="34">
        <v>282991.37</v>
      </c>
      <c r="G4746" s="34">
        <v>0</v>
      </c>
      <c r="H4746" s="34">
        <v>228031.97</v>
      </c>
      <c r="I4746" s="34">
        <v>26876.41</v>
      </c>
      <c r="J4746" s="35">
        <f t="shared" si="518"/>
        <v>282991.37</v>
      </c>
      <c r="K4746" s="35">
        <f t="shared" si="519"/>
        <v>54959.399999999994</v>
      </c>
      <c r="L4746" s="35">
        <f t="shared" si="520"/>
        <v>28082.989999999994</v>
      </c>
      <c r="M4746" s="36">
        <f t="shared" si="521"/>
        <v>0.19420874919259903</v>
      </c>
      <c r="N4746" s="37">
        <f t="shared" si="522"/>
        <v>2023</v>
      </c>
      <c r="O4746" s="38" t="str">
        <f t="shared" si="523"/>
        <v>Q4</v>
      </c>
      <c r="P4746" s="37">
        <f t="shared" si="524"/>
        <v>11</v>
      </c>
    </row>
    <row r="4747" spans="1:16" x14ac:dyDescent="0.25">
      <c r="A4747" s="31">
        <v>45231</v>
      </c>
      <c r="B4747" s="32" t="s">
        <v>84</v>
      </c>
      <c r="C4747" s="32" t="s">
        <v>86</v>
      </c>
      <c r="D4747" s="32" t="s">
        <v>77</v>
      </c>
      <c r="E4747" s="33">
        <v>35</v>
      </c>
      <c r="F4747" s="34">
        <v>162234.63</v>
      </c>
      <c r="G4747" s="34">
        <v>25805.85</v>
      </c>
      <c r="H4747" s="34">
        <v>134776.23000000001</v>
      </c>
      <c r="I4747" s="34">
        <v>12989.47</v>
      </c>
      <c r="J4747" s="35">
        <f t="shared" si="518"/>
        <v>136428.78</v>
      </c>
      <c r="K4747" s="35">
        <f t="shared" si="519"/>
        <v>1652.5499999999884</v>
      </c>
      <c r="L4747" s="35">
        <f t="shared" si="520"/>
        <v>-11336.920000000011</v>
      </c>
      <c r="M4747" s="36">
        <f t="shared" si="521"/>
        <v>1.2112913419001389E-2</v>
      </c>
      <c r="N4747" s="37">
        <f t="shared" si="522"/>
        <v>2023</v>
      </c>
      <c r="O4747" s="38" t="str">
        <f t="shared" si="523"/>
        <v>Q4</v>
      </c>
      <c r="P4747" s="37">
        <f t="shared" si="524"/>
        <v>11</v>
      </c>
    </row>
    <row r="4748" spans="1:16" x14ac:dyDescent="0.25">
      <c r="A4748" s="31">
        <v>45231</v>
      </c>
      <c r="B4748" s="32" t="s">
        <v>84</v>
      </c>
      <c r="C4748" s="32" t="s">
        <v>75</v>
      </c>
      <c r="D4748" s="32" t="s">
        <v>76</v>
      </c>
      <c r="E4748" s="33">
        <v>65</v>
      </c>
      <c r="F4748" s="34">
        <v>268970.55</v>
      </c>
      <c r="G4748" s="34">
        <v>0</v>
      </c>
      <c r="H4748" s="34">
        <v>216654.05</v>
      </c>
      <c r="I4748" s="34">
        <v>0</v>
      </c>
      <c r="J4748" s="35">
        <f t="shared" si="518"/>
        <v>268970.55</v>
      </c>
      <c r="K4748" s="35">
        <f t="shared" si="519"/>
        <v>52316.5</v>
      </c>
      <c r="L4748" s="35">
        <f t="shared" si="520"/>
        <v>52316.5</v>
      </c>
      <c r="M4748" s="36">
        <f t="shared" si="521"/>
        <v>0.19450642458811943</v>
      </c>
      <c r="N4748" s="37">
        <f t="shared" si="522"/>
        <v>2023</v>
      </c>
      <c r="O4748" s="38" t="str">
        <f t="shared" si="523"/>
        <v>Q4</v>
      </c>
      <c r="P4748" s="37">
        <f t="shared" si="524"/>
        <v>11</v>
      </c>
    </row>
    <row r="4749" spans="1:16" x14ac:dyDescent="0.25">
      <c r="A4749" s="31">
        <v>45231</v>
      </c>
      <c r="B4749" s="32" t="s">
        <v>84</v>
      </c>
      <c r="C4749" s="32" t="s">
        <v>75</v>
      </c>
      <c r="D4749" s="32" t="s">
        <v>77</v>
      </c>
      <c r="E4749" s="33">
        <v>44</v>
      </c>
      <c r="F4749" s="34">
        <v>174354.41</v>
      </c>
      <c r="G4749" s="34">
        <v>23341.42</v>
      </c>
      <c r="H4749" s="34">
        <v>145604.06</v>
      </c>
      <c r="I4749" s="34">
        <v>0</v>
      </c>
      <c r="J4749" s="35">
        <f t="shared" si="518"/>
        <v>151012.99</v>
      </c>
      <c r="K4749" s="35">
        <f t="shared" si="519"/>
        <v>5408.929999999993</v>
      </c>
      <c r="L4749" s="35">
        <f t="shared" si="520"/>
        <v>5408.929999999993</v>
      </c>
      <c r="M4749" s="36">
        <f t="shared" si="521"/>
        <v>3.5817647210349211E-2</v>
      </c>
      <c r="N4749" s="37">
        <f t="shared" si="522"/>
        <v>2023</v>
      </c>
      <c r="O4749" s="38" t="str">
        <f t="shared" si="523"/>
        <v>Q4</v>
      </c>
      <c r="P4749" s="37">
        <f t="shared" si="524"/>
        <v>11</v>
      </c>
    </row>
    <row r="4750" spans="1:16" x14ac:dyDescent="0.25">
      <c r="A4750" s="31">
        <v>45231</v>
      </c>
      <c r="B4750" s="32" t="s">
        <v>84</v>
      </c>
      <c r="C4750" s="32" t="s">
        <v>78</v>
      </c>
      <c r="D4750" s="32" t="s">
        <v>76</v>
      </c>
      <c r="E4750" s="33">
        <v>188</v>
      </c>
      <c r="F4750" s="34">
        <v>842241.67</v>
      </c>
      <c r="G4750" s="34">
        <v>0</v>
      </c>
      <c r="H4750" s="34">
        <v>688421.8</v>
      </c>
      <c r="I4750" s="34">
        <v>0</v>
      </c>
      <c r="J4750" s="35">
        <f t="shared" si="518"/>
        <v>842241.67</v>
      </c>
      <c r="K4750" s="35">
        <f t="shared" si="519"/>
        <v>153819.87</v>
      </c>
      <c r="L4750" s="35">
        <f t="shared" si="520"/>
        <v>153819.87</v>
      </c>
      <c r="M4750" s="36">
        <f t="shared" si="521"/>
        <v>0.18263151240189765</v>
      </c>
      <c r="N4750" s="37">
        <f t="shared" si="522"/>
        <v>2023</v>
      </c>
      <c r="O4750" s="38" t="str">
        <f t="shared" si="523"/>
        <v>Q4</v>
      </c>
      <c r="P4750" s="37">
        <f t="shared" si="524"/>
        <v>11</v>
      </c>
    </row>
    <row r="4751" spans="1:16" x14ac:dyDescent="0.25">
      <c r="A4751" s="31">
        <v>45231</v>
      </c>
      <c r="B4751" s="32" t="s">
        <v>84</v>
      </c>
      <c r="C4751" s="32" t="s">
        <v>78</v>
      </c>
      <c r="D4751" s="32" t="s">
        <v>77</v>
      </c>
      <c r="E4751" s="33">
        <v>41</v>
      </c>
      <c r="F4751" s="34">
        <v>173863.93</v>
      </c>
      <c r="G4751" s="34">
        <v>14116.32</v>
      </c>
      <c r="H4751" s="34">
        <v>143474.51999999999</v>
      </c>
      <c r="I4751" s="34">
        <v>0</v>
      </c>
      <c r="J4751" s="35">
        <f t="shared" si="518"/>
        <v>159747.60999999999</v>
      </c>
      <c r="K4751" s="35">
        <f t="shared" si="519"/>
        <v>16273.089999999997</v>
      </c>
      <c r="L4751" s="35">
        <f t="shared" si="520"/>
        <v>16273.089999999997</v>
      </c>
      <c r="M4751" s="36">
        <f t="shared" si="521"/>
        <v>0.10186750211787204</v>
      </c>
      <c r="N4751" s="37">
        <f t="shared" si="522"/>
        <v>2023</v>
      </c>
      <c r="O4751" s="38" t="str">
        <f t="shared" si="523"/>
        <v>Q4</v>
      </c>
      <c r="P4751" s="37">
        <f t="shared" si="524"/>
        <v>11</v>
      </c>
    </row>
    <row r="4752" spans="1:16" x14ac:dyDescent="0.25">
      <c r="A4752" s="31">
        <v>45231</v>
      </c>
      <c r="B4752" s="32" t="s">
        <v>84</v>
      </c>
      <c r="C4752" s="32" t="s">
        <v>79</v>
      </c>
      <c r="D4752" s="32" t="s">
        <v>76</v>
      </c>
      <c r="E4752" s="33">
        <v>36</v>
      </c>
      <c r="F4752" s="34">
        <v>124579.53</v>
      </c>
      <c r="G4752" s="34">
        <v>0</v>
      </c>
      <c r="H4752" s="34">
        <v>100483.98</v>
      </c>
      <c r="I4752" s="34">
        <v>0</v>
      </c>
      <c r="J4752" s="35">
        <f t="shared" si="518"/>
        <v>124579.53</v>
      </c>
      <c r="K4752" s="35">
        <f t="shared" si="519"/>
        <v>24095.550000000003</v>
      </c>
      <c r="L4752" s="35">
        <f t="shared" si="520"/>
        <v>24095.550000000003</v>
      </c>
      <c r="M4752" s="36">
        <f t="shared" si="521"/>
        <v>0.19341500164593656</v>
      </c>
      <c r="N4752" s="37">
        <f t="shared" si="522"/>
        <v>2023</v>
      </c>
      <c r="O4752" s="38" t="str">
        <f t="shared" si="523"/>
        <v>Q4</v>
      </c>
      <c r="P4752" s="37">
        <f t="shared" si="524"/>
        <v>11</v>
      </c>
    </row>
    <row r="4753" spans="1:16" x14ac:dyDescent="0.25">
      <c r="A4753" s="31">
        <v>45231</v>
      </c>
      <c r="B4753" s="32" t="s">
        <v>84</v>
      </c>
      <c r="C4753" s="32" t="s">
        <v>79</v>
      </c>
      <c r="D4753" s="32" t="s">
        <v>77</v>
      </c>
      <c r="E4753" s="33">
        <v>15</v>
      </c>
      <c r="F4753" s="34">
        <v>64297.7</v>
      </c>
      <c r="G4753" s="34">
        <v>10380.67</v>
      </c>
      <c r="H4753" s="34">
        <v>53505.99</v>
      </c>
      <c r="I4753" s="34">
        <v>0</v>
      </c>
      <c r="J4753" s="35">
        <f t="shared" si="518"/>
        <v>53917.03</v>
      </c>
      <c r="K4753" s="35">
        <f t="shared" si="519"/>
        <v>411.04000000000087</v>
      </c>
      <c r="L4753" s="35">
        <f t="shared" si="520"/>
        <v>411.04000000000087</v>
      </c>
      <c r="M4753" s="36">
        <f t="shared" si="521"/>
        <v>7.6235653187870485E-3</v>
      </c>
      <c r="N4753" s="37">
        <f t="shared" si="522"/>
        <v>2023</v>
      </c>
      <c r="O4753" s="38" t="str">
        <f t="shared" si="523"/>
        <v>Q4</v>
      </c>
      <c r="P4753" s="37">
        <f t="shared" si="524"/>
        <v>11</v>
      </c>
    </row>
    <row r="4754" spans="1:16" x14ac:dyDescent="0.25">
      <c r="A4754" s="31">
        <v>45231</v>
      </c>
      <c r="B4754" s="32" t="s">
        <v>85</v>
      </c>
      <c r="C4754" s="32" t="s">
        <v>86</v>
      </c>
      <c r="D4754" s="32" t="s">
        <v>76</v>
      </c>
      <c r="E4754" s="33">
        <v>53</v>
      </c>
      <c r="F4754" s="34">
        <v>72398.22</v>
      </c>
      <c r="G4754" s="34">
        <v>0</v>
      </c>
      <c r="H4754" s="34">
        <v>41242.5</v>
      </c>
      <c r="I4754" s="34">
        <v>6866.39</v>
      </c>
      <c r="J4754" s="35">
        <f t="shared" si="518"/>
        <v>72398.22</v>
      </c>
      <c r="K4754" s="35">
        <f t="shared" si="519"/>
        <v>31155.72</v>
      </c>
      <c r="L4754" s="35">
        <f t="shared" si="520"/>
        <v>24289.33</v>
      </c>
      <c r="M4754" s="36">
        <f t="shared" si="521"/>
        <v>0.43033820444756793</v>
      </c>
      <c r="N4754" s="37">
        <f t="shared" si="522"/>
        <v>2023</v>
      </c>
      <c r="O4754" s="38" t="str">
        <f t="shared" si="523"/>
        <v>Q4</v>
      </c>
      <c r="P4754" s="37">
        <f t="shared" si="524"/>
        <v>11</v>
      </c>
    </row>
    <row r="4755" spans="1:16" x14ac:dyDescent="0.25">
      <c r="A4755" s="31">
        <v>45231</v>
      </c>
      <c r="B4755" s="32" t="s">
        <v>85</v>
      </c>
      <c r="C4755" s="32" t="s">
        <v>86</v>
      </c>
      <c r="D4755" s="32" t="s">
        <v>77</v>
      </c>
      <c r="E4755" s="33">
        <v>26</v>
      </c>
      <c r="F4755" s="34">
        <v>26045.34</v>
      </c>
      <c r="G4755" s="34">
        <v>3977.71</v>
      </c>
      <c r="H4755" s="34">
        <v>14173.86</v>
      </c>
      <c r="I4755" s="34">
        <v>2105.06</v>
      </c>
      <c r="J4755" s="35">
        <f t="shared" si="518"/>
        <v>22067.63</v>
      </c>
      <c r="K4755" s="35">
        <f t="shared" si="519"/>
        <v>7893.77</v>
      </c>
      <c r="L4755" s="35">
        <f t="shared" si="520"/>
        <v>5788.7100000000009</v>
      </c>
      <c r="M4755" s="36">
        <f t="shared" si="521"/>
        <v>0.35770810005424236</v>
      </c>
      <c r="N4755" s="37">
        <f t="shared" si="522"/>
        <v>2023</v>
      </c>
      <c r="O4755" s="38" t="str">
        <f t="shared" si="523"/>
        <v>Q4</v>
      </c>
      <c r="P4755" s="37">
        <f t="shared" si="524"/>
        <v>11</v>
      </c>
    </row>
    <row r="4756" spans="1:16" x14ac:dyDescent="0.25">
      <c r="A4756" s="31">
        <v>45231</v>
      </c>
      <c r="B4756" s="32" t="s">
        <v>85</v>
      </c>
      <c r="C4756" s="32" t="s">
        <v>75</v>
      </c>
      <c r="D4756" s="32" t="s">
        <v>76</v>
      </c>
      <c r="E4756" s="33">
        <v>68</v>
      </c>
      <c r="F4756" s="34">
        <v>82133.33</v>
      </c>
      <c r="G4756" s="34">
        <v>0</v>
      </c>
      <c r="H4756" s="34">
        <v>43048.24</v>
      </c>
      <c r="I4756" s="34">
        <v>0</v>
      </c>
      <c r="J4756" s="35">
        <f t="shared" si="518"/>
        <v>82133.33</v>
      </c>
      <c r="K4756" s="35">
        <f t="shared" si="519"/>
        <v>39085.090000000004</v>
      </c>
      <c r="L4756" s="35">
        <f t="shared" si="520"/>
        <v>39085.090000000004</v>
      </c>
      <c r="M4756" s="36">
        <f t="shared" si="521"/>
        <v>0.47587368002734093</v>
      </c>
      <c r="N4756" s="37">
        <f t="shared" si="522"/>
        <v>2023</v>
      </c>
      <c r="O4756" s="38" t="str">
        <f t="shared" si="523"/>
        <v>Q4</v>
      </c>
      <c r="P4756" s="37">
        <f t="shared" si="524"/>
        <v>11</v>
      </c>
    </row>
    <row r="4757" spans="1:16" x14ac:dyDescent="0.25">
      <c r="A4757" s="31">
        <v>45231</v>
      </c>
      <c r="B4757" s="32" t="s">
        <v>85</v>
      </c>
      <c r="C4757" s="32" t="s">
        <v>75</v>
      </c>
      <c r="D4757" s="32" t="s">
        <v>77</v>
      </c>
      <c r="E4757" s="33">
        <v>27</v>
      </c>
      <c r="F4757" s="34">
        <v>32499.77</v>
      </c>
      <c r="G4757" s="34">
        <v>4692.5</v>
      </c>
      <c r="H4757" s="34">
        <v>17794.32</v>
      </c>
      <c r="I4757" s="34">
        <v>0</v>
      </c>
      <c r="J4757" s="35">
        <f t="shared" si="518"/>
        <v>27807.27</v>
      </c>
      <c r="K4757" s="35">
        <f t="shared" si="519"/>
        <v>10012.950000000001</v>
      </c>
      <c r="L4757" s="35">
        <f t="shared" si="520"/>
        <v>10012.950000000001</v>
      </c>
      <c r="M4757" s="36">
        <f t="shared" si="521"/>
        <v>0.36008389173047195</v>
      </c>
      <c r="N4757" s="37">
        <f t="shared" si="522"/>
        <v>2023</v>
      </c>
      <c r="O4757" s="38" t="str">
        <f t="shared" si="523"/>
        <v>Q4</v>
      </c>
      <c r="P4757" s="37">
        <f t="shared" si="524"/>
        <v>11</v>
      </c>
    </row>
    <row r="4758" spans="1:16" x14ac:dyDescent="0.25">
      <c r="A4758" s="31">
        <v>45231</v>
      </c>
      <c r="B4758" s="32" t="s">
        <v>85</v>
      </c>
      <c r="C4758" s="32" t="s">
        <v>78</v>
      </c>
      <c r="D4758" s="32" t="s">
        <v>76</v>
      </c>
      <c r="E4758" s="33">
        <v>239</v>
      </c>
      <c r="F4758" s="34">
        <v>330684.83</v>
      </c>
      <c r="G4758" s="34">
        <v>0</v>
      </c>
      <c r="H4758" s="34">
        <v>182510.4</v>
      </c>
      <c r="I4758" s="34">
        <v>0</v>
      </c>
      <c r="J4758" s="35">
        <f t="shared" si="518"/>
        <v>330684.83</v>
      </c>
      <c r="K4758" s="35">
        <f t="shared" si="519"/>
        <v>148174.43000000002</v>
      </c>
      <c r="L4758" s="35">
        <f t="shared" si="520"/>
        <v>148174.43000000002</v>
      </c>
      <c r="M4758" s="36">
        <f t="shared" si="521"/>
        <v>0.44808354226590924</v>
      </c>
      <c r="N4758" s="37">
        <f t="shared" si="522"/>
        <v>2023</v>
      </c>
      <c r="O4758" s="38" t="str">
        <f t="shared" si="523"/>
        <v>Q4</v>
      </c>
      <c r="P4758" s="37">
        <f t="shared" si="524"/>
        <v>11</v>
      </c>
    </row>
    <row r="4759" spans="1:16" x14ac:dyDescent="0.25">
      <c r="A4759" s="31">
        <v>45231</v>
      </c>
      <c r="B4759" s="32" t="s">
        <v>85</v>
      </c>
      <c r="C4759" s="32" t="s">
        <v>78</v>
      </c>
      <c r="D4759" s="32" t="s">
        <v>77</v>
      </c>
      <c r="E4759" s="33">
        <v>52</v>
      </c>
      <c r="F4759" s="34">
        <v>68654.69</v>
      </c>
      <c r="G4759" s="34">
        <v>6896.07</v>
      </c>
      <c r="H4759" s="34">
        <v>38346.559999999998</v>
      </c>
      <c r="I4759" s="34">
        <v>0</v>
      </c>
      <c r="J4759" s="35">
        <f t="shared" si="518"/>
        <v>61758.62</v>
      </c>
      <c r="K4759" s="35">
        <f t="shared" si="519"/>
        <v>23412.060000000005</v>
      </c>
      <c r="L4759" s="35">
        <f t="shared" si="520"/>
        <v>23412.060000000005</v>
      </c>
      <c r="M4759" s="36">
        <f t="shared" si="521"/>
        <v>0.37908975297699338</v>
      </c>
      <c r="N4759" s="37">
        <f t="shared" si="522"/>
        <v>2023</v>
      </c>
      <c r="O4759" s="38" t="str">
        <f t="shared" si="523"/>
        <v>Q4</v>
      </c>
      <c r="P4759" s="37">
        <f t="shared" si="524"/>
        <v>11</v>
      </c>
    </row>
    <row r="4760" spans="1:16" x14ac:dyDescent="0.25">
      <c r="A4760" s="31">
        <v>45231</v>
      </c>
      <c r="B4760" s="32" t="s">
        <v>85</v>
      </c>
      <c r="C4760" s="32" t="s">
        <v>79</v>
      </c>
      <c r="D4760" s="32" t="s">
        <v>76</v>
      </c>
      <c r="E4760" s="33">
        <v>25</v>
      </c>
      <c r="F4760" s="34">
        <v>29331.73</v>
      </c>
      <c r="G4760" s="34">
        <v>0</v>
      </c>
      <c r="H4760" s="34">
        <v>14839.53</v>
      </c>
      <c r="I4760" s="34">
        <v>0</v>
      </c>
      <c r="J4760" s="35">
        <f t="shared" si="518"/>
        <v>29331.73</v>
      </c>
      <c r="K4760" s="35">
        <f t="shared" si="519"/>
        <v>14492.199999999999</v>
      </c>
      <c r="L4760" s="35">
        <f t="shared" si="520"/>
        <v>14492.199999999999</v>
      </c>
      <c r="M4760" s="36">
        <f t="shared" si="521"/>
        <v>0.49407927865148082</v>
      </c>
      <c r="N4760" s="37">
        <f t="shared" si="522"/>
        <v>2023</v>
      </c>
      <c r="O4760" s="38" t="str">
        <f t="shared" si="523"/>
        <v>Q4</v>
      </c>
      <c r="P4760" s="37">
        <f t="shared" si="524"/>
        <v>11</v>
      </c>
    </row>
    <row r="4761" spans="1:16" x14ac:dyDescent="0.25">
      <c r="A4761" s="31">
        <v>45231</v>
      </c>
      <c r="B4761" s="32" t="s">
        <v>85</v>
      </c>
      <c r="C4761" s="32" t="s">
        <v>79</v>
      </c>
      <c r="D4761" s="32" t="s">
        <v>77</v>
      </c>
      <c r="E4761" s="33">
        <v>13</v>
      </c>
      <c r="F4761" s="34">
        <v>16560.61</v>
      </c>
      <c r="G4761" s="34">
        <v>2567.6999999999998</v>
      </c>
      <c r="H4761" s="34">
        <v>8628.01</v>
      </c>
      <c r="I4761" s="34">
        <v>0</v>
      </c>
      <c r="J4761" s="35">
        <f t="shared" si="518"/>
        <v>13992.91</v>
      </c>
      <c r="K4761" s="35">
        <f t="shared" si="519"/>
        <v>5364.9</v>
      </c>
      <c r="L4761" s="35">
        <f t="shared" si="520"/>
        <v>5364.9</v>
      </c>
      <c r="M4761" s="36">
        <f t="shared" si="521"/>
        <v>0.38340130823395563</v>
      </c>
      <c r="N4761" s="37">
        <f t="shared" si="522"/>
        <v>2023</v>
      </c>
      <c r="O4761" s="38" t="str">
        <f t="shared" si="523"/>
        <v>Q4</v>
      </c>
      <c r="P4761" s="37">
        <f t="shared" si="524"/>
        <v>11</v>
      </c>
    </row>
    <row r="4762" spans="1:16" x14ac:dyDescent="0.25">
      <c r="A4762" s="31">
        <v>45261</v>
      </c>
      <c r="B4762" s="32" t="s">
        <v>74</v>
      </c>
      <c r="C4762" s="32" t="s">
        <v>86</v>
      </c>
      <c r="D4762" s="32" t="s">
        <v>76</v>
      </c>
      <c r="E4762" s="33">
        <v>211</v>
      </c>
      <c r="F4762" s="34">
        <v>88725.73</v>
      </c>
      <c r="G4762" s="34">
        <v>0</v>
      </c>
      <c r="H4762" s="34">
        <v>52607.07</v>
      </c>
      <c r="I4762" s="34">
        <v>8417.6200000000008</v>
      </c>
      <c r="J4762" s="35">
        <f t="shared" si="518"/>
        <v>88725.73</v>
      </c>
      <c r="K4762" s="35">
        <f t="shared" si="519"/>
        <v>36118.659999999996</v>
      </c>
      <c r="L4762" s="35">
        <f t="shared" si="520"/>
        <v>27701.039999999994</v>
      </c>
      <c r="M4762" s="36">
        <f t="shared" si="521"/>
        <v>0.40708213953269246</v>
      </c>
      <c r="N4762" s="37">
        <f t="shared" si="522"/>
        <v>2023</v>
      </c>
      <c r="O4762" s="38" t="str">
        <f t="shared" si="523"/>
        <v>Q4</v>
      </c>
      <c r="P4762" s="37">
        <f t="shared" si="524"/>
        <v>12</v>
      </c>
    </row>
    <row r="4763" spans="1:16" x14ac:dyDescent="0.25">
      <c r="A4763" s="31">
        <v>45261</v>
      </c>
      <c r="B4763" s="32" t="s">
        <v>74</v>
      </c>
      <c r="C4763" s="32" t="s">
        <v>86</v>
      </c>
      <c r="D4763" s="32" t="s">
        <v>77</v>
      </c>
      <c r="E4763" s="33">
        <v>153</v>
      </c>
      <c r="F4763" s="34">
        <v>73092.100000000006</v>
      </c>
      <c r="G4763" s="34">
        <v>10636.79</v>
      </c>
      <c r="H4763" s="34">
        <v>44704.11</v>
      </c>
      <c r="I4763" s="34">
        <v>6159.5</v>
      </c>
      <c r="J4763" s="35">
        <f t="shared" si="518"/>
        <v>62455.310000000005</v>
      </c>
      <c r="K4763" s="35">
        <f t="shared" si="519"/>
        <v>17751.200000000004</v>
      </c>
      <c r="L4763" s="35">
        <f t="shared" si="520"/>
        <v>11591.700000000004</v>
      </c>
      <c r="M4763" s="36">
        <f t="shared" si="521"/>
        <v>0.28422243040663803</v>
      </c>
      <c r="N4763" s="37">
        <f t="shared" si="522"/>
        <v>2023</v>
      </c>
      <c r="O4763" s="38" t="str">
        <f t="shared" si="523"/>
        <v>Q4</v>
      </c>
      <c r="P4763" s="37">
        <f t="shared" si="524"/>
        <v>12</v>
      </c>
    </row>
    <row r="4764" spans="1:16" x14ac:dyDescent="0.25">
      <c r="A4764" s="31">
        <v>45261</v>
      </c>
      <c r="B4764" s="32" t="s">
        <v>74</v>
      </c>
      <c r="C4764" s="32" t="s">
        <v>75</v>
      </c>
      <c r="D4764" s="32" t="s">
        <v>76</v>
      </c>
      <c r="E4764" s="33">
        <v>217</v>
      </c>
      <c r="F4764" s="34">
        <v>91245.95</v>
      </c>
      <c r="G4764" s="34">
        <v>0</v>
      </c>
      <c r="H4764" s="34">
        <v>57310.58</v>
      </c>
      <c r="I4764" s="34">
        <v>0</v>
      </c>
      <c r="J4764" s="35">
        <f t="shared" si="518"/>
        <v>91245.95</v>
      </c>
      <c r="K4764" s="35">
        <f t="shared" si="519"/>
        <v>33935.369999999995</v>
      </c>
      <c r="L4764" s="35">
        <f t="shared" si="520"/>
        <v>33935.369999999995</v>
      </c>
      <c r="M4764" s="36">
        <f t="shared" si="521"/>
        <v>0.371910972486998</v>
      </c>
      <c r="N4764" s="37">
        <f t="shared" si="522"/>
        <v>2023</v>
      </c>
      <c r="O4764" s="38" t="str">
        <f t="shared" si="523"/>
        <v>Q4</v>
      </c>
      <c r="P4764" s="37">
        <f t="shared" si="524"/>
        <v>12</v>
      </c>
    </row>
    <row r="4765" spans="1:16" x14ac:dyDescent="0.25">
      <c r="A4765" s="31">
        <v>45261</v>
      </c>
      <c r="B4765" s="32" t="s">
        <v>74</v>
      </c>
      <c r="C4765" s="32" t="s">
        <v>75</v>
      </c>
      <c r="D4765" s="32" t="s">
        <v>77</v>
      </c>
      <c r="E4765" s="33">
        <v>159</v>
      </c>
      <c r="F4765" s="34">
        <v>74649.75</v>
      </c>
      <c r="G4765" s="34">
        <v>10385.48</v>
      </c>
      <c r="H4765" s="34">
        <v>45042.43</v>
      </c>
      <c r="I4765" s="34">
        <v>0</v>
      </c>
      <c r="J4765" s="35">
        <f t="shared" si="518"/>
        <v>64264.270000000004</v>
      </c>
      <c r="K4765" s="35">
        <f t="shared" si="519"/>
        <v>19221.840000000004</v>
      </c>
      <c r="L4765" s="35">
        <f t="shared" si="520"/>
        <v>19221.840000000004</v>
      </c>
      <c r="M4765" s="36">
        <f t="shared" si="521"/>
        <v>0.29910617517323396</v>
      </c>
      <c r="N4765" s="37">
        <f t="shared" si="522"/>
        <v>2023</v>
      </c>
      <c r="O4765" s="38" t="str">
        <f t="shared" si="523"/>
        <v>Q4</v>
      </c>
      <c r="P4765" s="37">
        <f t="shared" si="524"/>
        <v>12</v>
      </c>
    </row>
    <row r="4766" spans="1:16" x14ac:dyDescent="0.25">
      <c r="A4766" s="31">
        <v>45261</v>
      </c>
      <c r="B4766" s="32" t="s">
        <v>74</v>
      </c>
      <c r="C4766" s="32" t="s">
        <v>78</v>
      </c>
      <c r="D4766" s="32" t="s">
        <v>76</v>
      </c>
      <c r="E4766" s="33">
        <v>811</v>
      </c>
      <c r="F4766" s="34">
        <v>354073.41</v>
      </c>
      <c r="G4766" s="34">
        <v>0</v>
      </c>
      <c r="H4766" s="34">
        <v>210260.95</v>
      </c>
      <c r="I4766" s="34">
        <v>0</v>
      </c>
      <c r="J4766" s="35">
        <f t="shared" si="518"/>
        <v>354073.41</v>
      </c>
      <c r="K4766" s="35">
        <f t="shared" si="519"/>
        <v>143812.45999999996</v>
      </c>
      <c r="L4766" s="35">
        <f t="shared" si="520"/>
        <v>143812.45999999996</v>
      </c>
      <c r="M4766" s="36">
        <f t="shared" si="521"/>
        <v>0.40616565926258053</v>
      </c>
      <c r="N4766" s="37">
        <f t="shared" si="522"/>
        <v>2023</v>
      </c>
      <c r="O4766" s="38" t="str">
        <f t="shared" si="523"/>
        <v>Q4</v>
      </c>
      <c r="P4766" s="37">
        <f t="shared" si="524"/>
        <v>12</v>
      </c>
    </row>
    <row r="4767" spans="1:16" x14ac:dyDescent="0.25">
      <c r="A4767" s="31">
        <v>45261</v>
      </c>
      <c r="B4767" s="32" t="s">
        <v>74</v>
      </c>
      <c r="C4767" s="32" t="s">
        <v>78</v>
      </c>
      <c r="D4767" s="32" t="s">
        <v>77</v>
      </c>
      <c r="E4767" s="33">
        <v>372</v>
      </c>
      <c r="F4767" s="34">
        <v>169582.93</v>
      </c>
      <c r="G4767" s="34">
        <v>17782.87</v>
      </c>
      <c r="H4767" s="34">
        <v>97523.79</v>
      </c>
      <c r="I4767" s="34">
        <v>0</v>
      </c>
      <c r="J4767" s="35">
        <f t="shared" si="518"/>
        <v>151800.06</v>
      </c>
      <c r="K4767" s="35">
        <f t="shared" si="519"/>
        <v>54276.270000000004</v>
      </c>
      <c r="L4767" s="35">
        <f t="shared" si="520"/>
        <v>54276.270000000004</v>
      </c>
      <c r="M4767" s="36">
        <f t="shared" si="521"/>
        <v>0.35755104444622754</v>
      </c>
      <c r="N4767" s="37">
        <f t="shared" si="522"/>
        <v>2023</v>
      </c>
      <c r="O4767" s="38" t="str">
        <f t="shared" si="523"/>
        <v>Q4</v>
      </c>
      <c r="P4767" s="37">
        <f t="shared" si="524"/>
        <v>12</v>
      </c>
    </row>
    <row r="4768" spans="1:16" x14ac:dyDescent="0.25">
      <c r="A4768" s="31">
        <v>45261</v>
      </c>
      <c r="B4768" s="32" t="s">
        <v>74</v>
      </c>
      <c r="C4768" s="32" t="s">
        <v>79</v>
      </c>
      <c r="D4768" s="32" t="s">
        <v>76</v>
      </c>
      <c r="E4768" s="33">
        <v>119</v>
      </c>
      <c r="F4768" s="34">
        <v>52703</v>
      </c>
      <c r="G4768" s="34">
        <v>0</v>
      </c>
      <c r="H4768" s="34">
        <v>32506.080000000002</v>
      </c>
      <c r="I4768" s="34">
        <v>0</v>
      </c>
      <c r="J4768" s="35">
        <f t="shared" si="518"/>
        <v>52703</v>
      </c>
      <c r="K4768" s="35">
        <f t="shared" si="519"/>
        <v>20196.919999999998</v>
      </c>
      <c r="L4768" s="35">
        <f t="shared" si="520"/>
        <v>20196.919999999998</v>
      </c>
      <c r="M4768" s="36">
        <f t="shared" si="521"/>
        <v>0.3832214484943931</v>
      </c>
      <c r="N4768" s="37">
        <f t="shared" si="522"/>
        <v>2023</v>
      </c>
      <c r="O4768" s="38" t="str">
        <f t="shared" si="523"/>
        <v>Q4</v>
      </c>
      <c r="P4768" s="37">
        <f t="shared" si="524"/>
        <v>12</v>
      </c>
    </row>
    <row r="4769" spans="1:16" x14ac:dyDescent="0.25">
      <c r="A4769" s="31">
        <v>45261</v>
      </c>
      <c r="B4769" s="32" t="s">
        <v>74</v>
      </c>
      <c r="C4769" s="32" t="s">
        <v>79</v>
      </c>
      <c r="D4769" s="32" t="s">
        <v>77</v>
      </c>
      <c r="E4769" s="33">
        <v>68</v>
      </c>
      <c r="F4769" s="34">
        <v>29879.71</v>
      </c>
      <c r="G4769" s="34">
        <v>4278.49</v>
      </c>
      <c r="H4769" s="34">
        <v>19525.009999999998</v>
      </c>
      <c r="I4769" s="34">
        <v>0</v>
      </c>
      <c r="J4769" s="35">
        <f t="shared" si="518"/>
        <v>25601.22</v>
      </c>
      <c r="K4769" s="35">
        <f t="shared" si="519"/>
        <v>6076.2100000000028</v>
      </c>
      <c r="L4769" s="35">
        <f t="shared" si="520"/>
        <v>6076.2100000000028</v>
      </c>
      <c r="M4769" s="36">
        <f t="shared" si="521"/>
        <v>0.23734064236001262</v>
      </c>
      <c r="N4769" s="37">
        <f t="shared" si="522"/>
        <v>2023</v>
      </c>
      <c r="O4769" s="38" t="str">
        <f t="shared" si="523"/>
        <v>Q4</v>
      </c>
      <c r="P4769" s="37">
        <f t="shared" si="524"/>
        <v>12</v>
      </c>
    </row>
    <row r="4770" spans="1:16" x14ac:dyDescent="0.25">
      <c r="A4770" s="31">
        <v>45261</v>
      </c>
      <c r="B4770" s="32" t="s">
        <v>80</v>
      </c>
      <c r="C4770" s="32" t="s">
        <v>86</v>
      </c>
      <c r="D4770" s="32" t="s">
        <v>76</v>
      </c>
      <c r="E4770" s="33">
        <v>77</v>
      </c>
      <c r="F4770" s="34">
        <v>504184.61</v>
      </c>
      <c r="G4770" s="34">
        <v>0</v>
      </c>
      <c r="H4770" s="34">
        <v>429966.16</v>
      </c>
      <c r="I4770" s="34">
        <v>47907.85</v>
      </c>
      <c r="J4770" s="35">
        <f t="shared" si="518"/>
        <v>504184.61</v>
      </c>
      <c r="K4770" s="35">
        <f t="shared" si="519"/>
        <v>74218.450000000012</v>
      </c>
      <c r="L4770" s="35">
        <f t="shared" si="520"/>
        <v>26310.600000000013</v>
      </c>
      <c r="M4770" s="36">
        <f t="shared" si="521"/>
        <v>0.1472049097254278</v>
      </c>
      <c r="N4770" s="37">
        <f t="shared" si="522"/>
        <v>2023</v>
      </c>
      <c r="O4770" s="38" t="str">
        <f t="shared" si="523"/>
        <v>Q4</v>
      </c>
      <c r="P4770" s="37">
        <f t="shared" si="524"/>
        <v>12</v>
      </c>
    </row>
    <row r="4771" spans="1:16" x14ac:dyDescent="0.25">
      <c r="A4771" s="31">
        <v>45261</v>
      </c>
      <c r="B4771" s="32" t="s">
        <v>80</v>
      </c>
      <c r="C4771" s="32" t="s">
        <v>86</v>
      </c>
      <c r="D4771" s="32" t="s">
        <v>77</v>
      </c>
      <c r="E4771" s="33">
        <v>54</v>
      </c>
      <c r="F4771" s="34">
        <v>349862.14</v>
      </c>
      <c r="G4771" s="34">
        <v>49158.7</v>
      </c>
      <c r="H4771" s="34">
        <v>301852.18</v>
      </c>
      <c r="I4771" s="34">
        <v>28586.41</v>
      </c>
      <c r="J4771" s="35">
        <f t="shared" si="518"/>
        <v>300703.44</v>
      </c>
      <c r="K4771" s="35">
        <f t="shared" si="519"/>
        <v>-1148.7399999999907</v>
      </c>
      <c r="L4771" s="35">
        <f t="shared" si="520"/>
        <v>-29735.149999999991</v>
      </c>
      <c r="M4771" s="36">
        <f t="shared" si="521"/>
        <v>-3.8201757851522773E-3</v>
      </c>
      <c r="N4771" s="37">
        <f t="shared" si="522"/>
        <v>2023</v>
      </c>
      <c r="O4771" s="38" t="str">
        <f t="shared" si="523"/>
        <v>Q4</v>
      </c>
      <c r="P4771" s="37">
        <f t="shared" si="524"/>
        <v>12</v>
      </c>
    </row>
    <row r="4772" spans="1:16" x14ac:dyDescent="0.25">
      <c r="A4772" s="31">
        <v>45261</v>
      </c>
      <c r="B4772" s="32" t="s">
        <v>80</v>
      </c>
      <c r="C4772" s="32" t="s">
        <v>75</v>
      </c>
      <c r="D4772" s="32" t="s">
        <v>76</v>
      </c>
      <c r="E4772" s="33">
        <v>72</v>
      </c>
      <c r="F4772" s="34">
        <v>407712.27</v>
      </c>
      <c r="G4772" s="34">
        <v>0</v>
      </c>
      <c r="H4772" s="34">
        <v>347784.14</v>
      </c>
      <c r="I4772" s="34">
        <v>0</v>
      </c>
      <c r="J4772" s="35">
        <f t="shared" si="518"/>
        <v>407712.27</v>
      </c>
      <c r="K4772" s="35">
        <f t="shared" si="519"/>
        <v>59928.130000000005</v>
      </c>
      <c r="L4772" s="35">
        <f t="shared" si="520"/>
        <v>59928.130000000005</v>
      </c>
      <c r="M4772" s="36">
        <f t="shared" si="521"/>
        <v>0.14698632935427722</v>
      </c>
      <c r="N4772" s="37">
        <f t="shared" si="522"/>
        <v>2023</v>
      </c>
      <c r="O4772" s="38" t="str">
        <f t="shared" si="523"/>
        <v>Q4</v>
      </c>
      <c r="P4772" s="37">
        <f t="shared" si="524"/>
        <v>12</v>
      </c>
    </row>
    <row r="4773" spans="1:16" x14ac:dyDescent="0.25">
      <c r="A4773" s="31">
        <v>45261</v>
      </c>
      <c r="B4773" s="32" t="s">
        <v>80</v>
      </c>
      <c r="C4773" s="32" t="s">
        <v>75</v>
      </c>
      <c r="D4773" s="32" t="s">
        <v>77</v>
      </c>
      <c r="E4773" s="33">
        <v>70</v>
      </c>
      <c r="F4773" s="34">
        <v>521916.85</v>
      </c>
      <c r="G4773" s="34">
        <v>74196.95</v>
      </c>
      <c r="H4773" s="34">
        <v>444200.83</v>
      </c>
      <c r="I4773" s="34">
        <v>0</v>
      </c>
      <c r="J4773" s="35">
        <f t="shared" si="518"/>
        <v>447719.89999999997</v>
      </c>
      <c r="K4773" s="35">
        <f t="shared" si="519"/>
        <v>3519.0699999999488</v>
      </c>
      <c r="L4773" s="35">
        <f t="shared" si="520"/>
        <v>3519.0699999999488</v>
      </c>
      <c r="M4773" s="36">
        <f t="shared" si="521"/>
        <v>7.8599812070000667E-3</v>
      </c>
      <c r="N4773" s="37">
        <f t="shared" si="522"/>
        <v>2023</v>
      </c>
      <c r="O4773" s="38" t="str">
        <f t="shared" si="523"/>
        <v>Q4</v>
      </c>
      <c r="P4773" s="37">
        <f t="shared" si="524"/>
        <v>12</v>
      </c>
    </row>
    <row r="4774" spans="1:16" x14ac:dyDescent="0.25">
      <c r="A4774" s="31">
        <v>45261</v>
      </c>
      <c r="B4774" s="32" t="s">
        <v>80</v>
      </c>
      <c r="C4774" s="32" t="s">
        <v>78</v>
      </c>
      <c r="D4774" s="32" t="s">
        <v>76</v>
      </c>
      <c r="E4774" s="33">
        <v>131</v>
      </c>
      <c r="F4774" s="34">
        <v>872529.2</v>
      </c>
      <c r="G4774" s="34">
        <v>0</v>
      </c>
      <c r="H4774" s="34">
        <v>750867</v>
      </c>
      <c r="I4774" s="34">
        <v>0</v>
      </c>
      <c r="J4774" s="35">
        <f t="shared" si="518"/>
        <v>872529.2</v>
      </c>
      <c r="K4774" s="35">
        <f t="shared" si="519"/>
        <v>121662.19999999995</v>
      </c>
      <c r="L4774" s="35">
        <f t="shared" si="520"/>
        <v>121662.19999999995</v>
      </c>
      <c r="M4774" s="36">
        <f t="shared" si="521"/>
        <v>0.1394362503856604</v>
      </c>
      <c r="N4774" s="37">
        <f t="shared" si="522"/>
        <v>2023</v>
      </c>
      <c r="O4774" s="38" t="str">
        <f t="shared" si="523"/>
        <v>Q4</v>
      </c>
      <c r="P4774" s="37">
        <f t="shared" si="524"/>
        <v>12</v>
      </c>
    </row>
    <row r="4775" spans="1:16" x14ac:dyDescent="0.25">
      <c r="A4775" s="31">
        <v>45261</v>
      </c>
      <c r="B4775" s="32" t="s">
        <v>80</v>
      </c>
      <c r="C4775" s="32" t="s">
        <v>78</v>
      </c>
      <c r="D4775" s="32" t="s">
        <v>77</v>
      </c>
      <c r="E4775" s="33">
        <v>67</v>
      </c>
      <c r="F4775" s="34">
        <v>427923.41</v>
      </c>
      <c r="G4775" s="34">
        <v>49262.41</v>
      </c>
      <c r="H4775" s="34">
        <v>371916.28</v>
      </c>
      <c r="I4775" s="34">
        <v>0</v>
      </c>
      <c r="J4775" s="35">
        <f t="shared" si="518"/>
        <v>378661</v>
      </c>
      <c r="K4775" s="35">
        <f t="shared" si="519"/>
        <v>6744.7199999999721</v>
      </c>
      <c r="L4775" s="35">
        <f t="shared" si="520"/>
        <v>6744.7199999999721</v>
      </c>
      <c r="M4775" s="36">
        <f t="shared" si="521"/>
        <v>1.7812027116602902E-2</v>
      </c>
      <c r="N4775" s="37">
        <f t="shared" si="522"/>
        <v>2023</v>
      </c>
      <c r="O4775" s="38" t="str">
        <f t="shared" si="523"/>
        <v>Q4</v>
      </c>
      <c r="P4775" s="37">
        <f t="shared" si="524"/>
        <v>12</v>
      </c>
    </row>
    <row r="4776" spans="1:16" x14ac:dyDescent="0.25">
      <c r="A4776" s="31">
        <v>45261</v>
      </c>
      <c r="B4776" s="32" t="s">
        <v>80</v>
      </c>
      <c r="C4776" s="32" t="s">
        <v>79</v>
      </c>
      <c r="D4776" s="32" t="s">
        <v>76</v>
      </c>
      <c r="E4776" s="33">
        <v>44</v>
      </c>
      <c r="F4776" s="34">
        <v>244619.55</v>
      </c>
      <c r="G4776" s="34">
        <v>0</v>
      </c>
      <c r="H4776" s="34">
        <v>203242.68</v>
      </c>
      <c r="I4776" s="34">
        <v>0</v>
      </c>
      <c r="J4776" s="35">
        <f t="shared" si="518"/>
        <v>244619.55</v>
      </c>
      <c r="K4776" s="35">
        <f t="shared" si="519"/>
        <v>41376.869999999995</v>
      </c>
      <c r="L4776" s="35">
        <f t="shared" si="520"/>
        <v>41376.869999999995</v>
      </c>
      <c r="M4776" s="36">
        <f t="shared" si="521"/>
        <v>0.1691478461145072</v>
      </c>
      <c r="N4776" s="37">
        <f t="shared" si="522"/>
        <v>2023</v>
      </c>
      <c r="O4776" s="38" t="str">
        <f t="shared" si="523"/>
        <v>Q4</v>
      </c>
      <c r="P4776" s="37">
        <f t="shared" si="524"/>
        <v>12</v>
      </c>
    </row>
    <row r="4777" spans="1:16" x14ac:dyDescent="0.25">
      <c r="A4777" s="31">
        <v>45261</v>
      </c>
      <c r="B4777" s="32" t="s">
        <v>80</v>
      </c>
      <c r="C4777" s="32" t="s">
        <v>79</v>
      </c>
      <c r="D4777" s="32" t="s">
        <v>77</v>
      </c>
      <c r="E4777" s="33">
        <v>22</v>
      </c>
      <c r="F4777" s="34">
        <v>116876.48</v>
      </c>
      <c r="G4777" s="34">
        <v>12658.91</v>
      </c>
      <c r="H4777" s="34">
        <v>100228.57</v>
      </c>
      <c r="I4777" s="34">
        <v>0</v>
      </c>
      <c r="J4777" s="35">
        <f t="shared" si="518"/>
        <v>104217.56999999999</v>
      </c>
      <c r="K4777" s="35">
        <f t="shared" si="519"/>
        <v>3988.9999999999854</v>
      </c>
      <c r="L4777" s="35">
        <f t="shared" si="520"/>
        <v>3988.9999999999854</v>
      </c>
      <c r="M4777" s="36">
        <f t="shared" si="521"/>
        <v>3.8275695739211593E-2</v>
      </c>
      <c r="N4777" s="37">
        <f t="shared" si="522"/>
        <v>2023</v>
      </c>
      <c r="O4777" s="38" t="str">
        <f t="shared" si="523"/>
        <v>Q4</v>
      </c>
      <c r="P4777" s="37">
        <f t="shared" si="524"/>
        <v>12</v>
      </c>
    </row>
    <row r="4778" spans="1:16" x14ac:dyDescent="0.25">
      <c r="A4778" s="31">
        <v>45261</v>
      </c>
      <c r="B4778" s="32" t="s">
        <v>81</v>
      </c>
      <c r="C4778" s="32" t="s">
        <v>86</v>
      </c>
      <c r="D4778" s="32" t="s">
        <v>76</v>
      </c>
      <c r="E4778" s="33">
        <v>99</v>
      </c>
      <c r="F4778" s="34">
        <v>80696.34</v>
      </c>
      <c r="G4778" s="34">
        <v>0</v>
      </c>
      <c r="H4778" s="34">
        <v>36255.61</v>
      </c>
      <c r="I4778" s="34">
        <v>7653.12</v>
      </c>
      <c r="J4778" s="35">
        <f t="shared" si="518"/>
        <v>80696.34</v>
      </c>
      <c r="K4778" s="35">
        <f t="shared" si="519"/>
        <v>44440.729999999996</v>
      </c>
      <c r="L4778" s="35">
        <f t="shared" si="520"/>
        <v>36787.609999999993</v>
      </c>
      <c r="M4778" s="36">
        <f t="shared" si="521"/>
        <v>0.55071555909474945</v>
      </c>
      <c r="N4778" s="37">
        <f t="shared" si="522"/>
        <v>2023</v>
      </c>
      <c r="O4778" s="38" t="str">
        <f t="shared" si="523"/>
        <v>Q4</v>
      </c>
      <c r="P4778" s="37">
        <f t="shared" si="524"/>
        <v>12</v>
      </c>
    </row>
    <row r="4779" spans="1:16" x14ac:dyDescent="0.25">
      <c r="A4779" s="31">
        <v>45261</v>
      </c>
      <c r="B4779" s="32" t="s">
        <v>81</v>
      </c>
      <c r="C4779" s="32" t="s">
        <v>86</v>
      </c>
      <c r="D4779" s="32" t="s">
        <v>77</v>
      </c>
      <c r="E4779" s="33">
        <v>85</v>
      </c>
      <c r="F4779" s="34">
        <v>68272.160000000003</v>
      </c>
      <c r="G4779" s="34">
        <v>9865.68</v>
      </c>
      <c r="H4779" s="34">
        <v>30690.59</v>
      </c>
      <c r="I4779" s="34">
        <v>5562.02</v>
      </c>
      <c r="J4779" s="35">
        <f t="shared" si="518"/>
        <v>58406.48</v>
      </c>
      <c r="K4779" s="35">
        <f t="shared" si="519"/>
        <v>27715.890000000003</v>
      </c>
      <c r="L4779" s="35">
        <f t="shared" si="520"/>
        <v>22153.870000000003</v>
      </c>
      <c r="M4779" s="36">
        <f t="shared" si="521"/>
        <v>0.47453450370575323</v>
      </c>
      <c r="N4779" s="37">
        <f t="shared" si="522"/>
        <v>2023</v>
      </c>
      <c r="O4779" s="38" t="str">
        <f t="shared" si="523"/>
        <v>Q4</v>
      </c>
      <c r="P4779" s="37">
        <f t="shared" si="524"/>
        <v>12</v>
      </c>
    </row>
    <row r="4780" spans="1:16" x14ac:dyDescent="0.25">
      <c r="A4780" s="31">
        <v>45261</v>
      </c>
      <c r="B4780" s="32" t="s">
        <v>81</v>
      </c>
      <c r="C4780" s="32" t="s">
        <v>75</v>
      </c>
      <c r="D4780" s="32" t="s">
        <v>76</v>
      </c>
      <c r="E4780" s="33">
        <v>127</v>
      </c>
      <c r="F4780" s="34">
        <v>102649.99</v>
      </c>
      <c r="G4780" s="34">
        <v>0</v>
      </c>
      <c r="H4780" s="34">
        <v>45880.5</v>
      </c>
      <c r="I4780" s="34">
        <v>0</v>
      </c>
      <c r="J4780" s="35">
        <f t="shared" si="518"/>
        <v>102649.99</v>
      </c>
      <c r="K4780" s="35">
        <f t="shared" si="519"/>
        <v>56769.490000000005</v>
      </c>
      <c r="L4780" s="35">
        <f t="shared" si="520"/>
        <v>56769.490000000005</v>
      </c>
      <c r="M4780" s="36">
        <f t="shared" si="521"/>
        <v>0.55303941091470155</v>
      </c>
      <c r="N4780" s="37">
        <f t="shared" si="522"/>
        <v>2023</v>
      </c>
      <c r="O4780" s="38" t="str">
        <f t="shared" si="523"/>
        <v>Q4</v>
      </c>
      <c r="P4780" s="37">
        <f t="shared" si="524"/>
        <v>12</v>
      </c>
    </row>
    <row r="4781" spans="1:16" x14ac:dyDescent="0.25">
      <c r="A4781" s="31">
        <v>45261</v>
      </c>
      <c r="B4781" s="32" t="s">
        <v>81</v>
      </c>
      <c r="C4781" s="32" t="s">
        <v>75</v>
      </c>
      <c r="D4781" s="32" t="s">
        <v>77</v>
      </c>
      <c r="E4781" s="33">
        <v>85</v>
      </c>
      <c r="F4781" s="34">
        <v>68318.14</v>
      </c>
      <c r="G4781" s="34">
        <v>9319.7199999999993</v>
      </c>
      <c r="H4781" s="34">
        <v>30226.81</v>
      </c>
      <c r="I4781" s="34">
        <v>0</v>
      </c>
      <c r="J4781" s="35">
        <f t="shared" si="518"/>
        <v>58998.42</v>
      </c>
      <c r="K4781" s="35">
        <f t="shared" si="519"/>
        <v>28771.609999999997</v>
      </c>
      <c r="L4781" s="35">
        <f t="shared" si="520"/>
        <v>28771.609999999997</v>
      </c>
      <c r="M4781" s="36">
        <f t="shared" si="521"/>
        <v>0.4876674663490988</v>
      </c>
      <c r="N4781" s="37">
        <f t="shared" si="522"/>
        <v>2023</v>
      </c>
      <c r="O4781" s="38" t="str">
        <f t="shared" si="523"/>
        <v>Q4</v>
      </c>
      <c r="P4781" s="37">
        <f t="shared" si="524"/>
        <v>12</v>
      </c>
    </row>
    <row r="4782" spans="1:16" x14ac:dyDescent="0.25">
      <c r="A4782" s="31">
        <v>45261</v>
      </c>
      <c r="B4782" s="32" t="s">
        <v>81</v>
      </c>
      <c r="C4782" s="32" t="s">
        <v>78</v>
      </c>
      <c r="D4782" s="32" t="s">
        <v>76</v>
      </c>
      <c r="E4782" s="33">
        <v>548</v>
      </c>
      <c r="F4782" s="34">
        <v>430920.19</v>
      </c>
      <c r="G4782" s="34">
        <v>0</v>
      </c>
      <c r="H4782" s="34">
        <v>191052.9</v>
      </c>
      <c r="I4782" s="34">
        <v>0</v>
      </c>
      <c r="J4782" s="35">
        <f t="shared" si="518"/>
        <v>430920.19</v>
      </c>
      <c r="K4782" s="35">
        <f t="shared" si="519"/>
        <v>239867.29</v>
      </c>
      <c r="L4782" s="35">
        <f t="shared" si="520"/>
        <v>239867.29</v>
      </c>
      <c r="M4782" s="36">
        <f t="shared" si="521"/>
        <v>0.55663971094044118</v>
      </c>
      <c r="N4782" s="37">
        <f t="shared" si="522"/>
        <v>2023</v>
      </c>
      <c r="O4782" s="38" t="str">
        <f t="shared" si="523"/>
        <v>Q4</v>
      </c>
      <c r="P4782" s="37">
        <f t="shared" si="524"/>
        <v>12</v>
      </c>
    </row>
    <row r="4783" spans="1:16" x14ac:dyDescent="0.25">
      <c r="A4783" s="31">
        <v>45261</v>
      </c>
      <c r="B4783" s="32" t="s">
        <v>81</v>
      </c>
      <c r="C4783" s="32" t="s">
        <v>78</v>
      </c>
      <c r="D4783" s="32" t="s">
        <v>77</v>
      </c>
      <c r="E4783" s="33">
        <v>217</v>
      </c>
      <c r="F4783" s="34">
        <v>169147.41</v>
      </c>
      <c r="G4783" s="34">
        <v>18098.23</v>
      </c>
      <c r="H4783" s="34">
        <v>76089.7</v>
      </c>
      <c r="I4783" s="34">
        <v>0</v>
      </c>
      <c r="J4783" s="35">
        <f t="shared" si="518"/>
        <v>151049.18</v>
      </c>
      <c r="K4783" s="35">
        <f t="shared" si="519"/>
        <v>74959.48</v>
      </c>
      <c r="L4783" s="35">
        <f t="shared" si="520"/>
        <v>74959.48</v>
      </c>
      <c r="M4783" s="36">
        <f t="shared" si="521"/>
        <v>0.4962587681707375</v>
      </c>
      <c r="N4783" s="37">
        <f t="shared" si="522"/>
        <v>2023</v>
      </c>
      <c r="O4783" s="38" t="str">
        <f t="shared" si="523"/>
        <v>Q4</v>
      </c>
      <c r="P4783" s="37">
        <f t="shared" si="524"/>
        <v>12</v>
      </c>
    </row>
    <row r="4784" spans="1:16" x14ac:dyDescent="0.25">
      <c r="A4784" s="31">
        <v>45261</v>
      </c>
      <c r="B4784" s="32" t="s">
        <v>81</v>
      </c>
      <c r="C4784" s="32" t="s">
        <v>79</v>
      </c>
      <c r="D4784" s="32" t="s">
        <v>76</v>
      </c>
      <c r="E4784" s="33">
        <v>70</v>
      </c>
      <c r="F4784" s="34">
        <v>62143.94</v>
      </c>
      <c r="G4784" s="34">
        <v>0</v>
      </c>
      <c r="H4784" s="34">
        <v>27074.46</v>
      </c>
      <c r="I4784" s="34">
        <v>0</v>
      </c>
      <c r="J4784" s="35">
        <f t="shared" si="518"/>
        <v>62143.94</v>
      </c>
      <c r="K4784" s="35">
        <f t="shared" si="519"/>
        <v>35069.480000000003</v>
      </c>
      <c r="L4784" s="35">
        <f t="shared" si="520"/>
        <v>35069.480000000003</v>
      </c>
      <c r="M4784" s="36">
        <f t="shared" si="521"/>
        <v>0.56432662621649032</v>
      </c>
      <c r="N4784" s="37">
        <f t="shared" si="522"/>
        <v>2023</v>
      </c>
      <c r="O4784" s="38" t="str">
        <f t="shared" si="523"/>
        <v>Q4</v>
      </c>
      <c r="P4784" s="37">
        <f t="shared" si="524"/>
        <v>12</v>
      </c>
    </row>
    <row r="4785" spans="1:16" x14ac:dyDescent="0.25">
      <c r="A4785" s="31">
        <v>45261</v>
      </c>
      <c r="B4785" s="32" t="s">
        <v>81</v>
      </c>
      <c r="C4785" s="32" t="s">
        <v>79</v>
      </c>
      <c r="D4785" s="32" t="s">
        <v>77</v>
      </c>
      <c r="E4785" s="33">
        <v>32</v>
      </c>
      <c r="F4785" s="34">
        <v>28358.74</v>
      </c>
      <c r="G4785" s="34">
        <v>4074.46</v>
      </c>
      <c r="H4785" s="34">
        <v>12245.47</v>
      </c>
      <c r="I4785" s="34">
        <v>0</v>
      </c>
      <c r="J4785" s="35">
        <f t="shared" si="518"/>
        <v>24284.280000000002</v>
      </c>
      <c r="K4785" s="35">
        <f t="shared" si="519"/>
        <v>12038.810000000003</v>
      </c>
      <c r="L4785" s="35">
        <f t="shared" si="520"/>
        <v>12038.810000000003</v>
      </c>
      <c r="M4785" s="36">
        <f t="shared" si="521"/>
        <v>0.49574498399787853</v>
      </c>
      <c r="N4785" s="37">
        <f t="shared" si="522"/>
        <v>2023</v>
      </c>
      <c r="O4785" s="38" t="str">
        <f t="shared" si="523"/>
        <v>Q4</v>
      </c>
      <c r="P4785" s="37">
        <f t="shared" si="524"/>
        <v>12</v>
      </c>
    </row>
    <row r="4786" spans="1:16" x14ac:dyDescent="0.25">
      <c r="A4786" s="31">
        <v>45261</v>
      </c>
      <c r="B4786" s="32" t="s">
        <v>82</v>
      </c>
      <c r="C4786" s="32" t="s">
        <v>86</v>
      </c>
      <c r="D4786" s="32" t="s">
        <v>76</v>
      </c>
      <c r="E4786" s="33">
        <v>390</v>
      </c>
      <c r="F4786" s="34">
        <v>44001.8</v>
      </c>
      <c r="G4786" s="34">
        <v>0</v>
      </c>
      <c r="H4786" s="34">
        <v>35794.879999999997</v>
      </c>
      <c r="I4786" s="34">
        <v>4169.04</v>
      </c>
      <c r="J4786" s="35">
        <f t="shared" si="518"/>
        <v>44001.8</v>
      </c>
      <c r="K4786" s="35">
        <f t="shared" si="519"/>
        <v>8206.9200000000055</v>
      </c>
      <c r="L4786" s="35">
        <f t="shared" si="520"/>
        <v>4037.8800000000056</v>
      </c>
      <c r="M4786" s="36">
        <f t="shared" si="521"/>
        <v>0.18651327900222275</v>
      </c>
      <c r="N4786" s="37">
        <f t="shared" si="522"/>
        <v>2023</v>
      </c>
      <c r="O4786" s="38" t="str">
        <f t="shared" si="523"/>
        <v>Q4</v>
      </c>
      <c r="P4786" s="37">
        <f t="shared" si="524"/>
        <v>12</v>
      </c>
    </row>
    <row r="4787" spans="1:16" x14ac:dyDescent="0.25">
      <c r="A4787" s="31">
        <v>45261</v>
      </c>
      <c r="B4787" s="32" t="s">
        <v>82</v>
      </c>
      <c r="C4787" s="32" t="s">
        <v>86</v>
      </c>
      <c r="D4787" s="32" t="s">
        <v>77</v>
      </c>
      <c r="E4787" s="33">
        <v>338</v>
      </c>
      <c r="F4787" s="34">
        <v>36745.61</v>
      </c>
      <c r="G4787" s="34">
        <v>5103.5600000000004</v>
      </c>
      <c r="H4787" s="34">
        <v>29474.15</v>
      </c>
      <c r="I4787" s="34">
        <v>3021.54</v>
      </c>
      <c r="J4787" s="35">
        <f t="shared" si="518"/>
        <v>31642.05</v>
      </c>
      <c r="K4787" s="35">
        <f t="shared" si="519"/>
        <v>2167.8999999999978</v>
      </c>
      <c r="L4787" s="35">
        <f t="shared" si="520"/>
        <v>-853.64000000000215</v>
      </c>
      <c r="M4787" s="36">
        <f t="shared" si="521"/>
        <v>6.8513260044782115E-2</v>
      </c>
      <c r="N4787" s="37">
        <f t="shared" si="522"/>
        <v>2023</v>
      </c>
      <c r="O4787" s="38" t="str">
        <f t="shared" si="523"/>
        <v>Q4</v>
      </c>
      <c r="P4787" s="37">
        <f t="shared" si="524"/>
        <v>12</v>
      </c>
    </row>
    <row r="4788" spans="1:16" x14ac:dyDescent="0.25">
      <c r="A4788" s="31">
        <v>45261</v>
      </c>
      <c r="B4788" s="32" t="s">
        <v>82</v>
      </c>
      <c r="C4788" s="32" t="s">
        <v>75</v>
      </c>
      <c r="D4788" s="32" t="s">
        <v>76</v>
      </c>
      <c r="E4788" s="33">
        <v>332</v>
      </c>
      <c r="F4788" s="34">
        <v>38599.550000000003</v>
      </c>
      <c r="G4788" s="34">
        <v>0</v>
      </c>
      <c r="H4788" s="34">
        <v>30979.919999999998</v>
      </c>
      <c r="I4788" s="34">
        <v>0</v>
      </c>
      <c r="J4788" s="35">
        <f t="shared" si="518"/>
        <v>38599.550000000003</v>
      </c>
      <c r="K4788" s="35">
        <f t="shared" si="519"/>
        <v>7619.6300000000047</v>
      </c>
      <c r="L4788" s="35">
        <f t="shared" si="520"/>
        <v>7619.6300000000047</v>
      </c>
      <c r="M4788" s="36">
        <f t="shared" si="521"/>
        <v>0.19740204225178801</v>
      </c>
      <c r="N4788" s="37">
        <f t="shared" si="522"/>
        <v>2023</v>
      </c>
      <c r="O4788" s="38" t="str">
        <f t="shared" si="523"/>
        <v>Q4</v>
      </c>
      <c r="P4788" s="37">
        <f t="shared" si="524"/>
        <v>12</v>
      </c>
    </row>
    <row r="4789" spans="1:16" x14ac:dyDescent="0.25">
      <c r="A4789" s="31">
        <v>45261</v>
      </c>
      <c r="B4789" s="32" t="s">
        <v>82</v>
      </c>
      <c r="C4789" s="32" t="s">
        <v>75</v>
      </c>
      <c r="D4789" s="32" t="s">
        <v>77</v>
      </c>
      <c r="E4789" s="33">
        <v>240</v>
      </c>
      <c r="F4789" s="34">
        <v>31062.92</v>
      </c>
      <c r="G4789" s="34">
        <v>4274.91</v>
      </c>
      <c r="H4789" s="34">
        <v>25018.48</v>
      </c>
      <c r="I4789" s="34">
        <v>0</v>
      </c>
      <c r="J4789" s="35">
        <f t="shared" si="518"/>
        <v>26788.01</v>
      </c>
      <c r="K4789" s="35">
        <f t="shared" si="519"/>
        <v>1769.5299999999988</v>
      </c>
      <c r="L4789" s="35">
        <f t="shared" si="520"/>
        <v>1769.5299999999988</v>
      </c>
      <c r="M4789" s="36">
        <f t="shared" si="521"/>
        <v>6.6056791825895203E-2</v>
      </c>
      <c r="N4789" s="37">
        <f t="shared" si="522"/>
        <v>2023</v>
      </c>
      <c r="O4789" s="38" t="str">
        <f t="shared" si="523"/>
        <v>Q4</v>
      </c>
      <c r="P4789" s="37">
        <f t="shared" si="524"/>
        <v>12</v>
      </c>
    </row>
    <row r="4790" spans="1:16" x14ac:dyDescent="0.25">
      <c r="A4790" s="31">
        <v>45261</v>
      </c>
      <c r="B4790" s="32" t="s">
        <v>82</v>
      </c>
      <c r="C4790" s="32" t="s">
        <v>78</v>
      </c>
      <c r="D4790" s="32" t="s">
        <v>76</v>
      </c>
      <c r="E4790" s="33">
        <v>2474</v>
      </c>
      <c r="F4790" s="34">
        <v>270115.07</v>
      </c>
      <c r="G4790" s="34">
        <v>0</v>
      </c>
      <c r="H4790" s="34">
        <v>220514.23</v>
      </c>
      <c r="I4790" s="34">
        <v>0</v>
      </c>
      <c r="J4790" s="35">
        <f t="shared" si="518"/>
        <v>270115.07</v>
      </c>
      <c r="K4790" s="35">
        <f t="shared" si="519"/>
        <v>49600.84</v>
      </c>
      <c r="L4790" s="35">
        <f t="shared" si="520"/>
        <v>49600.84</v>
      </c>
      <c r="M4790" s="36">
        <f t="shared" si="521"/>
        <v>0.18362855504507763</v>
      </c>
      <c r="N4790" s="37">
        <f t="shared" si="522"/>
        <v>2023</v>
      </c>
      <c r="O4790" s="38" t="str">
        <f t="shared" si="523"/>
        <v>Q4</v>
      </c>
      <c r="P4790" s="37">
        <f t="shared" si="524"/>
        <v>12</v>
      </c>
    </row>
    <row r="4791" spans="1:16" x14ac:dyDescent="0.25">
      <c r="A4791" s="31">
        <v>45261</v>
      </c>
      <c r="B4791" s="32" t="s">
        <v>82</v>
      </c>
      <c r="C4791" s="32" t="s">
        <v>78</v>
      </c>
      <c r="D4791" s="32" t="s">
        <v>77</v>
      </c>
      <c r="E4791" s="33">
        <v>866</v>
      </c>
      <c r="F4791" s="34">
        <v>98960.06</v>
      </c>
      <c r="G4791" s="34">
        <v>10522.67</v>
      </c>
      <c r="H4791" s="34">
        <v>81431.47</v>
      </c>
      <c r="I4791" s="34">
        <v>0</v>
      </c>
      <c r="J4791" s="35">
        <f t="shared" si="518"/>
        <v>88437.39</v>
      </c>
      <c r="K4791" s="35">
        <f t="shared" si="519"/>
        <v>7005.9199999999983</v>
      </c>
      <c r="L4791" s="35">
        <f t="shared" si="520"/>
        <v>7005.9199999999983</v>
      </c>
      <c r="M4791" s="36">
        <f t="shared" si="521"/>
        <v>7.9218981926083509E-2</v>
      </c>
      <c r="N4791" s="37">
        <f t="shared" si="522"/>
        <v>2023</v>
      </c>
      <c r="O4791" s="38" t="str">
        <f t="shared" si="523"/>
        <v>Q4</v>
      </c>
      <c r="P4791" s="37">
        <f t="shared" si="524"/>
        <v>12</v>
      </c>
    </row>
    <row r="4792" spans="1:16" x14ac:dyDescent="0.25">
      <c r="A4792" s="31">
        <v>45261</v>
      </c>
      <c r="B4792" s="32" t="s">
        <v>82</v>
      </c>
      <c r="C4792" s="32" t="s">
        <v>79</v>
      </c>
      <c r="D4792" s="32" t="s">
        <v>76</v>
      </c>
      <c r="E4792" s="33">
        <v>218</v>
      </c>
      <c r="F4792" s="34">
        <v>22978.400000000001</v>
      </c>
      <c r="G4792" s="34">
        <v>0</v>
      </c>
      <c r="H4792" s="34">
        <v>18185.759999999998</v>
      </c>
      <c r="I4792" s="34">
        <v>0</v>
      </c>
      <c r="J4792" s="35">
        <f t="shared" si="518"/>
        <v>22978.400000000001</v>
      </c>
      <c r="K4792" s="35">
        <f t="shared" si="519"/>
        <v>4792.6400000000031</v>
      </c>
      <c r="L4792" s="35">
        <f t="shared" si="520"/>
        <v>4792.6400000000031</v>
      </c>
      <c r="M4792" s="36">
        <f t="shared" si="521"/>
        <v>0.20857152804372814</v>
      </c>
      <c r="N4792" s="37">
        <f t="shared" si="522"/>
        <v>2023</v>
      </c>
      <c r="O4792" s="38" t="str">
        <f t="shared" si="523"/>
        <v>Q4</v>
      </c>
      <c r="P4792" s="37">
        <f t="shared" si="524"/>
        <v>12</v>
      </c>
    </row>
    <row r="4793" spans="1:16" x14ac:dyDescent="0.25">
      <c r="A4793" s="31">
        <v>45261</v>
      </c>
      <c r="B4793" s="32" t="s">
        <v>82</v>
      </c>
      <c r="C4793" s="32" t="s">
        <v>79</v>
      </c>
      <c r="D4793" s="32" t="s">
        <v>77</v>
      </c>
      <c r="E4793" s="33">
        <v>94</v>
      </c>
      <c r="F4793" s="34">
        <v>10574.83</v>
      </c>
      <c r="G4793" s="34">
        <v>1459.4</v>
      </c>
      <c r="H4793" s="34">
        <v>8413.61</v>
      </c>
      <c r="I4793" s="34">
        <v>0</v>
      </c>
      <c r="J4793" s="35">
        <f t="shared" si="518"/>
        <v>9115.43</v>
      </c>
      <c r="K4793" s="35">
        <f t="shared" si="519"/>
        <v>701.81999999999971</v>
      </c>
      <c r="L4793" s="35">
        <f t="shared" si="520"/>
        <v>701.81999999999971</v>
      </c>
      <c r="M4793" s="36">
        <f t="shared" si="521"/>
        <v>7.699252805407969E-2</v>
      </c>
      <c r="N4793" s="37">
        <f t="shared" si="522"/>
        <v>2023</v>
      </c>
      <c r="O4793" s="38" t="str">
        <f t="shared" si="523"/>
        <v>Q4</v>
      </c>
      <c r="P4793" s="37">
        <f t="shared" si="524"/>
        <v>12</v>
      </c>
    </row>
    <row r="4794" spans="1:16" x14ac:dyDescent="0.25">
      <c r="A4794" s="31">
        <v>45261</v>
      </c>
      <c r="B4794" s="32" t="s">
        <v>83</v>
      </c>
      <c r="C4794" s="32" t="s">
        <v>86</v>
      </c>
      <c r="D4794" s="32" t="s">
        <v>76</v>
      </c>
      <c r="E4794" s="33">
        <v>178</v>
      </c>
      <c r="F4794" s="34">
        <v>110613.65</v>
      </c>
      <c r="G4794" s="34">
        <v>0</v>
      </c>
      <c r="H4794" s="34">
        <v>58768.57</v>
      </c>
      <c r="I4794" s="34">
        <v>10481.93</v>
      </c>
      <c r="J4794" s="35">
        <f t="shared" si="518"/>
        <v>110613.65</v>
      </c>
      <c r="K4794" s="35">
        <f t="shared" si="519"/>
        <v>51845.079999999994</v>
      </c>
      <c r="L4794" s="35">
        <f t="shared" si="520"/>
        <v>41363.149999999994</v>
      </c>
      <c r="M4794" s="36">
        <f t="shared" si="521"/>
        <v>0.46870417891462762</v>
      </c>
      <c r="N4794" s="37">
        <f t="shared" si="522"/>
        <v>2023</v>
      </c>
      <c r="O4794" s="38" t="str">
        <f t="shared" si="523"/>
        <v>Q4</v>
      </c>
      <c r="P4794" s="37">
        <f t="shared" si="524"/>
        <v>12</v>
      </c>
    </row>
    <row r="4795" spans="1:16" x14ac:dyDescent="0.25">
      <c r="A4795" s="31">
        <v>45261</v>
      </c>
      <c r="B4795" s="32" t="s">
        <v>83</v>
      </c>
      <c r="C4795" s="32" t="s">
        <v>86</v>
      </c>
      <c r="D4795" s="32" t="s">
        <v>77</v>
      </c>
      <c r="E4795" s="33">
        <v>95</v>
      </c>
      <c r="F4795" s="34">
        <v>61931.32</v>
      </c>
      <c r="G4795" s="34">
        <v>9173.51</v>
      </c>
      <c r="H4795" s="34">
        <v>32830.050000000003</v>
      </c>
      <c r="I4795" s="34">
        <v>5057.05</v>
      </c>
      <c r="J4795" s="35">
        <f t="shared" si="518"/>
        <v>52757.81</v>
      </c>
      <c r="K4795" s="35">
        <f t="shared" si="519"/>
        <v>19927.759999999995</v>
      </c>
      <c r="L4795" s="35">
        <f t="shared" si="520"/>
        <v>14870.709999999995</v>
      </c>
      <c r="M4795" s="36">
        <f t="shared" si="521"/>
        <v>0.37772151649206054</v>
      </c>
      <c r="N4795" s="37">
        <f t="shared" si="522"/>
        <v>2023</v>
      </c>
      <c r="O4795" s="38" t="str">
        <f t="shared" si="523"/>
        <v>Q4</v>
      </c>
      <c r="P4795" s="37">
        <f t="shared" si="524"/>
        <v>12</v>
      </c>
    </row>
    <row r="4796" spans="1:16" x14ac:dyDescent="0.25">
      <c r="A4796" s="31">
        <v>45261</v>
      </c>
      <c r="B4796" s="32" t="s">
        <v>83</v>
      </c>
      <c r="C4796" s="32" t="s">
        <v>75</v>
      </c>
      <c r="D4796" s="32" t="s">
        <v>76</v>
      </c>
      <c r="E4796" s="33">
        <v>161</v>
      </c>
      <c r="F4796" s="34">
        <v>110114</v>
      </c>
      <c r="G4796" s="34">
        <v>0</v>
      </c>
      <c r="H4796" s="34">
        <v>58302.89</v>
      </c>
      <c r="I4796" s="34">
        <v>0</v>
      </c>
      <c r="J4796" s="35">
        <f t="shared" si="518"/>
        <v>110114</v>
      </c>
      <c r="K4796" s="35">
        <f t="shared" si="519"/>
        <v>51811.11</v>
      </c>
      <c r="L4796" s="35">
        <f t="shared" si="520"/>
        <v>51811.11</v>
      </c>
      <c r="M4796" s="36">
        <f t="shared" si="521"/>
        <v>0.47052245854296459</v>
      </c>
      <c r="N4796" s="37">
        <f t="shared" si="522"/>
        <v>2023</v>
      </c>
      <c r="O4796" s="38" t="str">
        <f t="shared" si="523"/>
        <v>Q4</v>
      </c>
      <c r="P4796" s="37">
        <f t="shared" si="524"/>
        <v>12</v>
      </c>
    </row>
    <row r="4797" spans="1:16" x14ac:dyDescent="0.25">
      <c r="A4797" s="31">
        <v>45261</v>
      </c>
      <c r="B4797" s="32" t="s">
        <v>83</v>
      </c>
      <c r="C4797" s="32" t="s">
        <v>75</v>
      </c>
      <c r="D4797" s="32" t="s">
        <v>77</v>
      </c>
      <c r="E4797" s="33">
        <v>123</v>
      </c>
      <c r="F4797" s="34">
        <v>86104.26</v>
      </c>
      <c r="G4797" s="34">
        <v>11789.16</v>
      </c>
      <c r="H4797" s="34">
        <v>45869.14</v>
      </c>
      <c r="I4797" s="34">
        <v>0</v>
      </c>
      <c r="J4797" s="35">
        <f t="shared" si="518"/>
        <v>74315.099999999991</v>
      </c>
      <c r="K4797" s="35">
        <f t="shared" si="519"/>
        <v>28445.959999999992</v>
      </c>
      <c r="L4797" s="35">
        <f t="shared" si="520"/>
        <v>28445.959999999992</v>
      </c>
      <c r="M4797" s="36">
        <f t="shared" si="521"/>
        <v>0.3827749676714422</v>
      </c>
      <c r="N4797" s="37">
        <f t="shared" si="522"/>
        <v>2023</v>
      </c>
      <c r="O4797" s="38" t="str">
        <f t="shared" si="523"/>
        <v>Q4</v>
      </c>
      <c r="P4797" s="37">
        <f t="shared" si="524"/>
        <v>12</v>
      </c>
    </row>
    <row r="4798" spans="1:16" x14ac:dyDescent="0.25">
      <c r="A4798" s="31">
        <v>45261</v>
      </c>
      <c r="B4798" s="32" t="s">
        <v>83</v>
      </c>
      <c r="C4798" s="32" t="s">
        <v>78</v>
      </c>
      <c r="D4798" s="32" t="s">
        <v>76</v>
      </c>
      <c r="E4798" s="33">
        <v>738</v>
      </c>
      <c r="F4798" s="34">
        <v>472918.25</v>
      </c>
      <c r="G4798" s="34">
        <v>0</v>
      </c>
      <c r="H4798" s="34">
        <v>249474.33</v>
      </c>
      <c r="I4798" s="34">
        <v>0</v>
      </c>
      <c r="J4798" s="35">
        <f t="shared" si="518"/>
        <v>472918.25</v>
      </c>
      <c r="K4798" s="35">
        <f t="shared" si="519"/>
        <v>223443.92</v>
      </c>
      <c r="L4798" s="35">
        <f t="shared" si="520"/>
        <v>223443.92</v>
      </c>
      <c r="M4798" s="36">
        <f t="shared" si="521"/>
        <v>0.47247895381495641</v>
      </c>
      <c r="N4798" s="37">
        <f t="shared" si="522"/>
        <v>2023</v>
      </c>
      <c r="O4798" s="38" t="str">
        <f t="shared" si="523"/>
        <v>Q4</v>
      </c>
      <c r="P4798" s="37">
        <f t="shared" si="524"/>
        <v>12</v>
      </c>
    </row>
    <row r="4799" spans="1:16" x14ac:dyDescent="0.25">
      <c r="A4799" s="31">
        <v>45261</v>
      </c>
      <c r="B4799" s="32" t="s">
        <v>83</v>
      </c>
      <c r="C4799" s="32" t="s">
        <v>78</v>
      </c>
      <c r="D4799" s="32" t="s">
        <v>77</v>
      </c>
      <c r="E4799" s="33">
        <v>304</v>
      </c>
      <c r="F4799" s="34">
        <v>186851.98</v>
      </c>
      <c r="G4799" s="34">
        <v>20354.37</v>
      </c>
      <c r="H4799" s="34">
        <v>97650.240000000005</v>
      </c>
      <c r="I4799" s="34">
        <v>0</v>
      </c>
      <c r="J4799" s="35">
        <f t="shared" si="518"/>
        <v>166497.61000000002</v>
      </c>
      <c r="K4799" s="35">
        <f t="shared" si="519"/>
        <v>68847.37000000001</v>
      </c>
      <c r="L4799" s="35">
        <f t="shared" si="520"/>
        <v>68847.37000000001</v>
      </c>
      <c r="M4799" s="36">
        <f t="shared" si="521"/>
        <v>0.41350365329568395</v>
      </c>
      <c r="N4799" s="37">
        <f t="shared" si="522"/>
        <v>2023</v>
      </c>
      <c r="O4799" s="38" t="str">
        <f t="shared" si="523"/>
        <v>Q4</v>
      </c>
      <c r="P4799" s="37">
        <f t="shared" si="524"/>
        <v>12</v>
      </c>
    </row>
    <row r="4800" spans="1:16" x14ac:dyDescent="0.25">
      <c r="A4800" s="31">
        <v>45261</v>
      </c>
      <c r="B4800" s="32" t="s">
        <v>83</v>
      </c>
      <c r="C4800" s="32" t="s">
        <v>79</v>
      </c>
      <c r="D4800" s="32" t="s">
        <v>76</v>
      </c>
      <c r="E4800" s="33">
        <v>79</v>
      </c>
      <c r="F4800" s="34">
        <v>50302.02</v>
      </c>
      <c r="G4800" s="34">
        <v>0</v>
      </c>
      <c r="H4800" s="34">
        <v>26518.89</v>
      </c>
      <c r="I4800" s="34">
        <v>0</v>
      </c>
      <c r="J4800" s="35">
        <f t="shared" si="518"/>
        <v>50302.02</v>
      </c>
      <c r="K4800" s="35">
        <f t="shared" si="519"/>
        <v>23783.129999999997</v>
      </c>
      <c r="L4800" s="35">
        <f t="shared" si="520"/>
        <v>23783.129999999997</v>
      </c>
      <c r="M4800" s="36">
        <f t="shared" si="521"/>
        <v>0.47280665865903593</v>
      </c>
      <c r="N4800" s="37">
        <f t="shared" si="522"/>
        <v>2023</v>
      </c>
      <c r="O4800" s="38" t="str">
        <f t="shared" si="523"/>
        <v>Q4</v>
      </c>
      <c r="P4800" s="37">
        <f t="shared" si="524"/>
        <v>12</v>
      </c>
    </row>
    <row r="4801" spans="1:16" x14ac:dyDescent="0.25">
      <c r="A4801" s="31">
        <v>45261</v>
      </c>
      <c r="B4801" s="32" t="s">
        <v>83</v>
      </c>
      <c r="C4801" s="32" t="s">
        <v>79</v>
      </c>
      <c r="D4801" s="32" t="s">
        <v>77</v>
      </c>
      <c r="E4801" s="33">
        <v>45</v>
      </c>
      <c r="F4801" s="34">
        <v>27500.68</v>
      </c>
      <c r="G4801" s="34">
        <v>3301.44</v>
      </c>
      <c r="H4801" s="34">
        <v>14021.92</v>
      </c>
      <c r="I4801" s="34">
        <v>0</v>
      </c>
      <c r="J4801" s="35">
        <f t="shared" si="518"/>
        <v>24199.24</v>
      </c>
      <c r="K4801" s="35">
        <f t="shared" si="519"/>
        <v>10177.320000000002</v>
      </c>
      <c r="L4801" s="35">
        <f t="shared" si="520"/>
        <v>10177.320000000002</v>
      </c>
      <c r="M4801" s="36">
        <f t="shared" si="521"/>
        <v>0.42056362100627959</v>
      </c>
      <c r="N4801" s="37">
        <f t="shared" si="522"/>
        <v>2023</v>
      </c>
      <c r="O4801" s="38" t="str">
        <f t="shared" si="523"/>
        <v>Q4</v>
      </c>
      <c r="P4801" s="37">
        <f t="shared" si="524"/>
        <v>12</v>
      </c>
    </row>
    <row r="4802" spans="1:16" x14ac:dyDescent="0.25">
      <c r="A4802" s="31">
        <v>45261</v>
      </c>
      <c r="B4802" s="32" t="s">
        <v>84</v>
      </c>
      <c r="C4802" s="32" t="s">
        <v>86</v>
      </c>
      <c r="D4802" s="32" t="s">
        <v>76</v>
      </c>
      <c r="E4802" s="33">
        <v>69</v>
      </c>
      <c r="F4802" s="34">
        <v>286230.67</v>
      </c>
      <c r="G4802" s="34">
        <v>0</v>
      </c>
      <c r="H4802" s="34">
        <v>227804.51</v>
      </c>
      <c r="I4802" s="34">
        <v>27178.35</v>
      </c>
      <c r="J4802" s="35">
        <f t="shared" ref="J4802:J4865" si="525">F4802-G4802</f>
        <v>286230.67</v>
      </c>
      <c r="K4802" s="35">
        <f t="shared" ref="K4802:K4865" si="526">J4802-H4802</f>
        <v>58426.159999999974</v>
      </c>
      <c r="L4802" s="35">
        <f t="shared" ref="L4802:L4865" si="527">K4802-I4802</f>
        <v>31247.809999999976</v>
      </c>
      <c r="M4802" s="36">
        <f t="shared" ref="M4802:M4865" si="528">IF(J4802=0,0,K4802/J4802)</f>
        <v>0.20412263996726829</v>
      </c>
      <c r="N4802" s="37">
        <f t="shared" ref="N4802:N4865" si="529">YEAR(A4802)</f>
        <v>2023</v>
      </c>
      <c r="O4802" s="38" t="str">
        <f t="shared" ref="O4802:O4865" si="530">"Q"&amp;ROUNDUP(MONTH(A4802)/3,0)</f>
        <v>Q4</v>
      </c>
      <c r="P4802" s="37">
        <f t="shared" ref="P4802:P4865" si="531">MONTH(A4802)</f>
        <v>12</v>
      </c>
    </row>
    <row r="4803" spans="1:16" x14ac:dyDescent="0.25">
      <c r="A4803" s="31">
        <v>45261</v>
      </c>
      <c r="B4803" s="32" t="s">
        <v>84</v>
      </c>
      <c r="C4803" s="32" t="s">
        <v>86</v>
      </c>
      <c r="D4803" s="32" t="s">
        <v>77</v>
      </c>
      <c r="E4803" s="33">
        <v>54</v>
      </c>
      <c r="F4803" s="34">
        <v>244102.66</v>
      </c>
      <c r="G4803" s="34">
        <v>35389.21</v>
      </c>
      <c r="H4803" s="34">
        <v>207312.88</v>
      </c>
      <c r="I4803" s="34">
        <v>19840.759999999998</v>
      </c>
      <c r="J4803" s="35">
        <f t="shared" si="525"/>
        <v>208713.45</v>
      </c>
      <c r="K4803" s="35">
        <f t="shared" si="526"/>
        <v>1400.570000000007</v>
      </c>
      <c r="L4803" s="35">
        <f t="shared" si="527"/>
        <v>-18440.189999999991</v>
      </c>
      <c r="M4803" s="36">
        <f t="shared" si="528"/>
        <v>6.710492304161552E-3</v>
      </c>
      <c r="N4803" s="37">
        <f t="shared" si="529"/>
        <v>2023</v>
      </c>
      <c r="O4803" s="38" t="str">
        <f t="shared" si="530"/>
        <v>Q4</v>
      </c>
      <c r="P4803" s="37">
        <f t="shared" si="531"/>
        <v>12</v>
      </c>
    </row>
    <row r="4804" spans="1:16" x14ac:dyDescent="0.25">
      <c r="A4804" s="31">
        <v>45261</v>
      </c>
      <c r="B4804" s="32" t="s">
        <v>84</v>
      </c>
      <c r="C4804" s="32" t="s">
        <v>75</v>
      </c>
      <c r="D4804" s="32" t="s">
        <v>76</v>
      </c>
      <c r="E4804" s="33">
        <v>64</v>
      </c>
      <c r="F4804" s="34">
        <v>257519.25</v>
      </c>
      <c r="G4804" s="34">
        <v>0</v>
      </c>
      <c r="H4804" s="34">
        <v>213703.86</v>
      </c>
      <c r="I4804" s="34">
        <v>0</v>
      </c>
      <c r="J4804" s="35">
        <f t="shared" si="525"/>
        <v>257519.25</v>
      </c>
      <c r="K4804" s="35">
        <f t="shared" si="526"/>
        <v>43815.390000000014</v>
      </c>
      <c r="L4804" s="35">
        <f t="shared" si="527"/>
        <v>43815.390000000014</v>
      </c>
      <c r="M4804" s="36">
        <f t="shared" si="528"/>
        <v>0.17014413485593802</v>
      </c>
      <c r="N4804" s="37">
        <f t="shared" si="529"/>
        <v>2023</v>
      </c>
      <c r="O4804" s="38" t="str">
        <f t="shared" si="530"/>
        <v>Q4</v>
      </c>
      <c r="P4804" s="37">
        <f t="shared" si="531"/>
        <v>12</v>
      </c>
    </row>
    <row r="4805" spans="1:16" x14ac:dyDescent="0.25">
      <c r="A4805" s="31">
        <v>45261</v>
      </c>
      <c r="B4805" s="32" t="s">
        <v>84</v>
      </c>
      <c r="C4805" s="32" t="s">
        <v>75</v>
      </c>
      <c r="D4805" s="32" t="s">
        <v>77</v>
      </c>
      <c r="E4805" s="33">
        <v>51</v>
      </c>
      <c r="F4805" s="34">
        <v>229448.9</v>
      </c>
      <c r="G4805" s="34">
        <v>33719.51</v>
      </c>
      <c r="H4805" s="34">
        <v>184947.13</v>
      </c>
      <c r="I4805" s="34">
        <v>0</v>
      </c>
      <c r="J4805" s="35">
        <f t="shared" si="525"/>
        <v>195729.38999999998</v>
      </c>
      <c r="K4805" s="35">
        <f t="shared" si="526"/>
        <v>10782.25999999998</v>
      </c>
      <c r="L4805" s="35">
        <f t="shared" si="527"/>
        <v>10782.25999999998</v>
      </c>
      <c r="M4805" s="36">
        <f t="shared" si="528"/>
        <v>5.5087588021400263E-2</v>
      </c>
      <c r="N4805" s="37">
        <f t="shared" si="529"/>
        <v>2023</v>
      </c>
      <c r="O4805" s="38" t="str">
        <f t="shared" si="530"/>
        <v>Q4</v>
      </c>
      <c r="P4805" s="37">
        <f t="shared" si="531"/>
        <v>12</v>
      </c>
    </row>
    <row r="4806" spans="1:16" x14ac:dyDescent="0.25">
      <c r="A4806" s="31">
        <v>45261</v>
      </c>
      <c r="B4806" s="32" t="s">
        <v>84</v>
      </c>
      <c r="C4806" s="32" t="s">
        <v>78</v>
      </c>
      <c r="D4806" s="32" t="s">
        <v>76</v>
      </c>
      <c r="E4806" s="33">
        <v>237</v>
      </c>
      <c r="F4806" s="34">
        <v>997878.22</v>
      </c>
      <c r="G4806" s="34">
        <v>0</v>
      </c>
      <c r="H4806" s="34">
        <v>816838.34</v>
      </c>
      <c r="I4806" s="34">
        <v>0</v>
      </c>
      <c r="J4806" s="35">
        <f t="shared" si="525"/>
        <v>997878.22</v>
      </c>
      <c r="K4806" s="35">
        <f t="shared" si="526"/>
        <v>181039.88</v>
      </c>
      <c r="L4806" s="35">
        <f t="shared" si="527"/>
        <v>181039.88</v>
      </c>
      <c r="M4806" s="36">
        <f t="shared" si="528"/>
        <v>0.18142482356213768</v>
      </c>
      <c r="N4806" s="37">
        <f t="shared" si="529"/>
        <v>2023</v>
      </c>
      <c r="O4806" s="38" t="str">
        <f t="shared" si="530"/>
        <v>Q4</v>
      </c>
      <c r="P4806" s="37">
        <f t="shared" si="531"/>
        <v>12</v>
      </c>
    </row>
    <row r="4807" spans="1:16" x14ac:dyDescent="0.25">
      <c r="A4807" s="31">
        <v>45261</v>
      </c>
      <c r="B4807" s="32" t="s">
        <v>84</v>
      </c>
      <c r="C4807" s="32" t="s">
        <v>78</v>
      </c>
      <c r="D4807" s="32" t="s">
        <v>77</v>
      </c>
      <c r="E4807" s="33">
        <v>78</v>
      </c>
      <c r="F4807" s="34">
        <v>302554.63</v>
      </c>
      <c r="G4807" s="34">
        <v>31974.36</v>
      </c>
      <c r="H4807" s="34">
        <v>254052.32</v>
      </c>
      <c r="I4807" s="34">
        <v>0</v>
      </c>
      <c r="J4807" s="35">
        <f t="shared" si="525"/>
        <v>270580.27</v>
      </c>
      <c r="K4807" s="35">
        <f t="shared" si="526"/>
        <v>16527.950000000012</v>
      </c>
      <c r="L4807" s="35">
        <f t="shared" si="527"/>
        <v>16527.950000000012</v>
      </c>
      <c r="M4807" s="36">
        <f t="shared" si="528"/>
        <v>6.1083352455816572E-2</v>
      </c>
      <c r="N4807" s="37">
        <f t="shared" si="529"/>
        <v>2023</v>
      </c>
      <c r="O4807" s="38" t="str">
        <f t="shared" si="530"/>
        <v>Q4</v>
      </c>
      <c r="P4807" s="37">
        <f t="shared" si="531"/>
        <v>12</v>
      </c>
    </row>
    <row r="4808" spans="1:16" x14ac:dyDescent="0.25">
      <c r="A4808" s="31">
        <v>45261</v>
      </c>
      <c r="B4808" s="32" t="s">
        <v>84</v>
      </c>
      <c r="C4808" s="32" t="s">
        <v>79</v>
      </c>
      <c r="D4808" s="32" t="s">
        <v>76</v>
      </c>
      <c r="E4808" s="33">
        <v>34</v>
      </c>
      <c r="F4808" s="34">
        <v>144465.62</v>
      </c>
      <c r="G4808" s="34">
        <v>0</v>
      </c>
      <c r="H4808" s="34">
        <v>118747.73</v>
      </c>
      <c r="I4808" s="34">
        <v>0</v>
      </c>
      <c r="J4808" s="35">
        <f t="shared" si="525"/>
        <v>144465.62</v>
      </c>
      <c r="K4808" s="35">
        <f t="shared" si="526"/>
        <v>25717.89</v>
      </c>
      <c r="L4808" s="35">
        <f t="shared" si="527"/>
        <v>25717.89</v>
      </c>
      <c r="M4808" s="36">
        <f t="shared" si="528"/>
        <v>0.17802083291512541</v>
      </c>
      <c r="N4808" s="37">
        <f t="shared" si="529"/>
        <v>2023</v>
      </c>
      <c r="O4808" s="38" t="str">
        <f t="shared" si="530"/>
        <v>Q4</v>
      </c>
      <c r="P4808" s="37">
        <f t="shared" si="531"/>
        <v>12</v>
      </c>
    </row>
    <row r="4809" spans="1:16" x14ac:dyDescent="0.25">
      <c r="A4809" s="31">
        <v>45261</v>
      </c>
      <c r="B4809" s="32" t="s">
        <v>84</v>
      </c>
      <c r="C4809" s="32" t="s">
        <v>79</v>
      </c>
      <c r="D4809" s="32" t="s">
        <v>77</v>
      </c>
      <c r="E4809" s="33">
        <v>20</v>
      </c>
      <c r="F4809" s="34">
        <v>93755.75</v>
      </c>
      <c r="G4809" s="34">
        <v>12352.95</v>
      </c>
      <c r="H4809" s="34">
        <v>80291.16</v>
      </c>
      <c r="I4809" s="34">
        <v>0</v>
      </c>
      <c r="J4809" s="35">
        <f t="shared" si="525"/>
        <v>81402.8</v>
      </c>
      <c r="K4809" s="35">
        <f t="shared" si="526"/>
        <v>1111.6399999999994</v>
      </c>
      <c r="L4809" s="35">
        <f t="shared" si="527"/>
        <v>1111.6399999999994</v>
      </c>
      <c r="M4809" s="36">
        <f t="shared" si="528"/>
        <v>1.3656041315532136E-2</v>
      </c>
      <c r="N4809" s="37">
        <f t="shared" si="529"/>
        <v>2023</v>
      </c>
      <c r="O4809" s="38" t="str">
        <f t="shared" si="530"/>
        <v>Q4</v>
      </c>
      <c r="P4809" s="37">
        <f t="shared" si="531"/>
        <v>12</v>
      </c>
    </row>
    <row r="4810" spans="1:16" x14ac:dyDescent="0.25">
      <c r="A4810" s="31">
        <v>45261</v>
      </c>
      <c r="B4810" s="32" t="s">
        <v>85</v>
      </c>
      <c r="C4810" s="32" t="s">
        <v>86</v>
      </c>
      <c r="D4810" s="32" t="s">
        <v>76</v>
      </c>
      <c r="E4810" s="33">
        <v>59</v>
      </c>
      <c r="F4810" s="34">
        <v>74240.72</v>
      </c>
      <c r="G4810" s="34">
        <v>0</v>
      </c>
      <c r="H4810" s="34">
        <v>39052.79</v>
      </c>
      <c r="I4810" s="34">
        <v>7048.27</v>
      </c>
      <c r="J4810" s="35">
        <f t="shared" si="525"/>
        <v>74240.72</v>
      </c>
      <c r="K4810" s="35">
        <f t="shared" si="526"/>
        <v>35187.93</v>
      </c>
      <c r="L4810" s="35">
        <f t="shared" si="527"/>
        <v>28139.66</v>
      </c>
      <c r="M4810" s="36">
        <f t="shared" si="528"/>
        <v>0.47397075351639906</v>
      </c>
      <c r="N4810" s="37">
        <f t="shared" si="529"/>
        <v>2023</v>
      </c>
      <c r="O4810" s="38" t="str">
        <f t="shared" si="530"/>
        <v>Q4</v>
      </c>
      <c r="P4810" s="37">
        <f t="shared" si="531"/>
        <v>12</v>
      </c>
    </row>
    <row r="4811" spans="1:16" x14ac:dyDescent="0.25">
      <c r="A4811" s="31">
        <v>45261</v>
      </c>
      <c r="B4811" s="32" t="s">
        <v>85</v>
      </c>
      <c r="C4811" s="32" t="s">
        <v>86</v>
      </c>
      <c r="D4811" s="32" t="s">
        <v>77</v>
      </c>
      <c r="E4811" s="33">
        <v>38</v>
      </c>
      <c r="F4811" s="34">
        <v>58654.19</v>
      </c>
      <c r="G4811" s="34">
        <v>9470.98</v>
      </c>
      <c r="H4811" s="34">
        <v>31008.14</v>
      </c>
      <c r="I4811" s="34">
        <v>4768.6899999999996</v>
      </c>
      <c r="J4811" s="35">
        <f t="shared" si="525"/>
        <v>49183.210000000006</v>
      </c>
      <c r="K4811" s="35">
        <f t="shared" si="526"/>
        <v>18175.070000000007</v>
      </c>
      <c r="L4811" s="35">
        <f t="shared" si="527"/>
        <v>13406.380000000008</v>
      </c>
      <c r="M4811" s="36">
        <f t="shared" si="528"/>
        <v>0.36953810050218366</v>
      </c>
      <c r="N4811" s="37">
        <f t="shared" si="529"/>
        <v>2023</v>
      </c>
      <c r="O4811" s="38" t="str">
        <f t="shared" si="530"/>
        <v>Q4</v>
      </c>
      <c r="P4811" s="37">
        <f t="shared" si="531"/>
        <v>12</v>
      </c>
    </row>
    <row r="4812" spans="1:16" x14ac:dyDescent="0.25">
      <c r="A4812" s="31">
        <v>45261</v>
      </c>
      <c r="B4812" s="32" t="s">
        <v>85</v>
      </c>
      <c r="C4812" s="32" t="s">
        <v>75</v>
      </c>
      <c r="D4812" s="32" t="s">
        <v>76</v>
      </c>
      <c r="E4812" s="33">
        <v>83</v>
      </c>
      <c r="F4812" s="34">
        <v>109489.3</v>
      </c>
      <c r="G4812" s="34">
        <v>0</v>
      </c>
      <c r="H4812" s="34">
        <v>57981.86</v>
      </c>
      <c r="I4812" s="34">
        <v>0</v>
      </c>
      <c r="J4812" s="35">
        <f t="shared" si="525"/>
        <v>109489.3</v>
      </c>
      <c r="K4812" s="35">
        <f t="shared" si="526"/>
        <v>51507.44</v>
      </c>
      <c r="L4812" s="35">
        <f t="shared" si="527"/>
        <v>51507.44</v>
      </c>
      <c r="M4812" s="36">
        <f t="shared" si="528"/>
        <v>0.47043354921439812</v>
      </c>
      <c r="N4812" s="37">
        <f t="shared" si="529"/>
        <v>2023</v>
      </c>
      <c r="O4812" s="38" t="str">
        <f t="shared" si="530"/>
        <v>Q4</v>
      </c>
      <c r="P4812" s="37">
        <f t="shared" si="531"/>
        <v>12</v>
      </c>
    </row>
    <row r="4813" spans="1:16" x14ac:dyDescent="0.25">
      <c r="A4813" s="31">
        <v>45261</v>
      </c>
      <c r="B4813" s="32" t="s">
        <v>85</v>
      </c>
      <c r="C4813" s="32" t="s">
        <v>75</v>
      </c>
      <c r="D4813" s="32" t="s">
        <v>77</v>
      </c>
      <c r="E4813" s="33">
        <v>48</v>
      </c>
      <c r="F4813" s="34">
        <v>59010.28</v>
      </c>
      <c r="G4813" s="34">
        <v>7985.84</v>
      </c>
      <c r="H4813" s="34">
        <v>32387.8</v>
      </c>
      <c r="I4813" s="34">
        <v>0</v>
      </c>
      <c r="J4813" s="35">
        <f t="shared" si="525"/>
        <v>51024.44</v>
      </c>
      <c r="K4813" s="35">
        <f t="shared" si="526"/>
        <v>18636.640000000003</v>
      </c>
      <c r="L4813" s="35">
        <f t="shared" si="527"/>
        <v>18636.640000000003</v>
      </c>
      <c r="M4813" s="36">
        <f t="shared" si="528"/>
        <v>0.36524928054085459</v>
      </c>
      <c r="N4813" s="37">
        <f t="shared" si="529"/>
        <v>2023</v>
      </c>
      <c r="O4813" s="38" t="str">
        <f t="shared" si="530"/>
        <v>Q4</v>
      </c>
      <c r="P4813" s="37">
        <f t="shared" si="531"/>
        <v>12</v>
      </c>
    </row>
    <row r="4814" spans="1:16" x14ac:dyDescent="0.25">
      <c r="A4814" s="31">
        <v>45261</v>
      </c>
      <c r="B4814" s="32" t="s">
        <v>85</v>
      </c>
      <c r="C4814" s="32" t="s">
        <v>78</v>
      </c>
      <c r="D4814" s="32" t="s">
        <v>76</v>
      </c>
      <c r="E4814" s="33">
        <v>280</v>
      </c>
      <c r="F4814" s="34">
        <v>356104.14</v>
      </c>
      <c r="G4814" s="34">
        <v>0</v>
      </c>
      <c r="H4814" s="34">
        <v>191515.02</v>
      </c>
      <c r="I4814" s="34">
        <v>0</v>
      </c>
      <c r="J4814" s="35">
        <f t="shared" si="525"/>
        <v>356104.14</v>
      </c>
      <c r="K4814" s="35">
        <f t="shared" si="526"/>
        <v>164589.12000000002</v>
      </c>
      <c r="L4814" s="35">
        <f t="shared" si="527"/>
        <v>164589.12000000002</v>
      </c>
      <c r="M4814" s="36">
        <f t="shared" si="528"/>
        <v>0.46219378409922451</v>
      </c>
      <c r="N4814" s="37">
        <f t="shared" si="529"/>
        <v>2023</v>
      </c>
      <c r="O4814" s="38" t="str">
        <f t="shared" si="530"/>
        <v>Q4</v>
      </c>
      <c r="P4814" s="37">
        <f t="shared" si="531"/>
        <v>12</v>
      </c>
    </row>
    <row r="4815" spans="1:16" x14ac:dyDescent="0.25">
      <c r="A4815" s="31">
        <v>45261</v>
      </c>
      <c r="B4815" s="32" t="s">
        <v>85</v>
      </c>
      <c r="C4815" s="32" t="s">
        <v>78</v>
      </c>
      <c r="D4815" s="32" t="s">
        <v>77</v>
      </c>
      <c r="E4815" s="33">
        <v>108</v>
      </c>
      <c r="F4815" s="34">
        <v>140337.25</v>
      </c>
      <c r="G4815" s="34">
        <v>14747.56</v>
      </c>
      <c r="H4815" s="34">
        <v>76066.98</v>
      </c>
      <c r="I4815" s="34">
        <v>0</v>
      </c>
      <c r="J4815" s="35">
        <f t="shared" si="525"/>
        <v>125589.69</v>
      </c>
      <c r="K4815" s="35">
        <f t="shared" si="526"/>
        <v>49522.710000000006</v>
      </c>
      <c r="L4815" s="35">
        <f t="shared" si="527"/>
        <v>49522.710000000006</v>
      </c>
      <c r="M4815" s="36">
        <f t="shared" si="528"/>
        <v>0.39432146062308143</v>
      </c>
      <c r="N4815" s="37">
        <f t="shared" si="529"/>
        <v>2023</v>
      </c>
      <c r="O4815" s="38" t="str">
        <f t="shared" si="530"/>
        <v>Q4</v>
      </c>
      <c r="P4815" s="37">
        <f t="shared" si="531"/>
        <v>12</v>
      </c>
    </row>
    <row r="4816" spans="1:16" x14ac:dyDescent="0.25">
      <c r="A4816" s="31">
        <v>45261</v>
      </c>
      <c r="B4816" s="32" t="s">
        <v>85</v>
      </c>
      <c r="C4816" s="32" t="s">
        <v>79</v>
      </c>
      <c r="D4816" s="32" t="s">
        <v>76</v>
      </c>
      <c r="E4816" s="33">
        <v>43</v>
      </c>
      <c r="F4816" s="34">
        <v>60509.35</v>
      </c>
      <c r="G4816" s="34">
        <v>0</v>
      </c>
      <c r="H4816" s="34">
        <v>33337.97</v>
      </c>
      <c r="I4816" s="34">
        <v>0</v>
      </c>
      <c r="J4816" s="35">
        <f t="shared" si="525"/>
        <v>60509.35</v>
      </c>
      <c r="K4816" s="35">
        <f t="shared" si="526"/>
        <v>27171.379999999997</v>
      </c>
      <c r="L4816" s="35">
        <f t="shared" si="527"/>
        <v>27171.379999999997</v>
      </c>
      <c r="M4816" s="36">
        <f t="shared" si="528"/>
        <v>0.44904432124952587</v>
      </c>
      <c r="N4816" s="37">
        <f t="shared" si="529"/>
        <v>2023</v>
      </c>
      <c r="O4816" s="38" t="str">
        <f t="shared" si="530"/>
        <v>Q4</v>
      </c>
      <c r="P4816" s="37">
        <f t="shared" si="531"/>
        <v>12</v>
      </c>
    </row>
    <row r="4817" spans="1:16" x14ac:dyDescent="0.25">
      <c r="A4817" s="31">
        <v>45261</v>
      </c>
      <c r="B4817" s="32" t="s">
        <v>85</v>
      </c>
      <c r="C4817" s="32" t="s">
        <v>79</v>
      </c>
      <c r="D4817" s="32" t="s">
        <v>77</v>
      </c>
      <c r="E4817" s="33">
        <v>26</v>
      </c>
      <c r="F4817" s="34">
        <v>25758.14</v>
      </c>
      <c r="G4817" s="34">
        <v>3625.32</v>
      </c>
      <c r="H4817" s="34">
        <v>14628.94</v>
      </c>
      <c r="I4817" s="34">
        <v>0</v>
      </c>
      <c r="J4817" s="35">
        <f t="shared" si="525"/>
        <v>22132.82</v>
      </c>
      <c r="K4817" s="35">
        <f t="shared" si="526"/>
        <v>7503.8799999999992</v>
      </c>
      <c r="L4817" s="35">
        <f t="shared" si="527"/>
        <v>7503.8799999999992</v>
      </c>
      <c r="M4817" s="36">
        <f t="shared" si="528"/>
        <v>0.33903858613588322</v>
      </c>
      <c r="N4817" s="37">
        <f t="shared" si="529"/>
        <v>2023</v>
      </c>
      <c r="O4817" s="38" t="str">
        <f t="shared" si="530"/>
        <v>Q4</v>
      </c>
      <c r="P4817" s="37">
        <f t="shared" si="531"/>
        <v>12</v>
      </c>
    </row>
    <row r="4818" spans="1:16" x14ac:dyDescent="0.25">
      <c r="A4818" s="31">
        <v>45292</v>
      </c>
      <c r="B4818" s="32" t="s">
        <v>74</v>
      </c>
      <c r="C4818" s="32" t="s">
        <v>86</v>
      </c>
      <c r="D4818" s="32" t="s">
        <v>76</v>
      </c>
      <c r="E4818" s="33">
        <v>140</v>
      </c>
      <c r="F4818" s="34">
        <v>66866.710000000006</v>
      </c>
      <c r="G4818" s="34">
        <v>0</v>
      </c>
      <c r="H4818" s="34">
        <v>39772.53</v>
      </c>
      <c r="I4818" s="34">
        <v>6994.16</v>
      </c>
      <c r="J4818" s="35">
        <f t="shared" si="525"/>
        <v>66866.710000000006</v>
      </c>
      <c r="K4818" s="35">
        <f t="shared" si="526"/>
        <v>27094.180000000008</v>
      </c>
      <c r="L4818" s="35">
        <f t="shared" si="527"/>
        <v>20100.020000000008</v>
      </c>
      <c r="M4818" s="36">
        <f t="shared" si="528"/>
        <v>0.40519684608379875</v>
      </c>
      <c r="N4818" s="37">
        <f t="shared" si="529"/>
        <v>2024</v>
      </c>
      <c r="O4818" s="38" t="str">
        <f t="shared" si="530"/>
        <v>Q1</v>
      </c>
      <c r="P4818" s="37">
        <f t="shared" si="531"/>
        <v>1</v>
      </c>
    </row>
    <row r="4819" spans="1:16" x14ac:dyDescent="0.25">
      <c r="A4819" s="31">
        <v>45292</v>
      </c>
      <c r="B4819" s="32" t="s">
        <v>74</v>
      </c>
      <c r="C4819" s="32" t="s">
        <v>86</v>
      </c>
      <c r="D4819" s="32" t="s">
        <v>77</v>
      </c>
      <c r="E4819" s="33">
        <v>55</v>
      </c>
      <c r="F4819" s="34">
        <v>24749</v>
      </c>
      <c r="G4819" s="34">
        <v>2048.0300000000002</v>
      </c>
      <c r="H4819" s="34">
        <v>14567.32</v>
      </c>
      <c r="I4819" s="34">
        <v>2408.91</v>
      </c>
      <c r="J4819" s="35">
        <f t="shared" si="525"/>
        <v>22700.97</v>
      </c>
      <c r="K4819" s="35">
        <f t="shared" si="526"/>
        <v>8133.6500000000015</v>
      </c>
      <c r="L4819" s="35">
        <f t="shared" si="527"/>
        <v>5724.7400000000016</v>
      </c>
      <c r="M4819" s="36">
        <f t="shared" si="528"/>
        <v>0.35829526227293373</v>
      </c>
      <c r="N4819" s="37">
        <f t="shared" si="529"/>
        <v>2024</v>
      </c>
      <c r="O4819" s="38" t="str">
        <f t="shared" si="530"/>
        <v>Q1</v>
      </c>
      <c r="P4819" s="37">
        <f t="shared" si="531"/>
        <v>1</v>
      </c>
    </row>
    <row r="4820" spans="1:16" x14ac:dyDescent="0.25">
      <c r="A4820" s="31">
        <v>45292</v>
      </c>
      <c r="B4820" s="32" t="s">
        <v>74</v>
      </c>
      <c r="C4820" s="32" t="s">
        <v>75</v>
      </c>
      <c r="D4820" s="32" t="s">
        <v>76</v>
      </c>
      <c r="E4820" s="33">
        <v>198</v>
      </c>
      <c r="F4820" s="34">
        <v>87317.97</v>
      </c>
      <c r="G4820" s="34">
        <v>0</v>
      </c>
      <c r="H4820" s="34">
        <v>48977.66</v>
      </c>
      <c r="I4820" s="34">
        <v>0</v>
      </c>
      <c r="J4820" s="35">
        <f t="shared" si="525"/>
        <v>87317.97</v>
      </c>
      <c r="K4820" s="35">
        <f t="shared" si="526"/>
        <v>38340.31</v>
      </c>
      <c r="L4820" s="35">
        <f t="shared" si="527"/>
        <v>38340.31</v>
      </c>
      <c r="M4820" s="36">
        <f t="shared" si="528"/>
        <v>0.43908842589904457</v>
      </c>
      <c r="N4820" s="37">
        <f t="shared" si="529"/>
        <v>2024</v>
      </c>
      <c r="O4820" s="38" t="str">
        <f t="shared" si="530"/>
        <v>Q1</v>
      </c>
      <c r="P4820" s="37">
        <f t="shared" si="531"/>
        <v>1</v>
      </c>
    </row>
    <row r="4821" spans="1:16" x14ac:dyDescent="0.25">
      <c r="A4821" s="31">
        <v>45292</v>
      </c>
      <c r="B4821" s="32" t="s">
        <v>74</v>
      </c>
      <c r="C4821" s="32" t="s">
        <v>75</v>
      </c>
      <c r="D4821" s="32" t="s">
        <v>77</v>
      </c>
      <c r="E4821" s="33">
        <v>77</v>
      </c>
      <c r="F4821" s="34">
        <v>32435.06</v>
      </c>
      <c r="G4821" s="34">
        <v>2790.5</v>
      </c>
      <c r="H4821" s="34">
        <v>19592.060000000001</v>
      </c>
      <c r="I4821" s="34">
        <v>0</v>
      </c>
      <c r="J4821" s="35">
        <f t="shared" si="525"/>
        <v>29644.560000000001</v>
      </c>
      <c r="K4821" s="35">
        <f t="shared" si="526"/>
        <v>10052.5</v>
      </c>
      <c r="L4821" s="35">
        <f t="shared" si="527"/>
        <v>10052.5</v>
      </c>
      <c r="M4821" s="36">
        <f t="shared" si="528"/>
        <v>0.33910100200508964</v>
      </c>
      <c r="N4821" s="37">
        <f t="shared" si="529"/>
        <v>2024</v>
      </c>
      <c r="O4821" s="38" t="str">
        <f t="shared" si="530"/>
        <v>Q1</v>
      </c>
      <c r="P4821" s="37">
        <f t="shared" si="531"/>
        <v>1</v>
      </c>
    </row>
    <row r="4822" spans="1:16" x14ac:dyDescent="0.25">
      <c r="A4822" s="31">
        <v>45292</v>
      </c>
      <c r="B4822" s="32" t="s">
        <v>74</v>
      </c>
      <c r="C4822" s="32" t="s">
        <v>78</v>
      </c>
      <c r="D4822" s="32" t="s">
        <v>76</v>
      </c>
      <c r="E4822" s="33">
        <v>618</v>
      </c>
      <c r="F4822" s="34">
        <v>264843.08</v>
      </c>
      <c r="G4822" s="34">
        <v>0</v>
      </c>
      <c r="H4822" s="34">
        <v>150243.79</v>
      </c>
      <c r="I4822" s="34">
        <v>0</v>
      </c>
      <c r="J4822" s="35">
        <f t="shared" si="525"/>
        <v>264843.08</v>
      </c>
      <c r="K4822" s="35">
        <f t="shared" si="526"/>
        <v>114599.29000000001</v>
      </c>
      <c r="L4822" s="35">
        <f t="shared" si="527"/>
        <v>114599.29000000001</v>
      </c>
      <c r="M4822" s="36">
        <f t="shared" si="528"/>
        <v>0.43270637843359927</v>
      </c>
      <c r="N4822" s="37">
        <f t="shared" si="529"/>
        <v>2024</v>
      </c>
      <c r="O4822" s="38" t="str">
        <f t="shared" si="530"/>
        <v>Q1</v>
      </c>
      <c r="P4822" s="37">
        <f t="shared" si="531"/>
        <v>1</v>
      </c>
    </row>
    <row r="4823" spans="1:16" x14ac:dyDescent="0.25">
      <c r="A4823" s="31">
        <v>45292</v>
      </c>
      <c r="B4823" s="32" t="s">
        <v>74</v>
      </c>
      <c r="C4823" s="32" t="s">
        <v>78</v>
      </c>
      <c r="D4823" s="32" t="s">
        <v>77</v>
      </c>
      <c r="E4823" s="33">
        <v>121</v>
      </c>
      <c r="F4823" s="34">
        <v>53210.95</v>
      </c>
      <c r="G4823" s="34">
        <v>4254.62</v>
      </c>
      <c r="H4823" s="34">
        <v>31921.98</v>
      </c>
      <c r="I4823" s="34">
        <v>0</v>
      </c>
      <c r="J4823" s="35">
        <f t="shared" si="525"/>
        <v>48956.329999999994</v>
      </c>
      <c r="K4823" s="35">
        <f t="shared" si="526"/>
        <v>17034.349999999995</v>
      </c>
      <c r="L4823" s="35">
        <f t="shared" si="527"/>
        <v>17034.349999999995</v>
      </c>
      <c r="M4823" s="36">
        <f t="shared" si="528"/>
        <v>0.34794989738814158</v>
      </c>
      <c r="N4823" s="37">
        <f t="shared" si="529"/>
        <v>2024</v>
      </c>
      <c r="O4823" s="38" t="str">
        <f t="shared" si="530"/>
        <v>Q1</v>
      </c>
      <c r="P4823" s="37">
        <f t="shared" si="531"/>
        <v>1</v>
      </c>
    </row>
    <row r="4824" spans="1:16" x14ac:dyDescent="0.25">
      <c r="A4824" s="31">
        <v>45292</v>
      </c>
      <c r="B4824" s="32" t="s">
        <v>74</v>
      </c>
      <c r="C4824" s="32" t="s">
        <v>79</v>
      </c>
      <c r="D4824" s="32" t="s">
        <v>76</v>
      </c>
      <c r="E4824" s="33">
        <v>65</v>
      </c>
      <c r="F4824" s="34">
        <v>26651.72</v>
      </c>
      <c r="G4824" s="34">
        <v>0</v>
      </c>
      <c r="H4824" s="34">
        <v>14929.63</v>
      </c>
      <c r="I4824" s="34">
        <v>0</v>
      </c>
      <c r="J4824" s="35">
        <f t="shared" si="525"/>
        <v>26651.72</v>
      </c>
      <c r="K4824" s="35">
        <f t="shared" si="526"/>
        <v>11722.090000000002</v>
      </c>
      <c r="L4824" s="35">
        <f t="shared" si="527"/>
        <v>11722.090000000002</v>
      </c>
      <c r="M4824" s="36">
        <f t="shared" si="528"/>
        <v>0.43982489685468712</v>
      </c>
      <c r="N4824" s="37">
        <f t="shared" si="529"/>
        <v>2024</v>
      </c>
      <c r="O4824" s="38" t="str">
        <f t="shared" si="530"/>
        <v>Q1</v>
      </c>
      <c r="P4824" s="37">
        <f t="shared" si="531"/>
        <v>1</v>
      </c>
    </row>
    <row r="4825" spans="1:16" x14ac:dyDescent="0.25">
      <c r="A4825" s="31">
        <v>45292</v>
      </c>
      <c r="B4825" s="32" t="s">
        <v>74</v>
      </c>
      <c r="C4825" s="32" t="s">
        <v>79</v>
      </c>
      <c r="D4825" s="32" t="s">
        <v>77</v>
      </c>
      <c r="E4825" s="33">
        <v>27</v>
      </c>
      <c r="F4825" s="34">
        <v>11556.09</v>
      </c>
      <c r="G4825" s="34">
        <v>1288.19</v>
      </c>
      <c r="H4825" s="34">
        <v>6386.24</v>
      </c>
      <c r="I4825" s="34">
        <v>0</v>
      </c>
      <c r="J4825" s="35">
        <f t="shared" si="525"/>
        <v>10267.9</v>
      </c>
      <c r="K4825" s="35">
        <f t="shared" si="526"/>
        <v>3881.66</v>
      </c>
      <c r="L4825" s="35">
        <f t="shared" si="527"/>
        <v>3881.66</v>
      </c>
      <c r="M4825" s="36">
        <f t="shared" si="528"/>
        <v>0.378038352535572</v>
      </c>
      <c r="N4825" s="37">
        <f t="shared" si="529"/>
        <v>2024</v>
      </c>
      <c r="O4825" s="38" t="str">
        <f t="shared" si="530"/>
        <v>Q1</v>
      </c>
      <c r="P4825" s="37">
        <f t="shared" si="531"/>
        <v>1</v>
      </c>
    </row>
    <row r="4826" spans="1:16" x14ac:dyDescent="0.25">
      <c r="A4826" s="31">
        <v>45292</v>
      </c>
      <c r="B4826" s="32" t="s">
        <v>80</v>
      </c>
      <c r="C4826" s="32" t="s">
        <v>86</v>
      </c>
      <c r="D4826" s="32" t="s">
        <v>76</v>
      </c>
      <c r="E4826" s="33">
        <v>67</v>
      </c>
      <c r="F4826" s="34">
        <v>519364.98</v>
      </c>
      <c r="G4826" s="34">
        <v>0</v>
      </c>
      <c r="H4826" s="34">
        <v>436188.22</v>
      </c>
      <c r="I4826" s="34">
        <v>54469.97</v>
      </c>
      <c r="J4826" s="35">
        <f t="shared" si="525"/>
        <v>519364.98</v>
      </c>
      <c r="K4826" s="35">
        <f t="shared" si="526"/>
        <v>83176.760000000009</v>
      </c>
      <c r="L4826" s="35">
        <f t="shared" si="527"/>
        <v>28706.790000000008</v>
      </c>
      <c r="M4826" s="36">
        <f t="shared" si="528"/>
        <v>0.16015088271835351</v>
      </c>
      <c r="N4826" s="37">
        <f t="shared" si="529"/>
        <v>2024</v>
      </c>
      <c r="O4826" s="38" t="str">
        <f t="shared" si="530"/>
        <v>Q1</v>
      </c>
      <c r="P4826" s="37">
        <f t="shared" si="531"/>
        <v>1</v>
      </c>
    </row>
    <row r="4827" spans="1:16" x14ac:dyDescent="0.25">
      <c r="A4827" s="31">
        <v>45292</v>
      </c>
      <c r="B4827" s="32" t="s">
        <v>80</v>
      </c>
      <c r="C4827" s="32" t="s">
        <v>86</v>
      </c>
      <c r="D4827" s="32" t="s">
        <v>77</v>
      </c>
      <c r="E4827" s="33">
        <v>21</v>
      </c>
      <c r="F4827" s="34">
        <v>126186.58</v>
      </c>
      <c r="G4827" s="34">
        <v>11702.67</v>
      </c>
      <c r="H4827" s="34">
        <v>108019.72</v>
      </c>
      <c r="I4827" s="34">
        <v>12073.33</v>
      </c>
      <c r="J4827" s="35">
        <f t="shared" si="525"/>
        <v>114483.91</v>
      </c>
      <c r="K4827" s="35">
        <f t="shared" si="526"/>
        <v>6464.1900000000023</v>
      </c>
      <c r="L4827" s="35">
        <f t="shared" si="527"/>
        <v>-5609.1399999999976</v>
      </c>
      <c r="M4827" s="36">
        <f t="shared" si="528"/>
        <v>5.6463742372181401E-2</v>
      </c>
      <c r="N4827" s="37">
        <f t="shared" si="529"/>
        <v>2024</v>
      </c>
      <c r="O4827" s="38" t="str">
        <f t="shared" si="530"/>
        <v>Q1</v>
      </c>
      <c r="P4827" s="37">
        <f t="shared" si="531"/>
        <v>1</v>
      </c>
    </row>
    <row r="4828" spans="1:16" x14ac:dyDescent="0.25">
      <c r="A4828" s="31">
        <v>45292</v>
      </c>
      <c r="B4828" s="32" t="s">
        <v>80</v>
      </c>
      <c r="C4828" s="32" t="s">
        <v>75</v>
      </c>
      <c r="D4828" s="32" t="s">
        <v>76</v>
      </c>
      <c r="E4828" s="33">
        <v>58</v>
      </c>
      <c r="F4828" s="34">
        <v>344528.85</v>
      </c>
      <c r="G4828" s="34">
        <v>0</v>
      </c>
      <c r="H4828" s="34">
        <v>294148.64</v>
      </c>
      <c r="I4828" s="34">
        <v>0</v>
      </c>
      <c r="J4828" s="35">
        <f t="shared" si="525"/>
        <v>344528.85</v>
      </c>
      <c r="K4828" s="35">
        <f t="shared" si="526"/>
        <v>50380.209999999963</v>
      </c>
      <c r="L4828" s="35">
        <f t="shared" si="527"/>
        <v>50380.209999999963</v>
      </c>
      <c r="M4828" s="36">
        <f t="shared" si="528"/>
        <v>0.14622929255416481</v>
      </c>
      <c r="N4828" s="37">
        <f t="shared" si="529"/>
        <v>2024</v>
      </c>
      <c r="O4828" s="38" t="str">
        <f t="shared" si="530"/>
        <v>Q1</v>
      </c>
      <c r="P4828" s="37">
        <f t="shared" si="531"/>
        <v>1</v>
      </c>
    </row>
    <row r="4829" spans="1:16" x14ac:dyDescent="0.25">
      <c r="A4829" s="31">
        <v>45292</v>
      </c>
      <c r="B4829" s="32" t="s">
        <v>80</v>
      </c>
      <c r="C4829" s="32" t="s">
        <v>75</v>
      </c>
      <c r="D4829" s="32" t="s">
        <v>77</v>
      </c>
      <c r="E4829" s="33">
        <v>19</v>
      </c>
      <c r="F4829" s="34">
        <v>94038.56</v>
      </c>
      <c r="G4829" s="34">
        <v>7122.49</v>
      </c>
      <c r="H4829" s="34">
        <v>79958.649999999994</v>
      </c>
      <c r="I4829" s="34">
        <v>0</v>
      </c>
      <c r="J4829" s="35">
        <f t="shared" si="525"/>
        <v>86916.069999999992</v>
      </c>
      <c r="K4829" s="35">
        <f t="shared" si="526"/>
        <v>6957.4199999999983</v>
      </c>
      <c r="L4829" s="35">
        <f t="shared" si="527"/>
        <v>6957.4199999999983</v>
      </c>
      <c r="M4829" s="36">
        <f t="shared" si="528"/>
        <v>8.0047567728269334E-2</v>
      </c>
      <c r="N4829" s="37">
        <f t="shared" si="529"/>
        <v>2024</v>
      </c>
      <c r="O4829" s="38" t="str">
        <f t="shared" si="530"/>
        <v>Q1</v>
      </c>
      <c r="P4829" s="37">
        <f t="shared" si="531"/>
        <v>1</v>
      </c>
    </row>
    <row r="4830" spans="1:16" x14ac:dyDescent="0.25">
      <c r="A4830" s="31">
        <v>45292</v>
      </c>
      <c r="B4830" s="32" t="s">
        <v>80</v>
      </c>
      <c r="C4830" s="32" t="s">
        <v>78</v>
      </c>
      <c r="D4830" s="32" t="s">
        <v>76</v>
      </c>
      <c r="E4830" s="33">
        <v>88</v>
      </c>
      <c r="F4830" s="34">
        <v>567507.4</v>
      </c>
      <c r="G4830" s="34">
        <v>0</v>
      </c>
      <c r="H4830" s="34">
        <v>475132.86</v>
      </c>
      <c r="I4830" s="34">
        <v>0</v>
      </c>
      <c r="J4830" s="35">
        <f t="shared" si="525"/>
        <v>567507.4</v>
      </c>
      <c r="K4830" s="35">
        <f t="shared" si="526"/>
        <v>92374.540000000037</v>
      </c>
      <c r="L4830" s="35">
        <f t="shared" si="527"/>
        <v>92374.540000000037</v>
      </c>
      <c r="M4830" s="36">
        <f t="shared" si="528"/>
        <v>0.16277239732909216</v>
      </c>
      <c r="N4830" s="37">
        <f t="shared" si="529"/>
        <v>2024</v>
      </c>
      <c r="O4830" s="38" t="str">
        <f t="shared" si="530"/>
        <v>Q1</v>
      </c>
      <c r="P4830" s="37">
        <f t="shared" si="531"/>
        <v>1</v>
      </c>
    </row>
    <row r="4831" spans="1:16" x14ac:dyDescent="0.25">
      <c r="A4831" s="31">
        <v>45292</v>
      </c>
      <c r="B4831" s="32" t="s">
        <v>80</v>
      </c>
      <c r="C4831" s="32" t="s">
        <v>78</v>
      </c>
      <c r="D4831" s="32" t="s">
        <v>77</v>
      </c>
      <c r="E4831" s="33">
        <v>16</v>
      </c>
      <c r="F4831" s="34">
        <v>127141.46</v>
      </c>
      <c r="G4831" s="34">
        <v>7795.71</v>
      </c>
      <c r="H4831" s="34">
        <v>108251.04</v>
      </c>
      <c r="I4831" s="34">
        <v>0</v>
      </c>
      <c r="J4831" s="35">
        <f t="shared" si="525"/>
        <v>119345.75</v>
      </c>
      <c r="K4831" s="35">
        <f t="shared" si="526"/>
        <v>11094.710000000006</v>
      </c>
      <c r="L4831" s="35">
        <f t="shared" si="527"/>
        <v>11094.710000000006</v>
      </c>
      <c r="M4831" s="36">
        <f t="shared" si="528"/>
        <v>9.2962757366726559E-2</v>
      </c>
      <c r="N4831" s="37">
        <f t="shared" si="529"/>
        <v>2024</v>
      </c>
      <c r="O4831" s="38" t="str">
        <f t="shared" si="530"/>
        <v>Q1</v>
      </c>
      <c r="P4831" s="37">
        <f t="shared" si="531"/>
        <v>1</v>
      </c>
    </row>
    <row r="4832" spans="1:16" x14ac:dyDescent="0.25">
      <c r="A4832" s="31">
        <v>45292</v>
      </c>
      <c r="B4832" s="32" t="s">
        <v>80</v>
      </c>
      <c r="C4832" s="32" t="s">
        <v>79</v>
      </c>
      <c r="D4832" s="32" t="s">
        <v>76</v>
      </c>
      <c r="E4832" s="33">
        <v>29</v>
      </c>
      <c r="F4832" s="34">
        <v>151485.04999999999</v>
      </c>
      <c r="G4832" s="34">
        <v>0</v>
      </c>
      <c r="H4832" s="34">
        <v>126127.19</v>
      </c>
      <c r="I4832" s="34">
        <v>0</v>
      </c>
      <c r="J4832" s="35">
        <f t="shared" si="525"/>
        <v>151485.04999999999</v>
      </c>
      <c r="K4832" s="35">
        <f t="shared" si="526"/>
        <v>25357.859999999986</v>
      </c>
      <c r="L4832" s="35">
        <f t="shared" si="527"/>
        <v>25357.859999999986</v>
      </c>
      <c r="M4832" s="36">
        <f t="shared" si="528"/>
        <v>0.16739513239095202</v>
      </c>
      <c r="N4832" s="37">
        <f t="shared" si="529"/>
        <v>2024</v>
      </c>
      <c r="O4832" s="38" t="str">
        <f t="shared" si="530"/>
        <v>Q1</v>
      </c>
      <c r="P4832" s="37">
        <f t="shared" si="531"/>
        <v>1</v>
      </c>
    </row>
    <row r="4833" spans="1:16" x14ac:dyDescent="0.25">
      <c r="A4833" s="31">
        <v>45292</v>
      </c>
      <c r="B4833" s="32" t="s">
        <v>80</v>
      </c>
      <c r="C4833" s="32" t="s">
        <v>79</v>
      </c>
      <c r="D4833" s="32" t="s">
        <v>77</v>
      </c>
      <c r="E4833" s="33">
        <v>10</v>
      </c>
      <c r="F4833" s="34">
        <v>50322.77</v>
      </c>
      <c r="G4833" s="34">
        <v>5802.7</v>
      </c>
      <c r="H4833" s="34">
        <v>40706.61</v>
      </c>
      <c r="I4833" s="34">
        <v>0</v>
      </c>
      <c r="J4833" s="35">
        <f t="shared" si="525"/>
        <v>44520.07</v>
      </c>
      <c r="K4833" s="35">
        <f t="shared" si="526"/>
        <v>3813.4599999999991</v>
      </c>
      <c r="L4833" s="35">
        <f t="shared" si="527"/>
        <v>3813.4599999999991</v>
      </c>
      <c r="M4833" s="36">
        <f t="shared" si="528"/>
        <v>8.5657098023430758E-2</v>
      </c>
      <c r="N4833" s="37">
        <f t="shared" si="529"/>
        <v>2024</v>
      </c>
      <c r="O4833" s="38" t="str">
        <f t="shared" si="530"/>
        <v>Q1</v>
      </c>
      <c r="P4833" s="37">
        <f t="shared" si="531"/>
        <v>1</v>
      </c>
    </row>
    <row r="4834" spans="1:16" x14ac:dyDescent="0.25">
      <c r="A4834" s="31">
        <v>45292</v>
      </c>
      <c r="B4834" s="32" t="s">
        <v>81</v>
      </c>
      <c r="C4834" s="32" t="s">
        <v>86</v>
      </c>
      <c r="D4834" s="32" t="s">
        <v>76</v>
      </c>
      <c r="E4834" s="33">
        <v>81</v>
      </c>
      <c r="F4834" s="34">
        <v>65623.429999999993</v>
      </c>
      <c r="G4834" s="34">
        <v>0</v>
      </c>
      <c r="H4834" s="34">
        <v>28489.34</v>
      </c>
      <c r="I4834" s="34">
        <v>6879.1</v>
      </c>
      <c r="J4834" s="35">
        <f t="shared" si="525"/>
        <v>65623.429999999993</v>
      </c>
      <c r="K4834" s="35">
        <f t="shared" si="526"/>
        <v>37134.089999999997</v>
      </c>
      <c r="L4834" s="35">
        <f t="shared" si="527"/>
        <v>30254.989999999998</v>
      </c>
      <c r="M4834" s="36">
        <f t="shared" si="528"/>
        <v>0.5658663376784786</v>
      </c>
      <c r="N4834" s="37">
        <f t="shared" si="529"/>
        <v>2024</v>
      </c>
      <c r="O4834" s="38" t="str">
        <f t="shared" si="530"/>
        <v>Q1</v>
      </c>
      <c r="P4834" s="37">
        <f t="shared" si="531"/>
        <v>1</v>
      </c>
    </row>
    <row r="4835" spans="1:16" x14ac:dyDescent="0.25">
      <c r="A4835" s="31">
        <v>45292</v>
      </c>
      <c r="B4835" s="32" t="s">
        <v>81</v>
      </c>
      <c r="C4835" s="32" t="s">
        <v>86</v>
      </c>
      <c r="D4835" s="32" t="s">
        <v>77</v>
      </c>
      <c r="E4835" s="33">
        <v>41</v>
      </c>
      <c r="F4835" s="34">
        <v>35628.97</v>
      </c>
      <c r="G4835" s="34">
        <v>3005.61</v>
      </c>
      <c r="H4835" s="34">
        <v>16111.77</v>
      </c>
      <c r="I4835" s="34">
        <v>3447.98</v>
      </c>
      <c r="J4835" s="35">
        <f t="shared" si="525"/>
        <v>32623.360000000001</v>
      </c>
      <c r="K4835" s="35">
        <f t="shared" si="526"/>
        <v>16511.59</v>
      </c>
      <c r="L4835" s="35">
        <f t="shared" si="527"/>
        <v>13063.61</v>
      </c>
      <c r="M4835" s="36">
        <f t="shared" si="528"/>
        <v>0.50612781761290071</v>
      </c>
      <c r="N4835" s="37">
        <f t="shared" si="529"/>
        <v>2024</v>
      </c>
      <c r="O4835" s="38" t="str">
        <f t="shared" si="530"/>
        <v>Q1</v>
      </c>
      <c r="P4835" s="37">
        <f t="shared" si="531"/>
        <v>1</v>
      </c>
    </row>
    <row r="4836" spans="1:16" x14ac:dyDescent="0.25">
      <c r="A4836" s="31">
        <v>45292</v>
      </c>
      <c r="B4836" s="32" t="s">
        <v>81</v>
      </c>
      <c r="C4836" s="32" t="s">
        <v>75</v>
      </c>
      <c r="D4836" s="32" t="s">
        <v>76</v>
      </c>
      <c r="E4836" s="33">
        <v>109</v>
      </c>
      <c r="F4836" s="34">
        <v>86047.81</v>
      </c>
      <c r="G4836" s="34">
        <v>0</v>
      </c>
      <c r="H4836" s="34">
        <v>38078.81</v>
      </c>
      <c r="I4836" s="34">
        <v>0</v>
      </c>
      <c r="J4836" s="35">
        <f t="shared" si="525"/>
        <v>86047.81</v>
      </c>
      <c r="K4836" s="35">
        <f t="shared" si="526"/>
        <v>47969</v>
      </c>
      <c r="L4836" s="35">
        <f t="shared" si="527"/>
        <v>47969</v>
      </c>
      <c r="M4836" s="36">
        <f t="shared" si="528"/>
        <v>0.55746915581000844</v>
      </c>
      <c r="N4836" s="37">
        <f t="shared" si="529"/>
        <v>2024</v>
      </c>
      <c r="O4836" s="38" t="str">
        <f t="shared" si="530"/>
        <v>Q1</v>
      </c>
      <c r="P4836" s="37">
        <f t="shared" si="531"/>
        <v>1</v>
      </c>
    </row>
    <row r="4837" spans="1:16" x14ac:dyDescent="0.25">
      <c r="A4837" s="31">
        <v>45292</v>
      </c>
      <c r="B4837" s="32" t="s">
        <v>81</v>
      </c>
      <c r="C4837" s="32" t="s">
        <v>75</v>
      </c>
      <c r="D4837" s="32" t="s">
        <v>77</v>
      </c>
      <c r="E4837" s="33">
        <v>33</v>
      </c>
      <c r="F4837" s="34">
        <v>21953.4</v>
      </c>
      <c r="G4837" s="34">
        <v>2013.68</v>
      </c>
      <c r="H4837" s="34">
        <v>9658.36</v>
      </c>
      <c r="I4837" s="34">
        <v>0</v>
      </c>
      <c r="J4837" s="35">
        <f t="shared" si="525"/>
        <v>19939.72</v>
      </c>
      <c r="K4837" s="35">
        <f t="shared" si="526"/>
        <v>10281.36</v>
      </c>
      <c r="L4837" s="35">
        <f t="shared" si="527"/>
        <v>10281.36</v>
      </c>
      <c r="M4837" s="36">
        <f t="shared" si="528"/>
        <v>0.51562208496408179</v>
      </c>
      <c r="N4837" s="37">
        <f t="shared" si="529"/>
        <v>2024</v>
      </c>
      <c r="O4837" s="38" t="str">
        <f t="shared" si="530"/>
        <v>Q1</v>
      </c>
      <c r="P4837" s="37">
        <f t="shared" si="531"/>
        <v>1</v>
      </c>
    </row>
    <row r="4838" spans="1:16" x14ac:dyDescent="0.25">
      <c r="A4838" s="31">
        <v>45292</v>
      </c>
      <c r="B4838" s="32" t="s">
        <v>81</v>
      </c>
      <c r="C4838" s="32" t="s">
        <v>78</v>
      </c>
      <c r="D4838" s="32" t="s">
        <v>76</v>
      </c>
      <c r="E4838" s="33">
        <v>394</v>
      </c>
      <c r="F4838" s="34">
        <v>310051.53000000003</v>
      </c>
      <c r="G4838" s="34">
        <v>0</v>
      </c>
      <c r="H4838" s="34">
        <v>138181.34</v>
      </c>
      <c r="I4838" s="34">
        <v>0</v>
      </c>
      <c r="J4838" s="35">
        <f t="shared" si="525"/>
        <v>310051.53000000003</v>
      </c>
      <c r="K4838" s="35">
        <f t="shared" si="526"/>
        <v>171870.19000000003</v>
      </c>
      <c r="L4838" s="35">
        <f t="shared" si="527"/>
        <v>171870.19000000003</v>
      </c>
      <c r="M4838" s="36">
        <f t="shared" si="528"/>
        <v>0.55432782415232729</v>
      </c>
      <c r="N4838" s="37">
        <f t="shared" si="529"/>
        <v>2024</v>
      </c>
      <c r="O4838" s="38" t="str">
        <f t="shared" si="530"/>
        <v>Q1</v>
      </c>
      <c r="P4838" s="37">
        <f t="shared" si="531"/>
        <v>1</v>
      </c>
    </row>
    <row r="4839" spans="1:16" x14ac:dyDescent="0.25">
      <c r="A4839" s="31">
        <v>45292</v>
      </c>
      <c r="B4839" s="32" t="s">
        <v>81</v>
      </c>
      <c r="C4839" s="32" t="s">
        <v>78</v>
      </c>
      <c r="D4839" s="32" t="s">
        <v>77</v>
      </c>
      <c r="E4839" s="33">
        <v>80</v>
      </c>
      <c r="F4839" s="34">
        <v>68296.039999999994</v>
      </c>
      <c r="G4839" s="34">
        <v>5808.2</v>
      </c>
      <c r="H4839" s="34">
        <v>30079.14</v>
      </c>
      <c r="I4839" s="34">
        <v>0</v>
      </c>
      <c r="J4839" s="35">
        <f t="shared" si="525"/>
        <v>62487.839999999997</v>
      </c>
      <c r="K4839" s="35">
        <f t="shared" si="526"/>
        <v>32408.699999999997</v>
      </c>
      <c r="L4839" s="35">
        <f t="shared" si="527"/>
        <v>32408.699999999997</v>
      </c>
      <c r="M4839" s="36">
        <f t="shared" si="528"/>
        <v>0.51864010661914384</v>
      </c>
      <c r="N4839" s="37">
        <f t="shared" si="529"/>
        <v>2024</v>
      </c>
      <c r="O4839" s="38" t="str">
        <f t="shared" si="530"/>
        <v>Q1</v>
      </c>
      <c r="P4839" s="37">
        <f t="shared" si="531"/>
        <v>1</v>
      </c>
    </row>
    <row r="4840" spans="1:16" x14ac:dyDescent="0.25">
      <c r="A4840" s="31">
        <v>45292</v>
      </c>
      <c r="B4840" s="32" t="s">
        <v>81</v>
      </c>
      <c r="C4840" s="32" t="s">
        <v>79</v>
      </c>
      <c r="D4840" s="32" t="s">
        <v>76</v>
      </c>
      <c r="E4840" s="33">
        <v>44</v>
      </c>
      <c r="F4840" s="34">
        <v>39175.599999999999</v>
      </c>
      <c r="G4840" s="34">
        <v>0</v>
      </c>
      <c r="H4840" s="34">
        <v>16932.39</v>
      </c>
      <c r="I4840" s="34">
        <v>0</v>
      </c>
      <c r="J4840" s="35">
        <f t="shared" si="525"/>
        <v>39175.599999999999</v>
      </c>
      <c r="K4840" s="35">
        <f t="shared" si="526"/>
        <v>22243.21</v>
      </c>
      <c r="L4840" s="35">
        <f t="shared" si="527"/>
        <v>22243.21</v>
      </c>
      <c r="M4840" s="36">
        <f t="shared" si="528"/>
        <v>0.56778224200778038</v>
      </c>
      <c r="N4840" s="37">
        <f t="shared" si="529"/>
        <v>2024</v>
      </c>
      <c r="O4840" s="38" t="str">
        <f t="shared" si="530"/>
        <v>Q1</v>
      </c>
      <c r="P4840" s="37">
        <f t="shared" si="531"/>
        <v>1</v>
      </c>
    </row>
    <row r="4841" spans="1:16" x14ac:dyDescent="0.25">
      <c r="A4841" s="31">
        <v>45292</v>
      </c>
      <c r="B4841" s="32" t="s">
        <v>81</v>
      </c>
      <c r="C4841" s="32" t="s">
        <v>79</v>
      </c>
      <c r="D4841" s="32" t="s">
        <v>77</v>
      </c>
      <c r="E4841" s="33">
        <v>7</v>
      </c>
      <c r="F4841" s="34">
        <v>7174.08</v>
      </c>
      <c r="G4841" s="34">
        <v>500.8</v>
      </c>
      <c r="H4841" s="34">
        <v>3222.38</v>
      </c>
      <c r="I4841" s="34">
        <v>0</v>
      </c>
      <c r="J4841" s="35">
        <f t="shared" si="525"/>
        <v>6673.28</v>
      </c>
      <c r="K4841" s="35">
        <f t="shared" si="526"/>
        <v>3450.8999999999996</v>
      </c>
      <c r="L4841" s="35">
        <f t="shared" si="527"/>
        <v>3450.8999999999996</v>
      </c>
      <c r="M4841" s="36">
        <f t="shared" si="528"/>
        <v>0.5171220149611585</v>
      </c>
      <c r="N4841" s="37">
        <f t="shared" si="529"/>
        <v>2024</v>
      </c>
      <c r="O4841" s="38" t="str">
        <f t="shared" si="530"/>
        <v>Q1</v>
      </c>
      <c r="P4841" s="37">
        <f t="shared" si="531"/>
        <v>1</v>
      </c>
    </row>
    <row r="4842" spans="1:16" x14ac:dyDescent="0.25">
      <c r="A4842" s="31">
        <v>45292</v>
      </c>
      <c r="B4842" s="32" t="s">
        <v>82</v>
      </c>
      <c r="C4842" s="32" t="s">
        <v>86</v>
      </c>
      <c r="D4842" s="32" t="s">
        <v>76</v>
      </c>
      <c r="E4842" s="33">
        <v>242</v>
      </c>
      <c r="F4842" s="34">
        <v>27214.080000000002</v>
      </c>
      <c r="G4842" s="34">
        <v>0</v>
      </c>
      <c r="H4842" s="34">
        <v>22036.31</v>
      </c>
      <c r="I4842" s="34">
        <v>2847.73</v>
      </c>
      <c r="J4842" s="35">
        <f t="shared" si="525"/>
        <v>27214.080000000002</v>
      </c>
      <c r="K4842" s="35">
        <f t="shared" si="526"/>
        <v>5177.7700000000004</v>
      </c>
      <c r="L4842" s="35">
        <f t="shared" si="527"/>
        <v>2330.0400000000004</v>
      </c>
      <c r="M4842" s="36">
        <f t="shared" si="528"/>
        <v>0.19026070328300645</v>
      </c>
      <c r="N4842" s="37">
        <f t="shared" si="529"/>
        <v>2024</v>
      </c>
      <c r="O4842" s="38" t="str">
        <f t="shared" si="530"/>
        <v>Q1</v>
      </c>
      <c r="P4842" s="37">
        <f t="shared" si="531"/>
        <v>1</v>
      </c>
    </row>
    <row r="4843" spans="1:16" x14ac:dyDescent="0.25">
      <c r="A4843" s="31">
        <v>45292</v>
      </c>
      <c r="B4843" s="32" t="s">
        <v>82</v>
      </c>
      <c r="C4843" s="32" t="s">
        <v>86</v>
      </c>
      <c r="D4843" s="32" t="s">
        <v>77</v>
      </c>
      <c r="E4843" s="33">
        <v>107</v>
      </c>
      <c r="F4843" s="34">
        <v>12440.62</v>
      </c>
      <c r="G4843" s="34">
        <v>1052.18</v>
      </c>
      <c r="H4843" s="34">
        <v>9761.76</v>
      </c>
      <c r="I4843" s="34">
        <v>1207.6300000000001</v>
      </c>
      <c r="J4843" s="35">
        <f t="shared" si="525"/>
        <v>11388.44</v>
      </c>
      <c r="K4843" s="35">
        <f t="shared" si="526"/>
        <v>1626.6800000000003</v>
      </c>
      <c r="L4843" s="35">
        <f t="shared" si="527"/>
        <v>419.05000000000018</v>
      </c>
      <c r="M4843" s="36">
        <f t="shared" si="528"/>
        <v>0.14283606885578712</v>
      </c>
      <c r="N4843" s="37">
        <f t="shared" si="529"/>
        <v>2024</v>
      </c>
      <c r="O4843" s="38" t="str">
        <f t="shared" si="530"/>
        <v>Q1</v>
      </c>
      <c r="P4843" s="37">
        <f t="shared" si="531"/>
        <v>1</v>
      </c>
    </row>
    <row r="4844" spans="1:16" x14ac:dyDescent="0.25">
      <c r="A4844" s="31">
        <v>45292</v>
      </c>
      <c r="B4844" s="32" t="s">
        <v>82</v>
      </c>
      <c r="C4844" s="32" t="s">
        <v>75</v>
      </c>
      <c r="D4844" s="32" t="s">
        <v>76</v>
      </c>
      <c r="E4844" s="33">
        <v>312</v>
      </c>
      <c r="F4844" s="34">
        <v>33394.43</v>
      </c>
      <c r="G4844" s="34">
        <v>0</v>
      </c>
      <c r="H4844" s="34">
        <v>26971.08</v>
      </c>
      <c r="I4844" s="34">
        <v>0</v>
      </c>
      <c r="J4844" s="35">
        <f t="shared" si="525"/>
        <v>33394.43</v>
      </c>
      <c r="K4844" s="35">
        <f t="shared" si="526"/>
        <v>6423.3499999999985</v>
      </c>
      <c r="L4844" s="35">
        <f t="shared" si="527"/>
        <v>6423.3499999999985</v>
      </c>
      <c r="M4844" s="36">
        <f t="shared" si="528"/>
        <v>0.19234794545078321</v>
      </c>
      <c r="N4844" s="37">
        <f t="shared" si="529"/>
        <v>2024</v>
      </c>
      <c r="O4844" s="38" t="str">
        <f t="shared" si="530"/>
        <v>Q1</v>
      </c>
      <c r="P4844" s="37">
        <f t="shared" si="531"/>
        <v>1</v>
      </c>
    </row>
    <row r="4845" spans="1:16" x14ac:dyDescent="0.25">
      <c r="A4845" s="31">
        <v>45292</v>
      </c>
      <c r="B4845" s="32" t="s">
        <v>82</v>
      </c>
      <c r="C4845" s="32" t="s">
        <v>75</v>
      </c>
      <c r="D4845" s="32" t="s">
        <v>77</v>
      </c>
      <c r="E4845" s="33">
        <v>109</v>
      </c>
      <c r="F4845" s="34">
        <v>11928.68</v>
      </c>
      <c r="G4845" s="34">
        <v>1103.78</v>
      </c>
      <c r="H4845" s="34">
        <v>9633.52</v>
      </c>
      <c r="I4845" s="34">
        <v>0</v>
      </c>
      <c r="J4845" s="35">
        <f t="shared" si="525"/>
        <v>10824.9</v>
      </c>
      <c r="K4845" s="35">
        <f t="shared" si="526"/>
        <v>1191.3799999999992</v>
      </c>
      <c r="L4845" s="35">
        <f t="shared" si="527"/>
        <v>1191.3799999999992</v>
      </c>
      <c r="M4845" s="36">
        <f t="shared" si="528"/>
        <v>0.11005921532762421</v>
      </c>
      <c r="N4845" s="37">
        <f t="shared" si="529"/>
        <v>2024</v>
      </c>
      <c r="O4845" s="38" t="str">
        <f t="shared" si="530"/>
        <v>Q1</v>
      </c>
      <c r="P4845" s="37">
        <f t="shared" si="531"/>
        <v>1</v>
      </c>
    </row>
    <row r="4846" spans="1:16" x14ac:dyDescent="0.25">
      <c r="A4846" s="31">
        <v>45292</v>
      </c>
      <c r="B4846" s="32" t="s">
        <v>82</v>
      </c>
      <c r="C4846" s="32" t="s">
        <v>78</v>
      </c>
      <c r="D4846" s="32" t="s">
        <v>76</v>
      </c>
      <c r="E4846" s="33">
        <v>1788</v>
      </c>
      <c r="F4846" s="34">
        <v>211684.31</v>
      </c>
      <c r="G4846" s="34">
        <v>0</v>
      </c>
      <c r="H4846" s="34">
        <v>169524.18</v>
      </c>
      <c r="I4846" s="34">
        <v>0</v>
      </c>
      <c r="J4846" s="35">
        <f t="shared" si="525"/>
        <v>211684.31</v>
      </c>
      <c r="K4846" s="35">
        <f t="shared" si="526"/>
        <v>42160.130000000005</v>
      </c>
      <c r="L4846" s="35">
        <f t="shared" si="527"/>
        <v>42160.130000000005</v>
      </c>
      <c r="M4846" s="36">
        <f t="shared" si="528"/>
        <v>0.19916511526055003</v>
      </c>
      <c r="N4846" s="37">
        <f t="shared" si="529"/>
        <v>2024</v>
      </c>
      <c r="O4846" s="38" t="str">
        <f t="shared" si="530"/>
        <v>Q1</v>
      </c>
      <c r="P4846" s="37">
        <f t="shared" si="531"/>
        <v>1</v>
      </c>
    </row>
    <row r="4847" spans="1:16" x14ac:dyDescent="0.25">
      <c r="A4847" s="31">
        <v>45292</v>
      </c>
      <c r="B4847" s="32" t="s">
        <v>82</v>
      </c>
      <c r="C4847" s="32" t="s">
        <v>78</v>
      </c>
      <c r="D4847" s="32" t="s">
        <v>77</v>
      </c>
      <c r="E4847" s="33">
        <v>351</v>
      </c>
      <c r="F4847" s="34">
        <v>38752.57</v>
      </c>
      <c r="G4847" s="34">
        <v>3136.22</v>
      </c>
      <c r="H4847" s="34">
        <v>30804.43</v>
      </c>
      <c r="I4847" s="34">
        <v>0</v>
      </c>
      <c r="J4847" s="35">
        <f t="shared" si="525"/>
        <v>35616.35</v>
      </c>
      <c r="K4847" s="35">
        <f t="shared" si="526"/>
        <v>4811.9199999999983</v>
      </c>
      <c r="L4847" s="35">
        <f t="shared" si="527"/>
        <v>4811.9199999999983</v>
      </c>
      <c r="M4847" s="36">
        <f t="shared" si="528"/>
        <v>0.13510424285475628</v>
      </c>
      <c r="N4847" s="37">
        <f t="shared" si="529"/>
        <v>2024</v>
      </c>
      <c r="O4847" s="38" t="str">
        <f t="shared" si="530"/>
        <v>Q1</v>
      </c>
      <c r="P4847" s="37">
        <f t="shared" si="531"/>
        <v>1</v>
      </c>
    </row>
    <row r="4848" spans="1:16" x14ac:dyDescent="0.25">
      <c r="A4848" s="31">
        <v>45292</v>
      </c>
      <c r="B4848" s="32" t="s">
        <v>82</v>
      </c>
      <c r="C4848" s="32" t="s">
        <v>79</v>
      </c>
      <c r="D4848" s="32" t="s">
        <v>76</v>
      </c>
      <c r="E4848" s="33">
        <v>99</v>
      </c>
      <c r="F4848" s="34">
        <v>10776.94</v>
      </c>
      <c r="G4848" s="34">
        <v>0</v>
      </c>
      <c r="H4848" s="34">
        <v>8663.43</v>
      </c>
      <c r="I4848" s="34">
        <v>0</v>
      </c>
      <c r="J4848" s="35">
        <f t="shared" si="525"/>
        <v>10776.94</v>
      </c>
      <c r="K4848" s="35">
        <f t="shared" si="526"/>
        <v>2113.5100000000002</v>
      </c>
      <c r="L4848" s="35">
        <f t="shared" si="527"/>
        <v>2113.5100000000002</v>
      </c>
      <c r="M4848" s="36">
        <f t="shared" si="528"/>
        <v>0.19611411031331716</v>
      </c>
      <c r="N4848" s="37">
        <f t="shared" si="529"/>
        <v>2024</v>
      </c>
      <c r="O4848" s="38" t="str">
        <f t="shared" si="530"/>
        <v>Q1</v>
      </c>
      <c r="P4848" s="37">
        <f t="shared" si="531"/>
        <v>1</v>
      </c>
    </row>
    <row r="4849" spans="1:16" x14ac:dyDescent="0.25">
      <c r="A4849" s="31">
        <v>45292</v>
      </c>
      <c r="B4849" s="32" t="s">
        <v>82</v>
      </c>
      <c r="C4849" s="32" t="s">
        <v>79</v>
      </c>
      <c r="D4849" s="32" t="s">
        <v>77</v>
      </c>
      <c r="E4849" s="33">
        <v>35</v>
      </c>
      <c r="F4849" s="34">
        <v>3280.69</v>
      </c>
      <c r="G4849" s="34">
        <v>321.56</v>
      </c>
      <c r="H4849" s="34">
        <v>2640.39</v>
      </c>
      <c r="I4849" s="34">
        <v>0</v>
      </c>
      <c r="J4849" s="35">
        <f t="shared" si="525"/>
        <v>2959.13</v>
      </c>
      <c r="K4849" s="35">
        <f t="shared" si="526"/>
        <v>318.74000000000024</v>
      </c>
      <c r="L4849" s="35">
        <f t="shared" si="527"/>
        <v>318.74000000000024</v>
      </c>
      <c r="M4849" s="36">
        <f t="shared" si="528"/>
        <v>0.10771409164180019</v>
      </c>
      <c r="N4849" s="37">
        <f t="shared" si="529"/>
        <v>2024</v>
      </c>
      <c r="O4849" s="38" t="str">
        <f t="shared" si="530"/>
        <v>Q1</v>
      </c>
      <c r="P4849" s="37">
        <f t="shared" si="531"/>
        <v>1</v>
      </c>
    </row>
    <row r="4850" spans="1:16" x14ac:dyDescent="0.25">
      <c r="A4850" s="31">
        <v>45292</v>
      </c>
      <c r="B4850" s="32" t="s">
        <v>83</v>
      </c>
      <c r="C4850" s="32" t="s">
        <v>86</v>
      </c>
      <c r="D4850" s="32" t="s">
        <v>76</v>
      </c>
      <c r="E4850" s="33">
        <v>111</v>
      </c>
      <c r="F4850" s="34">
        <v>67378.559999999998</v>
      </c>
      <c r="G4850" s="34">
        <v>0</v>
      </c>
      <c r="H4850" s="34">
        <v>35315.56</v>
      </c>
      <c r="I4850" s="34">
        <v>7051.14</v>
      </c>
      <c r="J4850" s="35">
        <f t="shared" si="525"/>
        <v>67378.559999999998</v>
      </c>
      <c r="K4850" s="35">
        <f t="shared" si="526"/>
        <v>32063</v>
      </c>
      <c r="L4850" s="35">
        <f t="shared" si="527"/>
        <v>25011.86</v>
      </c>
      <c r="M4850" s="36">
        <f t="shared" si="528"/>
        <v>0.4758635387874125</v>
      </c>
      <c r="N4850" s="37">
        <f t="shared" si="529"/>
        <v>2024</v>
      </c>
      <c r="O4850" s="38" t="str">
        <f t="shared" si="530"/>
        <v>Q1</v>
      </c>
      <c r="P4850" s="37">
        <f t="shared" si="531"/>
        <v>1</v>
      </c>
    </row>
    <row r="4851" spans="1:16" x14ac:dyDescent="0.25">
      <c r="A4851" s="31">
        <v>45292</v>
      </c>
      <c r="B4851" s="32" t="s">
        <v>83</v>
      </c>
      <c r="C4851" s="32" t="s">
        <v>86</v>
      </c>
      <c r="D4851" s="32" t="s">
        <v>77</v>
      </c>
      <c r="E4851" s="33">
        <v>45</v>
      </c>
      <c r="F4851" s="34">
        <v>25353.54</v>
      </c>
      <c r="G4851" s="34">
        <v>2139.91</v>
      </c>
      <c r="H4851" s="34">
        <v>12842.89</v>
      </c>
      <c r="I4851" s="34">
        <v>2449.16</v>
      </c>
      <c r="J4851" s="35">
        <f t="shared" si="525"/>
        <v>23213.63</v>
      </c>
      <c r="K4851" s="35">
        <f t="shared" si="526"/>
        <v>10370.740000000002</v>
      </c>
      <c r="L4851" s="35">
        <f t="shared" si="527"/>
        <v>7921.5800000000017</v>
      </c>
      <c r="M4851" s="36">
        <f t="shared" si="528"/>
        <v>0.44675218826181001</v>
      </c>
      <c r="N4851" s="37">
        <f t="shared" si="529"/>
        <v>2024</v>
      </c>
      <c r="O4851" s="38" t="str">
        <f t="shared" si="530"/>
        <v>Q1</v>
      </c>
      <c r="P4851" s="37">
        <f t="shared" si="531"/>
        <v>1</v>
      </c>
    </row>
    <row r="4852" spans="1:16" x14ac:dyDescent="0.25">
      <c r="A4852" s="31">
        <v>45292</v>
      </c>
      <c r="B4852" s="32" t="s">
        <v>83</v>
      </c>
      <c r="C4852" s="32" t="s">
        <v>75</v>
      </c>
      <c r="D4852" s="32" t="s">
        <v>76</v>
      </c>
      <c r="E4852" s="33">
        <v>111</v>
      </c>
      <c r="F4852" s="34">
        <v>61368.07</v>
      </c>
      <c r="G4852" s="34">
        <v>0</v>
      </c>
      <c r="H4852" s="34">
        <v>31805.33</v>
      </c>
      <c r="I4852" s="34">
        <v>0</v>
      </c>
      <c r="J4852" s="35">
        <f t="shared" si="525"/>
        <v>61368.07</v>
      </c>
      <c r="K4852" s="35">
        <f t="shared" si="526"/>
        <v>29562.739999999998</v>
      </c>
      <c r="L4852" s="35">
        <f t="shared" si="527"/>
        <v>29562.739999999998</v>
      </c>
      <c r="M4852" s="36">
        <f t="shared" si="528"/>
        <v>0.48172836460393814</v>
      </c>
      <c r="N4852" s="37">
        <f t="shared" si="529"/>
        <v>2024</v>
      </c>
      <c r="O4852" s="38" t="str">
        <f t="shared" si="530"/>
        <v>Q1</v>
      </c>
      <c r="P4852" s="37">
        <f t="shared" si="531"/>
        <v>1</v>
      </c>
    </row>
    <row r="4853" spans="1:16" x14ac:dyDescent="0.25">
      <c r="A4853" s="31">
        <v>45292</v>
      </c>
      <c r="B4853" s="32" t="s">
        <v>83</v>
      </c>
      <c r="C4853" s="32" t="s">
        <v>75</v>
      </c>
      <c r="D4853" s="32" t="s">
        <v>77</v>
      </c>
      <c r="E4853" s="33">
        <v>46</v>
      </c>
      <c r="F4853" s="34">
        <v>30099.93</v>
      </c>
      <c r="G4853" s="34">
        <v>2560.9899999999998</v>
      </c>
      <c r="H4853" s="34">
        <v>15748.37</v>
      </c>
      <c r="I4853" s="34">
        <v>0</v>
      </c>
      <c r="J4853" s="35">
        <f t="shared" si="525"/>
        <v>27538.940000000002</v>
      </c>
      <c r="K4853" s="35">
        <f t="shared" si="526"/>
        <v>11790.570000000002</v>
      </c>
      <c r="L4853" s="35">
        <f t="shared" si="527"/>
        <v>11790.570000000002</v>
      </c>
      <c r="M4853" s="36">
        <f t="shared" si="528"/>
        <v>0.42814175128018728</v>
      </c>
      <c r="N4853" s="37">
        <f t="shared" si="529"/>
        <v>2024</v>
      </c>
      <c r="O4853" s="38" t="str">
        <f t="shared" si="530"/>
        <v>Q1</v>
      </c>
      <c r="P4853" s="37">
        <f t="shared" si="531"/>
        <v>1</v>
      </c>
    </row>
    <row r="4854" spans="1:16" x14ac:dyDescent="0.25">
      <c r="A4854" s="31">
        <v>45292</v>
      </c>
      <c r="B4854" s="32" t="s">
        <v>83</v>
      </c>
      <c r="C4854" s="32" t="s">
        <v>78</v>
      </c>
      <c r="D4854" s="32" t="s">
        <v>76</v>
      </c>
      <c r="E4854" s="33">
        <v>529</v>
      </c>
      <c r="F4854" s="34">
        <v>336499.39</v>
      </c>
      <c r="G4854" s="34">
        <v>0</v>
      </c>
      <c r="H4854" s="34">
        <v>174459.93</v>
      </c>
      <c r="I4854" s="34">
        <v>0</v>
      </c>
      <c r="J4854" s="35">
        <f t="shared" si="525"/>
        <v>336499.39</v>
      </c>
      <c r="K4854" s="35">
        <f t="shared" si="526"/>
        <v>162039.46000000002</v>
      </c>
      <c r="L4854" s="35">
        <f t="shared" si="527"/>
        <v>162039.46000000002</v>
      </c>
      <c r="M4854" s="36">
        <f t="shared" si="528"/>
        <v>0.48154458764397762</v>
      </c>
      <c r="N4854" s="37">
        <f t="shared" si="529"/>
        <v>2024</v>
      </c>
      <c r="O4854" s="38" t="str">
        <f t="shared" si="530"/>
        <v>Q1</v>
      </c>
      <c r="P4854" s="37">
        <f t="shared" si="531"/>
        <v>1</v>
      </c>
    </row>
    <row r="4855" spans="1:16" x14ac:dyDescent="0.25">
      <c r="A4855" s="31">
        <v>45292</v>
      </c>
      <c r="B4855" s="32" t="s">
        <v>83</v>
      </c>
      <c r="C4855" s="32" t="s">
        <v>78</v>
      </c>
      <c r="D4855" s="32" t="s">
        <v>77</v>
      </c>
      <c r="E4855" s="33">
        <v>102</v>
      </c>
      <c r="F4855" s="34">
        <v>69694.960000000006</v>
      </c>
      <c r="G4855" s="34">
        <v>5599.15</v>
      </c>
      <c r="H4855" s="34">
        <v>36850.1</v>
      </c>
      <c r="I4855" s="34">
        <v>0</v>
      </c>
      <c r="J4855" s="35">
        <f t="shared" si="525"/>
        <v>64095.810000000005</v>
      </c>
      <c r="K4855" s="35">
        <f t="shared" si="526"/>
        <v>27245.710000000006</v>
      </c>
      <c r="L4855" s="35">
        <f t="shared" si="527"/>
        <v>27245.710000000006</v>
      </c>
      <c r="M4855" s="36">
        <f t="shared" si="528"/>
        <v>0.42507786390405244</v>
      </c>
      <c r="N4855" s="37">
        <f t="shared" si="529"/>
        <v>2024</v>
      </c>
      <c r="O4855" s="38" t="str">
        <f t="shared" si="530"/>
        <v>Q1</v>
      </c>
      <c r="P4855" s="37">
        <f t="shared" si="531"/>
        <v>1</v>
      </c>
    </row>
    <row r="4856" spans="1:16" x14ac:dyDescent="0.25">
      <c r="A4856" s="31">
        <v>45292</v>
      </c>
      <c r="B4856" s="32" t="s">
        <v>83</v>
      </c>
      <c r="C4856" s="32" t="s">
        <v>79</v>
      </c>
      <c r="D4856" s="32" t="s">
        <v>76</v>
      </c>
      <c r="E4856" s="33">
        <v>46</v>
      </c>
      <c r="F4856" s="34">
        <v>39095.910000000003</v>
      </c>
      <c r="G4856" s="34">
        <v>0</v>
      </c>
      <c r="H4856" s="34">
        <v>20451.53</v>
      </c>
      <c r="I4856" s="34">
        <v>0</v>
      </c>
      <c r="J4856" s="35">
        <f t="shared" si="525"/>
        <v>39095.910000000003</v>
      </c>
      <c r="K4856" s="35">
        <f t="shared" si="526"/>
        <v>18644.380000000005</v>
      </c>
      <c r="L4856" s="35">
        <f t="shared" si="527"/>
        <v>18644.380000000005</v>
      </c>
      <c r="M4856" s="36">
        <f t="shared" si="528"/>
        <v>0.47688824738956076</v>
      </c>
      <c r="N4856" s="37">
        <f t="shared" si="529"/>
        <v>2024</v>
      </c>
      <c r="O4856" s="38" t="str">
        <f t="shared" si="530"/>
        <v>Q1</v>
      </c>
      <c r="P4856" s="37">
        <f t="shared" si="531"/>
        <v>1</v>
      </c>
    </row>
    <row r="4857" spans="1:16" x14ac:dyDescent="0.25">
      <c r="A4857" s="31">
        <v>45292</v>
      </c>
      <c r="B4857" s="32" t="s">
        <v>83</v>
      </c>
      <c r="C4857" s="32" t="s">
        <v>79</v>
      </c>
      <c r="D4857" s="32" t="s">
        <v>77</v>
      </c>
      <c r="E4857" s="33">
        <v>23</v>
      </c>
      <c r="F4857" s="34">
        <v>15696.74</v>
      </c>
      <c r="G4857" s="34">
        <v>1318.31</v>
      </c>
      <c r="H4857" s="34">
        <v>8269.4599999999991</v>
      </c>
      <c r="I4857" s="34">
        <v>0</v>
      </c>
      <c r="J4857" s="35">
        <f t="shared" si="525"/>
        <v>14378.43</v>
      </c>
      <c r="K4857" s="35">
        <f t="shared" si="526"/>
        <v>6108.9700000000012</v>
      </c>
      <c r="L4857" s="35">
        <f t="shared" si="527"/>
        <v>6108.9700000000012</v>
      </c>
      <c r="M4857" s="36">
        <f t="shared" si="528"/>
        <v>0.42487044830346576</v>
      </c>
      <c r="N4857" s="37">
        <f t="shared" si="529"/>
        <v>2024</v>
      </c>
      <c r="O4857" s="38" t="str">
        <f t="shared" si="530"/>
        <v>Q1</v>
      </c>
      <c r="P4857" s="37">
        <f t="shared" si="531"/>
        <v>1</v>
      </c>
    </row>
    <row r="4858" spans="1:16" x14ac:dyDescent="0.25">
      <c r="A4858" s="31">
        <v>45292</v>
      </c>
      <c r="B4858" s="32" t="s">
        <v>84</v>
      </c>
      <c r="C4858" s="32" t="s">
        <v>86</v>
      </c>
      <c r="D4858" s="32" t="s">
        <v>76</v>
      </c>
      <c r="E4858" s="33">
        <v>67</v>
      </c>
      <c r="F4858" s="34">
        <v>327810.42</v>
      </c>
      <c r="G4858" s="34">
        <v>0</v>
      </c>
      <c r="H4858" s="34">
        <v>253195.79</v>
      </c>
      <c r="I4858" s="34">
        <v>34363.42</v>
      </c>
      <c r="J4858" s="35">
        <f t="shared" si="525"/>
        <v>327810.42</v>
      </c>
      <c r="K4858" s="35">
        <f t="shared" si="526"/>
        <v>74614.629999999976</v>
      </c>
      <c r="L4858" s="35">
        <f t="shared" si="527"/>
        <v>40251.209999999977</v>
      </c>
      <c r="M4858" s="36">
        <f t="shared" si="528"/>
        <v>0.22761518685098533</v>
      </c>
      <c r="N4858" s="37">
        <f t="shared" si="529"/>
        <v>2024</v>
      </c>
      <c r="O4858" s="38" t="str">
        <f t="shared" si="530"/>
        <v>Q1</v>
      </c>
      <c r="P4858" s="37">
        <f t="shared" si="531"/>
        <v>1</v>
      </c>
    </row>
    <row r="4859" spans="1:16" x14ac:dyDescent="0.25">
      <c r="A4859" s="31">
        <v>45292</v>
      </c>
      <c r="B4859" s="32" t="s">
        <v>84</v>
      </c>
      <c r="C4859" s="32" t="s">
        <v>86</v>
      </c>
      <c r="D4859" s="32" t="s">
        <v>77</v>
      </c>
      <c r="E4859" s="33">
        <v>23</v>
      </c>
      <c r="F4859" s="34">
        <v>92768.48</v>
      </c>
      <c r="G4859" s="34">
        <v>7675.17</v>
      </c>
      <c r="H4859" s="34">
        <v>79091.3</v>
      </c>
      <c r="I4859" s="34">
        <v>9010.23</v>
      </c>
      <c r="J4859" s="35">
        <f t="shared" si="525"/>
        <v>85093.31</v>
      </c>
      <c r="K4859" s="35">
        <f t="shared" si="526"/>
        <v>6002.0099999999948</v>
      </c>
      <c r="L4859" s="35">
        <f t="shared" si="527"/>
        <v>-3008.2200000000048</v>
      </c>
      <c r="M4859" s="36">
        <f t="shared" si="528"/>
        <v>7.0534452120854088E-2</v>
      </c>
      <c r="N4859" s="37">
        <f t="shared" si="529"/>
        <v>2024</v>
      </c>
      <c r="O4859" s="38" t="str">
        <f t="shared" si="530"/>
        <v>Q1</v>
      </c>
      <c r="P4859" s="37">
        <f t="shared" si="531"/>
        <v>1</v>
      </c>
    </row>
    <row r="4860" spans="1:16" x14ac:dyDescent="0.25">
      <c r="A4860" s="31">
        <v>45292</v>
      </c>
      <c r="B4860" s="32" t="s">
        <v>84</v>
      </c>
      <c r="C4860" s="32" t="s">
        <v>75</v>
      </c>
      <c r="D4860" s="32" t="s">
        <v>76</v>
      </c>
      <c r="E4860" s="33">
        <v>68</v>
      </c>
      <c r="F4860" s="34">
        <v>275693.84000000003</v>
      </c>
      <c r="G4860" s="34">
        <v>0</v>
      </c>
      <c r="H4860" s="34">
        <v>221667.05</v>
      </c>
      <c r="I4860" s="34">
        <v>0</v>
      </c>
      <c r="J4860" s="35">
        <f t="shared" si="525"/>
        <v>275693.84000000003</v>
      </c>
      <c r="K4860" s="35">
        <f t="shared" si="526"/>
        <v>54026.790000000037</v>
      </c>
      <c r="L4860" s="35">
        <f t="shared" si="527"/>
        <v>54026.790000000037</v>
      </c>
      <c r="M4860" s="36">
        <f t="shared" si="528"/>
        <v>0.19596662007391979</v>
      </c>
      <c r="N4860" s="37">
        <f t="shared" si="529"/>
        <v>2024</v>
      </c>
      <c r="O4860" s="38" t="str">
        <f t="shared" si="530"/>
        <v>Q1</v>
      </c>
      <c r="P4860" s="37">
        <f t="shared" si="531"/>
        <v>1</v>
      </c>
    </row>
    <row r="4861" spans="1:16" x14ac:dyDescent="0.25">
      <c r="A4861" s="31">
        <v>45292</v>
      </c>
      <c r="B4861" s="32" t="s">
        <v>84</v>
      </c>
      <c r="C4861" s="32" t="s">
        <v>75</v>
      </c>
      <c r="D4861" s="32" t="s">
        <v>77</v>
      </c>
      <c r="E4861" s="33">
        <v>20</v>
      </c>
      <c r="F4861" s="34">
        <v>74330.05</v>
      </c>
      <c r="G4861" s="34">
        <v>5473.19</v>
      </c>
      <c r="H4861" s="34">
        <v>60075.09</v>
      </c>
      <c r="I4861" s="34">
        <v>0</v>
      </c>
      <c r="J4861" s="35">
        <f t="shared" si="525"/>
        <v>68856.86</v>
      </c>
      <c r="K4861" s="35">
        <f t="shared" si="526"/>
        <v>8781.7700000000041</v>
      </c>
      <c r="L4861" s="35">
        <f t="shared" si="527"/>
        <v>8781.7700000000041</v>
      </c>
      <c r="M4861" s="36">
        <f t="shared" si="528"/>
        <v>0.12753660274372086</v>
      </c>
      <c r="N4861" s="37">
        <f t="shared" si="529"/>
        <v>2024</v>
      </c>
      <c r="O4861" s="38" t="str">
        <f t="shared" si="530"/>
        <v>Q1</v>
      </c>
      <c r="P4861" s="37">
        <f t="shared" si="531"/>
        <v>1</v>
      </c>
    </row>
    <row r="4862" spans="1:16" x14ac:dyDescent="0.25">
      <c r="A4862" s="31">
        <v>45292</v>
      </c>
      <c r="B4862" s="32" t="s">
        <v>84</v>
      </c>
      <c r="C4862" s="32" t="s">
        <v>78</v>
      </c>
      <c r="D4862" s="32" t="s">
        <v>76</v>
      </c>
      <c r="E4862" s="33">
        <v>149</v>
      </c>
      <c r="F4862" s="34">
        <v>660606.18999999994</v>
      </c>
      <c r="G4862" s="34">
        <v>0</v>
      </c>
      <c r="H4862" s="34">
        <v>532340.96</v>
      </c>
      <c r="I4862" s="34">
        <v>0</v>
      </c>
      <c r="J4862" s="35">
        <f t="shared" si="525"/>
        <v>660606.18999999994</v>
      </c>
      <c r="K4862" s="35">
        <f t="shared" si="526"/>
        <v>128265.22999999998</v>
      </c>
      <c r="L4862" s="35">
        <f t="shared" si="527"/>
        <v>128265.22999999998</v>
      </c>
      <c r="M4862" s="36">
        <f t="shared" si="528"/>
        <v>0.19416292481304179</v>
      </c>
      <c r="N4862" s="37">
        <f t="shared" si="529"/>
        <v>2024</v>
      </c>
      <c r="O4862" s="38" t="str">
        <f t="shared" si="530"/>
        <v>Q1</v>
      </c>
      <c r="P4862" s="37">
        <f t="shared" si="531"/>
        <v>1</v>
      </c>
    </row>
    <row r="4863" spans="1:16" x14ac:dyDescent="0.25">
      <c r="A4863" s="31">
        <v>45292</v>
      </c>
      <c r="B4863" s="32" t="s">
        <v>84</v>
      </c>
      <c r="C4863" s="32" t="s">
        <v>78</v>
      </c>
      <c r="D4863" s="32" t="s">
        <v>77</v>
      </c>
      <c r="E4863" s="33">
        <v>40</v>
      </c>
      <c r="F4863" s="34">
        <v>183446.75</v>
      </c>
      <c r="G4863" s="34">
        <v>14369.22</v>
      </c>
      <c r="H4863" s="34">
        <v>151546.06</v>
      </c>
      <c r="I4863" s="34">
        <v>0</v>
      </c>
      <c r="J4863" s="35">
        <f t="shared" si="525"/>
        <v>169077.53</v>
      </c>
      <c r="K4863" s="35">
        <f t="shared" si="526"/>
        <v>17531.47</v>
      </c>
      <c r="L4863" s="35">
        <f t="shared" si="527"/>
        <v>17531.47</v>
      </c>
      <c r="M4863" s="36">
        <f t="shared" si="528"/>
        <v>0.1036889408072143</v>
      </c>
      <c r="N4863" s="37">
        <f t="shared" si="529"/>
        <v>2024</v>
      </c>
      <c r="O4863" s="38" t="str">
        <f t="shared" si="530"/>
        <v>Q1</v>
      </c>
      <c r="P4863" s="37">
        <f t="shared" si="531"/>
        <v>1</v>
      </c>
    </row>
    <row r="4864" spans="1:16" x14ac:dyDescent="0.25">
      <c r="A4864" s="31">
        <v>45292</v>
      </c>
      <c r="B4864" s="32" t="s">
        <v>84</v>
      </c>
      <c r="C4864" s="32" t="s">
        <v>79</v>
      </c>
      <c r="D4864" s="32" t="s">
        <v>76</v>
      </c>
      <c r="E4864" s="33">
        <v>26</v>
      </c>
      <c r="F4864" s="34">
        <v>89917.82</v>
      </c>
      <c r="G4864" s="34">
        <v>0</v>
      </c>
      <c r="H4864" s="34">
        <v>71992.2</v>
      </c>
      <c r="I4864" s="34">
        <v>0</v>
      </c>
      <c r="J4864" s="35">
        <f t="shared" si="525"/>
        <v>89917.82</v>
      </c>
      <c r="K4864" s="35">
        <f t="shared" si="526"/>
        <v>17925.62000000001</v>
      </c>
      <c r="L4864" s="35">
        <f t="shared" si="527"/>
        <v>17925.62000000001</v>
      </c>
      <c r="M4864" s="36">
        <f t="shared" si="528"/>
        <v>0.1993555893592617</v>
      </c>
      <c r="N4864" s="37">
        <f t="shared" si="529"/>
        <v>2024</v>
      </c>
      <c r="O4864" s="38" t="str">
        <f t="shared" si="530"/>
        <v>Q1</v>
      </c>
      <c r="P4864" s="37">
        <f t="shared" si="531"/>
        <v>1</v>
      </c>
    </row>
    <row r="4865" spans="1:16" x14ac:dyDescent="0.25">
      <c r="A4865" s="31">
        <v>45292</v>
      </c>
      <c r="B4865" s="32" t="s">
        <v>84</v>
      </c>
      <c r="C4865" s="32" t="s">
        <v>79</v>
      </c>
      <c r="D4865" s="32" t="s">
        <v>77</v>
      </c>
      <c r="E4865" s="33">
        <v>13</v>
      </c>
      <c r="F4865" s="34">
        <v>47108.92</v>
      </c>
      <c r="G4865" s="34">
        <v>3470.28</v>
      </c>
      <c r="H4865" s="34">
        <v>36999.01</v>
      </c>
      <c r="I4865" s="34">
        <v>0</v>
      </c>
      <c r="J4865" s="35">
        <f t="shared" si="525"/>
        <v>43638.64</v>
      </c>
      <c r="K4865" s="35">
        <f t="shared" si="526"/>
        <v>6639.6299999999974</v>
      </c>
      <c r="L4865" s="35">
        <f t="shared" si="527"/>
        <v>6639.6299999999974</v>
      </c>
      <c r="M4865" s="36">
        <f t="shared" si="528"/>
        <v>0.15215025032860779</v>
      </c>
      <c r="N4865" s="37">
        <f t="shared" si="529"/>
        <v>2024</v>
      </c>
      <c r="O4865" s="38" t="str">
        <f t="shared" si="530"/>
        <v>Q1</v>
      </c>
      <c r="P4865" s="37">
        <f t="shared" si="531"/>
        <v>1</v>
      </c>
    </row>
    <row r="4866" spans="1:16" x14ac:dyDescent="0.25">
      <c r="A4866" s="31">
        <v>45292</v>
      </c>
      <c r="B4866" s="32" t="s">
        <v>85</v>
      </c>
      <c r="C4866" s="32" t="s">
        <v>86</v>
      </c>
      <c r="D4866" s="32" t="s">
        <v>76</v>
      </c>
      <c r="E4866" s="33">
        <v>47</v>
      </c>
      <c r="F4866" s="34">
        <v>72423.77</v>
      </c>
      <c r="G4866" s="34">
        <v>0</v>
      </c>
      <c r="H4866" s="34">
        <v>38739.65</v>
      </c>
      <c r="I4866" s="34">
        <v>7592.98</v>
      </c>
      <c r="J4866" s="35">
        <f t="shared" ref="J4866:J4929" si="532">F4866-G4866</f>
        <v>72423.77</v>
      </c>
      <c r="K4866" s="35">
        <f t="shared" ref="K4866:K4929" si="533">J4866-H4866</f>
        <v>33684.120000000003</v>
      </c>
      <c r="L4866" s="35">
        <f t="shared" ref="L4866:L4929" si="534">K4866-I4866</f>
        <v>26091.140000000003</v>
      </c>
      <c r="M4866" s="36">
        <f t="shared" ref="M4866:M4929" si="535">IF(J4866=0,0,K4866/J4866)</f>
        <v>0.46509757777039223</v>
      </c>
      <c r="N4866" s="37">
        <f t="shared" ref="N4866:N4929" si="536">YEAR(A4866)</f>
        <v>2024</v>
      </c>
      <c r="O4866" s="38" t="str">
        <f t="shared" ref="O4866:O4929" si="537">"Q"&amp;ROUNDUP(MONTH(A4866)/3,0)</f>
        <v>Q1</v>
      </c>
      <c r="P4866" s="37">
        <f t="shared" ref="P4866:P4929" si="538">MONTH(A4866)</f>
        <v>1</v>
      </c>
    </row>
    <row r="4867" spans="1:16" x14ac:dyDescent="0.25">
      <c r="A4867" s="31">
        <v>45292</v>
      </c>
      <c r="B4867" s="32" t="s">
        <v>85</v>
      </c>
      <c r="C4867" s="32" t="s">
        <v>86</v>
      </c>
      <c r="D4867" s="32" t="s">
        <v>77</v>
      </c>
      <c r="E4867" s="33">
        <v>27</v>
      </c>
      <c r="F4867" s="34">
        <v>36219.480000000003</v>
      </c>
      <c r="G4867" s="34">
        <v>3754.25</v>
      </c>
      <c r="H4867" s="34">
        <v>19072.84</v>
      </c>
      <c r="I4867" s="34">
        <v>3412.56</v>
      </c>
      <c r="J4867" s="35">
        <f t="shared" si="532"/>
        <v>32465.230000000003</v>
      </c>
      <c r="K4867" s="35">
        <f t="shared" si="533"/>
        <v>13392.390000000003</v>
      </c>
      <c r="L4867" s="35">
        <f t="shared" si="534"/>
        <v>9979.8300000000036</v>
      </c>
      <c r="M4867" s="36">
        <f t="shared" si="535"/>
        <v>0.41251486590423053</v>
      </c>
      <c r="N4867" s="37">
        <f t="shared" si="536"/>
        <v>2024</v>
      </c>
      <c r="O4867" s="38" t="str">
        <f t="shared" si="537"/>
        <v>Q1</v>
      </c>
      <c r="P4867" s="37">
        <f t="shared" si="538"/>
        <v>1</v>
      </c>
    </row>
    <row r="4868" spans="1:16" x14ac:dyDescent="0.25">
      <c r="A4868" s="31">
        <v>45292</v>
      </c>
      <c r="B4868" s="32" t="s">
        <v>85</v>
      </c>
      <c r="C4868" s="32" t="s">
        <v>75</v>
      </c>
      <c r="D4868" s="32" t="s">
        <v>76</v>
      </c>
      <c r="E4868" s="33">
        <v>39</v>
      </c>
      <c r="F4868" s="34">
        <v>53042.23</v>
      </c>
      <c r="G4868" s="34">
        <v>0</v>
      </c>
      <c r="H4868" s="34">
        <v>28619.63</v>
      </c>
      <c r="I4868" s="34">
        <v>0</v>
      </c>
      <c r="J4868" s="35">
        <f t="shared" si="532"/>
        <v>53042.23</v>
      </c>
      <c r="K4868" s="35">
        <f t="shared" si="533"/>
        <v>24422.600000000002</v>
      </c>
      <c r="L4868" s="35">
        <f t="shared" si="534"/>
        <v>24422.600000000002</v>
      </c>
      <c r="M4868" s="36">
        <f t="shared" si="535"/>
        <v>0.46043690093723438</v>
      </c>
      <c r="N4868" s="37">
        <f t="shared" si="536"/>
        <v>2024</v>
      </c>
      <c r="O4868" s="38" t="str">
        <f t="shared" si="537"/>
        <v>Q1</v>
      </c>
      <c r="P4868" s="37">
        <f t="shared" si="538"/>
        <v>1</v>
      </c>
    </row>
    <row r="4869" spans="1:16" x14ac:dyDescent="0.25">
      <c r="A4869" s="31">
        <v>45292</v>
      </c>
      <c r="B4869" s="32" t="s">
        <v>85</v>
      </c>
      <c r="C4869" s="32" t="s">
        <v>75</v>
      </c>
      <c r="D4869" s="32" t="s">
        <v>77</v>
      </c>
      <c r="E4869" s="33">
        <v>21</v>
      </c>
      <c r="F4869" s="34">
        <v>31949.97</v>
      </c>
      <c r="G4869" s="34">
        <v>2709.63</v>
      </c>
      <c r="H4869" s="34">
        <v>16704.37</v>
      </c>
      <c r="I4869" s="34">
        <v>0</v>
      </c>
      <c r="J4869" s="35">
        <f t="shared" si="532"/>
        <v>29240.34</v>
      </c>
      <c r="K4869" s="35">
        <f t="shared" si="533"/>
        <v>12535.970000000001</v>
      </c>
      <c r="L4869" s="35">
        <f t="shared" si="534"/>
        <v>12535.970000000001</v>
      </c>
      <c r="M4869" s="36">
        <f t="shared" si="535"/>
        <v>0.42872175904931342</v>
      </c>
      <c r="N4869" s="37">
        <f t="shared" si="536"/>
        <v>2024</v>
      </c>
      <c r="O4869" s="38" t="str">
        <f t="shared" si="537"/>
        <v>Q1</v>
      </c>
      <c r="P4869" s="37">
        <f t="shared" si="538"/>
        <v>1</v>
      </c>
    </row>
    <row r="4870" spans="1:16" x14ac:dyDescent="0.25">
      <c r="A4870" s="31">
        <v>45292</v>
      </c>
      <c r="B4870" s="32" t="s">
        <v>85</v>
      </c>
      <c r="C4870" s="32" t="s">
        <v>78</v>
      </c>
      <c r="D4870" s="32" t="s">
        <v>76</v>
      </c>
      <c r="E4870" s="33">
        <v>210</v>
      </c>
      <c r="F4870" s="34">
        <v>267817.90999999997</v>
      </c>
      <c r="G4870" s="34">
        <v>0</v>
      </c>
      <c r="H4870" s="34">
        <v>143349.94</v>
      </c>
      <c r="I4870" s="34">
        <v>0</v>
      </c>
      <c r="J4870" s="35">
        <f t="shared" si="532"/>
        <v>267817.90999999997</v>
      </c>
      <c r="K4870" s="35">
        <f t="shared" si="533"/>
        <v>124467.96999999997</v>
      </c>
      <c r="L4870" s="35">
        <f t="shared" si="534"/>
        <v>124467.96999999997</v>
      </c>
      <c r="M4870" s="36">
        <f t="shared" si="535"/>
        <v>0.46474849273523189</v>
      </c>
      <c r="N4870" s="37">
        <f t="shared" si="536"/>
        <v>2024</v>
      </c>
      <c r="O4870" s="38" t="str">
        <f t="shared" si="537"/>
        <v>Q1</v>
      </c>
      <c r="P4870" s="37">
        <f t="shared" si="538"/>
        <v>1</v>
      </c>
    </row>
    <row r="4871" spans="1:16" x14ac:dyDescent="0.25">
      <c r="A4871" s="31">
        <v>45292</v>
      </c>
      <c r="B4871" s="32" t="s">
        <v>85</v>
      </c>
      <c r="C4871" s="32" t="s">
        <v>78</v>
      </c>
      <c r="D4871" s="32" t="s">
        <v>77</v>
      </c>
      <c r="E4871" s="33">
        <v>41</v>
      </c>
      <c r="F4871" s="34">
        <v>55008.25</v>
      </c>
      <c r="G4871" s="34">
        <v>4612.9799999999996</v>
      </c>
      <c r="H4871" s="34">
        <v>30609.01</v>
      </c>
      <c r="I4871" s="34">
        <v>0</v>
      </c>
      <c r="J4871" s="35">
        <f t="shared" si="532"/>
        <v>50395.270000000004</v>
      </c>
      <c r="K4871" s="35">
        <f t="shared" si="533"/>
        <v>19786.260000000006</v>
      </c>
      <c r="L4871" s="35">
        <f t="shared" si="534"/>
        <v>19786.260000000006</v>
      </c>
      <c r="M4871" s="36">
        <f t="shared" si="535"/>
        <v>0.39262137101358924</v>
      </c>
      <c r="N4871" s="37">
        <f t="shared" si="536"/>
        <v>2024</v>
      </c>
      <c r="O4871" s="38" t="str">
        <f t="shared" si="537"/>
        <v>Q1</v>
      </c>
      <c r="P4871" s="37">
        <f t="shared" si="538"/>
        <v>1</v>
      </c>
    </row>
    <row r="4872" spans="1:16" x14ac:dyDescent="0.25">
      <c r="A4872" s="31">
        <v>45292</v>
      </c>
      <c r="B4872" s="32" t="s">
        <v>85</v>
      </c>
      <c r="C4872" s="32" t="s">
        <v>79</v>
      </c>
      <c r="D4872" s="32" t="s">
        <v>76</v>
      </c>
      <c r="E4872" s="33">
        <v>16</v>
      </c>
      <c r="F4872" s="34">
        <v>20543.89</v>
      </c>
      <c r="G4872" s="34">
        <v>0</v>
      </c>
      <c r="H4872" s="34">
        <v>11594.77</v>
      </c>
      <c r="I4872" s="34">
        <v>0</v>
      </c>
      <c r="J4872" s="35">
        <f t="shared" si="532"/>
        <v>20543.89</v>
      </c>
      <c r="K4872" s="35">
        <f t="shared" si="533"/>
        <v>8949.119999999999</v>
      </c>
      <c r="L4872" s="35">
        <f t="shared" si="534"/>
        <v>8949.119999999999</v>
      </c>
      <c r="M4872" s="36">
        <f t="shared" si="535"/>
        <v>0.43560980904784824</v>
      </c>
      <c r="N4872" s="37">
        <f t="shared" si="536"/>
        <v>2024</v>
      </c>
      <c r="O4872" s="38" t="str">
        <f t="shared" si="537"/>
        <v>Q1</v>
      </c>
      <c r="P4872" s="37">
        <f t="shared" si="538"/>
        <v>1</v>
      </c>
    </row>
    <row r="4873" spans="1:16" x14ac:dyDescent="0.25">
      <c r="A4873" s="31">
        <v>45292</v>
      </c>
      <c r="B4873" s="32" t="s">
        <v>85</v>
      </c>
      <c r="C4873" s="32" t="s">
        <v>79</v>
      </c>
      <c r="D4873" s="32" t="s">
        <v>77</v>
      </c>
      <c r="E4873" s="33">
        <v>7</v>
      </c>
      <c r="F4873" s="34">
        <v>5580.62</v>
      </c>
      <c r="G4873" s="34">
        <v>517.99</v>
      </c>
      <c r="H4873" s="34">
        <v>3403.04</v>
      </c>
      <c r="I4873" s="34">
        <v>0</v>
      </c>
      <c r="J4873" s="35">
        <f t="shared" si="532"/>
        <v>5062.63</v>
      </c>
      <c r="K4873" s="35">
        <f t="shared" si="533"/>
        <v>1659.5900000000001</v>
      </c>
      <c r="L4873" s="35">
        <f t="shared" si="534"/>
        <v>1659.5900000000001</v>
      </c>
      <c r="M4873" s="36">
        <f t="shared" si="535"/>
        <v>0.32781182902957556</v>
      </c>
      <c r="N4873" s="37">
        <f t="shared" si="536"/>
        <v>2024</v>
      </c>
      <c r="O4873" s="38" t="str">
        <f t="shared" si="537"/>
        <v>Q1</v>
      </c>
      <c r="P4873" s="37">
        <f t="shared" si="538"/>
        <v>1</v>
      </c>
    </row>
    <row r="4874" spans="1:16" x14ac:dyDescent="0.25">
      <c r="A4874" s="31">
        <v>45323</v>
      </c>
      <c r="B4874" s="32" t="s">
        <v>74</v>
      </c>
      <c r="C4874" s="32" t="s">
        <v>86</v>
      </c>
      <c r="D4874" s="32" t="s">
        <v>76</v>
      </c>
      <c r="E4874" s="33">
        <v>158</v>
      </c>
      <c r="F4874" s="34">
        <v>72928.61</v>
      </c>
      <c r="G4874" s="34">
        <v>0</v>
      </c>
      <c r="H4874" s="34">
        <v>42416.27</v>
      </c>
      <c r="I4874" s="34">
        <v>7651.1</v>
      </c>
      <c r="J4874" s="35">
        <f t="shared" si="532"/>
        <v>72928.61</v>
      </c>
      <c r="K4874" s="35">
        <f t="shared" si="533"/>
        <v>30512.340000000004</v>
      </c>
      <c r="L4874" s="35">
        <f t="shared" si="534"/>
        <v>22861.240000000005</v>
      </c>
      <c r="M4874" s="36">
        <f t="shared" si="535"/>
        <v>0.41838641926673226</v>
      </c>
      <c r="N4874" s="37">
        <f t="shared" si="536"/>
        <v>2024</v>
      </c>
      <c r="O4874" s="38" t="str">
        <f t="shared" si="537"/>
        <v>Q1</v>
      </c>
      <c r="P4874" s="37">
        <f t="shared" si="538"/>
        <v>2</v>
      </c>
    </row>
    <row r="4875" spans="1:16" x14ac:dyDescent="0.25">
      <c r="A4875" s="31">
        <v>45323</v>
      </c>
      <c r="B4875" s="32" t="s">
        <v>74</v>
      </c>
      <c r="C4875" s="32" t="s">
        <v>86</v>
      </c>
      <c r="D4875" s="32" t="s">
        <v>77</v>
      </c>
      <c r="E4875" s="33">
        <v>45</v>
      </c>
      <c r="F4875" s="34">
        <v>16526.27</v>
      </c>
      <c r="G4875" s="34">
        <v>1070.3800000000001</v>
      </c>
      <c r="H4875" s="34">
        <v>9935</v>
      </c>
      <c r="I4875" s="34">
        <v>1648.53</v>
      </c>
      <c r="J4875" s="35">
        <f t="shared" si="532"/>
        <v>15455.89</v>
      </c>
      <c r="K4875" s="35">
        <f t="shared" si="533"/>
        <v>5520.8899999999994</v>
      </c>
      <c r="L4875" s="35">
        <f t="shared" si="534"/>
        <v>3872.3599999999997</v>
      </c>
      <c r="M4875" s="36">
        <f t="shared" si="535"/>
        <v>0.35720298216408114</v>
      </c>
      <c r="N4875" s="37">
        <f t="shared" si="536"/>
        <v>2024</v>
      </c>
      <c r="O4875" s="38" t="str">
        <f t="shared" si="537"/>
        <v>Q1</v>
      </c>
      <c r="P4875" s="37">
        <f t="shared" si="538"/>
        <v>2</v>
      </c>
    </row>
    <row r="4876" spans="1:16" x14ac:dyDescent="0.25">
      <c r="A4876" s="31">
        <v>45323</v>
      </c>
      <c r="B4876" s="32" t="s">
        <v>74</v>
      </c>
      <c r="C4876" s="32" t="s">
        <v>75</v>
      </c>
      <c r="D4876" s="32" t="s">
        <v>76</v>
      </c>
      <c r="E4876" s="33">
        <v>150</v>
      </c>
      <c r="F4876" s="34">
        <v>65931.649999999994</v>
      </c>
      <c r="G4876" s="34">
        <v>0</v>
      </c>
      <c r="H4876" s="34">
        <v>40071.72</v>
      </c>
      <c r="I4876" s="34">
        <v>0</v>
      </c>
      <c r="J4876" s="35">
        <f t="shared" si="532"/>
        <v>65931.649999999994</v>
      </c>
      <c r="K4876" s="35">
        <f t="shared" si="533"/>
        <v>25859.929999999993</v>
      </c>
      <c r="L4876" s="35">
        <f t="shared" si="534"/>
        <v>25859.929999999993</v>
      </c>
      <c r="M4876" s="36">
        <f t="shared" si="535"/>
        <v>0.39222331004911898</v>
      </c>
      <c r="N4876" s="37">
        <f t="shared" si="536"/>
        <v>2024</v>
      </c>
      <c r="O4876" s="38" t="str">
        <f t="shared" si="537"/>
        <v>Q1</v>
      </c>
      <c r="P4876" s="37">
        <f t="shared" si="538"/>
        <v>2</v>
      </c>
    </row>
    <row r="4877" spans="1:16" x14ac:dyDescent="0.25">
      <c r="A4877" s="31">
        <v>45323</v>
      </c>
      <c r="B4877" s="32" t="s">
        <v>74</v>
      </c>
      <c r="C4877" s="32" t="s">
        <v>75</v>
      </c>
      <c r="D4877" s="32" t="s">
        <v>77</v>
      </c>
      <c r="E4877" s="33">
        <v>35</v>
      </c>
      <c r="F4877" s="34">
        <v>17076.939999999999</v>
      </c>
      <c r="G4877" s="34">
        <v>1082.19</v>
      </c>
      <c r="H4877" s="34">
        <v>9268.76</v>
      </c>
      <c r="I4877" s="34">
        <v>0</v>
      </c>
      <c r="J4877" s="35">
        <f t="shared" si="532"/>
        <v>15994.749999999998</v>
      </c>
      <c r="K4877" s="35">
        <f t="shared" si="533"/>
        <v>6725.989999999998</v>
      </c>
      <c r="L4877" s="35">
        <f t="shared" si="534"/>
        <v>6725.989999999998</v>
      </c>
      <c r="M4877" s="36">
        <f t="shared" si="535"/>
        <v>0.42051235561668665</v>
      </c>
      <c r="N4877" s="37">
        <f t="shared" si="536"/>
        <v>2024</v>
      </c>
      <c r="O4877" s="38" t="str">
        <f t="shared" si="537"/>
        <v>Q1</v>
      </c>
      <c r="P4877" s="37">
        <f t="shared" si="538"/>
        <v>2</v>
      </c>
    </row>
    <row r="4878" spans="1:16" x14ac:dyDescent="0.25">
      <c r="A4878" s="31">
        <v>45323</v>
      </c>
      <c r="B4878" s="32" t="s">
        <v>74</v>
      </c>
      <c r="C4878" s="32" t="s">
        <v>78</v>
      </c>
      <c r="D4878" s="32" t="s">
        <v>76</v>
      </c>
      <c r="E4878" s="33">
        <v>458</v>
      </c>
      <c r="F4878" s="34">
        <v>207095.65</v>
      </c>
      <c r="G4878" s="34">
        <v>0</v>
      </c>
      <c r="H4878" s="34">
        <v>114768.01</v>
      </c>
      <c r="I4878" s="34">
        <v>0</v>
      </c>
      <c r="J4878" s="35">
        <f t="shared" si="532"/>
        <v>207095.65</v>
      </c>
      <c r="K4878" s="35">
        <f t="shared" si="533"/>
        <v>92327.64</v>
      </c>
      <c r="L4878" s="35">
        <f t="shared" si="534"/>
        <v>92327.64</v>
      </c>
      <c r="M4878" s="36">
        <f t="shared" si="535"/>
        <v>0.44582124250316219</v>
      </c>
      <c r="N4878" s="37">
        <f t="shared" si="536"/>
        <v>2024</v>
      </c>
      <c r="O4878" s="38" t="str">
        <f t="shared" si="537"/>
        <v>Q1</v>
      </c>
      <c r="P4878" s="37">
        <f t="shared" si="538"/>
        <v>2</v>
      </c>
    </row>
    <row r="4879" spans="1:16" x14ac:dyDescent="0.25">
      <c r="A4879" s="31">
        <v>45323</v>
      </c>
      <c r="B4879" s="32" t="s">
        <v>74</v>
      </c>
      <c r="C4879" s="32" t="s">
        <v>78</v>
      </c>
      <c r="D4879" s="32" t="s">
        <v>77</v>
      </c>
      <c r="E4879" s="33">
        <v>68</v>
      </c>
      <c r="F4879" s="34">
        <v>34022.61</v>
      </c>
      <c r="G4879" s="34">
        <v>1701.14</v>
      </c>
      <c r="H4879" s="34">
        <v>19471.95</v>
      </c>
      <c r="I4879" s="34">
        <v>0</v>
      </c>
      <c r="J4879" s="35">
        <f t="shared" si="532"/>
        <v>32321.47</v>
      </c>
      <c r="K4879" s="35">
        <f t="shared" si="533"/>
        <v>12849.52</v>
      </c>
      <c r="L4879" s="35">
        <f t="shared" si="534"/>
        <v>12849.52</v>
      </c>
      <c r="M4879" s="36">
        <f t="shared" si="535"/>
        <v>0.39755370037315751</v>
      </c>
      <c r="N4879" s="37">
        <f t="shared" si="536"/>
        <v>2024</v>
      </c>
      <c r="O4879" s="38" t="str">
        <f t="shared" si="537"/>
        <v>Q1</v>
      </c>
      <c r="P4879" s="37">
        <f t="shared" si="538"/>
        <v>2</v>
      </c>
    </row>
    <row r="4880" spans="1:16" x14ac:dyDescent="0.25">
      <c r="A4880" s="31">
        <v>45323</v>
      </c>
      <c r="B4880" s="32" t="s">
        <v>74</v>
      </c>
      <c r="C4880" s="32" t="s">
        <v>79</v>
      </c>
      <c r="D4880" s="32" t="s">
        <v>76</v>
      </c>
      <c r="E4880" s="33">
        <v>59</v>
      </c>
      <c r="F4880" s="34">
        <v>24582.52</v>
      </c>
      <c r="G4880" s="34">
        <v>0</v>
      </c>
      <c r="H4880" s="34">
        <v>15674.04</v>
      </c>
      <c r="I4880" s="34">
        <v>0</v>
      </c>
      <c r="J4880" s="35">
        <f t="shared" si="532"/>
        <v>24582.52</v>
      </c>
      <c r="K4880" s="35">
        <f t="shared" si="533"/>
        <v>8908.48</v>
      </c>
      <c r="L4880" s="35">
        <f t="shared" si="534"/>
        <v>8908.48</v>
      </c>
      <c r="M4880" s="36">
        <f t="shared" si="535"/>
        <v>0.36239083706633818</v>
      </c>
      <c r="N4880" s="37">
        <f t="shared" si="536"/>
        <v>2024</v>
      </c>
      <c r="O4880" s="38" t="str">
        <f t="shared" si="537"/>
        <v>Q1</v>
      </c>
      <c r="P4880" s="37">
        <f t="shared" si="538"/>
        <v>2</v>
      </c>
    </row>
    <row r="4881" spans="1:16" x14ac:dyDescent="0.25">
      <c r="A4881" s="31">
        <v>45323</v>
      </c>
      <c r="B4881" s="32" t="s">
        <v>74</v>
      </c>
      <c r="C4881" s="32" t="s">
        <v>79</v>
      </c>
      <c r="D4881" s="32" t="s">
        <v>77</v>
      </c>
      <c r="E4881" s="33">
        <v>8</v>
      </c>
      <c r="F4881" s="34">
        <v>3177.53</v>
      </c>
      <c r="G4881" s="34">
        <v>214.97</v>
      </c>
      <c r="H4881" s="34">
        <v>2042.32</v>
      </c>
      <c r="I4881" s="34">
        <v>0</v>
      </c>
      <c r="J4881" s="35">
        <f t="shared" si="532"/>
        <v>2962.5600000000004</v>
      </c>
      <c r="K4881" s="35">
        <f t="shared" si="533"/>
        <v>920.24000000000046</v>
      </c>
      <c r="L4881" s="35">
        <f t="shared" si="534"/>
        <v>920.24000000000046</v>
      </c>
      <c r="M4881" s="36">
        <f t="shared" si="535"/>
        <v>0.31062324476128766</v>
      </c>
      <c r="N4881" s="37">
        <f t="shared" si="536"/>
        <v>2024</v>
      </c>
      <c r="O4881" s="38" t="str">
        <f t="shared" si="537"/>
        <v>Q1</v>
      </c>
      <c r="P4881" s="37">
        <f t="shared" si="538"/>
        <v>2</v>
      </c>
    </row>
    <row r="4882" spans="1:16" x14ac:dyDescent="0.25">
      <c r="A4882" s="31">
        <v>45323</v>
      </c>
      <c r="B4882" s="32" t="s">
        <v>80</v>
      </c>
      <c r="C4882" s="32" t="s">
        <v>86</v>
      </c>
      <c r="D4882" s="32" t="s">
        <v>76</v>
      </c>
      <c r="E4882" s="33">
        <v>52</v>
      </c>
      <c r="F4882" s="34">
        <v>321208.09000000003</v>
      </c>
      <c r="G4882" s="34">
        <v>0</v>
      </c>
      <c r="H4882" s="34">
        <v>269691.75</v>
      </c>
      <c r="I4882" s="34">
        <v>33633.57</v>
      </c>
      <c r="J4882" s="35">
        <f t="shared" si="532"/>
        <v>321208.09000000003</v>
      </c>
      <c r="K4882" s="35">
        <f t="shared" si="533"/>
        <v>51516.340000000026</v>
      </c>
      <c r="L4882" s="35">
        <f t="shared" si="534"/>
        <v>17882.770000000026</v>
      </c>
      <c r="M4882" s="36">
        <f t="shared" si="535"/>
        <v>0.16038307129811089</v>
      </c>
      <c r="N4882" s="37">
        <f t="shared" si="536"/>
        <v>2024</v>
      </c>
      <c r="O4882" s="38" t="str">
        <f t="shared" si="537"/>
        <v>Q1</v>
      </c>
      <c r="P4882" s="37">
        <f t="shared" si="538"/>
        <v>2</v>
      </c>
    </row>
    <row r="4883" spans="1:16" x14ac:dyDescent="0.25">
      <c r="A4883" s="31">
        <v>45323</v>
      </c>
      <c r="B4883" s="32" t="s">
        <v>80</v>
      </c>
      <c r="C4883" s="32" t="s">
        <v>86</v>
      </c>
      <c r="D4883" s="32" t="s">
        <v>77</v>
      </c>
      <c r="E4883" s="33">
        <v>16</v>
      </c>
      <c r="F4883" s="34">
        <v>105290</v>
      </c>
      <c r="G4883" s="34">
        <v>7046.27</v>
      </c>
      <c r="H4883" s="34">
        <v>88237.39</v>
      </c>
      <c r="I4883" s="34">
        <v>10383.32</v>
      </c>
      <c r="J4883" s="35">
        <f t="shared" si="532"/>
        <v>98243.73</v>
      </c>
      <c r="K4883" s="35">
        <f t="shared" si="533"/>
        <v>10006.339999999997</v>
      </c>
      <c r="L4883" s="35">
        <f t="shared" si="534"/>
        <v>-376.9800000000032</v>
      </c>
      <c r="M4883" s="36">
        <f t="shared" si="535"/>
        <v>0.10185219962637816</v>
      </c>
      <c r="N4883" s="37">
        <f t="shared" si="536"/>
        <v>2024</v>
      </c>
      <c r="O4883" s="38" t="str">
        <f t="shared" si="537"/>
        <v>Q1</v>
      </c>
      <c r="P4883" s="37">
        <f t="shared" si="538"/>
        <v>2</v>
      </c>
    </row>
    <row r="4884" spans="1:16" x14ac:dyDescent="0.25">
      <c r="A4884" s="31">
        <v>45323</v>
      </c>
      <c r="B4884" s="32" t="s">
        <v>80</v>
      </c>
      <c r="C4884" s="32" t="s">
        <v>75</v>
      </c>
      <c r="D4884" s="32" t="s">
        <v>76</v>
      </c>
      <c r="E4884" s="33">
        <v>47</v>
      </c>
      <c r="F4884" s="34">
        <v>296421.65000000002</v>
      </c>
      <c r="G4884" s="34">
        <v>0</v>
      </c>
      <c r="H4884" s="34">
        <v>247319.1</v>
      </c>
      <c r="I4884" s="34">
        <v>0</v>
      </c>
      <c r="J4884" s="35">
        <f t="shared" si="532"/>
        <v>296421.65000000002</v>
      </c>
      <c r="K4884" s="35">
        <f t="shared" si="533"/>
        <v>49102.550000000017</v>
      </c>
      <c r="L4884" s="35">
        <f t="shared" si="534"/>
        <v>49102.550000000017</v>
      </c>
      <c r="M4884" s="36">
        <f t="shared" si="535"/>
        <v>0.16565102447813787</v>
      </c>
      <c r="N4884" s="37">
        <f t="shared" si="536"/>
        <v>2024</v>
      </c>
      <c r="O4884" s="38" t="str">
        <f t="shared" si="537"/>
        <v>Q1</v>
      </c>
      <c r="P4884" s="37">
        <f t="shared" si="538"/>
        <v>2</v>
      </c>
    </row>
    <row r="4885" spans="1:16" x14ac:dyDescent="0.25">
      <c r="A4885" s="31">
        <v>45323</v>
      </c>
      <c r="B4885" s="32" t="s">
        <v>80</v>
      </c>
      <c r="C4885" s="32" t="s">
        <v>75</v>
      </c>
      <c r="D4885" s="32" t="s">
        <v>77</v>
      </c>
      <c r="E4885" s="33">
        <v>20</v>
      </c>
      <c r="F4885" s="34">
        <v>127464.83</v>
      </c>
      <c r="G4885" s="34">
        <v>8306.1</v>
      </c>
      <c r="H4885" s="34">
        <v>107103.65</v>
      </c>
      <c r="I4885" s="34">
        <v>0</v>
      </c>
      <c r="J4885" s="35">
        <f t="shared" si="532"/>
        <v>119158.73</v>
      </c>
      <c r="K4885" s="35">
        <f t="shared" si="533"/>
        <v>12055.080000000002</v>
      </c>
      <c r="L4885" s="35">
        <f t="shared" si="534"/>
        <v>12055.080000000002</v>
      </c>
      <c r="M4885" s="36">
        <f t="shared" si="535"/>
        <v>0.10116824843635042</v>
      </c>
      <c r="N4885" s="37">
        <f t="shared" si="536"/>
        <v>2024</v>
      </c>
      <c r="O4885" s="38" t="str">
        <f t="shared" si="537"/>
        <v>Q1</v>
      </c>
      <c r="P4885" s="37">
        <f t="shared" si="538"/>
        <v>2</v>
      </c>
    </row>
    <row r="4886" spans="1:16" x14ac:dyDescent="0.25">
      <c r="A4886" s="31">
        <v>45323</v>
      </c>
      <c r="B4886" s="32" t="s">
        <v>80</v>
      </c>
      <c r="C4886" s="32" t="s">
        <v>78</v>
      </c>
      <c r="D4886" s="32" t="s">
        <v>76</v>
      </c>
      <c r="E4886" s="33">
        <v>85</v>
      </c>
      <c r="F4886" s="34">
        <v>562789.09</v>
      </c>
      <c r="G4886" s="34">
        <v>0</v>
      </c>
      <c r="H4886" s="34">
        <v>477430.93</v>
      </c>
      <c r="I4886" s="34">
        <v>0</v>
      </c>
      <c r="J4886" s="35">
        <f t="shared" si="532"/>
        <v>562789.09</v>
      </c>
      <c r="K4886" s="35">
        <f t="shared" si="533"/>
        <v>85358.159999999974</v>
      </c>
      <c r="L4886" s="35">
        <f t="shared" si="534"/>
        <v>85358.159999999974</v>
      </c>
      <c r="M4886" s="36">
        <f t="shared" si="535"/>
        <v>0.15166989111320545</v>
      </c>
      <c r="N4886" s="37">
        <f t="shared" si="536"/>
        <v>2024</v>
      </c>
      <c r="O4886" s="38" t="str">
        <f t="shared" si="537"/>
        <v>Q1</v>
      </c>
      <c r="P4886" s="37">
        <f t="shared" si="538"/>
        <v>2</v>
      </c>
    </row>
    <row r="4887" spans="1:16" x14ac:dyDescent="0.25">
      <c r="A4887" s="31">
        <v>45323</v>
      </c>
      <c r="B4887" s="32" t="s">
        <v>80</v>
      </c>
      <c r="C4887" s="32" t="s">
        <v>78</v>
      </c>
      <c r="D4887" s="32" t="s">
        <v>77</v>
      </c>
      <c r="E4887" s="33">
        <v>15</v>
      </c>
      <c r="F4887" s="34">
        <v>99444.61</v>
      </c>
      <c r="G4887" s="34">
        <v>4972.25</v>
      </c>
      <c r="H4887" s="34">
        <v>82339.509999999995</v>
      </c>
      <c r="I4887" s="34">
        <v>0</v>
      </c>
      <c r="J4887" s="35">
        <f t="shared" si="532"/>
        <v>94472.36</v>
      </c>
      <c r="K4887" s="35">
        <f t="shared" si="533"/>
        <v>12132.850000000006</v>
      </c>
      <c r="L4887" s="35">
        <f t="shared" si="534"/>
        <v>12132.850000000006</v>
      </c>
      <c r="M4887" s="36">
        <f t="shared" si="535"/>
        <v>0.12842751043797365</v>
      </c>
      <c r="N4887" s="37">
        <f t="shared" si="536"/>
        <v>2024</v>
      </c>
      <c r="O4887" s="38" t="str">
        <f t="shared" si="537"/>
        <v>Q1</v>
      </c>
      <c r="P4887" s="37">
        <f t="shared" si="538"/>
        <v>2</v>
      </c>
    </row>
    <row r="4888" spans="1:16" x14ac:dyDescent="0.25">
      <c r="A4888" s="31">
        <v>45323</v>
      </c>
      <c r="B4888" s="32" t="s">
        <v>80</v>
      </c>
      <c r="C4888" s="32" t="s">
        <v>79</v>
      </c>
      <c r="D4888" s="32" t="s">
        <v>76</v>
      </c>
      <c r="E4888" s="33">
        <v>24</v>
      </c>
      <c r="F4888" s="34">
        <v>122644.64</v>
      </c>
      <c r="G4888" s="34">
        <v>0</v>
      </c>
      <c r="H4888" s="34">
        <v>101289.19</v>
      </c>
      <c r="I4888" s="34">
        <v>0</v>
      </c>
      <c r="J4888" s="35">
        <f t="shared" si="532"/>
        <v>122644.64</v>
      </c>
      <c r="K4888" s="35">
        <f t="shared" si="533"/>
        <v>21355.449999999997</v>
      </c>
      <c r="L4888" s="35">
        <f t="shared" si="534"/>
        <v>21355.449999999997</v>
      </c>
      <c r="M4888" s="36">
        <f t="shared" si="535"/>
        <v>0.17412460911459315</v>
      </c>
      <c r="N4888" s="37">
        <f t="shared" si="536"/>
        <v>2024</v>
      </c>
      <c r="O4888" s="38" t="str">
        <f t="shared" si="537"/>
        <v>Q1</v>
      </c>
      <c r="P4888" s="37">
        <f t="shared" si="538"/>
        <v>2</v>
      </c>
    </row>
    <row r="4889" spans="1:16" x14ac:dyDescent="0.25">
      <c r="A4889" s="31">
        <v>45323</v>
      </c>
      <c r="B4889" s="32" t="s">
        <v>80</v>
      </c>
      <c r="C4889" s="32" t="s">
        <v>79</v>
      </c>
      <c r="D4889" s="32" t="s">
        <v>77</v>
      </c>
      <c r="E4889" s="33">
        <v>6</v>
      </c>
      <c r="F4889" s="34">
        <v>31616.07</v>
      </c>
      <c r="G4889" s="34">
        <v>1836.97</v>
      </c>
      <c r="H4889" s="34">
        <v>27942.89</v>
      </c>
      <c r="I4889" s="34">
        <v>0</v>
      </c>
      <c r="J4889" s="35">
        <f t="shared" si="532"/>
        <v>29779.1</v>
      </c>
      <c r="K4889" s="35">
        <f t="shared" si="533"/>
        <v>1836.2099999999991</v>
      </c>
      <c r="L4889" s="35">
        <f t="shared" si="534"/>
        <v>1836.2099999999991</v>
      </c>
      <c r="M4889" s="36">
        <f t="shared" si="535"/>
        <v>6.1661030722889518E-2</v>
      </c>
      <c r="N4889" s="37">
        <f t="shared" si="536"/>
        <v>2024</v>
      </c>
      <c r="O4889" s="38" t="str">
        <f t="shared" si="537"/>
        <v>Q1</v>
      </c>
      <c r="P4889" s="37">
        <f t="shared" si="538"/>
        <v>2</v>
      </c>
    </row>
    <row r="4890" spans="1:16" x14ac:dyDescent="0.25">
      <c r="A4890" s="31">
        <v>45323</v>
      </c>
      <c r="B4890" s="32" t="s">
        <v>81</v>
      </c>
      <c r="C4890" s="32" t="s">
        <v>86</v>
      </c>
      <c r="D4890" s="32" t="s">
        <v>76</v>
      </c>
      <c r="E4890" s="33">
        <v>115</v>
      </c>
      <c r="F4890" s="34">
        <v>97253.57</v>
      </c>
      <c r="G4890" s="34">
        <v>0</v>
      </c>
      <c r="H4890" s="34">
        <v>42521.87</v>
      </c>
      <c r="I4890" s="34">
        <v>10489.96</v>
      </c>
      <c r="J4890" s="35">
        <f t="shared" si="532"/>
        <v>97253.57</v>
      </c>
      <c r="K4890" s="35">
        <f t="shared" si="533"/>
        <v>54731.700000000004</v>
      </c>
      <c r="L4890" s="35">
        <f t="shared" si="534"/>
        <v>44241.740000000005</v>
      </c>
      <c r="M4890" s="36">
        <f t="shared" si="535"/>
        <v>0.56277317120595161</v>
      </c>
      <c r="N4890" s="37">
        <f t="shared" si="536"/>
        <v>2024</v>
      </c>
      <c r="O4890" s="38" t="str">
        <f t="shared" si="537"/>
        <v>Q1</v>
      </c>
      <c r="P4890" s="37">
        <f t="shared" si="538"/>
        <v>2</v>
      </c>
    </row>
    <row r="4891" spans="1:16" x14ac:dyDescent="0.25">
      <c r="A4891" s="31">
        <v>45323</v>
      </c>
      <c r="B4891" s="32" t="s">
        <v>81</v>
      </c>
      <c r="C4891" s="32" t="s">
        <v>86</v>
      </c>
      <c r="D4891" s="32" t="s">
        <v>77</v>
      </c>
      <c r="E4891" s="33">
        <v>19</v>
      </c>
      <c r="F4891" s="34">
        <v>14518.03</v>
      </c>
      <c r="G4891" s="34">
        <v>1049.1600000000001</v>
      </c>
      <c r="H4891" s="34">
        <v>6206.05</v>
      </c>
      <c r="I4891" s="34">
        <v>1424.75</v>
      </c>
      <c r="J4891" s="35">
        <f t="shared" si="532"/>
        <v>13468.87</v>
      </c>
      <c r="K4891" s="35">
        <f t="shared" si="533"/>
        <v>7262.8200000000006</v>
      </c>
      <c r="L4891" s="35">
        <f t="shared" si="534"/>
        <v>5838.0700000000006</v>
      </c>
      <c r="M4891" s="36">
        <f t="shared" si="535"/>
        <v>0.53923009131426769</v>
      </c>
      <c r="N4891" s="37">
        <f t="shared" si="536"/>
        <v>2024</v>
      </c>
      <c r="O4891" s="38" t="str">
        <f t="shared" si="537"/>
        <v>Q1</v>
      </c>
      <c r="P4891" s="37">
        <f t="shared" si="538"/>
        <v>2</v>
      </c>
    </row>
    <row r="4892" spans="1:16" x14ac:dyDescent="0.25">
      <c r="A4892" s="31">
        <v>45323</v>
      </c>
      <c r="B4892" s="32" t="s">
        <v>81</v>
      </c>
      <c r="C4892" s="32" t="s">
        <v>75</v>
      </c>
      <c r="D4892" s="32" t="s">
        <v>76</v>
      </c>
      <c r="E4892" s="33">
        <v>110</v>
      </c>
      <c r="F4892" s="34">
        <v>75197.13</v>
      </c>
      <c r="G4892" s="34">
        <v>0</v>
      </c>
      <c r="H4892" s="34">
        <v>33446.79</v>
      </c>
      <c r="I4892" s="34">
        <v>0</v>
      </c>
      <c r="J4892" s="35">
        <f t="shared" si="532"/>
        <v>75197.13</v>
      </c>
      <c r="K4892" s="35">
        <f t="shared" si="533"/>
        <v>41750.340000000004</v>
      </c>
      <c r="L4892" s="35">
        <f t="shared" si="534"/>
        <v>41750.340000000004</v>
      </c>
      <c r="M4892" s="36">
        <f t="shared" si="535"/>
        <v>0.55521188109173847</v>
      </c>
      <c r="N4892" s="37">
        <f t="shared" si="536"/>
        <v>2024</v>
      </c>
      <c r="O4892" s="38" t="str">
        <f t="shared" si="537"/>
        <v>Q1</v>
      </c>
      <c r="P4892" s="37">
        <f t="shared" si="538"/>
        <v>2</v>
      </c>
    </row>
    <row r="4893" spans="1:16" x14ac:dyDescent="0.25">
      <c r="A4893" s="31">
        <v>45323</v>
      </c>
      <c r="B4893" s="32" t="s">
        <v>81</v>
      </c>
      <c r="C4893" s="32" t="s">
        <v>75</v>
      </c>
      <c r="D4893" s="32" t="s">
        <v>77</v>
      </c>
      <c r="E4893" s="33">
        <v>18</v>
      </c>
      <c r="F4893" s="34">
        <v>17870.14</v>
      </c>
      <c r="G4893" s="34">
        <v>1306.79</v>
      </c>
      <c r="H4893" s="34">
        <v>8039.15</v>
      </c>
      <c r="I4893" s="34">
        <v>0</v>
      </c>
      <c r="J4893" s="35">
        <f t="shared" si="532"/>
        <v>16563.349999999999</v>
      </c>
      <c r="K4893" s="35">
        <f t="shared" si="533"/>
        <v>8524.1999999999989</v>
      </c>
      <c r="L4893" s="35">
        <f t="shared" si="534"/>
        <v>8524.1999999999989</v>
      </c>
      <c r="M4893" s="36">
        <f t="shared" si="535"/>
        <v>0.51464226741570995</v>
      </c>
      <c r="N4893" s="37">
        <f t="shared" si="536"/>
        <v>2024</v>
      </c>
      <c r="O4893" s="38" t="str">
        <f t="shared" si="537"/>
        <v>Q1</v>
      </c>
      <c r="P4893" s="37">
        <f t="shared" si="538"/>
        <v>2</v>
      </c>
    </row>
    <row r="4894" spans="1:16" x14ac:dyDescent="0.25">
      <c r="A4894" s="31">
        <v>45323</v>
      </c>
      <c r="B4894" s="32" t="s">
        <v>81</v>
      </c>
      <c r="C4894" s="32" t="s">
        <v>78</v>
      </c>
      <c r="D4894" s="32" t="s">
        <v>76</v>
      </c>
      <c r="E4894" s="33">
        <v>317</v>
      </c>
      <c r="F4894" s="34">
        <v>239080.5</v>
      </c>
      <c r="G4894" s="34">
        <v>0</v>
      </c>
      <c r="H4894" s="34">
        <v>106005.62</v>
      </c>
      <c r="I4894" s="34">
        <v>0</v>
      </c>
      <c r="J4894" s="35">
        <f t="shared" si="532"/>
        <v>239080.5</v>
      </c>
      <c r="K4894" s="35">
        <f t="shared" si="533"/>
        <v>133074.88</v>
      </c>
      <c r="L4894" s="35">
        <f t="shared" si="534"/>
        <v>133074.88</v>
      </c>
      <c r="M4894" s="36">
        <f t="shared" si="535"/>
        <v>0.55661118326254133</v>
      </c>
      <c r="N4894" s="37">
        <f t="shared" si="536"/>
        <v>2024</v>
      </c>
      <c r="O4894" s="38" t="str">
        <f t="shared" si="537"/>
        <v>Q1</v>
      </c>
      <c r="P4894" s="37">
        <f t="shared" si="538"/>
        <v>2</v>
      </c>
    </row>
    <row r="4895" spans="1:16" x14ac:dyDescent="0.25">
      <c r="A4895" s="31">
        <v>45323</v>
      </c>
      <c r="B4895" s="32" t="s">
        <v>81</v>
      </c>
      <c r="C4895" s="32" t="s">
        <v>78</v>
      </c>
      <c r="D4895" s="32" t="s">
        <v>77</v>
      </c>
      <c r="E4895" s="33">
        <v>29</v>
      </c>
      <c r="F4895" s="34">
        <v>20470.080000000002</v>
      </c>
      <c r="G4895" s="34">
        <v>1023.51</v>
      </c>
      <c r="H4895" s="34">
        <v>8859.0499999999993</v>
      </c>
      <c r="I4895" s="34">
        <v>0</v>
      </c>
      <c r="J4895" s="35">
        <f t="shared" si="532"/>
        <v>19446.570000000003</v>
      </c>
      <c r="K4895" s="35">
        <f t="shared" si="533"/>
        <v>10587.520000000004</v>
      </c>
      <c r="L4895" s="35">
        <f t="shared" si="534"/>
        <v>10587.520000000004</v>
      </c>
      <c r="M4895" s="36">
        <f t="shared" si="535"/>
        <v>0.5444415133362851</v>
      </c>
      <c r="N4895" s="37">
        <f t="shared" si="536"/>
        <v>2024</v>
      </c>
      <c r="O4895" s="38" t="str">
        <f t="shared" si="537"/>
        <v>Q1</v>
      </c>
      <c r="P4895" s="37">
        <f t="shared" si="538"/>
        <v>2</v>
      </c>
    </row>
    <row r="4896" spans="1:16" x14ac:dyDescent="0.25">
      <c r="A4896" s="31">
        <v>45323</v>
      </c>
      <c r="B4896" s="32" t="s">
        <v>81</v>
      </c>
      <c r="C4896" s="32" t="s">
        <v>79</v>
      </c>
      <c r="D4896" s="32" t="s">
        <v>76</v>
      </c>
      <c r="E4896" s="33">
        <v>23</v>
      </c>
      <c r="F4896" s="34">
        <v>16622.310000000001</v>
      </c>
      <c r="G4896" s="34">
        <v>0</v>
      </c>
      <c r="H4896" s="34">
        <v>7377.05</v>
      </c>
      <c r="I4896" s="34">
        <v>0</v>
      </c>
      <c r="J4896" s="35">
        <f t="shared" si="532"/>
        <v>16622.310000000001</v>
      </c>
      <c r="K4896" s="35">
        <f t="shared" si="533"/>
        <v>9245.260000000002</v>
      </c>
      <c r="L4896" s="35">
        <f t="shared" si="534"/>
        <v>9245.260000000002</v>
      </c>
      <c r="M4896" s="36">
        <f t="shared" si="535"/>
        <v>0.55619585966090157</v>
      </c>
      <c r="N4896" s="37">
        <f t="shared" si="536"/>
        <v>2024</v>
      </c>
      <c r="O4896" s="38" t="str">
        <f t="shared" si="537"/>
        <v>Q1</v>
      </c>
      <c r="P4896" s="37">
        <f t="shared" si="538"/>
        <v>2</v>
      </c>
    </row>
    <row r="4897" spans="1:16" x14ac:dyDescent="0.25">
      <c r="A4897" s="31">
        <v>45323</v>
      </c>
      <c r="B4897" s="32" t="s">
        <v>81</v>
      </c>
      <c r="C4897" s="32" t="s">
        <v>79</v>
      </c>
      <c r="D4897" s="32" t="s">
        <v>77</v>
      </c>
      <c r="E4897" s="33">
        <v>16</v>
      </c>
      <c r="F4897" s="34">
        <v>14216.9</v>
      </c>
      <c r="G4897" s="34">
        <v>990.62</v>
      </c>
      <c r="H4897" s="34">
        <v>6276.91</v>
      </c>
      <c r="I4897" s="34">
        <v>0</v>
      </c>
      <c r="J4897" s="35">
        <f t="shared" si="532"/>
        <v>13226.279999999999</v>
      </c>
      <c r="K4897" s="35">
        <f t="shared" si="533"/>
        <v>6949.369999999999</v>
      </c>
      <c r="L4897" s="35">
        <f t="shared" si="534"/>
        <v>6949.369999999999</v>
      </c>
      <c r="M4897" s="36">
        <f t="shared" si="535"/>
        <v>0.52542135808405688</v>
      </c>
      <c r="N4897" s="37">
        <f t="shared" si="536"/>
        <v>2024</v>
      </c>
      <c r="O4897" s="38" t="str">
        <f t="shared" si="537"/>
        <v>Q1</v>
      </c>
      <c r="P4897" s="37">
        <f t="shared" si="538"/>
        <v>2</v>
      </c>
    </row>
    <row r="4898" spans="1:16" x14ac:dyDescent="0.25">
      <c r="A4898" s="31">
        <v>45323</v>
      </c>
      <c r="B4898" s="32" t="s">
        <v>82</v>
      </c>
      <c r="C4898" s="32" t="s">
        <v>86</v>
      </c>
      <c r="D4898" s="32" t="s">
        <v>76</v>
      </c>
      <c r="E4898" s="33">
        <v>338</v>
      </c>
      <c r="F4898" s="34">
        <v>36838.11</v>
      </c>
      <c r="G4898" s="34">
        <v>0</v>
      </c>
      <c r="H4898" s="34">
        <v>29730.61</v>
      </c>
      <c r="I4898" s="34">
        <v>3854.76</v>
      </c>
      <c r="J4898" s="35">
        <f t="shared" si="532"/>
        <v>36838.11</v>
      </c>
      <c r="K4898" s="35">
        <f t="shared" si="533"/>
        <v>7107.5</v>
      </c>
      <c r="L4898" s="35">
        <f t="shared" si="534"/>
        <v>3252.74</v>
      </c>
      <c r="M4898" s="36">
        <f t="shared" si="535"/>
        <v>0.19293877997541134</v>
      </c>
      <c r="N4898" s="37">
        <f t="shared" si="536"/>
        <v>2024</v>
      </c>
      <c r="O4898" s="38" t="str">
        <f t="shared" si="537"/>
        <v>Q1</v>
      </c>
      <c r="P4898" s="37">
        <f t="shared" si="538"/>
        <v>2</v>
      </c>
    </row>
    <row r="4899" spans="1:16" x14ac:dyDescent="0.25">
      <c r="A4899" s="31">
        <v>45323</v>
      </c>
      <c r="B4899" s="32" t="s">
        <v>82</v>
      </c>
      <c r="C4899" s="32" t="s">
        <v>86</v>
      </c>
      <c r="D4899" s="32" t="s">
        <v>77</v>
      </c>
      <c r="E4899" s="33">
        <v>105</v>
      </c>
      <c r="F4899" s="34">
        <v>14147.67</v>
      </c>
      <c r="G4899" s="34">
        <v>907.75</v>
      </c>
      <c r="H4899" s="34">
        <v>11328.62</v>
      </c>
      <c r="I4899" s="34">
        <v>1412.81</v>
      </c>
      <c r="J4899" s="35">
        <f t="shared" si="532"/>
        <v>13239.92</v>
      </c>
      <c r="K4899" s="35">
        <f t="shared" si="533"/>
        <v>1911.2999999999993</v>
      </c>
      <c r="L4899" s="35">
        <f t="shared" si="534"/>
        <v>498.48999999999933</v>
      </c>
      <c r="M4899" s="36">
        <f t="shared" si="535"/>
        <v>0.14435887830137942</v>
      </c>
      <c r="N4899" s="37">
        <f t="shared" si="536"/>
        <v>2024</v>
      </c>
      <c r="O4899" s="38" t="str">
        <f t="shared" si="537"/>
        <v>Q1</v>
      </c>
      <c r="P4899" s="37">
        <f t="shared" si="538"/>
        <v>2</v>
      </c>
    </row>
    <row r="4900" spans="1:16" x14ac:dyDescent="0.25">
      <c r="A4900" s="31">
        <v>45323</v>
      </c>
      <c r="B4900" s="32" t="s">
        <v>82</v>
      </c>
      <c r="C4900" s="32" t="s">
        <v>75</v>
      </c>
      <c r="D4900" s="32" t="s">
        <v>76</v>
      </c>
      <c r="E4900" s="33">
        <v>288</v>
      </c>
      <c r="F4900" s="34">
        <v>33835.07</v>
      </c>
      <c r="G4900" s="34">
        <v>0</v>
      </c>
      <c r="H4900" s="34">
        <v>27044.18</v>
      </c>
      <c r="I4900" s="34">
        <v>0</v>
      </c>
      <c r="J4900" s="35">
        <f t="shared" si="532"/>
        <v>33835.07</v>
      </c>
      <c r="K4900" s="35">
        <f t="shared" si="533"/>
        <v>6790.8899999999994</v>
      </c>
      <c r="L4900" s="35">
        <f t="shared" si="534"/>
        <v>6790.8899999999994</v>
      </c>
      <c r="M4900" s="36">
        <f t="shared" si="535"/>
        <v>0.20070565835980239</v>
      </c>
      <c r="N4900" s="37">
        <f t="shared" si="536"/>
        <v>2024</v>
      </c>
      <c r="O4900" s="38" t="str">
        <f t="shared" si="537"/>
        <v>Q1</v>
      </c>
      <c r="P4900" s="37">
        <f t="shared" si="538"/>
        <v>2</v>
      </c>
    </row>
    <row r="4901" spans="1:16" x14ac:dyDescent="0.25">
      <c r="A4901" s="31">
        <v>45323</v>
      </c>
      <c r="B4901" s="32" t="s">
        <v>82</v>
      </c>
      <c r="C4901" s="32" t="s">
        <v>75</v>
      </c>
      <c r="D4901" s="32" t="s">
        <v>77</v>
      </c>
      <c r="E4901" s="33">
        <v>92</v>
      </c>
      <c r="F4901" s="34">
        <v>10582.52</v>
      </c>
      <c r="G4901" s="34">
        <v>695.66</v>
      </c>
      <c r="H4901" s="34">
        <v>8296.23</v>
      </c>
      <c r="I4901" s="34">
        <v>0</v>
      </c>
      <c r="J4901" s="35">
        <f t="shared" si="532"/>
        <v>9886.86</v>
      </c>
      <c r="K4901" s="35">
        <f t="shared" si="533"/>
        <v>1590.630000000001</v>
      </c>
      <c r="L4901" s="35">
        <f t="shared" si="534"/>
        <v>1590.630000000001</v>
      </c>
      <c r="M4901" s="36">
        <f t="shared" si="535"/>
        <v>0.16088323289699671</v>
      </c>
      <c r="N4901" s="37">
        <f t="shared" si="536"/>
        <v>2024</v>
      </c>
      <c r="O4901" s="38" t="str">
        <f t="shared" si="537"/>
        <v>Q1</v>
      </c>
      <c r="P4901" s="37">
        <f t="shared" si="538"/>
        <v>2</v>
      </c>
    </row>
    <row r="4902" spans="1:16" x14ac:dyDescent="0.25">
      <c r="A4902" s="31">
        <v>45323</v>
      </c>
      <c r="B4902" s="32" t="s">
        <v>82</v>
      </c>
      <c r="C4902" s="32" t="s">
        <v>78</v>
      </c>
      <c r="D4902" s="32" t="s">
        <v>76</v>
      </c>
      <c r="E4902" s="33">
        <v>1455</v>
      </c>
      <c r="F4902" s="34">
        <v>160426.76</v>
      </c>
      <c r="G4902" s="34">
        <v>0</v>
      </c>
      <c r="H4902" s="34">
        <v>127119.4</v>
      </c>
      <c r="I4902" s="34">
        <v>0</v>
      </c>
      <c r="J4902" s="35">
        <f t="shared" si="532"/>
        <v>160426.76</v>
      </c>
      <c r="K4902" s="35">
        <f t="shared" si="533"/>
        <v>33307.360000000015</v>
      </c>
      <c r="L4902" s="35">
        <f t="shared" si="534"/>
        <v>33307.360000000015</v>
      </c>
      <c r="M4902" s="36">
        <f t="shared" si="535"/>
        <v>0.20761723293545301</v>
      </c>
      <c r="N4902" s="37">
        <f t="shared" si="536"/>
        <v>2024</v>
      </c>
      <c r="O4902" s="38" t="str">
        <f t="shared" si="537"/>
        <v>Q1</v>
      </c>
      <c r="P4902" s="37">
        <f t="shared" si="538"/>
        <v>2</v>
      </c>
    </row>
    <row r="4903" spans="1:16" x14ac:dyDescent="0.25">
      <c r="A4903" s="31">
        <v>45323</v>
      </c>
      <c r="B4903" s="32" t="s">
        <v>82</v>
      </c>
      <c r="C4903" s="32" t="s">
        <v>78</v>
      </c>
      <c r="D4903" s="32" t="s">
        <v>77</v>
      </c>
      <c r="E4903" s="33">
        <v>199</v>
      </c>
      <c r="F4903" s="34">
        <v>21900.55</v>
      </c>
      <c r="G4903" s="34">
        <v>1095.05</v>
      </c>
      <c r="H4903" s="34">
        <v>17624.740000000002</v>
      </c>
      <c r="I4903" s="34">
        <v>0</v>
      </c>
      <c r="J4903" s="35">
        <f t="shared" si="532"/>
        <v>20805.5</v>
      </c>
      <c r="K4903" s="35">
        <f t="shared" si="533"/>
        <v>3180.7599999999984</v>
      </c>
      <c r="L4903" s="35">
        <f t="shared" si="534"/>
        <v>3180.7599999999984</v>
      </c>
      <c r="M4903" s="36">
        <f t="shared" si="535"/>
        <v>0.15288072865348099</v>
      </c>
      <c r="N4903" s="37">
        <f t="shared" si="536"/>
        <v>2024</v>
      </c>
      <c r="O4903" s="38" t="str">
        <f t="shared" si="537"/>
        <v>Q1</v>
      </c>
      <c r="P4903" s="37">
        <f t="shared" si="538"/>
        <v>2</v>
      </c>
    </row>
    <row r="4904" spans="1:16" x14ac:dyDescent="0.25">
      <c r="A4904" s="31">
        <v>45323</v>
      </c>
      <c r="B4904" s="32" t="s">
        <v>82</v>
      </c>
      <c r="C4904" s="32" t="s">
        <v>79</v>
      </c>
      <c r="D4904" s="32" t="s">
        <v>76</v>
      </c>
      <c r="E4904" s="33">
        <v>82</v>
      </c>
      <c r="F4904" s="34">
        <v>10956.12</v>
      </c>
      <c r="G4904" s="34">
        <v>0</v>
      </c>
      <c r="H4904" s="34">
        <v>8373.48</v>
      </c>
      <c r="I4904" s="34">
        <v>0</v>
      </c>
      <c r="J4904" s="35">
        <f t="shared" si="532"/>
        <v>10956.12</v>
      </c>
      <c r="K4904" s="35">
        <f t="shared" si="533"/>
        <v>2582.6400000000012</v>
      </c>
      <c r="L4904" s="35">
        <f t="shared" si="534"/>
        <v>2582.6400000000012</v>
      </c>
      <c r="M4904" s="36">
        <f t="shared" si="535"/>
        <v>0.23572578613596795</v>
      </c>
      <c r="N4904" s="37">
        <f t="shared" si="536"/>
        <v>2024</v>
      </c>
      <c r="O4904" s="38" t="str">
        <f t="shared" si="537"/>
        <v>Q1</v>
      </c>
      <c r="P4904" s="37">
        <f t="shared" si="538"/>
        <v>2</v>
      </c>
    </row>
    <row r="4905" spans="1:16" x14ac:dyDescent="0.25">
      <c r="A4905" s="31">
        <v>45323</v>
      </c>
      <c r="B4905" s="32" t="s">
        <v>82</v>
      </c>
      <c r="C4905" s="32" t="s">
        <v>79</v>
      </c>
      <c r="D4905" s="32" t="s">
        <v>77</v>
      </c>
      <c r="E4905" s="33">
        <v>10</v>
      </c>
      <c r="F4905" s="34">
        <v>1141.2</v>
      </c>
      <c r="G4905" s="34">
        <v>80.5</v>
      </c>
      <c r="H4905" s="34">
        <v>890.25</v>
      </c>
      <c r="I4905" s="34">
        <v>0</v>
      </c>
      <c r="J4905" s="35">
        <f t="shared" si="532"/>
        <v>1060.7</v>
      </c>
      <c r="K4905" s="35">
        <f t="shared" si="533"/>
        <v>170.45000000000005</v>
      </c>
      <c r="L4905" s="35">
        <f t="shared" si="534"/>
        <v>170.45000000000005</v>
      </c>
      <c r="M4905" s="36">
        <f t="shared" si="535"/>
        <v>0.16069576694635621</v>
      </c>
      <c r="N4905" s="37">
        <f t="shared" si="536"/>
        <v>2024</v>
      </c>
      <c r="O4905" s="38" t="str">
        <f t="shared" si="537"/>
        <v>Q1</v>
      </c>
      <c r="P4905" s="37">
        <f t="shared" si="538"/>
        <v>2</v>
      </c>
    </row>
    <row r="4906" spans="1:16" x14ac:dyDescent="0.25">
      <c r="A4906" s="31">
        <v>45323</v>
      </c>
      <c r="B4906" s="32" t="s">
        <v>83</v>
      </c>
      <c r="C4906" s="32" t="s">
        <v>86</v>
      </c>
      <c r="D4906" s="32" t="s">
        <v>76</v>
      </c>
      <c r="E4906" s="33">
        <v>120</v>
      </c>
      <c r="F4906" s="34">
        <v>78843.34</v>
      </c>
      <c r="G4906" s="34">
        <v>0</v>
      </c>
      <c r="H4906" s="34">
        <v>41160.239999999998</v>
      </c>
      <c r="I4906" s="34">
        <v>8257.61</v>
      </c>
      <c r="J4906" s="35">
        <f t="shared" si="532"/>
        <v>78843.34</v>
      </c>
      <c r="K4906" s="35">
        <f t="shared" si="533"/>
        <v>37683.1</v>
      </c>
      <c r="L4906" s="35">
        <f t="shared" si="534"/>
        <v>29425.489999999998</v>
      </c>
      <c r="M4906" s="36">
        <f t="shared" si="535"/>
        <v>0.47794905695268619</v>
      </c>
      <c r="N4906" s="37">
        <f t="shared" si="536"/>
        <v>2024</v>
      </c>
      <c r="O4906" s="38" t="str">
        <f t="shared" si="537"/>
        <v>Q1</v>
      </c>
      <c r="P4906" s="37">
        <f t="shared" si="538"/>
        <v>2</v>
      </c>
    </row>
    <row r="4907" spans="1:16" x14ac:dyDescent="0.25">
      <c r="A4907" s="31">
        <v>45323</v>
      </c>
      <c r="B4907" s="32" t="s">
        <v>83</v>
      </c>
      <c r="C4907" s="32" t="s">
        <v>86</v>
      </c>
      <c r="D4907" s="32" t="s">
        <v>77</v>
      </c>
      <c r="E4907" s="33">
        <v>31</v>
      </c>
      <c r="F4907" s="34">
        <v>22047.119999999999</v>
      </c>
      <c r="G4907" s="34">
        <v>1565.89</v>
      </c>
      <c r="H4907" s="34">
        <v>11392.32</v>
      </c>
      <c r="I4907" s="34">
        <v>2174.9499999999998</v>
      </c>
      <c r="J4907" s="35">
        <f t="shared" si="532"/>
        <v>20481.23</v>
      </c>
      <c r="K4907" s="35">
        <f t="shared" si="533"/>
        <v>9088.91</v>
      </c>
      <c r="L4907" s="35">
        <f t="shared" si="534"/>
        <v>6913.96</v>
      </c>
      <c r="M4907" s="36">
        <f t="shared" si="535"/>
        <v>0.44376778152484009</v>
      </c>
      <c r="N4907" s="37">
        <f t="shared" si="536"/>
        <v>2024</v>
      </c>
      <c r="O4907" s="38" t="str">
        <f t="shared" si="537"/>
        <v>Q1</v>
      </c>
      <c r="P4907" s="37">
        <f t="shared" si="538"/>
        <v>2</v>
      </c>
    </row>
    <row r="4908" spans="1:16" x14ac:dyDescent="0.25">
      <c r="A4908" s="31">
        <v>45323</v>
      </c>
      <c r="B4908" s="32" t="s">
        <v>83</v>
      </c>
      <c r="C4908" s="32" t="s">
        <v>75</v>
      </c>
      <c r="D4908" s="32" t="s">
        <v>76</v>
      </c>
      <c r="E4908" s="33">
        <v>110</v>
      </c>
      <c r="F4908" s="34">
        <v>63377.32</v>
      </c>
      <c r="G4908" s="34">
        <v>0</v>
      </c>
      <c r="H4908" s="34">
        <v>31944.63</v>
      </c>
      <c r="I4908" s="34">
        <v>0</v>
      </c>
      <c r="J4908" s="35">
        <f t="shared" si="532"/>
        <v>63377.32</v>
      </c>
      <c r="K4908" s="35">
        <f t="shared" si="533"/>
        <v>31432.69</v>
      </c>
      <c r="L4908" s="35">
        <f t="shared" si="534"/>
        <v>31432.69</v>
      </c>
      <c r="M4908" s="36">
        <f t="shared" si="535"/>
        <v>0.49596117349234708</v>
      </c>
      <c r="N4908" s="37">
        <f t="shared" si="536"/>
        <v>2024</v>
      </c>
      <c r="O4908" s="38" t="str">
        <f t="shared" si="537"/>
        <v>Q1</v>
      </c>
      <c r="P4908" s="37">
        <f t="shared" si="538"/>
        <v>2</v>
      </c>
    </row>
    <row r="4909" spans="1:16" x14ac:dyDescent="0.25">
      <c r="A4909" s="31">
        <v>45323</v>
      </c>
      <c r="B4909" s="32" t="s">
        <v>83</v>
      </c>
      <c r="C4909" s="32" t="s">
        <v>75</v>
      </c>
      <c r="D4909" s="32" t="s">
        <v>77</v>
      </c>
      <c r="E4909" s="33">
        <v>29</v>
      </c>
      <c r="F4909" s="34">
        <v>15110.88</v>
      </c>
      <c r="G4909" s="34">
        <v>1065.68</v>
      </c>
      <c r="H4909" s="34">
        <v>7822.69</v>
      </c>
      <c r="I4909" s="34">
        <v>0</v>
      </c>
      <c r="J4909" s="35">
        <f t="shared" si="532"/>
        <v>14045.199999999999</v>
      </c>
      <c r="K4909" s="35">
        <f t="shared" si="533"/>
        <v>6222.5099999999993</v>
      </c>
      <c r="L4909" s="35">
        <f t="shared" si="534"/>
        <v>6222.5099999999993</v>
      </c>
      <c r="M4909" s="36">
        <f t="shared" si="535"/>
        <v>0.44303463104832969</v>
      </c>
      <c r="N4909" s="37">
        <f t="shared" si="536"/>
        <v>2024</v>
      </c>
      <c r="O4909" s="38" t="str">
        <f t="shared" si="537"/>
        <v>Q1</v>
      </c>
      <c r="P4909" s="37">
        <f t="shared" si="538"/>
        <v>2</v>
      </c>
    </row>
    <row r="4910" spans="1:16" x14ac:dyDescent="0.25">
      <c r="A4910" s="31">
        <v>45323</v>
      </c>
      <c r="B4910" s="32" t="s">
        <v>83</v>
      </c>
      <c r="C4910" s="32" t="s">
        <v>78</v>
      </c>
      <c r="D4910" s="32" t="s">
        <v>76</v>
      </c>
      <c r="E4910" s="33">
        <v>441</v>
      </c>
      <c r="F4910" s="34">
        <v>299306.28000000003</v>
      </c>
      <c r="G4910" s="34">
        <v>0</v>
      </c>
      <c r="H4910" s="34">
        <v>156495</v>
      </c>
      <c r="I4910" s="34">
        <v>0</v>
      </c>
      <c r="J4910" s="35">
        <f t="shared" si="532"/>
        <v>299306.28000000003</v>
      </c>
      <c r="K4910" s="35">
        <f t="shared" si="533"/>
        <v>142811.28000000003</v>
      </c>
      <c r="L4910" s="35">
        <f t="shared" si="534"/>
        <v>142811.28000000003</v>
      </c>
      <c r="M4910" s="36">
        <f t="shared" si="535"/>
        <v>0.47714094071130086</v>
      </c>
      <c r="N4910" s="37">
        <f t="shared" si="536"/>
        <v>2024</v>
      </c>
      <c r="O4910" s="38" t="str">
        <f t="shared" si="537"/>
        <v>Q1</v>
      </c>
      <c r="P4910" s="37">
        <f t="shared" si="538"/>
        <v>2</v>
      </c>
    </row>
    <row r="4911" spans="1:16" x14ac:dyDescent="0.25">
      <c r="A4911" s="31">
        <v>45323</v>
      </c>
      <c r="B4911" s="32" t="s">
        <v>83</v>
      </c>
      <c r="C4911" s="32" t="s">
        <v>78</v>
      </c>
      <c r="D4911" s="32" t="s">
        <v>77</v>
      </c>
      <c r="E4911" s="33">
        <v>41</v>
      </c>
      <c r="F4911" s="34">
        <v>35254.04</v>
      </c>
      <c r="G4911" s="34">
        <v>1762.68</v>
      </c>
      <c r="H4911" s="34">
        <v>19001.759999999998</v>
      </c>
      <c r="I4911" s="34">
        <v>0</v>
      </c>
      <c r="J4911" s="35">
        <f t="shared" si="532"/>
        <v>33491.360000000001</v>
      </c>
      <c r="K4911" s="35">
        <f t="shared" si="533"/>
        <v>14489.600000000002</v>
      </c>
      <c r="L4911" s="35">
        <f t="shared" si="534"/>
        <v>14489.600000000002</v>
      </c>
      <c r="M4911" s="36">
        <f t="shared" si="535"/>
        <v>0.4326369547250396</v>
      </c>
      <c r="N4911" s="37">
        <f t="shared" si="536"/>
        <v>2024</v>
      </c>
      <c r="O4911" s="38" t="str">
        <f t="shared" si="537"/>
        <v>Q1</v>
      </c>
      <c r="P4911" s="37">
        <f t="shared" si="538"/>
        <v>2</v>
      </c>
    </row>
    <row r="4912" spans="1:16" x14ac:dyDescent="0.25">
      <c r="A4912" s="31">
        <v>45323</v>
      </c>
      <c r="B4912" s="32" t="s">
        <v>83</v>
      </c>
      <c r="C4912" s="32" t="s">
        <v>79</v>
      </c>
      <c r="D4912" s="32" t="s">
        <v>76</v>
      </c>
      <c r="E4912" s="33">
        <v>36</v>
      </c>
      <c r="F4912" s="34">
        <v>32850.980000000003</v>
      </c>
      <c r="G4912" s="34">
        <v>0</v>
      </c>
      <c r="H4912" s="34">
        <v>17686.599999999999</v>
      </c>
      <c r="I4912" s="34">
        <v>0</v>
      </c>
      <c r="J4912" s="35">
        <f t="shared" si="532"/>
        <v>32850.980000000003</v>
      </c>
      <c r="K4912" s="35">
        <f t="shared" si="533"/>
        <v>15164.380000000005</v>
      </c>
      <c r="L4912" s="35">
        <f t="shared" si="534"/>
        <v>15164.380000000005</v>
      </c>
      <c r="M4912" s="36">
        <f t="shared" si="535"/>
        <v>0.46161119089902353</v>
      </c>
      <c r="N4912" s="37">
        <f t="shared" si="536"/>
        <v>2024</v>
      </c>
      <c r="O4912" s="38" t="str">
        <f t="shared" si="537"/>
        <v>Q1</v>
      </c>
      <c r="P4912" s="37">
        <f t="shared" si="538"/>
        <v>2</v>
      </c>
    </row>
    <row r="4913" spans="1:16" x14ac:dyDescent="0.25">
      <c r="A4913" s="31">
        <v>45323</v>
      </c>
      <c r="B4913" s="32" t="s">
        <v>83</v>
      </c>
      <c r="C4913" s="32" t="s">
        <v>79</v>
      </c>
      <c r="D4913" s="32" t="s">
        <v>77</v>
      </c>
      <c r="E4913" s="33">
        <v>14</v>
      </c>
      <c r="F4913" s="34">
        <v>9157.7000000000007</v>
      </c>
      <c r="G4913" s="34">
        <v>666.35</v>
      </c>
      <c r="H4913" s="34">
        <v>4529.53</v>
      </c>
      <c r="I4913" s="34">
        <v>0</v>
      </c>
      <c r="J4913" s="35">
        <f t="shared" si="532"/>
        <v>8491.35</v>
      </c>
      <c r="K4913" s="35">
        <f t="shared" si="533"/>
        <v>3961.8200000000006</v>
      </c>
      <c r="L4913" s="35">
        <f t="shared" si="534"/>
        <v>3961.8200000000006</v>
      </c>
      <c r="M4913" s="36">
        <f t="shared" si="535"/>
        <v>0.46657127547445348</v>
      </c>
      <c r="N4913" s="37">
        <f t="shared" si="536"/>
        <v>2024</v>
      </c>
      <c r="O4913" s="38" t="str">
        <f t="shared" si="537"/>
        <v>Q1</v>
      </c>
      <c r="P4913" s="37">
        <f t="shared" si="538"/>
        <v>2</v>
      </c>
    </row>
    <row r="4914" spans="1:16" x14ac:dyDescent="0.25">
      <c r="A4914" s="31">
        <v>45323</v>
      </c>
      <c r="B4914" s="32" t="s">
        <v>84</v>
      </c>
      <c r="C4914" s="32" t="s">
        <v>86</v>
      </c>
      <c r="D4914" s="32" t="s">
        <v>76</v>
      </c>
      <c r="E4914" s="33">
        <v>61</v>
      </c>
      <c r="F4914" s="34">
        <v>244407</v>
      </c>
      <c r="G4914" s="34">
        <v>0</v>
      </c>
      <c r="H4914" s="34">
        <v>200619.57</v>
      </c>
      <c r="I4914" s="34">
        <v>25633.31</v>
      </c>
      <c r="J4914" s="35">
        <f t="shared" si="532"/>
        <v>244407</v>
      </c>
      <c r="K4914" s="35">
        <f t="shared" si="533"/>
        <v>43787.429999999993</v>
      </c>
      <c r="L4914" s="35">
        <f t="shared" si="534"/>
        <v>18154.119999999992</v>
      </c>
      <c r="M4914" s="36">
        <f t="shared" si="535"/>
        <v>0.17915783917809225</v>
      </c>
      <c r="N4914" s="37">
        <f t="shared" si="536"/>
        <v>2024</v>
      </c>
      <c r="O4914" s="38" t="str">
        <f t="shared" si="537"/>
        <v>Q1</v>
      </c>
      <c r="P4914" s="37">
        <f t="shared" si="538"/>
        <v>2</v>
      </c>
    </row>
    <row r="4915" spans="1:16" x14ac:dyDescent="0.25">
      <c r="A4915" s="31">
        <v>45323</v>
      </c>
      <c r="B4915" s="32" t="s">
        <v>84</v>
      </c>
      <c r="C4915" s="32" t="s">
        <v>86</v>
      </c>
      <c r="D4915" s="32" t="s">
        <v>77</v>
      </c>
      <c r="E4915" s="33">
        <v>14</v>
      </c>
      <c r="F4915" s="34">
        <v>44940.15</v>
      </c>
      <c r="G4915" s="34">
        <v>2934.27</v>
      </c>
      <c r="H4915" s="34">
        <v>35883.08</v>
      </c>
      <c r="I4915" s="34">
        <v>4451.04</v>
      </c>
      <c r="J4915" s="35">
        <f t="shared" si="532"/>
        <v>42005.880000000005</v>
      </c>
      <c r="K4915" s="35">
        <f t="shared" si="533"/>
        <v>6122.8000000000029</v>
      </c>
      <c r="L4915" s="35">
        <f t="shared" si="534"/>
        <v>1671.7600000000029</v>
      </c>
      <c r="M4915" s="36">
        <f t="shared" si="535"/>
        <v>0.14576054590452581</v>
      </c>
      <c r="N4915" s="37">
        <f t="shared" si="536"/>
        <v>2024</v>
      </c>
      <c r="O4915" s="38" t="str">
        <f t="shared" si="537"/>
        <v>Q1</v>
      </c>
      <c r="P4915" s="37">
        <f t="shared" si="538"/>
        <v>2</v>
      </c>
    </row>
    <row r="4916" spans="1:16" x14ac:dyDescent="0.25">
      <c r="A4916" s="31">
        <v>45323</v>
      </c>
      <c r="B4916" s="32" t="s">
        <v>84</v>
      </c>
      <c r="C4916" s="32" t="s">
        <v>75</v>
      </c>
      <c r="D4916" s="32" t="s">
        <v>76</v>
      </c>
      <c r="E4916" s="33">
        <v>67</v>
      </c>
      <c r="F4916" s="34">
        <v>265735.88</v>
      </c>
      <c r="G4916" s="34">
        <v>0</v>
      </c>
      <c r="H4916" s="34">
        <v>215840.42</v>
      </c>
      <c r="I4916" s="34">
        <v>0</v>
      </c>
      <c r="J4916" s="35">
        <f t="shared" si="532"/>
        <v>265735.88</v>
      </c>
      <c r="K4916" s="35">
        <f t="shared" si="533"/>
        <v>49895.459999999992</v>
      </c>
      <c r="L4916" s="35">
        <f t="shared" si="534"/>
        <v>49895.459999999992</v>
      </c>
      <c r="M4916" s="36">
        <f t="shared" si="535"/>
        <v>0.18776335359756458</v>
      </c>
      <c r="N4916" s="37">
        <f t="shared" si="536"/>
        <v>2024</v>
      </c>
      <c r="O4916" s="38" t="str">
        <f t="shared" si="537"/>
        <v>Q1</v>
      </c>
      <c r="P4916" s="37">
        <f t="shared" si="538"/>
        <v>2</v>
      </c>
    </row>
    <row r="4917" spans="1:16" x14ac:dyDescent="0.25">
      <c r="A4917" s="31">
        <v>45323</v>
      </c>
      <c r="B4917" s="32" t="s">
        <v>84</v>
      </c>
      <c r="C4917" s="32" t="s">
        <v>75</v>
      </c>
      <c r="D4917" s="32" t="s">
        <v>77</v>
      </c>
      <c r="E4917" s="33">
        <v>16</v>
      </c>
      <c r="F4917" s="34">
        <v>65301.27</v>
      </c>
      <c r="G4917" s="34">
        <v>4646.07</v>
      </c>
      <c r="H4917" s="34">
        <v>53521.37</v>
      </c>
      <c r="I4917" s="34">
        <v>0</v>
      </c>
      <c r="J4917" s="35">
        <f t="shared" si="532"/>
        <v>60655.199999999997</v>
      </c>
      <c r="K4917" s="35">
        <f t="shared" si="533"/>
        <v>7133.8299999999945</v>
      </c>
      <c r="L4917" s="35">
        <f t="shared" si="534"/>
        <v>7133.8299999999945</v>
      </c>
      <c r="M4917" s="36">
        <f t="shared" si="535"/>
        <v>0.11761283451377615</v>
      </c>
      <c r="N4917" s="37">
        <f t="shared" si="536"/>
        <v>2024</v>
      </c>
      <c r="O4917" s="38" t="str">
        <f t="shared" si="537"/>
        <v>Q1</v>
      </c>
      <c r="P4917" s="37">
        <f t="shared" si="538"/>
        <v>2</v>
      </c>
    </row>
    <row r="4918" spans="1:16" x14ac:dyDescent="0.25">
      <c r="A4918" s="31">
        <v>45323</v>
      </c>
      <c r="B4918" s="32" t="s">
        <v>84</v>
      </c>
      <c r="C4918" s="32" t="s">
        <v>78</v>
      </c>
      <c r="D4918" s="32" t="s">
        <v>76</v>
      </c>
      <c r="E4918" s="33">
        <v>126</v>
      </c>
      <c r="F4918" s="34">
        <v>543689.84</v>
      </c>
      <c r="G4918" s="34">
        <v>0</v>
      </c>
      <c r="H4918" s="34">
        <v>430574.87</v>
      </c>
      <c r="I4918" s="34">
        <v>0</v>
      </c>
      <c r="J4918" s="35">
        <f t="shared" si="532"/>
        <v>543689.84</v>
      </c>
      <c r="K4918" s="35">
        <f t="shared" si="533"/>
        <v>113114.96999999997</v>
      </c>
      <c r="L4918" s="35">
        <f t="shared" si="534"/>
        <v>113114.96999999997</v>
      </c>
      <c r="M4918" s="36">
        <f t="shared" si="535"/>
        <v>0.20805054955597474</v>
      </c>
      <c r="N4918" s="37">
        <f t="shared" si="536"/>
        <v>2024</v>
      </c>
      <c r="O4918" s="38" t="str">
        <f t="shared" si="537"/>
        <v>Q1</v>
      </c>
      <c r="P4918" s="37">
        <f t="shared" si="538"/>
        <v>2</v>
      </c>
    </row>
    <row r="4919" spans="1:16" x14ac:dyDescent="0.25">
      <c r="A4919" s="31">
        <v>45323</v>
      </c>
      <c r="B4919" s="32" t="s">
        <v>84</v>
      </c>
      <c r="C4919" s="32" t="s">
        <v>78</v>
      </c>
      <c r="D4919" s="32" t="s">
        <v>77</v>
      </c>
      <c r="E4919" s="33">
        <v>11</v>
      </c>
      <c r="F4919" s="34">
        <v>38651.89</v>
      </c>
      <c r="G4919" s="34">
        <v>1932.59</v>
      </c>
      <c r="H4919" s="34">
        <v>26802.11</v>
      </c>
      <c r="I4919" s="34">
        <v>0</v>
      </c>
      <c r="J4919" s="35">
        <f t="shared" si="532"/>
        <v>36719.300000000003</v>
      </c>
      <c r="K4919" s="35">
        <f t="shared" si="533"/>
        <v>9917.1900000000023</v>
      </c>
      <c r="L4919" s="35">
        <f t="shared" si="534"/>
        <v>9917.1900000000023</v>
      </c>
      <c r="M4919" s="36">
        <f t="shared" si="535"/>
        <v>0.27008112899755721</v>
      </c>
      <c r="N4919" s="37">
        <f t="shared" si="536"/>
        <v>2024</v>
      </c>
      <c r="O4919" s="38" t="str">
        <f t="shared" si="537"/>
        <v>Q1</v>
      </c>
      <c r="P4919" s="37">
        <f t="shared" si="538"/>
        <v>2</v>
      </c>
    </row>
    <row r="4920" spans="1:16" x14ac:dyDescent="0.25">
      <c r="A4920" s="31">
        <v>45323</v>
      </c>
      <c r="B4920" s="32" t="s">
        <v>84</v>
      </c>
      <c r="C4920" s="32" t="s">
        <v>79</v>
      </c>
      <c r="D4920" s="32" t="s">
        <v>76</v>
      </c>
      <c r="E4920" s="33">
        <v>18</v>
      </c>
      <c r="F4920" s="34">
        <v>75515.8</v>
      </c>
      <c r="G4920" s="34">
        <v>0</v>
      </c>
      <c r="H4920" s="34">
        <v>60781.8</v>
      </c>
      <c r="I4920" s="34">
        <v>0</v>
      </c>
      <c r="J4920" s="35">
        <f t="shared" si="532"/>
        <v>75515.8</v>
      </c>
      <c r="K4920" s="35">
        <f t="shared" si="533"/>
        <v>14734</v>
      </c>
      <c r="L4920" s="35">
        <f t="shared" si="534"/>
        <v>14734</v>
      </c>
      <c r="M4920" s="36">
        <f t="shared" si="535"/>
        <v>0.19511148660280364</v>
      </c>
      <c r="N4920" s="37">
        <f t="shared" si="536"/>
        <v>2024</v>
      </c>
      <c r="O4920" s="38" t="str">
        <f t="shared" si="537"/>
        <v>Q1</v>
      </c>
      <c r="P4920" s="37">
        <f t="shared" si="538"/>
        <v>2</v>
      </c>
    </row>
    <row r="4921" spans="1:16" x14ac:dyDescent="0.25">
      <c r="A4921" s="31">
        <v>45323</v>
      </c>
      <c r="B4921" s="32" t="s">
        <v>84</v>
      </c>
      <c r="C4921" s="32" t="s">
        <v>79</v>
      </c>
      <c r="D4921" s="32" t="s">
        <v>77</v>
      </c>
      <c r="E4921" s="33">
        <v>8</v>
      </c>
      <c r="F4921" s="34">
        <v>43365.47</v>
      </c>
      <c r="G4921" s="34">
        <v>2674.33</v>
      </c>
      <c r="H4921" s="34">
        <v>35293.46</v>
      </c>
      <c r="I4921" s="34">
        <v>0</v>
      </c>
      <c r="J4921" s="35">
        <f t="shared" si="532"/>
        <v>40691.14</v>
      </c>
      <c r="K4921" s="35">
        <f t="shared" si="533"/>
        <v>5397.68</v>
      </c>
      <c r="L4921" s="35">
        <f t="shared" si="534"/>
        <v>5397.68</v>
      </c>
      <c r="M4921" s="36">
        <f t="shared" si="535"/>
        <v>0.13265000685652947</v>
      </c>
      <c r="N4921" s="37">
        <f t="shared" si="536"/>
        <v>2024</v>
      </c>
      <c r="O4921" s="38" t="str">
        <f t="shared" si="537"/>
        <v>Q1</v>
      </c>
      <c r="P4921" s="37">
        <f t="shared" si="538"/>
        <v>2</v>
      </c>
    </row>
    <row r="4922" spans="1:16" x14ac:dyDescent="0.25">
      <c r="A4922" s="31">
        <v>45323</v>
      </c>
      <c r="B4922" s="32" t="s">
        <v>85</v>
      </c>
      <c r="C4922" s="32" t="s">
        <v>86</v>
      </c>
      <c r="D4922" s="32" t="s">
        <v>76</v>
      </c>
      <c r="E4922" s="33">
        <v>49</v>
      </c>
      <c r="F4922" s="34">
        <v>64735.35</v>
      </c>
      <c r="G4922" s="34">
        <v>0</v>
      </c>
      <c r="H4922" s="34">
        <v>35952.019999999997</v>
      </c>
      <c r="I4922" s="34">
        <v>6791.92</v>
      </c>
      <c r="J4922" s="35">
        <f t="shared" si="532"/>
        <v>64735.35</v>
      </c>
      <c r="K4922" s="35">
        <f t="shared" si="533"/>
        <v>28783.33</v>
      </c>
      <c r="L4922" s="35">
        <f t="shared" si="534"/>
        <v>21991.410000000003</v>
      </c>
      <c r="M4922" s="36">
        <f t="shared" si="535"/>
        <v>0.44463079291299118</v>
      </c>
      <c r="N4922" s="37">
        <f t="shared" si="536"/>
        <v>2024</v>
      </c>
      <c r="O4922" s="38" t="str">
        <f t="shared" si="537"/>
        <v>Q1</v>
      </c>
      <c r="P4922" s="37">
        <f t="shared" si="538"/>
        <v>2</v>
      </c>
    </row>
    <row r="4923" spans="1:16" x14ac:dyDescent="0.25">
      <c r="A4923" s="31">
        <v>45323</v>
      </c>
      <c r="B4923" s="32" t="s">
        <v>85</v>
      </c>
      <c r="C4923" s="32" t="s">
        <v>86</v>
      </c>
      <c r="D4923" s="32" t="s">
        <v>77</v>
      </c>
      <c r="E4923" s="33">
        <v>13</v>
      </c>
      <c r="F4923" s="34">
        <v>20641.13</v>
      </c>
      <c r="G4923" s="34">
        <v>1265.6099999999999</v>
      </c>
      <c r="H4923" s="34">
        <v>11923.48</v>
      </c>
      <c r="I4923" s="34">
        <v>2055.29</v>
      </c>
      <c r="J4923" s="35">
        <f t="shared" si="532"/>
        <v>19375.52</v>
      </c>
      <c r="K4923" s="35">
        <f t="shared" si="533"/>
        <v>7452.0400000000009</v>
      </c>
      <c r="L4923" s="35">
        <f t="shared" si="534"/>
        <v>5396.7500000000009</v>
      </c>
      <c r="M4923" s="36">
        <f t="shared" si="535"/>
        <v>0.38461109688927064</v>
      </c>
      <c r="N4923" s="37">
        <f t="shared" si="536"/>
        <v>2024</v>
      </c>
      <c r="O4923" s="38" t="str">
        <f t="shared" si="537"/>
        <v>Q1</v>
      </c>
      <c r="P4923" s="37">
        <f t="shared" si="538"/>
        <v>2</v>
      </c>
    </row>
    <row r="4924" spans="1:16" x14ac:dyDescent="0.25">
      <c r="A4924" s="31">
        <v>45323</v>
      </c>
      <c r="B4924" s="32" t="s">
        <v>85</v>
      </c>
      <c r="C4924" s="32" t="s">
        <v>75</v>
      </c>
      <c r="D4924" s="32" t="s">
        <v>76</v>
      </c>
      <c r="E4924" s="33">
        <v>68</v>
      </c>
      <c r="F4924" s="34">
        <v>97472.68</v>
      </c>
      <c r="G4924" s="34">
        <v>0</v>
      </c>
      <c r="H4924" s="34">
        <v>52039.839999999997</v>
      </c>
      <c r="I4924" s="34">
        <v>0</v>
      </c>
      <c r="J4924" s="35">
        <f t="shared" si="532"/>
        <v>97472.68</v>
      </c>
      <c r="K4924" s="35">
        <f t="shared" si="533"/>
        <v>45432.84</v>
      </c>
      <c r="L4924" s="35">
        <f t="shared" si="534"/>
        <v>45432.84</v>
      </c>
      <c r="M4924" s="36">
        <f t="shared" si="535"/>
        <v>0.4661084521324334</v>
      </c>
      <c r="N4924" s="37">
        <f t="shared" si="536"/>
        <v>2024</v>
      </c>
      <c r="O4924" s="38" t="str">
        <f t="shared" si="537"/>
        <v>Q1</v>
      </c>
      <c r="P4924" s="37">
        <f t="shared" si="538"/>
        <v>2</v>
      </c>
    </row>
    <row r="4925" spans="1:16" x14ac:dyDescent="0.25">
      <c r="A4925" s="31">
        <v>45323</v>
      </c>
      <c r="B4925" s="32" t="s">
        <v>85</v>
      </c>
      <c r="C4925" s="32" t="s">
        <v>75</v>
      </c>
      <c r="D4925" s="32" t="s">
        <v>77</v>
      </c>
      <c r="E4925" s="33">
        <v>9</v>
      </c>
      <c r="F4925" s="34">
        <v>11026.49</v>
      </c>
      <c r="G4925" s="34">
        <v>706.89</v>
      </c>
      <c r="H4925" s="34">
        <v>6446.86</v>
      </c>
      <c r="I4925" s="34">
        <v>0</v>
      </c>
      <c r="J4925" s="35">
        <f t="shared" si="532"/>
        <v>10319.6</v>
      </c>
      <c r="K4925" s="35">
        <f t="shared" si="533"/>
        <v>3872.7400000000007</v>
      </c>
      <c r="L4925" s="35">
        <f t="shared" si="534"/>
        <v>3872.7400000000007</v>
      </c>
      <c r="M4925" s="36">
        <f t="shared" si="535"/>
        <v>0.37528004961432621</v>
      </c>
      <c r="N4925" s="37">
        <f t="shared" si="536"/>
        <v>2024</v>
      </c>
      <c r="O4925" s="38" t="str">
        <f t="shared" si="537"/>
        <v>Q1</v>
      </c>
      <c r="P4925" s="37">
        <f t="shared" si="538"/>
        <v>2</v>
      </c>
    </row>
    <row r="4926" spans="1:16" x14ac:dyDescent="0.25">
      <c r="A4926" s="31">
        <v>45323</v>
      </c>
      <c r="B4926" s="32" t="s">
        <v>85</v>
      </c>
      <c r="C4926" s="32" t="s">
        <v>78</v>
      </c>
      <c r="D4926" s="32" t="s">
        <v>76</v>
      </c>
      <c r="E4926" s="33">
        <v>177</v>
      </c>
      <c r="F4926" s="34">
        <v>228641.1</v>
      </c>
      <c r="G4926" s="34">
        <v>0</v>
      </c>
      <c r="H4926" s="34">
        <v>122170.96</v>
      </c>
      <c r="I4926" s="34">
        <v>0</v>
      </c>
      <c r="J4926" s="35">
        <f t="shared" si="532"/>
        <v>228641.1</v>
      </c>
      <c r="K4926" s="35">
        <f t="shared" si="533"/>
        <v>106470.14</v>
      </c>
      <c r="L4926" s="35">
        <f t="shared" si="534"/>
        <v>106470.14</v>
      </c>
      <c r="M4926" s="36">
        <f t="shared" si="535"/>
        <v>0.46566492201095955</v>
      </c>
      <c r="N4926" s="37">
        <f t="shared" si="536"/>
        <v>2024</v>
      </c>
      <c r="O4926" s="38" t="str">
        <f t="shared" si="537"/>
        <v>Q1</v>
      </c>
      <c r="P4926" s="37">
        <f t="shared" si="538"/>
        <v>2</v>
      </c>
    </row>
    <row r="4927" spans="1:16" x14ac:dyDescent="0.25">
      <c r="A4927" s="31">
        <v>45323</v>
      </c>
      <c r="B4927" s="32" t="s">
        <v>85</v>
      </c>
      <c r="C4927" s="32" t="s">
        <v>78</v>
      </c>
      <c r="D4927" s="32" t="s">
        <v>77</v>
      </c>
      <c r="E4927" s="33">
        <v>26</v>
      </c>
      <c r="F4927" s="34">
        <v>37345.449999999997</v>
      </c>
      <c r="G4927" s="34">
        <v>1867.27</v>
      </c>
      <c r="H4927" s="34">
        <v>19617.87</v>
      </c>
      <c r="I4927" s="34">
        <v>0</v>
      </c>
      <c r="J4927" s="35">
        <f t="shared" si="532"/>
        <v>35478.18</v>
      </c>
      <c r="K4927" s="35">
        <f t="shared" si="533"/>
        <v>15860.310000000001</v>
      </c>
      <c r="L4927" s="35">
        <f t="shared" si="534"/>
        <v>15860.310000000001</v>
      </c>
      <c r="M4927" s="36">
        <f t="shared" si="535"/>
        <v>0.44704407046810185</v>
      </c>
      <c r="N4927" s="37">
        <f t="shared" si="536"/>
        <v>2024</v>
      </c>
      <c r="O4927" s="38" t="str">
        <f t="shared" si="537"/>
        <v>Q1</v>
      </c>
      <c r="P4927" s="37">
        <f t="shared" si="538"/>
        <v>2</v>
      </c>
    </row>
    <row r="4928" spans="1:16" x14ac:dyDescent="0.25">
      <c r="A4928" s="31">
        <v>45323</v>
      </c>
      <c r="B4928" s="32" t="s">
        <v>85</v>
      </c>
      <c r="C4928" s="32" t="s">
        <v>79</v>
      </c>
      <c r="D4928" s="32" t="s">
        <v>76</v>
      </c>
      <c r="E4928" s="33">
        <v>22</v>
      </c>
      <c r="F4928" s="34">
        <v>30015.58</v>
      </c>
      <c r="G4928" s="34">
        <v>0</v>
      </c>
      <c r="H4928" s="34">
        <v>15375.47</v>
      </c>
      <c r="I4928" s="34">
        <v>0</v>
      </c>
      <c r="J4928" s="35">
        <f t="shared" si="532"/>
        <v>30015.58</v>
      </c>
      <c r="K4928" s="35">
        <f t="shared" si="533"/>
        <v>14640.110000000002</v>
      </c>
      <c r="L4928" s="35">
        <f t="shared" si="534"/>
        <v>14640.110000000002</v>
      </c>
      <c r="M4928" s="36">
        <f t="shared" si="535"/>
        <v>0.48775036164551883</v>
      </c>
      <c r="N4928" s="37">
        <f t="shared" si="536"/>
        <v>2024</v>
      </c>
      <c r="O4928" s="38" t="str">
        <f t="shared" si="537"/>
        <v>Q1</v>
      </c>
      <c r="P4928" s="37">
        <f t="shared" si="538"/>
        <v>2</v>
      </c>
    </row>
    <row r="4929" spans="1:16" x14ac:dyDescent="0.25">
      <c r="A4929" s="31">
        <v>45323</v>
      </c>
      <c r="B4929" s="32" t="s">
        <v>85</v>
      </c>
      <c r="C4929" s="32" t="s">
        <v>79</v>
      </c>
      <c r="D4929" s="32" t="s">
        <v>77</v>
      </c>
      <c r="E4929" s="33">
        <v>3</v>
      </c>
      <c r="F4929" s="34">
        <v>1824.27</v>
      </c>
      <c r="G4929" s="34">
        <v>145.94</v>
      </c>
      <c r="H4929" s="34">
        <v>1047.79</v>
      </c>
      <c r="I4929" s="34">
        <v>0</v>
      </c>
      <c r="J4929" s="35">
        <f t="shared" si="532"/>
        <v>1678.33</v>
      </c>
      <c r="K4929" s="35">
        <f t="shared" si="533"/>
        <v>630.54</v>
      </c>
      <c r="L4929" s="35">
        <f t="shared" si="534"/>
        <v>630.54</v>
      </c>
      <c r="M4929" s="36">
        <f t="shared" si="535"/>
        <v>0.37569488717951771</v>
      </c>
      <c r="N4929" s="37">
        <f t="shared" si="536"/>
        <v>2024</v>
      </c>
      <c r="O4929" s="38" t="str">
        <f t="shared" si="537"/>
        <v>Q1</v>
      </c>
      <c r="P4929" s="37">
        <f t="shared" si="538"/>
        <v>2</v>
      </c>
    </row>
    <row r="4930" spans="1:16" x14ac:dyDescent="0.25">
      <c r="A4930" s="31">
        <v>45352</v>
      </c>
      <c r="B4930" s="32" t="s">
        <v>74</v>
      </c>
      <c r="C4930" s="32" t="s">
        <v>86</v>
      </c>
      <c r="D4930" s="32" t="s">
        <v>76</v>
      </c>
      <c r="E4930" s="33">
        <v>168</v>
      </c>
      <c r="F4930" s="34">
        <v>77159.56</v>
      </c>
      <c r="G4930" s="34">
        <v>0</v>
      </c>
      <c r="H4930" s="34">
        <v>44088.639999999999</v>
      </c>
      <c r="I4930" s="34">
        <v>8072.6</v>
      </c>
      <c r="J4930" s="35">
        <f t="shared" ref="J4930:J4993" si="539">F4930-G4930</f>
        <v>77159.56</v>
      </c>
      <c r="K4930" s="35">
        <f t="shared" ref="K4930:K4993" si="540">J4930-H4930</f>
        <v>33070.92</v>
      </c>
      <c r="L4930" s="35">
        <f t="shared" ref="L4930:L4993" si="541">K4930-I4930</f>
        <v>24998.32</v>
      </c>
      <c r="M4930" s="36">
        <f t="shared" ref="M4930:M4993" si="542">IF(J4930=0,0,K4930/J4930)</f>
        <v>0.42860431034080548</v>
      </c>
      <c r="N4930" s="37">
        <f t="shared" ref="N4930:N4993" si="543">YEAR(A4930)</f>
        <v>2024</v>
      </c>
      <c r="O4930" s="38" t="str">
        <f t="shared" ref="O4930:O4993" si="544">"Q"&amp;ROUNDUP(MONTH(A4930)/3,0)</f>
        <v>Q1</v>
      </c>
      <c r="P4930" s="37">
        <f t="shared" ref="P4930:P4993" si="545">MONTH(A4930)</f>
        <v>3</v>
      </c>
    </row>
    <row r="4931" spans="1:16" x14ac:dyDescent="0.25">
      <c r="A4931" s="31">
        <v>45352</v>
      </c>
      <c r="B4931" s="32" t="s">
        <v>74</v>
      </c>
      <c r="C4931" s="32" t="s">
        <v>86</v>
      </c>
      <c r="D4931" s="32" t="s">
        <v>77</v>
      </c>
      <c r="E4931" s="33">
        <v>28</v>
      </c>
      <c r="F4931" s="34">
        <v>12351.65</v>
      </c>
      <c r="G4931" s="34">
        <v>864.05</v>
      </c>
      <c r="H4931" s="34">
        <v>7348.61</v>
      </c>
      <c r="I4931" s="34">
        <v>1217.42</v>
      </c>
      <c r="J4931" s="35">
        <f t="shared" si="539"/>
        <v>11487.6</v>
      </c>
      <c r="K4931" s="35">
        <f t="shared" si="540"/>
        <v>4138.9900000000007</v>
      </c>
      <c r="L4931" s="35">
        <f t="shared" si="541"/>
        <v>2921.5700000000006</v>
      </c>
      <c r="M4931" s="36">
        <f t="shared" si="542"/>
        <v>0.36030067202897043</v>
      </c>
      <c r="N4931" s="37">
        <f t="shared" si="543"/>
        <v>2024</v>
      </c>
      <c r="O4931" s="38" t="str">
        <f t="shared" si="544"/>
        <v>Q1</v>
      </c>
      <c r="P4931" s="37">
        <f t="shared" si="545"/>
        <v>3</v>
      </c>
    </row>
    <row r="4932" spans="1:16" x14ac:dyDescent="0.25">
      <c r="A4932" s="31">
        <v>45352</v>
      </c>
      <c r="B4932" s="32" t="s">
        <v>74</v>
      </c>
      <c r="C4932" s="32" t="s">
        <v>75</v>
      </c>
      <c r="D4932" s="32" t="s">
        <v>76</v>
      </c>
      <c r="E4932" s="33">
        <v>195</v>
      </c>
      <c r="F4932" s="34">
        <v>98342.07</v>
      </c>
      <c r="G4932" s="34">
        <v>0</v>
      </c>
      <c r="H4932" s="34">
        <v>58366.25</v>
      </c>
      <c r="I4932" s="34">
        <v>0</v>
      </c>
      <c r="J4932" s="35">
        <f t="shared" si="539"/>
        <v>98342.07</v>
      </c>
      <c r="K4932" s="35">
        <f t="shared" si="540"/>
        <v>39975.820000000007</v>
      </c>
      <c r="L4932" s="35">
        <f t="shared" si="541"/>
        <v>39975.820000000007</v>
      </c>
      <c r="M4932" s="36">
        <f t="shared" si="542"/>
        <v>0.4064976464294478</v>
      </c>
      <c r="N4932" s="37">
        <f t="shared" si="543"/>
        <v>2024</v>
      </c>
      <c r="O4932" s="38" t="str">
        <f t="shared" si="544"/>
        <v>Q1</v>
      </c>
      <c r="P4932" s="37">
        <f t="shared" si="545"/>
        <v>3</v>
      </c>
    </row>
    <row r="4933" spans="1:16" x14ac:dyDescent="0.25">
      <c r="A4933" s="31">
        <v>45352</v>
      </c>
      <c r="B4933" s="32" t="s">
        <v>74</v>
      </c>
      <c r="C4933" s="32" t="s">
        <v>75</v>
      </c>
      <c r="D4933" s="32" t="s">
        <v>77</v>
      </c>
      <c r="E4933" s="33">
        <v>23</v>
      </c>
      <c r="F4933" s="34">
        <v>9897.01</v>
      </c>
      <c r="G4933" s="34">
        <v>665.25</v>
      </c>
      <c r="H4933" s="34">
        <v>5864.88</v>
      </c>
      <c r="I4933" s="34">
        <v>0</v>
      </c>
      <c r="J4933" s="35">
        <f t="shared" si="539"/>
        <v>9231.76</v>
      </c>
      <c r="K4933" s="35">
        <f t="shared" si="540"/>
        <v>3366.88</v>
      </c>
      <c r="L4933" s="35">
        <f t="shared" si="541"/>
        <v>3366.88</v>
      </c>
      <c r="M4933" s="36">
        <f t="shared" si="542"/>
        <v>0.36470618820246625</v>
      </c>
      <c r="N4933" s="37">
        <f t="shared" si="543"/>
        <v>2024</v>
      </c>
      <c r="O4933" s="38" t="str">
        <f t="shared" si="544"/>
        <v>Q1</v>
      </c>
      <c r="P4933" s="37">
        <f t="shared" si="545"/>
        <v>3</v>
      </c>
    </row>
    <row r="4934" spans="1:16" x14ac:dyDescent="0.25">
      <c r="A4934" s="31">
        <v>45352</v>
      </c>
      <c r="B4934" s="32" t="s">
        <v>74</v>
      </c>
      <c r="C4934" s="32" t="s">
        <v>78</v>
      </c>
      <c r="D4934" s="32" t="s">
        <v>76</v>
      </c>
      <c r="E4934" s="33">
        <v>711</v>
      </c>
      <c r="F4934" s="34">
        <v>303915.78999999998</v>
      </c>
      <c r="G4934" s="34">
        <v>0</v>
      </c>
      <c r="H4934" s="34">
        <v>176473.29</v>
      </c>
      <c r="I4934" s="34">
        <v>0</v>
      </c>
      <c r="J4934" s="35">
        <f t="shared" si="539"/>
        <v>303915.78999999998</v>
      </c>
      <c r="K4934" s="35">
        <f t="shared" si="540"/>
        <v>127442.49999999997</v>
      </c>
      <c r="L4934" s="35">
        <f t="shared" si="541"/>
        <v>127442.49999999997</v>
      </c>
      <c r="M4934" s="36">
        <f t="shared" si="542"/>
        <v>0.41933490852844463</v>
      </c>
      <c r="N4934" s="37">
        <f t="shared" si="543"/>
        <v>2024</v>
      </c>
      <c r="O4934" s="38" t="str">
        <f t="shared" si="544"/>
        <v>Q1</v>
      </c>
      <c r="P4934" s="37">
        <f t="shared" si="545"/>
        <v>3</v>
      </c>
    </row>
    <row r="4935" spans="1:16" x14ac:dyDescent="0.25">
      <c r="A4935" s="31">
        <v>45352</v>
      </c>
      <c r="B4935" s="32" t="s">
        <v>74</v>
      </c>
      <c r="C4935" s="32" t="s">
        <v>78</v>
      </c>
      <c r="D4935" s="32" t="s">
        <v>77</v>
      </c>
      <c r="E4935" s="33">
        <v>71</v>
      </c>
      <c r="F4935" s="34">
        <v>28570.94</v>
      </c>
      <c r="G4935" s="34">
        <v>1428.56</v>
      </c>
      <c r="H4935" s="34">
        <v>18609.45</v>
      </c>
      <c r="I4935" s="34">
        <v>0</v>
      </c>
      <c r="J4935" s="35">
        <f t="shared" si="539"/>
        <v>27142.379999999997</v>
      </c>
      <c r="K4935" s="35">
        <f t="shared" si="540"/>
        <v>8532.9299999999967</v>
      </c>
      <c r="L4935" s="35">
        <f t="shared" si="541"/>
        <v>8532.9299999999967</v>
      </c>
      <c r="M4935" s="36">
        <f t="shared" si="542"/>
        <v>0.31437663167341984</v>
      </c>
      <c r="N4935" s="37">
        <f t="shared" si="543"/>
        <v>2024</v>
      </c>
      <c r="O4935" s="38" t="str">
        <f t="shared" si="544"/>
        <v>Q1</v>
      </c>
      <c r="P4935" s="37">
        <f t="shared" si="545"/>
        <v>3</v>
      </c>
    </row>
    <row r="4936" spans="1:16" x14ac:dyDescent="0.25">
      <c r="A4936" s="31">
        <v>45352</v>
      </c>
      <c r="B4936" s="32" t="s">
        <v>74</v>
      </c>
      <c r="C4936" s="32" t="s">
        <v>79</v>
      </c>
      <c r="D4936" s="32" t="s">
        <v>76</v>
      </c>
      <c r="E4936" s="33">
        <v>69</v>
      </c>
      <c r="F4936" s="34">
        <v>32678.74</v>
      </c>
      <c r="G4936" s="34">
        <v>0</v>
      </c>
      <c r="H4936" s="34">
        <v>18328.2</v>
      </c>
      <c r="I4936" s="34">
        <v>0</v>
      </c>
      <c r="J4936" s="35">
        <f t="shared" si="539"/>
        <v>32678.74</v>
      </c>
      <c r="K4936" s="35">
        <f t="shared" si="540"/>
        <v>14350.54</v>
      </c>
      <c r="L4936" s="35">
        <f t="shared" si="541"/>
        <v>14350.54</v>
      </c>
      <c r="M4936" s="36">
        <f t="shared" si="542"/>
        <v>0.43913994236007875</v>
      </c>
      <c r="N4936" s="37">
        <f t="shared" si="543"/>
        <v>2024</v>
      </c>
      <c r="O4936" s="38" t="str">
        <f t="shared" si="544"/>
        <v>Q1</v>
      </c>
      <c r="P4936" s="37">
        <f t="shared" si="545"/>
        <v>3</v>
      </c>
    </row>
    <row r="4937" spans="1:16" x14ac:dyDescent="0.25">
      <c r="A4937" s="31">
        <v>45352</v>
      </c>
      <c r="B4937" s="32" t="s">
        <v>74</v>
      </c>
      <c r="C4937" s="32" t="s">
        <v>79</v>
      </c>
      <c r="D4937" s="32" t="s">
        <v>77</v>
      </c>
      <c r="E4937" s="33">
        <v>12</v>
      </c>
      <c r="F4937" s="34">
        <v>4801.46</v>
      </c>
      <c r="G4937" s="34">
        <v>303.83</v>
      </c>
      <c r="H4937" s="34">
        <v>2725.29</v>
      </c>
      <c r="I4937" s="34">
        <v>0</v>
      </c>
      <c r="J4937" s="35">
        <f t="shared" si="539"/>
        <v>4497.63</v>
      </c>
      <c r="K4937" s="35">
        <f t="shared" si="540"/>
        <v>1772.3400000000001</v>
      </c>
      <c r="L4937" s="35">
        <f t="shared" si="541"/>
        <v>1772.3400000000001</v>
      </c>
      <c r="M4937" s="36">
        <f t="shared" si="542"/>
        <v>0.39406087205928458</v>
      </c>
      <c r="N4937" s="37">
        <f t="shared" si="543"/>
        <v>2024</v>
      </c>
      <c r="O4937" s="38" t="str">
        <f t="shared" si="544"/>
        <v>Q1</v>
      </c>
      <c r="P4937" s="37">
        <f t="shared" si="545"/>
        <v>3</v>
      </c>
    </row>
    <row r="4938" spans="1:16" x14ac:dyDescent="0.25">
      <c r="A4938" s="31">
        <v>45352</v>
      </c>
      <c r="B4938" s="32" t="s">
        <v>80</v>
      </c>
      <c r="C4938" s="32" t="s">
        <v>86</v>
      </c>
      <c r="D4938" s="32" t="s">
        <v>76</v>
      </c>
      <c r="E4938" s="33">
        <v>70</v>
      </c>
      <c r="F4938" s="34">
        <v>452951.89</v>
      </c>
      <c r="G4938" s="34">
        <v>0</v>
      </c>
      <c r="H4938" s="34">
        <v>378100.67</v>
      </c>
      <c r="I4938" s="34">
        <v>47529.37</v>
      </c>
      <c r="J4938" s="35">
        <f t="shared" si="539"/>
        <v>452951.89</v>
      </c>
      <c r="K4938" s="35">
        <f t="shared" si="540"/>
        <v>74851.22000000003</v>
      </c>
      <c r="L4938" s="35">
        <f t="shared" si="541"/>
        <v>27321.850000000028</v>
      </c>
      <c r="M4938" s="36">
        <f t="shared" si="542"/>
        <v>0.16525203151266249</v>
      </c>
      <c r="N4938" s="37">
        <f t="shared" si="543"/>
        <v>2024</v>
      </c>
      <c r="O4938" s="38" t="str">
        <f t="shared" si="544"/>
        <v>Q1</v>
      </c>
      <c r="P4938" s="37">
        <f t="shared" si="545"/>
        <v>3</v>
      </c>
    </row>
    <row r="4939" spans="1:16" x14ac:dyDescent="0.25">
      <c r="A4939" s="31">
        <v>45352</v>
      </c>
      <c r="B4939" s="32" t="s">
        <v>80</v>
      </c>
      <c r="C4939" s="32" t="s">
        <v>86</v>
      </c>
      <c r="D4939" s="32" t="s">
        <v>77</v>
      </c>
      <c r="E4939" s="33">
        <v>12</v>
      </c>
      <c r="F4939" s="34">
        <v>76471.89</v>
      </c>
      <c r="G4939" s="34">
        <v>5180.13</v>
      </c>
      <c r="H4939" s="34">
        <v>64887.78</v>
      </c>
      <c r="I4939" s="34">
        <v>7539.31</v>
      </c>
      <c r="J4939" s="35">
        <f t="shared" si="539"/>
        <v>71291.759999999995</v>
      </c>
      <c r="K4939" s="35">
        <f t="shared" si="540"/>
        <v>6403.9799999999959</v>
      </c>
      <c r="L4939" s="35">
        <f t="shared" si="541"/>
        <v>-1135.3300000000045</v>
      </c>
      <c r="M4939" s="36">
        <f t="shared" si="542"/>
        <v>8.9827772522378418E-2</v>
      </c>
      <c r="N4939" s="37">
        <f t="shared" si="543"/>
        <v>2024</v>
      </c>
      <c r="O4939" s="38" t="str">
        <f t="shared" si="544"/>
        <v>Q1</v>
      </c>
      <c r="P4939" s="37">
        <f t="shared" si="545"/>
        <v>3</v>
      </c>
    </row>
    <row r="4940" spans="1:16" x14ac:dyDescent="0.25">
      <c r="A4940" s="31">
        <v>45352</v>
      </c>
      <c r="B4940" s="32" t="s">
        <v>80</v>
      </c>
      <c r="C4940" s="32" t="s">
        <v>75</v>
      </c>
      <c r="D4940" s="32" t="s">
        <v>76</v>
      </c>
      <c r="E4940" s="33">
        <v>61</v>
      </c>
      <c r="F4940" s="34">
        <v>427197.61</v>
      </c>
      <c r="G4940" s="34">
        <v>0</v>
      </c>
      <c r="H4940" s="34">
        <v>356246.31</v>
      </c>
      <c r="I4940" s="34">
        <v>0</v>
      </c>
      <c r="J4940" s="35">
        <f t="shared" si="539"/>
        <v>427197.61</v>
      </c>
      <c r="K4940" s="35">
        <f t="shared" si="540"/>
        <v>70951.299999999988</v>
      </c>
      <c r="L4940" s="35">
        <f t="shared" si="541"/>
        <v>70951.299999999988</v>
      </c>
      <c r="M4940" s="36">
        <f t="shared" si="542"/>
        <v>0.1660854329217806</v>
      </c>
      <c r="N4940" s="37">
        <f t="shared" si="543"/>
        <v>2024</v>
      </c>
      <c r="O4940" s="38" t="str">
        <f t="shared" si="544"/>
        <v>Q1</v>
      </c>
      <c r="P4940" s="37">
        <f t="shared" si="545"/>
        <v>3</v>
      </c>
    </row>
    <row r="4941" spans="1:16" x14ac:dyDescent="0.25">
      <c r="A4941" s="31">
        <v>45352</v>
      </c>
      <c r="B4941" s="32" t="s">
        <v>80</v>
      </c>
      <c r="C4941" s="32" t="s">
        <v>75</v>
      </c>
      <c r="D4941" s="32" t="s">
        <v>77</v>
      </c>
      <c r="E4941" s="33">
        <v>19</v>
      </c>
      <c r="F4941" s="34">
        <v>110406.67</v>
      </c>
      <c r="G4941" s="34">
        <v>7165.09</v>
      </c>
      <c r="H4941" s="34">
        <v>94273.9</v>
      </c>
      <c r="I4941" s="34">
        <v>0</v>
      </c>
      <c r="J4941" s="35">
        <f t="shared" si="539"/>
        <v>103241.58</v>
      </c>
      <c r="K4941" s="35">
        <f t="shared" si="540"/>
        <v>8967.6800000000076</v>
      </c>
      <c r="L4941" s="35">
        <f t="shared" si="541"/>
        <v>8967.6800000000076</v>
      </c>
      <c r="M4941" s="36">
        <f t="shared" si="542"/>
        <v>8.6861127076900677E-2</v>
      </c>
      <c r="N4941" s="37">
        <f t="shared" si="543"/>
        <v>2024</v>
      </c>
      <c r="O4941" s="38" t="str">
        <f t="shared" si="544"/>
        <v>Q1</v>
      </c>
      <c r="P4941" s="37">
        <f t="shared" si="545"/>
        <v>3</v>
      </c>
    </row>
    <row r="4942" spans="1:16" x14ac:dyDescent="0.25">
      <c r="A4942" s="31">
        <v>45352</v>
      </c>
      <c r="B4942" s="32" t="s">
        <v>80</v>
      </c>
      <c r="C4942" s="32" t="s">
        <v>78</v>
      </c>
      <c r="D4942" s="32" t="s">
        <v>76</v>
      </c>
      <c r="E4942" s="33">
        <v>113</v>
      </c>
      <c r="F4942" s="34">
        <v>676664.97</v>
      </c>
      <c r="G4942" s="34">
        <v>0</v>
      </c>
      <c r="H4942" s="34">
        <v>572785.72</v>
      </c>
      <c r="I4942" s="34">
        <v>0</v>
      </c>
      <c r="J4942" s="35">
        <f t="shared" si="539"/>
        <v>676664.97</v>
      </c>
      <c r="K4942" s="35">
        <f t="shared" si="540"/>
        <v>103879.25</v>
      </c>
      <c r="L4942" s="35">
        <f t="shared" si="541"/>
        <v>103879.25</v>
      </c>
      <c r="M4942" s="36">
        <f t="shared" si="542"/>
        <v>0.15351651793057944</v>
      </c>
      <c r="N4942" s="37">
        <f t="shared" si="543"/>
        <v>2024</v>
      </c>
      <c r="O4942" s="38" t="str">
        <f t="shared" si="544"/>
        <v>Q1</v>
      </c>
      <c r="P4942" s="37">
        <f t="shared" si="545"/>
        <v>3</v>
      </c>
    </row>
    <row r="4943" spans="1:16" x14ac:dyDescent="0.25">
      <c r="A4943" s="31">
        <v>45352</v>
      </c>
      <c r="B4943" s="32" t="s">
        <v>80</v>
      </c>
      <c r="C4943" s="32" t="s">
        <v>78</v>
      </c>
      <c r="D4943" s="32" t="s">
        <v>77</v>
      </c>
      <c r="E4943" s="33">
        <v>12</v>
      </c>
      <c r="F4943" s="34">
        <v>100631.51</v>
      </c>
      <c r="G4943" s="34">
        <v>5031.6000000000004</v>
      </c>
      <c r="H4943" s="34">
        <v>84944.94</v>
      </c>
      <c r="I4943" s="34">
        <v>0</v>
      </c>
      <c r="J4943" s="35">
        <f t="shared" si="539"/>
        <v>95599.909999999989</v>
      </c>
      <c r="K4943" s="35">
        <f t="shared" si="540"/>
        <v>10654.969999999987</v>
      </c>
      <c r="L4943" s="35">
        <f t="shared" si="541"/>
        <v>10654.969999999987</v>
      </c>
      <c r="M4943" s="36">
        <f t="shared" si="542"/>
        <v>0.1114537660129595</v>
      </c>
      <c r="N4943" s="37">
        <f t="shared" si="543"/>
        <v>2024</v>
      </c>
      <c r="O4943" s="38" t="str">
        <f t="shared" si="544"/>
        <v>Q1</v>
      </c>
      <c r="P4943" s="37">
        <f t="shared" si="545"/>
        <v>3</v>
      </c>
    </row>
    <row r="4944" spans="1:16" x14ac:dyDescent="0.25">
      <c r="A4944" s="31">
        <v>45352</v>
      </c>
      <c r="B4944" s="32" t="s">
        <v>80</v>
      </c>
      <c r="C4944" s="32" t="s">
        <v>79</v>
      </c>
      <c r="D4944" s="32" t="s">
        <v>76</v>
      </c>
      <c r="E4944" s="33">
        <v>28</v>
      </c>
      <c r="F4944" s="34">
        <v>171427.85</v>
      </c>
      <c r="G4944" s="34">
        <v>0</v>
      </c>
      <c r="H4944" s="34">
        <v>145146.37</v>
      </c>
      <c r="I4944" s="34">
        <v>0</v>
      </c>
      <c r="J4944" s="35">
        <f t="shared" si="539"/>
        <v>171427.85</v>
      </c>
      <c r="K4944" s="35">
        <f t="shared" si="540"/>
        <v>26281.48000000001</v>
      </c>
      <c r="L4944" s="35">
        <f t="shared" si="541"/>
        <v>26281.48000000001</v>
      </c>
      <c r="M4944" s="36">
        <f t="shared" si="542"/>
        <v>0.15330927850988046</v>
      </c>
      <c r="N4944" s="37">
        <f t="shared" si="543"/>
        <v>2024</v>
      </c>
      <c r="O4944" s="38" t="str">
        <f t="shared" si="544"/>
        <v>Q1</v>
      </c>
      <c r="P4944" s="37">
        <f t="shared" si="545"/>
        <v>3</v>
      </c>
    </row>
    <row r="4945" spans="1:16" x14ac:dyDescent="0.25">
      <c r="A4945" s="31">
        <v>45352</v>
      </c>
      <c r="B4945" s="32" t="s">
        <v>80</v>
      </c>
      <c r="C4945" s="32" t="s">
        <v>79</v>
      </c>
      <c r="D4945" s="32" t="s">
        <v>77</v>
      </c>
      <c r="E4945" s="33">
        <v>3</v>
      </c>
      <c r="F4945" s="34">
        <v>16095.09</v>
      </c>
      <c r="G4945" s="34">
        <v>804.76</v>
      </c>
      <c r="H4945" s="34">
        <v>13568.53</v>
      </c>
      <c r="I4945" s="34">
        <v>0</v>
      </c>
      <c r="J4945" s="35">
        <f t="shared" si="539"/>
        <v>15290.33</v>
      </c>
      <c r="K4945" s="35">
        <f t="shared" si="540"/>
        <v>1721.7999999999993</v>
      </c>
      <c r="L4945" s="35">
        <f t="shared" si="541"/>
        <v>1721.7999999999993</v>
      </c>
      <c r="M4945" s="36">
        <f t="shared" si="542"/>
        <v>0.11260711835519568</v>
      </c>
      <c r="N4945" s="37">
        <f t="shared" si="543"/>
        <v>2024</v>
      </c>
      <c r="O4945" s="38" t="str">
        <f t="shared" si="544"/>
        <v>Q1</v>
      </c>
      <c r="P4945" s="37">
        <f t="shared" si="545"/>
        <v>3</v>
      </c>
    </row>
    <row r="4946" spans="1:16" x14ac:dyDescent="0.25">
      <c r="A4946" s="31">
        <v>45352</v>
      </c>
      <c r="B4946" s="32" t="s">
        <v>81</v>
      </c>
      <c r="C4946" s="32" t="s">
        <v>86</v>
      </c>
      <c r="D4946" s="32" t="s">
        <v>76</v>
      </c>
      <c r="E4946" s="33">
        <v>130</v>
      </c>
      <c r="F4946" s="34">
        <v>103527.8</v>
      </c>
      <c r="G4946" s="34">
        <v>0</v>
      </c>
      <c r="H4946" s="34">
        <v>45849.75</v>
      </c>
      <c r="I4946" s="34">
        <v>10807.11</v>
      </c>
      <c r="J4946" s="35">
        <f t="shared" si="539"/>
        <v>103527.8</v>
      </c>
      <c r="K4946" s="35">
        <f t="shared" si="540"/>
        <v>57678.05</v>
      </c>
      <c r="L4946" s="35">
        <f t="shared" si="541"/>
        <v>46870.94</v>
      </c>
      <c r="M4946" s="36">
        <f t="shared" si="542"/>
        <v>0.55712620185109696</v>
      </c>
      <c r="N4946" s="37">
        <f t="shared" si="543"/>
        <v>2024</v>
      </c>
      <c r="O4946" s="38" t="str">
        <f t="shared" si="544"/>
        <v>Q1</v>
      </c>
      <c r="P4946" s="37">
        <f t="shared" si="545"/>
        <v>3</v>
      </c>
    </row>
    <row r="4947" spans="1:16" x14ac:dyDescent="0.25">
      <c r="A4947" s="31">
        <v>45352</v>
      </c>
      <c r="B4947" s="32" t="s">
        <v>81</v>
      </c>
      <c r="C4947" s="32" t="s">
        <v>86</v>
      </c>
      <c r="D4947" s="32" t="s">
        <v>77</v>
      </c>
      <c r="E4947" s="33">
        <v>13</v>
      </c>
      <c r="F4947" s="34">
        <v>11302.98</v>
      </c>
      <c r="G4947" s="34">
        <v>791.55</v>
      </c>
      <c r="H4947" s="34">
        <v>4809.2</v>
      </c>
      <c r="I4947" s="34">
        <v>1111.6300000000001</v>
      </c>
      <c r="J4947" s="35">
        <f t="shared" si="539"/>
        <v>10511.43</v>
      </c>
      <c r="K4947" s="35">
        <f t="shared" si="540"/>
        <v>5702.2300000000005</v>
      </c>
      <c r="L4947" s="35">
        <f t="shared" si="541"/>
        <v>4590.6000000000004</v>
      </c>
      <c r="M4947" s="36">
        <f t="shared" si="542"/>
        <v>0.54247899667314536</v>
      </c>
      <c r="N4947" s="37">
        <f t="shared" si="543"/>
        <v>2024</v>
      </c>
      <c r="O4947" s="38" t="str">
        <f t="shared" si="544"/>
        <v>Q1</v>
      </c>
      <c r="P4947" s="37">
        <f t="shared" si="545"/>
        <v>3</v>
      </c>
    </row>
    <row r="4948" spans="1:16" x14ac:dyDescent="0.25">
      <c r="A4948" s="31">
        <v>45352</v>
      </c>
      <c r="B4948" s="32" t="s">
        <v>81</v>
      </c>
      <c r="C4948" s="32" t="s">
        <v>75</v>
      </c>
      <c r="D4948" s="32" t="s">
        <v>76</v>
      </c>
      <c r="E4948" s="33">
        <v>106</v>
      </c>
      <c r="F4948" s="34">
        <v>89226.55</v>
      </c>
      <c r="G4948" s="34">
        <v>0</v>
      </c>
      <c r="H4948" s="34">
        <v>39262.080000000002</v>
      </c>
      <c r="I4948" s="34">
        <v>0</v>
      </c>
      <c r="J4948" s="35">
        <f t="shared" si="539"/>
        <v>89226.55</v>
      </c>
      <c r="K4948" s="35">
        <f t="shared" si="540"/>
        <v>49964.47</v>
      </c>
      <c r="L4948" s="35">
        <f t="shared" si="541"/>
        <v>49964.47</v>
      </c>
      <c r="M4948" s="36">
        <f t="shared" si="542"/>
        <v>0.55997312459127913</v>
      </c>
      <c r="N4948" s="37">
        <f t="shared" si="543"/>
        <v>2024</v>
      </c>
      <c r="O4948" s="38" t="str">
        <f t="shared" si="544"/>
        <v>Q1</v>
      </c>
      <c r="P4948" s="37">
        <f t="shared" si="545"/>
        <v>3</v>
      </c>
    </row>
    <row r="4949" spans="1:16" x14ac:dyDescent="0.25">
      <c r="A4949" s="31">
        <v>45352</v>
      </c>
      <c r="B4949" s="32" t="s">
        <v>81</v>
      </c>
      <c r="C4949" s="32" t="s">
        <v>75</v>
      </c>
      <c r="D4949" s="32" t="s">
        <v>77</v>
      </c>
      <c r="E4949" s="33">
        <v>33</v>
      </c>
      <c r="F4949" s="34">
        <v>26171.360000000001</v>
      </c>
      <c r="G4949" s="34">
        <v>1729.07</v>
      </c>
      <c r="H4949" s="34">
        <v>11491.5</v>
      </c>
      <c r="I4949" s="34">
        <v>0</v>
      </c>
      <c r="J4949" s="35">
        <f t="shared" si="539"/>
        <v>24442.29</v>
      </c>
      <c r="K4949" s="35">
        <f t="shared" si="540"/>
        <v>12950.79</v>
      </c>
      <c r="L4949" s="35">
        <f t="shared" si="541"/>
        <v>12950.79</v>
      </c>
      <c r="M4949" s="36">
        <f t="shared" si="542"/>
        <v>0.52985174466058627</v>
      </c>
      <c r="N4949" s="37">
        <f t="shared" si="543"/>
        <v>2024</v>
      </c>
      <c r="O4949" s="38" t="str">
        <f t="shared" si="544"/>
        <v>Q1</v>
      </c>
      <c r="P4949" s="37">
        <f t="shared" si="545"/>
        <v>3</v>
      </c>
    </row>
    <row r="4950" spans="1:16" x14ac:dyDescent="0.25">
      <c r="A4950" s="31">
        <v>45352</v>
      </c>
      <c r="B4950" s="32" t="s">
        <v>81</v>
      </c>
      <c r="C4950" s="32" t="s">
        <v>78</v>
      </c>
      <c r="D4950" s="32" t="s">
        <v>76</v>
      </c>
      <c r="E4950" s="33">
        <v>420</v>
      </c>
      <c r="F4950" s="34">
        <v>352634.16</v>
      </c>
      <c r="G4950" s="34">
        <v>0</v>
      </c>
      <c r="H4950" s="34">
        <v>156852.18</v>
      </c>
      <c r="I4950" s="34">
        <v>0</v>
      </c>
      <c r="J4950" s="35">
        <f t="shared" si="539"/>
        <v>352634.16</v>
      </c>
      <c r="K4950" s="35">
        <f t="shared" si="540"/>
        <v>195781.97999999998</v>
      </c>
      <c r="L4950" s="35">
        <f t="shared" si="541"/>
        <v>195781.97999999998</v>
      </c>
      <c r="M4950" s="36">
        <f t="shared" si="542"/>
        <v>0.555198566128704</v>
      </c>
      <c r="N4950" s="37">
        <f t="shared" si="543"/>
        <v>2024</v>
      </c>
      <c r="O4950" s="38" t="str">
        <f t="shared" si="544"/>
        <v>Q1</v>
      </c>
      <c r="P4950" s="37">
        <f t="shared" si="545"/>
        <v>3</v>
      </c>
    </row>
    <row r="4951" spans="1:16" x14ac:dyDescent="0.25">
      <c r="A4951" s="31">
        <v>45352</v>
      </c>
      <c r="B4951" s="32" t="s">
        <v>81</v>
      </c>
      <c r="C4951" s="32" t="s">
        <v>78</v>
      </c>
      <c r="D4951" s="32" t="s">
        <v>77</v>
      </c>
      <c r="E4951" s="33">
        <v>43</v>
      </c>
      <c r="F4951" s="34">
        <v>34865.07</v>
      </c>
      <c r="G4951" s="34">
        <v>1743.28</v>
      </c>
      <c r="H4951" s="34">
        <v>15175.42</v>
      </c>
      <c r="I4951" s="34">
        <v>0</v>
      </c>
      <c r="J4951" s="35">
        <f t="shared" si="539"/>
        <v>33121.79</v>
      </c>
      <c r="K4951" s="35">
        <f t="shared" si="540"/>
        <v>17946.370000000003</v>
      </c>
      <c r="L4951" s="35">
        <f t="shared" si="541"/>
        <v>17946.370000000003</v>
      </c>
      <c r="M4951" s="36">
        <f t="shared" si="542"/>
        <v>0.54182971391340873</v>
      </c>
      <c r="N4951" s="37">
        <f t="shared" si="543"/>
        <v>2024</v>
      </c>
      <c r="O4951" s="38" t="str">
        <f t="shared" si="544"/>
        <v>Q1</v>
      </c>
      <c r="P4951" s="37">
        <f t="shared" si="545"/>
        <v>3</v>
      </c>
    </row>
    <row r="4952" spans="1:16" x14ac:dyDescent="0.25">
      <c r="A4952" s="31">
        <v>45352</v>
      </c>
      <c r="B4952" s="32" t="s">
        <v>81</v>
      </c>
      <c r="C4952" s="32" t="s">
        <v>79</v>
      </c>
      <c r="D4952" s="32" t="s">
        <v>76</v>
      </c>
      <c r="E4952" s="33">
        <v>37</v>
      </c>
      <c r="F4952" s="34">
        <v>28521.68</v>
      </c>
      <c r="G4952" s="34">
        <v>0</v>
      </c>
      <c r="H4952" s="34">
        <v>12747.09</v>
      </c>
      <c r="I4952" s="34">
        <v>0</v>
      </c>
      <c r="J4952" s="35">
        <f t="shared" si="539"/>
        <v>28521.68</v>
      </c>
      <c r="K4952" s="35">
        <f t="shared" si="540"/>
        <v>15774.59</v>
      </c>
      <c r="L4952" s="35">
        <f t="shared" si="541"/>
        <v>15774.59</v>
      </c>
      <c r="M4952" s="36">
        <f t="shared" si="542"/>
        <v>0.55307366186003071</v>
      </c>
      <c r="N4952" s="37">
        <f t="shared" si="543"/>
        <v>2024</v>
      </c>
      <c r="O4952" s="38" t="str">
        <f t="shared" si="544"/>
        <v>Q1</v>
      </c>
      <c r="P4952" s="37">
        <f t="shared" si="545"/>
        <v>3</v>
      </c>
    </row>
    <row r="4953" spans="1:16" x14ac:dyDescent="0.25">
      <c r="A4953" s="31">
        <v>45352</v>
      </c>
      <c r="B4953" s="32" t="s">
        <v>81</v>
      </c>
      <c r="C4953" s="32" t="s">
        <v>79</v>
      </c>
      <c r="D4953" s="32" t="s">
        <v>77</v>
      </c>
      <c r="E4953" s="33">
        <v>10</v>
      </c>
      <c r="F4953" s="34">
        <v>7662.65</v>
      </c>
      <c r="G4953" s="34">
        <v>560.4</v>
      </c>
      <c r="H4953" s="34">
        <v>3365.71</v>
      </c>
      <c r="I4953" s="34">
        <v>0</v>
      </c>
      <c r="J4953" s="35">
        <f t="shared" si="539"/>
        <v>7102.25</v>
      </c>
      <c r="K4953" s="35">
        <f t="shared" si="540"/>
        <v>3736.54</v>
      </c>
      <c r="L4953" s="35">
        <f t="shared" si="541"/>
        <v>3736.54</v>
      </c>
      <c r="M4953" s="36">
        <f t="shared" si="542"/>
        <v>0.52610651554084975</v>
      </c>
      <c r="N4953" s="37">
        <f t="shared" si="543"/>
        <v>2024</v>
      </c>
      <c r="O4953" s="38" t="str">
        <f t="shared" si="544"/>
        <v>Q1</v>
      </c>
      <c r="P4953" s="37">
        <f t="shared" si="545"/>
        <v>3</v>
      </c>
    </row>
    <row r="4954" spans="1:16" x14ac:dyDescent="0.25">
      <c r="A4954" s="31">
        <v>45352</v>
      </c>
      <c r="B4954" s="32" t="s">
        <v>82</v>
      </c>
      <c r="C4954" s="32" t="s">
        <v>86</v>
      </c>
      <c r="D4954" s="32" t="s">
        <v>76</v>
      </c>
      <c r="E4954" s="33">
        <v>325</v>
      </c>
      <c r="F4954" s="34">
        <v>35827.040000000001</v>
      </c>
      <c r="G4954" s="34">
        <v>0</v>
      </c>
      <c r="H4954" s="34">
        <v>28760.66</v>
      </c>
      <c r="I4954" s="34">
        <v>3743.34</v>
      </c>
      <c r="J4954" s="35">
        <f t="shared" si="539"/>
        <v>35827.040000000001</v>
      </c>
      <c r="K4954" s="35">
        <f t="shared" si="540"/>
        <v>7066.380000000001</v>
      </c>
      <c r="L4954" s="35">
        <f t="shared" si="541"/>
        <v>3323.0400000000009</v>
      </c>
      <c r="M4954" s="36">
        <f t="shared" si="542"/>
        <v>0.19723594246133649</v>
      </c>
      <c r="N4954" s="37">
        <f t="shared" si="543"/>
        <v>2024</v>
      </c>
      <c r="O4954" s="38" t="str">
        <f t="shared" si="544"/>
        <v>Q1</v>
      </c>
      <c r="P4954" s="37">
        <f t="shared" si="545"/>
        <v>3</v>
      </c>
    </row>
    <row r="4955" spans="1:16" x14ac:dyDescent="0.25">
      <c r="A4955" s="31">
        <v>45352</v>
      </c>
      <c r="B4955" s="32" t="s">
        <v>82</v>
      </c>
      <c r="C4955" s="32" t="s">
        <v>86</v>
      </c>
      <c r="D4955" s="32" t="s">
        <v>77</v>
      </c>
      <c r="E4955" s="33">
        <v>99</v>
      </c>
      <c r="F4955" s="34">
        <v>11273.64</v>
      </c>
      <c r="G4955" s="34">
        <v>761.51</v>
      </c>
      <c r="H4955" s="34">
        <v>8937.7099999999991</v>
      </c>
      <c r="I4955" s="34">
        <v>1117.68</v>
      </c>
      <c r="J4955" s="35">
        <f t="shared" si="539"/>
        <v>10512.13</v>
      </c>
      <c r="K4955" s="35">
        <f t="shared" si="540"/>
        <v>1574.42</v>
      </c>
      <c r="L4955" s="35">
        <f t="shared" si="541"/>
        <v>456.74</v>
      </c>
      <c r="M4955" s="36">
        <f t="shared" si="542"/>
        <v>0.14977173988525638</v>
      </c>
      <c r="N4955" s="37">
        <f t="shared" si="543"/>
        <v>2024</v>
      </c>
      <c r="O4955" s="38" t="str">
        <f t="shared" si="544"/>
        <v>Q1</v>
      </c>
      <c r="P4955" s="37">
        <f t="shared" si="545"/>
        <v>3</v>
      </c>
    </row>
    <row r="4956" spans="1:16" x14ac:dyDescent="0.25">
      <c r="A4956" s="31">
        <v>45352</v>
      </c>
      <c r="B4956" s="32" t="s">
        <v>82</v>
      </c>
      <c r="C4956" s="32" t="s">
        <v>75</v>
      </c>
      <c r="D4956" s="32" t="s">
        <v>76</v>
      </c>
      <c r="E4956" s="33">
        <v>329</v>
      </c>
      <c r="F4956" s="34">
        <v>35193.11</v>
      </c>
      <c r="G4956" s="34">
        <v>0</v>
      </c>
      <c r="H4956" s="34">
        <v>28394.29</v>
      </c>
      <c r="I4956" s="34">
        <v>0</v>
      </c>
      <c r="J4956" s="35">
        <f t="shared" si="539"/>
        <v>35193.11</v>
      </c>
      <c r="K4956" s="35">
        <f t="shared" si="540"/>
        <v>6798.82</v>
      </c>
      <c r="L4956" s="35">
        <f t="shared" si="541"/>
        <v>6798.82</v>
      </c>
      <c r="M4956" s="36">
        <f t="shared" si="542"/>
        <v>0.19318610944017167</v>
      </c>
      <c r="N4956" s="37">
        <f t="shared" si="543"/>
        <v>2024</v>
      </c>
      <c r="O4956" s="38" t="str">
        <f t="shared" si="544"/>
        <v>Q1</v>
      </c>
      <c r="P4956" s="37">
        <f t="shared" si="545"/>
        <v>3</v>
      </c>
    </row>
    <row r="4957" spans="1:16" x14ac:dyDescent="0.25">
      <c r="A4957" s="31">
        <v>45352</v>
      </c>
      <c r="B4957" s="32" t="s">
        <v>82</v>
      </c>
      <c r="C4957" s="32" t="s">
        <v>75</v>
      </c>
      <c r="D4957" s="32" t="s">
        <v>77</v>
      </c>
      <c r="E4957" s="33">
        <v>73</v>
      </c>
      <c r="F4957" s="34">
        <v>7122.53</v>
      </c>
      <c r="G4957" s="34">
        <v>451.98</v>
      </c>
      <c r="H4957" s="34">
        <v>5616.92</v>
      </c>
      <c r="I4957" s="34">
        <v>0</v>
      </c>
      <c r="J4957" s="35">
        <f t="shared" si="539"/>
        <v>6670.5499999999993</v>
      </c>
      <c r="K4957" s="35">
        <f t="shared" si="540"/>
        <v>1053.6299999999992</v>
      </c>
      <c r="L4957" s="35">
        <f t="shared" si="541"/>
        <v>1053.6299999999992</v>
      </c>
      <c r="M4957" s="36">
        <f t="shared" si="542"/>
        <v>0.15795249267301786</v>
      </c>
      <c r="N4957" s="37">
        <f t="shared" si="543"/>
        <v>2024</v>
      </c>
      <c r="O4957" s="38" t="str">
        <f t="shared" si="544"/>
        <v>Q1</v>
      </c>
      <c r="P4957" s="37">
        <f t="shared" si="545"/>
        <v>3</v>
      </c>
    </row>
    <row r="4958" spans="1:16" x14ac:dyDescent="0.25">
      <c r="A4958" s="31">
        <v>45352</v>
      </c>
      <c r="B4958" s="32" t="s">
        <v>82</v>
      </c>
      <c r="C4958" s="32" t="s">
        <v>78</v>
      </c>
      <c r="D4958" s="32" t="s">
        <v>76</v>
      </c>
      <c r="E4958" s="33">
        <v>2000</v>
      </c>
      <c r="F4958" s="34">
        <v>214288.78</v>
      </c>
      <c r="G4958" s="34">
        <v>0</v>
      </c>
      <c r="H4958" s="34">
        <v>172872.63</v>
      </c>
      <c r="I4958" s="34">
        <v>0</v>
      </c>
      <c r="J4958" s="35">
        <f t="shared" si="539"/>
        <v>214288.78</v>
      </c>
      <c r="K4958" s="35">
        <f t="shared" si="540"/>
        <v>41416.149999999994</v>
      </c>
      <c r="L4958" s="35">
        <f t="shared" si="541"/>
        <v>41416.149999999994</v>
      </c>
      <c r="M4958" s="36">
        <f t="shared" si="542"/>
        <v>0.19327260157998002</v>
      </c>
      <c r="N4958" s="37">
        <f t="shared" si="543"/>
        <v>2024</v>
      </c>
      <c r="O4958" s="38" t="str">
        <f t="shared" si="544"/>
        <v>Q1</v>
      </c>
      <c r="P4958" s="37">
        <f t="shared" si="545"/>
        <v>3</v>
      </c>
    </row>
    <row r="4959" spans="1:16" x14ac:dyDescent="0.25">
      <c r="A4959" s="31">
        <v>45352</v>
      </c>
      <c r="B4959" s="32" t="s">
        <v>82</v>
      </c>
      <c r="C4959" s="32" t="s">
        <v>78</v>
      </c>
      <c r="D4959" s="32" t="s">
        <v>77</v>
      </c>
      <c r="E4959" s="33">
        <v>188</v>
      </c>
      <c r="F4959" s="34">
        <v>18875.45</v>
      </c>
      <c r="G4959" s="34">
        <v>943.78</v>
      </c>
      <c r="H4959" s="34">
        <v>15422.75</v>
      </c>
      <c r="I4959" s="34">
        <v>0</v>
      </c>
      <c r="J4959" s="35">
        <f t="shared" si="539"/>
        <v>17931.670000000002</v>
      </c>
      <c r="K4959" s="35">
        <f t="shared" si="540"/>
        <v>2508.9200000000019</v>
      </c>
      <c r="L4959" s="35">
        <f t="shared" si="541"/>
        <v>2508.9200000000019</v>
      </c>
      <c r="M4959" s="36">
        <f t="shared" si="542"/>
        <v>0.13991557953051789</v>
      </c>
      <c r="N4959" s="37">
        <f t="shared" si="543"/>
        <v>2024</v>
      </c>
      <c r="O4959" s="38" t="str">
        <f t="shared" si="544"/>
        <v>Q1</v>
      </c>
      <c r="P4959" s="37">
        <f t="shared" si="545"/>
        <v>3</v>
      </c>
    </row>
    <row r="4960" spans="1:16" x14ac:dyDescent="0.25">
      <c r="A4960" s="31">
        <v>45352</v>
      </c>
      <c r="B4960" s="32" t="s">
        <v>82</v>
      </c>
      <c r="C4960" s="32" t="s">
        <v>79</v>
      </c>
      <c r="D4960" s="32" t="s">
        <v>76</v>
      </c>
      <c r="E4960" s="33">
        <v>148</v>
      </c>
      <c r="F4960" s="34">
        <v>17926.46</v>
      </c>
      <c r="G4960" s="34">
        <v>0</v>
      </c>
      <c r="H4960" s="34">
        <v>14243.44</v>
      </c>
      <c r="I4960" s="34">
        <v>0</v>
      </c>
      <c r="J4960" s="35">
        <f t="shared" si="539"/>
        <v>17926.46</v>
      </c>
      <c r="K4960" s="35">
        <f t="shared" si="540"/>
        <v>3683.0199999999986</v>
      </c>
      <c r="L4960" s="35">
        <f t="shared" si="541"/>
        <v>3683.0199999999986</v>
      </c>
      <c r="M4960" s="36">
        <f t="shared" si="542"/>
        <v>0.20545160617322097</v>
      </c>
      <c r="N4960" s="37">
        <f t="shared" si="543"/>
        <v>2024</v>
      </c>
      <c r="O4960" s="38" t="str">
        <f t="shared" si="544"/>
        <v>Q1</v>
      </c>
      <c r="P4960" s="37">
        <f t="shared" si="545"/>
        <v>3</v>
      </c>
    </row>
    <row r="4961" spans="1:16" x14ac:dyDescent="0.25">
      <c r="A4961" s="31">
        <v>45352</v>
      </c>
      <c r="B4961" s="32" t="s">
        <v>82</v>
      </c>
      <c r="C4961" s="32" t="s">
        <v>79</v>
      </c>
      <c r="D4961" s="32" t="s">
        <v>77</v>
      </c>
      <c r="E4961" s="33">
        <v>27</v>
      </c>
      <c r="F4961" s="34">
        <v>3714.2</v>
      </c>
      <c r="G4961" s="34">
        <v>201.42</v>
      </c>
      <c r="H4961" s="34">
        <v>2964.44</v>
      </c>
      <c r="I4961" s="34">
        <v>0</v>
      </c>
      <c r="J4961" s="35">
        <f t="shared" si="539"/>
        <v>3512.7799999999997</v>
      </c>
      <c r="K4961" s="35">
        <f t="shared" si="540"/>
        <v>548.33999999999969</v>
      </c>
      <c r="L4961" s="35">
        <f t="shared" si="541"/>
        <v>548.33999999999969</v>
      </c>
      <c r="M4961" s="36">
        <f t="shared" si="542"/>
        <v>0.15609858858226242</v>
      </c>
      <c r="N4961" s="37">
        <f t="shared" si="543"/>
        <v>2024</v>
      </c>
      <c r="O4961" s="38" t="str">
        <f t="shared" si="544"/>
        <v>Q1</v>
      </c>
      <c r="P4961" s="37">
        <f t="shared" si="545"/>
        <v>3</v>
      </c>
    </row>
    <row r="4962" spans="1:16" x14ac:dyDescent="0.25">
      <c r="A4962" s="31">
        <v>45352</v>
      </c>
      <c r="B4962" s="32" t="s">
        <v>83</v>
      </c>
      <c r="C4962" s="32" t="s">
        <v>86</v>
      </c>
      <c r="D4962" s="32" t="s">
        <v>76</v>
      </c>
      <c r="E4962" s="33">
        <v>149</v>
      </c>
      <c r="F4962" s="34">
        <v>91948.26</v>
      </c>
      <c r="G4962" s="34">
        <v>0</v>
      </c>
      <c r="H4962" s="34">
        <v>48543.25</v>
      </c>
      <c r="I4962" s="34">
        <v>9629.32</v>
      </c>
      <c r="J4962" s="35">
        <f t="shared" si="539"/>
        <v>91948.26</v>
      </c>
      <c r="K4962" s="35">
        <f t="shared" si="540"/>
        <v>43405.009999999995</v>
      </c>
      <c r="L4962" s="35">
        <f t="shared" si="541"/>
        <v>33775.689999999995</v>
      </c>
      <c r="M4962" s="36">
        <f t="shared" si="542"/>
        <v>0.47205906887199384</v>
      </c>
      <c r="N4962" s="37">
        <f t="shared" si="543"/>
        <v>2024</v>
      </c>
      <c r="O4962" s="38" t="str">
        <f t="shared" si="544"/>
        <v>Q1</v>
      </c>
      <c r="P4962" s="37">
        <f t="shared" si="545"/>
        <v>3</v>
      </c>
    </row>
    <row r="4963" spans="1:16" x14ac:dyDescent="0.25">
      <c r="A4963" s="31">
        <v>45352</v>
      </c>
      <c r="B4963" s="32" t="s">
        <v>83</v>
      </c>
      <c r="C4963" s="32" t="s">
        <v>86</v>
      </c>
      <c r="D4963" s="32" t="s">
        <v>77</v>
      </c>
      <c r="E4963" s="33">
        <v>27</v>
      </c>
      <c r="F4963" s="34">
        <v>16465.34</v>
      </c>
      <c r="G4963" s="34">
        <v>997.51</v>
      </c>
      <c r="H4963" s="34">
        <v>8619.48</v>
      </c>
      <c r="I4963" s="34">
        <v>1654.7</v>
      </c>
      <c r="J4963" s="35">
        <f t="shared" si="539"/>
        <v>15467.83</v>
      </c>
      <c r="K4963" s="35">
        <f t="shared" si="540"/>
        <v>6848.35</v>
      </c>
      <c r="L4963" s="35">
        <f t="shared" si="541"/>
        <v>5193.6500000000005</v>
      </c>
      <c r="M4963" s="36">
        <f t="shared" si="542"/>
        <v>0.44274794848404725</v>
      </c>
      <c r="N4963" s="37">
        <f t="shared" si="543"/>
        <v>2024</v>
      </c>
      <c r="O4963" s="38" t="str">
        <f t="shared" si="544"/>
        <v>Q1</v>
      </c>
      <c r="P4963" s="37">
        <f t="shared" si="545"/>
        <v>3</v>
      </c>
    </row>
    <row r="4964" spans="1:16" x14ac:dyDescent="0.25">
      <c r="A4964" s="31">
        <v>45352</v>
      </c>
      <c r="B4964" s="32" t="s">
        <v>83</v>
      </c>
      <c r="C4964" s="32" t="s">
        <v>75</v>
      </c>
      <c r="D4964" s="32" t="s">
        <v>76</v>
      </c>
      <c r="E4964" s="33">
        <v>144</v>
      </c>
      <c r="F4964" s="34">
        <v>99459.8</v>
      </c>
      <c r="G4964" s="34">
        <v>0</v>
      </c>
      <c r="H4964" s="34">
        <v>53131.360000000001</v>
      </c>
      <c r="I4964" s="34">
        <v>0</v>
      </c>
      <c r="J4964" s="35">
        <f t="shared" si="539"/>
        <v>99459.8</v>
      </c>
      <c r="K4964" s="35">
        <f t="shared" si="540"/>
        <v>46328.44</v>
      </c>
      <c r="L4964" s="35">
        <f t="shared" si="541"/>
        <v>46328.44</v>
      </c>
      <c r="M4964" s="36">
        <f t="shared" si="542"/>
        <v>0.46580065513906121</v>
      </c>
      <c r="N4964" s="37">
        <f t="shared" si="543"/>
        <v>2024</v>
      </c>
      <c r="O4964" s="38" t="str">
        <f t="shared" si="544"/>
        <v>Q1</v>
      </c>
      <c r="P4964" s="37">
        <f t="shared" si="545"/>
        <v>3</v>
      </c>
    </row>
    <row r="4965" spans="1:16" x14ac:dyDescent="0.25">
      <c r="A4965" s="31">
        <v>45352</v>
      </c>
      <c r="B4965" s="32" t="s">
        <v>83</v>
      </c>
      <c r="C4965" s="32" t="s">
        <v>75</v>
      </c>
      <c r="D4965" s="32" t="s">
        <v>77</v>
      </c>
      <c r="E4965" s="33">
        <v>32</v>
      </c>
      <c r="F4965" s="34">
        <v>20108.04</v>
      </c>
      <c r="G4965" s="34">
        <v>1204.08</v>
      </c>
      <c r="H4965" s="34">
        <v>10696.5</v>
      </c>
      <c r="I4965" s="34">
        <v>0</v>
      </c>
      <c r="J4965" s="35">
        <f t="shared" si="539"/>
        <v>18903.96</v>
      </c>
      <c r="K4965" s="35">
        <f t="shared" si="540"/>
        <v>8207.4599999999991</v>
      </c>
      <c r="L4965" s="35">
        <f t="shared" si="541"/>
        <v>8207.4599999999991</v>
      </c>
      <c r="M4965" s="36">
        <f t="shared" si="542"/>
        <v>0.43416617470625202</v>
      </c>
      <c r="N4965" s="37">
        <f t="shared" si="543"/>
        <v>2024</v>
      </c>
      <c r="O4965" s="38" t="str">
        <f t="shared" si="544"/>
        <v>Q1</v>
      </c>
      <c r="P4965" s="37">
        <f t="shared" si="545"/>
        <v>3</v>
      </c>
    </row>
    <row r="4966" spans="1:16" x14ac:dyDescent="0.25">
      <c r="A4966" s="31">
        <v>45352</v>
      </c>
      <c r="B4966" s="32" t="s">
        <v>83</v>
      </c>
      <c r="C4966" s="32" t="s">
        <v>78</v>
      </c>
      <c r="D4966" s="32" t="s">
        <v>76</v>
      </c>
      <c r="E4966" s="33">
        <v>516</v>
      </c>
      <c r="F4966" s="34">
        <v>327122.63</v>
      </c>
      <c r="G4966" s="34">
        <v>0</v>
      </c>
      <c r="H4966" s="34">
        <v>171670.06</v>
      </c>
      <c r="I4966" s="34">
        <v>0</v>
      </c>
      <c r="J4966" s="35">
        <f t="shared" si="539"/>
        <v>327122.63</v>
      </c>
      <c r="K4966" s="35">
        <f t="shared" si="540"/>
        <v>155452.57</v>
      </c>
      <c r="L4966" s="35">
        <f t="shared" si="541"/>
        <v>155452.57</v>
      </c>
      <c r="M4966" s="36">
        <f t="shared" si="542"/>
        <v>0.47521191059145007</v>
      </c>
      <c r="N4966" s="37">
        <f t="shared" si="543"/>
        <v>2024</v>
      </c>
      <c r="O4966" s="38" t="str">
        <f t="shared" si="544"/>
        <v>Q1</v>
      </c>
      <c r="P4966" s="37">
        <f t="shared" si="545"/>
        <v>3</v>
      </c>
    </row>
    <row r="4967" spans="1:16" x14ac:dyDescent="0.25">
      <c r="A4967" s="31">
        <v>45352</v>
      </c>
      <c r="B4967" s="32" t="s">
        <v>83</v>
      </c>
      <c r="C4967" s="32" t="s">
        <v>78</v>
      </c>
      <c r="D4967" s="32" t="s">
        <v>77</v>
      </c>
      <c r="E4967" s="33">
        <v>53</v>
      </c>
      <c r="F4967" s="34">
        <v>35886.74</v>
      </c>
      <c r="G4967" s="34">
        <v>1794.35</v>
      </c>
      <c r="H4967" s="34">
        <v>18833.72</v>
      </c>
      <c r="I4967" s="34">
        <v>0</v>
      </c>
      <c r="J4967" s="35">
        <f t="shared" si="539"/>
        <v>34092.39</v>
      </c>
      <c r="K4967" s="35">
        <f t="shared" si="540"/>
        <v>15258.669999999998</v>
      </c>
      <c r="L4967" s="35">
        <f t="shared" si="541"/>
        <v>15258.669999999998</v>
      </c>
      <c r="M4967" s="36">
        <f t="shared" si="542"/>
        <v>0.44756821097024874</v>
      </c>
      <c r="N4967" s="37">
        <f t="shared" si="543"/>
        <v>2024</v>
      </c>
      <c r="O4967" s="38" t="str">
        <f t="shared" si="544"/>
        <v>Q1</v>
      </c>
      <c r="P4967" s="37">
        <f t="shared" si="545"/>
        <v>3</v>
      </c>
    </row>
    <row r="4968" spans="1:16" x14ac:dyDescent="0.25">
      <c r="A4968" s="31">
        <v>45352</v>
      </c>
      <c r="B4968" s="32" t="s">
        <v>83</v>
      </c>
      <c r="C4968" s="32" t="s">
        <v>79</v>
      </c>
      <c r="D4968" s="32" t="s">
        <v>76</v>
      </c>
      <c r="E4968" s="33">
        <v>62</v>
      </c>
      <c r="F4968" s="34">
        <v>48031</v>
      </c>
      <c r="G4968" s="34">
        <v>0</v>
      </c>
      <c r="H4968" s="34">
        <v>25608.49</v>
      </c>
      <c r="I4968" s="34">
        <v>0</v>
      </c>
      <c r="J4968" s="35">
        <f t="shared" si="539"/>
        <v>48031</v>
      </c>
      <c r="K4968" s="35">
        <f t="shared" si="540"/>
        <v>22422.51</v>
      </c>
      <c r="L4968" s="35">
        <f t="shared" si="541"/>
        <v>22422.51</v>
      </c>
      <c r="M4968" s="36">
        <f t="shared" si="542"/>
        <v>0.4668341279590264</v>
      </c>
      <c r="N4968" s="37">
        <f t="shared" si="543"/>
        <v>2024</v>
      </c>
      <c r="O4968" s="38" t="str">
        <f t="shared" si="544"/>
        <v>Q1</v>
      </c>
      <c r="P4968" s="37">
        <f t="shared" si="545"/>
        <v>3</v>
      </c>
    </row>
    <row r="4969" spans="1:16" x14ac:dyDescent="0.25">
      <c r="A4969" s="31">
        <v>45352</v>
      </c>
      <c r="B4969" s="32" t="s">
        <v>83</v>
      </c>
      <c r="C4969" s="32" t="s">
        <v>79</v>
      </c>
      <c r="D4969" s="32" t="s">
        <v>77</v>
      </c>
      <c r="E4969" s="33">
        <v>13</v>
      </c>
      <c r="F4969" s="34">
        <v>7307.65</v>
      </c>
      <c r="G4969" s="34">
        <v>494.12</v>
      </c>
      <c r="H4969" s="34">
        <v>3860.26</v>
      </c>
      <c r="I4969" s="34">
        <v>0</v>
      </c>
      <c r="J4969" s="35">
        <f t="shared" si="539"/>
        <v>6813.53</v>
      </c>
      <c r="K4969" s="35">
        <f t="shared" si="540"/>
        <v>2953.2699999999995</v>
      </c>
      <c r="L4969" s="35">
        <f t="shared" si="541"/>
        <v>2953.2699999999995</v>
      </c>
      <c r="M4969" s="36">
        <f t="shared" si="542"/>
        <v>0.43344198968816455</v>
      </c>
      <c r="N4969" s="37">
        <f t="shared" si="543"/>
        <v>2024</v>
      </c>
      <c r="O4969" s="38" t="str">
        <f t="shared" si="544"/>
        <v>Q1</v>
      </c>
      <c r="P4969" s="37">
        <f t="shared" si="545"/>
        <v>3</v>
      </c>
    </row>
    <row r="4970" spans="1:16" x14ac:dyDescent="0.25">
      <c r="A4970" s="31">
        <v>45352</v>
      </c>
      <c r="B4970" s="32" t="s">
        <v>84</v>
      </c>
      <c r="C4970" s="32" t="s">
        <v>86</v>
      </c>
      <c r="D4970" s="32" t="s">
        <v>76</v>
      </c>
      <c r="E4970" s="33">
        <v>81</v>
      </c>
      <c r="F4970" s="34">
        <v>371766.43</v>
      </c>
      <c r="G4970" s="34">
        <v>0</v>
      </c>
      <c r="H4970" s="34">
        <v>295551.35999999999</v>
      </c>
      <c r="I4970" s="34">
        <v>39001.64</v>
      </c>
      <c r="J4970" s="35">
        <f t="shared" si="539"/>
        <v>371766.43</v>
      </c>
      <c r="K4970" s="35">
        <f t="shared" si="540"/>
        <v>76215.070000000007</v>
      </c>
      <c r="L4970" s="35">
        <f t="shared" si="541"/>
        <v>37213.430000000008</v>
      </c>
      <c r="M4970" s="36">
        <f t="shared" si="542"/>
        <v>0.20500794006602482</v>
      </c>
      <c r="N4970" s="37">
        <f t="shared" si="543"/>
        <v>2024</v>
      </c>
      <c r="O4970" s="38" t="str">
        <f t="shared" si="544"/>
        <v>Q1</v>
      </c>
      <c r="P4970" s="37">
        <f t="shared" si="545"/>
        <v>3</v>
      </c>
    </row>
    <row r="4971" spans="1:16" x14ac:dyDescent="0.25">
      <c r="A4971" s="31">
        <v>45352</v>
      </c>
      <c r="B4971" s="32" t="s">
        <v>84</v>
      </c>
      <c r="C4971" s="32" t="s">
        <v>86</v>
      </c>
      <c r="D4971" s="32" t="s">
        <v>77</v>
      </c>
      <c r="E4971" s="33">
        <v>28</v>
      </c>
      <c r="F4971" s="34">
        <v>113606.46</v>
      </c>
      <c r="G4971" s="34">
        <v>7201.15</v>
      </c>
      <c r="H4971" s="34">
        <v>94507.01</v>
      </c>
      <c r="I4971" s="34">
        <v>11243.33</v>
      </c>
      <c r="J4971" s="35">
        <f t="shared" si="539"/>
        <v>106405.31000000001</v>
      </c>
      <c r="K4971" s="35">
        <f t="shared" si="540"/>
        <v>11898.300000000017</v>
      </c>
      <c r="L4971" s="35">
        <f t="shared" si="541"/>
        <v>654.97000000001754</v>
      </c>
      <c r="M4971" s="36">
        <f t="shared" si="542"/>
        <v>0.11182054730163388</v>
      </c>
      <c r="N4971" s="37">
        <f t="shared" si="543"/>
        <v>2024</v>
      </c>
      <c r="O4971" s="38" t="str">
        <f t="shared" si="544"/>
        <v>Q1</v>
      </c>
      <c r="P4971" s="37">
        <f t="shared" si="545"/>
        <v>3</v>
      </c>
    </row>
    <row r="4972" spans="1:16" x14ac:dyDescent="0.25">
      <c r="A4972" s="31">
        <v>45352</v>
      </c>
      <c r="B4972" s="32" t="s">
        <v>84</v>
      </c>
      <c r="C4972" s="32" t="s">
        <v>75</v>
      </c>
      <c r="D4972" s="32" t="s">
        <v>76</v>
      </c>
      <c r="E4972" s="33">
        <v>86</v>
      </c>
      <c r="F4972" s="34">
        <v>389780.65</v>
      </c>
      <c r="G4972" s="34">
        <v>0</v>
      </c>
      <c r="H4972" s="34">
        <v>307726.82</v>
      </c>
      <c r="I4972" s="34">
        <v>0</v>
      </c>
      <c r="J4972" s="35">
        <f t="shared" si="539"/>
        <v>389780.65</v>
      </c>
      <c r="K4972" s="35">
        <f t="shared" si="540"/>
        <v>82053.830000000016</v>
      </c>
      <c r="L4972" s="35">
        <f t="shared" si="541"/>
        <v>82053.830000000016</v>
      </c>
      <c r="M4972" s="36">
        <f t="shared" si="542"/>
        <v>0.21051283587320205</v>
      </c>
      <c r="N4972" s="37">
        <f t="shared" si="543"/>
        <v>2024</v>
      </c>
      <c r="O4972" s="38" t="str">
        <f t="shared" si="544"/>
        <v>Q1</v>
      </c>
      <c r="P4972" s="37">
        <f t="shared" si="545"/>
        <v>3</v>
      </c>
    </row>
    <row r="4973" spans="1:16" x14ac:dyDescent="0.25">
      <c r="A4973" s="31">
        <v>45352</v>
      </c>
      <c r="B4973" s="32" t="s">
        <v>84</v>
      </c>
      <c r="C4973" s="32" t="s">
        <v>75</v>
      </c>
      <c r="D4973" s="32" t="s">
        <v>77</v>
      </c>
      <c r="E4973" s="33">
        <v>15</v>
      </c>
      <c r="F4973" s="34">
        <v>55894.02</v>
      </c>
      <c r="G4973" s="34">
        <v>3292.23</v>
      </c>
      <c r="H4973" s="34">
        <v>44784.44</v>
      </c>
      <c r="I4973" s="34">
        <v>0</v>
      </c>
      <c r="J4973" s="35">
        <f t="shared" si="539"/>
        <v>52601.789999999994</v>
      </c>
      <c r="K4973" s="35">
        <f t="shared" si="540"/>
        <v>7817.3499999999913</v>
      </c>
      <c r="L4973" s="35">
        <f t="shared" si="541"/>
        <v>7817.3499999999913</v>
      </c>
      <c r="M4973" s="36">
        <f t="shared" si="542"/>
        <v>0.148613763904232</v>
      </c>
      <c r="N4973" s="37">
        <f t="shared" si="543"/>
        <v>2024</v>
      </c>
      <c r="O4973" s="38" t="str">
        <f t="shared" si="544"/>
        <v>Q1</v>
      </c>
      <c r="P4973" s="37">
        <f t="shared" si="545"/>
        <v>3</v>
      </c>
    </row>
    <row r="4974" spans="1:16" x14ac:dyDescent="0.25">
      <c r="A4974" s="31">
        <v>45352</v>
      </c>
      <c r="B4974" s="32" t="s">
        <v>84</v>
      </c>
      <c r="C4974" s="32" t="s">
        <v>78</v>
      </c>
      <c r="D4974" s="32" t="s">
        <v>76</v>
      </c>
      <c r="E4974" s="33">
        <v>187</v>
      </c>
      <c r="F4974" s="34">
        <v>844313.08</v>
      </c>
      <c r="G4974" s="34">
        <v>0</v>
      </c>
      <c r="H4974" s="34">
        <v>671543.9</v>
      </c>
      <c r="I4974" s="34">
        <v>0</v>
      </c>
      <c r="J4974" s="35">
        <f t="shared" si="539"/>
        <v>844313.08</v>
      </c>
      <c r="K4974" s="35">
        <f t="shared" si="540"/>
        <v>172769.17999999993</v>
      </c>
      <c r="L4974" s="35">
        <f t="shared" si="541"/>
        <v>172769.17999999993</v>
      </c>
      <c r="M4974" s="36">
        <f t="shared" si="542"/>
        <v>0.20462691398787752</v>
      </c>
      <c r="N4974" s="37">
        <f t="shared" si="543"/>
        <v>2024</v>
      </c>
      <c r="O4974" s="38" t="str">
        <f t="shared" si="544"/>
        <v>Q1</v>
      </c>
      <c r="P4974" s="37">
        <f t="shared" si="545"/>
        <v>3</v>
      </c>
    </row>
    <row r="4975" spans="1:16" x14ac:dyDescent="0.25">
      <c r="A4975" s="31">
        <v>45352</v>
      </c>
      <c r="B4975" s="32" t="s">
        <v>84</v>
      </c>
      <c r="C4975" s="32" t="s">
        <v>78</v>
      </c>
      <c r="D4975" s="32" t="s">
        <v>77</v>
      </c>
      <c r="E4975" s="33">
        <v>20</v>
      </c>
      <c r="F4975" s="34">
        <v>66222.179999999993</v>
      </c>
      <c r="G4975" s="34">
        <v>3311.13</v>
      </c>
      <c r="H4975" s="34">
        <v>53691.92</v>
      </c>
      <c r="I4975" s="34">
        <v>0</v>
      </c>
      <c r="J4975" s="35">
        <f t="shared" si="539"/>
        <v>62911.049999999996</v>
      </c>
      <c r="K4975" s="35">
        <f t="shared" si="540"/>
        <v>9219.1299999999974</v>
      </c>
      <c r="L4975" s="35">
        <f t="shared" si="541"/>
        <v>9219.1299999999974</v>
      </c>
      <c r="M4975" s="36">
        <f t="shared" si="542"/>
        <v>0.14654230059743079</v>
      </c>
      <c r="N4975" s="37">
        <f t="shared" si="543"/>
        <v>2024</v>
      </c>
      <c r="O4975" s="38" t="str">
        <f t="shared" si="544"/>
        <v>Q1</v>
      </c>
      <c r="P4975" s="37">
        <f t="shared" si="545"/>
        <v>3</v>
      </c>
    </row>
    <row r="4976" spans="1:16" x14ac:dyDescent="0.25">
      <c r="A4976" s="31">
        <v>45352</v>
      </c>
      <c r="B4976" s="32" t="s">
        <v>84</v>
      </c>
      <c r="C4976" s="32" t="s">
        <v>79</v>
      </c>
      <c r="D4976" s="32" t="s">
        <v>76</v>
      </c>
      <c r="E4976" s="33">
        <v>33</v>
      </c>
      <c r="F4976" s="34">
        <v>122833.26</v>
      </c>
      <c r="G4976" s="34">
        <v>0</v>
      </c>
      <c r="H4976" s="34">
        <v>97532.3</v>
      </c>
      <c r="I4976" s="34">
        <v>0</v>
      </c>
      <c r="J4976" s="35">
        <f t="shared" si="539"/>
        <v>122833.26</v>
      </c>
      <c r="K4976" s="35">
        <f t="shared" si="540"/>
        <v>25300.959999999992</v>
      </c>
      <c r="L4976" s="35">
        <f t="shared" si="541"/>
        <v>25300.959999999992</v>
      </c>
      <c r="M4976" s="36">
        <f t="shared" si="542"/>
        <v>0.20597808769383791</v>
      </c>
      <c r="N4976" s="37">
        <f t="shared" si="543"/>
        <v>2024</v>
      </c>
      <c r="O4976" s="38" t="str">
        <f t="shared" si="544"/>
        <v>Q1</v>
      </c>
      <c r="P4976" s="37">
        <f t="shared" si="545"/>
        <v>3</v>
      </c>
    </row>
    <row r="4977" spans="1:16" x14ac:dyDescent="0.25">
      <c r="A4977" s="31">
        <v>45352</v>
      </c>
      <c r="B4977" s="32" t="s">
        <v>84</v>
      </c>
      <c r="C4977" s="32" t="s">
        <v>79</v>
      </c>
      <c r="D4977" s="32" t="s">
        <v>77</v>
      </c>
      <c r="E4977" s="33">
        <v>6</v>
      </c>
      <c r="F4977" s="34">
        <v>29882.01</v>
      </c>
      <c r="G4977" s="34">
        <v>2136.84</v>
      </c>
      <c r="H4977" s="34">
        <v>21221.53</v>
      </c>
      <c r="I4977" s="34">
        <v>0</v>
      </c>
      <c r="J4977" s="35">
        <f t="shared" si="539"/>
        <v>27745.17</v>
      </c>
      <c r="K4977" s="35">
        <f t="shared" si="540"/>
        <v>6523.6399999999994</v>
      </c>
      <c r="L4977" s="35">
        <f t="shared" si="541"/>
        <v>6523.6399999999994</v>
      </c>
      <c r="M4977" s="36">
        <f t="shared" si="542"/>
        <v>0.23512705094256045</v>
      </c>
      <c r="N4977" s="37">
        <f t="shared" si="543"/>
        <v>2024</v>
      </c>
      <c r="O4977" s="38" t="str">
        <f t="shared" si="544"/>
        <v>Q1</v>
      </c>
      <c r="P4977" s="37">
        <f t="shared" si="545"/>
        <v>3</v>
      </c>
    </row>
    <row r="4978" spans="1:16" x14ac:dyDescent="0.25">
      <c r="A4978" s="31">
        <v>45352</v>
      </c>
      <c r="B4978" s="32" t="s">
        <v>85</v>
      </c>
      <c r="C4978" s="32" t="s">
        <v>86</v>
      </c>
      <c r="D4978" s="32" t="s">
        <v>76</v>
      </c>
      <c r="E4978" s="33">
        <v>61</v>
      </c>
      <c r="F4978" s="34">
        <v>81007.320000000007</v>
      </c>
      <c r="G4978" s="34">
        <v>0</v>
      </c>
      <c r="H4978" s="34">
        <v>41564.639999999999</v>
      </c>
      <c r="I4978" s="34">
        <v>8493.49</v>
      </c>
      <c r="J4978" s="35">
        <f t="shared" si="539"/>
        <v>81007.320000000007</v>
      </c>
      <c r="K4978" s="35">
        <f t="shared" si="540"/>
        <v>39442.680000000008</v>
      </c>
      <c r="L4978" s="35">
        <f t="shared" si="541"/>
        <v>30949.19000000001</v>
      </c>
      <c r="M4978" s="36">
        <f t="shared" si="542"/>
        <v>0.48690266509248797</v>
      </c>
      <c r="N4978" s="37">
        <f t="shared" si="543"/>
        <v>2024</v>
      </c>
      <c r="O4978" s="38" t="str">
        <f t="shared" si="544"/>
        <v>Q1</v>
      </c>
      <c r="P4978" s="37">
        <f t="shared" si="545"/>
        <v>3</v>
      </c>
    </row>
    <row r="4979" spans="1:16" x14ac:dyDescent="0.25">
      <c r="A4979" s="31">
        <v>45352</v>
      </c>
      <c r="B4979" s="32" t="s">
        <v>85</v>
      </c>
      <c r="C4979" s="32" t="s">
        <v>86</v>
      </c>
      <c r="D4979" s="32" t="s">
        <v>77</v>
      </c>
      <c r="E4979" s="33">
        <v>20</v>
      </c>
      <c r="F4979" s="34">
        <v>35442.71</v>
      </c>
      <c r="G4979" s="34">
        <v>2416.23</v>
      </c>
      <c r="H4979" s="34">
        <v>19069.27</v>
      </c>
      <c r="I4979" s="34">
        <v>3492.52</v>
      </c>
      <c r="J4979" s="35">
        <f t="shared" si="539"/>
        <v>33026.479999999996</v>
      </c>
      <c r="K4979" s="35">
        <f t="shared" si="540"/>
        <v>13957.209999999995</v>
      </c>
      <c r="L4979" s="35">
        <f t="shared" si="541"/>
        <v>10464.689999999995</v>
      </c>
      <c r="M4979" s="36">
        <f t="shared" si="542"/>
        <v>0.42260664775658796</v>
      </c>
      <c r="N4979" s="37">
        <f t="shared" si="543"/>
        <v>2024</v>
      </c>
      <c r="O4979" s="38" t="str">
        <f t="shared" si="544"/>
        <v>Q1</v>
      </c>
      <c r="P4979" s="37">
        <f t="shared" si="545"/>
        <v>3</v>
      </c>
    </row>
    <row r="4980" spans="1:16" x14ac:dyDescent="0.25">
      <c r="A4980" s="31">
        <v>45352</v>
      </c>
      <c r="B4980" s="32" t="s">
        <v>85</v>
      </c>
      <c r="C4980" s="32" t="s">
        <v>75</v>
      </c>
      <c r="D4980" s="32" t="s">
        <v>76</v>
      </c>
      <c r="E4980" s="33">
        <v>61</v>
      </c>
      <c r="F4980" s="34">
        <v>94047.89</v>
      </c>
      <c r="G4980" s="34">
        <v>0</v>
      </c>
      <c r="H4980" s="34">
        <v>51868.88</v>
      </c>
      <c r="I4980" s="34">
        <v>0</v>
      </c>
      <c r="J4980" s="35">
        <f t="shared" si="539"/>
        <v>94047.89</v>
      </c>
      <c r="K4980" s="35">
        <f t="shared" si="540"/>
        <v>42179.01</v>
      </c>
      <c r="L4980" s="35">
        <f t="shared" si="541"/>
        <v>42179.01</v>
      </c>
      <c r="M4980" s="36">
        <f t="shared" si="542"/>
        <v>0.44848438386018019</v>
      </c>
      <c r="N4980" s="37">
        <f t="shared" si="543"/>
        <v>2024</v>
      </c>
      <c r="O4980" s="38" t="str">
        <f t="shared" si="544"/>
        <v>Q1</v>
      </c>
      <c r="P4980" s="37">
        <f t="shared" si="545"/>
        <v>3</v>
      </c>
    </row>
    <row r="4981" spans="1:16" x14ac:dyDescent="0.25">
      <c r="A4981" s="31">
        <v>45352</v>
      </c>
      <c r="B4981" s="32" t="s">
        <v>85</v>
      </c>
      <c r="C4981" s="32" t="s">
        <v>75</v>
      </c>
      <c r="D4981" s="32" t="s">
        <v>77</v>
      </c>
      <c r="E4981" s="33">
        <v>16</v>
      </c>
      <c r="F4981" s="34">
        <v>24293.19</v>
      </c>
      <c r="G4981" s="34">
        <v>1608.39</v>
      </c>
      <c r="H4981" s="34">
        <v>12384.26</v>
      </c>
      <c r="I4981" s="34">
        <v>0</v>
      </c>
      <c r="J4981" s="35">
        <f t="shared" si="539"/>
        <v>22684.799999999999</v>
      </c>
      <c r="K4981" s="35">
        <f t="shared" si="540"/>
        <v>10300.539999999999</v>
      </c>
      <c r="L4981" s="35">
        <f t="shared" si="541"/>
        <v>10300.539999999999</v>
      </c>
      <c r="M4981" s="36">
        <f t="shared" si="542"/>
        <v>0.45407233037099731</v>
      </c>
      <c r="N4981" s="37">
        <f t="shared" si="543"/>
        <v>2024</v>
      </c>
      <c r="O4981" s="38" t="str">
        <f t="shared" si="544"/>
        <v>Q1</v>
      </c>
      <c r="P4981" s="37">
        <f t="shared" si="545"/>
        <v>3</v>
      </c>
    </row>
    <row r="4982" spans="1:16" x14ac:dyDescent="0.25">
      <c r="A4982" s="31">
        <v>45352</v>
      </c>
      <c r="B4982" s="32" t="s">
        <v>85</v>
      </c>
      <c r="C4982" s="32" t="s">
        <v>78</v>
      </c>
      <c r="D4982" s="32" t="s">
        <v>76</v>
      </c>
      <c r="E4982" s="33">
        <v>220</v>
      </c>
      <c r="F4982" s="34">
        <v>305990.58</v>
      </c>
      <c r="G4982" s="34">
        <v>0</v>
      </c>
      <c r="H4982" s="34">
        <v>164665.76999999999</v>
      </c>
      <c r="I4982" s="34">
        <v>0</v>
      </c>
      <c r="J4982" s="35">
        <f t="shared" si="539"/>
        <v>305990.58</v>
      </c>
      <c r="K4982" s="35">
        <f t="shared" si="540"/>
        <v>141324.81000000003</v>
      </c>
      <c r="L4982" s="35">
        <f t="shared" si="541"/>
        <v>141324.81000000003</v>
      </c>
      <c r="M4982" s="36">
        <f t="shared" si="542"/>
        <v>0.46186000235693536</v>
      </c>
      <c r="N4982" s="37">
        <f t="shared" si="543"/>
        <v>2024</v>
      </c>
      <c r="O4982" s="38" t="str">
        <f t="shared" si="544"/>
        <v>Q1</v>
      </c>
      <c r="P4982" s="37">
        <f t="shared" si="545"/>
        <v>3</v>
      </c>
    </row>
    <row r="4983" spans="1:16" x14ac:dyDescent="0.25">
      <c r="A4983" s="31">
        <v>45352</v>
      </c>
      <c r="B4983" s="32" t="s">
        <v>85</v>
      </c>
      <c r="C4983" s="32" t="s">
        <v>78</v>
      </c>
      <c r="D4983" s="32" t="s">
        <v>77</v>
      </c>
      <c r="E4983" s="33">
        <v>25</v>
      </c>
      <c r="F4983" s="34">
        <v>42970.64</v>
      </c>
      <c r="G4983" s="34">
        <v>2148.54</v>
      </c>
      <c r="H4983" s="34">
        <v>24370.05</v>
      </c>
      <c r="I4983" s="34">
        <v>0</v>
      </c>
      <c r="J4983" s="35">
        <f t="shared" si="539"/>
        <v>40822.1</v>
      </c>
      <c r="K4983" s="35">
        <f t="shared" si="540"/>
        <v>16452.05</v>
      </c>
      <c r="L4983" s="35">
        <f t="shared" si="541"/>
        <v>16452.05</v>
      </c>
      <c r="M4983" s="36">
        <f t="shared" si="542"/>
        <v>0.40301821807305355</v>
      </c>
      <c r="N4983" s="37">
        <f t="shared" si="543"/>
        <v>2024</v>
      </c>
      <c r="O4983" s="38" t="str">
        <f t="shared" si="544"/>
        <v>Q1</v>
      </c>
      <c r="P4983" s="37">
        <f t="shared" si="545"/>
        <v>3</v>
      </c>
    </row>
    <row r="4984" spans="1:16" x14ac:dyDescent="0.25">
      <c r="A4984" s="31">
        <v>45352</v>
      </c>
      <c r="B4984" s="32" t="s">
        <v>85</v>
      </c>
      <c r="C4984" s="32" t="s">
        <v>79</v>
      </c>
      <c r="D4984" s="32" t="s">
        <v>76</v>
      </c>
      <c r="E4984" s="33">
        <v>19</v>
      </c>
      <c r="F4984" s="34">
        <v>30124.54</v>
      </c>
      <c r="G4984" s="34">
        <v>0</v>
      </c>
      <c r="H4984" s="34">
        <v>16473.580000000002</v>
      </c>
      <c r="I4984" s="34">
        <v>0</v>
      </c>
      <c r="J4984" s="35">
        <f t="shared" si="539"/>
        <v>30124.54</v>
      </c>
      <c r="K4984" s="35">
        <f t="shared" si="540"/>
        <v>13650.96</v>
      </c>
      <c r="L4984" s="35">
        <f t="shared" si="541"/>
        <v>13650.96</v>
      </c>
      <c r="M4984" s="36">
        <f t="shared" si="542"/>
        <v>0.45315081989633699</v>
      </c>
      <c r="N4984" s="37">
        <f t="shared" si="543"/>
        <v>2024</v>
      </c>
      <c r="O4984" s="38" t="str">
        <f t="shared" si="544"/>
        <v>Q1</v>
      </c>
      <c r="P4984" s="37">
        <f t="shared" si="545"/>
        <v>3</v>
      </c>
    </row>
    <row r="4985" spans="1:16" x14ac:dyDescent="0.25">
      <c r="A4985" s="31">
        <v>45352</v>
      </c>
      <c r="B4985" s="32" t="s">
        <v>85</v>
      </c>
      <c r="C4985" s="32" t="s">
        <v>79</v>
      </c>
      <c r="D4985" s="32" t="s">
        <v>77</v>
      </c>
      <c r="E4985" s="33">
        <v>5</v>
      </c>
      <c r="F4985" s="34">
        <v>12566.04</v>
      </c>
      <c r="G4985" s="34">
        <v>716.11</v>
      </c>
      <c r="H4985" s="34">
        <v>6641.78</v>
      </c>
      <c r="I4985" s="34">
        <v>0</v>
      </c>
      <c r="J4985" s="35">
        <f t="shared" si="539"/>
        <v>11849.93</v>
      </c>
      <c r="K4985" s="35">
        <f t="shared" si="540"/>
        <v>5208.1500000000005</v>
      </c>
      <c r="L4985" s="35">
        <f t="shared" si="541"/>
        <v>5208.1500000000005</v>
      </c>
      <c r="M4985" s="36">
        <f t="shared" si="542"/>
        <v>0.4395089253691794</v>
      </c>
      <c r="N4985" s="37">
        <f t="shared" si="543"/>
        <v>2024</v>
      </c>
      <c r="O4985" s="38" t="str">
        <f t="shared" si="544"/>
        <v>Q1</v>
      </c>
      <c r="P4985" s="37">
        <f t="shared" si="545"/>
        <v>3</v>
      </c>
    </row>
    <row r="4986" spans="1:16" x14ac:dyDescent="0.25">
      <c r="A4986" s="31">
        <v>45383</v>
      </c>
      <c r="B4986" s="32" t="s">
        <v>74</v>
      </c>
      <c r="C4986" s="32" t="s">
        <v>86</v>
      </c>
      <c r="D4986" s="32" t="s">
        <v>76</v>
      </c>
      <c r="E4986" s="33">
        <v>127</v>
      </c>
      <c r="F4986" s="34">
        <v>57389.07</v>
      </c>
      <c r="G4986" s="34">
        <v>0</v>
      </c>
      <c r="H4986" s="34">
        <v>33713.17</v>
      </c>
      <c r="I4986" s="34">
        <v>6001.94</v>
      </c>
      <c r="J4986" s="35">
        <f t="shared" si="539"/>
        <v>57389.07</v>
      </c>
      <c r="K4986" s="35">
        <f t="shared" si="540"/>
        <v>23675.9</v>
      </c>
      <c r="L4986" s="35">
        <f t="shared" si="541"/>
        <v>17673.960000000003</v>
      </c>
      <c r="M4986" s="36">
        <f t="shared" si="542"/>
        <v>0.41255068256028549</v>
      </c>
      <c r="N4986" s="37">
        <f t="shared" si="543"/>
        <v>2024</v>
      </c>
      <c r="O4986" s="38" t="str">
        <f t="shared" si="544"/>
        <v>Q2</v>
      </c>
      <c r="P4986" s="37">
        <f t="shared" si="545"/>
        <v>4</v>
      </c>
    </row>
    <row r="4987" spans="1:16" x14ac:dyDescent="0.25">
      <c r="A4987" s="31">
        <v>45383</v>
      </c>
      <c r="B4987" s="32" t="s">
        <v>74</v>
      </c>
      <c r="C4987" s="32" t="s">
        <v>86</v>
      </c>
      <c r="D4987" s="32" t="s">
        <v>77</v>
      </c>
      <c r="E4987" s="33">
        <v>93</v>
      </c>
      <c r="F4987" s="34">
        <v>41508.400000000001</v>
      </c>
      <c r="G4987" s="34">
        <v>3918.89</v>
      </c>
      <c r="H4987" s="34">
        <v>23975.68</v>
      </c>
      <c r="I4987" s="34">
        <v>3963.66</v>
      </c>
      <c r="J4987" s="35">
        <f t="shared" si="539"/>
        <v>37589.51</v>
      </c>
      <c r="K4987" s="35">
        <f t="shared" si="540"/>
        <v>13613.830000000002</v>
      </c>
      <c r="L4987" s="35">
        <f t="shared" si="541"/>
        <v>9650.1700000000019</v>
      </c>
      <c r="M4987" s="36">
        <f t="shared" si="542"/>
        <v>0.36217098866146435</v>
      </c>
      <c r="N4987" s="37">
        <f t="shared" si="543"/>
        <v>2024</v>
      </c>
      <c r="O4987" s="38" t="str">
        <f t="shared" si="544"/>
        <v>Q2</v>
      </c>
      <c r="P4987" s="37">
        <f t="shared" si="545"/>
        <v>4</v>
      </c>
    </row>
    <row r="4988" spans="1:16" x14ac:dyDescent="0.25">
      <c r="A4988" s="31">
        <v>45383</v>
      </c>
      <c r="B4988" s="32" t="s">
        <v>74</v>
      </c>
      <c r="C4988" s="32" t="s">
        <v>75</v>
      </c>
      <c r="D4988" s="32" t="s">
        <v>76</v>
      </c>
      <c r="E4988" s="33">
        <v>140</v>
      </c>
      <c r="F4988" s="34">
        <v>65505.22</v>
      </c>
      <c r="G4988" s="34">
        <v>0</v>
      </c>
      <c r="H4988" s="34">
        <v>39681.019999999997</v>
      </c>
      <c r="I4988" s="34">
        <v>0</v>
      </c>
      <c r="J4988" s="35">
        <f t="shared" si="539"/>
        <v>65505.22</v>
      </c>
      <c r="K4988" s="35">
        <f t="shared" si="540"/>
        <v>25824.200000000004</v>
      </c>
      <c r="L4988" s="35">
        <f t="shared" si="541"/>
        <v>25824.200000000004</v>
      </c>
      <c r="M4988" s="36">
        <f t="shared" si="542"/>
        <v>0.39423117730159524</v>
      </c>
      <c r="N4988" s="37">
        <f t="shared" si="543"/>
        <v>2024</v>
      </c>
      <c r="O4988" s="38" t="str">
        <f t="shared" si="544"/>
        <v>Q2</v>
      </c>
      <c r="P4988" s="37">
        <f t="shared" si="545"/>
        <v>4</v>
      </c>
    </row>
    <row r="4989" spans="1:16" x14ac:dyDescent="0.25">
      <c r="A4989" s="31">
        <v>45383</v>
      </c>
      <c r="B4989" s="32" t="s">
        <v>74</v>
      </c>
      <c r="C4989" s="32" t="s">
        <v>75</v>
      </c>
      <c r="D4989" s="32" t="s">
        <v>77</v>
      </c>
      <c r="E4989" s="33">
        <v>69</v>
      </c>
      <c r="F4989" s="34">
        <v>27209.42</v>
      </c>
      <c r="G4989" s="34">
        <v>2548.44</v>
      </c>
      <c r="H4989" s="34">
        <v>15476.26</v>
      </c>
      <c r="I4989" s="34">
        <v>0</v>
      </c>
      <c r="J4989" s="35">
        <f t="shared" si="539"/>
        <v>24660.98</v>
      </c>
      <c r="K4989" s="35">
        <f t="shared" si="540"/>
        <v>9184.7199999999993</v>
      </c>
      <c r="L4989" s="35">
        <f t="shared" si="541"/>
        <v>9184.7199999999993</v>
      </c>
      <c r="M4989" s="36">
        <f t="shared" si="542"/>
        <v>0.37243937588854942</v>
      </c>
      <c r="N4989" s="37">
        <f t="shared" si="543"/>
        <v>2024</v>
      </c>
      <c r="O4989" s="38" t="str">
        <f t="shared" si="544"/>
        <v>Q2</v>
      </c>
      <c r="P4989" s="37">
        <f t="shared" si="545"/>
        <v>4</v>
      </c>
    </row>
    <row r="4990" spans="1:16" x14ac:dyDescent="0.25">
      <c r="A4990" s="31">
        <v>45383</v>
      </c>
      <c r="B4990" s="32" t="s">
        <v>74</v>
      </c>
      <c r="C4990" s="32" t="s">
        <v>78</v>
      </c>
      <c r="D4990" s="32" t="s">
        <v>76</v>
      </c>
      <c r="E4990" s="33">
        <v>560</v>
      </c>
      <c r="F4990" s="34">
        <v>243829.48</v>
      </c>
      <c r="G4990" s="34">
        <v>0</v>
      </c>
      <c r="H4990" s="34">
        <v>143083.37</v>
      </c>
      <c r="I4990" s="34">
        <v>0</v>
      </c>
      <c r="J4990" s="35">
        <f t="shared" si="539"/>
        <v>243829.48</v>
      </c>
      <c r="K4990" s="35">
        <f t="shared" si="540"/>
        <v>100746.11000000002</v>
      </c>
      <c r="L4990" s="35">
        <f t="shared" si="541"/>
        <v>100746.11000000002</v>
      </c>
      <c r="M4990" s="36">
        <f t="shared" si="542"/>
        <v>0.4131826471516078</v>
      </c>
      <c r="N4990" s="37">
        <f t="shared" si="543"/>
        <v>2024</v>
      </c>
      <c r="O4990" s="38" t="str">
        <f t="shared" si="544"/>
        <v>Q2</v>
      </c>
      <c r="P4990" s="37">
        <f t="shared" si="545"/>
        <v>4</v>
      </c>
    </row>
    <row r="4991" spans="1:16" x14ac:dyDescent="0.25">
      <c r="A4991" s="31">
        <v>45383</v>
      </c>
      <c r="B4991" s="32" t="s">
        <v>74</v>
      </c>
      <c r="C4991" s="32" t="s">
        <v>78</v>
      </c>
      <c r="D4991" s="32" t="s">
        <v>77</v>
      </c>
      <c r="E4991" s="33">
        <v>171</v>
      </c>
      <c r="F4991" s="34">
        <v>71642.25</v>
      </c>
      <c r="G4991" s="34">
        <v>6687.03</v>
      </c>
      <c r="H4991" s="34">
        <v>39859.360000000001</v>
      </c>
      <c r="I4991" s="34">
        <v>0</v>
      </c>
      <c r="J4991" s="35">
        <f t="shared" si="539"/>
        <v>64955.22</v>
      </c>
      <c r="K4991" s="35">
        <f t="shared" si="540"/>
        <v>25095.86</v>
      </c>
      <c r="L4991" s="35">
        <f t="shared" si="541"/>
        <v>25095.86</v>
      </c>
      <c r="M4991" s="36">
        <f t="shared" si="542"/>
        <v>0.3863563236334201</v>
      </c>
      <c r="N4991" s="37">
        <f t="shared" si="543"/>
        <v>2024</v>
      </c>
      <c r="O4991" s="38" t="str">
        <f t="shared" si="544"/>
        <v>Q2</v>
      </c>
      <c r="P4991" s="37">
        <f t="shared" si="545"/>
        <v>4</v>
      </c>
    </row>
    <row r="4992" spans="1:16" x14ac:dyDescent="0.25">
      <c r="A4992" s="31">
        <v>45383</v>
      </c>
      <c r="B4992" s="32" t="s">
        <v>74</v>
      </c>
      <c r="C4992" s="32" t="s">
        <v>79</v>
      </c>
      <c r="D4992" s="32" t="s">
        <v>76</v>
      </c>
      <c r="E4992" s="33">
        <v>37</v>
      </c>
      <c r="F4992" s="34">
        <v>15324.14</v>
      </c>
      <c r="G4992" s="34">
        <v>0</v>
      </c>
      <c r="H4992" s="34">
        <v>10788.9</v>
      </c>
      <c r="I4992" s="34">
        <v>0</v>
      </c>
      <c r="J4992" s="35">
        <f t="shared" si="539"/>
        <v>15324.14</v>
      </c>
      <c r="K4992" s="35">
        <f t="shared" si="540"/>
        <v>4535.24</v>
      </c>
      <c r="L4992" s="35">
        <f t="shared" si="541"/>
        <v>4535.24</v>
      </c>
      <c r="M4992" s="36">
        <f t="shared" si="542"/>
        <v>0.29595396544275893</v>
      </c>
      <c r="N4992" s="37">
        <f t="shared" si="543"/>
        <v>2024</v>
      </c>
      <c r="O4992" s="38" t="str">
        <f t="shared" si="544"/>
        <v>Q2</v>
      </c>
      <c r="P4992" s="37">
        <f t="shared" si="545"/>
        <v>4</v>
      </c>
    </row>
    <row r="4993" spans="1:16" x14ac:dyDescent="0.25">
      <c r="A4993" s="31">
        <v>45383</v>
      </c>
      <c r="B4993" s="32" t="s">
        <v>74</v>
      </c>
      <c r="C4993" s="32" t="s">
        <v>79</v>
      </c>
      <c r="D4993" s="32" t="s">
        <v>77</v>
      </c>
      <c r="E4993" s="33">
        <v>34</v>
      </c>
      <c r="F4993" s="34">
        <v>14652.79</v>
      </c>
      <c r="G4993" s="34">
        <v>1325.03</v>
      </c>
      <c r="H4993" s="34">
        <v>7813.26</v>
      </c>
      <c r="I4993" s="34">
        <v>0</v>
      </c>
      <c r="J4993" s="35">
        <f t="shared" si="539"/>
        <v>13327.76</v>
      </c>
      <c r="K4993" s="35">
        <f t="shared" si="540"/>
        <v>5514.5</v>
      </c>
      <c r="L4993" s="35">
        <f t="shared" si="541"/>
        <v>5514.5</v>
      </c>
      <c r="M4993" s="36">
        <f t="shared" si="542"/>
        <v>0.41376045186888116</v>
      </c>
      <c r="N4993" s="37">
        <f t="shared" si="543"/>
        <v>2024</v>
      </c>
      <c r="O4993" s="38" t="str">
        <f t="shared" si="544"/>
        <v>Q2</v>
      </c>
      <c r="P4993" s="37">
        <f t="shared" si="545"/>
        <v>4</v>
      </c>
    </row>
    <row r="4994" spans="1:16" x14ac:dyDescent="0.25">
      <c r="A4994" s="31">
        <v>45383</v>
      </c>
      <c r="B4994" s="32" t="s">
        <v>80</v>
      </c>
      <c r="C4994" s="32" t="s">
        <v>86</v>
      </c>
      <c r="D4994" s="32" t="s">
        <v>76</v>
      </c>
      <c r="E4994" s="33">
        <v>53</v>
      </c>
      <c r="F4994" s="34">
        <v>335770.64</v>
      </c>
      <c r="G4994" s="34">
        <v>0</v>
      </c>
      <c r="H4994" s="34">
        <v>287959.67999999999</v>
      </c>
      <c r="I4994" s="34">
        <v>35222.410000000003</v>
      </c>
      <c r="J4994" s="35">
        <f t="shared" ref="J4994:J5057" si="546">F4994-G4994</f>
        <v>335770.64</v>
      </c>
      <c r="K4994" s="35">
        <f t="shared" ref="K4994:K5057" si="547">J4994-H4994</f>
        <v>47810.960000000021</v>
      </c>
      <c r="L4994" s="35">
        <f t="shared" ref="L4994:L5057" si="548">K4994-I4994</f>
        <v>12588.550000000017</v>
      </c>
      <c r="M4994" s="36">
        <f t="shared" ref="M4994:M5057" si="549">IF(J4994=0,0,K4994/J4994)</f>
        <v>0.14239172311194337</v>
      </c>
      <c r="N4994" s="37">
        <f t="shared" ref="N4994:N5057" si="550">YEAR(A4994)</f>
        <v>2024</v>
      </c>
      <c r="O4994" s="38" t="str">
        <f t="shared" ref="O4994:O5057" si="551">"Q"&amp;ROUNDUP(MONTH(A4994)/3,0)</f>
        <v>Q2</v>
      </c>
      <c r="P4994" s="37">
        <f t="shared" ref="P4994:P5057" si="552">MONTH(A4994)</f>
        <v>4</v>
      </c>
    </row>
    <row r="4995" spans="1:16" x14ac:dyDescent="0.25">
      <c r="A4995" s="31">
        <v>45383</v>
      </c>
      <c r="B4995" s="32" t="s">
        <v>80</v>
      </c>
      <c r="C4995" s="32" t="s">
        <v>86</v>
      </c>
      <c r="D4995" s="32" t="s">
        <v>77</v>
      </c>
      <c r="E4995" s="33">
        <v>50</v>
      </c>
      <c r="F4995" s="34">
        <v>359980.7</v>
      </c>
      <c r="G4995" s="34">
        <v>30900.17</v>
      </c>
      <c r="H4995" s="34">
        <v>303608.8</v>
      </c>
      <c r="I4995" s="34">
        <v>34619.24</v>
      </c>
      <c r="J4995" s="35">
        <f t="shared" si="546"/>
        <v>329080.53000000003</v>
      </c>
      <c r="K4995" s="35">
        <f t="shared" si="547"/>
        <v>25471.73000000004</v>
      </c>
      <c r="L4995" s="35">
        <f t="shared" si="548"/>
        <v>-9147.5099999999584</v>
      </c>
      <c r="M4995" s="36">
        <f t="shared" si="549"/>
        <v>7.7402725709722286E-2</v>
      </c>
      <c r="N4995" s="37">
        <f t="shared" si="550"/>
        <v>2024</v>
      </c>
      <c r="O4995" s="38" t="str">
        <f t="shared" si="551"/>
        <v>Q2</v>
      </c>
      <c r="P4995" s="37">
        <f t="shared" si="552"/>
        <v>4</v>
      </c>
    </row>
    <row r="4996" spans="1:16" x14ac:dyDescent="0.25">
      <c r="A4996" s="31">
        <v>45383</v>
      </c>
      <c r="B4996" s="32" t="s">
        <v>80</v>
      </c>
      <c r="C4996" s="32" t="s">
        <v>75</v>
      </c>
      <c r="D4996" s="32" t="s">
        <v>76</v>
      </c>
      <c r="E4996" s="33">
        <v>59</v>
      </c>
      <c r="F4996" s="34">
        <v>362981.32</v>
      </c>
      <c r="G4996" s="34">
        <v>0</v>
      </c>
      <c r="H4996" s="34">
        <v>305112.37</v>
      </c>
      <c r="I4996" s="34">
        <v>0</v>
      </c>
      <c r="J4996" s="35">
        <f t="shared" si="546"/>
        <v>362981.32</v>
      </c>
      <c r="K4996" s="35">
        <f t="shared" si="547"/>
        <v>57868.950000000012</v>
      </c>
      <c r="L4996" s="35">
        <f t="shared" si="548"/>
        <v>57868.950000000012</v>
      </c>
      <c r="M4996" s="36">
        <f t="shared" si="549"/>
        <v>0.15942679915319061</v>
      </c>
      <c r="N4996" s="37">
        <f t="shared" si="550"/>
        <v>2024</v>
      </c>
      <c r="O4996" s="38" t="str">
        <f t="shared" si="551"/>
        <v>Q2</v>
      </c>
      <c r="P4996" s="37">
        <f t="shared" si="552"/>
        <v>4</v>
      </c>
    </row>
    <row r="4997" spans="1:16" x14ac:dyDescent="0.25">
      <c r="A4997" s="31">
        <v>45383</v>
      </c>
      <c r="B4997" s="32" t="s">
        <v>80</v>
      </c>
      <c r="C4997" s="32" t="s">
        <v>75</v>
      </c>
      <c r="D4997" s="32" t="s">
        <v>77</v>
      </c>
      <c r="E4997" s="33">
        <v>29</v>
      </c>
      <c r="F4997" s="34">
        <v>201257.12</v>
      </c>
      <c r="G4997" s="34">
        <v>19312.36</v>
      </c>
      <c r="H4997" s="34">
        <v>169565.73</v>
      </c>
      <c r="I4997" s="34">
        <v>0</v>
      </c>
      <c r="J4997" s="35">
        <f t="shared" si="546"/>
        <v>181944.76</v>
      </c>
      <c r="K4997" s="35">
        <f t="shared" si="547"/>
        <v>12379.029999999999</v>
      </c>
      <c r="L4997" s="35">
        <f t="shared" si="548"/>
        <v>12379.029999999999</v>
      </c>
      <c r="M4997" s="36">
        <f t="shared" si="549"/>
        <v>6.8037298793326054E-2</v>
      </c>
      <c r="N4997" s="37">
        <f t="shared" si="550"/>
        <v>2024</v>
      </c>
      <c r="O4997" s="38" t="str">
        <f t="shared" si="551"/>
        <v>Q2</v>
      </c>
      <c r="P4997" s="37">
        <f t="shared" si="552"/>
        <v>4</v>
      </c>
    </row>
    <row r="4998" spans="1:16" x14ac:dyDescent="0.25">
      <c r="A4998" s="31">
        <v>45383</v>
      </c>
      <c r="B4998" s="32" t="s">
        <v>80</v>
      </c>
      <c r="C4998" s="32" t="s">
        <v>78</v>
      </c>
      <c r="D4998" s="32" t="s">
        <v>76</v>
      </c>
      <c r="E4998" s="33">
        <v>111</v>
      </c>
      <c r="F4998" s="34">
        <v>671347.98</v>
      </c>
      <c r="G4998" s="34">
        <v>0</v>
      </c>
      <c r="H4998" s="34">
        <v>564637.54</v>
      </c>
      <c r="I4998" s="34">
        <v>0</v>
      </c>
      <c r="J4998" s="35">
        <f t="shared" si="546"/>
        <v>671347.98</v>
      </c>
      <c r="K4998" s="35">
        <f t="shared" si="547"/>
        <v>106710.43999999994</v>
      </c>
      <c r="L4998" s="35">
        <f t="shared" si="548"/>
        <v>106710.43999999994</v>
      </c>
      <c r="M4998" s="36">
        <f t="shared" si="549"/>
        <v>0.15894952123040565</v>
      </c>
      <c r="N4998" s="37">
        <f t="shared" si="550"/>
        <v>2024</v>
      </c>
      <c r="O4998" s="38" t="str">
        <f t="shared" si="551"/>
        <v>Q2</v>
      </c>
      <c r="P4998" s="37">
        <f t="shared" si="552"/>
        <v>4</v>
      </c>
    </row>
    <row r="4999" spans="1:16" x14ac:dyDescent="0.25">
      <c r="A4999" s="31">
        <v>45383</v>
      </c>
      <c r="B4999" s="32" t="s">
        <v>80</v>
      </c>
      <c r="C4999" s="32" t="s">
        <v>78</v>
      </c>
      <c r="D4999" s="32" t="s">
        <v>77</v>
      </c>
      <c r="E4999" s="33">
        <v>30</v>
      </c>
      <c r="F4999" s="34">
        <v>226270.92</v>
      </c>
      <c r="G4999" s="34">
        <v>18267.689999999999</v>
      </c>
      <c r="H4999" s="34">
        <v>189937.01</v>
      </c>
      <c r="I4999" s="34">
        <v>0</v>
      </c>
      <c r="J4999" s="35">
        <f t="shared" si="546"/>
        <v>208003.23</v>
      </c>
      <c r="K4999" s="35">
        <f t="shared" si="547"/>
        <v>18066.22</v>
      </c>
      <c r="L4999" s="35">
        <f t="shared" si="548"/>
        <v>18066.22</v>
      </c>
      <c r="M4999" s="36">
        <f t="shared" si="549"/>
        <v>8.685547815771899E-2</v>
      </c>
      <c r="N4999" s="37">
        <f t="shared" si="550"/>
        <v>2024</v>
      </c>
      <c r="O4999" s="38" t="str">
        <f t="shared" si="551"/>
        <v>Q2</v>
      </c>
      <c r="P4999" s="37">
        <f t="shared" si="552"/>
        <v>4</v>
      </c>
    </row>
    <row r="5000" spans="1:16" x14ac:dyDescent="0.25">
      <c r="A5000" s="31">
        <v>45383</v>
      </c>
      <c r="B5000" s="32" t="s">
        <v>80</v>
      </c>
      <c r="C5000" s="32" t="s">
        <v>79</v>
      </c>
      <c r="D5000" s="32" t="s">
        <v>76</v>
      </c>
      <c r="E5000" s="33">
        <v>17</v>
      </c>
      <c r="F5000" s="34">
        <v>85675.24</v>
      </c>
      <c r="G5000" s="34">
        <v>0</v>
      </c>
      <c r="H5000" s="34">
        <v>72232.61</v>
      </c>
      <c r="I5000" s="34">
        <v>0</v>
      </c>
      <c r="J5000" s="35">
        <f t="shared" si="546"/>
        <v>85675.24</v>
      </c>
      <c r="K5000" s="35">
        <f t="shared" si="547"/>
        <v>13442.630000000005</v>
      </c>
      <c r="L5000" s="35">
        <f t="shared" si="548"/>
        <v>13442.630000000005</v>
      </c>
      <c r="M5000" s="36">
        <f t="shared" si="549"/>
        <v>0.15690215749614478</v>
      </c>
      <c r="N5000" s="37">
        <f t="shared" si="550"/>
        <v>2024</v>
      </c>
      <c r="O5000" s="38" t="str">
        <f t="shared" si="551"/>
        <v>Q2</v>
      </c>
      <c r="P5000" s="37">
        <f t="shared" si="552"/>
        <v>4</v>
      </c>
    </row>
    <row r="5001" spans="1:16" x14ac:dyDescent="0.25">
      <c r="A5001" s="31">
        <v>45383</v>
      </c>
      <c r="B5001" s="32" t="s">
        <v>80</v>
      </c>
      <c r="C5001" s="32" t="s">
        <v>79</v>
      </c>
      <c r="D5001" s="32" t="s">
        <v>77</v>
      </c>
      <c r="E5001" s="33">
        <v>8</v>
      </c>
      <c r="F5001" s="34">
        <v>57929.18</v>
      </c>
      <c r="G5001" s="34">
        <v>4595.33</v>
      </c>
      <c r="H5001" s="34">
        <v>47803.44</v>
      </c>
      <c r="I5001" s="34">
        <v>0</v>
      </c>
      <c r="J5001" s="35">
        <f t="shared" si="546"/>
        <v>53333.85</v>
      </c>
      <c r="K5001" s="35">
        <f t="shared" si="547"/>
        <v>5530.4099999999962</v>
      </c>
      <c r="L5001" s="35">
        <f t="shared" si="548"/>
        <v>5530.4099999999962</v>
      </c>
      <c r="M5001" s="36">
        <f t="shared" si="549"/>
        <v>0.10369418296260248</v>
      </c>
      <c r="N5001" s="37">
        <f t="shared" si="550"/>
        <v>2024</v>
      </c>
      <c r="O5001" s="38" t="str">
        <f t="shared" si="551"/>
        <v>Q2</v>
      </c>
      <c r="P5001" s="37">
        <f t="shared" si="552"/>
        <v>4</v>
      </c>
    </row>
    <row r="5002" spans="1:16" x14ac:dyDescent="0.25">
      <c r="A5002" s="31">
        <v>45383</v>
      </c>
      <c r="B5002" s="32" t="s">
        <v>81</v>
      </c>
      <c r="C5002" s="32" t="s">
        <v>86</v>
      </c>
      <c r="D5002" s="32" t="s">
        <v>76</v>
      </c>
      <c r="E5002" s="33">
        <v>99</v>
      </c>
      <c r="F5002" s="34">
        <v>74788.210000000006</v>
      </c>
      <c r="G5002" s="34">
        <v>0</v>
      </c>
      <c r="H5002" s="34">
        <v>32754.61</v>
      </c>
      <c r="I5002" s="34">
        <v>7836.75</v>
      </c>
      <c r="J5002" s="35">
        <f t="shared" si="546"/>
        <v>74788.210000000006</v>
      </c>
      <c r="K5002" s="35">
        <f t="shared" si="547"/>
        <v>42033.600000000006</v>
      </c>
      <c r="L5002" s="35">
        <f t="shared" si="548"/>
        <v>34196.850000000006</v>
      </c>
      <c r="M5002" s="36">
        <f t="shared" si="549"/>
        <v>0.56203511221889124</v>
      </c>
      <c r="N5002" s="37">
        <f t="shared" si="550"/>
        <v>2024</v>
      </c>
      <c r="O5002" s="38" t="str">
        <f t="shared" si="551"/>
        <v>Q2</v>
      </c>
      <c r="P5002" s="37">
        <f t="shared" si="552"/>
        <v>4</v>
      </c>
    </row>
    <row r="5003" spans="1:16" x14ac:dyDescent="0.25">
      <c r="A5003" s="31">
        <v>45383</v>
      </c>
      <c r="B5003" s="32" t="s">
        <v>81</v>
      </c>
      <c r="C5003" s="32" t="s">
        <v>86</v>
      </c>
      <c r="D5003" s="32" t="s">
        <v>77</v>
      </c>
      <c r="E5003" s="33">
        <v>57</v>
      </c>
      <c r="F5003" s="34">
        <v>38832.36</v>
      </c>
      <c r="G5003" s="34">
        <v>3720.56</v>
      </c>
      <c r="H5003" s="34">
        <v>17105.259999999998</v>
      </c>
      <c r="I5003" s="34">
        <v>3698.47</v>
      </c>
      <c r="J5003" s="35">
        <f t="shared" si="546"/>
        <v>35111.800000000003</v>
      </c>
      <c r="K5003" s="35">
        <f t="shared" si="547"/>
        <v>18006.540000000005</v>
      </c>
      <c r="L5003" s="35">
        <f t="shared" si="548"/>
        <v>14308.070000000005</v>
      </c>
      <c r="M5003" s="36">
        <f t="shared" si="549"/>
        <v>0.51283443172950416</v>
      </c>
      <c r="N5003" s="37">
        <f t="shared" si="550"/>
        <v>2024</v>
      </c>
      <c r="O5003" s="38" t="str">
        <f t="shared" si="551"/>
        <v>Q2</v>
      </c>
      <c r="P5003" s="37">
        <f t="shared" si="552"/>
        <v>4</v>
      </c>
    </row>
    <row r="5004" spans="1:16" x14ac:dyDescent="0.25">
      <c r="A5004" s="31">
        <v>45383</v>
      </c>
      <c r="B5004" s="32" t="s">
        <v>81</v>
      </c>
      <c r="C5004" s="32" t="s">
        <v>75</v>
      </c>
      <c r="D5004" s="32" t="s">
        <v>76</v>
      </c>
      <c r="E5004" s="33">
        <v>92</v>
      </c>
      <c r="F5004" s="34">
        <v>74597.2</v>
      </c>
      <c r="G5004" s="34">
        <v>0</v>
      </c>
      <c r="H5004" s="34">
        <v>32754.85</v>
      </c>
      <c r="I5004" s="34">
        <v>0</v>
      </c>
      <c r="J5004" s="35">
        <f t="shared" si="546"/>
        <v>74597.2</v>
      </c>
      <c r="K5004" s="35">
        <f t="shared" si="547"/>
        <v>41842.35</v>
      </c>
      <c r="L5004" s="35">
        <f t="shared" si="548"/>
        <v>41842.35</v>
      </c>
      <c r="M5004" s="36">
        <f t="shared" si="549"/>
        <v>0.56091046312730242</v>
      </c>
      <c r="N5004" s="37">
        <f t="shared" si="550"/>
        <v>2024</v>
      </c>
      <c r="O5004" s="38" t="str">
        <f t="shared" si="551"/>
        <v>Q2</v>
      </c>
      <c r="P5004" s="37">
        <f t="shared" si="552"/>
        <v>4</v>
      </c>
    </row>
    <row r="5005" spans="1:16" x14ac:dyDescent="0.25">
      <c r="A5005" s="31">
        <v>45383</v>
      </c>
      <c r="B5005" s="32" t="s">
        <v>81</v>
      </c>
      <c r="C5005" s="32" t="s">
        <v>75</v>
      </c>
      <c r="D5005" s="32" t="s">
        <v>77</v>
      </c>
      <c r="E5005" s="33">
        <v>47</v>
      </c>
      <c r="F5005" s="34">
        <v>43296.31</v>
      </c>
      <c r="G5005" s="34">
        <v>4048.96</v>
      </c>
      <c r="H5005" s="34">
        <v>19127.36</v>
      </c>
      <c r="I5005" s="34">
        <v>0</v>
      </c>
      <c r="J5005" s="35">
        <f t="shared" si="546"/>
        <v>39247.35</v>
      </c>
      <c r="K5005" s="35">
        <f t="shared" si="547"/>
        <v>20119.989999999998</v>
      </c>
      <c r="L5005" s="35">
        <f t="shared" si="548"/>
        <v>20119.989999999998</v>
      </c>
      <c r="M5005" s="36">
        <f t="shared" si="549"/>
        <v>0.5126458219472142</v>
      </c>
      <c r="N5005" s="37">
        <f t="shared" si="550"/>
        <v>2024</v>
      </c>
      <c r="O5005" s="38" t="str">
        <f t="shared" si="551"/>
        <v>Q2</v>
      </c>
      <c r="P5005" s="37">
        <f t="shared" si="552"/>
        <v>4</v>
      </c>
    </row>
    <row r="5006" spans="1:16" x14ac:dyDescent="0.25">
      <c r="A5006" s="31">
        <v>45383</v>
      </c>
      <c r="B5006" s="32" t="s">
        <v>81</v>
      </c>
      <c r="C5006" s="32" t="s">
        <v>78</v>
      </c>
      <c r="D5006" s="32" t="s">
        <v>76</v>
      </c>
      <c r="E5006" s="33">
        <v>367</v>
      </c>
      <c r="F5006" s="34">
        <v>283380.90000000002</v>
      </c>
      <c r="G5006" s="34">
        <v>0</v>
      </c>
      <c r="H5006" s="34">
        <v>126212.5</v>
      </c>
      <c r="I5006" s="34">
        <v>0</v>
      </c>
      <c r="J5006" s="35">
        <f t="shared" si="546"/>
        <v>283380.90000000002</v>
      </c>
      <c r="K5006" s="35">
        <f t="shared" si="547"/>
        <v>157168.40000000002</v>
      </c>
      <c r="L5006" s="35">
        <f t="shared" si="548"/>
        <v>157168.40000000002</v>
      </c>
      <c r="M5006" s="36">
        <f t="shared" si="549"/>
        <v>0.55461888927588276</v>
      </c>
      <c r="N5006" s="37">
        <f t="shared" si="550"/>
        <v>2024</v>
      </c>
      <c r="O5006" s="38" t="str">
        <f t="shared" si="551"/>
        <v>Q2</v>
      </c>
      <c r="P5006" s="37">
        <f t="shared" si="552"/>
        <v>4</v>
      </c>
    </row>
    <row r="5007" spans="1:16" x14ac:dyDescent="0.25">
      <c r="A5007" s="31">
        <v>45383</v>
      </c>
      <c r="B5007" s="32" t="s">
        <v>81</v>
      </c>
      <c r="C5007" s="32" t="s">
        <v>78</v>
      </c>
      <c r="D5007" s="32" t="s">
        <v>77</v>
      </c>
      <c r="E5007" s="33">
        <v>131</v>
      </c>
      <c r="F5007" s="34">
        <v>102226.1</v>
      </c>
      <c r="G5007" s="34">
        <v>8507.11</v>
      </c>
      <c r="H5007" s="34">
        <v>44803.68</v>
      </c>
      <c r="I5007" s="34">
        <v>0</v>
      </c>
      <c r="J5007" s="35">
        <f t="shared" si="546"/>
        <v>93718.99</v>
      </c>
      <c r="K5007" s="35">
        <f t="shared" si="547"/>
        <v>48915.310000000005</v>
      </c>
      <c r="L5007" s="35">
        <f t="shared" si="548"/>
        <v>48915.310000000005</v>
      </c>
      <c r="M5007" s="36">
        <f t="shared" si="549"/>
        <v>0.5219359491603569</v>
      </c>
      <c r="N5007" s="37">
        <f t="shared" si="550"/>
        <v>2024</v>
      </c>
      <c r="O5007" s="38" t="str">
        <f t="shared" si="551"/>
        <v>Q2</v>
      </c>
      <c r="P5007" s="37">
        <f t="shared" si="552"/>
        <v>4</v>
      </c>
    </row>
    <row r="5008" spans="1:16" x14ac:dyDescent="0.25">
      <c r="A5008" s="31">
        <v>45383</v>
      </c>
      <c r="B5008" s="32" t="s">
        <v>81</v>
      </c>
      <c r="C5008" s="32" t="s">
        <v>79</v>
      </c>
      <c r="D5008" s="32" t="s">
        <v>76</v>
      </c>
      <c r="E5008" s="33">
        <v>29</v>
      </c>
      <c r="F5008" s="34">
        <v>23223.43</v>
      </c>
      <c r="G5008" s="34">
        <v>0</v>
      </c>
      <c r="H5008" s="34">
        <v>10650.92</v>
      </c>
      <c r="I5008" s="34">
        <v>0</v>
      </c>
      <c r="J5008" s="35">
        <f t="shared" si="546"/>
        <v>23223.43</v>
      </c>
      <c r="K5008" s="35">
        <f t="shared" si="547"/>
        <v>12572.51</v>
      </c>
      <c r="L5008" s="35">
        <f t="shared" si="548"/>
        <v>12572.51</v>
      </c>
      <c r="M5008" s="36">
        <f t="shared" si="549"/>
        <v>0.5413717956391455</v>
      </c>
      <c r="N5008" s="37">
        <f t="shared" si="550"/>
        <v>2024</v>
      </c>
      <c r="O5008" s="38" t="str">
        <f t="shared" si="551"/>
        <v>Q2</v>
      </c>
      <c r="P5008" s="37">
        <f t="shared" si="552"/>
        <v>4</v>
      </c>
    </row>
    <row r="5009" spans="1:16" x14ac:dyDescent="0.25">
      <c r="A5009" s="31">
        <v>45383</v>
      </c>
      <c r="B5009" s="32" t="s">
        <v>81</v>
      </c>
      <c r="C5009" s="32" t="s">
        <v>79</v>
      </c>
      <c r="D5009" s="32" t="s">
        <v>77</v>
      </c>
      <c r="E5009" s="33">
        <v>18</v>
      </c>
      <c r="F5009" s="34">
        <v>14941.02</v>
      </c>
      <c r="G5009" s="34">
        <v>1583.21</v>
      </c>
      <c r="H5009" s="34">
        <v>6246.11</v>
      </c>
      <c r="I5009" s="34">
        <v>0</v>
      </c>
      <c r="J5009" s="35">
        <f t="shared" si="546"/>
        <v>13357.810000000001</v>
      </c>
      <c r="K5009" s="35">
        <f t="shared" si="547"/>
        <v>7111.7000000000016</v>
      </c>
      <c r="L5009" s="35">
        <f t="shared" si="548"/>
        <v>7111.7000000000016</v>
      </c>
      <c r="M5009" s="36">
        <f t="shared" si="549"/>
        <v>0.53240014643118905</v>
      </c>
      <c r="N5009" s="37">
        <f t="shared" si="550"/>
        <v>2024</v>
      </c>
      <c r="O5009" s="38" t="str">
        <f t="shared" si="551"/>
        <v>Q2</v>
      </c>
      <c r="P5009" s="37">
        <f t="shared" si="552"/>
        <v>4</v>
      </c>
    </row>
    <row r="5010" spans="1:16" x14ac:dyDescent="0.25">
      <c r="A5010" s="31">
        <v>45383</v>
      </c>
      <c r="B5010" s="32" t="s">
        <v>82</v>
      </c>
      <c r="C5010" s="32" t="s">
        <v>86</v>
      </c>
      <c r="D5010" s="32" t="s">
        <v>76</v>
      </c>
      <c r="E5010" s="33">
        <v>250</v>
      </c>
      <c r="F5010" s="34">
        <v>28289.62</v>
      </c>
      <c r="G5010" s="34">
        <v>0</v>
      </c>
      <c r="H5010" s="34">
        <v>22332.33</v>
      </c>
      <c r="I5010" s="34">
        <v>2956.7</v>
      </c>
      <c r="J5010" s="35">
        <f t="shared" si="546"/>
        <v>28289.62</v>
      </c>
      <c r="K5010" s="35">
        <f t="shared" si="547"/>
        <v>5957.2899999999972</v>
      </c>
      <c r="L5010" s="35">
        <f t="shared" si="548"/>
        <v>3000.5899999999974</v>
      </c>
      <c r="M5010" s="36">
        <f t="shared" si="549"/>
        <v>0.2105821852679533</v>
      </c>
      <c r="N5010" s="37">
        <f t="shared" si="550"/>
        <v>2024</v>
      </c>
      <c r="O5010" s="38" t="str">
        <f t="shared" si="551"/>
        <v>Q2</v>
      </c>
      <c r="P5010" s="37">
        <f t="shared" si="552"/>
        <v>4</v>
      </c>
    </row>
    <row r="5011" spans="1:16" x14ac:dyDescent="0.25">
      <c r="A5011" s="31">
        <v>45383</v>
      </c>
      <c r="B5011" s="32" t="s">
        <v>82</v>
      </c>
      <c r="C5011" s="32" t="s">
        <v>86</v>
      </c>
      <c r="D5011" s="32" t="s">
        <v>77</v>
      </c>
      <c r="E5011" s="33">
        <v>158</v>
      </c>
      <c r="F5011" s="34">
        <v>19414.34</v>
      </c>
      <c r="G5011" s="34">
        <v>1683.46</v>
      </c>
      <c r="H5011" s="34">
        <v>15502.62</v>
      </c>
      <c r="I5011" s="34">
        <v>1866.28</v>
      </c>
      <c r="J5011" s="35">
        <f t="shared" si="546"/>
        <v>17730.88</v>
      </c>
      <c r="K5011" s="35">
        <f t="shared" si="547"/>
        <v>2228.2600000000002</v>
      </c>
      <c r="L5011" s="35">
        <f t="shared" si="548"/>
        <v>361.98000000000025</v>
      </c>
      <c r="M5011" s="36">
        <f t="shared" si="549"/>
        <v>0.12567114548178093</v>
      </c>
      <c r="N5011" s="37">
        <f t="shared" si="550"/>
        <v>2024</v>
      </c>
      <c r="O5011" s="38" t="str">
        <f t="shared" si="551"/>
        <v>Q2</v>
      </c>
      <c r="P5011" s="37">
        <f t="shared" si="552"/>
        <v>4</v>
      </c>
    </row>
    <row r="5012" spans="1:16" x14ac:dyDescent="0.25">
      <c r="A5012" s="31">
        <v>45383</v>
      </c>
      <c r="B5012" s="32" t="s">
        <v>82</v>
      </c>
      <c r="C5012" s="32" t="s">
        <v>75</v>
      </c>
      <c r="D5012" s="32" t="s">
        <v>76</v>
      </c>
      <c r="E5012" s="33">
        <v>221</v>
      </c>
      <c r="F5012" s="34">
        <v>26461.89</v>
      </c>
      <c r="G5012" s="34">
        <v>0</v>
      </c>
      <c r="H5012" s="34">
        <v>21457.25</v>
      </c>
      <c r="I5012" s="34">
        <v>0</v>
      </c>
      <c r="J5012" s="35">
        <f t="shared" si="546"/>
        <v>26461.89</v>
      </c>
      <c r="K5012" s="35">
        <f t="shared" si="547"/>
        <v>5004.6399999999994</v>
      </c>
      <c r="L5012" s="35">
        <f t="shared" si="548"/>
        <v>5004.6399999999994</v>
      </c>
      <c r="M5012" s="36">
        <f t="shared" si="549"/>
        <v>0.18912632468807025</v>
      </c>
      <c r="N5012" s="37">
        <f t="shared" si="550"/>
        <v>2024</v>
      </c>
      <c r="O5012" s="38" t="str">
        <f t="shared" si="551"/>
        <v>Q2</v>
      </c>
      <c r="P5012" s="37">
        <f t="shared" si="552"/>
        <v>4</v>
      </c>
    </row>
    <row r="5013" spans="1:16" x14ac:dyDescent="0.25">
      <c r="A5013" s="31">
        <v>45383</v>
      </c>
      <c r="B5013" s="32" t="s">
        <v>82</v>
      </c>
      <c r="C5013" s="32" t="s">
        <v>75</v>
      </c>
      <c r="D5013" s="32" t="s">
        <v>77</v>
      </c>
      <c r="E5013" s="33">
        <v>125</v>
      </c>
      <c r="F5013" s="34">
        <v>13403.71</v>
      </c>
      <c r="G5013" s="34">
        <v>1193.69</v>
      </c>
      <c r="H5013" s="34">
        <v>10539.07</v>
      </c>
      <c r="I5013" s="34">
        <v>0</v>
      </c>
      <c r="J5013" s="35">
        <f t="shared" si="546"/>
        <v>12210.019999999999</v>
      </c>
      <c r="K5013" s="35">
        <f t="shared" si="547"/>
        <v>1670.9499999999989</v>
      </c>
      <c r="L5013" s="35">
        <f t="shared" si="548"/>
        <v>1670.9499999999989</v>
      </c>
      <c r="M5013" s="36">
        <f t="shared" si="549"/>
        <v>0.13685071768924204</v>
      </c>
      <c r="N5013" s="37">
        <f t="shared" si="550"/>
        <v>2024</v>
      </c>
      <c r="O5013" s="38" t="str">
        <f t="shared" si="551"/>
        <v>Q2</v>
      </c>
      <c r="P5013" s="37">
        <f t="shared" si="552"/>
        <v>4</v>
      </c>
    </row>
    <row r="5014" spans="1:16" x14ac:dyDescent="0.25">
      <c r="A5014" s="31">
        <v>45383</v>
      </c>
      <c r="B5014" s="32" t="s">
        <v>82</v>
      </c>
      <c r="C5014" s="32" t="s">
        <v>78</v>
      </c>
      <c r="D5014" s="32" t="s">
        <v>76</v>
      </c>
      <c r="E5014" s="33">
        <v>1673</v>
      </c>
      <c r="F5014" s="34">
        <v>192869.76000000001</v>
      </c>
      <c r="G5014" s="34">
        <v>0</v>
      </c>
      <c r="H5014" s="34">
        <v>154812.06</v>
      </c>
      <c r="I5014" s="34">
        <v>0</v>
      </c>
      <c r="J5014" s="35">
        <f t="shared" si="546"/>
        <v>192869.76000000001</v>
      </c>
      <c r="K5014" s="35">
        <f t="shared" si="547"/>
        <v>38057.700000000012</v>
      </c>
      <c r="L5014" s="35">
        <f t="shared" si="548"/>
        <v>38057.700000000012</v>
      </c>
      <c r="M5014" s="36">
        <f t="shared" si="549"/>
        <v>0.19732331289259658</v>
      </c>
      <c r="N5014" s="37">
        <f t="shared" si="550"/>
        <v>2024</v>
      </c>
      <c r="O5014" s="38" t="str">
        <f t="shared" si="551"/>
        <v>Q2</v>
      </c>
      <c r="P5014" s="37">
        <f t="shared" si="552"/>
        <v>4</v>
      </c>
    </row>
    <row r="5015" spans="1:16" x14ac:dyDescent="0.25">
      <c r="A5015" s="31">
        <v>45383</v>
      </c>
      <c r="B5015" s="32" t="s">
        <v>82</v>
      </c>
      <c r="C5015" s="32" t="s">
        <v>78</v>
      </c>
      <c r="D5015" s="32" t="s">
        <v>77</v>
      </c>
      <c r="E5015" s="33">
        <v>539</v>
      </c>
      <c r="F5015" s="34">
        <v>59134.49</v>
      </c>
      <c r="G5015" s="34">
        <v>5214.09</v>
      </c>
      <c r="H5015" s="34">
        <v>47190.22</v>
      </c>
      <c r="I5015" s="34">
        <v>0</v>
      </c>
      <c r="J5015" s="35">
        <f t="shared" si="546"/>
        <v>53920.399999999994</v>
      </c>
      <c r="K5015" s="35">
        <f t="shared" si="547"/>
        <v>6730.179999999993</v>
      </c>
      <c r="L5015" s="35">
        <f t="shared" si="548"/>
        <v>6730.179999999993</v>
      </c>
      <c r="M5015" s="36">
        <f t="shared" si="549"/>
        <v>0.12481695239649546</v>
      </c>
      <c r="N5015" s="37">
        <f t="shared" si="550"/>
        <v>2024</v>
      </c>
      <c r="O5015" s="38" t="str">
        <f t="shared" si="551"/>
        <v>Q2</v>
      </c>
      <c r="P5015" s="37">
        <f t="shared" si="552"/>
        <v>4</v>
      </c>
    </row>
    <row r="5016" spans="1:16" x14ac:dyDescent="0.25">
      <c r="A5016" s="31">
        <v>45383</v>
      </c>
      <c r="B5016" s="32" t="s">
        <v>82</v>
      </c>
      <c r="C5016" s="32" t="s">
        <v>79</v>
      </c>
      <c r="D5016" s="32" t="s">
        <v>76</v>
      </c>
      <c r="E5016" s="33">
        <v>61</v>
      </c>
      <c r="F5016" s="34">
        <v>7455.21</v>
      </c>
      <c r="G5016" s="34">
        <v>0</v>
      </c>
      <c r="H5016" s="34">
        <v>5895.28</v>
      </c>
      <c r="I5016" s="34">
        <v>0</v>
      </c>
      <c r="J5016" s="35">
        <f t="shared" si="546"/>
        <v>7455.21</v>
      </c>
      <c r="K5016" s="35">
        <f t="shared" si="547"/>
        <v>1559.9300000000003</v>
      </c>
      <c r="L5016" s="35">
        <f t="shared" si="548"/>
        <v>1559.9300000000003</v>
      </c>
      <c r="M5016" s="36">
        <f t="shared" si="549"/>
        <v>0.20924024943630029</v>
      </c>
      <c r="N5016" s="37">
        <f t="shared" si="550"/>
        <v>2024</v>
      </c>
      <c r="O5016" s="38" t="str">
        <f t="shared" si="551"/>
        <v>Q2</v>
      </c>
      <c r="P5016" s="37">
        <f t="shared" si="552"/>
        <v>4</v>
      </c>
    </row>
    <row r="5017" spans="1:16" x14ac:dyDescent="0.25">
      <c r="A5017" s="31">
        <v>45383</v>
      </c>
      <c r="B5017" s="32" t="s">
        <v>82</v>
      </c>
      <c r="C5017" s="32" t="s">
        <v>79</v>
      </c>
      <c r="D5017" s="32" t="s">
        <v>77</v>
      </c>
      <c r="E5017" s="33">
        <v>53</v>
      </c>
      <c r="F5017" s="34">
        <v>5715.33</v>
      </c>
      <c r="G5017" s="34">
        <v>567.69000000000005</v>
      </c>
      <c r="H5017" s="34">
        <v>4527.9399999999996</v>
      </c>
      <c r="I5017" s="34">
        <v>0</v>
      </c>
      <c r="J5017" s="35">
        <f t="shared" si="546"/>
        <v>5147.6399999999994</v>
      </c>
      <c r="K5017" s="35">
        <f t="shared" si="547"/>
        <v>619.69999999999982</v>
      </c>
      <c r="L5017" s="35">
        <f t="shared" si="548"/>
        <v>619.69999999999982</v>
      </c>
      <c r="M5017" s="36">
        <f t="shared" si="549"/>
        <v>0.12038526392677031</v>
      </c>
      <c r="N5017" s="37">
        <f t="shared" si="550"/>
        <v>2024</v>
      </c>
      <c r="O5017" s="38" t="str">
        <f t="shared" si="551"/>
        <v>Q2</v>
      </c>
      <c r="P5017" s="37">
        <f t="shared" si="552"/>
        <v>4</v>
      </c>
    </row>
    <row r="5018" spans="1:16" x14ac:dyDescent="0.25">
      <c r="A5018" s="31">
        <v>45383</v>
      </c>
      <c r="B5018" s="32" t="s">
        <v>83</v>
      </c>
      <c r="C5018" s="32" t="s">
        <v>86</v>
      </c>
      <c r="D5018" s="32" t="s">
        <v>76</v>
      </c>
      <c r="E5018" s="33">
        <v>105</v>
      </c>
      <c r="F5018" s="34">
        <v>58249.120000000003</v>
      </c>
      <c r="G5018" s="34">
        <v>0</v>
      </c>
      <c r="H5018" s="34">
        <v>29824.52</v>
      </c>
      <c r="I5018" s="34">
        <v>6099.77</v>
      </c>
      <c r="J5018" s="35">
        <f t="shared" si="546"/>
        <v>58249.120000000003</v>
      </c>
      <c r="K5018" s="35">
        <f t="shared" si="547"/>
        <v>28424.600000000002</v>
      </c>
      <c r="L5018" s="35">
        <f t="shared" si="548"/>
        <v>22324.83</v>
      </c>
      <c r="M5018" s="36">
        <f t="shared" si="549"/>
        <v>0.48798333777402991</v>
      </c>
      <c r="N5018" s="37">
        <f t="shared" si="550"/>
        <v>2024</v>
      </c>
      <c r="O5018" s="38" t="str">
        <f t="shared" si="551"/>
        <v>Q2</v>
      </c>
      <c r="P5018" s="37">
        <f t="shared" si="552"/>
        <v>4</v>
      </c>
    </row>
    <row r="5019" spans="1:16" x14ac:dyDescent="0.25">
      <c r="A5019" s="31">
        <v>45383</v>
      </c>
      <c r="B5019" s="32" t="s">
        <v>83</v>
      </c>
      <c r="C5019" s="32" t="s">
        <v>86</v>
      </c>
      <c r="D5019" s="32" t="s">
        <v>77</v>
      </c>
      <c r="E5019" s="33">
        <v>54</v>
      </c>
      <c r="F5019" s="34">
        <v>37165.040000000001</v>
      </c>
      <c r="G5019" s="34">
        <v>3411.35</v>
      </c>
      <c r="H5019" s="34">
        <v>19482</v>
      </c>
      <c r="I5019" s="34">
        <v>3555.71</v>
      </c>
      <c r="J5019" s="35">
        <f t="shared" si="546"/>
        <v>33753.69</v>
      </c>
      <c r="K5019" s="35">
        <f t="shared" si="547"/>
        <v>14271.690000000002</v>
      </c>
      <c r="L5019" s="35">
        <f t="shared" si="548"/>
        <v>10715.980000000003</v>
      </c>
      <c r="M5019" s="36">
        <f t="shared" si="549"/>
        <v>0.42281866071531737</v>
      </c>
      <c r="N5019" s="37">
        <f t="shared" si="550"/>
        <v>2024</v>
      </c>
      <c r="O5019" s="38" t="str">
        <f t="shared" si="551"/>
        <v>Q2</v>
      </c>
      <c r="P5019" s="37">
        <f t="shared" si="552"/>
        <v>4</v>
      </c>
    </row>
    <row r="5020" spans="1:16" x14ac:dyDescent="0.25">
      <c r="A5020" s="31">
        <v>45383</v>
      </c>
      <c r="B5020" s="32" t="s">
        <v>83</v>
      </c>
      <c r="C5020" s="32" t="s">
        <v>75</v>
      </c>
      <c r="D5020" s="32" t="s">
        <v>76</v>
      </c>
      <c r="E5020" s="33">
        <v>106</v>
      </c>
      <c r="F5020" s="34">
        <v>65709.009999999995</v>
      </c>
      <c r="G5020" s="34">
        <v>0</v>
      </c>
      <c r="H5020" s="34">
        <v>34828.129999999997</v>
      </c>
      <c r="I5020" s="34">
        <v>0</v>
      </c>
      <c r="J5020" s="35">
        <f t="shared" si="546"/>
        <v>65709.009999999995</v>
      </c>
      <c r="K5020" s="35">
        <f t="shared" si="547"/>
        <v>30880.879999999997</v>
      </c>
      <c r="L5020" s="35">
        <f t="shared" si="548"/>
        <v>30880.879999999997</v>
      </c>
      <c r="M5020" s="36">
        <f t="shared" si="549"/>
        <v>0.46996416473174685</v>
      </c>
      <c r="N5020" s="37">
        <f t="shared" si="550"/>
        <v>2024</v>
      </c>
      <c r="O5020" s="38" t="str">
        <f t="shared" si="551"/>
        <v>Q2</v>
      </c>
      <c r="P5020" s="37">
        <f t="shared" si="552"/>
        <v>4</v>
      </c>
    </row>
    <row r="5021" spans="1:16" x14ac:dyDescent="0.25">
      <c r="A5021" s="31">
        <v>45383</v>
      </c>
      <c r="B5021" s="32" t="s">
        <v>83</v>
      </c>
      <c r="C5021" s="32" t="s">
        <v>75</v>
      </c>
      <c r="D5021" s="32" t="s">
        <v>77</v>
      </c>
      <c r="E5021" s="33">
        <v>54</v>
      </c>
      <c r="F5021" s="34">
        <v>34877.93</v>
      </c>
      <c r="G5021" s="34">
        <v>3273.85</v>
      </c>
      <c r="H5021" s="34">
        <v>17651.009999999998</v>
      </c>
      <c r="I5021" s="34">
        <v>0</v>
      </c>
      <c r="J5021" s="35">
        <f t="shared" si="546"/>
        <v>31604.080000000002</v>
      </c>
      <c r="K5021" s="35">
        <f t="shared" si="547"/>
        <v>13953.070000000003</v>
      </c>
      <c r="L5021" s="35">
        <f t="shared" si="548"/>
        <v>13953.070000000003</v>
      </c>
      <c r="M5021" s="36">
        <f t="shared" si="549"/>
        <v>0.44149584484028653</v>
      </c>
      <c r="N5021" s="37">
        <f t="shared" si="550"/>
        <v>2024</v>
      </c>
      <c r="O5021" s="38" t="str">
        <f t="shared" si="551"/>
        <v>Q2</v>
      </c>
      <c r="P5021" s="37">
        <f t="shared" si="552"/>
        <v>4</v>
      </c>
    </row>
    <row r="5022" spans="1:16" x14ac:dyDescent="0.25">
      <c r="A5022" s="31">
        <v>45383</v>
      </c>
      <c r="B5022" s="32" t="s">
        <v>83</v>
      </c>
      <c r="C5022" s="32" t="s">
        <v>78</v>
      </c>
      <c r="D5022" s="32" t="s">
        <v>76</v>
      </c>
      <c r="E5022" s="33">
        <v>456</v>
      </c>
      <c r="F5022" s="34">
        <v>299975.19</v>
      </c>
      <c r="G5022" s="34">
        <v>0</v>
      </c>
      <c r="H5022" s="34">
        <v>157650.79</v>
      </c>
      <c r="I5022" s="34">
        <v>0</v>
      </c>
      <c r="J5022" s="35">
        <f t="shared" si="546"/>
        <v>299975.19</v>
      </c>
      <c r="K5022" s="35">
        <f t="shared" si="547"/>
        <v>142324.4</v>
      </c>
      <c r="L5022" s="35">
        <f t="shared" si="548"/>
        <v>142324.4</v>
      </c>
      <c r="M5022" s="36">
        <f t="shared" si="549"/>
        <v>0.4744539040045278</v>
      </c>
      <c r="N5022" s="37">
        <f t="shared" si="550"/>
        <v>2024</v>
      </c>
      <c r="O5022" s="38" t="str">
        <f t="shared" si="551"/>
        <v>Q2</v>
      </c>
      <c r="P5022" s="37">
        <f t="shared" si="552"/>
        <v>4</v>
      </c>
    </row>
    <row r="5023" spans="1:16" x14ac:dyDescent="0.25">
      <c r="A5023" s="31">
        <v>45383</v>
      </c>
      <c r="B5023" s="32" t="s">
        <v>83</v>
      </c>
      <c r="C5023" s="32" t="s">
        <v>78</v>
      </c>
      <c r="D5023" s="32" t="s">
        <v>77</v>
      </c>
      <c r="E5023" s="33">
        <v>171</v>
      </c>
      <c r="F5023" s="34">
        <v>114826.11</v>
      </c>
      <c r="G5023" s="34">
        <v>10223.26</v>
      </c>
      <c r="H5023" s="34">
        <v>60673.919999999998</v>
      </c>
      <c r="I5023" s="34">
        <v>0</v>
      </c>
      <c r="J5023" s="35">
        <f t="shared" si="546"/>
        <v>104602.85</v>
      </c>
      <c r="K5023" s="35">
        <f t="shared" si="547"/>
        <v>43928.930000000008</v>
      </c>
      <c r="L5023" s="35">
        <f t="shared" si="548"/>
        <v>43928.930000000008</v>
      </c>
      <c r="M5023" s="36">
        <f t="shared" si="549"/>
        <v>0.41995920761241212</v>
      </c>
      <c r="N5023" s="37">
        <f t="shared" si="550"/>
        <v>2024</v>
      </c>
      <c r="O5023" s="38" t="str">
        <f t="shared" si="551"/>
        <v>Q2</v>
      </c>
      <c r="P5023" s="37">
        <f t="shared" si="552"/>
        <v>4</v>
      </c>
    </row>
    <row r="5024" spans="1:16" x14ac:dyDescent="0.25">
      <c r="A5024" s="31">
        <v>45383</v>
      </c>
      <c r="B5024" s="32" t="s">
        <v>83</v>
      </c>
      <c r="C5024" s="32" t="s">
        <v>79</v>
      </c>
      <c r="D5024" s="32" t="s">
        <v>76</v>
      </c>
      <c r="E5024" s="33">
        <v>45</v>
      </c>
      <c r="F5024" s="34">
        <v>26579.09</v>
      </c>
      <c r="G5024" s="34">
        <v>0</v>
      </c>
      <c r="H5024" s="34">
        <v>13426.56</v>
      </c>
      <c r="I5024" s="34">
        <v>0</v>
      </c>
      <c r="J5024" s="35">
        <f t="shared" si="546"/>
        <v>26579.09</v>
      </c>
      <c r="K5024" s="35">
        <f t="shared" si="547"/>
        <v>13152.53</v>
      </c>
      <c r="L5024" s="35">
        <f t="shared" si="548"/>
        <v>13152.53</v>
      </c>
      <c r="M5024" s="36">
        <f t="shared" si="549"/>
        <v>0.49484500786144298</v>
      </c>
      <c r="N5024" s="37">
        <f t="shared" si="550"/>
        <v>2024</v>
      </c>
      <c r="O5024" s="38" t="str">
        <f t="shared" si="551"/>
        <v>Q2</v>
      </c>
      <c r="P5024" s="37">
        <f t="shared" si="552"/>
        <v>4</v>
      </c>
    </row>
    <row r="5025" spans="1:16" x14ac:dyDescent="0.25">
      <c r="A5025" s="31">
        <v>45383</v>
      </c>
      <c r="B5025" s="32" t="s">
        <v>83</v>
      </c>
      <c r="C5025" s="32" t="s">
        <v>79</v>
      </c>
      <c r="D5025" s="32" t="s">
        <v>77</v>
      </c>
      <c r="E5025" s="33">
        <v>22</v>
      </c>
      <c r="F5025" s="34">
        <v>12051.7</v>
      </c>
      <c r="G5025" s="34">
        <v>995.36</v>
      </c>
      <c r="H5025" s="34">
        <v>6050.11</v>
      </c>
      <c r="I5025" s="34">
        <v>0</v>
      </c>
      <c r="J5025" s="35">
        <f t="shared" si="546"/>
        <v>11056.34</v>
      </c>
      <c r="K5025" s="35">
        <f t="shared" si="547"/>
        <v>5006.2300000000005</v>
      </c>
      <c r="L5025" s="35">
        <f t="shared" si="548"/>
        <v>5006.2300000000005</v>
      </c>
      <c r="M5025" s="36">
        <f t="shared" si="549"/>
        <v>0.45279269631722618</v>
      </c>
      <c r="N5025" s="37">
        <f t="shared" si="550"/>
        <v>2024</v>
      </c>
      <c r="O5025" s="38" t="str">
        <f t="shared" si="551"/>
        <v>Q2</v>
      </c>
      <c r="P5025" s="37">
        <f t="shared" si="552"/>
        <v>4</v>
      </c>
    </row>
    <row r="5026" spans="1:16" x14ac:dyDescent="0.25">
      <c r="A5026" s="31">
        <v>45383</v>
      </c>
      <c r="B5026" s="32" t="s">
        <v>84</v>
      </c>
      <c r="C5026" s="32" t="s">
        <v>86</v>
      </c>
      <c r="D5026" s="32" t="s">
        <v>76</v>
      </c>
      <c r="E5026" s="33">
        <v>59</v>
      </c>
      <c r="F5026" s="34">
        <v>235071.18</v>
      </c>
      <c r="G5026" s="34">
        <v>0</v>
      </c>
      <c r="H5026" s="34">
        <v>190355.25</v>
      </c>
      <c r="I5026" s="34">
        <v>24639.48</v>
      </c>
      <c r="J5026" s="35">
        <f t="shared" si="546"/>
        <v>235071.18</v>
      </c>
      <c r="K5026" s="35">
        <f t="shared" si="547"/>
        <v>44715.929999999993</v>
      </c>
      <c r="L5026" s="35">
        <f t="shared" si="548"/>
        <v>20076.449999999993</v>
      </c>
      <c r="M5026" s="36">
        <f t="shared" si="549"/>
        <v>0.19022293587840072</v>
      </c>
      <c r="N5026" s="37">
        <f t="shared" si="550"/>
        <v>2024</v>
      </c>
      <c r="O5026" s="38" t="str">
        <f t="shared" si="551"/>
        <v>Q2</v>
      </c>
      <c r="P5026" s="37">
        <f t="shared" si="552"/>
        <v>4</v>
      </c>
    </row>
    <row r="5027" spans="1:16" x14ac:dyDescent="0.25">
      <c r="A5027" s="31">
        <v>45383</v>
      </c>
      <c r="B5027" s="32" t="s">
        <v>84</v>
      </c>
      <c r="C5027" s="32" t="s">
        <v>86</v>
      </c>
      <c r="D5027" s="32" t="s">
        <v>77</v>
      </c>
      <c r="E5027" s="33">
        <v>43</v>
      </c>
      <c r="F5027" s="34">
        <v>191890.91</v>
      </c>
      <c r="G5027" s="34">
        <v>17715.54</v>
      </c>
      <c r="H5027" s="34">
        <v>159097.10999999999</v>
      </c>
      <c r="I5027" s="34">
        <v>18331.88</v>
      </c>
      <c r="J5027" s="35">
        <f t="shared" si="546"/>
        <v>174175.37</v>
      </c>
      <c r="K5027" s="35">
        <f t="shared" si="547"/>
        <v>15078.260000000009</v>
      </c>
      <c r="L5027" s="35">
        <f t="shared" si="548"/>
        <v>-3253.6199999999917</v>
      </c>
      <c r="M5027" s="36">
        <f t="shared" si="549"/>
        <v>8.656941564125864E-2</v>
      </c>
      <c r="N5027" s="37">
        <f t="shared" si="550"/>
        <v>2024</v>
      </c>
      <c r="O5027" s="38" t="str">
        <f t="shared" si="551"/>
        <v>Q2</v>
      </c>
      <c r="P5027" s="37">
        <f t="shared" si="552"/>
        <v>4</v>
      </c>
    </row>
    <row r="5028" spans="1:16" x14ac:dyDescent="0.25">
      <c r="A5028" s="31">
        <v>45383</v>
      </c>
      <c r="B5028" s="32" t="s">
        <v>84</v>
      </c>
      <c r="C5028" s="32" t="s">
        <v>75</v>
      </c>
      <c r="D5028" s="32" t="s">
        <v>76</v>
      </c>
      <c r="E5028" s="33">
        <v>54</v>
      </c>
      <c r="F5028" s="34">
        <v>229605.47</v>
      </c>
      <c r="G5028" s="34">
        <v>0</v>
      </c>
      <c r="H5028" s="34">
        <v>188627.18</v>
      </c>
      <c r="I5028" s="34">
        <v>0</v>
      </c>
      <c r="J5028" s="35">
        <f t="shared" si="546"/>
        <v>229605.47</v>
      </c>
      <c r="K5028" s="35">
        <f t="shared" si="547"/>
        <v>40978.290000000008</v>
      </c>
      <c r="L5028" s="35">
        <f t="shared" si="548"/>
        <v>40978.290000000008</v>
      </c>
      <c r="M5028" s="36">
        <f t="shared" si="549"/>
        <v>0.17847262088311749</v>
      </c>
      <c r="N5028" s="37">
        <f t="shared" si="550"/>
        <v>2024</v>
      </c>
      <c r="O5028" s="38" t="str">
        <f t="shared" si="551"/>
        <v>Q2</v>
      </c>
      <c r="P5028" s="37">
        <f t="shared" si="552"/>
        <v>4</v>
      </c>
    </row>
    <row r="5029" spans="1:16" x14ac:dyDescent="0.25">
      <c r="A5029" s="31">
        <v>45383</v>
      </c>
      <c r="B5029" s="32" t="s">
        <v>84</v>
      </c>
      <c r="C5029" s="32" t="s">
        <v>75</v>
      </c>
      <c r="D5029" s="32" t="s">
        <v>77</v>
      </c>
      <c r="E5029" s="33">
        <v>46</v>
      </c>
      <c r="F5029" s="34">
        <v>179737.27</v>
      </c>
      <c r="G5029" s="34">
        <v>16963.939999999999</v>
      </c>
      <c r="H5029" s="34">
        <v>144719.93</v>
      </c>
      <c r="I5029" s="34">
        <v>0</v>
      </c>
      <c r="J5029" s="35">
        <f t="shared" si="546"/>
        <v>162773.32999999999</v>
      </c>
      <c r="K5029" s="35">
        <f t="shared" si="547"/>
        <v>18053.399999999994</v>
      </c>
      <c r="L5029" s="35">
        <f t="shared" si="548"/>
        <v>18053.399999999994</v>
      </c>
      <c r="M5029" s="36">
        <f t="shared" si="549"/>
        <v>0.11091128995149264</v>
      </c>
      <c r="N5029" s="37">
        <f t="shared" si="550"/>
        <v>2024</v>
      </c>
      <c r="O5029" s="38" t="str">
        <f t="shared" si="551"/>
        <v>Q2</v>
      </c>
      <c r="P5029" s="37">
        <f t="shared" si="552"/>
        <v>4</v>
      </c>
    </row>
    <row r="5030" spans="1:16" x14ac:dyDescent="0.25">
      <c r="A5030" s="31">
        <v>45383</v>
      </c>
      <c r="B5030" s="32" t="s">
        <v>84</v>
      </c>
      <c r="C5030" s="32" t="s">
        <v>78</v>
      </c>
      <c r="D5030" s="32" t="s">
        <v>76</v>
      </c>
      <c r="E5030" s="33">
        <v>135</v>
      </c>
      <c r="F5030" s="34">
        <v>651061.9</v>
      </c>
      <c r="G5030" s="34">
        <v>0</v>
      </c>
      <c r="H5030" s="34">
        <v>531338.94999999995</v>
      </c>
      <c r="I5030" s="34">
        <v>0</v>
      </c>
      <c r="J5030" s="35">
        <f t="shared" si="546"/>
        <v>651061.9</v>
      </c>
      <c r="K5030" s="35">
        <f t="shared" si="547"/>
        <v>119722.95000000007</v>
      </c>
      <c r="L5030" s="35">
        <f t="shared" si="548"/>
        <v>119722.95000000007</v>
      </c>
      <c r="M5030" s="36">
        <f t="shared" si="549"/>
        <v>0.18388873623229998</v>
      </c>
      <c r="N5030" s="37">
        <f t="shared" si="550"/>
        <v>2024</v>
      </c>
      <c r="O5030" s="38" t="str">
        <f t="shared" si="551"/>
        <v>Q2</v>
      </c>
      <c r="P5030" s="37">
        <f t="shared" si="552"/>
        <v>4</v>
      </c>
    </row>
    <row r="5031" spans="1:16" x14ac:dyDescent="0.25">
      <c r="A5031" s="31">
        <v>45383</v>
      </c>
      <c r="B5031" s="32" t="s">
        <v>84</v>
      </c>
      <c r="C5031" s="32" t="s">
        <v>78</v>
      </c>
      <c r="D5031" s="32" t="s">
        <v>77</v>
      </c>
      <c r="E5031" s="33">
        <v>39</v>
      </c>
      <c r="F5031" s="34">
        <v>183471.33</v>
      </c>
      <c r="G5031" s="34">
        <v>18379.18</v>
      </c>
      <c r="H5031" s="34">
        <v>146304.35</v>
      </c>
      <c r="I5031" s="34">
        <v>0</v>
      </c>
      <c r="J5031" s="35">
        <f t="shared" si="546"/>
        <v>165092.15</v>
      </c>
      <c r="K5031" s="35">
        <f t="shared" si="547"/>
        <v>18787.799999999988</v>
      </c>
      <c r="L5031" s="35">
        <f t="shared" si="548"/>
        <v>18787.799999999988</v>
      </c>
      <c r="M5031" s="36">
        <f t="shared" si="549"/>
        <v>0.11380189790974307</v>
      </c>
      <c r="N5031" s="37">
        <f t="shared" si="550"/>
        <v>2024</v>
      </c>
      <c r="O5031" s="38" t="str">
        <f t="shared" si="551"/>
        <v>Q2</v>
      </c>
      <c r="P5031" s="37">
        <f t="shared" si="552"/>
        <v>4</v>
      </c>
    </row>
    <row r="5032" spans="1:16" x14ac:dyDescent="0.25">
      <c r="A5032" s="31">
        <v>45383</v>
      </c>
      <c r="B5032" s="32" t="s">
        <v>84</v>
      </c>
      <c r="C5032" s="32" t="s">
        <v>79</v>
      </c>
      <c r="D5032" s="32" t="s">
        <v>76</v>
      </c>
      <c r="E5032" s="33">
        <v>22</v>
      </c>
      <c r="F5032" s="34">
        <v>79881.38</v>
      </c>
      <c r="G5032" s="34">
        <v>0</v>
      </c>
      <c r="H5032" s="34">
        <v>64859.92</v>
      </c>
      <c r="I5032" s="34">
        <v>0</v>
      </c>
      <c r="J5032" s="35">
        <f t="shared" si="546"/>
        <v>79881.38</v>
      </c>
      <c r="K5032" s="35">
        <f t="shared" si="547"/>
        <v>15021.460000000006</v>
      </c>
      <c r="L5032" s="35">
        <f t="shared" si="548"/>
        <v>15021.460000000006</v>
      </c>
      <c r="M5032" s="36">
        <f t="shared" si="549"/>
        <v>0.1880470768031299</v>
      </c>
      <c r="N5032" s="37">
        <f t="shared" si="550"/>
        <v>2024</v>
      </c>
      <c r="O5032" s="38" t="str">
        <f t="shared" si="551"/>
        <v>Q2</v>
      </c>
      <c r="P5032" s="37">
        <f t="shared" si="552"/>
        <v>4</v>
      </c>
    </row>
    <row r="5033" spans="1:16" x14ac:dyDescent="0.25">
      <c r="A5033" s="31">
        <v>45383</v>
      </c>
      <c r="B5033" s="32" t="s">
        <v>84</v>
      </c>
      <c r="C5033" s="32" t="s">
        <v>79</v>
      </c>
      <c r="D5033" s="32" t="s">
        <v>77</v>
      </c>
      <c r="E5033" s="33">
        <v>11</v>
      </c>
      <c r="F5033" s="34">
        <v>54270.09</v>
      </c>
      <c r="G5033" s="34">
        <v>5262.62</v>
      </c>
      <c r="H5033" s="34">
        <v>41244.07</v>
      </c>
      <c r="I5033" s="34">
        <v>0</v>
      </c>
      <c r="J5033" s="35">
        <f t="shared" si="546"/>
        <v>49007.469999999994</v>
      </c>
      <c r="K5033" s="35">
        <f t="shared" si="547"/>
        <v>7763.3999999999942</v>
      </c>
      <c r="L5033" s="35">
        <f t="shared" si="548"/>
        <v>7763.3999999999942</v>
      </c>
      <c r="M5033" s="36">
        <f t="shared" si="549"/>
        <v>0.1584125848569615</v>
      </c>
      <c r="N5033" s="37">
        <f t="shared" si="550"/>
        <v>2024</v>
      </c>
      <c r="O5033" s="38" t="str">
        <f t="shared" si="551"/>
        <v>Q2</v>
      </c>
      <c r="P5033" s="37">
        <f t="shared" si="552"/>
        <v>4</v>
      </c>
    </row>
    <row r="5034" spans="1:16" x14ac:dyDescent="0.25">
      <c r="A5034" s="31">
        <v>45383</v>
      </c>
      <c r="B5034" s="32" t="s">
        <v>85</v>
      </c>
      <c r="C5034" s="32" t="s">
        <v>86</v>
      </c>
      <c r="D5034" s="32" t="s">
        <v>76</v>
      </c>
      <c r="E5034" s="33">
        <v>52</v>
      </c>
      <c r="F5034" s="34">
        <v>78065.34</v>
      </c>
      <c r="G5034" s="34">
        <v>0</v>
      </c>
      <c r="H5034" s="34">
        <v>43574.3</v>
      </c>
      <c r="I5034" s="34">
        <v>8177.14</v>
      </c>
      <c r="J5034" s="35">
        <f t="shared" si="546"/>
        <v>78065.34</v>
      </c>
      <c r="K5034" s="35">
        <f t="shared" si="547"/>
        <v>34491.039999999994</v>
      </c>
      <c r="L5034" s="35">
        <f t="shared" si="548"/>
        <v>26313.899999999994</v>
      </c>
      <c r="M5034" s="36">
        <f t="shared" si="549"/>
        <v>0.44182270902810383</v>
      </c>
      <c r="N5034" s="37">
        <f t="shared" si="550"/>
        <v>2024</v>
      </c>
      <c r="O5034" s="38" t="str">
        <f t="shared" si="551"/>
        <v>Q2</v>
      </c>
      <c r="P5034" s="37">
        <f t="shared" si="552"/>
        <v>4</v>
      </c>
    </row>
    <row r="5035" spans="1:16" x14ac:dyDescent="0.25">
      <c r="A5035" s="31">
        <v>45383</v>
      </c>
      <c r="B5035" s="32" t="s">
        <v>85</v>
      </c>
      <c r="C5035" s="32" t="s">
        <v>86</v>
      </c>
      <c r="D5035" s="32" t="s">
        <v>77</v>
      </c>
      <c r="E5035" s="33">
        <v>26</v>
      </c>
      <c r="F5035" s="34">
        <v>35400.54</v>
      </c>
      <c r="G5035" s="34">
        <v>3027.93</v>
      </c>
      <c r="H5035" s="34">
        <v>19045.39</v>
      </c>
      <c r="I5035" s="34">
        <v>3411.54</v>
      </c>
      <c r="J5035" s="35">
        <f t="shared" si="546"/>
        <v>32372.61</v>
      </c>
      <c r="K5035" s="35">
        <f t="shared" si="547"/>
        <v>13327.220000000001</v>
      </c>
      <c r="L5035" s="35">
        <f t="shared" si="548"/>
        <v>9915.68</v>
      </c>
      <c r="M5035" s="36">
        <f t="shared" si="549"/>
        <v>0.41168197436042386</v>
      </c>
      <c r="N5035" s="37">
        <f t="shared" si="550"/>
        <v>2024</v>
      </c>
      <c r="O5035" s="38" t="str">
        <f t="shared" si="551"/>
        <v>Q2</v>
      </c>
      <c r="P5035" s="37">
        <f t="shared" si="552"/>
        <v>4</v>
      </c>
    </row>
    <row r="5036" spans="1:16" x14ac:dyDescent="0.25">
      <c r="A5036" s="31">
        <v>45383</v>
      </c>
      <c r="B5036" s="32" t="s">
        <v>85</v>
      </c>
      <c r="C5036" s="32" t="s">
        <v>75</v>
      </c>
      <c r="D5036" s="32" t="s">
        <v>76</v>
      </c>
      <c r="E5036" s="33">
        <v>40</v>
      </c>
      <c r="F5036" s="34">
        <v>47323.38</v>
      </c>
      <c r="G5036" s="34">
        <v>0</v>
      </c>
      <c r="H5036" s="34">
        <v>26756.18</v>
      </c>
      <c r="I5036" s="34">
        <v>0</v>
      </c>
      <c r="J5036" s="35">
        <f t="shared" si="546"/>
        <v>47323.38</v>
      </c>
      <c r="K5036" s="35">
        <f t="shared" si="547"/>
        <v>20567.199999999997</v>
      </c>
      <c r="L5036" s="35">
        <f t="shared" si="548"/>
        <v>20567.199999999997</v>
      </c>
      <c r="M5036" s="36">
        <f t="shared" si="549"/>
        <v>0.4346097003214901</v>
      </c>
      <c r="N5036" s="37">
        <f t="shared" si="550"/>
        <v>2024</v>
      </c>
      <c r="O5036" s="38" t="str">
        <f t="shared" si="551"/>
        <v>Q2</v>
      </c>
      <c r="P5036" s="37">
        <f t="shared" si="552"/>
        <v>4</v>
      </c>
    </row>
    <row r="5037" spans="1:16" x14ac:dyDescent="0.25">
      <c r="A5037" s="31">
        <v>45383</v>
      </c>
      <c r="B5037" s="32" t="s">
        <v>85</v>
      </c>
      <c r="C5037" s="32" t="s">
        <v>75</v>
      </c>
      <c r="D5037" s="32" t="s">
        <v>77</v>
      </c>
      <c r="E5037" s="33">
        <v>21</v>
      </c>
      <c r="F5037" s="34">
        <v>22553.279999999999</v>
      </c>
      <c r="G5037" s="34">
        <v>1837.46</v>
      </c>
      <c r="H5037" s="34">
        <v>13053.94</v>
      </c>
      <c r="I5037" s="34">
        <v>0</v>
      </c>
      <c r="J5037" s="35">
        <f t="shared" si="546"/>
        <v>20715.82</v>
      </c>
      <c r="K5037" s="35">
        <f t="shared" si="547"/>
        <v>7661.8799999999992</v>
      </c>
      <c r="L5037" s="35">
        <f t="shared" si="548"/>
        <v>7661.8799999999992</v>
      </c>
      <c r="M5037" s="36">
        <f t="shared" si="549"/>
        <v>0.36985646718305137</v>
      </c>
      <c r="N5037" s="37">
        <f t="shared" si="550"/>
        <v>2024</v>
      </c>
      <c r="O5037" s="38" t="str">
        <f t="shared" si="551"/>
        <v>Q2</v>
      </c>
      <c r="P5037" s="37">
        <f t="shared" si="552"/>
        <v>4</v>
      </c>
    </row>
    <row r="5038" spans="1:16" x14ac:dyDescent="0.25">
      <c r="A5038" s="31">
        <v>45383</v>
      </c>
      <c r="B5038" s="32" t="s">
        <v>85</v>
      </c>
      <c r="C5038" s="32" t="s">
        <v>78</v>
      </c>
      <c r="D5038" s="32" t="s">
        <v>76</v>
      </c>
      <c r="E5038" s="33">
        <v>149</v>
      </c>
      <c r="F5038" s="34">
        <v>201819.59</v>
      </c>
      <c r="G5038" s="34">
        <v>0</v>
      </c>
      <c r="H5038" s="34">
        <v>109212.22</v>
      </c>
      <c r="I5038" s="34">
        <v>0</v>
      </c>
      <c r="J5038" s="35">
        <f t="shared" si="546"/>
        <v>201819.59</v>
      </c>
      <c r="K5038" s="35">
        <f t="shared" si="547"/>
        <v>92607.37</v>
      </c>
      <c r="L5038" s="35">
        <f t="shared" si="548"/>
        <v>92607.37</v>
      </c>
      <c r="M5038" s="36">
        <f t="shared" si="549"/>
        <v>0.45886214514656382</v>
      </c>
      <c r="N5038" s="37">
        <f t="shared" si="550"/>
        <v>2024</v>
      </c>
      <c r="O5038" s="38" t="str">
        <f t="shared" si="551"/>
        <v>Q2</v>
      </c>
      <c r="P5038" s="37">
        <f t="shared" si="552"/>
        <v>4</v>
      </c>
    </row>
    <row r="5039" spans="1:16" x14ac:dyDescent="0.25">
      <c r="A5039" s="31">
        <v>45383</v>
      </c>
      <c r="B5039" s="32" t="s">
        <v>85</v>
      </c>
      <c r="C5039" s="32" t="s">
        <v>78</v>
      </c>
      <c r="D5039" s="32" t="s">
        <v>77</v>
      </c>
      <c r="E5039" s="33">
        <v>55</v>
      </c>
      <c r="F5039" s="34">
        <v>65888.320000000007</v>
      </c>
      <c r="G5039" s="34">
        <v>6034.14</v>
      </c>
      <c r="H5039" s="34">
        <v>36416.76</v>
      </c>
      <c r="I5039" s="34">
        <v>0</v>
      </c>
      <c r="J5039" s="35">
        <f t="shared" si="546"/>
        <v>59854.180000000008</v>
      </c>
      <c r="K5039" s="35">
        <f t="shared" si="547"/>
        <v>23437.420000000006</v>
      </c>
      <c r="L5039" s="35">
        <f t="shared" si="548"/>
        <v>23437.420000000006</v>
      </c>
      <c r="M5039" s="36">
        <f t="shared" si="549"/>
        <v>0.3915753252320891</v>
      </c>
      <c r="N5039" s="37">
        <f t="shared" si="550"/>
        <v>2024</v>
      </c>
      <c r="O5039" s="38" t="str">
        <f t="shared" si="551"/>
        <v>Q2</v>
      </c>
      <c r="P5039" s="37">
        <f t="shared" si="552"/>
        <v>4</v>
      </c>
    </row>
    <row r="5040" spans="1:16" x14ac:dyDescent="0.25">
      <c r="A5040" s="31">
        <v>45383</v>
      </c>
      <c r="B5040" s="32" t="s">
        <v>85</v>
      </c>
      <c r="C5040" s="32" t="s">
        <v>79</v>
      </c>
      <c r="D5040" s="32" t="s">
        <v>76</v>
      </c>
      <c r="E5040" s="33">
        <v>17</v>
      </c>
      <c r="F5040" s="34">
        <v>21198.880000000001</v>
      </c>
      <c r="G5040" s="34">
        <v>0</v>
      </c>
      <c r="H5040" s="34">
        <v>13256.62</v>
      </c>
      <c r="I5040" s="34">
        <v>0</v>
      </c>
      <c r="J5040" s="35">
        <f t="shared" si="546"/>
        <v>21198.880000000001</v>
      </c>
      <c r="K5040" s="35">
        <f t="shared" si="547"/>
        <v>7942.26</v>
      </c>
      <c r="L5040" s="35">
        <f t="shared" si="548"/>
        <v>7942.26</v>
      </c>
      <c r="M5040" s="36">
        <f t="shared" si="549"/>
        <v>0.37465469873880131</v>
      </c>
      <c r="N5040" s="37">
        <f t="shared" si="550"/>
        <v>2024</v>
      </c>
      <c r="O5040" s="38" t="str">
        <f t="shared" si="551"/>
        <v>Q2</v>
      </c>
      <c r="P5040" s="37">
        <f t="shared" si="552"/>
        <v>4</v>
      </c>
    </row>
    <row r="5041" spans="1:16" x14ac:dyDescent="0.25">
      <c r="A5041" s="31">
        <v>45383</v>
      </c>
      <c r="B5041" s="32" t="s">
        <v>85</v>
      </c>
      <c r="C5041" s="32" t="s">
        <v>79</v>
      </c>
      <c r="D5041" s="32" t="s">
        <v>77</v>
      </c>
      <c r="E5041" s="33">
        <v>7</v>
      </c>
      <c r="F5041" s="34">
        <v>7314.67</v>
      </c>
      <c r="G5041" s="34">
        <v>725.28</v>
      </c>
      <c r="H5041" s="34">
        <v>3880.84</v>
      </c>
      <c r="I5041" s="34">
        <v>0</v>
      </c>
      <c r="J5041" s="35">
        <f t="shared" si="546"/>
        <v>6589.39</v>
      </c>
      <c r="K5041" s="35">
        <f t="shared" si="547"/>
        <v>2708.55</v>
      </c>
      <c r="L5041" s="35">
        <f t="shared" si="548"/>
        <v>2708.55</v>
      </c>
      <c r="M5041" s="36">
        <f t="shared" si="549"/>
        <v>0.41104715307486733</v>
      </c>
      <c r="N5041" s="37">
        <f t="shared" si="550"/>
        <v>2024</v>
      </c>
      <c r="O5041" s="38" t="str">
        <f t="shared" si="551"/>
        <v>Q2</v>
      </c>
      <c r="P5041" s="37">
        <f t="shared" si="552"/>
        <v>4</v>
      </c>
    </row>
    <row r="5042" spans="1:16" x14ac:dyDescent="0.25">
      <c r="A5042" s="31">
        <v>45413</v>
      </c>
      <c r="B5042" s="32" t="s">
        <v>74</v>
      </c>
      <c r="C5042" s="32" t="s">
        <v>86</v>
      </c>
      <c r="D5042" s="32" t="s">
        <v>76</v>
      </c>
      <c r="E5042" s="33">
        <v>103</v>
      </c>
      <c r="F5042" s="34">
        <v>43092.51</v>
      </c>
      <c r="G5042" s="34">
        <v>0</v>
      </c>
      <c r="H5042" s="34">
        <v>25092.7</v>
      </c>
      <c r="I5042" s="34">
        <v>4538.03</v>
      </c>
      <c r="J5042" s="35">
        <f t="shared" si="546"/>
        <v>43092.51</v>
      </c>
      <c r="K5042" s="35">
        <f t="shared" si="547"/>
        <v>17999.810000000001</v>
      </c>
      <c r="L5042" s="35">
        <f t="shared" si="548"/>
        <v>13461.780000000002</v>
      </c>
      <c r="M5042" s="36">
        <f t="shared" si="549"/>
        <v>0.41770159129742035</v>
      </c>
      <c r="N5042" s="37">
        <f t="shared" si="550"/>
        <v>2024</v>
      </c>
      <c r="O5042" s="38" t="str">
        <f t="shared" si="551"/>
        <v>Q2</v>
      </c>
      <c r="P5042" s="37">
        <f t="shared" si="552"/>
        <v>5</v>
      </c>
    </row>
    <row r="5043" spans="1:16" x14ac:dyDescent="0.25">
      <c r="A5043" s="31">
        <v>45413</v>
      </c>
      <c r="B5043" s="32" t="s">
        <v>74</v>
      </c>
      <c r="C5043" s="32" t="s">
        <v>86</v>
      </c>
      <c r="D5043" s="32" t="s">
        <v>77</v>
      </c>
      <c r="E5043" s="33">
        <v>120</v>
      </c>
      <c r="F5043" s="34">
        <v>50763.28</v>
      </c>
      <c r="G5043" s="34">
        <v>3575.8</v>
      </c>
      <c r="H5043" s="34">
        <v>30544.2</v>
      </c>
      <c r="I5043" s="34">
        <v>4964.68</v>
      </c>
      <c r="J5043" s="35">
        <f t="shared" si="546"/>
        <v>47187.479999999996</v>
      </c>
      <c r="K5043" s="35">
        <f t="shared" si="547"/>
        <v>16643.279999999995</v>
      </c>
      <c r="L5043" s="35">
        <f t="shared" si="548"/>
        <v>11678.599999999995</v>
      </c>
      <c r="M5043" s="36">
        <f t="shared" si="549"/>
        <v>0.35270542101421809</v>
      </c>
      <c r="N5043" s="37">
        <f t="shared" si="550"/>
        <v>2024</v>
      </c>
      <c r="O5043" s="38" t="str">
        <f t="shared" si="551"/>
        <v>Q2</v>
      </c>
      <c r="P5043" s="37">
        <f t="shared" si="552"/>
        <v>5</v>
      </c>
    </row>
    <row r="5044" spans="1:16" x14ac:dyDescent="0.25">
      <c r="A5044" s="31">
        <v>45413</v>
      </c>
      <c r="B5044" s="32" t="s">
        <v>74</v>
      </c>
      <c r="C5044" s="32" t="s">
        <v>75</v>
      </c>
      <c r="D5044" s="32" t="s">
        <v>76</v>
      </c>
      <c r="E5044" s="33">
        <v>94</v>
      </c>
      <c r="F5044" s="34">
        <v>43639.74</v>
      </c>
      <c r="G5044" s="34">
        <v>0</v>
      </c>
      <c r="H5044" s="34">
        <v>26944.73</v>
      </c>
      <c r="I5044" s="34">
        <v>0</v>
      </c>
      <c r="J5044" s="35">
        <f t="shared" si="546"/>
        <v>43639.74</v>
      </c>
      <c r="K5044" s="35">
        <f t="shared" si="547"/>
        <v>16695.009999999998</v>
      </c>
      <c r="L5044" s="35">
        <f t="shared" si="548"/>
        <v>16695.009999999998</v>
      </c>
      <c r="M5044" s="36">
        <f t="shared" si="549"/>
        <v>0.38256437824789974</v>
      </c>
      <c r="N5044" s="37">
        <f t="shared" si="550"/>
        <v>2024</v>
      </c>
      <c r="O5044" s="38" t="str">
        <f t="shared" si="551"/>
        <v>Q2</v>
      </c>
      <c r="P5044" s="37">
        <f t="shared" si="552"/>
        <v>5</v>
      </c>
    </row>
    <row r="5045" spans="1:16" x14ac:dyDescent="0.25">
      <c r="A5045" s="31">
        <v>45413</v>
      </c>
      <c r="B5045" s="32" t="s">
        <v>74</v>
      </c>
      <c r="C5045" s="32" t="s">
        <v>75</v>
      </c>
      <c r="D5045" s="32" t="s">
        <v>77</v>
      </c>
      <c r="E5045" s="33">
        <v>120</v>
      </c>
      <c r="F5045" s="34">
        <v>49029.29</v>
      </c>
      <c r="G5045" s="34">
        <v>3454.27</v>
      </c>
      <c r="H5045" s="34">
        <v>27768.53</v>
      </c>
      <c r="I5045" s="34">
        <v>0</v>
      </c>
      <c r="J5045" s="35">
        <f t="shared" si="546"/>
        <v>45575.020000000004</v>
      </c>
      <c r="K5045" s="35">
        <f t="shared" si="547"/>
        <v>17806.490000000005</v>
      </c>
      <c r="L5045" s="35">
        <f t="shared" si="548"/>
        <v>17806.490000000005</v>
      </c>
      <c r="M5045" s="36">
        <f t="shared" si="549"/>
        <v>0.39070723391893197</v>
      </c>
      <c r="N5045" s="37">
        <f t="shared" si="550"/>
        <v>2024</v>
      </c>
      <c r="O5045" s="38" t="str">
        <f t="shared" si="551"/>
        <v>Q2</v>
      </c>
      <c r="P5045" s="37">
        <f t="shared" si="552"/>
        <v>5</v>
      </c>
    </row>
    <row r="5046" spans="1:16" x14ac:dyDescent="0.25">
      <c r="A5046" s="31">
        <v>45413</v>
      </c>
      <c r="B5046" s="32" t="s">
        <v>74</v>
      </c>
      <c r="C5046" s="32" t="s">
        <v>78</v>
      </c>
      <c r="D5046" s="32" t="s">
        <v>76</v>
      </c>
      <c r="E5046" s="33">
        <v>530</v>
      </c>
      <c r="F5046" s="34">
        <v>234791.23</v>
      </c>
      <c r="G5046" s="34">
        <v>0</v>
      </c>
      <c r="H5046" s="34">
        <v>138244.48000000001</v>
      </c>
      <c r="I5046" s="34">
        <v>0</v>
      </c>
      <c r="J5046" s="35">
        <f t="shared" si="546"/>
        <v>234791.23</v>
      </c>
      <c r="K5046" s="35">
        <f t="shared" si="547"/>
        <v>96546.75</v>
      </c>
      <c r="L5046" s="35">
        <f t="shared" si="548"/>
        <v>96546.75</v>
      </c>
      <c r="M5046" s="36">
        <f t="shared" si="549"/>
        <v>0.41120253937934564</v>
      </c>
      <c r="N5046" s="37">
        <f t="shared" si="550"/>
        <v>2024</v>
      </c>
      <c r="O5046" s="38" t="str">
        <f t="shared" si="551"/>
        <v>Q2</v>
      </c>
      <c r="P5046" s="37">
        <f t="shared" si="552"/>
        <v>5</v>
      </c>
    </row>
    <row r="5047" spans="1:16" x14ac:dyDescent="0.25">
      <c r="A5047" s="31">
        <v>45413</v>
      </c>
      <c r="B5047" s="32" t="s">
        <v>74</v>
      </c>
      <c r="C5047" s="32" t="s">
        <v>78</v>
      </c>
      <c r="D5047" s="32" t="s">
        <v>77</v>
      </c>
      <c r="E5047" s="33">
        <v>231</v>
      </c>
      <c r="F5047" s="34">
        <v>110683.19</v>
      </c>
      <c r="G5047" s="34">
        <v>7144.47</v>
      </c>
      <c r="H5047" s="34">
        <v>61480.88</v>
      </c>
      <c r="I5047" s="34">
        <v>0</v>
      </c>
      <c r="J5047" s="35">
        <f t="shared" si="546"/>
        <v>103538.72</v>
      </c>
      <c r="K5047" s="35">
        <f t="shared" si="547"/>
        <v>42057.840000000004</v>
      </c>
      <c r="L5047" s="35">
        <f t="shared" si="548"/>
        <v>42057.840000000004</v>
      </c>
      <c r="M5047" s="36">
        <f t="shared" si="549"/>
        <v>0.4062039785695632</v>
      </c>
      <c r="N5047" s="37">
        <f t="shared" si="550"/>
        <v>2024</v>
      </c>
      <c r="O5047" s="38" t="str">
        <f t="shared" si="551"/>
        <v>Q2</v>
      </c>
      <c r="P5047" s="37">
        <f t="shared" si="552"/>
        <v>5</v>
      </c>
    </row>
    <row r="5048" spans="1:16" x14ac:dyDescent="0.25">
      <c r="A5048" s="31">
        <v>45413</v>
      </c>
      <c r="B5048" s="32" t="s">
        <v>74</v>
      </c>
      <c r="C5048" s="32" t="s">
        <v>79</v>
      </c>
      <c r="D5048" s="32" t="s">
        <v>76</v>
      </c>
      <c r="E5048" s="33">
        <v>35</v>
      </c>
      <c r="F5048" s="34">
        <v>16073.99</v>
      </c>
      <c r="G5048" s="34">
        <v>0</v>
      </c>
      <c r="H5048" s="34">
        <v>9872.1200000000008</v>
      </c>
      <c r="I5048" s="34">
        <v>0</v>
      </c>
      <c r="J5048" s="35">
        <f t="shared" si="546"/>
        <v>16073.99</v>
      </c>
      <c r="K5048" s="35">
        <f t="shared" si="547"/>
        <v>6201.869999999999</v>
      </c>
      <c r="L5048" s="35">
        <f t="shared" si="548"/>
        <v>6201.869999999999</v>
      </c>
      <c r="M5048" s="36">
        <f t="shared" si="549"/>
        <v>0.38583264018454655</v>
      </c>
      <c r="N5048" s="37">
        <f t="shared" si="550"/>
        <v>2024</v>
      </c>
      <c r="O5048" s="38" t="str">
        <f t="shared" si="551"/>
        <v>Q2</v>
      </c>
      <c r="P5048" s="37">
        <f t="shared" si="552"/>
        <v>5</v>
      </c>
    </row>
    <row r="5049" spans="1:16" x14ac:dyDescent="0.25">
      <c r="A5049" s="31">
        <v>45413</v>
      </c>
      <c r="B5049" s="32" t="s">
        <v>74</v>
      </c>
      <c r="C5049" s="32" t="s">
        <v>79</v>
      </c>
      <c r="D5049" s="32" t="s">
        <v>77</v>
      </c>
      <c r="E5049" s="33">
        <v>44</v>
      </c>
      <c r="F5049" s="34">
        <v>19444.86</v>
      </c>
      <c r="G5049" s="34">
        <v>1392</v>
      </c>
      <c r="H5049" s="34">
        <v>12490.2</v>
      </c>
      <c r="I5049" s="34">
        <v>0</v>
      </c>
      <c r="J5049" s="35">
        <f t="shared" si="546"/>
        <v>18052.86</v>
      </c>
      <c r="K5049" s="35">
        <f t="shared" si="547"/>
        <v>5562.66</v>
      </c>
      <c r="L5049" s="35">
        <f t="shared" si="548"/>
        <v>5562.66</v>
      </c>
      <c r="M5049" s="36">
        <f t="shared" si="549"/>
        <v>0.30813178632083776</v>
      </c>
      <c r="N5049" s="37">
        <f t="shared" si="550"/>
        <v>2024</v>
      </c>
      <c r="O5049" s="38" t="str">
        <f t="shared" si="551"/>
        <v>Q2</v>
      </c>
      <c r="P5049" s="37">
        <f t="shared" si="552"/>
        <v>5</v>
      </c>
    </row>
    <row r="5050" spans="1:16" x14ac:dyDescent="0.25">
      <c r="A5050" s="31">
        <v>45413</v>
      </c>
      <c r="B5050" s="32" t="s">
        <v>80</v>
      </c>
      <c r="C5050" s="32" t="s">
        <v>86</v>
      </c>
      <c r="D5050" s="32" t="s">
        <v>76</v>
      </c>
      <c r="E5050" s="33">
        <v>35</v>
      </c>
      <c r="F5050" s="34">
        <v>234466.66</v>
      </c>
      <c r="G5050" s="34">
        <v>0</v>
      </c>
      <c r="H5050" s="34">
        <v>197138.08</v>
      </c>
      <c r="I5050" s="34">
        <v>24607.49</v>
      </c>
      <c r="J5050" s="35">
        <f t="shared" si="546"/>
        <v>234466.66</v>
      </c>
      <c r="K5050" s="35">
        <f t="shared" si="547"/>
        <v>37328.580000000016</v>
      </c>
      <c r="L5050" s="35">
        <f t="shared" si="548"/>
        <v>12721.090000000015</v>
      </c>
      <c r="M5050" s="36">
        <f t="shared" si="549"/>
        <v>0.15920634515798543</v>
      </c>
      <c r="N5050" s="37">
        <f t="shared" si="550"/>
        <v>2024</v>
      </c>
      <c r="O5050" s="38" t="str">
        <f t="shared" si="551"/>
        <v>Q2</v>
      </c>
      <c r="P5050" s="37">
        <f t="shared" si="552"/>
        <v>5</v>
      </c>
    </row>
    <row r="5051" spans="1:16" x14ac:dyDescent="0.25">
      <c r="A5051" s="31">
        <v>45413</v>
      </c>
      <c r="B5051" s="32" t="s">
        <v>80</v>
      </c>
      <c r="C5051" s="32" t="s">
        <v>86</v>
      </c>
      <c r="D5051" s="32" t="s">
        <v>77</v>
      </c>
      <c r="E5051" s="33">
        <v>47</v>
      </c>
      <c r="F5051" s="34">
        <v>376422.55</v>
      </c>
      <c r="G5051" s="34">
        <v>25462.59</v>
      </c>
      <c r="H5051" s="34">
        <v>318404.59000000003</v>
      </c>
      <c r="I5051" s="34">
        <v>36868.46</v>
      </c>
      <c r="J5051" s="35">
        <f t="shared" si="546"/>
        <v>350959.95999999996</v>
      </c>
      <c r="K5051" s="35">
        <f t="shared" si="547"/>
        <v>32555.369999999937</v>
      </c>
      <c r="L5051" s="35">
        <f t="shared" si="548"/>
        <v>-4313.090000000062</v>
      </c>
      <c r="M5051" s="36">
        <f t="shared" si="549"/>
        <v>9.276092349679986E-2</v>
      </c>
      <c r="N5051" s="37">
        <f t="shared" si="550"/>
        <v>2024</v>
      </c>
      <c r="O5051" s="38" t="str">
        <f t="shared" si="551"/>
        <v>Q2</v>
      </c>
      <c r="P5051" s="37">
        <f t="shared" si="552"/>
        <v>5</v>
      </c>
    </row>
    <row r="5052" spans="1:16" x14ac:dyDescent="0.25">
      <c r="A5052" s="31">
        <v>45413</v>
      </c>
      <c r="B5052" s="32" t="s">
        <v>80</v>
      </c>
      <c r="C5052" s="32" t="s">
        <v>75</v>
      </c>
      <c r="D5052" s="32" t="s">
        <v>76</v>
      </c>
      <c r="E5052" s="33">
        <v>36</v>
      </c>
      <c r="F5052" s="34">
        <v>248455.07</v>
      </c>
      <c r="G5052" s="34">
        <v>0</v>
      </c>
      <c r="H5052" s="34">
        <v>205427.76</v>
      </c>
      <c r="I5052" s="34">
        <v>0</v>
      </c>
      <c r="J5052" s="35">
        <f t="shared" si="546"/>
        <v>248455.07</v>
      </c>
      <c r="K5052" s="35">
        <f t="shared" si="547"/>
        <v>43027.31</v>
      </c>
      <c r="L5052" s="35">
        <f t="shared" si="548"/>
        <v>43027.31</v>
      </c>
      <c r="M5052" s="36">
        <f t="shared" si="549"/>
        <v>0.17317944045174846</v>
      </c>
      <c r="N5052" s="37">
        <f t="shared" si="550"/>
        <v>2024</v>
      </c>
      <c r="O5052" s="38" t="str">
        <f t="shared" si="551"/>
        <v>Q2</v>
      </c>
      <c r="P5052" s="37">
        <f t="shared" si="552"/>
        <v>5</v>
      </c>
    </row>
    <row r="5053" spans="1:16" x14ac:dyDescent="0.25">
      <c r="A5053" s="31">
        <v>45413</v>
      </c>
      <c r="B5053" s="32" t="s">
        <v>80</v>
      </c>
      <c r="C5053" s="32" t="s">
        <v>75</v>
      </c>
      <c r="D5053" s="32" t="s">
        <v>77</v>
      </c>
      <c r="E5053" s="33">
        <v>50</v>
      </c>
      <c r="F5053" s="34">
        <v>350185.58</v>
      </c>
      <c r="G5053" s="34">
        <v>25248.6</v>
      </c>
      <c r="H5053" s="34">
        <v>292619.15999999997</v>
      </c>
      <c r="I5053" s="34">
        <v>0</v>
      </c>
      <c r="J5053" s="35">
        <f t="shared" si="546"/>
        <v>324936.98000000004</v>
      </c>
      <c r="K5053" s="35">
        <f t="shared" si="547"/>
        <v>32317.820000000065</v>
      </c>
      <c r="L5053" s="35">
        <f t="shared" si="548"/>
        <v>32317.820000000065</v>
      </c>
      <c r="M5053" s="36">
        <f t="shared" si="549"/>
        <v>9.9458731967041927E-2</v>
      </c>
      <c r="N5053" s="37">
        <f t="shared" si="550"/>
        <v>2024</v>
      </c>
      <c r="O5053" s="38" t="str">
        <f t="shared" si="551"/>
        <v>Q2</v>
      </c>
      <c r="P5053" s="37">
        <f t="shared" si="552"/>
        <v>5</v>
      </c>
    </row>
    <row r="5054" spans="1:16" x14ac:dyDescent="0.25">
      <c r="A5054" s="31">
        <v>45413</v>
      </c>
      <c r="B5054" s="32" t="s">
        <v>80</v>
      </c>
      <c r="C5054" s="32" t="s">
        <v>78</v>
      </c>
      <c r="D5054" s="32" t="s">
        <v>76</v>
      </c>
      <c r="E5054" s="33">
        <v>78</v>
      </c>
      <c r="F5054" s="34">
        <v>525925.14</v>
      </c>
      <c r="G5054" s="34">
        <v>0</v>
      </c>
      <c r="H5054" s="34">
        <v>436884.19</v>
      </c>
      <c r="I5054" s="34">
        <v>0</v>
      </c>
      <c r="J5054" s="35">
        <f t="shared" si="546"/>
        <v>525925.14</v>
      </c>
      <c r="K5054" s="35">
        <f t="shared" si="547"/>
        <v>89040.950000000012</v>
      </c>
      <c r="L5054" s="35">
        <f t="shared" si="548"/>
        <v>89040.950000000012</v>
      </c>
      <c r="M5054" s="36">
        <f t="shared" si="549"/>
        <v>0.16930346779011174</v>
      </c>
      <c r="N5054" s="37">
        <f t="shared" si="550"/>
        <v>2024</v>
      </c>
      <c r="O5054" s="38" t="str">
        <f t="shared" si="551"/>
        <v>Q2</v>
      </c>
      <c r="P5054" s="37">
        <f t="shared" si="552"/>
        <v>5</v>
      </c>
    </row>
    <row r="5055" spans="1:16" x14ac:dyDescent="0.25">
      <c r="A5055" s="31">
        <v>45413</v>
      </c>
      <c r="B5055" s="32" t="s">
        <v>80</v>
      </c>
      <c r="C5055" s="32" t="s">
        <v>78</v>
      </c>
      <c r="D5055" s="32" t="s">
        <v>77</v>
      </c>
      <c r="E5055" s="33">
        <v>39</v>
      </c>
      <c r="F5055" s="34">
        <v>225100.41</v>
      </c>
      <c r="G5055" s="34">
        <v>14425.08</v>
      </c>
      <c r="H5055" s="34">
        <v>195375.84</v>
      </c>
      <c r="I5055" s="34">
        <v>0</v>
      </c>
      <c r="J5055" s="35">
        <f t="shared" si="546"/>
        <v>210675.33000000002</v>
      </c>
      <c r="K5055" s="35">
        <f t="shared" si="547"/>
        <v>15299.49000000002</v>
      </c>
      <c r="L5055" s="35">
        <f t="shared" si="548"/>
        <v>15299.49000000002</v>
      </c>
      <c r="M5055" s="36">
        <f t="shared" si="549"/>
        <v>7.2621174961491786E-2</v>
      </c>
      <c r="N5055" s="37">
        <f t="shared" si="550"/>
        <v>2024</v>
      </c>
      <c r="O5055" s="38" t="str">
        <f t="shared" si="551"/>
        <v>Q2</v>
      </c>
      <c r="P5055" s="37">
        <f t="shared" si="552"/>
        <v>5</v>
      </c>
    </row>
    <row r="5056" spans="1:16" x14ac:dyDescent="0.25">
      <c r="A5056" s="31">
        <v>45413</v>
      </c>
      <c r="B5056" s="32" t="s">
        <v>80</v>
      </c>
      <c r="C5056" s="32" t="s">
        <v>79</v>
      </c>
      <c r="D5056" s="32" t="s">
        <v>76</v>
      </c>
      <c r="E5056" s="33">
        <v>8</v>
      </c>
      <c r="F5056" s="34">
        <v>49563.55</v>
      </c>
      <c r="G5056" s="34">
        <v>0</v>
      </c>
      <c r="H5056" s="34">
        <v>41333.69</v>
      </c>
      <c r="I5056" s="34">
        <v>0</v>
      </c>
      <c r="J5056" s="35">
        <f t="shared" si="546"/>
        <v>49563.55</v>
      </c>
      <c r="K5056" s="35">
        <f t="shared" si="547"/>
        <v>8229.86</v>
      </c>
      <c r="L5056" s="35">
        <f t="shared" si="548"/>
        <v>8229.86</v>
      </c>
      <c r="M5056" s="36">
        <f t="shared" si="549"/>
        <v>0.16604662095431016</v>
      </c>
      <c r="N5056" s="37">
        <f t="shared" si="550"/>
        <v>2024</v>
      </c>
      <c r="O5056" s="38" t="str">
        <f t="shared" si="551"/>
        <v>Q2</v>
      </c>
      <c r="P5056" s="37">
        <f t="shared" si="552"/>
        <v>5</v>
      </c>
    </row>
    <row r="5057" spans="1:16" x14ac:dyDescent="0.25">
      <c r="A5057" s="31">
        <v>45413</v>
      </c>
      <c r="B5057" s="32" t="s">
        <v>80</v>
      </c>
      <c r="C5057" s="32" t="s">
        <v>79</v>
      </c>
      <c r="D5057" s="32" t="s">
        <v>77</v>
      </c>
      <c r="E5057" s="33">
        <v>21</v>
      </c>
      <c r="F5057" s="34">
        <v>131880.85</v>
      </c>
      <c r="G5057" s="34">
        <v>8983.91</v>
      </c>
      <c r="H5057" s="34">
        <v>113147.64</v>
      </c>
      <c r="I5057" s="34">
        <v>0</v>
      </c>
      <c r="J5057" s="35">
        <f t="shared" si="546"/>
        <v>122896.94</v>
      </c>
      <c r="K5057" s="35">
        <f t="shared" si="547"/>
        <v>9749.3000000000029</v>
      </c>
      <c r="L5057" s="35">
        <f t="shared" si="548"/>
        <v>9749.3000000000029</v>
      </c>
      <c r="M5057" s="36">
        <f t="shared" si="549"/>
        <v>7.932907035765091E-2</v>
      </c>
      <c r="N5057" s="37">
        <f t="shared" si="550"/>
        <v>2024</v>
      </c>
      <c r="O5057" s="38" t="str">
        <f t="shared" si="551"/>
        <v>Q2</v>
      </c>
      <c r="P5057" s="37">
        <f t="shared" si="552"/>
        <v>5</v>
      </c>
    </row>
    <row r="5058" spans="1:16" x14ac:dyDescent="0.25">
      <c r="A5058" s="31">
        <v>45413</v>
      </c>
      <c r="B5058" s="32" t="s">
        <v>81</v>
      </c>
      <c r="C5058" s="32" t="s">
        <v>86</v>
      </c>
      <c r="D5058" s="32" t="s">
        <v>76</v>
      </c>
      <c r="E5058" s="33">
        <v>62</v>
      </c>
      <c r="F5058" s="34">
        <v>45176.85</v>
      </c>
      <c r="G5058" s="34">
        <v>0</v>
      </c>
      <c r="H5058" s="34">
        <v>20304.59</v>
      </c>
      <c r="I5058" s="34">
        <v>4728.66</v>
      </c>
      <c r="J5058" s="35">
        <f t="shared" ref="J5058:J5121" si="553">F5058-G5058</f>
        <v>45176.85</v>
      </c>
      <c r="K5058" s="35">
        <f t="shared" ref="K5058:K5121" si="554">J5058-H5058</f>
        <v>24872.26</v>
      </c>
      <c r="L5058" s="35">
        <f t="shared" ref="L5058:L5121" si="555">K5058-I5058</f>
        <v>20143.599999999999</v>
      </c>
      <c r="M5058" s="36">
        <f t="shared" ref="M5058:M5121" si="556">IF(J5058=0,0,K5058/J5058)</f>
        <v>0.55055321475490215</v>
      </c>
      <c r="N5058" s="37">
        <f t="shared" ref="N5058:N5121" si="557">YEAR(A5058)</f>
        <v>2024</v>
      </c>
      <c r="O5058" s="38" t="str">
        <f t="shared" ref="O5058:O5121" si="558">"Q"&amp;ROUNDUP(MONTH(A5058)/3,0)</f>
        <v>Q2</v>
      </c>
      <c r="P5058" s="37">
        <f t="shared" ref="P5058:P5121" si="559">MONTH(A5058)</f>
        <v>5</v>
      </c>
    </row>
    <row r="5059" spans="1:16" x14ac:dyDescent="0.25">
      <c r="A5059" s="31">
        <v>45413</v>
      </c>
      <c r="B5059" s="32" t="s">
        <v>81</v>
      </c>
      <c r="C5059" s="32" t="s">
        <v>86</v>
      </c>
      <c r="D5059" s="32" t="s">
        <v>77</v>
      </c>
      <c r="E5059" s="33">
        <v>77</v>
      </c>
      <c r="F5059" s="34">
        <v>64632.21</v>
      </c>
      <c r="G5059" s="34">
        <v>4392.78</v>
      </c>
      <c r="H5059" s="34">
        <v>28613.200000000001</v>
      </c>
      <c r="I5059" s="34">
        <v>6356.13</v>
      </c>
      <c r="J5059" s="35">
        <f t="shared" si="553"/>
        <v>60239.43</v>
      </c>
      <c r="K5059" s="35">
        <f t="shared" si="554"/>
        <v>31626.23</v>
      </c>
      <c r="L5059" s="35">
        <f t="shared" si="555"/>
        <v>25270.1</v>
      </c>
      <c r="M5059" s="36">
        <f t="shared" si="556"/>
        <v>0.52500878577370336</v>
      </c>
      <c r="N5059" s="37">
        <f t="shared" si="557"/>
        <v>2024</v>
      </c>
      <c r="O5059" s="38" t="str">
        <f t="shared" si="558"/>
        <v>Q2</v>
      </c>
      <c r="P5059" s="37">
        <f t="shared" si="559"/>
        <v>5</v>
      </c>
    </row>
    <row r="5060" spans="1:16" x14ac:dyDescent="0.25">
      <c r="A5060" s="31">
        <v>45413</v>
      </c>
      <c r="B5060" s="32" t="s">
        <v>81</v>
      </c>
      <c r="C5060" s="32" t="s">
        <v>75</v>
      </c>
      <c r="D5060" s="32" t="s">
        <v>76</v>
      </c>
      <c r="E5060" s="33">
        <v>72</v>
      </c>
      <c r="F5060" s="34">
        <v>56167.03</v>
      </c>
      <c r="G5060" s="34">
        <v>0</v>
      </c>
      <c r="H5060" s="34">
        <v>24750.59</v>
      </c>
      <c r="I5060" s="34">
        <v>0</v>
      </c>
      <c r="J5060" s="35">
        <f t="shared" si="553"/>
        <v>56167.03</v>
      </c>
      <c r="K5060" s="35">
        <f t="shared" si="554"/>
        <v>31416.44</v>
      </c>
      <c r="L5060" s="35">
        <f t="shared" si="555"/>
        <v>31416.44</v>
      </c>
      <c r="M5060" s="36">
        <f t="shared" si="556"/>
        <v>0.55933952712115986</v>
      </c>
      <c r="N5060" s="37">
        <f t="shared" si="557"/>
        <v>2024</v>
      </c>
      <c r="O5060" s="38" t="str">
        <f t="shared" si="558"/>
        <v>Q2</v>
      </c>
      <c r="P5060" s="37">
        <f t="shared" si="559"/>
        <v>5</v>
      </c>
    </row>
    <row r="5061" spans="1:16" x14ac:dyDescent="0.25">
      <c r="A5061" s="31">
        <v>45413</v>
      </c>
      <c r="B5061" s="32" t="s">
        <v>81</v>
      </c>
      <c r="C5061" s="32" t="s">
        <v>75</v>
      </c>
      <c r="D5061" s="32" t="s">
        <v>77</v>
      </c>
      <c r="E5061" s="33">
        <v>95</v>
      </c>
      <c r="F5061" s="34">
        <v>76772.97</v>
      </c>
      <c r="G5061" s="34">
        <v>5236.13</v>
      </c>
      <c r="H5061" s="34">
        <v>33868.68</v>
      </c>
      <c r="I5061" s="34">
        <v>0</v>
      </c>
      <c r="J5061" s="35">
        <f t="shared" si="553"/>
        <v>71536.84</v>
      </c>
      <c r="K5061" s="35">
        <f t="shared" si="554"/>
        <v>37668.159999999996</v>
      </c>
      <c r="L5061" s="35">
        <f t="shared" si="555"/>
        <v>37668.159999999996</v>
      </c>
      <c r="M5061" s="36">
        <f t="shared" si="556"/>
        <v>0.52655610731477653</v>
      </c>
      <c r="N5061" s="37">
        <f t="shared" si="557"/>
        <v>2024</v>
      </c>
      <c r="O5061" s="38" t="str">
        <f t="shared" si="558"/>
        <v>Q2</v>
      </c>
      <c r="P5061" s="37">
        <f t="shared" si="559"/>
        <v>5</v>
      </c>
    </row>
    <row r="5062" spans="1:16" x14ac:dyDescent="0.25">
      <c r="A5062" s="31">
        <v>45413</v>
      </c>
      <c r="B5062" s="32" t="s">
        <v>81</v>
      </c>
      <c r="C5062" s="32" t="s">
        <v>78</v>
      </c>
      <c r="D5062" s="32" t="s">
        <v>76</v>
      </c>
      <c r="E5062" s="33">
        <v>290</v>
      </c>
      <c r="F5062" s="34">
        <v>238725.52</v>
      </c>
      <c r="G5062" s="34">
        <v>0</v>
      </c>
      <c r="H5062" s="34">
        <v>103141.84</v>
      </c>
      <c r="I5062" s="34">
        <v>0</v>
      </c>
      <c r="J5062" s="35">
        <f t="shared" si="553"/>
        <v>238725.52</v>
      </c>
      <c r="K5062" s="35">
        <f t="shared" si="554"/>
        <v>135583.67999999999</v>
      </c>
      <c r="L5062" s="35">
        <f t="shared" si="555"/>
        <v>135583.67999999999</v>
      </c>
      <c r="M5062" s="36">
        <f t="shared" si="556"/>
        <v>0.56794799315967559</v>
      </c>
      <c r="N5062" s="37">
        <f t="shared" si="557"/>
        <v>2024</v>
      </c>
      <c r="O5062" s="38" t="str">
        <f t="shared" si="558"/>
        <v>Q2</v>
      </c>
      <c r="P5062" s="37">
        <f t="shared" si="559"/>
        <v>5</v>
      </c>
    </row>
    <row r="5063" spans="1:16" x14ac:dyDescent="0.25">
      <c r="A5063" s="31">
        <v>45413</v>
      </c>
      <c r="B5063" s="32" t="s">
        <v>81</v>
      </c>
      <c r="C5063" s="32" t="s">
        <v>78</v>
      </c>
      <c r="D5063" s="32" t="s">
        <v>77</v>
      </c>
      <c r="E5063" s="33">
        <v>151</v>
      </c>
      <c r="F5063" s="34">
        <v>121804.55</v>
      </c>
      <c r="G5063" s="34">
        <v>7911.08</v>
      </c>
      <c r="H5063" s="34">
        <v>53201.61</v>
      </c>
      <c r="I5063" s="34">
        <v>0</v>
      </c>
      <c r="J5063" s="35">
        <f t="shared" si="553"/>
        <v>113893.47</v>
      </c>
      <c r="K5063" s="35">
        <f t="shared" si="554"/>
        <v>60691.86</v>
      </c>
      <c r="L5063" s="35">
        <f t="shared" si="555"/>
        <v>60691.86</v>
      </c>
      <c r="M5063" s="36">
        <f t="shared" si="556"/>
        <v>0.53288270170361829</v>
      </c>
      <c r="N5063" s="37">
        <f t="shared" si="557"/>
        <v>2024</v>
      </c>
      <c r="O5063" s="38" t="str">
        <f t="shared" si="558"/>
        <v>Q2</v>
      </c>
      <c r="P5063" s="37">
        <f t="shared" si="559"/>
        <v>5</v>
      </c>
    </row>
    <row r="5064" spans="1:16" x14ac:dyDescent="0.25">
      <c r="A5064" s="31">
        <v>45413</v>
      </c>
      <c r="B5064" s="32" t="s">
        <v>81</v>
      </c>
      <c r="C5064" s="32" t="s">
        <v>79</v>
      </c>
      <c r="D5064" s="32" t="s">
        <v>76</v>
      </c>
      <c r="E5064" s="33">
        <v>15</v>
      </c>
      <c r="F5064" s="34">
        <v>18002.560000000001</v>
      </c>
      <c r="G5064" s="34">
        <v>0</v>
      </c>
      <c r="H5064" s="34">
        <v>8513.1</v>
      </c>
      <c r="I5064" s="34">
        <v>0</v>
      </c>
      <c r="J5064" s="35">
        <f t="shared" si="553"/>
        <v>18002.560000000001</v>
      </c>
      <c r="K5064" s="35">
        <f t="shared" si="554"/>
        <v>9489.4600000000009</v>
      </c>
      <c r="L5064" s="35">
        <f t="shared" si="555"/>
        <v>9489.4600000000009</v>
      </c>
      <c r="M5064" s="36">
        <f t="shared" si="556"/>
        <v>0.52711725443492485</v>
      </c>
      <c r="N5064" s="37">
        <f t="shared" si="557"/>
        <v>2024</v>
      </c>
      <c r="O5064" s="38" t="str">
        <f t="shared" si="558"/>
        <v>Q2</v>
      </c>
      <c r="P5064" s="37">
        <f t="shared" si="559"/>
        <v>5</v>
      </c>
    </row>
    <row r="5065" spans="1:16" x14ac:dyDescent="0.25">
      <c r="A5065" s="31">
        <v>45413</v>
      </c>
      <c r="B5065" s="32" t="s">
        <v>81</v>
      </c>
      <c r="C5065" s="32" t="s">
        <v>79</v>
      </c>
      <c r="D5065" s="32" t="s">
        <v>77</v>
      </c>
      <c r="E5065" s="33">
        <v>38</v>
      </c>
      <c r="F5065" s="34">
        <v>32914.28</v>
      </c>
      <c r="G5065" s="34">
        <v>2269.54</v>
      </c>
      <c r="H5065" s="34">
        <v>14659.86</v>
      </c>
      <c r="I5065" s="34">
        <v>0</v>
      </c>
      <c r="J5065" s="35">
        <f t="shared" si="553"/>
        <v>30644.739999999998</v>
      </c>
      <c r="K5065" s="35">
        <f t="shared" si="554"/>
        <v>15984.879999999997</v>
      </c>
      <c r="L5065" s="35">
        <f t="shared" si="555"/>
        <v>15984.879999999997</v>
      </c>
      <c r="M5065" s="36">
        <f t="shared" si="556"/>
        <v>0.5216190445733917</v>
      </c>
      <c r="N5065" s="37">
        <f t="shared" si="557"/>
        <v>2024</v>
      </c>
      <c r="O5065" s="38" t="str">
        <f t="shared" si="558"/>
        <v>Q2</v>
      </c>
      <c r="P5065" s="37">
        <f t="shared" si="559"/>
        <v>5</v>
      </c>
    </row>
    <row r="5066" spans="1:16" x14ac:dyDescent="0.25">
      <c r="A5066" s="31">
        <v>45413</v>
      </c>
      <c r="B5066" s="32" t="s">
        <v>82</v>
      </c>
      <c r="C5066" s="32" t="s">
        <v>86</v>
      </c>
      <c r="D5066" s="32" t="s">
        <v>76</v>
      </c>
      <c r="E5066" s="33">
        <v>197</v>
      </c>
      <c r="F5066" s="34">
        <v>19172.98</v>
      </c>
      <c r="G5066" s="34">
        <v>0</v>
      </c>
      <c r="H5066" s="34">
        <v>15249.02</v>
      </c>
      <c r="I5066" s="34">
        <v>2001.49</v>
      </c>
      <c r="J5066" s="35">
        <f t="shared" si="553"/>
        <v>19172.98</v>
      </c>
      <c r="K5066" s="35">
        <f t="shared" si="554"/>
        <v>3923.9599999999991</v>
      </c>
      <c r="L5066" s="35">
        <f t="shared" si="555"/>
        <v>1922.4699999999991</v>
      </c>
      <c r="M5066" s="36">
        <f t="shared" si="556"/>
        <v>0.20466093429399076</v>
      </c>
      <c r="N5066" s="37">
        <f t="shared" si="557"/>
        <v>2024</v>
      </c>
      <c r="O5066" s="38" t="str">
        <f t="shared" si="558"/>
        <v>Q2</v>
      </c>
      <c r="P5066" s="37">
        <f t="shared" si="559"/>
        <v>5</v>
      </c>
    </row>
    <row r="5067" spans="1:16" x14ac:dyDescent="0.25">
      <c r="A5067" s="31">
        <v>45413</v>
      </c>
      <c r="B5067" s="32" t="s">
        <v>82</v>
      </c>
      <c r="C5067" s="32" t="s">
        <v>86</v>
      </c>
      <c r="D5067" s="32" t="s">
        <v>77</v>
      </c>
      <c r="E5067" s="33">
        <v>289</v>
      </c>
      <c r="F5067" s="34">
        <v>33183.620000000003</v>
      </c>
      <c r="G5067" s="34">
        <v>2348.2800000000002</v>
      </c>
      <c r="H5067" s="34">
        <v>26354.82</v>
      </c>
      <c r="I5067" s="34">
        <v>3243.91</v>
      </c>
      <c r="J5067" s="35">
        <f t="shared" si="553"/>
        <v>30835.340000000004</v>
      </c>
      <c r="K5067" s="35">
        <f t="shared" si="554"/>
        <v>4480.5200000000041</v>
      </c>
      <c r="L5067" s="35">
        <f t="shared" si="555"/>
        <v>1236.6100000000042</v>
      </c>
      <c r="M5067" s="36">
        <f t="shared" si="556"/>
        <v>0.1453047055748373</v>
      </c>
      <c r="N5067" s="37">
        <f t="shared" si="557"/>
        <v>2024</v>
      </c>
      <c r="O5067" s="38" t="str">
        <f t="shared" si="558"/>
        <v>Q2</v>
      </c>
      <c r="P5067" s="37">
        <f t="shared" si="559"/>
        <v>5</v>
      </c>
    </row>
    <row r="5068" spans="1:16" x14ac:dyDescent="0.25">
      <c r="A5068" s="31">
        <v>45413</v>
      </c>
      <c r="B5068" s="32" t="s">
        <v>82</v>
      </c>
      <c r="C5068" s="32" t="s">
        <v>75</v>
      </c>
      <c r="D5068" s="32" t="s">
        <v>76</v>
      </c>
      <c r="E5068" s="33">
        <v>194</v>
      </c>
      <c r="F5068" s="34">
        <v>20589.54</v>
      </c>
      <c r="G5068" s="34">
        <v>0</v>
      </c>
      <c r="H5068" s="34">
        <v>16827.32</v>
      </c>
      <c r="I5068" s="34">
        <v>0</v>
      </c>
      <c r="J5068" s="35">
        <f t="shared" si="553"/>
        <v>20589.54</v>
      </c>
      <c r="K5068" s="35">
        <f t="shared" si="554"/>
        <v>3762.2200000000012</v>
      </c>
      <c r="L5068" s="35">
        <f t="shared" si="555"/>
        <v>3762.2200000000012</v>
      </c>
      <c r="M5068" s="36">
        <f t="shared" si="556"/>
        <v>0.1827248204670916</v>
      </c>
      <c r="N5068" s="37">
        <f t="shared" si="557"/>
        <v>2024</v>
      </c>
      <c r="O5068" s="38" t="str">
        <f t="shared" si="558"/>
        <v>Q2</v>
      </c>
      <c r="P5068" s="37">
        <f t="shared" si="559"/>
        <v>5</v>
      </c>
    </row>
    <row r="5069" spans="1:16" x14ac:dyDescent="0.25">
      <c r="A5069" s="31">
        <v>45413</v>
      </c>
      <c r="B5069" s="32" t="s">
        <v>82</v>
      </c>
      <c r="C5069" s="32" t="s">
        <v>75</v>
      </c>
      <c r="D5069" s="32" t="s">
        <v>77</v>
      </c>
      <c r="E5069" s="33">
        <v>242</v>
      </c>
      <c r="F5069" s="34">
        <v>28481.85</v>
      </c>
      <c r="G5069" s="34">
        <v>1959.55</v>
      </c>
      <c r="H5069" s="34">
        <v>22793.64</v>
      </c>
      <c r="I5069" s="34">
        <v>0</v>
      </c>
      <c r="J5069" s="35">
        <f t="shared" si="553"/>
        <v>26522.3</v>
      </c>
      <c r="K5069" s="35">
        <f t="shared" si="554"/>
        <v>3728.66</v>
      </c>
      <c r="L5069" s="35">
        <f t="shared" si="555"/>
        <v>3728.66</v>
      </c>
      <c r="M5069" s="36">
        <f t="shared" si="556"/>
        <v>0.14058584662717788</v>
      </c>
      <c r="N5069" s="37">
        <f t="shared" si="557"/>
        <v>2024</v>
      </c>
      <c r="O5069" s="38" t="str">
        <f t="shared" si="558"/>
        <v>Q2</v>
      </c>
      <c r="P5069" s="37">
        <f t="shared" si="559"/>
        <v>5</v>
      </c>
    </row>
    <row r="5070" spans="1:16" x14ac:dyDescent="0.25">
      <c r="A5070" s="31">
        <v>45413</v>
      </c>
      <c r="B5070" s="32" t="s">
        <v>82</v>
      </c>
      <c r="C5070" s="32" t="s">
        <v>78</v>
      </c>
      <c r="D5070" s="32" t="s">
        <v>76</v>
      </c>
      <c r="E5070" s="33">
        <v>1410</v>
      </c>
      <c r="F5070" s="34">
        <v>155422.79</v>
      </c>
      <c r="G5070" s="34">
        <v>0</v>
      </c>
      <c r="H5070" s="34">
        <v>124971.65</v>
      </c>
      <c r="I5070" s="34">
        <v>0</v>
      </c>
      <c r="J5070" s="35">
        <f t="shared" si="553"/>
        <v>155422.79</v>
      </c>
      <c r="K5070" s="35">
        <f t="shared" si="554"/>
        <v>30451.140000000014</v>
      </c>
      <c r="L5070" s="35">
        <f t="shared" si="555"/>
        <v>30451.140000000014</v>
      </c>
      <c r="M5070" s="36">
        <f t="shared" si="556"/>
        <v>0.19592454877434648</v>
      </c>
      <c r="N5070" s="37">
        <f t="shared" si="557"/>
        <v>2024</v>
      </c>
      <c r="O5070" s="38" t="str">
        <f t="shared" si="558"/>
        <v>Q2</v>
      </c>
      <c r="P5070" s="37">
        <f t="shared" si="559"/>
        <v>5</v>
      </c>
    </row>
    <row r="5071" spans="1:16" x14ac:dyDescent="0.25">
      <c r="A5071" s="31">
        <v>45413</v>
      </c>
      <c r="B5071" s="32" t="s">
        <v>82</v>
      </c>
      <c r="C5071" s="32" t="s">
        <v>78</v>
      </c>
      <c r="D5071" s="32" t="s">
        <v>77</v>
      </c>
      <c r="E5071" s="33">
        <v>650</v>
      </c>
      <c r="F5071" s="34">
        <v>72169.34</v>
      </c>
      <c r="G5071" s="34">
        <v>4747.3100000000004</v>
      </c>
      <c r="H5071" s="34">
        <v>57760.07</v>
      </c>
      <c r="I5071" s="34">
        <v>0</v>
      </c>
      <c r="J5071" s="35">
        <f t="shared" si="553"/>
        <v>67422.03</v>
      </c>
      <c r="K5071" s="35">
        <f t="shared" si="554"/>
        <v>9661.9599999999991</v>
      </c>
      <c r="L5071" s="35">
        <f t="shared" si="555"/>
        <v>9661.9599999999991</v>
      </c>
      <c r="M5071" s="36">
        <f t="shared" si="556"/>
        <v>0.14330568213386632</v>
      </c>
      <c r="N5071" s="37">
        <f t="shared" si="557"/>
        <v>2024</v>
      </c>
      <c r="O5071" s="38" t="str">
        <f t="shared" si="558"/>
        <v>Q2</v>
      </c>
      <c r="P5071" s="37">
        <f t="shared" si="559"/>
        <v>5</v>
      </c>
    </row>
    <row r="5072" spans="1:16" x14ac:dyDescent="0.25">
      <c r="A5072" s="31">
        <v>45413</v>
      </c>
      <c r="B5072" s="32" t="s">
        <v>82</v>
      </c>
      <c r="C5072" s="32" t="s">
        <v>79</v>
      </c>
      <c r="D5072" s="32" t="s">
        <v>76</v>
      </c>
      <c r="E5072" s="33">
        <v>64</v>
      </c>
      <c r="F5072" s="34">
        <v>7281.85</v>
      </c>
      <c r="G5072" s="34">
        <v>0</v>
      </c>
      <c r="H5072" s="34">
        <v>6038.13</v>
      </c>
      <c r="I5072" s="34">
        <v>0</v>
      </c>
      <c r="J5072" s="35">
        <f t="shared" si="553"/>
        <v>7281.85</v>
      </c>
      <c r="K5072" s="35">
        <f t="shared" si="554"/>
        <v>1243.7200000000003</v>
      </c>
      <c r="L5072" s="35">
        <f t="shared" si="555"/>
        <v>1243.7200000000003</v>
      </c>
      <c r="M5072" s="36">
        <f t="shared" si="556"/>
        <v>0.17079725619176447</v>
      </c>
      <c r="N5072" s="37">
        <f t="shared" si="557"/>
        <v>2024</v>
      </c>
      <c r="O5072" s="38" t="str">
        <f t="shared" si="558"/>
        <v>Q2</v>
      </c>
      <c r="P5072" s="37">
        <f t="shared" si="559"/>
        <v>5</v>
      </c>
    </row>
    <row r="5073" spans="1:16" x14ac:dyDescent="0.25">
      <c r="A5073" s="31">
        <v>45413</v>
      </c>
      <c r="B5073" s="32" t="s">
        <v>82</v>
      </c>
      <c r="C5073" s="32" t="s">
        <v>79</v>
      </c>
      <c r="D5073" s="32" t="s">
        <v>77</v>
      </c>
      <c r="E5073" s="33">
        <v>77</v>
      </c>
      <c r="F5073" s="34">
        <v>9451.76</v>
      </c>
      <c r="G5073" s="34">
        <v>633.52</v>
      </c>
      <c r="H5073" s="34">
        <v>7524.85</v>
      </c>
      <c r="I5073" s="34">
        <v>0</v>
      </c>
      <c r="J5073" s="35">
        <f t="shared" si="553"/>
        <v>8818.24</v>
      </c>
      <c r="K5073" s="35">
        <f t="shared" si="554"/>
        <v>1293.3899999999994</v>
      </c>
      <c r="L5073" s="35">
        <f t="shared" si="555"/>
        <v>1293.3899999999994</v>
      </c>
      <c r="M5073" s="36">
        <f t="shared" si="556"/>
        <v>0.14667212504989652</v>
      </c>
      <c r="N5073" s="37">
        <f t="shared" si="557"/>
        <v>2024</v>
      </c>
      <c r="O5073" s="38" t="str">
        <f t="shared" si="558"/>
        <v>Q2</v>
      </c>
      <c r="P5073" s="37">
        <f t="shared" si="559"/>
        <v>5</v>
      </c>
    </row>
    <row r="5074" spans="1:16" x14ac:dyDescent="0.25">
      <c r="A5074" s="31">
        <v>45413</v>
      </c>
      <c r="B5074" s="32" t="s">
        <v>83</v>
      </c>
      <c r="C5074" s="32" t="s">
        <v>86</v>
      </c>
      <c r="D5074" s="32" t="s">
        <v>76</v>
      </c>
      <c r="E5074" s="33">
        <v>66</v>
      </c>
      <c r="F5074" s="34">
        <v>46500.81</v>
      </c>
      <c r="G5074" s="34">
        <v>0</v>
      </c>
      <c r="H5074" s="34">
        <v>24157.89</v>
      </c>
      <c r="I5074" s="34">
        <v>4893.22</v>
      </c>
      <c r="J5074" s="35">
        <f t="shared" si="553"/>
        <v>46500.81</v>
      </c>
      <c r="K5074" s="35">
        <f t="shared" si="554"/>
        <v>22342.92</v>
      </c>
      <c r="L5074" s="35">
        <f t="shared" si="555"/>
        <v>17449.699999999997</v>
      </c>
      <c r="M5074" s="36">
        <f t="shared" si="556"/>
        <v>0.48048453349522297</v>
      </c>
      <c r="N5074" s="37">
        <f t="shared" si="557"/>
        <v>2024</v>
      </c>
      <c r="O5074" s="38" t="str">
        <f t="shared" si="558"/>
        <v>Q2</v>
      </c>
      <c r="P5074" s="37">
        <f t="shared" si="559"/>
        <v>5</v>
      </c>
    </row>
    <row r="5075" spans="1:16" x14ac:dyDescent="0.25">
      <c r="A5075" s="31">
        <v>45413</v>
      </c>
      <c r="B5075" s="32" t="s">
        <v>83</v>
      </c>
      <c r="C5075" s="32" t="s">
        <v>86</v>
      </c>
      <c r="D5075" s="32" t="s">
        <v>77</v>
      </c>
      <c r="E5075" s="33">
        <v>102</v>
      </c>
      <c r="F5075" s="34">
        <v>65366.87</v>
      </c>
      <c r="G5075" s="34">
        <v>4525.72</v>
      </c>
      <c r="H5075" s="34">
        <v>33548.33</v>
      </c>
      <c r="I5075" s="34">
        <v>6412.75</v>
      </c>
      <c r="J5075" s="35">
        <f t="shared" si="553"/>
        <v>60841.15</v>
      </c>
      <c r="K5075" s="35">
        <f t="shared" si="554"/>
        <v>27292.82</v>
      </c>
      <c r="L5075" s="35">
        <f t="shared" si="555"/>
        <v>20880.07</v>
      </c>
      <c r="M5075" s="36">
        <f t="shared" si="556"/>
        <v>0.44859145496099267</v>
      </c>
      <c r="N5075" s="37">
        <f t="shared" si="557"/>
        <v>2024</v>
      </c>
      <c r="O5075" s="38" t="str">
        <f t="shared" si="558"/>
        <v>Q2</v>
      </c>
      <c r="P5075" s="37">
        <f t="shared" si="559"/>
        <v>5</v>
      </c>
    </row>
    <row r="5076" spans="1:16" x14ac:dyDescent="0.25">
      <c r="A5076" s="31">
        <v>45413</v>
      </c>
      <c r="B5076" s="32" t="s">
        <v>83</v>
      </c>
      <c r="C5076" s="32" t="s">
        <v>75</v>
      </c>
      <c r="D5076" s="32" t="s">
        <v>76</v>
      </c>
      <c r="E5076" s="33">
        <v>82</v>
      </c>
      <c r="F5076" s="34">
        <v>44335.57</v>
      </c>
      <c r="G5076" s="34">
        <v>0</v>
      </c>
      <c r="H5076" s="34">
        <v>22920</v>
      </c>
      <c r="I5076" s="34">
        <v>0</v>
      </c>
      <c r="J5076" s="35">
        <f t="shared" si="553"/>
        <v>44335.57</v>
      </c>
      <c r="K5076" s="35">
        <f t="shared" si="554"/>
        <v>21415.57</v>
      </c>
      <c r="L5076" s="35">
        <f t="shared" si="555"/>
        <v>21415.57</v>
      </c>
      <c r="M5076" s="36">
        <f t="shared" si="556"/>
        <v>0.48303360033490039</v>
      </c>
      <c r="N5076" s="37">
        <f t="shared" si="557"/>
        <v>2024</v>
      </c>
      <c r="O5076" s="38" t="str">
        <f t="shared" si="558"/>
        <v>Q2</v>
      </c>
      <c r="P5076" s="37">
        <f t="shared" si="559"/>
        <v>5</v>
      </c>
    </row>
    <row r="5077" spans="1:16" x14ac:dyDescent="0.25">
      <c r="A5077" s="31">
        <v>45413</v>
      </c>
      <c r="B5077" s="32" t="s">
        <v>83</v>
      </c>
      <c r="C5077" s="32" t="s">
        <v>75</v>
      </c>
      <c r="D5077" s="32" t="s">
        <v>77</v>
      </c>
      <c r="E5077" s="33">
        <v>93</v>
      </c>
      <c r="F5077" s="34">
        <v>58942.7</v>
      </c>
      <c r="G5077" s="34">
        <v>4235.05</v>
      </c>
      <c r="H5077" s="34">
        <v>30833.01</v>
      </c>
      <c r="I5077" s="34">
        <v>0</v>
      </c>
      <c r="J5077" s="35">
        <f t="shared" si="553"/>
        <v>54707.649999999994</v>
      </c>
      <c r="K5077" s="35">
        <f t="shared" si="554"/>
        <v>23874.639999999996</v>
      </c>
      <c r="L5077" s="35">
        <f t="shared" si="555"/>
        <v>23874.639999999996</v>
      </c>
      <c r="M5077" s="36">
        <f t="shared" si="556"/>
        <v>0.4364040495250664</v>
      </c>
      <c r="N5077" s="37">
        <f t="shared" si="557"/>
        <v>2024</v>
      </c>
      <c r="O5077" s="38" t="str">
        <f t="shared" si="558"/>
        <v>Q2</v>
      </c>
      <c r="P5077" s="37">
        <f t="shared" si="559"/>
        <v>5</v>
      </c>
    </row>
    <row r="5078" spans="1:16" x14ac:dyDescent="0.25">
      <c r="A5078" s="31">
        <v>45413</v>
      </c>
      <c r="B5078" s="32" t="s">
        <v>83</v>
      </c>
      <c r="C5078" s="32" t="s">
        <v>78</v>
      </c>
      <c r="D5078" s="32" t="s">
        <v>76</v>
      </c>
      <c r="E5078" s="33">
        <v>367</v>
      </c>
      <c r="F5078" s="34">
        <v>227033.57</v>
      </c>
      <c r="G5078" s="34">
        <v>0</v>
      </c>
      <c r="H5078" s="34">
        <v>118746.06</v>
      </c>
      <c r="I5078" s="34">
        <v>0</v>
      </c>
      <c r="J5078" s="35">
        <f t="shared" si="553"/>
        <v>227033.57</v>
      </c>
      <c r="K5078" s="35">
        <f t="shared" si="554"/>
        <v>108287.51000000001</v>
      </c>
      <c r="L5078" s="35">
        <f t="shared" si="555"/>
        <v>108287.51000000001</v>
      </c>
      <c r="M5078" s="36">
        <f t="shared" si="556"/>
        <v>0.476966952508389</v>
      </c>
      <c r="N5078" s="37">
        <f t="shared" si="557"/>
        <v>2024</v>
      </c>
      <c r="O5078" s="38" t="str">
        <f t="shared" si="558"/>
        <v>Q2</v>
      </c>
      <c r="P5078" s="37">
        <f t="shared" si="559"/>
        <v>5</v>
      </c>
    </row>
    <row r="5079" spans="1:16" x14ac:dyDescent="0.25">
      <c r="A5079" s="31">
        <v>45413</v>
      </c>
      <c r="B5079" s="32" t="s">
        <v>83</v>
      </c>
      <c r="C5079" s="32" t="s">
        <v>78</v>
      </c>
      <c r="D5079" s="32" t="s">
        <v>77</v>
      </c>
      <c r="E5079" s="33">
        <v>226</v>
      </c>
      <c r="F5079" s="34">
        <v>156074.39000000001</v>
      </c>
      <c r="G5079" s="34">
        <v>10021.94</v>
      </c>
      <c r="H5079" s="34">
        <v>82169.05</v>
      </c>
      <c r="I5079" s="34">
        <v>0</v>
      </c>
      <c r="J5079" s="35">
        <f t="shared" si="553"/>
        <v>146052.45000000001</v>
      </c>
      <c r="K5079" s="35">
        <f t="shared" si="554"/>
        <v>63883.400000000009</v>
      </c>
      <c r="L5079" s="35">
        <f t="shared" si="555"/>
        <v>63883.400000000009</v>
      </c>
      <c r="M5079" s="36">
        <f t="shared" si="556"/>
        <v>0.43740039965094735</v>
      </c>
      <c r="N5079" s="37">
        <f t="shared" si="557"/>
        <v>2024</v>
      </c>
      <c r="O5079" s="38" t="str">
        <f t="shared" si="558"/>
        <v>Q2</v>
      </c>
      <c r="P5079" s="37">
        <f t="shared" si="559"/>
        <v>5</v>
      </c>
    </row>
    <row r="5080" spans="1:16" x14ac:dyDescent="0.25">
      <c r="A5080" s="31">
        <v>45413</v>
      </c>
      <c r="B5080" s="32" t="s">
        <v>83</v>
      </c>
      <c r="C5080" s="32" t="s">
        <v>79</v>
      </c>
      <c r="D5080" s="32" t="s">
        <v>76</v>
      </c>
      <c r="E5080" s="33">
        <v>35</v>
      </c>
      <c r="F5080" s="34">
        <v>25454.3</v>
      </c>
      <c r="G5080" s="34">
        <v>0</v>
      </c>
      <c r="H5080" s="34">
        <v>14064.52</v>
      </c>
      <c r="I5080" s="34">
        <v>0</v>
      </c>
      <c r="J5080" s="35">
        <f t="shared" si="553"/>
        <v>25454.3</v>
      </c>
      <c r="K5080" s="35">
        <f t="shared" si="554"/>
        <v>11389.779999999999</v>
      </c>
      <c r="L5080" s="35">
        <f t="shared" si="555"/>
        <v>11389.779999999999</v>
      </c>
      <c r="M5080" s="36">
        <f t="shared" si="556"/>
        <v>0.44745995764959157</v>
      </c>
      <c r="N5080" s="37">
        <f t="shared" si="557"/>
        <v>2024</v>
      </c>
      <c r="O5080" s="38" t="str">
        <f t="shared" si="558"/>
        <v>Q2</v>
      </c>
      <c r="P5080" s="37">
        <f t="shared" si="559"/>
        <v>5</v>
      </c>
    </row>
    <row r="5081" spans="1:16" x14ac:dyDescent="0.25">
      <c r="A5081" s="31">
        <v>45413</v>
      </c>
      <c r="B5081" s="32" t="s">
        <v>83</v>
      </c>
      <c r="C5081" s="32" t="s">
        <v>79</v>
      </c>
      <c r="D5081" s="32" t="s">
        <v>77</v>
      </c>
      <c r="E5081" s="33">
        <v>35</v>
      </c>
      <c r="F5081" s="34">
        <v>27176.65</v>
      </c>
      <c r="G5081" s="34">
        <v>1858.18</v>
      </c>
      <c r="H5081" s="34">
        <v>14003.18</v>
      </c>
      <c r="I5081" s="34">
        <v>0</v>
      </c>
      <c r="J5081" s="35">
        <f t="shared" si="553"/>
        <v>25318.47</v>
      </c>
      <c r="K5081" s="35">
        <f t="shared" si="554"/>
        <v>11315.29</v>
      </c>
      <c r="L5081" s="35">
        <f t="shared" si="555"/>
        <v>11315.29</v>
      </c>
      <c r="M5081" s="36">
        <f t="shared" si="556"/>
        <v>0.44691839593782723</v>
      </c>
      <c r="N5081" s="37">
        <f t="shared" si="557"/>
        <v>2024</v>
      </c>
      <c r="O5081" s="38" t="str">
        <f t="shared" si="558"/>
        <v>Q2</v>
      </c>
      <c r="P5081" s="37">
        <f t="shared" si="559"/>
        <v>5</v>
      </c>
    </row>
    <row r="5082" spans="1:16" x14ac:dyDescent="0.25">
      <c r="A5082" s="31">
        <v>45413</v>
      </c>
      <c r="B5082" s="32" t="s">
        <v>84</v>
      </c>
      <c r="C5082" s="32" t="s">
        <v>86</v>
      </c>
      <c r="D5082" s="32" t="s">
        <v>76</v>
      </c>
      <c r="E5082" s="33">
        <v>35</v>
      </c>
      <c r="F5082" s="34">
        <v>174524.55</v>
      </c>
      <c r="G5082" s="34">
        <v>0</v>
      </c>
      <c r="H5082" s="34">
        <v>138726.18</v>
      </c>
      <c r="I5082" s="34">
        <v>18296.8</v>
      </c>
      <c r="J5082" s="35">
        <f t="shared" si="553"/>
        <v>174524.55</v>
      </c>
      <c r="K5082" s="35">
        <f t="shared" si="554"/>
        <v>35798.369999999995</v>
      </c>
      <c r="L5082" s="35">
        <f t="shared" si="555"/>
        <v>17501.569999999996</v>
      </c>
      <c r="M5082" s="36">
        <f t="shared" si="556"/>
        <v>0.20511939437746723</v>
      </c>
      <c r="N5082" s="37">
        <f t="shared" si="557"/>
        <v>2024</v>
      </c>
      <c r="O5082" s="38" t="str">
        <f t="shared" si="558"/>
        <v>Q2</v>
      </c>
      <c r="P5082" s="37">
        <f t="shared" si="559"/>
        <v>5</v>
      </c>
    </row>
    <row r="5083" spans="1:16" x14ac:dyDescent="0.25">
      <c r="A5083" s="31">
        <v>45413</v>
      </c>
      <c r="B5083" s="32" t="s">
        <v>84</v>
      </c>
      <c r="C5083" s="32" t="s">
        <v>86</v>
      </c>
      <c r="D5083" s="32" t="s">
        <v>77</v>
      </c>
      <c r="E5083" s="33">
        <v>43</v>
      </c>
      <c r="F5083" s="34">
        <v>209664.97</v>
      </c>
      <c r="G5083" s="34">
        <v>15167.92</v>
      </c>
      <c r="H5083" s="34">
        <v>176178.14</v>
      </c>
      <c r="I5083" s="34">
        <v>20441.330000000002</v>
      </c>
      <c r="J5083" s="35">
        <f t="shared" si="553"/>
        <v>194497.05</v>
      </c>
      <c r="K5083" s="35">
        <f t="shared" si="554"/>
        <v>18318.909999999974</v>
      </c>
      <c r="L5083" s="35">
        <f t="shared" si="555"/>
        <v>-2122.4200000000274</v>
      </c>
      <c r="M5083" s="36">
        <f t="shared" si="556"/>
        <v>9.4186055778223754E-2</v>
      </c>
      <c r="N5083" s="37">
        <f t="shared" si="557"/>
        <v>2024</v>
      </c>
      <c r="O5083" s="38" t="str">
        <f t="shared" si="558"/>
        <v>Q2</v>
      </c>
      <c r="P5083" s="37">
        <f t="shared" si="559"/>
        <v>5</v>
      </c>
    </row>
    <row r="5084" spans="1:16" x14ac:dyDescent="0.25">
      <c r="A5084" s="31">
        <v>45413</v>
      </c>
      <c r="B5084" s="32" t="s">
        <v>84</v>
      </c>
      <c r="C5084" s="32" t="s">
        <v>75</v>
      </c>
      <c r="D5084" s="32" t="s">
        <v>76</v>
      </c>
      <c r="E5084" s="33">
        <v>31</v>
      </c>
      <c r="F5084" s="34">
        <v>167721.9</v>
      </c>
      <c r="G5084" s="34">
        <v>0</v>
      </c>
      <c r="H5084" s="34">
        <v>136449.98000000001</v>
      </c>
      <c r="I5084" s="34">
        <v>0</v>
      </c>
      <c r="J5084" s="35">
        <f t="shared" si="553"/>
        <v>167721.9</v>
      </c>
      <c r="K5084" s="35">
        <f t="shared" si="554"/>
        <v>31271.919999999984</v>
      </c>
      <c r="L5084" s="35">
        <f t="shared" si="555"/>
        <v>31271.919999999984</v>
      </c>
      <c r="M5084" s="36">
        <f t="shared" si="556"/>
        <v>0.18645102398673033</v>
      </c>
      <c r="N5084" s="37">
        <f t="shared" si="557"/>
        <v>2024</v>
      </c>
      <c r="O5084" s="38" t="str">
        <f t="shared" si="558"/>
        <v>Q2</v>
      </c>
      <c r="P5084" s="37">
        <f t="shared" si="559"/>
        <v>5</v>
      </c>
    </row>
    <row r="5085" spans="1:16" x14ac:dyDescent="0.25">
      <c r="A5085" s="31">
        <v>45413</v>
      </c>
      <c r="B5085" s="32" t="s">
        <v>84</v>
      </c>
      <c r="C5085" s="32" t="s">
        <v>75</v>
      </c>
      <c r="D5085" s="32" t="s">
        <v>77</v>
      </c>
      <c r="E5085" s="33">
        <v>56</v>
      </c>
      <c r="F5085" s="34">
        <v>232989.17</v>
      </c>
      <c r="G5085" s="34">
        <v>16491.88</v>
      </c>
      <c r="H5085" s="34">
        <v>187509.23</v>
      </c>
      <c r="I5085" s="34">
        <v>0</v>
      </c>
      <c r="J5085" s="35">
        <f t="shared" si="553"/>
        <v>216497.29</v>
      </c>
      <c r="K5085" s="35">
        <f t="shared" si="554"/>
        <v>28988.059999999998</v>
      </c>
      <c r="L5085" s="35">
        <f t="shared" si="555"/>
        <v>28988.059999999998</v>
      </c>
      <c r="M5085" s="36">
        <f t="shared" si="556"/>
        <v>0.13389571758611851</v>
      </c>
      <c r="N5085" s="37">
        <f t="shared" si="557"/>
        <v>2024</v>
      </c>
      <c r="O5085" s="38" t="str">
        <f t="shared" si="558"/>
        <v>Q2</v>
      </c>
      <c r="P5085" s="37">
        <f t="shared" si="559"/>
        <v>5</v>
      </c>
    </row>
    <row r="5086" spans="1:16" x14ac:dyDescent="0.25">
      <c r="A5086" s="31">
        <v>45413</v>
      </c>
      <c r="B5086" s="32" t="s">
        <v>84</v>
      </c>
      <c r="C5086" s="32" t="s">
        <v>78</v>
      </c>
      <c r="D5086" s="32" t="s">
        <v>76</v>
      </c>
      <c r="E5086" s="33">
        <v>143</v>
      </c>
      <c r="F5086" s="34">
        <v>610700.56999999995</v>
      </c>
      <c r="G5086" s="34">
        <v>0</v>
      </c>
      <c r="H5086" s="34">
        <v>494936.04</v>
      </c>
      <c r="I5086" s="34">
        <v>0</v>
      </c>
      <c r="J5086" s="35">
        <f t="shared" si="553"/>
        <v>610700.56999999995</v>
      </c>
      <c r="K5086" s="35">
        <f t="shared" si="554"/>
        <v>115764.52999999997</v>
      </c>
      <c r="L5086" s="35">
        <f t="shared" si="555"/>
        <v>115764.52999999997</v>
      </c>
      <c r="M5086" s="36">
        <f t="shared" si="556"/>
        <v>0.18956021278971458</v>
      </c>
      <c r="N5086" s="37">
        <f t="shared" si="557"/>
        <v>2024</v>
      </c>
      <c r="O5086" s="38" t="str">
        <f t="shared" si="558"/>
        <v>Q2</v>
      </c>
      <c r="P5086" s="37">
        <f t="shared" si="559"/>
        <v>5</v>
      </c>
    </row>
    <row r="5087" spans="1:16" x14ac:dyDescent="0.25">
      <c r="A5087" s="31">
        <v>45413</v>
      </c>
      <c r="B5087" s="32" t="s">
        <v>84</v>
      </c>
      <c r="C5087" s="32" t="s">
        <v>78</v>
      </c>
      <c r="D5087" s="32" t="s">
        <v>77</v>
      </c>
      <c r="E5087" s="33">
        <v>82</v>
      </c>
      <c r="F5087" s="34">
        <v>314822.5</v>
      </c>
      <c r="G5087" s="34">
        <v>20488.259999999998</v>
      </c>
      <c r="H5087" s="34">
        <v>255202.47</v>
      </c>
      <c r="I5087" s="34">
        <v>0</v>
      </c>
      <c r="J5087" s="35">
        <f t="shared" si="553"/>
        <v>294334.24</v>
      </c>
      <c r="K5087" s="35">
        <f t="shared" si="554"/>
        <v>39131.76999999999</v>
      </c>
      <c r="L5087" s="35">
        <f t="shared" si="555"/>
        <v>39131.76999999999</v>
      </c>
      <c r="M5087" s="36">
        <f t="shared" si="556"/>
        <v>0.1329501114107553</v>
      </c>
      <c r="N5087" s="37">
        <f t="shared" si="557"/>
        <v>2024</v>
      </c>
      <c r="O5087" s="38" t="str">
        <f t="shared" si="558"/>
        <v>Q2</v>
      </c>
      <c r="P5087" s="37">
        <f t="shared" si="559"/>
        <v>5</v>
      </c>
    </row>
    <row r="5088" spans="1:16" x14ac:dyDescent="0.25">
      <c r="A5088" s="31">
        <v>45413</v>
      </c>
      <c r="B5088" s="32" t="s">
        <v>84</v>
      </c>
      <c r="C5088" s="32" t="s">
        <v>79</v>
      </c>
      <c r="D5088" s="32" t="s">
        <v>76</v>
      </c>
      <c r="E5088" s="33">
        <v>17</v>
      </c>
      <c r="F5088" s="34">
        <v>82640.649999999994</v>
      </c>
      <c r="G5088" s="34">
        <v>0</v>
      </c>
      <c r="H5088" s="34">
        <v>69692.75</v>
      </c>
      <c r="I5088" s="34">
        <v>0</v>
      </c>
      <c r="J5088" s="35">
        <f t="shared" si="553"/>
        <v>82640.649999999994</v>
      </c>
      <c r="K5088" s="35">
        <f t="shared" si="554"/>
        <v>12947.899999999994</v>
      </c>
      <c r="L5088" s="35">
        <f t="shared" si="555"/>
        <v>12947.899999999994</v>
      </c>
      <c r="M5088" s="36">
        <f t="shared" si="556"/>
        <v>0.15667713165373209</v>
      </c>
      <c r="N5088" s="37">
        <f t="shared" si="557"/>
        <v>2024</v>
      </c>
      <c r="O5088" s="38" t="str">
        <f t="shared" si="558"/>
        <v>Q2</v>
      </c>
      <c r="P5088" s="37">
        <f t="shared" si="559"/>
        <v>5</v>
      </c>
    </row>
    <row r="5089" spans="1:16" x14ac:dyDescent="0.25">
      <c r="A5089" s="31">
        <v>45413</v>
      </c>
      <c r="B5089" s="32" t="s">
        <v>84</v>
      </c>
      <c r="C5089" s="32" t="s">
        <v>79</v>
      </c>
      <c r="D5089" s="32" t="s">
        <v>77</v>
      </c>
      <c r="E5089" s="33">
        <v>13</v>
      </c>
      <c r="F5089" s="34">
        <v>66324.13</v>
      </c>
      <c r="G5089" s="34">
        <v>4157.2299999999996</v>
      </c>
      <c r="H5089" s="34">
        <v>52136.03</v>
      </c>
      <c r="I5089" s="34">
        <v>0</v>
      </c>
      <c r="J5089" s="35">
        <f t="shared" si="553"/>
        <v>62166.900000000009</v>
      </c>
      <c r="K5089" s="35">
        <f t="shared" si="554"/>
        <v>10030.87000000001</v>
      </c>
      <c r="L5089" s="35">
        <f t="shared" si="555"/>
        <v>10030.87000000001</v>
      </c>
      <c r="M5089" s="36">
        <f t="shared" si="556"/>
        <v>0.16135387159404777</v>
      </c>
      <c r="N5089" s="37">
        <f t="shared" si="557"/>
        <v>2024</v>
      </c>
      <c r="O5089" s="38" t="str">
        <f t="shared" si="558"/>
        <v>Q2</v>
      </c>
      <c r="P5089" s="37">
        <f t="shared" si="559"/>
        <v>5</v>
      </c>
    </row>
    <row r="5090" spans="1:16" x14ac:dyDescent="0.25">
      <c r="A5090" s="31">
        <v>45413</v>
      </c>
      <c r="B5090" s="32" t="s">
        <v>85</v>
      </c>
      <c r="C5090" s="32" t="s">
        <v>86</v>
      </c>
      <c r="D5090" s="32" t="s">
        <v>76</v>
      </c>
      <c r="E5090" s="33">
        <v>28</v>
      </c>
      <c r="F5090" s="34">
        <v>36745.58</v>
      </c>
      <c r="G5090" s="34">
        <v>0</v>
      </c>
      <c r="H5090" s="34">
        <v>19584.14</v>
      </c>
      <c r="I5090" s="34">
        <v>3846.25</v>
      </c>
      <c r="J5090" s="35">
        <f t="shared" si="553"/>
        <v>36745.58</v>
      </c>
      <c r="K5090" s="35">
        <f t="shared" si="554"/>
        <v>17161.440000000002</v>
      </c>
      <c r="L5090" s="35">
        <f t="shared" si="555"/>
        <v>13315.190000000002</v>
      </c>
      <c r="M5090" s="36">
        <f t="shared" si="556"/>
        <v>0.46703413036343422</v>
      </c>
      <c r="N5090" s="37">
        <f t="shared" si="557"/>
        <v>2024</v>
      </c>
      <c r="O5090" s="38" t="str">
        <f t="shared" si="558"/>
        <v>Q2</v>
      </c>
      <c r="P5090" s="37">
        <f t="shared" si="559"/>
        <v>5</v>
      </c>
    </row>
    <row r="5091" spans="1:16" x14ac:dyDescent="0.25">
      <c r="A5091" s="31">
        <v>45413</v>
      </c>
      <c r="B5091" s="32" t="s">
        <v>85</v>
      </c>
      <c r="C5091" s="32" t="s">
        <v>86</v>
      </c>
      <c r="D5091" s="32" t="s">
        <v>77</v>
      </c>
      <c r="E5091" s="33">
        <v>31</v>
      </c>
      <c r="F5091" s="34">
        <v>42635.519999999997</v>
      </c>
      <c r="G5091" s="34">
        <v>3073.1</v>
      </c>
      <c r="H5091" s="34">
        <v>21714.639999999999</v>
      </c>
      <c r="I5091" s="34">
        <v>4154.05</v>
      </c>
      <c r="J5091" s="35">
        <f t="shared" si="553"/>
        <v>39562.42</v>
      </c>
      <c r="K5091" s="35">
        <f t="shared" si="554"/>
        <v>17847.78</v>
      </c>
      <c r="L5091" s="35">
        <f t="shared" si="555"/>
        <v>13693.73</v>
      </c>
      <c r="M5091" s="36">
        <f t="shared" si="556"/>
        <v>0.45112963261600275</v>
      </c>
      <c r="N5091" s="37">
        <f t="shared" si="557"/>
        <v>2024</v>
      </c>
      <c r="O5091" s="38" t="str">
        <f t="shared" si="558"/>
        <v>Q2</v>
      </c>
      <c r="P5091" s="37">
        <f t="shared" si="559"/>
        <v>5</v>
      </c>
    </row>
    <row r="5092" spans="1:16" x14ac:dyDescent="0.25">
      <c r="A5092" s="31">
        <v>45413</v>
      </c>
      <c r="B5092" s="32" t="s">
        <v>85</v>
      </c>
      <c r="C5092" s="32" t="s">
        <v>75</v>
      </c>
      <c r="D5092" s="32" t="s">
        <v>76</v>
      </c>
      <c r="E5092" s="33">
        <v>19</v>
      </c>
      <c r="F5092" s="34">
        <v>27218.79</v>
      </c>
      <c r="G5092" s="34">
        <v>0</v>
      </c>
      <c r="H5092" s="34">
        <v>13497.33</v>
      </c>
      <c r="I5092" s="34">
        <v>0</v>
      </c>
      <c r="J5092" s="35">
        <f t="shared" si="553"/>
        <v>27218.79</v>
      </c>
      <c r="K5092" s="35">
        <f t="shared" si="554"/>
        <v>13721.460000000001</v>
      </c>
      <c r="L5092" s="35">
        <f t="shared" si="555"/>
        <v>13721.460000000001</v>
      </c>
      <c r="M5092" s="36">
        <f t="shared" si="556"/>
        <v>0.50411719257174914</v>
      </c>
      <c r="N5092" s="37">
        <f t="shared" si="557"/>
        <v>2024</v>
      </c>
      <c r="O5092" s="38" t="str">
        <f t="shared" si="558"/>
        <v>Q2</v>
      </c>
      <c r="P5092" s="37">
        <f t="shared" si="559"/>
        <v>5</v>
      </c>
    </row>
    <row r="5093" spans="1:16" x14ac:dyDescent="0.25">
      <c r="A5093" s="31">
        <v>45413</v>
      </c>
      <c r="B5093" s="32" t="s">
        <v>85</v>
      </c>
      <c r="C5093" s="32" t="s">
        <v>75</v>
      </c>
      <c r="D5093" s="32" t="s">
        <v>77</v>
      </c>
      <c r="E5093" s="33">
        <v>46</v>
      </c>
      <c r="F5093" s="34">
        <v>57685.49</v>
      </c>
      <c r="G5093" s="34">
        <v>3920.53</v>
      </c>
      <c r="H5093" s="34">
        <v>31314.99</v>
      </c>
      <c r="I5093" s="34">
        <v>0</v>
      </c>
      <c r="J5093" s="35">
        <f t="shared" si="553"/>
        <v>53764.959999999999</v>
      </c>
      <c r="K5093" s="35">
        <f t="shared" si="554"/>
        <v>22449.969999999998</v>
      </c>
      <c r="L5093" s="35">
        <f t="shared" si="555"/>
        <v>22449.969999999998</v>
      </c>
      <c r="M5093" s="36">
        <f t="shared" si="556"/>
        <v>0.41755764349122548</v>
      </c>
      <c r="N5093" s="37">
        <f t="shared" si="557"/>
        <v>2024</v>
      </c>
      <c r="O5093" s="38" t="str">
        <f t="shared" si="558"/>
        <v>Q2</v>
      </c>
      <c r="P5093" s="37">
        <f t="shared" si="559"/>
        <v>5</v>
      </c>
    </row>
    <row r="5094" spans="1:16" x14ac:dyDescent="0.25">
      <c r="A5094" s="31">
        <v>45413</v>
      </c>
      <c r="B5094" s="32" t="s">
        <v>85</v>
      </c>
      <c r="C5094" s="32" t="s">
        <v>78</v>
      </c>
      <c r="D5094" s="32" t="s">
        <v>76</v>
      </c>
      <c r="E5094" s="33">
        <v>160</v>
      </c>
      <c r="F5094" s="34">
        <v>215292.5</v>
      </c>
      <c r="G5094" s="34">
        <v>0</v>
      </c>
      <c r="H5094" s="34">
        <v>118137.77</v>
      </c>
      <c r="I5094" s="34">
        <v>0</v>
      </c>
      <c r="J5094" s="35">
        <f t="shared" si="553"/>
        <v>215292.5</v>
      </c>
      <c r="K5094" s="35">
        <f t="shared" si="554"/>
        <v>97154.73</v>
      </c>
      <c r="L5094" s="35">
        <f t="shared" si="555"/>
        <v>97154.73</v>
      </c>
      <c r="M5094" s="36">
        <f t="shared" si="556"/>
        <v>0.45126853002310807</v>
      </c>
      <c r="N5094" s="37">
        <f t="shared" si="557"/>
        <v>2024</v>
      </c>
      <c r="O5094" s="38" t="str">
        <f t="shared" si="558"/>
        <v>Q2</v>
      </c>
      <c r="P5094" s="37">
        <f t="shared" si="559"/>
        <v>5</v>
      </c>
    </row>
    <row r="5095" spans="1:16" x14ac:dyDescent="0.25">
      <c r="A5095" s="31">
        <v>45413</v>
      </c>
      <c r="B5095" s="32" t="s">
        <v>85</v>
      </c>
      <c r="C5095" s="32" t="s">
        <v>78</v>
      </c>
      <c r="D5095" s="32" t="s">
        <v>77</v>
      </c>
      <c r="E5095" s="33">
        <v>67</v>
      </c>
      <c r="F5095" s="34">
        <v>91908.49</v>
      </c>
      <c r="G5095" s="34">
        <v>5824.09</v>
      </c>
      <c r="H5095" s="34">
        <v>50066.92</v>
      </c>
      <c r="I5095" s="34">
        <v>0</v>
      </c>
      <c r="J5095" s="35">
        <f t="shared" si="553"/>
        <v>86084.400000000009</v>
      </c>
      <c r="K5095" s="35">
        <f t="shared" si="554"/>
        <v>36017.48000000001</v>
      </c>
      <c r="L5095" s="35">
        <f t="shared" si="555"/>
        <v>36017.48000000001</v>
      </c>
      <c r="M5095" s="36">
        <f t="shared" si="556"/>
        <v>0.41839729381862462</v>
      </c>
      <c r="N5095" s="37">
        <f t="shared" si="557"/>
        <v>2024</v>
      </c>
      <c r="O5095" s="38" t="str">
        <f t="shared" si="558"/>
        <v>Q2</v>
      </c>
      <c r="P5095" s="37">
        <f t="shared" si="559"/>
        <v>5</v>
      </c>
    </row>
    <row r="5096" spans="1:16" x14ac:dyDescent="0.25">
      <c r="A5096" s="31">
        <v>45413</v>
      </c>
      <c r="B5096" s="32" t="s">
        <v>85</v>
      </c>
      <c r="C5096" s="32" t="s">
        <v>79</v>
      </c>
      <c r="D5096" s="32" t="s">
        <v>76</v>
      </c>
      <c r="E5096" s="33">
        <v>14</v>
      </c>
      <c r="F5096" s="34">
        <v>13820.92</v>
      </c>
      <c r="G5096" s="34">
        <v>0</v>
      </c>
      <c r="H5096" s="34">
        <v>7486.21</v>
      </c>
      <c r="I5096" s="34">
        <v>0</v>
      </c>
      <c r="J5096" s="35">
        <f t="shared" si="553"/>
        <v>13820.92</v>
      </c>
      <c r="K5096" s="35">
        <f t="shared" si="554"/>
        <v>6334.71</v>
      </c>
      <c r="L5096" s="35">
        <f t="shared" si="555"/>
        <v>6334.71</v>
      </c>
      <c r="M5096" s="36">
        <f t="shared" si="556"/>
        <v>0.45834213641349492</v>
      </c>
      <c r="N5096" s="37">
        <f t="shared" si="557"/>
        <v>2024</v>
      </c>
      <c r="O5096" s="38" t="str">
        <f t="shared" si="558"/>
        <v>Q2</v>
      </c>
      <c r="P5096" s="37">
        <f t="shared" si="559"/>
        <v>5</v>
      </c>
    </row>
    <row r="5097" spans="1:16" x14ac:dyDescent="0.25">
      <c r="A5097" s="31">
        <v>45413</v>
      </c>
      <c r="B5097" s="32" t="s">
        <v>85</v>
      </c>
      <c r="C5097" s="32" t="s">
        <v>79</v>
      </c>
      <c r="D5097" s="32" t="s">
        <v>77</v>
      </c>
      <c r="E5097" s="33">
        <v>11</v>
      </c>
      <c r="F5097" s="34">
        <v>17784.599999999999</v>
      </c>
      <c r="G5097" s="34">
        <v>1260.1500000000001</v>
      </c>
      <c r="H5097" s="34">
        <v>8652.3799999999992</v>
      </c>
      <c r="I5097" s="34">
        <v>0</v>
      </c>
      <c r="J5097" s="35">
        <f t="shared" si="553"/>
        <v>16524.449999999997</v>
      </c>
      <c r="K5097" s="35">
        <f t="shared" si="554"/>
        <v>7872.0699999999979</v>
      </c>
      <c r="L5097" s="35">
        <f t="shared" si="555"/>
        <v>7872.0699999999979</v>
      </c>
      <c r="M5097" s="36">
        <f t="shared" si="556"/>
        <v>0.47638922929356192</v>
      </c>
      <c r="N5097" s="37">
        <f t="shared" si="557"/>
        <v>2024</v>
      </c>
      <c r="O5097" s="38" t="str">
        <f t="shared" si="558"/>
        <v>Q2</v>
      </c>
      <c r="P5097" s="37">
        <f t="shared" si="559"/>
        <v>5</v>
      </c>
    </row>
    <row r="5098" spans="1:16" x14ac:dyDescent="0.25">
      <c r="A5098" s="31">
        <v>45444</v>
      </c>
      <c r="B5098" s="32" t="s">
        <v>74</v>
      </c>
      <c r="C5098" s="32" t="s">
        <v>86</v>
      </c>
      <c r="D5098" s="32" t="s">
        <v>76</v>
      </c>
      <c r="E5098" s="33">
        <v>115</v>
      </c>
      <c r="F5098" s="34">
        <v>51884.57</v>
      </c>
      <c r="G5098" s="34">
        <v>0</v>
      </c>
      <c r="H5098" s="34">
        <v>27755.68</v>
      </c>
      <c r="I5098" s="34">
        <v>5429.53</v>
      </c>
      <c r="J5098" s="35">
        <f t="shared" si="553"/>
        <v>51884.57</v>
      </c>
      <c r="K5098" s="35">
        <f t="shared" si="554"/>
        <v>24128.89</v>
      </c>
      <c r="L5098" s="35">
        <f t="shared" si="555"/>
        <v>18699.36</v>
      </c>
      <c r="M5098" s="36">
        <f t="shared" si="556"/>
        <v>0.46504943569928398</v>
      </c>
      <c r="N5098" s="37">
        <f t="shared" si="557"/>
        <v>2024</v>
      </c>
      <c r="O5098" s="38" t="str">
        <f t="shared" si="558"/>
        <v>Q2</v>
      </c>
      <c r="P5098" s="37">
        <f t="shared" si="559"/>
        <v>6</v>
      </c>
    </row>
    <row r="5099" spans="1:16" x14ac:dyDescent="0.25">
      <c r="A5099" s="31">
        <v>45444</v>
      </c>
      <c r="B5099" s="32" t="s">
        <v>74</v>
      </c>
      <c r="C5099" s="32" t="s">
        <v>86</v>
      </c>
      <c r="D5099" s="32" t="s">
        <v>77</v>
      </c>
      <c r="E5099" s="33">
        <v>96</v>
      </c>
      <c r="F5099" s="34">
        <v>41618.519999999997</v>
      </c>
      <c r="G5099" s="34">
        <v>4692.2</v>
      </c>
      <c r="H5099" s="34">
        <v>25620.880000000001</v>
      </c>
      <c r="I5099" s="34">
        <v>3892.02</v>
      </c>
      <c r="J5099" s="35">
        <f t="shared" si="553"/>
        <v>36926.32</v>
      </c>
      <c r="K5099" s="35">
        <f t="shared" si="554"/>
        <v>11305.439999999999</v>
      </c>
      <c r="L5099" s="35">
        <f t="shared" si="555"/>
        <v>7413.4199999999983</v>
      </c>
      <c r="M5099" s="36">
        <f t="shared" si="556"/>
        <v>0.30616210876144706</v>
      </c>
      <c r="N5099" s="37">
        <f t="shared" si="557"/>
        <v>2024</v>
      </c>
      <c r="O5099" s="38" t="str">
        <f t="shared" si="558"/>
        <v>Q2</v>
      </c>
      <c r="P5099" s="37">
        <f t="shared" si="559"/>
        <v>6</v>
      </c>
    </row>
    <row r="5100" spans="1:16" x14ac:dyDescent="0.25">
      <c r="A5100" s="31">
        <v>45444</v>
      </c>
      <c r="B5100" s="32" t="s">
        <v>74</v>
      </c>
      <c r="C5100" s="32" t="s">
        <v>75</v>
      </c>
      <c r="D5100" s="32" t="s">
        <v>76</v>
      </c>
      <c r="E5100" s="33">
        <v>148</v>
      </c>
      <c r="F5100" s="34">
        <v>58278.43</v>
      </c>
      <c r="G5100" s="34">
        <v>0</v>
      </c>
      <c r="H5100" s="34">
        <v>34967.949999999997</v>
      </c>
      <c r="I5100" s="34">
        <v>0</v>
      </c>
      <c r="J5100" s="35">
        <f t="shared" si="553"/>
        <v>58278.43</v>
      </c>
      <c r="K5100" s="35">
        <f t="shared" si="554"/>
        <v>23310.480000000003</v>
      </c>
      <c r="L5100" s="35">
        <f t="shared" si="555"/>
        <v>23310.480000000003</v>
      </c>
      <c r="M5100" s="36">
        <f t="shared" si="556"/>
        <v>0.39998469416557725</v>
      </c>
      <c r="N5100" s="37">
        <f t="shared" si="557"/>
        <v>2024</v>
      </c>
      <c r="O5100" s="38" t="str">
        <f t="shared" si="558"/>
        <v>Q2</v>
      </c>
      <c r="P5100" s="37">
        <f t="shared" si="559"/>
        <v>6</v>
      </c>
    </row>
    <row r="5101" spans="1:16" x14ac:dyDescent="0.25">
      <c r="A5101" s="31">
        <v>45444</v>
      </c>
      <c r="B5101" s="32" t="s">
        <v>74</v>
      </c>
      <c r="C5101" s="32" t="s">
        <v>75</v>
      </c>
      <c r="D5101" s="32" t="s">
        <v>77</v>
      </c>
      <c r="E5101" s="33">
        <v>74</v>
      </c>
      <c r="F5101" s="34">
        <v>32977.49</v>
      </c>
      <c r="G5101" s="34">
        <v>3323.67</v>
      </c>
      <c r="H5101" s="34">
        <v>21095.94</v>
      </c>
      <c r="I5101" s="34">
        <v>0</v>
      </c>
      <c r="J5101" s="35">
        <f t="shared" si="553"/>
        <v>29653.82</v>
      </c>
      <c r="K5101" s="35">
        <f t="shared" si="554"/>
        <v>8557.880000000001</v>
      </c>
      <c r="L5101" s="35">
        <f t="shared" si="555"/>
        <v>8557.880000000001</v>
      </c>
      <c r="M5101" s="36">
        <f t="shared" si="556"/>
        <v>0.28859283559420007</v>
      </c>
      <c r="N5101" s="37">
        <f t="shared" si="557"/>
        <v>2024</v>
      </c>
      <c r="O5101" s="38" t="str">
        <f t="shared" si="558"/>
        <v>Q2</v>
      </c>
      <c r="P5101" s="37">
        <f t="shared" si="559"/>
        <v>6</v>
      </c>
    </row>
    <row r="5102" spans="1:16" x14ac:dyDescent="0.25">
      <c r="A5102" s="31">
        <v>45444</v>
      </c>
      <c r="B5102" s="32" t="s">
        <v>74</v>
      </c>
      <c r="C5102" s="32" t="s">
        <v>78</v>
      </c>
      <c r="D5102" s="32" t="s">
        <v>76</v>
      </c>
      <c r="E5102" s="33">
        <v>587</v>
      </c>
      <c r="F5102" s="34">
        <v>258310.06</v>
      </c>
      <c r="G5102" s="34">
        <v>0</v>
      </c>
      <c r="H5102" s="34">
        <v>152479.69</v>
      </c>
      <c r="I5102" s="34">
        <v>0</v>
      </c>
      <c r="J5102" s="35">
        <f t="shared" si="553"/>
        <v>258310.06</v>
      </c>
      <c r="K5102" s="35">
        <f t="shared" si="554"/>
        <v>105830.37</v>
      </c>
      <c r="L5102" s="35">
        <f t="shared" si="555"/>
        <v>105830.37</v>
      </c>
      <c r="M5102" s="36">
        <f t="shared" si="556"/>
        <v>0.40970285864979472</v>
      </c>
      <c r="N5102" s="37">
        <f t="shared" si="557"/>
        <v>2024</v>
      </c>
      <c r="O5102" s="38" t="str">
        <f t="shared" si="558"/>
        <v>Q2</v>
      </c>
      <c r="P5102" s="37">
        <f t="shared" si="559"/>
        <v>6</v>
      </c>
    </row>
    <row r="5103" spans="1:16" x14ac:dyDescent="0.25">
      <c r="A5103" s="31">
        <v>45444</v>
      </c>
      <c r="B5103" s="32" t="s">
        <v>74</v>
      </c>
      <c r="C5103" s="32" t="s">
        <v>78</v>
      </c>
      <c r="D5103" s="32" t="s">
        <v>77</v>
      </c>
      <c r="E5103" s="33">
        <v>224</v>
      </c>
      <c r="F5103" s="34">
        <v>97087.21</v>
      </c>
      <c r="G5103" s="34">
        <v>10847.48</v>
      </c>
      <c r="H5103" s="34">
        <v>57568.01</v>
      </c>
      <c r="I5103" s="34">
        <v>0</v>
      </c>
      <c r="J5103" s="35">
        <f t="shared" si="553"/>
        <v>86239.73000000001</v>
      </c>
      <c r="K5103" s="35">
        <f t="shared" si="554"/>
        <v>28671.720000000008</v>
      </c>
      <c r="L5103" s="35">
        <f t="shared" si="555"/>
        <v>28671.720000000008</v>
      </c>
      <c r="M5103" s="36">
        <f t="shared" si="556"/>
        <v>0.3324653265959901</v>
      </c>
      <c r="N5103" s="37">
        <f t="shared" si="557"/>
        <v>2024</v>
      </c>
      <c r="O5103" s="38" t="str">
        <f t="shared" si="558"/>
        <v>Q2</v>
      </c>
      <c r="P5103" s="37">
        <f t="shared" si="559"/>
        <v>6</v>
      </c>
    </row>
    <row r="5104" spans="1:16" x14ac:dyDescent="0.25">
      <c r="A5104" s="31">
        <v>45444</v>
      </c>
      <c r="B5104" s="32" t="s">
        <v>74</v>
      </c>
      <c r="C5104" s="32" t="s">
        <v>79</v>
      </c>
      <c r="D5104" s="32" t="s">
        <v>76</v>
      </c>
      <c r="E5104" s="33">
        <v>52</v>
      </c>
      <c r="F5104" s="34">
        <v>27145.01</v>
      </c>
      <c r="G5104" s="34">
        <v>0</v>
      </c>
      <c r="H5104" s="34">
        <v>14705.39</v>
      </c>
      <c r="I5104" s="34">
        <v>0</v>
      </c>
      <c r="J5104" s="35">
        <f t="shared" si="553"/>
        <v>27145.01</v>
      </c>
      <c r="K5104" s="35">
        <f t="shared" si="554"/>
        <v>12439.619999999999</v>
      </c>
      <c r="L5104" s="35">
        <f t="shared" si="555"/>
        <v>12439.619999999999</v>
      </c>
      <c r="M5104" s="36">
        <f t="shared" si="556"/>
        <v>0.45826544178838025</v>
      </c>
      <c r="N5104" s="37">
        <f t="shared" si="557"/>
        <v>2024</v>
      </c>
      <c r="O5104" s="38" t="str">
        <f t="shared" si="558"/>
        <v>Q2</v>
      </c>
      <c r="P5104" s="37">
        <f t="shared" si="559"/>
        <v>6</v>
      </c>
    </row>
    <row r="5105" spans="1:16" x14ac:dyDescent="0.25">
      <c r="A5105" s="31">
        <v>45444</v>
      </c>
      <c r="B5105" s="32" t="s">
        <v>74</v>
      </c>
      <c r="C5105" s="32" t="s">
        <v>79</v>
      </c>
      <c r="D5105" s="32" t="s">
        <v>77</v>
      </c>
      <c r="E5105" s="33">
        <v>40</v>
      </c>
      <c r="F5105" s="34">
        <v>23421.46</v>
      </c>
      <c r="G5105" s="34">
        <v>2362.19</v>
      </c>
      <c r="H5105" s="34">
        <v>12773.39</v>
      </c>
      <c r="I5105" s="34">
        <v>0</v>
      </c>
      <c r="J5105" s="35">
        <f t="shared" si="553"/>
        <v>21059.27</v>
      </c>
      <c r="K5105" s="35">
        <f t="shared" si="554"/>
        <v>8285.880000000001</v>
      </c>
      <c r="L5105" s="35">
        <f t="shared" si="555"/>
        <v>8285.880000000001</v>
      </c>
      <c r="M5105" s="36">
        <f t="shared" si="556"/>
        <v>0.39345523372842461</v>
      </c>
      <c r="N5105" s="37">
        <f t="shared" si="557"/>
        <v>2024</v>
      </c>
      <c r="O5105" s="38" t="str">
        <f t="shared" si="558"/>
        <v>Q2</v>
      </c>
      <c r="P5105" s="37">
        <f t="shared" si="559"/>
        <v>6</v>
      </c>
    </row>
    <row r="5106" spans="1:16" x14ac:dyDescent="0.25">
      <c r="A5106" s="31">
        <v>45444</v>
      </c>
      <c r="B5106" s="32" t="s">
        <v>80</v>
      </c>
      <c r="C5106" s="32" t="s">
        <v>86</v>
      </c>
      <c r="D5106" s="32" t="s">
        <v>76</v>
      </c>
      <c r="E5106" s="33">
        <v>40</v>
      </c>
      <c r="F5106" s="34">
        <v>267853.08</v>
      </c>
      <c r="G5106" s="34">
        <v>0</v>
      </c>
      <c r="H5106" s="34">
        <v>224804.63</v>
      </c>
      <c r="I5106" s="34">
        <v>28102.16</v>
      </c>
      <c r="J5106" s="35">
        <f t="shared" si="553"/>
        <v>267853.08</v>
      </c>
      <c r="K5106" s="35">
        <f t="shared" si="554"/>
        <v>43048.450000000012</v>
      </c>
      <c r="L5106" s="35">
        <f t="shared" si="555"/>
        <v>14946.290000000012</v>
      </c>
      <c r="M5106" s="36">
        <f t="shared" si="556"/>
        <v>0.160716651083497</v>
      </c>
      <c r="N5106" s="37">
        <f t="shared" si="557"/>
        <v>2024</v>
      </c>
      <c r="O5106" s="38" t="str">
        <f t="shared" si="558"/>
        <v>Q2</v>
      </c>
      <c r="P5106" s="37">
        <f t="shared" si="559"/>
        <v>6</v>
      </c>
    </row>
    <row r="5107" spans="1:16" x14ac:dyDescent="0.25">
      <c r="A5107" s="31">
        <v>45444</v>
      </c>
      <c r="B5107" s="32" t="s">
        <v>80</v>
      </c>
      <c r="C5107" s="32" t="s">
        <v>86</v>
      </c>
      <c r="D5107" s="32" t="s">
        <v>77</v>
      </c>
      <c r="E5107" s="33">
        <v>29</v>
      </c>
      <c r="F5107" s="34">
        <v>144994.03</v>
      </c>
      <c r="G5107" s="34">
        <v>12949.69</v>
      </c>
      <c r="H5107" s="34">
        <v>124164.96</v>
      </c>
      <c r="I5107" s="34">
        <v>13901.72</v>
      </c>
      <c r="J5107" s="35">
        <f t="shared" si="553"/>
        <v>132044.34</v>
      </c>
      <c r="K5107" s="35">
        <f t="shared" si="554"/>
        <v>7879.3799999999901</v>
      </c>
      <c r="L5107" s="35">
        <f t="shared" si="555"/>
        <v>-6022.3400000000092</v>
      </c>
      <c r="M5107" s="36">
        <f t="shared" si="556"/>
        <v>5.9672228283317488E-2</v>
      </c>
      <c r="N5107" s="37">
        <f t="shared" si="557"/>
        <v>2024</v>
      </c>
      <c r="O5107" s="38" t="str">
        <f t="shared" si="558"/>
        <v>Q2</v>
      </c>
      <c r="P5107" s="37">
        <f t="shared" si="559"/>
        <v>6</v>
      </c>
    </row>
    <row r="5108" spans="1:16" x14ac:dyDescent="0.25">
      <c r="A5108" s="31">
        <v>45444</v>
      </c>
      <c r="B5108" s="32" t="s">
        <v>80</v>
      </c>
      <c r="C5108" s="32" t="s">
        <v>75</v>
      </c>
      <c r="D5108" s="32" t="s">
        <v>76</v>
      </c>
      <c r="E5108" s="33">
        <v>41</v>
      </c>
      <c r="F5108" s="34">
        <v>229503.48</v>
      </c>
      <c r="G5108" s="34">
        <v>0</v>
      </c>
      <c r="H5108" s="34">
        <v>195218.39</v>
      </c>
      <c r="I5108" s="34">
        <v>0</v>
      </c>
      <c r="J5108" s="35">
        <f t="shared" si="553"/>
        <v>229503.48</v>
      </c>
      <c r="K5108" s="35">
        <f t="shared" si="554"/>
        <v>34285.089999999997</v>
      </c>
      <c r="L5108" s="35">
        <f t="shared" si="555"/>
        <v>34285.089999999997</v>
      </c>
      <c r="M5108" s="36">
        <f t="shared" si="556"/>
        <v>0.14938810513897216</v>
      </c>
      <c r="N5108" s="37">
        <f t="shared" si="557"/>
        <v>2024</v>
      </c>
      <c r="O5108" s="38" t="str">
        <f t="shared" si="558"/>
        <v>Q2</v>
      </c>
      <c r="P5108" s="37">
        <f t="shared" si="559"/>
        <v>6</v>
      </c>
    </row>
    <row r="5109" spans="1:16" x14ac:dyDescent="0.25">
      <c r="A5109" s="31">
        <v>45444</v>
      </c>
      <c r="B5109" s="32" t="s">
        <v>80</v>
      </c>
      <c r="C5109" s="32" t="s">
        <v>75</v>
      </c>
      <c r="D5109" s="32" t="s">
        <v>77</v>
      </c>
      <c r="E5109" s="33">
        <v>39</v>
      </c>
      <c r="F5109" s="34">
        <v>235094.66</v>
      </c>
      <c r="G5109" s="34">
        <v>24574.41</v>
      </c>
      <c r="H5109" s="34">
        <v>204452.69</v>
      </c>
      <c r="I5109" s="34">
        <v>0</v>
      </c>
      <c r="J5109" s="35">
        <f t="shared" si="553"/>
        <v>210520.25</v>
      </c>
      <c r="K5109" s="35">
        <f t="shared" si="554"/>
        <v>6067.5599999999977</v>
      </c>
      <c r="L5109" s="35">
        <f t="shared" si="555"/>
        <v>6067.5599999999977</v>
      </c>
      <c r="M5109" s="36">
        <f t="shared" si="556"/>
        <v>2.8821740426396025E-2</v>
      </c>
      <c r="N5109" s="37">
        <f t="shared" si="557"/>
        <v>2024</v>
      </c>
      <c r="O5109" s="38" t="str">
        <f t="shared" si="558"/>
        <v>Q2</v>
      </c>
      <c r="P5109" s="37">
        <f t="shared" si="559"/>
        <v>6</v>
      </c>
    </row>
    <row r="5110" spans="1:16" x14ac:dyDescent="0.25">
      <c r="A5110" s="31">
        <v>45444</v>
      </c>
      <c r="B5110" s="32" t="s">
        <v>80</v>
      </c>
      <c r="C5110" s="32" t="s">
        <v>78</v>
      </c>
      <c r="D5110" s="32" t="s">
        <v>76</v>
      </c>
      <c r="E5110" s="33">
        <v>94</v>
      </c>
      <c r="F5110" s="34">
        <v>612937.31000000006</v>
      </c>
      <c r="G5110" s="34">
        <v>0</v>
      </c>
      <c r="H5110" s="34">
        <v>520171.26</v>
      </c>
      <c r="I5110" s="34">
        <v>0</v>
      </c>
      <c r="J5110" s="35">
        <f t="shared" si="553"/>
        <v>612937.31000000006</v>
      </c>
      <c r="K5110" s="35">
        <f t="shared" si="554"/>
        <v>92766.050000000047</v>
      </c>
      <c r="L5110" s="35">
        <f t="shared" si="555"/>
        <v>92766.050000000047</v>
      </c>
      <c r="M5110" s="36">
        <f t="shared" si="556"/>
        <v>0.15134671766024496</v>
      </c>
      <c r="N5110" s="37">
        <f t="shared" si="557"/>
        <v>2024</v>
      </c>
      <c r="O5110" s="38" t="str">
        <f t="shared" si="558"/>
        <v>Q2</v>
      </c>
      <c r="P5110" s="37">
        <f t="shared" si="559"/>
        <v>6</v>
      </c>
    </row>
    <row r="5111" spans="1:16" x14ac:dyDescent="0.25">
      <c r="A5111" s="31">
        <v>45444</v>
      </c>
      <c r="B5111" s="32" t="s">
        <v>80</v>
      </c>
      <c r="C5111" s="32" t="s">
        <v>78</v>
      </c>
      <c r="D5111" s="32" t="s">
        <v>77</v>
      </c>
      <c r="E5111" s="33">
        <v>28</v>
      </c>
      <c r="F5111" s="34">
        <v>160519.70000000001</v>
      </c>
      <c r="G5111" s="34">
        <v>16083.29</v>
      </c>
      <c r="H5111" s="34">
        <v>139270.97</v>
      </c>
      <c r="I5111" s="34">
        <v>0</v>
      </c>
      <c r="J5111" s="35">
        <f t="shared" si="553"/>
        <v>144436.41</v>
      </c>
      <c r="K5111" s="35">
        <f t="shared" si="554"/>
        <v>5165.4400000000023</v>
      </c>
      <c r="L5111" s="35">
        <f t="shared" si="555"/>
        <v>5165.4400000000023</v>
      </c>
      <c r="M5111" s="36">
        <f t="shared" si="556"/>
        <v>3.5762727694492007E-2</v>
      </c>
      <c r="N5111" s="37">
        <f t="shared" si="557"/>
        <v>2024</v>
      </c>
      <c r="O5111" s="38" t="str">
        <f t="shared" si="558"/>
        <v>Q2</v>
      </c>
      <c r="P5111" s="37">
        <f t="shared" si="559"/>
        <v>6</v>
      </c>
    </row>
    <row r="5112" spans="1:16" x14ac:dyDescent="0.25">
      <c r="A5112" s="31">
        <v>45444</v>
      </c>
      <c r="B5112" s="32" t="s">
        <v>80</v>
      </c>
      <c r="C5112" s="32" t="s">
        <v>79</v>
      </c>
      <c r="D5112" s="32" t="s">
        <v>76</v>
      </c>
      <c r="E5112" s="33">
        <v>22</v>
      </c>
      <c r="F5112" s="34">
        <v>104111.31</v>
      </c>
      <c r="G5112" s="34">
        <v>0</v>
      </c>
      <c r="H5112" s="34">
        <v>90042.45</v>
      </c>
      <c r="I5112" s="34">
        <v>0</v>
      </c>
      <c r="J5112" s="35">
        <f t="shared" si="553"/>
        <v>104111.31</v>
      </c>
      <c r="K5112" s="35">
        <f t="shared" si="554"/>
        <v>14068.86</v>
      </c>
      <c r="L5112" s="35">
        <f t="shared" si="555"/>
        <v>14068.86</v>
      </c>
      <c r="M5112" s="36">
        <f t="shared" si="556"/>
        <v>0.13513286884969558</v>
      </c>
      <c r="N5112" s="37">
        <f t="shared" si="557"/>
        <v>2024</v>
      </c>
      <c r="O5112" s="38" t="str">
        <f t="shared" si="558"/>
        <v>Q2</v>
      </c>
      <c r="P5112" s="37">
        <f t="shared" si="559"/>
        <v>6</v>
      </c>
    </row>
    <row r="5113" spans="1:16" x14ac:dyDescent="0.25">
      <c r="A5113" s="31">
        <v>45444</v>
      </c>
      <c r="B5113" s="32" t="s">
        <v>80</v>
      </c>
      <c r="C5113" s="32" t="s">
        <v>79</v>
      </c>
      <c r="D5113" s="32" t="s">
        <v>77</v>
      </c>
      <c r="E5113" s="33">
        <v>17</v>
      </c>
      <c r="F5113" s="34">
        <v>138985.76999999999</v>
      </c>
      <c r="G5113" s="34">
        <v>14619.34</v>
      </c>
      <c r="H5113" s="34">
        <v>113432.93</v>
      </c>
      <c r="I5113" s="34">
        <v>0</v>
      </c>
      <c r="J5113" s="35">
        <f t="shared" si="553"/>
        <v>124366.43</v>
      </c>
      <c r="K5113" s="35">
        <f t="shared" si="554"/>
        <v>10933.5</v>
      </c>
      <c r="L5113" s="35">
        <f t="shared" si="555"/>
        <v>10933.5</v>
      </c>
      <c r="M5113" s="36">
        <f t="shared" si="556"/>
        <v>8.7913595332759817E-2</v>
      </c>
      <c r="N5113" s="37">
        <f t="shared" si="557"/>
        <v>2024</v>
      </c>
      <c r="O5113" s="38" t="str">
        <f t="shared" si="558"/>
        <v>Q2</v>
      </c>
      <c r="P5113" s="37">
        <f t="shared" si="559"/>
        <v>6</v>
      </c>
    </row>
    <row r="5114" spans="1:16" x14ac:dyDescent="0.25">
      <c r="A5114" s="31">
        <v>45444</v>
      </c>
      <c r="B5114" s="32" t="s">
        <v>81</v>
      </c>
      <c r="C5114" s="32" t="s">
        <v>86</v>
      </c>
      <c r="D5114" s="32" t="s">
        <v>76</v>
      </c>
      <c r="E5114" s="33">
        <v>75</v>
      </c>
      <c r="F5114" s="34">
        <v>59737.04</v>
      </c>
      <c r="G5114" s="34">
        <v>0</v>
      </c>
      <c r="H5114" s="34">
        <v>26716.49</v>
      </c>
      <c r="I5114" s="34">
        <v>6243.86</v>
      </c>
      <c r="J5114" s="35">
        <f t="shared" si="553"/>
        <v>59737.04</v>
      </c>
      <c r="K5114" s="35">
        <f t="shared" si="554"/>
        <v>33020.550000000003</v>
      </c>
      <c r="L5114" s="35">
        <f t="shared" si="555"/>
        <v>26776.690000000002</v>
      </c>
      <c r="M5114" s="36">
        <f t="shared" si="556"/>
        <v>0.55276508511302203</v>
      </c>
      <c r="N5114" s="37">
        <f t="shared" si="557"/>
        <v>2024</v>
      </c>
      <c r="O5114" s="38" t="str">
        <f t="shared" si="558"/>
        <v>Q2</v>
      </c>
      <c r="P5114" s="37">
        <f t="shared" si="559"/>
        <v>6</v>
      </c>
    </row>
    <row r="5115" spans="1:16" x14ac:dyDescent="0.25">
      <c r="A5115" s="31">
        <v>45444</v>
      </c>
      <c r="B5115" s="32" t="s">
        <v>81</v>
      </c>
      <c r="C5115" s="32" t="s">
        <v>86</v>
      </c>
      <c r="D5115" s="32" t="s">
        <v>77</v>
      </c>
      <c r="E5115" s="33">
        <v>48</v>
      </c>
      <c r="F5115" s="34">
        <v>39873.86</v>
      </c>
      <c r="G5115" s="34">
        <v>4588.1400000000003</v>
      </c>
      <c r="H5115" s="34">
        <v>17685.28</v>
      </c>
      <c r="I5115" s="34">
        <v>3713.42</v>
      </c>
      <c r="J5115" s="35">
        <f t="shared" si="553"/>
        <v>35285.72</v>
      </c>
      <c r="K5115" s="35">
        <f t="shared" si="554"/>
        <v>17600.440000000002</v>
      </c>
      <c r="L5115" s="35">
        <f t="shared" si="555"/>
        <v>13887.020000000002</v>
      </c>
      <c r="M5115" s="36">
        <f t="shared" si="556"/>
        <v>0.49879781395986822</v>
      </c>
      <c r="N5115" s="37">
        <f t="shared" si="557"/>
        <v>2024</v>
      </c>
      <c r="O5115" s="38" t="str">
        <f t="shared" si="558"/>
        <v>Q2</v>
      </c>
      <c r="P5115" s="37">
        <f t="shared" si="559"/>
        <v>6</v>
      </c>
    </row>
    <row r="5116" spans="1:16" x14ac:dyDescent="0.25">
      <c r="A5116" s="31">
        <v>45444</v>
      </c>
      <c r="B5116" s="32" t="s">
        <v>81</v>
      </c>
      <c r="C5116" s="32" t="s">
        <v>75</v>
      </c>
      <c r="D5116" s="32" t="s">
        <v>76</v>
      </c>
      <c r="E5116" s="33">
        <v>93</v>
      </c>
      <c r="F5116" s="34">
        <v>64297.13</v>
      </c>
      <c r="G5116" s="34">
        <v>0</v>
      </c>
      <c r="H5116" s="34">
        <v>27749.73</v>
      </c>
      <c r="I5116" s="34">
        <v>0</v>
      </c>
      <c r="J5116" s="35">
        <f t="shared" si="553"/>
        <v>64297.13</v>
      </c>
      <c r="K5116" s="35">
        <f t="shared" si="554"/>
        <v>36547.399999999994</v>
      </c>
      <c r="L5116" s="35">
        <f t="shared" si="555"/>
        <v>36547.399999999994</v>
      </c>
      <c r="M5116" s="36">
        <f t="shared" si="556"/>
        <v>0.56841417338534383</v>
      </c>
      <c r="N5116" s="37">
        <f t="shared" si="557"/>
        <v>2024</v>
      </c>
      <c r="O5116" s="38" t="str">
        <f t="shared" si="558"/>
        <v>Q2</v>
      </c>
      <c r="P5116" s="37">
        <f t="shared" si="559"/>
        <v>6</v>
      </c>
    </row>
    <row r="5117" spans="1:16" x14ac:dyDescent="0.25">
      <c r="A5117" s="31">
        <v>45444</v>
      </c>
      <c r="B5117" s="32" t="s">
        <v>81</v>
      </c>
      <c r="C5117" s="32" t="s">
        <v>75</v>
      </c>
      <c r="D5117" s="32" t="s">
        <v>77</v>
      </c>
      <c r="E5117" s="33">
        <v>59</v>
      </c>
      <c r="F5117" s="34">
        <v>38513.620000000003</v>
      </c>
      <c r="G5117" s="34">
        <v>4403.88</v>
      </c>
      <c r="H5117" s="34">
        <v>16715.73</v>
      </c>
      <c r="I5117" s="34">
        <v>0</v>
      </c>
      <c r="J5117" s="35">
        <f t="shared" si="553"/>
        <v>34109.740000000005</v>
      </c>
      <c r="K5117" s="35">
        <f t="shared" si="554"/>
        <v>17394.010000000006</v>
      </c>
      <c r="L5117" s="35">
        <f t="shared" si="555"/>
        <v>17394.010000000006</v>
      </c>
      <c r="M5117" s="36">
        <f t="shared" si="556"/>
        <v>0.50994261463148072</v>
      </c>
      <c r="N5117" s="37">
        <f t="shared" si="557"/>
        <v>2024</v>
      </c>
      <c r="O5117" s="38" t="str">
        <f t="shared" si="558"/>
        <v>Q2</v>
      </c>
      <c r="P5117" s="37">
        <f t="shared" si="559"/>
        <v>6</v>
      </c>
    </row>
    <row r="5118" spans="1:16" x14ac:dyDescent="0.25">
      <c r="A5118" s="31">
        <v>45444</v>
      </c>
      <c r="B5118" s="32" t="s">
        <v>81</v>
      </c>
      <c r="C5118" s="32" t="s">
        <v>78</v>
      </c>
      <c r="D5118" s="32" t="s">
        <v>76</v>
      </c>
      <c r="E5118" s="33">
        <v>320</v>
      </c>
      <c r="F5118" s="34">
        <v>254402.34</v>
      </c>
      <c r="G5118" s="34">
        <v>0</v>
      </c>
      <c r="H5118" s="34">
        <v>110621.17</v>
      </c>
      <c r="I5118" s="34">
        <v>0</v>
      </c>
      <c r="J5118" s="35">
        <f t="shared" si="553"/>
        <v>254402.34</v>
      </c>
      <c r="K5118" s="35">
        <f t="shared" si="554"/>
        <v>143781.16999999998</v>
      </c>
      <c r="L5118" s="35">
        <f t="shared" si="555"/>
        <v>143781.16999999998</v>
      </c>
      <c r="M5118" s="36">
        <f t="shared" si="556"/>
        <v>0.56517235651212949</v>
      </c>
      <c r="N5118" s="37">
        <f t="shared" si="557"/>
        <v>2024</v>
      </c>
      <c r="O5118" s="38" t="str">
        <f t="shared" si="558"/>
        <v>Q2</v>
      </c>
      <c r="P5118" s="37">
        <f t="shared" si="559"/>
        <v>6</v>
      </c>
    </row>
    <row r="5119" spans="1:16" x14ac:dyDescent="0.25">
      <c r="A5119" s="31">
        <v>45444</v>
      </c>
      <c r="B5119" s="32" t="s">
        <v>81</v>
      </c>
      <c r="C5119" s="32" t="s">
        <v>78</v>
      </c>
      <c r="D5119" s="32" t="s">
        <v>77</v>
      </c>
      <c r="E5119" s="33">
        <v>145</v>
      </c>
      <c r="F5119" s="34">
        <v>115824.35</v>
      </c>
      <c r="G5119" s="34">
        <v>12759.67</v>
      </c>
      <c r="H5119" s="34">
        <v>51223.82</v>
      </c>
      <c r="I5119" s="34">
        <v>0</v>
      </c>
      <c r="J5119" s="35">
        <f t="shared" si="553"/>
        <v>103064.68000000001</v>
      </c>
      <c r="K5119" s="35">
        <f t="shared" si="554"/>
        <v>51840.860000000008</v>
      </c>
      <c r="L5119" s="35">
        <f t="shared" si="555"/>
        <v>51840.860000000008</v>
      </c>
      <c r="M5119" s="36">
        <f t="shared" si="556"/>
        <v>0.50299346002917789</v>
      </c>
      <c r="N5119" s="37">
        <f t="shared" si="557"/>
        <v>2024</v>
      </c>
      <c r="O5119" s="38" t="str">
        <f t="shared" si="558"/>
        <v>Q2</v>
      </c>
      <c r="P5119" s="37">
        <f t="shared" si="559"/>
        <v>6</v>
      </c>
    </row>
    <row r="5120" spans="1:16" x14ac:dyDescent="0.25">
      <c r="A5120" s="31">
        <v>45444</v>
      </c>
      <c r="B5120" s="32" t="s">
        <v>81</v>
      </c>
      <c r="C5120" s="32" t="s">
        <v>79</v>
      </c>
      <c r="D5120" s="32" t="s">
        <v>76</v>
      </c>
      <c r="E5120" s="33">
        <v>39</v>
      </c>
      <c r="F5120" s="34">
        <v>38783.07</v>
      </c>
      <c r="G5120" s="34">
        <v>0</v>
      </c>
      <c r="H5120" s="34">
        <v>16210.43</v>
      </c>
      <c r="I5120" s="34">
        <v>0</v>
      </c>
      <c r="J5120" s="35">
        <f t="shared" si="553"/>
        <v>38783.07</v>
      </c>
      <c r="K5120" s="35">
        <f t="shared" si="554"/>
        <v>22572.639999999999</v>
      </c>
      <c r="L5120" s="35">
        <f t="shared" si="555"/>
        <v>22572.639999999999</v>
      </c>
      <c r="M5120" s="36">
        <f t="shared" si="556"/>
        <v>0.58202303221482976</v>
      </c>
      <c r="N5120" s="37">
        <f t="shared" si="557"/>
        <v>2024</v>
      </c>
      <c r="O5120" s="38" t="str">
        <f t="shared" si="558"/>
        <v>Q2</v>
      </c>
      <c r="P5120" s="37">
        <f t="shared" si="559"/>
        <v>6</v>
      </c>
    </row>
    <row r="5121" spans="1:16" x14ac:dyDescent="0.25">
      <c r="A5121" s="31">
        <v>45444</v>
      </c>
      <c r="B5121" s="32" t="s">
        <v>81</v>
      </c>
      <c r="C5121" s="32" t="s">
        <v>79</v>
      </c>
      <c r="D5121" s="32" t="s">
        <v>77</v>
      </c>
      <c r="E5121" s="33">
        <v>18</v>
      </c>
      <c r="F5121" s="34">
        <v>12667.99</v>
      </c>
      <c r="G5121" s="34">
        <v>1377.01</v>
      </c>
      <c r="H5121" s="34">
        <v>5730.81</v>
      </c>
      <c r="I5121" s="34">
        <v>0</v>
      </c>
      <c r="J5121" s="35">
        <f t="shared" si="553"/>
        <v>11290.98</v>
      </c>
      <c r="K5121" s="35">
        <f t="shared" si="554"/>
        <v>5560.1699999999992</v>
      </c>
      <c r="L5121" s="35">
        <f t="shared" si="555"/>
        <v>5560.1699999999992</v>
      </c>
      <c r="M5121" s="36">
        <f t="shared" si="556"/>
        <v>0.49244352571698818</v>
      </c>
      <c r="N5121" s="37">
        <f t="shared" si="557"/>
        <v>2024</v>
      </c>
      <c r="O5121" s="38" t="str">
        <f t="shared" si="558"/>
        <v>Q2</v>
      </c>
      <c r="P5121" s="37">
        <f t="shared" si="559"/>
        <v>6</v>
      </c>
    </row>
    <row r="5122" spans="1:16" x14ac:dyDescent="0.25">
      <c r="A5122" s="31">
        <v>45444</v>
      </c>
      <c r="B5122" s="32" t="s">
        <v>82</v>
      </c>
      <c r="C5122" s="32" t="s">
        <v>86</v>
      </c>
      <c r="D5122" s="32" t="s">
        <v>76</v>
      </c>
      <c r="E5122" s="33">
        <v>239</v>
      </c>
      <c r="F5122" s="34">
        <v>28961.03</v>
      </c>
      <c r="G5122" s="34">
        <v>0</v>
      </c>
      <c r="H5122" s="34">
        <v>23276.85</v>
      </c>
      <c r="I5122" s="34">
        <v>3025.66</v>
      </c>
      <c r="J5122" s="35">
        <f t="shared" ref="J5122:J5185" si="560">F5122-G5122</f>
        <v>28961.03</v>
      </c>
      <c r="K5122" s="35">
        <f t="shared" ref="K5122:K5185" si="561">J5122-H5122</f>
        <v>5684.18</v>
      </c>
      <c r="L5122" s="35">
        <f t="shared" ref="L5122:L5185" si="562">K5122-I5122</f>
        <v>2658.5200000000004</v>
      </c>
      <c r="M5122" s="36">
        <f t="shared" ref="M5122:M5185" si="563">IF(J5122=0,0,K5122/J5122)</f>
        <v>0.19626995310594963</v>
      </c>
      <c r="N5122" s="37">
        <f t="shared" ref="N5122:N5185" si="564">YEAR(A5122)</f>
        <v>2024</v>
      </c>
      <c r="O5122" s="38" t="str">
        <f t="shared" ref="O5122:O5185" si="565">"Q"&amp;ROUNDUP(MONTH(A5122)/3,0)</f>
        <v>Q2</v>
      </c>
      <c r="P5122" s="37">
        <f t="shared" ref="P5122:P5185" si="566">MONTH(A5122)</f>
        <v>6</v>
      </c>
    </row>
    <row r="5123" spans="1:16" x14ac:dyDescent="0.25">
      <c r="A5123" s="31">
        <v>45444</v>
      </c>
      <c r="B5123" s="32" t="s">
        <v>82</v>
      </c>
      <c r="C5123" s="32" t="s">
        <v>86</v>
      </c>
      <c r="D5123" s="32" t="s">
        <v>77</v>
      </c>
      <c r="E5123" s="33">
        <v>146</v>
      </c>
      <c r="F5123" s="34">
        <v>15119.05</v>
      </c>
      <c r="G5123" s="34">
        <v>1588.24</v>
      </c>
      <c r="H5123" s="34">
        <v>12169.52</v>
      </c>
      <c r="I5123" s="34">
        <v>1428.2</v>
      </c>
      <c r="J5123" s="35">
        <f t="shared" si="560"/>
        <v>13530.81</v>
      </c>
      <c r="K5123" s="35">
        <f t="shared" si="561"/>
        <v>1361.2899999999991</v>
      </c>
      <c r="L5123" s="35">
        <f t="shared" si="562"/>
        <v>-66.910000000000991</v>
      </c>
      <c r="M5123" s="36">
        <f t="shared" si="563"/>
        <v>0.10060668947387474</v>
      </c>
      <c r="N5123" s="37">
        <f t="shared" si="564"/>
        <v>2024</v>
      </c>
      <c r="O5123" s="38" t="str">
        <f t="shared" si="565"/>
        <v>Q2</v>
      </c>
      <c r="P5123" s="37">
        <f t="shared" si="566"/>
        <v>6</v>
      </c>
    </row>
    <row r="5124" spans="1:16" x14ac:dyDescent="0.25">
      <c r="A5124" s="31">
        <v>45444</v>
      </c>
      <c r="B5124" s="32" t="s">
        <v>82</v>
      </c>
      <c r="C5124" s="32" t="s">
        <v>75</v>
      </c>
      <c r="D5124" s="32" t="s">
        <v>76</v>
      </c>
      <c r="E5124" s="33">
        <v>271</v>
      </c>
      <c r="F5124" s="34">
        <v>27286.74</v>
      </c>
      <c r="G5124" s="34">
        <v>0</v>
      </c>
      <c r="H5124" s="34">
        <v>21635.15</v>
      </c>
      <c r="I5124" s="34">
        <v>0</v>
      </c>
      <c r="J5124" s="35">
        <f t="shared" si="560"/>
        <v>27286.74</v>
      </c>
      <c r="K5124" s="35">
        <f t="shared" si="561"/>
        <v>5651.59</v>
      </c>
      <c r="L5124" s="35">
        <f t="shared" si="562"/>
        <v>5651.59</v>
      </c>
      <c r="M5124" s="36">
        <f t="shared" si="563"/>
        <v>0.20711854915611025</v>
      </c>
      <c r="N5124" s="37">
        <f t="shared" si="564"/>
        <v>2024</v>
      </c>
      <c r="O5124" s="38" t="str">
        <f t="shared" si="565"/>
        <v>Q2</v>
      </c>
      <c r="P5124" s="37">
        <f t="shared" si="566"/>
        <v>6</v>
      </c>
    </row>
    <row r="5125" spans="1:16" x14ac:dyDescent="0.25">
      <c r="A5125" s="31">
        <v>45444</v>
      </c>
      <c r="B5125" s="32" t="s">
        <v>82</v>
      </c>
      <c r="C5125" s="32" t="s">
        <v>75</v>
      </c>
      <c r="D5125" s="32" t="s">
        <v>77</v>
      </c>
      <c r="E5125" s="33">
        <v>202</v>
      </c>
      <c r="F5125" s="34">
        <v>23468.38</v>
      </c>
      <c r="G5125" s="34">
        <v>2522.34</v>
      </c>
      <c r="H5125" s="34">
        <v>18293.580000000002</v>
      </c>
      <c r="I5125" s="34">
        <v>0</v>
      </c>
      <c r="J5125" s="35">
        <f t="shared" si="560"/>
        <v>20946.04</v>
      </c>
      <c r="K5125" s="35">
        <f t="shared" si="561"/>
        <v>2652.4599999999991</v>
      </c>
      <c r="L5125" s="35">
        <f t="shared" si="562"/>
        <v>2652.4599999999991</v>
      </c>
      <c r="M5125" s="36">
        <f t="shared" si="563"/>
        <v>0.12663300557050397</v>
      </c>
      <c r="N5125" s="37">
        <f t="shared" si="564"/>
        <v>2024</v>
      </c>
      <c r="O5125" s="38" t="str">
        <f t="shared" si="565"/>
        <v>Q2</v>
      </c>
      <c r="P5125" s="37">
        <f t="shared" si="566"/>
        <v>6</v>
      </c>
    </row>
    <row r="5126" spans="1:16" x14ac:dyDescent="0.25">
      <c r="A5126" s="31">
        <v>45444</v>
      </c>
      <c r="B5126" s="32" t="s">
        <v>82</v>
      </c>
      <c r="C5126" s="32" t="s">
        <v>78</v>
      </c>
      <c r="D5126" s="32" t="s">
        <v>76</v>
      </c>
      <c r="E5126" s="33">
        <v>1438</v>
      </c>
      <c r="F5126" s="34">
        <v>162815.73000000001</v>
      </c>
      <c r="G5126" s="34">
        <v>0</v>
      </c>
      <c r="H5126" s="34">
        <v>131361.64000000001</v>
      </c>
      <c r="I5126" s="34">
        <v>0</v>
      </c>
      <c r="J5126" s="35">
        <f t="shared" si="560"/>
        <v>162815.73000000001</v>
      </c>
      <c r="K5126" s="35">
        <f t="shared" si="561"/>
        <v>31454.089999999997</v>
      </c>
      <c r="L5126" s="35">
        <f t="shared" si="562"/>
        <v>31454.089999999997</v>
      </c>
      <c r="M5126" s="36">
        <f t="shared" si="563"/>
        <v>0.193188274867545</v>
      </c>
      <c r="N5126" s="37">
        <f t="shared" si="564"/>
        <v>2024</v>
      </c>
      <c r="O5126" s="38" t="str">
        <f t="shared" si="565"/>
        <v>Q2</v>
      </c>
      <c r="P5126" s="37">
        <f t="shared" si="566"/>
        <v>6</v>
      </c>
    </row>
    <row r="5127" spans="1:16" x14ac:dyDescent="0.25">
      <c r="A5127" s="31">
        <v>45444</v>
      </c>
      <c r="B5127" s="32" t="s">
        <v>82</v>
      </c>
      <c r="C5127" s="32" t="s">
        <v>78</v>
      </c>
      <c r="D5127" s="32" t="s">
        <v>77</v>
      </c>
      <c r="E5127" s="33">
        <v>592</v>
      </c>
      <c r="F5127" s="34">
        <v>66033.37</v>
      </c>
      <c r="G5127" s="34">
        <v>7361.55</v>
      </c>
      <c r="H5127" s="34">
        <v>52825.21</v>
      </c>
      <c r="I5127" s="34">
        <v>0</v>
      </c>
      <c r="J5127" s="35">
        <f t="shared" si="560"/>
        <v>58671.819999999992</v>
      </c>
      <c r="K5127" s="35">
        <f t="shared" si="561"/>
        <v>5846.6099999999933</v>
      </c>
      <c r="L5127" s="35">
        <f t="shared" si="562"/>
        <v>5846.6099999999933</v>
      </c>
      <c r="M5127" s="36">
        <f t="shared" si="563"/>
        <v>9.964937170859868E-2</v>
      </c>
      <c r="N5127" s="37">
        <f t="shared" si="564"/>
        <v>2024</v>
      </c>
      <c r="O5127" s="38" t="str">
        <f t="shared" si="565"/>
        <v>Q2</v>
      </c>
      <c r="P5127" s="37">
        <f t="shared" si="566"/>
        <v>6</v>
      </c>
    </row>
    <row r="5128" spans="1:16" x14ac:dyDescent="0.25">
      <c r="A5128" s="31">
        <v>45444</v>
      </c>
      <c r="B5128" s="32" t="s">
        <v>82</v>
      </c>
      <c r="C5128" s="32" t="s">
        <v>79</v>
      </c>
      <c r="D5128" s="32" t="s">
        <v>76</v>
      </c>
      <c r="E5128" s="33">
        <v>79</v>
      </c>
      <c r="F5128" s="34">
        <v>7922.79</v>
      </c>
      <c r="G5128" s="34">
        <v>0</v>
      </c>
      <c r="H5128" s="34">
        <v>6319.61</v>
      </c>
      <c r="I5128" s="34">
        <v>0</v>
      </c>
      <c r="J5128" s="35">
        <f t="shared" si="560"/>
        <v>7922.79</v>
      </c>
      <c r="K5128" s="35">
        <f t="shared" si="561"/>
        <v>1603.1800000000003</v>
      </c>
      <c r="L5128" s="35">
        <f t="shared" si="562"/>
        <v>1603.1800000000003</v>
      </c>
      <c r="M5128" s="36">
        <f t="shared" si="563"/>
        <v>0.20235043463224447</v>
      </c>
      <c r="N5128" s="37">
        <f t="shared" si="564"/>
        <v>2024</v>
      </c>
      <c r="O5128" s="38" t="str">
        <f t="shared" si="565"/>
        <v>Q2</v>
      </c>
      <c r="P5128" s="37">
        <f t="shared" si="566"/>
        <v>6</v>
      </c>
    </row>
    <row r="5129" spans="1:16" x14ac:dyDescent="0.25">
      <c r="A5129" s="31">
        <v>45444</v>
      </c>
      <c r="B5129" s="32" t="s">
        <v>82</v>
      </c>
      <c r="C5129" s="32" t="s">
        <v>79</v>
      </c>
      <c r="D5129" s="32" t="s">
        <v>77</v>
      </c>
      <c r="E5129" s="33">
        <v>37</v>
      </c>
      <c r="F5129" s="34">
        <v>3970.74</v>
      </c>
      <c r="G5129" s="34">
        <v>360.91</v>
      </c>
      <c r="H5129" s="34">
        <v>3073.86</v>
      </c>
      <c r="I5129" s="34">
        <v>0</v>
      </c>
      <c r="J5129" s="35">
        <f t="shared" si="560"/>
        <v>3609.83</v>
      </c>
      <c r="K5129" s="35">
        <f t="shared" si="561"/>
        <v>535.9699999999998</v>
      </c>
      <c r="L5129" s="35">
        <f t="shared" si="562"/>
        <v>535.9699999999998</v>
      </c>
      <c r="M5129" s="36">
        <f t="shared" si="563"/>
        <v>0.1484751359482302</v>
      </c>
      <c r="N5129" s="37">
        <f t="shared" si="564"/>
        <v>2024</v>
      </c>
      <c r="O5129" s="38" t="str">
        <f t="shared" si="565"/>
        <v>Q2</v>
      </c>
      <c r="P5129" s="37">
        <f t="shared" si="566"/>
        <v>6</v>
      </c>
    </row>
    <row r="5130" spans="1:16" x14ac:dyDescent="0.25">
      <c r="A5130" s="31">
        <v>45444</v>
      </c>
      <c r="B5130" s="32" t="s">
        <v>83</v>
      </c>
      <c r="C5130" s="32" t="s">
        <v>86</v>
      </c>
      <c r="D5130" s="32" t="s">
        <v>76</v>
      </c>
      <c r="E5130" s="33">
        <v>99</v>
      </c>
      <c r="F5130" s="34">
        <v>54996.54</v>
      </c>
      <c r="G5130" s="34">
        <v>0</v>
      </c>
      <c r="H5130" s="34">
        <v>27730.23</v>
      </c>
      <c r="I5130" s="34">
        <v>5768.97</v>
      </c>
      <c r="J5130" s="35">
        <f t="shared" si="560"/>
        <v>54996.54</v>
      </c>
      <c r="K5130" s="35">
        <f t="shared" si="561"/>
        <v>27266.31</v>
      </c>
      <c r="L5130" s="35">
        <f t="shared" si="562"/>
        <v>21497.34</v>
      </c>
      <c r="M5130" s="36">
        <f t="shared" si="563"/>
        <v>0.49578228012162223</v>
      </c>
      <c r="N5130" s="37">
        <f t="shared" si="564"/>
        <v>2024</v>
      </c>
      <c r="O5130" s="38" t="str">
        <f t="shared" si="565"/>
        <v>Q2</v>
      </c>
      <c r="P5130" s="37">
        <f t="shared" si="566"/>
        <v>6</v>
      </c>
    </row>
    <row r="5131" spans="1:16" x14ac:dyDescent="0.25">
      <c r="A5131" s="31">
        <v>45444</v>
      </c>
      <c r="B5131" s="32" t="s">
        <v>83</v>
      </c>
      <c r="C5131" s="32" t="s">
        <v>86</v>
      </c>
      <c r="D5131" s="32" t="s">
        <v>77</v>
      </c>
      <c r="E5131" s="33">
        <v>64</v>
      </c>
      <c r="F5131" s="34">
        <v>37167.379999999997</v>
      </c>
      <c r="G5131" s="34">
        <v>3678.31</v>
      </c>
      <c r="H5131" s="34">
        <v>19159.84</v>
      </c>
      <c r="I5131" s="34">
        <v>3539</v>
      </c>
      <c r="J5131" s="35">
        <f t="shared" si="560"/>
        <v>33489.07</v>
      </c>
      <c r="K5131" s="35">
        <f t="shared" si="561"/>
        <v>14329.23</v>
      </c>
      <c r="L5131" s="35">
        <f t="shared" si="562"/>
        <v>10790.23</v>
      </c>
      <c r="M5131" s="36">
        <f t="shared" si="563"/>
        <v>0.42787781207420811</v>
      </c>
      <c r="N5131" s="37">
        <f t="shared" si="564"/>
        <v>2024</v>
      </c>
      <c r="O5131" s="38" t="str">
        <f t="shared" si="565"/>
        <v>Q2</v>
      </c>
      <c r="P5131" s="37">
        <f t="shared" si="566"/>
        <v>6</v>
      </c>
    </row>
    <row r="5132" spans="1:16" x14ac:dyDescent="0.25">
      <c r="A5132" s="31">
        <v>45444</v>
      </c>
      <c r="B5132" s="32" t="s">
        <v>83</v>
      </c>
      <c r="C5132" s="32" t="s">
        <v>75</v>
      </c>
      <c r="D5132" s="32" t="s">
        <v>76</v>
      </c>
      <c r="E5132" s="33">
        <v>152</v>
      </c>
      <c r="F5132" s="34">
        <v>97102.48</v>
      </c>
      <c r="G5132" s="34">
        <v>0</v>
      </c>
      <c r="H5132" s="34">
        <v>51243.21</v>
      </c>
      <c r="I5132" s="34">
        <v>0</v>
      </c>
      <c r="J5132" s="35">
        <f t="shared" si="560"/>
        <v>97102.48</v>
      </c>
      <c r="K5132" s="35">
        <f t="shared" si="561"/>
        <v>45859.27</v>
      </c>
      <c r="L5132" s="35">
        <f t="shared" si="562"/>
        <v>45859.27</v>
      </c>
      <c r="M5132" s="36">
        <f t="shared" si="563"/>
        <v>0.47227702114302333</v>
      </c>
      <c r="N5132" s="37">
        <f t="shared" si="564"/>
        <v>2024</v>
      </c>
      <c r="O5132" s="38" t="str">
        <f t="shared" si="565"/>
        <v>Q2</v>
      </c>
      <c r="P5132" s="37">
        <f t="shared" si="566"/>
        <v>6</v>
      </c>
    </row>
    <row r="5133" spans="1:16" x14ac:dyDescent="0.25">
      <c r="A5133" s="31">
        <v>45444</v>
      </c>
      <c r="B5133" s="32" t="s">
        <v>83</v>
      </c>
      <c r="C5133" s="32" t="s">
        <v>75</v>
      </c>
      <c r="D5133" s="32" t="s">
        <v>77</v>
      </c>
      <c r="E5133" s="33">
        <v>79</v>
      </c>
      <c r="F5133" s="34">
        <v>52859.46</v>
      </c>
      <c r="G5133" s="34">
        <v>6023.68</v>
      </c>
      <c r="H5133" s="34">
        <v>27294.95</v>
      </c>
      <c r="I5133" s="34">
        <v>0</v>
      </c>
      <c r="J5133" s="35">
        <f t="shared" si="560"/>
        <v>46835.78</v>
      </c>
      <c r="K5133" s="35">
        <f t="shared" si="561"/>
        <v>19540.829999999998</v>
      </c>
      <c r="L5133" s="35">
        <f t="shared" si="562"/>
        <v>19540.829999999998</v>
      </c>
      <c r="M5133" s="36">
        <f t="shared" si="563"/>
        <v>0.41722012529736879</v>
      </c>
      <c r="N5133" s="37">
        <f t="shared" si="564"/>
        <v>2024</v>
      </c>
      <c r="O5133" s="38" t="str">
        <f t="shared" si="565"/>
        <v>Q2</v>
      </c>
      <c r="P5133" s="37">
        <f t="shared" si="566"/>
        <v>6</v>
      </c>
    </row>
    <row r="5134" spans="1:16" x14ac:dyDescent="0.25">
      <c r="A5134" s="31">
        <v>45444</v>
      </c>
      <c r="B5134" s="32" t="s">
        <v>83</v>
      </c>
      <c r="C5134" s="32" t="s">
        <v>78</v>
      </c>
      <c r="D5134" s="32" t="s">
        <v>76</v>
      </c>
      <c r="E5134" s="33">
        <v>370</v>
      </c>
      <c r="F5134" s="34">
        <v>202401.8</v>
      </c>
      <c r="G5134" s="34">
        <v>0</v>
      </c>
      <c r="H5134" s="34">
        <v>105107.67</v>
      </c>
      <c r="I5134" s="34">
        <v>0</v>
      </c>
      <c r="J5134" s="35">
        <f t="shared" si="560"/>
        <v>202401.8</v>
      </c>
      <c r="K5134" s="35">
        <f t="shared" si="561"/>
        <v>97294.12999999999</v>
      </c>
      <c r="L5134" s="35">
        <f t="shared" si="562"/>
        <v>97294.12999999999</v>
      </c>
      <c r="M5134" s="36">
        <f t="shared" si="563"/>
        <v>0.48069794833840407</v>
      </c>
      <c r="N5134" s="37">
        <f t="shared" si="564"/>
        <v>2024</v>
      </c>
      <c r="O5134" s="38" t="str">
        <f t="shared" si="565"/>
        <v>Q2</v>
      </c>
      <c r="P5134" s="37">
        <f t="shared" si="566"/>
        <v>6</v>
      </c>
    </row>
    <row r="5135" spans="1:16" x14ac:dyDescent="0.25">
      <c r="A5135" s="31">
        <v>45444</v>
      </c>
      <c r="B5135" s="32" t="s">
        <v>83</v>
      </c>
      <c r="C5135" s="32" t="s">
        <v>78</v>
      </c>
      <c r="D5135" s="32" t="s">
        <v>77</v>
      </c>
      <c r="E5135" s="33">
        <v>157</v>
      </c>
      <c r="F5135" s="34">
        <v>98504.92</v>
      </c>
      <c r="G5135" s="34">
        <v>11452.78</v>
      </c>
      <c r="H5135" s="34">
        <v>52236.04</v>
      </c>
      <c r="I5135" s="34">
        <v>0</v>
      </c>
      <c r="J5135" s="35">
        <f t="shared" si="560"/>
        <v>87052.14</v>
      </c>
      <c r="K5135" s="35">
        <f t="shared" si="561"/>
        <v>34816.1</v>
      </c>
      <c r="L5135" s="35">
        <f t="shared" si="562"/>
        <v>34816.1</v>
      </c>
      <c r="M5135" s="36">
        <f t="shared" si="563"/>
        <v>0.39994536607600917</v>
      </c>
      <c r="N5135" s="37">
        <f t="shared" si="564"/>
        <v>2024</v>
      </c>
      <c r="O5135" s="38" t="str">
        <f t="shared" si="565"/>
        <v>Q2</v>
      </c>
      <c r="P5135" s="37">
        <f t="shared" si="566"/>
        <v>6</v>
      </c>
    </row>
    <row r="5136" spans="1:16" x14ac:dyDescent="0.25">
      <c r="A5136" s="31">
        <v>45444</v>
      </c>
      <c r="B5136" s="32" t="s">
        <v>83</v>
      </c>
      <c r="C5136" s="32" t="s">
        <v>79</v>
      </c>
      <c r="D5136" s="32" t="s">
        <v>76</v>
      </c>
      <c r="E5136" s="33">
        <v>49</v>
      </c>
      <c r="F5136" s="34">
        <v>33737.94</v>
      </c>
      <c r="G5136" s="34">
        <v>0</v>
      </c>
      <c r="H5136" s="34">
        <v>17250.62</v>
      </c>
      <c r="I5136" s="34">
        <v>0</v>
      </c>
      <c r="J5136" s="35">
        <f t="shared" si="560"/>
        <v>33737.94</v>
      </c>
      <c r="K5136" s="35">
        <f t="shared" si="561"/>
        <v>16487.320000000003</v>
      </c>
      <c r="L5136" s="35">
        <f t="shared" si="562"/>
        <v>16487.320000000003</v>
      </c>
      <c r="M5136" s="36">
        <f t="shared" si="563"/>
        <v>0.48868780962915942</v>
      </c>
      <c r="N5136" s="37">
        <f t="shared" si="564"/>
        <v>2024</v>
      </c>
      <c r="O5136" s="38" t="str">
        <f t="shared" si="565"/>
        <v>Q2</v>
      </c>
      <c r="P5136" s="37">
        <f t="shared" si="566"/>
        <v>6</v>
      </c>
    </row>
    <row r="5137" spans="1:16" x14ac:dyDescent="0.25">
      <c r="A5137" s="31">
        <v>45444</v>
      </c>
      <c r="B5137" s="32" t="s">
        <v>83</v>
      </c>
      <c r="C5137" s="32" t="s">
        <v>79</v>
      </c>
      <c r="D5137" s="32" t="s">
        <v>77</v>
      </c>
      <c r="E5137" s="33">
        <v>24</v>
      </c>
      <c r="F5137" s="34">
        <v>18043.560000000001</v>
      </c>
      <c r="G5137" s="34">
        <v>1858.91</v>
      </c>
      <c r="H5137" s="34">
        <v>9371.92</v>
      </c>
      <c r="I5137" s="34">
        <v>0</v>
      </c>
      <c r="J5137" s="35">
        <f t="shared" si="560"/>
        <v>16184.650000000001</v>
      </c>
      <c r="K5137" s="35">
        <f t="shared" si="561"/>
        <v>6812.7300000000014</v>
      </c>
      <c r="L5137" s="35">
        <f t="shared" si="562"/>
        <v>6812.7300000000014</v>
      </c>
      <c r="M5137" s="36">
        <f t="shared" si="563"/>
        <v>0.42093774038981385</v>
      </c>
      <c r="N5137" s="37">
        <f t="shared" si="564"/>
        <v>2024</v>
      </c>
      <c r="O5137" s="38" t="str">
        <f t="shared" si="565"/>
        <v>Q2</v>
      </c>
      <c r="P5137" s="37">
        <f t="shared" si="566"/>
        <v>6</v>
      </c>
    </row>
    <row r="5138" spans="1:16" x14ac:dyDescent="0.25">
      <c r="A5138" s="31">
        <v>45444</v>
      </c>
      <c r="B5138" s="32" t="s">
        <v>84</v>
      </c>
      <c r="C5138" s="32" t="s">
        <v>86</v>
      </c>
      <c r="D5138" s="32" t="s">
        <v>76</v>
      </c>
      <c r="E5138" s="33">
        <v>68</v>
      </c>
      <c r="F5138" s="34">
        <v>271487.58</v>
      </c>
      <c r="G5138" s="34">
        <v>0</v>
      </c>
      <c r="H5138" s="34">
        <v>214894.72</v>
      </c>
      <c r="I5138" s="34">
        <v>28492.67</v>
      </c>
      <c r="J5138" s="35">
        <f t="shared" si="560"/>
        <v>271487.58</v>
      </c>
      <c r="K5138" s="35">
        <f t="shared" si="561"/>
        <v>56592.860000000015</v>
      </c>
      <c r="L5138" s="35">
        <f t="shared" si="562"/>
        <v>28100.190000000017</v>
      </c>
      <c r="M5138" s="36">
        <f t="shared" si="563"/>
        <v>0.20845469247617152</v>
      </c>
      <c r="N5138" s="37">
        <f t="shared" si="564"/>
        <v>2024</v>
      </c>
      <c r="O5138" s="38" t="str">
        <f t="shared" si="565"/>
        <v>Q2</v>
      </c>
      <c r="P5138" s="37">
        <f t="shared" si="566"/>
        <v>6</v>
      </c>
    </row>
    <row r="5139" spans="1:16" x14ac:dyDescent="0.25">
      <c r="A5139" s="31">
        <v>45444</v>
      </c>
      <c r="B5139" s="32" t="s">
        <v>84</v>
      </c>
      <c r="C5139" s="32" t="s">
        <v>86</v>
      </c>
      <c r="D5139" s="32" t="s">
        <v>77</v>
      </c>
      <c r="E5139" s="33">
        <v>38</v>
      </c>
      <c r="F5139" s="34">
        <v>188803.57</v>
      </c>
      <c r="G5139" s="34">
        <v>20720.330000000002</v>
      </c>
      <c r="H5139" s="34">
        <v>160054.31</v>
      </c>
      <c r="I5139" s="34">
        <v>17675.98</v>
      </c>
      <c r="J5139" s="35">
        <f t="shared" si="560"/>
        <v>168083.24</v>
      </c>
      <c r="K5139" s="35">
        <f t="shared" si="561"/>
        <v>8028.929999999993</v>
      </c>
      <c r="L5139" s="35">
        <f t="shared" si="562"/>
        <v>-9647.0500000000065</v>
      </c>
      <c r="M5139" s="36">
        <f t="shared" si="563"/>
        <v>4.7767582300293557E-2</v>
      </c>
      <c r="N5139" s="37">
        <f t="shared" si="564"/>
        <v>2024</v>
      </c>
      <c r="O5139" s="38" t="str">
        <f t="shared" si="565"/>
        <v>Q2</v>
      </c>
      <c r="P5139" s="37">
        <f t="shared" si="566"/>
        <v>6</v>
      </c>
    </row>
    <row r="5140" spans="1:16" x14ac:dyDescent="0.25">
      <c r="A5140" s="31">
        <v>45444</v>
      </c>
      <c r="B5140" s="32" t="s">
        <v>84</v>
      </c>
      <c r="C5140" s="32" t="s">
        <v>75</v>
      </c>
      <c r="D5140" s="32" t="s">
        <v>76</v>
      </c>
      <c r="E5140" s="33">
        <v>73</v>
      </c>
      <c r="F5140" s="34">
        <v>345952.4</v>
      </c>
      <c r="G5140" s="34">
        <v>0</v>
      </c>
      <c r="H5140" s="34">
        <v>290831.39</v>
      </c>
      <c r="I5140" s="34">
        <v>0</v>
      </c>
      <c r="J5140" s="35">
        <f t="shared" si="560"/>
        <v>345952.4</v>
      </c>
      <c r="K5140" s="35">
        <f t="shared" si="561"/>
        <v>55121.010000000009</v>
      </c>
      <c r="L5140" s="35">
        <f t="shared" si="562"/>
        <v>55121.010000000009</v>
      </c>
      <c r="M5140" s="36">
        <f t="shared" si="563"/>
        <v>0.15933119700860582</v>
      </c>
      <c r="N5140" s="37">
        <f t="shared" si="564"/>
        <v>2024</v>
      </c>
      <c r="O5140" s="38" t="str">
        <f t="shared" si="565"/>
        <v>Q2</v>
      </c>
      <c r="P5140" s="37">
        <f t="shared" si="566"/>
        <v>6</v>
      </c>
    </row>
    <row r="5141" spans="1:16" x14ac:dyDescent="0.25">
      <c r="A5141" s="31">
        <v>45444</v>
      </c>
      <c r="B5141" s="32" t="s">
        <v>84</v>
      </c>
      <c r="C5141" s="32" t="s">
        <v>75</v>
      </c>
      <c r="D5141" s="32" t="s">
        <v>77</v>
      </c>
      <c r="E5141" s="33">
        <v>42</v>
      </c>
      <c r="F5141" s="34">
        <v>185213.61</v>
      </c>
      <c r="G5141" s="34">
        <v>20257.349999999999</v>
      </c>
      <c r="H5141" s="34">
        <v>149176.95000000001</v>
      </c>
      <c r="I5141" s="34">
        <v>0</v>
      </c>
      <c r="J5141" s="35">
        <f t="shared" si="560"/>
        <v>164956.25999999998</v>
      </c>
      <c r="K5141" s="35">
        <f t="shared" si="561"/>
        <v>15779.309999999969</v>
      </c>
      <c r="L5141" s="35">
        <f t="shared" si="562"/>
        <v>15779.309999999969</v>
      </c>
      <c r="M5141" s="36">
        <f t="shared" si="563"/>
        <v>9.5657539762358648E-2</v>
      </c>
      <c r="N5141" s="37">
        <f t="shared" si="564"/>
        <v>2024</v>
      </c>
      <c r="O5141" s="38" t="str">
        <f t="shared" si="565"/>
        <v>Q2</v>
      </c>
      <c r="P5141" s="37">
        <f t="shared" si="566"/>
        <v>6</v>
      </c>
    </row>
    <row r="5142" spans="1:16" x14ac:dyDescent="0.25">
      <c r="A5142" s="31">
        <v>45444</v>
      </c>
      <c r="B5142" s="32" t="s">
        <v>84</v>
      </c>
      <c r="C5142" s="32" t="s">
        <v>78</v>
      </c>
      <c r="D5142" s="32" t="s">
        <v>76</v>
      </c>
      <c r="E5142" s="33">
        <v>119</v>
      </c>
      <c r="F5142" s="34">
        <v>498354.83</v>
      </c>
      <c r="G5142" s="34">
        <v>0</v>
      </c>
      <c r="H5142" s="34">
        <v>395366.78</v>
      </c>
      <c r="I5142" s="34">
        <v>0</v>
      </c>
      <c r="J5142" s="35">
        <f t="shared" si="560"/>
        <v>498354.83</v>
      </c>
      <c r="K5142" s="35">
        <f t="shared" si="561"/>
        <v>102988.04999999999</v>
      </c>
      <c r="L5142" s="35">
        <f t="shared" si="562"/>
        <v>102988.04999999999</v>
      </c>
      <c r="M5142" s="36">
        <f t="shared" si="563"/>
        <v>0.20665606872918235</v>
      </c>
      <c r="N5142" s="37">
        <f t="shared" si="564"/>
        <v>2024</v>
      </c>
      <c r="O5142" s="38" t="str">
        <f t="shared" si="565"/>
        <v>Q2</v>
      </c>
      <c r="P5142" s="37">
        <f t="shared" si="566"/>
        <v>6</v>
      </c>
    </row>
    <row r="5143" spans="1:16" x14ac:dyDescent="0.25">
      <c r="A5143" s="31">
        <v>45444</v>
      </c>
      <c r="B5143" s="32" t="s">
        <v>84</v>
      </c>
      <c r="C5143" s="32" t="s">
        <v>78</v>
      </c>
      <c r="D5143" s="32" t="s">
        <v>77</v>
      </c>
      <c r="E5143" s="33">
        <v>59</v>
      </c>
      <c r="F5143" s="34">
        <v>263952.62</v>
      </c>
      <c r="G5143" s="34">
        <v>26518.09</v>
      </c>
      <c r="H5143" s="34">
        <v>208165.09</v>
      </c>
      <c r="I5143" s="34">
        <v>0</v>
      </c>
      <c r="J5143" s="35">
        <f t="shared" si="560"/>
        <v>237434.53</v>
      </c>
      <c r="K5143" s="35">
        <f t="shared" si="561"/>
        <v>29269.440000000002</v>
      </c>
      <c r="L5143" s="35">
        <f t="shared" si="562"/>
        <v>29269.440000000002</v>
      </c>
      <c r="M5143" s="36">
        <f t="shared" si="563"/>
        <v>0.12327372939395126</v>
      </c>
      <c r="N5143" s="37">
        <f t="shared" si="564"/>
        <v>2024</v>
      </c>
      <c r="O5143" s="38" t="str">
        <f t="shared" si="565"/>
        <v>Q2</v>
      </c>
      <c r="P5143" s="37">
        <f t="shared" si="566"/>
        <v>6</v>
      </c>
    </row>
    <row r="5144" spans="1:16" x14ac:dyDescent="0.25">
      <c r="A5144" s="31">
        <v>45444</v>
      </c>
      <c r="B5144" s="32" t="s">
        <v>84</v>
      </c>
      <c r="C5144" s="32" t="s">
        <v>79</v>
      </c>
      <c r="D5144" s="32" t="s">
        <v>76</v>
      </c>
      <c r="E5144" s="33">
        <v>21</v>
      </c>
      <c r="F5144" s="34">
        <v>84991</v>
      </c>
      <c r="G5144" s="34">
        <v>0</v>
      </c>
      <c r="H5144" s="34">
        <v>70311.850000000006</v>
      </c>
      <c r="I5144" s="34">
        <v>0</v>
      </c>
      <c r="J5144" s="35">
        <f t="shared" si="560"/>
        <v>84991</v>
      </c>
      <c r="K5144" s="35">
        <f t="shared" si="561"/>
        <v>14679.149999999994</v>
      </c>
      <c r="L5144" s="35">
        <f t="shared" si="562"/>
        <v>14679.149999999994</v>
      </c>
      <c r="M5144" s="36">
        <f t="shared" si="563"/>
        <v>0.17271416973561901</v>
      </c>
      <c r="N5144" s="37">
        <f t="shared" si="564"/>
        <v>2024</v>
      </c>
      <c r="O5144" s="38" t="str">
        <f t="shared" si="565"/>
        <v>Q2</v>
      </c>
      <c r="P5144" s="37">
        <f t="shared" si="566"/>
        <v>6</v>
      </c>
    </row>
    <row r="5145" spans="1:16" x14ac:dyDescent="0.25">
      <c r="A5145" s="31">
        <v>45444</v>
      </c>
      <c r="B5145" s="32" t="s">
        <v>84</v>
      </c>
      <c r="C5145" s="32" t="s">
        <v>79</v>
      </c>
      <c r="D5145" s="32" t="s">
        <v>77</v>
      </c>
      <c r="E5145" s="33">
        <v>21</v>
      </c>
      <c r="F5145" s="34">
        <v>104135.93</v>
      </c>
      <c r="G5145" s="34">
        <v>11069.61</v>
      </c>
      <c r="H5145" s="34">
        <v>82562.7</v>
      </c>
      <c r="I5145" s="34">
        <v>0</v>
      </c>
      <c r="J5145" s="35">
        <f t="shared" si="560"/>
        <v>93066.319999999992</v>
      </c>
      <c r="K5145" s="35">
        <f t="shared" si="561"/>
        <v>10503.619999999995</v>
      </c>
      <c r="L5145" s="35">
        <f t="shared" si="562"/>
        <v>10503.619999999995</v>
      </c>
      <c r="M5145" s="36">
        <f t="shared" si="563"/>
        <v>0.11286166681996232</v>
      </c>
      <c r="N5145" s="37">
        <f t="shared" si="564"/>
        <v>2024</v>
      </c>
      <c r="O5145" s="38" t="str">
        <f t="shared" si="565"/>
        <v>Q2</v>
      </c>
      <c r="P5145" s="37">
        <f t="shared" si="566"/>
        <v>6</v>
      </c>
    </row>
    <row r="5146" spans="1:16" x14ac:dyDescent="0.25">
      <c r="A5146" s="31">
        <v>45444</v>
      </c>
      <c r="B5146" s="32" t="s">
        <v>85</v>
      </c>
      <c r="C5146" s="32" t="s">
        <v>86</v>
      </c>
      <c r="D5146" s="32" t="s">
        <v>76</v>
      </c>
      <c r="E5146" s="33">
        <v>43</v>
      </c>
      <c r="F5146" s="34">
        <v>59950.31</v>
      </c>
      <c r="G5146" s="34">
        <v>0</v>
      </c>
      <c r="H5146" s="34">
        <v>33073.17</v>
      </c>
      <c r="I5146" s="34">
        <v>6265.87</v>
      </c>
      <c r="J5146" s="35">
        <f t="shared" si="560"/>
        <v>59950.31</v>
      </c>
      <c r="K5146" s="35">
        <f t="shared" si="561"/>
        <v>26877.14</v>
      </c>
      <c r="L5146" s="35">
        <f t="shared" si="562"/>
        <v>20611.27</v>
      </c>
      <c r="M5146" s="36">
        <f t="shared" si="563"/>
        <v>0.44832362001130605</v>
      </c>
      <c r="N5146" s="37">
        <f t="shared" si="564"/>
        <v>2024</v>
      </c>
      <c r="O5146" s="38" t="str">
        <f t="shared" si="565"/>
        <v>Q2</v>
      </c>
      <c r="P5146" s="37">
        <f t="shared" si="566"/>
        <v>6</v>
      </c>
    </row>
    <row r="5147" spans="1:16" x14ac:dyDescent="0.25">
      <c r="A5147" s="31">
        <v>45444</v>
      </c>
      <c r="B5147" s="32" t="s">
        <v>85</v>
      </c>
      <c r="C5147" s="32" t="s">
        <v>86</v>
      </c>
      <c r="D5147" s="32" t="s">
        <v>77</v>
      </c>
      <c r="E5147" s="33">
        <v>20</v>
      </c>
      <c r="F5147" s="34">
        <v>27721.46</v>
      </c>
      <c r="G5147" s="34">
        <v>2808.99</v>
      </c>
      <c r="H5147" s="34">
        <v>15291.32</v>
      </c>
      <c r="I5147" s="34">
        <v>2630.9</v>
      </c>
      <c r="J5147" s="35">
        <f t="shared" si="560"/>
        <v>24912.47</v>
      </c>
      <c r="K5147" s="35">
        <f t="shared" si="561"/>
        <v>9621.1500000000015</v>
      </c>
      <c r="L5147" s="35">
        <f t="shared" si="562"/>
        <v>6990.2500000000018</v>
      </c>
      <c r="M5147" s="36">
        <f t="shared" si="563"/>
        <v>0.3861981569872438</v>
      </c>
      <c r="N5147" s="37">
        <f t="shared" si="564"/>
        <v>2024</v>
      </c>
      <c r="O5147" s="38" t="str">
        <f t="shared" si="565"/>
        <v>Q2</v>
      </c>
      <c r="P5147" s="37">
        <f t="shared" si="566"/>
        <v>6</v>
      </c>
    </row>
    <row r="5148" spans="1:16" x14ac:dyDescent="0.25">
      <c r="A5148" s="31">
        <v>45444</v>
      </c>
      <c r="B5148" s="32" t="s">
        <v>85</v>
      </c>
      <c r="C5148" s="32" t="s">
        <v>75</v>
      </c>
      <c r="D5148" s="32" t="s">
        <v>76</v>
      </c>
      <c r="E5148" s="33">
        <v>44</v>
      </c>
      <c r="F5148" s="34">
        <v>68701.399999999994</v>
      </c>
      <c r="G5148" s="34">
        <v>0</v>
      </c>
      <c r="H5148" s="34">
        <v>36342.51</v>
      </c>
      <c r="I5148" s="34">
        <v>0</v>
      </c>
      <c r="J5148" s="35">
        <f t="shared" si="560"/>
        <v>68701.399999999994</v>
      </c>
      <c r="K5148" s="35">
        <f t="shared" si="561"/>
        <v>32358.889999999992</v>
      </c>
      <c r="L5148" s="35">
        <f t="shared" si="562"/>
        <v>32358.889999999992</v>
      </c>
      <c r="M5148" s="36">
        <f t="shared" si="563"/>
        <v>0.47100772327783708</v>
      </c>
      <c r="N5148" s="37">
        <f t="shared" si="564"/>
        <v>2024</v>
      </c>
      <c r="O5148" s="38" t="str">
        <f t="shared" si="565"/>
        <v>Q2</v>
      </c>
      <c r="P5148" s="37">
        <f t="shared" si="566"/>
        <v>6</v>
      </c>
    </row>
    <row r="5149" spans="1:16" x14ac:dyDescent="0.25">
      <c r="A5149" s="31">
        <v>45444</v>
      </c>
      <c r="B5149" s="32" t="s">
        <v>85</v>
      </c>
      <c r="C5149" s="32" t="s">
        <v>75</v>
      </c>
      <c r="D5149" s="32" t="s">
        <v>77</v>
      </c>
      <c r="E5149" s="33">
        <v>30</v>
      </c>
      <c r="F5149" s="34">
        <v>42917.89</v>
      </c>
      <c r="G5149" s="34">
        <v>4728.3500000000004</v>
      </c>
      <c r="H5149" s="34">
        <v>24045.03</v>
      </c>
      <c r="I5149" s="34">
        <v>0</v>
      </c>
      <c r="J5149" s="35">
        <f t="shared" si="560"/>
        <v>38189.54</v>
      </c>
      <c r="K5149" s="35">
        <f t="shared" si="561"/>
        <v>14144.510000000002</v>
      </c>
      <c r="L5149" s="35">
        <f t="shared" si="562"/>
        <v>14144.510000000002</v>
      </c>
      <c r="M5149" s="36">
        <f t="shared" si="563"/>
        <v>0.37037654813333709</v>
      </c>
      <c r="N5149" s="37">
        <f t="shared" si="564"/>
        <v>2024</v>
      </c>
      <c r="O5149" s="38" t="str">
        <f t="shared" si="565"/>
        <v>Q2</v>
      </c>
      <c r="P5149" s="37">
        <f t="shared" si="566"/>
        <v>6</v>
      </c>
    </row>
    <row r="5150" spans="1:16" x14ac:dyDescent="0.25">
      <c r="A5150" s="31">
        <v>45444</v>
      </c>
      <c r="B5150" s="32" t="s">
        <v>85</v>
      </c>
      <c r="C5150" s="32" t="s">
        <v>78</v>
      </c>
      <c r="D5150" s="32" t="s">
        <v>76</v>
      </c>
      <c r="E5150" s="33">
        <v>153</v>
      </c>
      <c r="F5150" s="34">
        <v>200982.88</v>
      </c>
      <c r="G5150" s="34">
        <v>0</v>
      </c>
      <c r="H5150" s="34">
        <v>103560.56</v>
      </c>
      <c r="I5150" s="34">
        <v>0</v>
      </c>
      <c r="J5150" s="35">
        <f t="shared" si="560"/>
        <v>200982.88</v>
      </c>
      <c r="K5150" s="35">
        <f t="shared" si="561"/>
        <v>97422.32</v>
      </c>
      <c r="L5150" s="35">
        <f t="shared" si="562"/>
        <v>97422.32</v>
      </c>
      <c r="M5150" s="36">
        <f t="shared" si="563"/>
        <v>0.48472944561248205</v>
      </c>
      <c r="N5150" s="37">
        <f t="shared" si="564"/>
        <v>2024</v>
      </c>
      <c r="O5150" s="38" t="str">
        <f t="shared" si="565"/>
        <v>Q2</v>
      </c>
      <c r="P5150" s="37">
        <f t="shared" si="566"/>
        <v>6</v>
      </c>
    </row>
    <row r="5151" spans="1:16" x14ac:dyDescent="0.25">
      <c r="A5151" s="31">
        <v>45444</v>
      </c>
      <c r="B5151" s="32" t="s">
        <v>85</v>
      </c>
      <c r="C5151" s="32" t="s">
        <v>78</v>
      </c>
      <c r="D5151" s="32" t="s">
        <v>77</v>
      </c>
      <c r="E5151" s="33">
        <v>83</v>
      </c>
      <c r="F5151" s="34">
        <v>103266.57</v>
      </c>
      <c r="G5151" s="34">
        <v>10499.76</v>
      </c>
      <c r="H5151" s="34">
        <v>54996.81</v>
      </c>
      <c r="I5151" s="34">
        <v>0</v>
      </c>
      <c r="J5151" s="35">
        <f t="shared" si="560"/>
        <v>92766.810000000012</v>
      </c>
      <c r="K5151" s="35">
        <f t="shared" si="561"/>
        <v>37770.000000000015</v>
      </c>
      <c r="L5151" s="35">
        <f t="shared" si="562"/>
        <v>37770.000000000015</v>
      </c>
      <c r="M5151" s="36">
        <f t="shared" si="563"/>
        <v>0.4071499278675208</v>
      </c>
      <c r="N5151" s="37">
        <f t="shared" si="564"/>
        <v>2024</v>
      </c>
      <c r="O5151" s="38" t="str">
        <f t="shared" si="565"/>
        <v>Q2</v>
      </c>
      <c r="P5151" s="37">
        <f t="shared" si="566"/>
        <v>6</v>
      </c>
    </row>
    <row r="5152" spans="1:16" x14ac:dyDescent="0.25">
      <c r="A5152" s="31">
        <v>45444</v>
      </c>
      <c r="B5152" s="32" t="s">
        <v>85</v>
      </c>
      <c r="C5152" s="32" t="s">
        <v>79</v>
      </c>
      <c r="D5152" s="32" t="s">
        <v>76</v>
      </c>
      <c r="E5152" s="33">
        <v>25</v>
      </c>
      <c r="F5152" s="34">
        <v>30047.24</v>
      </c>
      <c r="G5152" s="34">
        <v>0</v>
      </c>
      <c r="H5152" s="34">
        <v>17399.939999999999</v>
      </c>
      <c r="I5152" s="34">
        <v>0</v>
      </c>
      <c r="J5152" s="35">
        <f t="shared" si="560"/>
        <v>30047.24</v>
      </c>
      <c r="K5152" s="35">
        <f t="shared" si="561"/>
        <v>12647.300000000003</v>
      </c>
      <c r="L5152" s="35">
        <f t="shared" si="562"/>
        <v>12647.300000000003</v>
      </c>
      <c r="M5152" s="36">
        <f t="shared" si="563"/>
        <v>0.4209138676297724</v>
      </c>
      <c r="N5152" s="37">
        <f t="shared" si="564"/>
        <v>2024</v>
      </c>
      <c r="O5152" s="38" t="str">
        <f t="shared" si="565"/>
        <v>Q2</v>
      </c>
      <c r="P5152" s="37">
        <f t="shared" si="566"/>
        <v>6</v>
      </c>
    </row>
    <row r="5153" spans="1:16" x14ac:dyDescent="0.25">
      <c r="A5153" s="31">
        <v>45444</v>
      </c>
      <c r="B5153" s="32" t="s">
        <v>85</v>
      </c>
      <c r="C5153" s="32" t="s">
        <v>79</v>
      </c>
      <c r="D5153" s="32" t="s">
        <v>77</v>
      </c>
      <c r="E5153" s="33">
        <v>9</v>
      </c>
      <c r="F5153" s="34">
        <v>8905.77</v>
      </c>
      <c r="G5153" s="34">
        <v>1157.76</v>
      </c>
      <c r="H5153" s="34">
        <v>4391.68</v>
      </c>
      <c r="I5153" s="34">
        <v>0</v>
      </c>
      <c r="J5153" s="35">
        <f t="shared" si="560"/>
        <v>7748.01</v>
      </c>
      <c r="K5153" s="35">
        <f t="shared" si="561"/>
        <v>3356.33</v>
      </c>
      <c r="L5153" s="35">
        <f t="shared" si="562"/>
        <v>3356.33</v>
      </c>
      <c r="M5153" s="36">
        <f t="shared" si="563"/>
        <v>0.43318606971338447</v>
      </c>
      <c r="N5153" s="37">
        <f t="shared" si="564"/>
        <v>2024</v>
      </c>
      <c r="O5153" s="38" t="str">
        <f t="shared" si="565"/>
        <v>Q2</v>
      </c>
      <c r="P5153" s="37">
        <f t="shared" si="566"/>
        <v>6</v>
      </c>
    </row>
    <row r="5154" spans="1:16" x14ac:dyDescent="0.25">
      <c r="A5154" s="31">
        <v>45474</v>
      </c>
      <c r="B5154" s="32" t="s">
        <v>74</v>
      </c>
      <c r="C5154" s="32" t="s">
        <v>86</v>
      </c>
      <c r="D5154" s="32" t="s">
        <v>76</v>
      </c>
      <c r="E5154" s="33">
        <v>100</v>
      </c>
      <c r="F5154" s="34">
        <v>52771.5</v>
      </c>
      <c r="G5154" s="34">
        <v>0</v>
      </c>
      <c r="H5154" s="34">
        <v>30427.38</v>
      </c>
      <c r="I5154" s="34">
        <v>5528.56</v>
      </c>
      <c r="J5154" s="35">
        <f t="shared" si="560"/>
        <v>52771.5</v>
      </c>
      <c r="K5154" s="35">
        <f t="shared" si="561"/>
        <v>22344.12</v>
      </c>
      <c r="L5154" s="35">
        <f t="shared" si="562"/>
        <v>16815.559999999998</v>
      </c>
      <c r="M5154" s="36">
        <f t="shared" si="563"/>
        <v>0.42341263750319774</v>
      </c>
      <c r="N5154" s="37">
        <f t="shared" si="564"/>
        <v>2024</v>
      </c>
      <c r="O5154" s="38" t="str">
        <f t="shared" si="565"/>
        <v>Q3</v>
      </c>
      <c r="P5154" s="37">
        <f t="shared" si="566"/>
        <v>7</v>
      </c>
    </row>
    <row r="5155" spans="1:16" x14ac:dyDescent="0.25">
      <c r="A5155" s="31">
        <v>45474</v>
      </c>
      <c r="B5155" s="32" t="s">
        <v>74</v>
      </c>
      <c r="C5155" s="32" t="s">
        <v>86</v>
      </c>
      <c r="D5155" s="32" t="s">
        <v>77</v>
      </c>
      <c r="E5155" s="33">
        <v>116</v>
      </c>
      <c r="F5155" s="34">
        <v>49943.17</v>
      </c>
      <c r="G5155" s="34">
        <v>5474.61</v>
      </c>
      <c r="H5155" s="34">
        <v>29625.33</v>
      </c>
      <c r="I5155" s="34">
        <v>4684.87</v>
      </c>
      <c r="J5155" s="35">
        <f t="shared" si="560"/>
        <v>44468.56</v>
      </c>
      <c r="K5155" s="35">
        <f t="shared" si="561"/>
        <v>14843.229999999996</v>
      </c>
      <c r="L5155" s="35">
        <f t="shared" si="562"/>
        <v>10158.359999999997</v>
      </c>
      <c r="M5155" s="36">
        <f t="shared" si="563"/>
        <v>0.33379155969970686</v>
      </c>
      <c r="N5155" s="37">
        <f t="shared" si="564"/>
        <v>2024</v>
      </c>
      <c r="O5155" s="38" t="str">
        <f t="shared" si="565"/>
        <v>Q3</v>
      </c>
      <c r="P5155" s="37">
        <f t="shared" si="566"/>
        <v>7</v>
      </c>
    </row>
    <row r="5156" spans="1:16" x14ac:dyDescent="0.25">
      <c r="A5156" s="31">
        <v>45474</v>
      </c>
      <c r="B5156" s="32" t="s">
        <v>74</v>
      </c>
      <c r="C5156" s="32" t="s">
        <v>75</v>
      </c>
      <c r="D5156" s="32" t="s">
        <v>76</v>
      </c>
      <c r="E5156" s="33">
        <v>121</v>
      </c>
      <c r="F5156" s="34">
        <v>60592.4</v>
      </c>
      <c r="G5156" s="34">
        <v>0</v>
      </c>
      <c r="H5156" s="34">
        <v>31535.32</v>
      </c>
      <c r="I5156" s="34">
        <v>0</v>
      </c>
      <c r="J5156" s="35">
        <f t="shared" si="560"/>
        <v>60592.4</v>
      </c>
      <c r="K5156" s="35">
        <f t="shared" si="561"/>
        <v>29057.08</v>
      </c>
      <c r="L5156" s="35">
        <f t="shared" si="562"/>
        <v>29057.08</v>
      </c>
      <c r="M5156" s="36">
        <f t="shared" si="563"/>
        <v>0.47954991054983798</v>
      </c>
      <c r="N5156" s="37">
        <f t="shared" si="564"/>
        <v>2024</v>
      </c>
      <c r="O5156" s="38" t="str">
        <f t="shared" si="565"/>
        <v>Q3</v>
      </c>
      <c r="P5156" s="37">
        <f t="shared" si="566"/>
        <v>7</v>
      </c>
    </row>
    <row r="5157" spans="1:16" x14ac:dyDescent="0.25">
      <c r="A5157" s="31">
        <v>45474</v>
      </c>
      <c r="B5157" s="32" t="s">
        <v>74</v>
      </c>
      <c r="C5157" s="32" t="s">
        <v>75</v>
      </c>
      <c r="D5157" s="32" t="s">
        <v>77</v>
      </c>
      <c r="E5157" s="33">
        <v>97</v>
      </c>
      <c r="F5157" s="34">
        <v>45370.21</v>
      </c>
      <c r="G5157" s="34">
        <v>5166.88</v>
      </c>
      <c r="H5157" s="34">
        <v>26543.9</v>
      </c>
      <c r="I5157" s="34">
        <v>0</v>
      </c>
      <c r="J5157" s="35">
        <f t="shared" si="560"/>
        <v>40203.33</v>
      </c>
      <c r="K5157" s="35">
        <f t="shared" si="561"/>
        <v>13659.43</v>
      </c>
      <c r="L5157" s="35">
        <f t="shared" si="562"/>
        <v>13659.43</v>
      </c>
      <c r="M5157" s="36">
        <f t="shared" si="563"/>
        <v>0.3397586717319187</v>
      </c>
      <c r="N5157" s="37">
        <f t="shared" si="564"/>
        <v>2024</v>
      </c>
      <c r="O5157" s="38" t="str">
        <f t="shared" si="565"/>
        <v>Q3</v>
      </c>
      <c r="P5157" s="37">
        <f t="shared" si="566"/>
        <v>7</v>
      </c>
    </row>
    <row r="5158" spans="1:16" x14ac:dyDescent="0.25">
      <c r="A5158" s="31">
        <v>45474</v>
      </c>
      <c r="B5158" s="32" t="s">
        <v>74</v>
      </c>
      <c r="C5158" s="32" t="s">
        <v>78</v>
      </c>
      <c r="D5158" s="32" t="s">
        <v>76</v>
      </c>
      <c r="E5158" s="33">
        <v>566</v>
      </c>
      <c r="F5158" s="34">
        <v>243747.34</v>
      </c>
      <c r="G5158" s="34">
        <v>0</v>
      </c>
      <c r="H5158" s="34">
        <v>142285.31</v>
      </c>
      <c r="I5158" s="34">
        <v>0</v>
      </c>
      <c r="J5158" s="35">
        <f t="shared" si="560"/>
        <v>243747.34</v>
      </c>
      <c r="K5158" s="35">
        <f t="shared" si="561"/>
        <v>101462.03</v>
      </c>
      <c r="L5158" s="35">
        <f t="shared" si="562"/>
        <v>101462.03</v>
      </c>
      <c r="M5158" s="36">
        <f t="shared" si="563"/>
        <v>0.41625902461130448</v>
      </c>
      <c r="N5158" s="37">
        <f t="shared" si="564"/>
        <v>2024</v>
      </c>
      <c r="O5158" s="38" t="str">
        <f t="shared" si="565"/>
        <v>Q3</v>
      </c>
      <c r="P5158" s="37">
        <f t="shared" si="566"/>
        <v>7</v>
      </c>
    </row>
    <row r="5159" spans="1:16" x14ac:dyDescent="0.25">
      <c r="A5159" s="31">
        <v>45474</v>
      </c>
      <c r="B5159" s="32" t="s">
        <v>74</v>
      </c>
      <c r="C5159" s="32" t="s">
        <v>78</v>
      </c>
      <c r="D5159" s="32" t="s">
        <v>77</v>
      </c>
      <c r="E5159" s="33">
        <v>125</v>
      </c>
      <c r="F5159" s="34">
        <v>56643.93</v>
      </c>
      <c r="G5159" s="34">
        <v>5893.29</v>
      </c>
      <c r="H5159" s="34">
        <v>33329.89</v>
      </c>
      <c r="I5159" s="34">
        <v>0</v>
      </c>
      <c r="J5159" s="35">
        <f t="shared" si="560"/>
        <v>50750.64</v>
      </c>
      <c r="K5159" s="35">
        <f t="shared" si="561"/>
        <v>17420.75</v>
      </c>
      <c r="L5159" s="35">
        <f t="shared" si="562"/>
        <v>17420.75</v>
      </c>
      <c r="M5159" s="36">
        <f t="shared" si="563"/>
        <v>0.34326168103495835</v>
      </c>
      <c r="N5159" s="37">
        <f t="shared" si="564"/>
        <v>2024</v>
      </c>
      <c r="O5159" s="38" t="str">
        <f t="shared" si="565"/>
        <v>Q3</v>
      </c>
      <c r="P5159" s="37">
        <f t="shared" si="566"/>
        <v>7</v>
      </c>
    </row>
    <row r="5160" spans="1:16" x14ac:dyDescent="0.25">
      <c r="A5160" s="31">
        <v>45474</v>
      </c>
      <c r="B5160" s="32" t="s">
        <v>74</v>
      </c>
      <c r="C5160" s="32" t="s">
        <v>79</v>
      </c>
      <c r="D5160" s="32" t="s">
        <v>76</v>
      </c>
      <c r="E5160" s="33">
        <v>52</v>
      </c>
      <c r="F5160" s="34">
        <v>20340.03</v>
      </c>
      <c r="G5160" s="34">
        <v>0</v>
      </c>
      <c r="H5160" s="34">
        <v>12366.73</v>
      </c>
      <c r="I5160" s="34">
        <v>0</v>
      </c>
      <c r="J5160" s="35">
        <f t="shared" si="560"/>
        <v>20340.03</v>
      </c>
      <c r="K5160" s="35">
        <f t="shared" si="561"/>
        <v>7973.2999999999993</v>
      </c>
      <c r="L5160" s="35">
        <f t="shared" si="562"/>
        <v>7973.2999999999993</v>
      </c>
      <c r="M5160" s="36">
        <f t="shared" si="563"/>
        <v>0.39200040511248013</v>
      </c>
      <c r="N5160" s="37">
        <f t="shared" si="564"/>
        <v>2024</v>
      </c>
      <c r="O5160" s="38" t="str">
        <f t="shared" si="565"/>
        <v>Q3</v>
      </c>
      <c r="P5160" s="37">
        <f t="shared" si="566"/>
        <v>7</v>
      </c>
    </row>
    <row r="5161" spans="1:16" x14ac:dyDescent="0.25">
      <c r="A5161" s="31">
        <v>45474</v>
      </c>
      <c r="B5161" s="32" t="s">
        <v>74</v>
      </c>
      <c r="C5161" s="32" t="s">
        <v>79</v>
      </c>
      <c r="D5161" s="32" t="s">
        <v>77</v>
      </c>
      <c r="E5161" s="33">
        <v>54</v>
      </c>
      <c r="F5161" s="34">
        <v>23212.9</v>
      </c>
      <c r="G5161" s="34">
        <v>2435.4899999999998</v>
      </c>
      <c r="H5161" s="34">
        <v>14703.12</v>
      </c>
      <c r="I5161" s="34">
        <v>0</v>
      </c>
      <c r="J5161" s="35">
        <f t="shared" si="560"/>
        <v>20777.410000000003</v>
      </c>
      <c r="K5161" s="35">
        <f t="shared" si="561"/>
        <v>6074.2900000000027</v>
      </c>
      <c r="L5161" s="35">
        <f t="shared" si="562"/>
        <v>6074.2900000000027</v>
      </c>
      <c r="M5161" s="36">
        <f t="shared" si="563"/>
        <v>0.29235068278481302</v>
      </c>
      <c r="N5161" s="37">
        <f t="shared" si="564"/>
        <v>2024</v>
      </c>
      <c r="O5161" s="38" t="str">
        <f t="shared" si="565"/>
        <v>Q3</v>
      </c>
      <c r="P5161" s="37">
        <f t="shared" si="566"/>
        <v>7</v>
      </c>
    </row>
    <row r="5162" spans="1:16" x14ac:dyDescent="0.25">
      <c r="A5162" s="31">
        <v>45474</v>
      </c>
      <c r="B5162" s="32" t="s">
        <v>80</v>
      </c>
      <c r="C5162" s="32" t="s">
        <v>86</v>
      </c>
      <c r="D5162" s="32" t="s">
        <v>76</v>
      </c>
      <c r="E5162" s="33">
        <v>46</v>
      </c>
      <c r="F5162" s="34">
        <v>284061.81</v>
      </c>
      <c r="G5162" s="34">
        <v>0</v>
      </c>
      <c r="H5162" s="34">
        <v>238456.07</v>
      </c>
      <c r="I5162" s="34">
        <v>29823.31</v>
      </c>
      <c r="J5162" s="35">
        <f t="shared" si="560"/>
        <v>284061.81</v>
      </c>
      <c r="K5162" s="35">
        <f t="shared" si="561"/>
        <v>45605.739999999991</v>
      </c>
      <c r="L5162" s="35">
        <f t="shared" si="562"/>
        <v>15782.429999999989</v>
      </c>
      <c r="M5162" s="36">
        <f t="shared" si="563"/>
        <v>0.16054864960552068</v>
      </c>
      <c r="N5162" s="37">
        <f t="shared" si="564"/>
        <v>2024</v>
      </c>
      <c r="O5162" s="38" t="str">
        <f t="shared" si="565"/>
        <v>Q3</v>
      </c>
      <c r="P5162" s="37">
        <f t="shared" si="566"/>
        <v>7</v>
      </c>
    </row>
    <row r="5163" spans="1:16" x14ac:dyDescent="0.25">
      <c r="A5163" s="31">
        <v>45474</v>
      </c>
      <c r="B5163" s="32" t="s">
        <v>80</v>
      </c>
      <c r="C5163" s="32" t="s">
        <v>86</v>
      </c>
      <c r="D5163" s="32" t="s">
        <v>77</v>
      </c>
      <c r="E5163" s="33">
        <v>37</v>
      </c>
      <c r="F5163" s="34">
        <v>205161.08</v>
      </c>
      <c r="G5163" s="34">
        <v>22300.240000000002</v>
      </c>
      <c r="H5163" s="34">
        <v>175514.31</v>
      </c>
      <c r="I5163" s="34">
        <v>19212.04</v>
      </c>
      <c r="J5163" s="35">
        <f t="shared" si="560"/>
        <v>182860.84</v>
      </c>
      <c r="K5163" s="35">
        <f t="shared" si="561"/>
        <v>7346.5299999999988</v>
      </c>
      <c r="L5163" s="35">
        <f t="shared" si="562"/>
        <v>-11865.510000000002</v>
      </c>
      <c r="M5163" s="36">
        <f t="shared" si="563"/>
        <v>4.0175523638631423E-2</v>
      </c>
      <c r="N5163" s="37">
        <f t="shared" si="564"/>
        <v>2024</v>
      </c>
      <c r="O5163" s="38" t="str">
        <f t="shared" si="565"/>
        <v>Q3</v>
      </c>
      <c r="P5163" s="37">
        <f t="shared" si="566"/>
        <v>7</v>
      </c>
    </row>
    <row r="5164" spans="1:16" x14ac:dyDescent="0.25">
      <c r="A5164" s="31">
        <v>45474</v>
      </c>
      <c r="B5164" s="32" t="s">
        <v>80</v>
      </c>
      <c r="C5164" s="32" t="s">
        <v>75</v>
      </c>
      <c r="D5164" s="32" t="s">
        <v>76</v>
      </c>
      <c r="E5164" s="33">
        <v>56</v>
      </c>
      <c r="F5164" s="34">
        <v>362012.33</v>
      </c>
      <c r="G5164" s="34">
        <v>0</v>
      </c>
      <c r="H5164" s="34">
        <v>303079.8</v>
      </c>
      <c r="I5164" s="34">
        <v>0</v>
      </c>
      <c r="J5164" s="35">
        <f t="shared" si="560"/>
        <v>362012.33</v>
      </c>
      <c r="K5164" s="35">
        <f t="shared" si="561"/>
        <v>58932.530000000028</v>
      </c>
      <c r="L5164" s="35">
        <f t="shared" si="562"/>
        <v>58932.530000000028</v>
      </c>
      <c r="M5164" s="36">
        <f t="shared" si="563"/>
        <v>0.16279149939450965</v>
      </c>
      <c r="N5164" s="37">
        <f t="shared" si="564"/>
        <v>2024</v>
      </c>
      <c r="O5164" s="38" t="str">
        <f t="shared" si="565"/>
        <v>Q3</v>
      </c>
      <c r="P5164" s="37">
        <f t="shared" si="566"/>
        <v>7</v>
      </c>
    </row>
    <row r="5165" spans="1:16" x14ac:dyDescent="0.25">
      <c r="A5165" s="31">
        <v>45474</v>
      </c>
      <c r="B5165" s="32" t="s">
        <v>80</v>
      </c>
      <c r="C5165" s="32" t="s">
        <v>75</v>
      </c>
      <c r="D5165" s="32" t="s">
        <v>77</v>
      </c>
      <c r="E5165" s="33">
        <v>36</v>
      </c>
      <c r="F5165" s="34">
        <v>231512.9</v>
      </c>
      <c r="G5165" s="34">
        <v>25593.43</v>
      </c>
      <c r="H5165" s="34">
        <v>193954.15</v>
      </c>
      <c r="I5165" s="34">
        <v>0</v>
      </c>
      <c r="J5165" s="35">
        <f t="shared" si="560"/>
        <v>205919.47</v>
      </c>
      <c r="K5165" s="35">
        <f t="shared" si="561"/>
        <v>11965.320000000007</v>
      </c>
      <c r="L5165" s="35">
        <f t="shared" si="562"/>
        <v>11965.320000000007</v>
      </c>
      <c r="M5165" s="36">
        <f t="shared" si="563"/>
        <v>5.8106792912782881E-2</v>
      </c>
      <c r="N5165" s="37">
        <f t="shared" si="564"/>
        <v>2024</v>
      </c>
      <c r="O5165" s="38" t="str">
        <f t="shared" si="565"/>
        <v>Q3</v>
      </c>
      <c r="P5165" s="37">
        <f t="shared" si="566"/>
        <v>7</v>
      </c>
    </row>
    <row r="5166" spans="1:16" x14ac:dyDescent="0.25">
      <c r="A5166" s="31">
        <v>45474</v>
      </c>
      <c r="B5166" s="32" t="s">
        <v>80</v>
      </c>
      <c r="C5166" s="32" t="s">
        <v>78</v>
      </c>
      <c r="D5166" s="32" t="s">
        <v>76</v>
      </c>
      <c r="E5166" s="33">
        <v>123</v>
      </c>
      <c r="F5166" s="34">
        <v>852203.06</v>
      </c>
      <c r="G5166" s="34">
        <v>0</v>
      </c>
      <c r="H5166" s="34">
        <v>725885.02</v>
      </c>
      <c r="I5166" s="34">
        <v>0</v>
      </c>
      <c r="J5166" s="35">
        <f t="shared" si="560"/>
        <v>852203.06</v>
      </c>
      <c r="K5166" s="35">
        <f t="shared" si="561"/>
        <v>126318.04000000004</v>
      </c>
      <c r="L5166" s="35">
        <f t="shared" si="562"/>
        <v>126318.04000000004</v>
      </c>
      <c r="M5166" s="36">
        <f t="shared" si="563"/>
        <v>0.1482252833027847</v>
      </c>
      <c r="N5166" s="37">
        <f t="shared" si="564"/>
        <v>2024</v>
      </c>
      <c r="O5166" s="38" t="str">
        <f t="shared" si="565"/>
        <v>Q3</v>
      </c>
      <c r="P5166" s="37">
        <f t="shared" si="566"/>
        <v>7</v>
      </c>
    </row>
    <row r="5167" spans="1:16" x14ac:dyDescent="0.25">
      <c r="A5167" s="31">
        <v>45474</v>
      </c>
      <c r="B5167" s="32" t="s">
        <v>80</v>
      </c>
      <c r="C5167" s="32" t="s">
        <v>78</v>
      </c>
      <c r="D5167" s="32" t="s">
        <v>77</v>
      </c>
      <c r="E5167" s="33">
        <v>32</v>
      </c>
      <c r="F5167" s="34">
        <v>201523.11</v>
      </c>
      <c r="G5167" s="34">
        <v>19455.16</v>
      </c>
      <c r="H5167" s="34">
        <v>169707.95</v>
      </c>
      <c r="I5167" s="34">
        <v>0</v>
      </c>
      <c r="J5167" s="35">
        <f t="shared" si="560"/>
        <v>182067.94999999998</v>
      </c>
      <c r="K5167" s="35">
        <f t="shared" si="561"/>
        <v>12359.999999999971</v>
      </c>
      <c r="L5167" s="35">
        <f t="shared" si="562"/>
        <v>12359.999999999971</v>
      </c>
      <c r="M5167" s="36">
        <f t="shared" si="563"/>
        <v>6.7886742284954449E-2</v>
      </c>
      <c r="N5167" s="37">
        <f t="shared" si="564"/>
        <v>2024</v>
      </c>
      <c r="O5167" s="38" t="str">
        <f t="shared" si="565"/>
        <v>Q3</v>
      </c>
      <c r="P5167" s="37">
        <f t="shared" si="566"/>
        <v>7</v>
      </c>
    </row>
    <row r="5168" spans="1:16" x14ac:dyDescent="0.25">
      <c r="A5168" s="31">
        <v>45474</v>
      </c>
      <c r="B5168" s="32" t="s">
        <v>80</v>
      </c>
      <c r="C5168" s="32" t="s">
        <v>79</v>
      </c>
      <c r="D5168" s="32" t="s">
        <v>76</v>
      </c>
      <c r="E5168" s="33">
        <v>19</v>
      </c>
      <c r="F5168" s="34">
        <v>149071.4</v>
      </c>
      <c r="G5168" s="34">
        <v>0</v>
      </c>
      <c r="H5168" s="34">
        <v>126177.62</v>
      </c>
      <c r="I5168" s="34">
        <v>0</v>
      </c>
      <c r="J5168" s="35">
        <f t="shared" si="560"/>
        <v>149071.4</v>
      </c>
      <c r="K5168" s="35">
        <f t="shared" si="561"/>
        <v>22893.78</v>
      </c>
      <c r="L5168" s="35">
        <f t="shared" si="562"/>
        <v>22893.78</v>
      </c>
      <c r="M5168" s="36">
        <f t="shared" si="563"/>
        <v>0.1535759374366914</v>
      </c>
      <c r="N5168" s="37">
        <f t="shared" si="564"/>
        <v>2024</v>
      </c>
      <c r="O5168" s="38" t="str">
        <f t="shared" si="565"/>
        <v>Q3</v>
      </c>
      <c r="P5168" s="37">
        <f t="shared" si="566"/>
        <v>7</v>
      </c>
    </row>
    <row r="5169" spans="1:16" x14ac:dyDescent="0.25">
      <c r="A5169" s="31">
        <v>45474</v>
      </c>
      <c r="B5169" s="32" t="s">
        <v>80</v>
      </c>
      <c r="C5169" s="32" t="s">
        <v>79</v>
      </c>
      <c r="D5169" s="32" t="s">
        <v>77</v>
      </c>
      <c r="E5169" s="33">
        <v>9</v>
      </c>
      <c r="F5169" s="34">
        <v>51015.22</v>
      </c>
      <c r="G5169" s="34">
        <v>4930.1000000000004</v>
      </c>
      <c r="H5169" s="34">
        <v>46350.35</v>
      </c>
      <c r="I5169" s="34">
        <v>0</v>
      </c>
      <c r="J5169" s="35">
        <f t="shared" si="560"/>
        <v>46085.120000000003</v>
      </c>
      <c r="K5169" s="35">
        <f t="shared" si="561"/>
        <v>-265.22999999999593</v>
      </c>
      <c r="L5169" s="35">
        <f t="shared" si="562"/>
        <v>-265.22999999999593</v>
      </c>
      <c r="M5169" s="36">
        <f t="shared" si="563"/>
        <v>-5.7552199061214537E-3</v>
      </c>
      <c r="N5169" s="37">
        <f t="shared" si="564"/>
        <v>2024</v>
      </c>
      <c r="O5169" s="38" t="str">
        <f t="shared" si="565"/>
        <v>Q3</v>
      </c>
      <c r="P5169" s="37">
        <f t="shared" si="566"/>
        <v>7</v>
      </c>
    </row>
    <row r="5170" spans="1:16" x14ac:dyDescent="0.25">
      <c r="A5170" s="31">
        <v>45474</v>
      </c>
      <c r="B5170" s="32" t="s">
        <v>81</v>
      </c>
      <c r="C5170" s="32" t="s">
        <v>86</v>
      </c>
      <c r="D5170" s="32" t="s">
        <v>76</v>
      </c>
      <c r="E5170" s="33">
        <v>101</v>
      </c>
      <c r="F5170" s="34">
        <v>86760.21</v>
      </c>
      <c r="G5170" s="34">
        <v>0</v>
      </c>
      <c r="H5170" s="34">
        <v>38598.42</v>
      </c>
      <c r="I5170" s="34">
        <v>9089.7199999999993</v>
      </c>
      <c r="J5170" s="35">
        <f t="shared" si="560"/>
        <v>86760.21</v>
      </c>
      <c r="K5170" s="35">
        <f t="shared" si="561"/>
        <v>48161.790000000008</v>
      </c>
      <c r="L5170" s="35">
        <f t="shared" si="562"/>
        <v>39072.070000000007</v>
      </c>
      <c r="M5170" s="36">
        <f t="shared" si="563"/>
        <v>0.5551138015917666</v>
      </c>
      <c r="N5170" s="37">
        <f t="shared" si="564"/>
        <v>2024</v>
      </c>
      <c r="O5170" s="38" t="str">
        <f t="shared" si="565"/>
        <v>Q3</v>
      </c>
      <c r="P5170" s="37">
        <f t="shared" si="566"/>
        <v>7</v>
      </c>
    </row>
    <row r="5171" spans="1:16" x14ac:dyDescent="0.25">
      <c r="A5171" s="31">
        <v>45474</v>
      </c>
      <c r="B5171" s="32" t="s">
        <v>81</v>
      </c>
      <c r="C5171" s="32" t="s">
        <v>86</v>
      </c>
      <c r="D5171" s="32" t="s">
        <v>77</v>
      </c>
      <c r="E5171" s="33">
        <v>52</v>
      </c>
      <c r="F5171" s="34">
        <v>45387.74</v>
      </c>
      <c r="G5171" s="34">
        <v>4904.6499999999996</v>
      </c>
      <c r="H5171" s="34">
        <v>19845.34</v>
      </c>
      <c r="I5171" s="34">
        <v>4261.5200000000004</v>
      </c>
      <c r="J5171" s="35">
        <f t="shared" si="560"/>
        <v>40483.089999999997</v>
      </c>
      <c r="K5171" s="35">
        <f t="shared" si="561"/>
        <v>20637.749999999996</v>
      </c>
      <c r="L5171" s="35">
        <f t="shared" si="562"/>
        <v>16376.229999999996</v>
      </c>
      <c r="M5171" s="36">
        <f t="shared" si="563"/>
        <v>0.50978692584978069</v>
      </c>
      <c r="N5171" s="37">
        <f t="shared" si="564"/>
        <v>2024</v>
      </c>
      <c r="O5171" s="38" t="str">
        <f t="shared" si="565"/>
        <v>Q3</v>
      </c>
      <c r="P5171" s="37">
        <f t="shared" si="566"/>
        <v>7</v>
      </c>
    </row>
    <row r="5172" spans="1:16" x14ac:dyDescent="0.25">
      <c r="A5172" s="31">
        <v>45474</v>
      </c>
      <c r="B5172" s="32" t="s">
        <v>81</v>
      </c>
      <c r="C5172" s="32" t="s">
        <v>75</v>
      </c>
      <c r="D5172" s="32" t="s">
        <v>76</v>
      </c>
      <c r="E5172" s="33">
        <v>85</v>
      </c>
      <c r="F5172" s="34">
        <v>68395.61</v>
      </c>
      <c r="G5172" s="34">
        <v>0</v>
      </c>
      <c r="H5172" s="34">
        <v>29674.12</v>
      </c>
      <c r="I5172" s="34">
        <v>0</v>
      </c>
      <c r="J5172" s="35">
        <f t="shared" si="560"/>
        <v>68395.61</v>
      </c>
      <c r="K5172" s="35">
        <f t="shared" si="561"/>
        <v>38721.490000000005</v>
      </c>
      <c r="L5172" s="35">
        <f t="shared" si="562"/>
        <v>38721.490000000005</v>
      </c>
      <c r="M5172" s="36">
        <f t="shared" si="563"/>
        <v>0.56613999056372188</v>
      </c>
      <c r="N5172" s="37">
        <f t="shared" si="564"/>
        <v>2024</v>
      </c>
      <c r="O5172" s="38" t="str">
        <f t="shared" si="565"/>
        <v>Q3</v>
      </c>
      <c r="P5172" s="37">
        <f t="shared" si="566"/>
        <v>7</v>
      </c>
    </row>
    <row r="5173" spans="1:16" x14ac:dyDescent="0.25">
      <c r="A5173" s="31">
        <v>45474</v>
      </c>
      <c r="B5173" s="32" t="s">
        <v>81</v>
      </c>
      <c r="C5173" s="32" t="s">
        <v>75</v>
      </c>
      <c r="D5173" s="32" t="s">
        <v>77</v>
      </c>
      <c r="E5173" s="33">
        <v>63</v>
      </c>
      <c r="F5173" s="34">
        <v>47331.5</v>
      </c>
      <c r="G5173" s="34">
        <v>5263.74</v>
      </c>
      <c r="H5173" s="34">
        <v>21270.55</v>
      </c>
      <c r="I5173" s="34">
        <v>0</v>
      </c>
      <c r="J5173" s="35">
        <f t="shared" si="560"/>
        <v>42067.76</v>
      </c>
      <c r="K5173" s="35">
        <f t="shared" si="561"/>
        <v>20797.210000000003</v>
      </c>
      <c r="L5173" s="35">
        <f t="shared" si="562"/>
        <v>20797.210000000003</v>
      </c>
      <c r="M5173" s="36">
        <f t="shared" si="563"/>
        <v>0.49437407648992965</v>
      </c>
      <c r="N5173" s="37">
        <f t="shared" si="564"/>
        <v>2024</v>
      </c>
      <c r="O5173" s="38" t="str">
        <f t="shared" si="565"/>
        <v>Q3</v>
      </c>
      <c r="P5173" s="37">
        <f t="shared" si="566"/>
        <v>7</v>
      </c>
    </row>
    <row r="5174" spans="1:16" x14ac:dyDescent="0.25">
      <c r="A5174" s="31">
        <v>45474</v>
      </c>
      <c r="B5174" s="32" t="s">
        <v>81</v>
      </c>
      <c r="C5174" s="32" t="s">
        <v>78</v>
      </c>
      <c r="D5174" s="32" t="s">
        <v>76</v>
      </c>
      <c r="E5174" s="33">
        <v>355</v>
      </c>
      <c r="F5174" s="34">
        <v>280864.23</v>
      </c>
      <c r="G5174" s="34">
        <v>0</v>
      </c>
      <c r="H5174" s="34">
        <v>122240.84</v>
      </c>
      <c r="I5174" s="34">
        <v>0</v>
      </c>
      <c r="J5174" s="35">
        <f t="shared" si="560"/>
        <v>280864.23</v>
      </c>
      <c r="K5174" s="35">
        <f t="shared" si="561"/>
        <v>158623.38999999998</v>
      </c>
      <c r="L5174" s="35">
        <f t="shared" si="562"/>
        <v>158623.38999999998</v>
      </c>
      <c r="M5174" s="36">
        <f t="shared" si="563"/>
        <v>0.56476892767726239</v>
      </c>
      <c r="N5174" s="37">
        <f t="shared" si="564"/>
        <v>2024</v>
      </c>
      <c r="O5174" s="38" t="str">
        <f t="shared" si="565"/>
        <v>Q3</v>
      </c>
      <c r="P5174" s="37">
        <f t="shared" si="566"/>
        <v>7</v>
      </c>
    </row>
    <row r="5175" spans="1:16" x14ac:dyDescent="0.25">
      <c r="A5175" s="31">
        <v>45474</v>
      </c>
      <c r="B5175" s="32" t="s">
        <v>81</v>
      </c>
      <c r="C5175" s="32" t="s">
        <v>78</v>
      </c>
      <c r="D5175" s="32" t="s">
        <v>77</v>
      </c>
      <c r="E5175" s="33">
        <v>128</v>
      </c>
      <c r="F5175" s="34">
        <v>107794.99</v>
      </c>
      <c r="G5175" s="34">
        <v>11354.15</v>
      </c>
      <c r="H5175" s="34">
        <v>47666</v>
      </c>
      <c r="I5175" s="34">
        <v>0</v>
      </c>
      <c r="J5175" s="35">
        <f t="shared" si="560"/>
        <v>96440.840000000011</v>
      </c>
      <c r="K5175" s="35">
        <f t="shared" si="561"/>
        <v>48774.840000000011</v>
      </c>
      <c r="L5175" s="35">
        <f t="shared" si="562"/>
        <v>48774.840000000011</v>
      </c>
      <c r="M5175" s="36">
        <f t="shared" si="563"/>
        <v>0.50574880932185995</v>
      </c>
      <c r="N5175" s="37">
        <f t="shared" si="564"/>
        <v>2024</v>
      </c>
      <c r="O5175" s="38" t="str">
        <f t="shared" si="565"/>
        <v>Q3</v>
      </c>
      <c r="P5175" s="37">
        <f t="shared" si="566"/>
        <v>7</v>
      </c>
    </row>
    <row r="5176" spans="1:16" x14ac:dyDescent="0.25">
      <c r="A5176" s="31">
        <v>45474</v>
      </c>
      <c r="B5176" s="32" t="s">
        <v>81</v>
      </c>
      <c r="C5176" s="32" t="s">
        <v>79</v>
      </c>
      <c r="D5176" s="32" t="s">
        <v>76</v>
      </c>
      <c r="E5176" s="33">
        <v>38</v>
      </c>
      <c r="F5176" s="34">
        <v>30266.29</v>
      </c>
      <c r="G5176" s="34">
        <v>0</v>
      </c>
      <c r="H5176" s="34">
        <v>13629.73</v>
      </c>
      <c r="I5176" s="34">
        <v>0</v>
      </c>
      <c r="J5176" s="35">
        <f t="shared" si="560"/>
        <v>30266.29</v>
      </c>
      <c r="K5176" s="35">
        <f t="shared" si="561"/>
        <v>16636.560000000001</v>
      </c>
      <c r="L5176" s="35">
        <f t="shared" si="562"/>
        <v>16636.560000000001</v>
      </c>
      <c r="M5176" s="36">
        <f t="shared" si="563"/>
        <v>0.54967291993832079</v>
      </c>
      <c r="N5176" s="37">
        <f t="shared" si="564"/>
        <v>2024</v>
      </c>
      <c r="O5176" s="38" t="str">
        <f t="shared" si="565"/>
        <v>Q3</v>
      </c>
      <c r="P5176" s="37">
        <f t="shared" si="566"/>
        <v>7</v>
      </c>
    </row>
    <row r="5177" spans="1:16" x14ac:dyDescent="0.25">
      <c r="A5177" s="31">
        <v>45474</v>
      </c>
      <c r="B5177" s="32" t="s">
        <v>81</v>
      </c>
      <c r="C5177" s="32" t="s">
        <v>79</v>
      </c>
      <c r="D5177" s="32" t="s">
        <v>77</v>
      </c>
      <c r="E5177" s="33">
        <v>19</v>
      </c>
      <c r="F5177" s="34">
        <v>14623.49</v>
      </c>
      <c r="G5177" s="34">
        <v>1286.02</v>
      </c>
      <c r="H5177" s="34">
        <v>6034.36</v>
      </c>
      <c r="I5177" s="34">
        <v>0</v>
      </c>
      <c r="J5177" s="35">
        <f t="shared" si="560"/>
        <v>13337.47</v>
      </c>
      <c r="K5177" s="35">
        <f t="shared" si="561"/>
        <v>7303.11</v>
      </c>
      <c r="L5177" s="35">
        <f t="shared" si="562"/>
        <v>7303.11</v>
      </c>
      <c r="M5177" s="36">
        <f t="shared" si="563"/>
        <v>0.54756336846493381</v>
      </c>
      <c r="N5177" s="37">
        <f t="shared" si="564"/>
        <v>2024</v>
      </c>
      <c r="O5177" s="38" t="str">
        <f t="shared" si="565"/>
        <v>Q3</v>
      </c>
      <c r="P5177" s="37">
        <f t="shared" si="566"/>
        <v>7</v>
      </c>
    </row>
    <row r="5178" spans="1:16" x14ac:dyDescent="0.25">
      <c r="A5178" s="31">
        <v>45474</v>
      </c>
      <c r="B5178" s="32" t="s">
        <v>82</v>
      </c>
      <c r="C5178" s="32" t="s">
        <v>86</v>
      </c>
      <c r="D5178" s="32" t="s">
        <v>76</v>
      </c>
      <c r="E5178" s="33">
        <v>201</v>
      </c>
      <c r="F5178" s="34">
        <v>23793.93</v>
      </c>
      <c r="G5178" s="34">
        <v>0</v>
      </c>
      <c r="H5178" s="34">
        <v>19405.91</v>
      </c>
      <c r="I5178" s="34">
        <v>2489.31</v>
      </c>
      <c r="J5178" s="35">
        <f t="shared" si="560"/>
        <v>23793.93</v>
      </c>
      <c r="K5178" s="35">
        <f t="shared" si="561"/>
        <v>4388.0200000000004</v>
      </c>
      <c r="L5178" s="35">
        <f t="shared" si="562"/>
        <v>1898.7100000000005</v>
      </c>
      <c r="M5178" s="36">
        <f t="shared" si="563"/>
        <v>0.18441762247766555</v>
      </c>
      <c r="N5178" s="37">
        <f t="shared" si="564"/>
        <v>2024</v>
      </c>
      <c r="O5178" s="38" t="str">
        <f t="shared" si="565"/>
        <v>Q3</v>
      </c>
      <c r="P5178" s="37">
        <f t="shared" si="566"/>
        <v>7</v>
      </c>
    </row>
    <row r="5179" spans="1:16" x14ac:dyDescent="0.25">
      <c r="A5179" s="31">
        <v>45474</v>
      </c>
      <c r="B5179" s="32" t="s">
        <v>82</v>
      </c>
      <c r="C5179" s="32" t="s">
        <v>86</v>
      </c>
      <c r="D5179" s="32" t="s">
        <v>77</v>
      </c>
      <c r="E5179" s="33">
        <v>181</v>
      </c>
      <c r="F5179" s="34">
        <v>21128.48</v>
      </c>
      <c r="G5179" s="34">
        <v>2293.02</v>
      </c>
      <c r="H5179" s="34">
        <v>16812.810000000001</v>
      </c>
      <c r="I5179" s="34">
        <v>1986.25</v>
      </c>
      <c r="J5179" s="35">
        <f t="shared" si="560"/>
        <v>18835.46</v>
      </c>
      <c r="K5179" s="35">
        <f t="shared" si="561"/>
        <v>2022.6499999999978</v>
      </c>
      <c r="L5179" s="35">
        <f t="shared" si="562"/>
        <v>36.399999999997817</v>
      </c>
      <c r="M5179" s="36">
        <f t="shared" si="563"/>
        <v>0.10738521915578371</v>
      </c>
      <c r="N5179" s="37">
        <f t="shared" si="564"/>
        <v>2024</v>
      </c>
      <c r="O5179" s="38" t="str">
        <f t="shared" si="565"/>
        <v>Q3</v>
      </c>
      <c r="P5179" s="37">
        <f t="shared" si="566"/>
        <v>7</v>
      </c>
    </row>
    <row r="5180" spans="1:16" x14ac:dyDescent="0.25">
      <c r="A5180" s="31">
        <v>45474</v>
      </c>
      <c r="B5180" s="32" t="s">
        <v>82</v>
      </c>
      <c r="C5180" s="32" t="s">
        <v>75</v>
      </c>
      <c r="D5180" s="32" t="s">
        <v>76</v>
      </c>
      <c r="E5180" s="33">
        <v>261</v>
      </c>
      <c r="F5180" s="34">
        <v>27172.83</v>
      </c>
      <c r="G5180" s="34">
        <v>0</v>
      </c>
      <c r="H5180" s="34">
        <v>22291.55</v>
      </c>
      <c r="I5180" s="34">
        <v>0</v>
      </c>
      <c r="J5180" s="35">
        <f t="shared" si="560"/>
        <v>27172.83</v>
      </c>
      <c r="K5180" s="35">
        <f t="shared" si="561"/>
        <v>4881.2800000000025</v>
      </c>
      <c r="L5180" s="35">
        <f t="shared" si="562"/>
        <v>4881.2800000000025</v>
      </c>
      <c r="M5180" s="36">
        <f t="shared" si="563"/>
        <v>0.1796382636626366</v>
      </c>
      <c r="N5180" s="37">
        <f t="shared" si="564"/>
        <v>2024</v>
      </c>
      <c r="O5180" s="38" t="str">
        <f t="shared" si="565"/>
        <v>Q3</v>
      </c>
      <c r="P5180" s="37">
        <f t="shared" si="566"/>
        <v>7</v>
      </c>
    </row>
    <row r="5181" spans="1:16" x14ac:dyDescent="0.25">
      <c r="A5181" s="31">
        <v>45474</v>
      </c>
      <c r="B5181" s="32" t="s">
        <v>82</v>
      </c>
      <c r="C5181" s="32" t="s">
        <v>75</v>
      </c>
      <c r="D5181" s="32" t="s">
        <v>77</v>
      </c>
      <c r="E5181" s="33">
        <v>137</v>
      </c>
      <c r="F5181" s="34">
        <v>13786.87</v>
      </c>
      <c r="G5181" s="34">
        <v>1556.49</v>
      </c>
      <c r="H5181" s="34">
        <v>10874.29</v>
      </c>
      <c r="I5181" s="34">
        <v>0</v>
      </c>
      <c r="J5181" s="35">
        <f t="shared" si="560"/>
        <v>12230.380000000001</v>
      </c>
      <c r="K5181" s="35">
        <f t="shared" si="561"/>
        <v>1356.0900000000001</v>
      </c>
      <c r="L5181" s="35">
        <f t="shared" si="562"/>
        <v>1356.0900000000001</v>
      </c>
      <c r="M5181" s="36">
        <f t="shared" si="563"/>
        <v>0.11087881161501115</v>
      </c>
      <c r="N5181" s="37">
        <f t="shared" si="564"/>
        <v>2024</v>
      </c>
      <c r="O5181" s="38" t="str">
        <f t="shared" si="565"/>
        <v>Q3</v>
      </c>
      <c r="P5181" s="37">
        <f t="shared" si="566"/>
        <v>7</v>
      </c>
    </row>
    <row r="5182" spans="1:16" x14ac:dyDescent="0.25">
      <c r="A5182" s="31">
        <v>45474</v>
      </c>
      <c r="B5182" s="32" t="s">
        <v>82</v>
      </c>
      <c r="C5182" s="32" t="s">
        <v>78</v>
      </c>
      <c r="D5182" s="32" t="s">
        <v>76</v>
      </c>
      <c r="E5182" s="33">
        <v>1580</v>
      </c>
      <c r="F5182" s="34">
        <v>182951.83</v>
      </c>
      <c r="G5182" s="34">
        <v>0</v>
      </c>
      <c r="H5182" s="34">
        <v>147023.79</v>
      </c>
      <c r="I5182" s="34">
        <v>0</v>
      </c>
      <c r="J5182" s="35">
        <f t="shared" si="560"/>
        <v>182951.83</v>
      </c>
      <c r="K5182" s="35">
        <f t="shared" si="561"/>
        <v>35928.039999999979</v>
      </c>
      <c r="L5182" s="35">
        <f t="shared" si="562"/>
        <v>35928.039999999979</v>
      </c>
      <c r="M5182" s="36">
        <f t="shared" si="563"/>
        <v>0.19637977931130823</v>
      </c>
      <c r="N5182" s="37">
        <f t="shared" si="564"/>
        <v>2024</v>
      </c>
      <c r="O5182" s="38" t="str">
        <f t="shared" si="565"/>
        <v>Q3</v>
      </c>
      <c r="P5182" s="37">
        <f t="shared" si="566"/>
        <v>7</v>
      </c>
    </row>
    <row r="5183" spans="1:16" x14ac:dyDescent="0.25">
      <c r="A5183" s="31">
        <v>45474</v>
      </c>
      <c r="B5183" s="32" t="s">
        <v>82</v>
      </c>
      <c r="C5183" s="32" t="s">
        <v>78</v>
      </c>
      <c r="D5183" s="32" t="s">
        <v>77</v>
      </c>
      <c r="E5183" s="33">
        <v>485</v>
      </c>
      <c r="F5183" s="34">
        <v>54644.91</v>
      </c>
      <c r="G5183" s="34">
        <v>5845.48</v>
      </c>
      <c r="H5183" s="34">
        <v>44621</v>
      </c>
      <c r="I5183" s="34">
        <v>0</v>
      </c>
      <c r="J5183" s="35">
        <f t="shared" si="560"/>
        <v>48799.430000000008</v>
      </c>
      <c r="K5183" s="35">
        <f t="shared" si="561"/>
        <v>4178.4300000000076</v>
      </c>
      <c r="L5183" s="35">
        <f t="shared" si="562"/>
        <v>4178.4300000000076</v>
      </c>
      <c r="M5183" s="36">
        <f t="shared" si="563"/>
        <v>8.5624565696771598E-2</v>
      </c>
      <c r="N5183" s="37">
        <f t="shared" si="564"/>
        <v>2024</v>
      </c>
      <c r="O5183" s="38" t="str">
        <f t="shared" si="565"/>
        <v>Q3</v>
      </c>
      <c r="P5183" s="37">
        <f t="shared" si="566"/>
        <v>7</v>
      </c>
    </row>
    <row r="5184" spans="1:16" x14ac:dyDescent="0.25">
      <c r="A5184" s="31">
        <v>45474</v>
      </c>
      <c r="B5184" s="32" t="s">
        <v>82</v>
      </c>
      <c r="C5184" s="32" t="s">
        <v>79</v>
      </c>
      <c r="D5184" s="32" t="s">
        <v>76</v>
      </c>
      <c r="E5184" s="33">
        <v>84</v>
      </c>
      <c r="F5184" s="34">
        <v>9336.9500000000007</v>
      </c>
      <c r="G5184" s="34">
        <v>0</v>
      </c>
      <c r="H5184" s="34">
        <v>7848.09</v>
      </c>
      <c r="I5184" s="34">
        <v>0</v>
      </c>
      <c r="J5184" s="35">
        <f t="shared" si="560"/>
        <v>9336.9500000000007</v>
      </c>
      <c r="K5184" s="35">
        <f t="shared" si="561"/>
        <v>1488.8600000000006</v>
      </c>
      <c r="L5184" s="35">
        <f t="shared" si="562"/>
        <v>1488.8600000000006</v>
      </c>
      <c r="M5184" s="36">
        <f t="shared" si="563"/>
        <v>0.15945892395268266</v>
      </c>
      <c r="N5184" s="37">
        <f t="shared" si="564"/>
        <v>2024</v>
      </c>
      <c r="O5184" s="38" t="str">
        <f t="shared" si="565"/>
        <v>Q3</v>
      </c>
      <c r="P5184" s="37">
        <f t="shared" si="566"/>
        <v>7</v>
      </c>
    </row>
    <row r="5185" spans="1:16" x14ac:dyDescent="0.25">
      <c r="A5185" s="31">
        <v>45474</v>
      </c>
      <c r="B5185" s="32" t="s">
        <v>82</v>
      </c>
      <c r="C5185" s="32" t="s">
        <v>79</v>
      </c>
      <c r="D5185" s="32" t="s">
        <v>77</v>
      </c>
      <c r="E5185" s="33">
        <v>80</v>
      </c>
      <c r="F5185" s="34">
        <v>10001.25</v>
      </c>
      <c r="G5185" s="34">
        <v>1056.25</v>
      </c>
      <c r="H5185" s="34">
        <v>8088.64</v>
      </c>
      <c r="I5185" s="34">
        <v>0</v>
      </c>
      <c r="J5185" s="35">
        <f t="shared" si="560"/>
        <v>8945</v>
      </c>
      <c r="K5185" s="35">
        <f t="shared" si="561"/>
        <v>856.35999999999967</v>
      </c>
      <c r="L5185" s="35">
        <f t="shared" si="562"/>
        <v>856.35999999999967</v>
      </c>
      <c r="M5185" s="36">
        <f t="shared" si="563"/>
        <v>9.5736165455561725E-2</v>
      </c>
      <c r="N5185" s="37">
        <f t="shared" si="564"/>
        <v>2024</v>
      </c>
      <c r="O5185" s="38" t="str">
        <f t="shared" si="565"/>
        <v>Q3</v>
      </c>
      <c r="P5185" s="37">
        <f t="shared" si="566"/>
        <v>7</v>
      </c>
    </row>
    <row r="5186" spans="1:16" x14ac:dyDescent="0.25">
      <c r="A5186" s="31">
        <v>45474</v>
      </c>
      <c r="B5186" s="32" t="s">
        <v>83</v>
      </c>
      <c r="C5186" s="32" t="s">
        <v>86</v>
      </c>
      <c r="D5186" s="32" t="s">
        <v>76</v>
      </c>
      <c r="E5186" s="33">
        <v>99</v>
      </c>
      <c r="F5186" s="34">
        <v>88606.74</v>
      </c>
      <c r="G5186" s="34">
        <v>0</v>
      </c>
      <c r="H5186" s="34">
        <v>46452.59</v>
      </c>
      <c r="I5186" s="34">
        <v>9277.61</v>
      </c>
      <c r="J5186" s="35">
        <f t="shared" ref="J5186:J5249" si="567">F5186-G5186</f>
        <v>88606.74</v>
      </c>
      <c r="K5186" s="35">
        <f t="shared" ref="K5186:K5249" si="568">J5186-H5186</f>
        <v>42154.150000000009</v>
      </c>
      <c r="L5186" s="35">
        <f t="shared" ref="L5186:L5249" si="569">K5186-I5186</f>
        <v>32876.540000000008</v>
      </c>
      <c r="M5186" s="36">
        <f t="shared" ref="M5186:M5249" si="570">IF(J5186=0,0,K5186/J5186)</f>
        <v>0.47574428310984024</v>
      </c>
      <c r="N5186" s="37">
        <f t="shared" ref="N5186:N5249" si="571">YEAR(A5186)</f>
        <v>2024</v>
      </c>
      <c r="O5186" s="38" t="str">
        <f t="shared" ref="O5186:O5249" si="572">"Q"&amp;ROUNDUP(MONTH(A5186)/3,0)</f>
        <v>Q3</v>
      </c>
      <c r="P5186" s="37">
        <f t="shared" ref="P5186:P5249" si="573">MONTH(A5186)</f>
        <v>7</v>
      </c>
    </row>
    <row r="5187" spans="1:16" x14ac:dyDescent="0.25">
      <c r="A5187" s="31">
        <v>45474</v>
      </c>
      <c r="B5187" s="32" t="s">
        <v>83</v>
      </c>
      <c r="C5187" s="32" t="s">
        <v>86</v>
      </c>
      <c r="D5187" s="32" t="s">
        <v>77</v>
      </c>
      <c r="E5187" s="33">
        <v>75</v>
      </c>
      <c r="F5187" s="34">
        <v>44845.24</v>
      </c>
      <c r="G5187" s="34">
        <v>4798.5200000000004</v>
      </c>
      <c r="H5187" s="34">
        <v>23439.439999999999</v>
      </c>
      <c r="I5187" s="34">
        <v>4219</v>
      </c>
      <c r="J5187" s="35">
        <f t="shared" si="567"/>
        <v>40046.720000000001</v>
      </c>
      <c r="K5187" s="35">
        <f t="shared" si="568"/>
        <v>16607.280000000002</v>
      </c>
      <c r="L5187" s="35">
        <f t="shared" si="569"/>
        <v>12388.280000000002</v>
      </c>
      <c r="M5187" s="36">
        <f t="shared" si="570"/>
        <v>0.41469763316446395</v>
      </c>
      <c r="N5187" s="37">
        <f t="shared" si="571"/>
        <v>2024</v>
      </c>
      <c r="O5187" s="38" t="str">
        <f t="shared" si="572"/>
        <v>Q3</v>
      </c>
      <c r="P5187" s="37">
        <f t="shared" si="573"/>
        <v>7</v>
      </c>
    </row>
    <row r="5188" spans="1:16" x14ac:dyDescent="0.25">
      <c r="A5188" s="31">
        <v>45474</v>
      </c>
      <c r="B5188" s="32" t="s">
        <v>83</v>
      </c>
      <c r="C5188" s="32" t="s">
        <v>75</v>
      </c>
      <c r="D5188" s="32" t="s">
        <v>76</v>
      </c>
      <c r="E5188" s="33">
        <v>111</v>
      </c>
      <c r="F5188" s="34">
        <v>75695.009999999995</v>
      </c>
      <c r="G5188" s="34">
        <v>0</v>
      </c>
      <c r="H5188" s="34">
        <v>39396.46</v>
      </c>
      <c r="I5188" s="34">
        <v>0</v>
      </c>
      <c r="J5188" s="35">
        <f t="shared" si="567"/>
        <v>75695.009999999995</v>
      </c>
      <c r="K5188" s="35">
        <f t="shared" si="568"/>
        <v>36298.549999999996</v>
      </c>
      <c r="L5188" s="35">
        <f t="shared" si="569"/>
        <v>36298.549999999996</v>
      </c>
      <c r="M5188" s="36">
        <f t="shared" si="570"/>
        <v>0.4795368941757191</v>
      </c>
      <c r="N5188" s="37">
        <f t="shared" si="571"/>
        <v>2024</v>
      </c>
      <c r="O5188" s="38" t="str">
        <f t="shared" si="572"/>
        <v>Q3</v>
      </c>
      <c r="P5188" s="37">
        <f t="shared" si="573"/>
        <v>7</v>
      </c>
    </row>
    <row r="5189" spans="1:16" x14ac:dyDescent="0.25">
      <c r="A5189" s="31">
        <v>45474</v>
      </c>
      <c r="B5189" s="32" t="s">
        <v>83</v>
      </c>
      <c r="C5189" s="32" t="s">
        <v>75</v>
      </c>
      <c r="D5189" s="32" t="s">
        <v>77</v>
      </c>
      <c r="E5189" s="33">
        <v>98</v>
      </c>
      <c r="F5189" s="34">
        <v>60438.93</v>
      </c>
      <c r="G5189" s="34">
        <v>6187.42</v>
      </c>
      <c r="H5189" s="34">
        <v>31560.75</v>
      </c>
      <c r="I5189" s="34">
        <v>0</v>
      </c>
      <c r="J5189" s="35">
        <f t="shared" si="567"/>
        <v>54251.51</v>
      </c>
      <c r="K5189" s="35">
        <f t="shared" si="568"/>
        <v>22690.760000000002</v>
      </c>
      <c r="L5189" s="35">
        <f t="shared" si="569"/>
        <v>22690.760000000002</v>
      </c>
      <c r="M5189" s="36">
        <f t="shared" si="570"/>
        <v>0.41825121549612171</v>
      </c>
      <c r="N5189" s="37">
        <f t="shared" si="571"/>
        <v>2024</v>
      </c>
      <c r="O5189" s="38" t="str">
        <f t="shared" si="572"/>
        <v>Q3</v>
      </c>
      <c r="P5189" s="37">
        <f t="shared" si="573"/>
        <v>7</v>
      </c>
    </row>
    <row r="5190" spans="1:16" x14ac:dyDescent="0.25">
      <c r="A5190" s="31">
        <v>45474</v>
      </c>
      <c r="B5190" s="32" t="s">
        <v>83</v>
      </c>
      <c r="C5190" s="32" t="s">
        <v>78</v>
      </c>
      <c r="D5190" s="32" t="s">
        <v>76</v>
      </c>
      <c r="E5190" s="33">
        <v>406</v>
      </c>
      <c r="F5190" s="34">
        <v>275703.12</v>
      </c>
      <c r="G5190" s="34">
        <v>0</v>
      </c>
      <c r="H5190" s="34">
        <v>145730.54999999999</v>
      </c>
      <c r="I5190" s="34">
        <v>0</v>
      </c>
      <c r="J5190" s="35">
        <f t="shared" si="567"/>
        <v>275703.12</v>
      </c>
      <c r="K5190" s="35">
        <f t="shared" si="568"/>
        <v>129972.57</v>
      </c>
      <c r="L5190" s="35">
        <f t="shared" si="569"/>
        <v>129972.57</v>
      </c>
      <c r="M5190" s="36">
        <f t="shared" si="570"/>
        <v>0.47142219500453969</v>
      </c>
      <c r="N5190" s="37">
        <f t="shared" si="571"/>
        <v>2024</v>
      </c>
      <c r="O5190" s="38" t="str">
        <f t="shared" si="572"/>
        <v>Q3</v>
      </c>
      <c r="P5190" s="37">
        <f t="shared" si="573"/>
        <v>7</v>
      </c>
    </row>
    <row r="5191" spans="1:16" x14ac:dyDescent="0.25">
      <c r="A5191" s="31">
        <v>45474</v>
      </c>
      <c r="B5191" s="32" t="s">
        <v>83</v>
      </c>
      <c r="C5191" s="32" t="s">
        <v>78</v>
      </c>
      <c r="D5191" s="32" t="s">
        <v>77</v>
      </c>
      <c r="E5191" s="33">
        <v>138</v>
      </c>
      <c r="F5191" s="34">
        <v>91483.11</v>
      </c>
      <c r="G5191" s="34">
        <v>9703.3799999999992</v>
      </c>
      <c r="H5191" s="34">
        <v>47126.63</v>
      </c>
      <c r="I5191" s="34">
        <v>0</v>
      </c>
      <c r="J5191" s="35">
        <f t="shared" si="567"/>
        <v>81779.73</v>
      </c>
      <c r="K5191" s="35">
        <f t="shared" si="568"/>
        <v>34653.1</v>
      </c>
      <c r="L5191" s="35">
        <f t="shared" si="569"/>
        <v>34653.1</v>
      </c>
      <c r="M5191" s="36">
        <f t="shared" si="570"/>
        <v>0.4237370311689706</v>
      </c>
      <c r="N5191" s="37">
        <f t="shared" si="571"/>
        <v>2024</v>
      </c>
      <c r="O5191" s="38" t="str">
        <f t="shared" si="572"/>
        <v>Q3</v>
      </c>
      <c r="P5191" s="37">
        <f t="shared" si="573"/>
        <v>7</v>
      </c>
    </row>
    <row r="5192" spans="1:16" x14ac:dyDescent="0.25">
      <c r="A5192" s="31">
        <v>45474</v>
      </c>
      <c r="B5192" s="32" t="s">
        <v>83</v>
      </c>
      <c r="C5192" s="32" t="s">
        <v>79</v>
      </c>
      <c r="D5192" s="32" t="s">
        <v>76</v>
      </c>
      <c r="E5192" s="33">
        <v>47</v>
      </c>
      <c r="F5192" s="34">
        <v>33102.870000000003</v>
      </c>
      <c r="G5192" s="34">
        <v>0</v>
      </c>
      <c r="H5192" s="34">
        <v>16732.2</v>
      </c>
      <c r="I5192" s="34">
        <v>0</v>
      </c>
      <c r="J5192" s="35">
        <f t="shared" si="567"/>
        <v>33102.870000000003</v>
      </c>
      <c r="K5192" s="35">
        <f t="shared" si="568"/>
        <v>16370.670000000002</v>
      </c>
      <c r="L5192" s="35">
        <f t="shared" si="569"/>
        <v>16370.670000000002</v>
      </c>
      <c r="M5192" s="36">
        <f t="shared" si="570"/>
        <v>0.49453929523331364</v>
      </c>
      <c r="N5192" s="37">
        <f t="shared" si="571"/>
        <v>2024</v>
      </c>
      <c r="O5192" s="38" t="str">
        <f t="shared" si="572"/>
        <v>Q3</v>
      </c>
      <c r="P5192" s="37">
        <f t="shared" si="573"/>
        <v>7</v>
      </c>
    </row>
    <row r="5193" spans="1:16" x14ac:dyDescent="0.25">
      <c r="A5193" s="31">
        <v>45474</v>
      </c>
      <c r="B5193" s="32" t="s">
        <v>83</v>
      </c>
      <c r="C5193" s="32" t="s">
        <v>79</v>
      </c>
      <c r="D5193" s="32" t="s">
        <v>77</v>
      </c>
      <c r="E5193" s="33">
        <v>25</v>
      </c>
      <c r="F5193" s="34">
        <v>15551.45</v>
      </c>
      <c r="G5193" s="34">
        <v>1761.34</v>
      </c>
      <c r="H5193" s="34">
        <v>7953.45</v>
      </c>
      <c r="I5193" s="34">
        <v>0</v>
      </c>
      <c r="J5193" s="35">
        <f t="shared" si="567"/>
        <v>13790.11</v>
      </c>
      <c r="K5193" s="35">
        <f t="shared" si="568"/>
        <v>5836.6600000000008</v>
      </c>
      <c r="L5193" s="35">
        <f t="shared" si="569"/>
        <v>5836.6600000000008</v>
      </c>
      <c r="M5193" s="36">
        <f t="shared" si="570"/>
        <v>0.42324970576739418</v>
      </c>
      <c r="N5193" s="37">
        <f t="shared" si="571"/>
        <v>2024</v>
      </c>
      <c r="O5193" s="38" t="str">
        <f t="shared" si="572"/>
        <v>Q3</v>
      </c>
      <c r="P5193" s="37">
        <f t="shared" si="573"/>
        <v>7</v>
      </c>
    </row>
    <row r="5194" spans="1:16" x14ac:dyDescent="0.25">
      <c r="A5194" s="31">
        <v>45474</v>
      </c>
      <c r="B5194" s="32" t="s">
        <v>84</v>
      </c>
      <c r="C5194" s="32" t="s">
        <v>86</v>
      </c>
      <c r="D5194" s="32" t="s">
        <v>76</v>
      </c>
      <c r="E5194" s="33">
        <v>59</v>
      </c>
      <c r="F5194" s="34">
        <v>240437.4</v>
      </c>
      <c r="G5194" s="34">
        <v>0</v>
      </c>
      <c r="H5194" s="34">
        <v>192873.85</v>
      </c>
      <c r="I5194" s="34">
        <v>25229.59</v>
      </c>
      <c r="J5194" s="35">
        <f t="shared" si="567"/>
        <v>240437.4</v>
      </c>
      <c r="K5194" s="35">
        <f t="shared" si="568"/>
        <v>47563.549999999988</v>
      </c>
      <c r="L5194" s="35">
        <f t="shared" si="569"/>
        <v>22333.959999999988</v>
      </c>
      <c r="M5194" s="36">
        <f t="shared" si="570"/>
        <v>0.19782092968897513</v>
      </c>
      <c r="N5194" s="37">
        <f t="shared" si="571"/>
        <v>2024</v>
      </c>
      <c r="O5194" s="38" t="str">
        <f t="shared" si="572"/>
        <v>Q3</v>
      </c>
      <c r="P5194" s="37">
        <f t="shared" si="573"/>
        <v>7</v>
      </c>
    </row>
    <row r="5195" spans="1:16" x14ac:dyDescent="0.25">
      <c r="A5195" s="31">
        <v>45474</v>
      </c>
      <c r="B5195" s="32" t="s">
        <v>84</v>
      </c>
      <c r="C5195" s="32" t="s">
        <v>86</v>
      </c>
      <c r="D5195" s="32" t="s">
        <v>77</v>
      </c>
      <c r="E5195" s="33">
        <v>27</v>
      </c>
      <c r="F5195" s="34">
        <v>123555.01</v>
      </c>
      <c r="G5195" s="34">
        <v>11828.37</v>
      </c>
      <c r="H5195" s="34">
        <v>104213.01</v>
      </c>
      <c r="I5195" s="34">
        <v>11745.19</v>
      </c>
      <c r="J5195" s="35">
        <f t="shared" si="567"/>
        <v>111726.64</v>
      </c>
      <c r="K5195" s="35">
        <f t="shared" si="568"/>
        <v>7513.6300000000047</v>
      </c>
      <c r="L5195" s="35">
        <f t="shared" si="569"/>
        <v>-4231.5599999999959</v>
      </c>
      <c r="M5195" s="36">
        <f t="shared" si="570"/>
        <v>6.7250120472610697E-2</v>
      </c>
      <c r="N5195" s="37">
        <f t="shared" si="571"/>
        <v>2024</v>
      </c>
      <c r="O5195" s="38" t="str">
        <f t="shared" si="572"/>
        <v>Q3</v>
      </c>
      <c r="P5195" s="37">
        <f t="shared" si="573"/>
        <v>7</v>
      </c>
    </row>
    <row r="5196" spans="1:16" x14ac:dyDescent="0.25">
      <c r="A5196" s="31">
        <v>45474</v>
      </c>
      <c r="B5196" s="32" t="s">
        <v>84</v>
      </c>
      <c r="C5196" s="32" t="s">
        <v>75</v>
      </c>
      <c r="D5196" s="32" t="s">
        <v>76</v>
      </c>
      <c r="E5196" s="33">
        <v>54</v>
      </c>
      <c r="F5196" s="34">
        <v>244028.52</v>
      </c>
      <c r="G5196" s="34">
        <v>0</v>
      </c>
      <c r="H5196" s="34">
        <v>204740.67</v>
      </c>
      <c r="I5196" s="34">
        <v>0</v>
      </c>
      <c r="J5196" s="35">
        <f t="shared" si="567"/>
        <v>244028.52</v>
      </c>
      <c r="K5196" s="35">
        <f t="shared" si="568"/>
        <v>39287.849999999977</v>
      </c>
      <c r="L5196" s="35">
        <f t="shared" si="569"/>
        <v>39287.849999999977</v>
      </c>
      <c r="M5196" s="36">
        <f t="shared" si="570"/>
        <v>0.16099696051920478</v>
      </c>
      <c r="N5196" s="37">
        <f t="shared" si="571"/>
        <v>2024</v>
      </c>
      <c r="O5196" s="38" t="str">
        <f t="shared" si="572"/>
        <v>Q3</v>
      </c>
      <c r="P5196" s="37">
        <f t="shared" si="573"/>
        <v>7</v>
      </c>
    </row>
    <row r="5197" spans="1:16" x14ac:dyDescent="0.25">
      <c r="A5197" s="31">
        <v>45474</v>
      </c>
      <c r="B5197" s="32" t="s">
        <v>84</v>
      </c>
      <c r="C5197" s="32" t="s">
        <v>75</v>
      </c>
      <c r="D5197" s="32" t="s">
        <v>77</v>
      </c>
      <c r="E5197" s="33">
        <v>43</v>
      </c>
      <c r="F5197" s="34">
        <v>170531.51</v>
      </c>
      <c r="G5197" s="34">
        <v>18580.849999999999</v>
      </c>
      <c r="H5197" s="34">
        <v>137924.17000000001</v>
      </c>
      <c r="I5197" s="34">
        <v>0</v>
      </c>
      <c r="J5197" s="35">
        <f t="shared" si="567"/>
        <v>151950.66</v>
      </c>
      <c r="K5197" s="35">
        <f t="shared" si="568"/>
        <v>14026.489999999991</v>
      </c>
      <c r="L5197" s="35">
        <f t="shared" si="569"/>
        <v>14026.489999999991</v>
      </c>
      <c r="M5197" s="36">
        <f t="shared" si="570"/>
        <v>9.2309503624400116E-2</v>
      </c>
      <c r="N5197" s="37">
        <f t="shared" si="571"/>
        <v>2024</v>
      </c>
      <c r="O5197" s="38" t="str">
        <f t="shared" si="572"/>
        <v>Q3</v>
      </c>
      <c r="P5197" s="37">
        <f t="shared" si="573"/>
        <v>7</v>
      </c>
    </row>
    <row r="5198" spans="1:16" x14ac:dyDescent="0.25">
      <c r="A5198" s="31">
        <v>45474</v>
      </c>
      <c r="B5198" s="32" t="s">
        <v>84</v>
      </c>
      <c r="C5198" s="32" t="s">
        <v>78</v>
      </c>
      <c r="D5198" s="32" t="s">
        <v>76</v>
      </c>
      <c r="E5198" s="33">
        <v>124</v>
      </c>
      <c r="F5198" s="34">
        <v>470393.16</v>
      </c>
      <c r="G5198" s="34">
        <v>0</v>
      </c>
      <c r="H5198" s="34">
        <v>375930.03</v>
      </c>
      <c r="I5198" s="34">
        <v>0</v>
      </c>
      <c r="J5198" s="35">
        <f t="shared" si="567"/>
        <v>470393.16</v>
      </c>
      <c r="K5198" s="35">
        <f t="shared" si="568"/>
        <v>94463.129999999946</v>
      </c>
      <c r="L5198" s="35">
        <f t="shared" si="569"/>
        <v>94463.129999999946</v>
      </c>
      <c r="M5198" s="36">
        <f t="shared" si="570"/>
        <v>0.20081739708970248</v>
      </c>
      <c r="N5198" s="37">
        <f t="shared" si="571"/>
        <v>2024</v>
      </c>
      <c r="O5198" s="38" t="str">
        <f t="shared" si="572"/>
        <v>Q3</v>
      </c>
      <c r="P5198" s="37">
        <f t="shared" si="573"/>
        <v>7</v>
      </c>
    </row>
    <row r="5199" spans="1:16" x14ac:dyDescent="0.25">
      <c r="A5199" s="31">
        <v>45474</v>
      </c>
      <c r="B5199" s="32" t="s">
        <v>84</v>
      </c>
      <c r="C5199" s="32" t="s">
        <v>78</v>
      </c>
      <c r="D5199" s="32" t="s">
        <v>77</v>
      </c>
      <c r="E5199" s="33">
        <v>43</v>
      </c>
      <c r="F5199" s="34">
        <v>172277.27</v>
      </c>
      <c r="G5199" s="34">
        <v>17501.73</v>
      </c>
      <c r="H5199" s="34">
        <v>142872.76999999999</v>
      </c>
      <c r="I5199" s="34">
        <v>0</v>
      </c>
      <c r="J5199" s="35">
        <f t="shared" si="567"/>
        <v>154775.53999999998</v>
      </c>
      <c r="K5199" s="35">
        <f t="shared" si="568"/>
        <v>11902.76999999999</v>
      </c>
      <c r="L5199" s="35">
        <f t="shared" si="569"/>
        <v>11902.76999999999</v>
      </c>
      <c r="M5199" s="36">
        <f t="shared" si="570"/>
        <v>7.6903430606670736E-2</v>
      </c>
      <c r="N5199" s="37">
        <f t="shared" si="571"/>
        <v>2024</v>
      </c>
      <c r="O5199" s="38" t="str">
        <f t="shared" si="572"/>
        <v>Q3</v>
      </c>
      <c r="P5199" s="37">
        <f t="shared" si="573"/>
        <v>7</v>
      </c>
    </row>
    <row r="5200" spans="1:16" x14ac:dyDescent="0.25">
      <c r="A5200" s="31">
        <v>45474</v>
      </c>
      <c r="B5200" s="32" t="s">
        <v>84</v>
      </c>
      <c r="C5200" s="32" t="s">
        <v>79</v>
      </c>
      <c r="D5200" s="32" t="s">
        <v>76</v>
      </c>
      <c r="E5200" s="33">
        <v>16</v>
      </c>
      <c r="F5200" s="34">
        <v>64176.47</v>
      </c>
      <c r="G5200" s="34">
        <v>0</v>
      </c>
      <c r="H5200" s="34">
        <v>53265.440000000002</v>
      </c>
      <c r="I5200" s="34">
        <v>0</v>
      </c>
      <c r="J5200" s="35">
        <f t="shared" si="567"/>
        <v>64176.47</v>
      </c>
      <c r="K5200" s="35">
        <f t="shared" si="568"/>
        <v>10911.029999999999</v>
      </c>
      <c r="L5200" s="35">
        <f t="shared" si="569"/>
        <v>10911.029999999999</v>
      </c>
      <c r="M5200" s="36">
        <f t="shared" si="570"/>
        <v>0.17001605105422593</v>
      </c>
      <c r="N5200" s="37">
        <f t="shared" si="571"/>
        <v>2024</v>
      </c>
      <c r="O5200" s="38" t="str">
        <f t="shared" si="572"/>
        <v>Q3</v>
      </c>
      <c r="P5200" s="37">
        <f t="shared" si="573"/>
        <v>7</v>
      </c>
    </row>
    <row r="5201" spans="1:16" x14ac:dyDescent="0.25">
      <c r="A5201" s="31">
        <v>45474</v>
      </c>
      <c r="B5201" s="32" t="s">
        <v>84</v>
      </c>
      <c r="C5201" s="32" t="s">
        <v>79</v>
      </c>
      <c r="D5201" s="32" t="s">
        <v>77</v>
      </c>
      <c r="E5201" s="33">
        <v>25</v>
      </c>
      <c r="F5201" s="34">
        <v>120850.83</v>
      </c>
      <c r="G5201" s="34">
        <v>13349.81</v>
      </c>
      <c r="H5201" s="34">
        <v>98581.94</v>
      </c>
      <c r="I5201" s="34">
        <v>0</v>
      </c>
      <c r="J5201" s="35">
        <f t="shared" si="567"/>
        <v>107501.02</v>
      </c>
      <c r="K5201" s="35">
        <f t="shared" si="568"/>
        <v>8919.0800000000017</v>
      </c>
      <c r="L5201" s="35">
        <f t="shared" si="569"/>
        <v>8919.0800000000017</v>
      </c>
      <c r="M5201" s="36">
        <f t="shared" si="570"/>
        <v>8.2967398820960034E-2</v>
      </c>
      <c r="N5201" s="37">
        <f t="shared" si="571"/>
        <v>2024</v>
      </c>
      <c r="O5201" s="38" t="str">
        <f t="shared" si="572"/>
        <v>Q3</v>
      </c>
      <c r="P5201" s="37">
        <f t="shared" si="573"/>
        <v>7</v>
      </c>
    </row>
    <row r="5202" spans="1:16" x14ac:dyDescent="0.25">
      <c r="A5202" s="31">
        <v>45474</v>
      </c>
      <c r="B5202" s="32" t="s">
        <v>85</v>
      </c>
      <c r="C5202" s="32" t="s">
        <v>86</v>
      </c>
      <c r="D5202" s="32" t="s">
        <v>76</v>
      </c>
      <c r="E5202" s="33">
        <v>40</v>
      </c>
      <c r="F5202" s="34">
        <v>45425.24</v>
      </c>
      <c r="G5202" s="34">
        <v>0</v>
      </c>
      <c r="H5202" s="34">
        <v>24087.49</v>
      </c>
      <c r="I5202" s="34">
        <v>4762.74</v>
      </c>
      <c r="J5202" s="35">
        <f t="shared" si="567"/>
        <v>45425.24</v>
      </c>
      <c r="K5202" s="35">
        <f t="shared" si="568"/>
        <v>21337.749999999996</v>
      </c>
      <c r="L5202" s="35">
        <f t="shared" si="569"/>
        <v>16575.009999999995</v>
      </c>
      <c r="M5202" s="36">
        <f t="shared" si="570"/>
        <v>0.46973334648314458</v>
      </c>
      <c r="N5202" s="37">
        <f t="shared" si="571"/>
        <v>2024</v>
      </c>
      <c r="O5202" s="38" t="str">
        <f t="shared" si="572"/>
        <v>Q3</v>
      </c>
      <c r="P5202" s="37">
        <f t="shared" si="573"/>
        <v>7</v>
      </c>
    </row>
    <row r="5203" spans="1:16" x14ac:dyDescent="0.25">
      <c r="A5203" s="31">
        <v>45474</v>
      </c>
      <c r="B5203" s="32" t="s">
        <v>85</v>
      </c>
      <c r="C5203" s="32" t="s">
        <v>86</v>
      </c>
      <c r="D5203" s="32" t="s">
        <v>77</v>
      </c>
      <c r="E5203" s="33">
        <v>28</v>
      </c>
      <c r="F5203" s="34">
        <v>40248.83</v>
      </c>
      <c r="G5203" s="34">
        <v>4540.53</v>
      </c>
      <c r="H5203" s="34">
        <v>22111.87</v>
      </c>
      <c r="I5203" s="34">
        <v>3768.83</v>
      </c>
      <c r="J5203" s="35">
        <f t="shared" si="567"/>
        <v>35708.300000000003</v>
      </c>
      <c r="K5203" s="35">
        <f t="shared" si="568"/>
        <v>13596.430000000004</v>
      </c>
      <c r="L5203" s="35">
        <f t="shared" si="569"/>
        <v>9827.600000000004</v>
      </c>
      <c r="M5203" s="36">
        <f t="shared" si="570"/>
        <v>0.38076385602226942</v>
      </c>
      <c r="N5203" s="37">
        <f t="shared" si="571"/>
        <v>2024</v>
      </c>
      <c r="O5203" s="38" t="str">
        <f t="shared" si="572"/>
        <v>Q3</v>
      </c>
      <c r="P5203" s="37">
        <f t="shared" si="573"/>
        <v>7</v>
      </c>
    </row>
    <row r="5204" spans="1:16" x14ac:dyDescent="0.25">
      <c r="A5204" s="31">
        <v>45474</v>
      </c>
      <c r="B5204" s="32" t="s">
        <v>85</v>
      </c>
      <c r="C5204" s="32" t="s">
        <v>75</v>
      </c>
      <c r="D5204" s="32" t="s">
        <v>76</v>
      </c>
      <c r="E5204" s="33">
        <v>46</v>
      </c>
      <c r="F5204" s="34">
        <v>67351.67</v>
      </c>
      <c r="G5204" s="34">
        <v>0</v>
      </c>
      <c r="H5204" s="34">
        <v>35867.85</v>
      </c>
      <c r="I5204" s="34">
        <v>0</v>
      </c>
      <c r="J5204" s="35">
        <f t="shared" si="567"/>
        <v>67351.67</v>
      </c>
      <c r="K5204" s="35">
        <f t="shared" si="568"/>
        <v>31483.82</v>
      </c>
      <c r="L5204" s="35">
        <f t="shared" si="569"/>
        <v>31483.82</v>
      </c>
      <c r="M5204" s="36">
        <f t="shared" si="570"/>
        <v>0.46745418487767265</v>
      </c>
      <c r="N5204" s="37">
        <f t="shared" si="571"/>
        <v>2024</v>
      </c>
      <c r="O5204" s="38" t="str">
        <f t="shared" si="572"/>
        <v>Q3</v>
      </c>
      <c r="P5204" s="37">
        <f t="shared" si="573"/>
        <v>7</v>
      </c>
    </row>
    <row r="5205" spans="1:16" x14ac:dyDescent="0.25">
      <c r="A5205" s="31">
        <v>45474</v>
      </c>
      <c r="B5205" s="32" t="s">
        <v>85</v>
      </c>
      <c r="C5205" s="32" t="s">
        <v>75</v>
      </c>
      <c r="D5205" s="32" t="s">
        <v>77</v>
      </c>
      <c r="E5205" s="33">
        <v>48</v>
      </c>
      <c r="F5205" s="34">
        <v>60307.66</v>
      </c>
      <c r="G5205" s="34">
        <v>6377.33</v>
      </c>
      <c r="H5205" s="34">
        <v>32097.33</v>
      </c>
      <c r="I5205" s="34">
        <v>0</v>
      </c>
      <c r="J5205" s="35">
        <f t="shared" si="567"/>
        <v>53930.33</v>
      </c>
      <c r="K5205" s="35">
        <f t="shared" si="568"/>
        <v>21833</v>
      </c>
      <c r="L5205" s="35">
        <f t="shared" si="569"/>
        <v>21833</v>
      </c>
      <c r="M5205" s="36">
        <f t="shared" si="570"/>
        <v>0.40483712968194335</v>
      </c>
      <c r="N5205" s="37">
        <f t="shared" si="571"/>
        <v>2024</v>
      </c>
      <c r="O5205" s="38" t="str">
        <f t="shared" si="572"/>
        <v>Q3</v>
      </c>
      <c r="P5205" s="37">
        <f t="shared" si="573"/>
        <v>7</v>
      </c>
    </row>
    <row r="5206" spans="1:16" x14ac:dyDescent="0.25">
      <c r="A5206" s="31">
        <v>45474</v>
      </c>
      <c r="B5206" s="32" t="s">
        <v>85</v>
      </c>
      <c r="C5206" s="32" t="s">
        <v>78</v>
      </c>
      <c r="D5206" s="32" t="s">
        <v>76</v>
      </c>
      <c r="E5206" s="33">
        <v>155</v>
      </c>
      <c r="F5206" s="34">
        <v>203804.29</v>
      </c>
      <c r="G5206" s="34">
        <v>0</v>
      </c>
      <c r="H5206" s="34">
        <v>108215.02</v>
      </c>
      <c r="I5206" s="34">
        <v>0</v>
      </c>
      <c r="J5206" s="35">
        <f t="shared" si="567"/>
        <v>203804.29</v>
      </c>
      <c r="K5206" s="35">
        <f t="shared" si="568"/>
        <v>95589.27</v>
      </c>
      <c r="L5206" s="35">
        <f t="shared" si="569"/>
        <v>95589.27</v>
      </c>
      <c r="M5206" s="36">
        <f t="shared" si="570"/>
        <v>0.46902481787797501</v>
      </c>
      <c r="N5206" s="37">
        <f t="shared" si="571"/>
        <v>2024</v>
      </c>
      <c r="O5206" s="38" t="str">
        <f t="shared" si="572"/>
        <v>Q3</v>
      </c>
      <c r="P5206" s="37">
        <f t="shared" si="573"/>
        <v>7</v>
      </c>
    </row>
    <row r="5207" spans="1:16" x14ac:dyDescent="0.25">
      <c r="A5207" s="31">
        <v>45474</v>
      </c>
      <c r="B5207" s="32" t="s">
        <v>85</v>
      </c>
      <c r="C5207" s="32" t="s">
        <v>78</v>
      </c>
      <c r="D5207" s="32" t="s">
        <v>77</v>
      </c>
      <c r="E5207" s="33">
        <v>52</v>
      </c>
      <c r="F5207" s="34">
        <v>90391.19</v>
      </c>
      <c r="G5207" s="34">
        <v>10278.49</v>
      </c>
      <c r="H5207" s="34">
        <v>48526.64</v>
      </c>
      <c r="I5207" s="34">
        <v>0</v>
      </c>
      <c r="J5207" s="35">
        <f t="shared" si="567"/>
        <v>80112.7</v>
      </c>
      <c r="K5207" s="35">
        <f t="shared" si="568"/>
        <v>31586.059999999998</v>
      </c>
      <c r="L5207" s="35">
        <f t="shared" si="569"/>
        <v>31586.059999999998</v>
      </c>
      <c r="M5207" s="36">
        <f t="shared" si="570"/>
        <v>0.39427032168432719</v>
      </c>
      <c r="N5207" s="37">
        <f t="shared" si="571"/>
        <v>2024</v>
      </c>
      <c r="O5207" s="38" t="str">
        <f t="shared" si="572"/>
        <v>Q3</v>
      </c>
      <c r="P5207" s="37">
        <f t="shared" si="573"/>
        <v>7</v>
      </c>
    </row>
    <row r="5208" spans="1:16" x14ac:dyDescent="0.25">
      <c r="A5208" s="31">
        <v>45474</v>
      </c>
      <c r="B5208" s="32" t="s">
        <v>85</v>
      </c>
      <c r="C5208" s="32" t="s">
        <v>79</v>
      </c>
      <c r="D5208" s="32" t="s">
        <v>76</v>
      </c>
      <c r="E5208" s="33">
        <v>17</v>
      </c>
      <c r="F5208" s="34">
        <v>16207.57</v>
      </c>
      <c r="G5208" s="34">
        <v>0</v>
      </c>
      <c r="H5208" s="34">
        <v>8997.61</v>
      </c>
      <c r="I5208" s="34">
        <v>0</v>
      </c>
      <c r="J5208" s="35">
        <f t="shared" si="567"/>
        <v>16207.57</v>
      </c>
      <c r="K5208" s="35">
        <f t="shared" si="568"/>
        <v>7209.9599999999991</v>
      </c>
      <c r="L5208" s="35">
        <f t="shared" si="569"/>
        <v>7209.9599999999991</v>
      </c>
      <c r="M5208" s="36">
        <f t="shared" si="570"/>
        <v>0.4448513873455428</v>
      </c>
      <c r="N5208" s="37">
        <f t="shared" si="571"/>
        <v>2024</v>
      </c>
      <c r="O5208" s="38" t="str">
        <f t="shared" si="572"/>
        <v>Q3</v>
      </c>
      <c r="P5208" s="37">
        <f t="shared" si="573"/>
        <v>7</v>
      </c>
    </row>
    <row r="5209" spans="1:16" x14ac:dyDescent="0.25">
      <c r="A5209" s="31">
        <v>45474</v>
      </c>
      <c r="B5209" s="32" t="s">
        <v>85</v>
      </c>
      <c r="C5209" s="32" t="s">
        <v>79</v>
      </c>
      <c r="D5209" s="32" t="s">
        <v>77</v>
      </c>
      <c r="E5209" s="33">
        <v>12</v>
      </c>
      <c r="F5209" s="34">
        <v>13249.11</v>
      </c>
      <c r="G5209" s="34">
        <v>1638.14</v>
      </c>
      <c r="H5209" s="34">
        <v>6956.39</v>
      </c>
      <c r="I5209" s="34">
        <v>0</v>
      </c>
      <c r="J5209" s="35">
        <f t="shared" si="567"/>
        <v>11610.970000000001</v>
      </c>
      <c r="K5209" s="35">
        <f t="shared" si="568"/>
        <v>4654.5800000000008</v>
      </c>
      <c r="L5209" s="35">
        <f t="shared" si="569"/>
        <v>4654.5800000000008</v>
      </c>
      <c r="M5209" s="36">
        <f t="shared" si="570"/>
        <v>0.40087779057219169</v>
      </c>
      <c r="N5209" s="37">
        <f t="shared" si="571"/>
        <v>2024</v>
      </c>
      <c r="O5209" s="38" t="str">
        <f t="shared" si="572"/>
        <v>Q3</v>
      </c>
      <c r="P5209" s="37">
        <f t="shared" si="573"/>
        <v>7</v>
      </c>
    </row>
    <row r="5210" spans="1:16" x14ac:dyDescent="0.25">
      <c r="A5210" s="31">
        <v>45505</v>
      </c>
      <c r="B5210" s="32" t="s">
        <v>74</v>
      </c>
      <c r="C5210" s="32" t="s">
        <v>86</v>
      </c>
      <c r="D5210" s="32" t="s">
        <v>76</v>
      </c>
      <c r="E5210" s="33">
        <v>205</v>
      </c>
      <c r="F5210" s="34">
        <v>91002.8</v>
      </c>
      <c r="G5210" s="34">
        <v>0</v>
      </c>
      <c r="H5210" s="34">
        <v>52603.92</v>
      </c>
      <c r="I5210" s="34">
        <v>9542.2099999999991</v>
      </c>
      <c r="J5210" s="35">
        <f t="shared" si="567"/>
        <v>91002.8</v>
      </c>
      <c r="K5210" s="35">
        <f t="shared" si="568"/>
        <v>38398.880000000005</v>
      </c>
      <c r="L5210" s="35">
        <f t="shared" si="569"/>
        <v>28856.670000000006</v>
      </c>
      <c r="M5210" s="36">
        <f t="shared" si="570"/>
        <v>0.42195273112475662</v>
      </c>
      <c r="N5210" s="37">
        <f t="shared" si="571"/>
        <v>2024</v>
      </c>
      <c r="O5210" s="38" t="str">
        <f t="shared" si="572"/>
        <v>Q3</v>
      </c>
      <c r="P5210" s="37">
        <f t="shared" si="573"/>
        <v>8</v>
      </c>
    </row>
    <row r="5211" spans="1:16" x14ac:dyDescent="0.25">
      <c r="A5211" s="31">
        <v>45505</v>
      </c>
      <c r="B5211" s="32" t="s">
        <v>74</v>
      </c>
      <c r="C5211" s="32" t="s">
        <v>86</v>
      </c>
      <c r="D5211" s="32" t="s">
        <v>77</v>
      </c>
      <c r="E5211" s="33">
        <v>38</v>
      </c>
      <c r="F5211" s="34">
        <v>12473.48</v>
      </c>
      <c r="G5211" s="34">
        <v>834.09</v>
      </c>
      <c r="H5211" s="34">
        <v>6288.05</v>
      </c>
      <c r="I5211" s="34">
        <v>1239.3699999999999</v>
      </c>
      <c r="J5211" s="35">
        <f t="shared" si="567"/>
        <v>11639.39</v>
      </c>
      <c r="K5211" s="35">
        <f t="shared" si="568"/>
        <v>5351.3399999999992</v>
      </c>
      <c r="L5211" s="35">
        <f t="shared" si="569"/>
        <v>4111.9699999999993</v>
      </c>
      <c r="M5211" s="36">
        <f t="shared" si="570"/>
        <v>0.45976120741722715</v>
      </c>
      <c r="N5211" s="37">
        <f t="shared" si="571"/>
        <v>2024</v>
      </c>
      <c r="O5211" s="38" t="str">
        <f t="shared" si="572"/>
        <v>Q3</v>
      </c>
      <c r="P5211" s="37">
        <f t="shared" si="573"/>
        <v>8</v>
      </c>
    </row>
    <row r="5212" spans="1:16" x14ac:dyDescent="0.25">
      <c r="A5212" s="31">
        <v>45505</v>
      </c>
      <c r="B5212" s="32" t="s">
        <v>74</v>
      </c>
      <c r="C5212" s="32" t="s">
        <v>75</v>
      </c>
      <c r="D5212" s="32" t="s">
        <v>76</v>
      </c>
      <c r="E5212" s="33">
        <v>184</v>
      </c>
      <c r="F5212" s="34">
        <v>87931.9</v>
      </c>
      <c r="G5212" s="34">
        <v>0</v>
      </c>
      <c r="H5212" s="34">
        <v>50842.720000000001</v>
      </c>
      <c r="I5212" s="34">
        <v>0</v>
      </c>
      <c r="J5212" s="35">
        <f t="shared" si="567"/>
        <v>87931.9</v>
      </c>
      <c r="K5212" s="35">
        <f t="shared" si="568"/>
        <v>37089.179999999993</v>
      </c>
      <c r="L5212" s="35">
        <f t="shared" si="569"/>
        <v>37089.179999999993</v>
      </c>
      <c r="M5212" s="36">
        <f t="shared" si="570"/>
        <v>0.42179436586722219</v>
      </c>
      <c r="N5212" s="37">
        <f t="shared" si="571"/>
        <v>2024</v>
      </c>
      <c r="O5212" s="38" t="str">
        <f t="shared" si="572"/>
        <v>Q3</v>
      </c>
      <c r="P5212" s="37">
        <f t="shared" si="573"/>
        <v>8</v>
      </c>
    </row>
    <row r="5213" spans="1:16" x14ac:dyDescent="0.25">
      <c r="A5213" s="31">
        <v>45505</v>
      </c>
      <c r="B5213" s="32" t="s">
        <v>74</v>
      </c>
      <c r="C5213" s="32" t="s">
        <v>75</v>
      </c>
      <c r="D5213" s="32" t="s">
        <v>77</v>
      </c>
      <c r="E5213" s="33">
        <v>37</v>
      </c>
      <c r="F5213" s="34">
        <v>15914.68</v>
      </c>
      <c r="G5213" s="34">
        <v>933.02</v>
      </c>
      <c r="H5213" s="34">
        <v>9342.2800000000007</v>
      </c>
      <c r="I5213" s="34">
        <v>0</v>
      </c>
      <c r="J5213" s="35">
        <f t="shared" si="567"/>
        <v>14981.66</v>
      </c>
      <c r="K5213" s="35">
        <f t="shared" si="568"/>
        <v>5639.3799999999992</v>
      </c>
      <c r="L5213" s="35">
        <f t="shared" si="569"/>
        <v>5639.3799999999992</v>
      </c>
      <c r="M5213" s="36">
        <f t="shared" si="570"/>
        <v>0.37641890151024648</v>
      </c>
      <c r="N5213" s="37">
        <f t="shared" si="571"/>
        <v>2024</v>
      </c>
      <c r="O5213" s="38" t="str">
        <f t="shared" si="572"/>
        <v>Q3</v>
      </c>
      <c r="P5213" s="37">
        <f t="shared" si="573"/>
        <v>8</v>
      </c>
    </row>
    <row r="5214" spans="1:16" x14ac:dyDescent="0.25">
      <c r="A5214" s="31">
        <v>45505</v>
      </c>
      <c r="B5214" s="32" t="s">
        <v>74</v>
      </c>
      <c r="C5214" s="32" t="s">
        <v>78</v>
      </c>
      <c r="D5214" s="32" t="s">
        <v>76</v>
      </c>
      <c r="E5214" s="33">
        <v>415</v>
      </c>
      <c r="F5214" s="34">
        <v>172154.27</v>
      </c>
      <c r="G5214" s="34">
        <v>0</v>
      </c>
      <c r="H5214" s="34">
        <v>99656.44</v>
      </c>
      <c r="I5214" s="34">
        <v>0</v>
      </c>
      <c r="J5214" s="35">
        <f t="shared" si="567"/>
        <v>172154.27</v>
      </c>
      <c r="K5214" s="35">
        <f t="shared" si="568"/>
        <v>72497.829999999987</v>
      </c>
      <c r="L5214" s="35">
        <f t="shared" si="569"/>
        <v>72497.829999999987</v>
      </c>
      <c r="M5214" s="36">
        <f t="shared" si="570"/>
        <v>0.4211213000990332</v>
      </c>
      <c r="N5214" s="37">
        <f t="shared" si="571"/>
        <v>2024</v>
      </c>
      <c r="O5214" s="38" t="str">
        <f t="shared" si="572"/>
        <v>Q3</v>
      </c>
      <c r="P5214" s="37">
        <f t="shared" si="573"/>
        <v>8</v>
      </c>
    </row>
    <row r="5215" spans="1:16" x14ac:dyDescent="0.25">
      <c r="A5215" s="31">
        <v>45505</v>
      </c>
      <c r="B5215" s="32" t="s">
        <v>74</v>
      </c>
      <c r="C5215" s="32" t="s">
        <v>78</v>
      </c>
      <c r="D5215" s="32" t="s">
        <v>77</v>
      </c>
      <c r="E5215" s="33">
        <v>258</v>
      </c>
      <c r="F5215" s="34">
        <v>115574.86</v>
      </c>
      <c r="G5215" s="34">
        <v>24950.25</v>
      </c>
      <c r="H5215" s="34">
        <v>69696.59</v>
      </c>
      <c r="I5215" s="34">
        <v>0</v>
      </c>
      <c r="J5215" s="35">
        <f t="shared" si="567"/>
        <v>90624.61</v>
      </c>
      <c r="K5215" s="35">
        <f t="shared" si="568"/>
        <v>20928.020000000004</v>
      </c>
      <c r="L5215" s="35">
        <f t="shared" si="569"/>
        <v>20928.020000000004</v>
      </c>
      <c r="M5215" s="36">
        <f t="shared" si="570"/>
        <v>0.23093086966112189</v>
      </c>
      <c r="N5215" s="37">
        <f t="shared" si="571"/>
        <v>2024</v>
      </c>
      <c r="O5215" s="38" t="str">
        <f t="shared" si="572"/>
        <v>Q3</v>
      </c>
      <c r="P5215" s="37">
        <f t="shared" si="573"/>
        <v>8</v>
      </c>
    </row>
    <row r="5216" spans="1:16" x14ac:dyDescent="0.25">
      <c r="A5216" s="31">
        <v>45505</v>
      </c>
      <c r="B5216" s="32" t="s">
        <v>74</v>
      </c>
      <c r="C5216" s="32" t="s">
        <v>79</v>
      </c>
      <c r="D5216" s="32" t="s">
        <v>76</v>
      </c>
      <c r="E5216" s="33">
        <v>86</v>
      </c>
      <c r="F5216" s="34">
        <v>35192.019999999997</v>
      </c>
      <c r="G5216" s="34">
        <v>0</v>
      </c>
      <c r="H5216" s="34">
        <v>20358.59</v>
      </c>
      <c r="I5216" s="34">
        <v>0</v>
      </c>
      <c r="J5216" s="35">
        <f t="shared" si="567"/>
        <v>35192.019999999997</v>
      </c>
      <c r="K5216" s="35">
        <f t="shared" si="568"/>
        <v>14833.429999999997</v>
      </c>
      <c r="L5216" s="35">
        <f t="shared" si="569"/>
        <v>14833.429999999997</v>
      </c>
      <c r="M5216" s="36">
        <f t="shared" si="570"/>
        <v>0.4214998172881238</v>
      </c>
      <c r="N5216" s="37">
        <f t="shared" si="571"/>
        <v>2024</v>
      </c>
      <c r="O5216" s="38" t="str">
        <f t="shared" si="572"/>
        <v>Q3</v>
      </c>
      <c r="P5216" s="37">
        <f t="shared" si="573"/>
        <v>8</v>
      </c>
    </row>
    <row r="5217" spans="1:16" x14ac:dyDescent="0.25">
      <c r="A5217" s="31">
        <v>45505</v>
      </c>
      <c r="B5217" s="32" t="s">
        <v>74</v>
      </c>
      <c r="C5217" s="32" t="s">
        <v>79</v>
      </c>
      <c r="D5217" s="32" t="s">
        <v>77</v>
      </c>
      <c r="E5217" s="33">
        <v>24</v>
      </c>
      <c r="F5217" s="34">
        <v>12637.53</v>
      </c>
      <c r="G5217" s="34">
        <v>822.67</v>
      </c>
      <c r="H5217" s="34">
        <v>5774.53</v>
      </c>
      <c r="I5217" s="34">
        <v>0</v>
      </c>
      <c r="J5217" s="35">
        <f t="shared" si="567"/>
        <v>11814.86</v>
      </c>
      <c r="K5217" s="35">
        <f t="shared" si="568"/>
        <v>6040.3300000000008</v>
      </c>
      <c r="L5217" s="35">
        <f t="shared" si="569"/>
        <v>6040.3300000000008</v>
      </c>
      <c r="M5217" s="36">
        <f t="shared" si="570"/>
        <v>0.51124854632217398</v>
      </c>
      <c r="N5217" s="37">
        <f t="shared" si="571"/>
        <v>2024</v>
      </c>
      <c r="O5217" s="38" t="str">
        <f t="shared" si="572"/>
        <v>Q3</v>
      </c>
      <c r="P5217" s="37">
        <f t="shared" si="573"/>
        <v>8</v>
      </c>
    </row>
    <row r="5218" spans="1:16" x14ac:dyDescent="0.25">
      <c r="A5218" s="31">
        <v>45505</v>
      </c>
      <c r="B5218" s="32" t="s">
        <v>80</v>
      </c>
      <c r="C5218" s="32" t="s">
        <v>86</v>
      </c>
      <c r="D5218" s="32" t="s">
        <v>76</v>
      </c>
      <c r="E5218" s="33">
        <v>79</v>
      </c>
      <c r="F5218" s="34">
        <v>498155.62</v>
      </c>
      <c r="G5218" s="34">
        <v>0</v>
      </c>
      <c r="H5218" s="34">
        <v>419159.65</v>
      </c>
      <c r="I5218" s="34">
        <v>52237.760000000002</v>
      </c>
      <c r="J5218" s="35">
        <f t="shared" si="567"/>
        <v>498155.62</v>
      </c>
      <c r="K5218" s="35">
        <f t="shared" si="568"/>
        <v>78995.969999999972</v>
      </c>
      <c r="L5218" s="35">
        <f t="shared" si="569"/>
        <v>26758.20999999997</v>
      </c>
      <c r="M5218" s="36">
        <f t="shared" si="570"/>
        <v>0.15857689209648979</v>
      </c>
      <c r="N5218" s="37">
        <f t="shared" si="571"/>
        <v>2024</v>
      </c>
      <c r="O5218" s="38" t="str">
        <f t="shared" si="572"/>
        <v>Q3</v>
      </c>
      <c r="P5218" s="37">
        <f t="shared" si="573"/>
        <v>8</v>
      </c>
    </row>
    <row r="5219" spans="1:16" x14ac:dyDescent="0.25">
      <c r="A5219" s="31">
        <v>45505</v>
      </c>
      <c r="B5219" s="32" t="s">
        <v>80</v>
      </c>
      <c r="C5219" s="32" t="s">
        <v>86</v>
      </c>
      <c r="D5219" s="32" t="s">
        <v>77</v>
      </c>
      <c r="E5219" s="33">
        <v>16</v>
      </c>
      <c r="F5219" s="34">
        <v>112062.2</v>
      </c>
      <c r="G5219" s="34">
        <v>7648.16</v>
      </c>
      <c r="H5219" s="34">
        <v>93007.07</v>
      </c>
      <c r="I5219" s="34">
        <v>11003.39</v>
      </c>
      <c r="J5219" s="35">
        <f t="shared" si="567"/>
        <v>104414.04</v>
      </c>
      <c r="K5219" s="35">
        <f t="shared" si="568"/>
        <v>11406.969999999987</v>
      </c>
      <c r="L5219" s="35">
        <f t="shared" si="569"/>
        <v>403.57999999998719</v>
      </c>
      <c r="M5219" s="36">
        <f t="shared" si="570"/>
        <v>0.1092474728494366</v>
      </c>
      <c r="N5219" s="37">
        <f t="shared" si="571"/>
        <v>2024</v>
      </c>
      <c r="O5219" s="38" t="str">
        <f t="shared" si="572"/>
        <v>Q3</v>
      </c>
      <c r="P5219" s="37">
        <f t="shared" si="573"/>
        <v>8</v>
      </c>
    </row>
    <row r="5220" spans="1:16" x14ac:dyDescent="0.25">
      <c r="A5220" s="31">
        <v>45505</v>
      </c>
      <c r="B5220" s="32" t="s">
        <v>80</v>
      </c>
      <c r="C5220" s="32" t="s">
        <v>75</v>
      </c>
      <c r="D5220" s="32" t="s">
        <v>76</v>
      </c>
      <c r="E5220" s="33">
        <v>61</v>
      </c>
      <c r="F5220" s="34">
        <v>437391.02</v>
      </c>
      <c r="G5220" s="34">
        <v>0</v>
      </c>
      <c r="H5220" s="34">
        <v>375013.28</v>
      </c>
      <c r="I5220" s="34">
        <v>0</v>
      </c>
      <c r="J5220" s="35">
        <f t="shared" si="567"/>
        <v>437391.02</v>
      </c>
      <c r="K5220" s="35">
        <f t="shared" si="568"/>
        <v>62377.739999999991</v>
      </c>
      <c r="L5220" s="35">
        <f t="shared" si="569"/>
        <v>62377.739999999991</v>
      </c>
      <c r="M5220" s="36">
        <f t="shared" si="570"/>
        <v>0.14261321597320401</v>
      </c>
      <c r="N5220" s="37">
        <f t="shared" si="571"/>
        <v>2024</v>
      </c>
      <c r="O5220" s="38" t="str">
        <f t="shared" si="572"/>
        <v>Q3</v>
      </c>
      <c r="P5220" s="37">
        <f t="shared" si="573"/>
        <v>8</v>
      </c>
    </row>
    <row r="5221" spans="1:16" x14ac:dyDescent="0.25">
      <c r="A5221" s="31">
        <v>45505</v>
      </c>
      <c r="B5221" s="32" t="s">
        <v>80</v>
      </c>
      <c r="C5221" s="32" t="s">
        <v>75</v>
      </c>
      <c r="D5221" s="32" t="s">
        <v>77</v>
      </c>
      <c r="E5221" s="33">
        <v>15</v>
      </c>
      <c r="F5221" s="34">
        <v>95613.26</v>
      </c>
      <c r="G5221" s="34">
        <v>6225.07</v>
      </c>
      <c r="H5221" s="34">
        <v>81199.13</v>
      </c>
      <c r="I5221" s="34">
        <v>0</v>
      </c>
      <c r="J5221" s="35">
        <f t="shared" si="567"/>
        <v>89388.19</v>
      </c>
      <c r="K5221" s="35">
        <f t="shared" si="568"/>
        <v>8189.0599999999977</v>
      </c>
      <c r="L5221" s="35">
        <f t="shared" si="569"/>
        <v>8189.0599999999977</v>
      </c>
      <c r="M5221" s="36">
        <f t="shared" si="570"/>
        <v>9.1612325968340985E-2</v>
      </c>
      <c r="N5221" s="37">
        <f t="shared" si="571"/>
        <v>2024</v>
      </c>
      <c r="O5221" s="38" t="str">
        <f t="shared" si="572"/>
        <v>Q3</v>
      </c>
      <c r="P5221" s="37">
        <f t="shared" si="573"/>
        <v>8</v>
      </c>
    </row>
    <row r="5222" spans="1:16" x14ac:dyDescent="0.25">
      <c r="A5222" s="31">
        <v>45505</v>
      </c>
      <c r="B5222" s="32" t="s">
        <v>80</v>
      </c>
      <c r="C5222" s="32" t="s">
        <v>78</v>
      </c>
      <c r="D5222" s="32" t="s">
        <v>76</v>
      </c>
      <c r="E5222" s="33">
        <v>77</v>
      </c>
      <c r="F5222" s="34">
        <v>470471.62</v>
      </c>
      <c r="G5222" s="34">
        <v>0</v>
      </c>
      <c r="H5222" s="34">
        <v>394943.32</v>
      </c>
      <c r="I5222" s="34">
        <v>0</v>
      </c>
      <c r="J5222" s="35">
        <f t="shared" si="567"/>
        <v>470471.62</v>
      </c>
      <c r="K5222" s="35">
        <f t="shared" si="568"/>
        <v>75528.299999999988</v>
      </c>
      <c r="L5222" s="35">
        <f t="shared" si="569"/>
        <v>75528.299999999988</v>
      </c>
      <c r="M5222" s="36">
        <f t="shared" si="570"/>
        <v>0.16053741987667608</v>
      </c>
      <c r="N5222" s="37">
        <f t="shared" si="571"/>
        <v>2024</v>
      </c>
      <c r="O5222" s="38" t="str">
        <f t="shared" si="572"/>
        <v>Q3</v>
      </c>
      <c r="P5222" s="37">
        <f t="shared" si="573"/>
        <v>8</v>
      </c>
    </row>
    <row r="5223" spans="1:16" x14ac:dyDescent="0.25">
      <c r="A5223" s="31">
        <v>45505</v>
      </c>
      <c r="B5223" s="32" t="s">
        <v>80</v>
      </c>
      <c r="C5223" s="32" t="s">
        <v>78</v>
      </c>
      <c r="D5223" s="32" t="s">
        <v>77</v>
      </c>
      <c r="E5223" s="33">
        <v>47</v>
      </c>
      <c r="F5223" s="34">
        <v>278764.75</v>
      </c>
      <c r="G5223" s="34">
        <v>60886.44</v>
      </c>
      <c r="H5223" s="34">
        <v>241116.98</v>
      </c>
      <c r="I5223" s="34">
        <v>0</v>
      </c>
      <c r="J5223" s="35">
        <f t="shared" si="567"/>
        <v>217878.31</v>
      </c>
      <c r="K5223" s="35">
        <f t="shared" si="568"/>
        <v>-23238.670000000013</v>
      </c>
      <c r="L5223" s="35">
        <f t="shared" si="569"/>
        <v>-23238.670000000013</v>
      </c>
      <c r="M5223" s="36">
        <f t="shared" si="570"/>
        <v>-0.10665894186530092</v>
      </c>
      <c r="N5223" s="37">
        <f t="shared" si="571"/>
        <v>2024</v>
      </c>
      <c r="O5223" s="38" t="str">
        <f t="shared" si="572"/>
        <v>Q3</v>
      </c>
      <c r="P5223" s="37">
        <f t="shared" si="573"/>
        <v>8</v>
      </c>
    </row>
    <row r="5224" spans="1:16" x14ac:dyDescent="0.25">
      <c r="A5224" s="31">
        <v>45505</v>
      </c>
      <c r="B5224" s="32" t="s">
        <v>80</v>
      </c>
      <c r="C5224" s="32" t="s">
        <v>79</v>
      </c>
      <c r="D5224" s="32" t="s">
        <v>76</v>
      </c>
      <c r="E5224" s="33">
        <v>29</v>
      </c>
      <c r="F5224" s="34">
        <v>223378.06</v>
      </c>
      <c r="G5224" s="34">
        <v>0</v>
      </c>
      <c r="H5224" s="34">
        <v>187253.73</v>
      </c>
      <c r="I5224" s="34">
        <v>0</v>
      </c>
      <c r="J5224" s="35">
        <f t="shared" si="567"/>
        <v>223378.06</v>
      </c>
      <c r="K5224" s="35">
        <f t="shared" si="568"/>
        <v>36124.329999999987</v>
      </c>
      <c r="L5224" s="35">
        <f t="shared" si="569"/>
        <v>36124.329999999987</v>
      </c>
      <c r="M5224" s="36">
        <f t="shared" si="570"/>
        <v>0.16171834422771864</v>
      </c>
      <c r="N5224" s="37">
        <f t="shared" si="571"/>
        <v>2024</v>
      </c>
      <c r="O5224" s="38" t="str">
        <f t="shared" si="572"/>
        <v>Q3</v>
      </c>
      <c r="P5224" s="37">
        <f t="shared" si="573"/>
        <v>8</v>
      </c>
    </row>
    <row r="5225" spans="1:16" x14ac:dyDescent="0.25">
      <c r="A5225" s="31">
        <v>45505</v>
      </c>
      <c r="B5225" s="32" t="s">
        <v>80</v>
      </c>
      <c r="C5225" s="32" t="s">
        <v>79</v>
      </c>
      <c r="D5225" s="32" t="s">
        <v>77</v>
      </c>
      <c r="E5225" s="33">
        <v>6</v>
      </c>
      <c r="F5225" s="34">
        <v>46261.8</v>
      </c>
      <c r="G5225" s="34">
        <v>2946.74</v>
      </c>
      <c r="H5225" s="34">
        <v>38503.72</v>
      </c>
      <c r="I5225" s="34">
        <v>0</v>
      </c>
      <c r="J5225" s="35">
        <f t="shared" si="567"/>
        <v>43315.060000000005</v>
      </c>
      <c r="K5225" s="35">
        <f t="shared" si="568"/>
        <v>4811.3400000000038</v>
      </c>
      <c r="L5225" s="35">
        <f t="shared" si="569"/>
        <v>4811.3400000000038</v>
      </c>
      <c r="M5225" s="36">
        <f t="shared" si="570"/>
        <v>0.11107776371543762</v>
      </c>
      <c r="N5225" s="37">
        <f t="shared" si="571"/>
        <v>2024</v>
      </c>
      <c r="O5225" s="38" t="str">
        <f t="shared" si="572"/>
        <v>Q3</v>
      </c>
      <c r="P5225" s="37">
        <f t="shared" si="573"/>
        <v>8</v>
      </c>
    </row>
    <row r="5226" spans="1:16" x14ac:dyDescent="0.25">
      <c r="A5226" s="31">
        <v>45505</v>
      </c>
      <c r="B5226" s="32" t="s">
        <v>81</v>
      </c>
      <c r="C5226" s="32" t="s">
        <v>86</v>
      </c>
      <c r="D5226" s="32" t="s">
        <v>76</v>
      </c>
      <c r="E5226" s="33">
        <v>116</v>
      </c>
      <c r="F5226" s="34">
        <v>92600.86</v>
      </c>
      <c r="G5226" s="34">
        <v>0</v>
      </c>
      <c r="H5226" s="34">
        <v>42316.09</v>
      </c>
      <c r="I5226" s="34">
        <v>9707.17</v>
      </c>
      <c r="J5226" s="35">
        <f t="shared" si="567"/>
        <v>92600.86</v>
      </c>
      <c r="K5226" s="35">
        <f t="shared" si="568"/>
        <v>50284.770000000004</v>
      </c>
      <c r="L5226" s="35">
        <f t="shared" si="569"/>
        <v>40577.600000000006</v>
      </c>
      <c r="M5226" s="36">
        <f t="shared" si="570"/>
        <v>0.54302703020252729</v>
      </c>
      <c r="N5226" s="37">
        <f t="shared" si="571"/>
        <v>2024</v>
      </c>
      <c r="O5226" s="38" t="str">
        <f t="shared" si="572"/>
        <v>Q3</v>
      </c>
      <c r="P5226" s="37">
        <f t="shared" si="573"/>
        <v>8</v>
      </c>
    </row>
    <row r="5227" spans="1:16" x14ac:dyDescent="0.25">
      <c r="A5227" s="31">
        <v>45505</v>
      </c>
      <c r="B5227" s="32" t="s">
        <v>81</v>
      </c>
      <c r="C5227" s="32" t="s">
        <v>86</v>
      </c>
      <c r="D5227" s="32" t="s">
        <v>77</v>
      </c>
      <c r="E5227" s="33">
        <v>25</v>
      </c>
      <c r="F5227" s="34">
        <v>15049.99</v>
      </c>
      <c r="G5227" s="34">
        <v>1017.69</v>
      </c>
      <c r="H5227" s="34">
        <v>6934.79</v>
      </c>
      <c r="I5227" s="34">
        <v>1484.47</v>
      </c>
      <c r="J5227" s="35">
        <f t="shared" si="567"/>
        <v>14032.3</v>
      </c>
      <c r="K5227" s="35">
        <f t="shared" si="568"/>
        <v>7097.5099999999993</v>
      </c>
      <c r="L5227" s="35">
        <f t="shared" si="569"/>
        <v>5613.0399999999991</v>
      </c>
      <c r="M5227" s="36">
        <f t="shared" si="570"/>
        <v>0.50579805163800662</v>
      </c>
      <c r="N5227" s="37">
        <f t="shared" si="571"/>
        <v>2024</v>
      </c>
      <c r="O5227" s="38" t="str">
        <f t="shared" si="572"/>
        <v>Q3</v>
      </c>
      <c r="P5227" s="37">
        <f t="shared" si="573"/>
        <v>8</v>
      </c>
    </row>
    <row r="5228" spans="1:16" x14ac:dyDescent="0.25">
      <c r="A5228" s="31">
        <v>45505</v>
      </c>
      <c r="B5228" s="32" t="s">
        <v>81</v>
      </c>
      <c r="C5228" s="32" t="s">
        <v>75</v>
      </c>
      <c r="D5228" s="32" t="s">
        <v>76</v>
      </c>
      <c r="E5228" s="33">
        <v>121</v>
      </c>
      <c r="F5228" s="34">
        <v>96379.45</v>
      </c>
      <c r="G5228" s="34">
        <v>0</v>
      </c>
      <c r="H5228" s="34">
        <v>42858.41</v>
      </c>
      <c r="I5228" s="34">
        <v>0</v>
      </c>
      <c r="J5228" s="35">
        <f t="shared" si="567"/>
        <v>96379.45</v>
      </c>
      <c r="K5228" s="35">
        <f t="shared" si="568"/>
        <v>53521.039999999994</v>
      </c>
      <c r="L5228" s="35">
        <f t="shared" si="569"/>
        <v>53521.039999999994</v>
      </c>
      <c r="M5228" s="36">
        <f t="shared" si="570"/>
        <v>0.55531588943493659</v>
      </c>
      <c r="N5228" s="37">
        <f t="shared" si="571"/>
        <v>2024</v>
      </c>
      <c r="O5228" s="38" t="str">
        <f t="shared" si="572"/>
        <v>Q3</v>
      </c>
      <c r="P5228" s="37">
        <f t="shared" si="573"/>
        <v>8</v>
      </c>
    </row>
    <row r="5229" spans="1:16" x14ac:dyDescent="0.25">
      <c r="A5229" s="31">
        <v>45505</v>
      </c>
      <c r="B5229" s="32" t="s">
        <v>81</v>
      </c>
      <c r="C5229" s="32" t="s">
        <v>75</v>
      </c>
      <c r="D5229" s="32" t="s">
        <v>77</v>
      </c>
      <c r="E5229" s="33">
        <v>24</v>
      </c>
      <c r="F5229" s="34">
        <v>13797.48</v>
      </c>
      <c r="G5229" s="34">
        <v>887.38</v>
      </c>
      <c r="H5229" s="34">
        <v>6297.24</v>
      </c>
      <c r="I5229" s="34">
        <v>0</v>
      </c>
      <c r="J5229" s="35">
        <f t="shared" si="567"/>
        <v>12910.1</v>
      </c>
      <c r="K5229" s="35">
        <f t="shared" si="568"/>
        <v>6612.8600000000006</v>
      </c>
      <c r="L5229" s="35">
        <f t="shared" si="569"/>
        <v>6612.8600000000006</v>
      </c>
      <c r="M5229" s="36">
        <f t="shared" si="570"/>
        <v>0.5122237627903734</v>
      </c>
      <c r="N5229" s="37">
        <f t="shared" si="571"/>
        <v>2024</v>
      </c>
      <c r="O5229" s="38" t="str">
        <f t="shared" si="572"/>
        <v>Q3</v>
      </c>
      <c r="P5229" s="37">
        <f t="shared" si="573"/>
        <v>8</v>
      </c>
    </row>
    <row r="5230" spans="1:16" x14ac:dyDescent="0.25">
      <c r="A5230" s="31">
        <v>45505</v>
      </c>
      <c r="B5230" s="32" t="s">
        <v>81</v>
      </c>
      <c r="C5230" s="32" t="s">
        <v>78</v>
      </c>
      <c r="D5230" s="32" t="s">
        <v>76</v>
      </c>
      <c r="E5230" s="33">
        <v>288</v>
      </c>
      <c r="F5230" s="34">
        <v>250163.21</v>
      </c>
      <c r="G5230" s="34">
        <v>0</v>
      </c>
      <c r="H5230" s="34">
        <v>108934.36</v>
      </c>
      <c r="I5230" s="34">
        <v>0</v>
      </c>
      <c r="J5230" s="35">
        <f t="shared" si="567"/>
        <v>250163.21</v>
      </c>
      <c r="K5230" s="35">
        <f t="shared" si="568"/>
        <v>141228.84999999998</v>
      </c>
      <c r="L5230" s="35">
        <f t="shared" si="569"/>
        <v>141228.84999999998</v>
      </c>
      <c r="M5230" s="36">
        <f t="shared" si="570"/>
        <v>0.56454684124016474</v>
      </c>
      <c r="N5230" s="37">
        <f t="shared" si="571"/>
        <v>2024</v>
      </c>
      <c r="O5230" s="38" t="str">
        <f t="shared" si="572"/>
        <v>Q3</v>
      </c>
      <c r="P5230" s="37">
        <f t="shared" si="573"/>
        <v>8</v>
      </c>
    </row>
    <row r="5231" spans="1:16" x14ac:dyDescent="0.25">
      <c r="A5231" s="31">
        <v>45505</v>
      </c>
      <c r="B5231" s="32" t="s">
        <v>81</v>
      </c>
      <c r="C5231" s="32" t="s">
        <v>78</v>
      </c>
      <c r="D5231" s="32" t="s">
        <v>77</v>
      </c>
      <c r="E5231" s="33">
        <v>170</v>
      </c>
      <c r="F5231" s="34">
        <v>132842.72</v>
      </c>
      <c r="G5231" s="34">
        <v>26424.91</v>
      </c>
      <c r="H5231" s="34">
        <v>59366.54</v>
      </c>
      <c r="I5231" s="34">
        <v>0</v>
      </c>
      <c r="J5231" s="35">
        <f t="shared" si="567"/>
        <v>106417.81</v>
      </c>
      <c r="K5231" s="35">
        <f t="shared" si="568"/>
        <v>47051.27</v>
      </c>
      <c r="L5231" s="35">
        <f t="shared" si="569"/>
        <v>47051.27</v>
      </c>
      <c r="M5231" s="36">
        <f t="shared" si="570"/>
        <v>0.44213717609862485</v>
      </c>
      <c r="N5231" s="37">
        <f t="shared" si="571"/>
        <v>2024</v>
      </c>
      <c r="O5231" s="38" t="str">
        <f t="shared" si="572"/>
        <v>Q3</v>
      </c>
      <c r="P5231" s="37">
        <f t="shared" si="573"/>
        <v>8</v>
      </c>
    </row>
    <row r="5232" spans="1:16" x14ac:dyDescent="0.25">
      <c r="A5232" s="31">
        <v>45505</v>
      </c>
      <c r="B5232" s="32" t="s">
        <v>81</v>
      </c>
      <c r="C5232" s="32" t="s">
        <v>79</v>
      </c>
      <c r="D5232" s="32" t="s">
        <v>76</v>
      </c>
      <c r="E5232" s="33">
        <v>37</v>
      </c>
      <c r="F5232" s="34">
        <v>27795.279999999999</v>
      </c>
      <c r="G5232" s="34">
        <v>0</v>
      </c>
      <c r="H5232" s="34">
        <v>11687.92</v>
      </c>
      <c r="I5232" s="34">
        <v>0</v>
      </c>
      <c r="J5232" s="35">
        <f t="shared" si="567"/>
        <v>27795.279999999999</v>
      </c>
      <c r="K5232" s="35">
        <f t="shared" si="568"/>
        <v>16107.359999999999</v>
      </c>
      <c r="L5232" s="35">
        <f t="shared" si="569"/>
        <v>16107.359999999999</v>
      </c>
      <c r="M5232" s="36">
        <f t="shared" si="570"/>
        <v>0.57949982874790251</v>
      </c>
      <c r="N5232" s="37">
        <f t="shared" si="571"/>
        <v>2024</v>
      </c>
      <c r="O5232" s="38" t="str">
        <f t="shared" si="572"/>
        <v>Q3</v>
      </c>
      <c r="P5232" s="37">
        <f t="shared" si="573"/>
        <v>8</v>
      </c>
    </row>
    <row r="5233" spans="1:16" x14ac:dyDescent="0.25">
      <c r="A5233" s="31">
        <v>45505</v>
      </c>
      <c r="B5233" s="32" t="s">
        <v>81</v>
      </c>
      <c r="C5233" s="32" t="s">
        <v>79</v>
      </c>
      <c r="D5233" s="32" t="s">
        <v>77</v>
      </c>
      <c r="E5233" s="33">
        <v>12</v>
      </c>
      <c r="F5233" s="34">
        <v>7730.62</v>
      </c>
      <c r="G5233" s="34">
        <v>466.81</v>
      </c>
      <c r="H5233" s="34">
        <v>3451.07</v>
      </c>
      <c r="I5233" s="34">
        <v>0</v>
      </c>
      <c r="J5233" s="35">
        <f t="shared" si="567"/>
        <v>7263.8099999999995</v>
      </c>
      <c r="K5233" s="35">
        <f t="shared" si="568"/>
        <v>3812.7399999999993</v>
      </c>
      <c r="L5233" s="35">
        <f t="shared" si="569"/>
        <v>3812.7399999999993</v>
      </c>
      <c r="M5233" s="36">
        <f t="shared" si="570"/>
        <v>0.52489533729544136</v>
      </c>
      <c r="N5233" s="37">
        <f t="shared" si="571"/>
        <v>2024</v>
      </c>
      <c r="O5233" s="38" t="str">
        <f t="shared" si="572"/>
        <v>Q3</v>
      </c>
      <c r="P5233" s="37">
        <f t="shared" si="573"/>
        <v>8</v>
      </c>
    </row>
    <row r="5234" spans="1:16" x14ac:dyDescent="0.25">
      <c r="A5234" s="31">
        <v>45505</v>
      </c>
      <c r="B5234" s="32" t="s">
        <v>82</v>
      </c>
      <c r="C5234" s="32" t="s">
        <v>86</v>
      </c>
      <c r="D5234" s="32" t="s">
        <v>76</v>
      </c>
      <c r="E5234" s="33">
        <v>331</v>
      </c>
      <c r="F5234" s="34">
        <v>34500.67</v>
      </c>
      <c r="G5234" s="34">
        <v>0</v>
      </c>
      <c r="H5234" s="34">
        <v>27686.74</v>
      </c>
      <c r="I5234" s="34">
        <v>3794.75</v>
      </c>
      <c r="J5234" s="35">
        <f t="shared" si="567"/>
        <v>34500.67</v>
      </c>
      <c r="K5234" s="35">
        <f t="shared" si="568"/>
        <v>6813.9299999999967</v>
      </c>
      <c r="L5234" s="35">
        <f t="shared" si="569"/>
        <v>3019.1799999999967</v>
      </c>
      <c r="M5234" s="36">
        <f t="shared" si="570"/>
        <v>0.19750138185722182</v>
      </c>
      <c r="N5234" s="37">
        <f t="shared" si="571"/>
        <v>2024</v>
      </c>
      <c r="O5234" s="38" t="str">
        <f t="shared" si="572"/>
        <v>Q3</v>
      </c>
      <c r="P5234" s="37">
        <f t="shared" si="573"/>
        <v>8</v>
      </c>
    </row>
    <row r="5235" spans="1:16" x14ac:dyDescent="0.25">
      <c r="A5235" s="31">
        <v>45505</v>
      </c>
      <c r="B5235" s="32" t="s">
        <v>82</v>
      </c>
      <c r="C5235" s="32" t="s">
        <v>86</v>
      </c>
      <c r="D5235" s="32" t="s">
        <v>77</v>
      </c>
      <c r="E5235" s="33">
        <v>65</v>
      </c>
      <c r="F5235" s="34">
        <v>6485.09</v>
      </c>
      <c r="G5235" s="34">
        <v>354.12</v>
      </c>
      <c r="H5235" s="34">
        <v>5150.4399999999996</v>
      </c>
      <c r="I5235" s="34">
        <v>661.86</v>
      </c>
      <c r="J5235" s="35">
        <f t="shared" si="567"/>
        <v>6130.97</v>
      </c>
      <c r="K5235" s="35">
        <f t="shared" si="568"/>
        <v>980.53000000000065</v>
      </c>
      <c r="L5235" s="35">
        <f t="shared" si="569"/>
        <v>318.67000000000064</v>
      </c>
      <c r="M5235" s="36">
        <f t="shared" si="570"/>
        <v>0.15993064718959651</v>
      </c>
      <c r="N5235" s="37">
        <f t="shared" si="571"/>
        <v>2024</v>
      </c>
      <c r="O5235" s="38" t="str">
        <f t="shared" si="572"/>
        <v>Q3</v>
      </c>
      <c r="P5235" s="37">
        <f t="shared" si="573"/>
        <v>8</v>
      </c>
    </row>
    <row r="5236" spans="1:16" x14ac:dyDescent="0.25">
      <c r="A5236" s="31">
        <v>45505</v>
      </c>
      <c r="B5236" s="32" t="s">
        <v>82</v>
      </c>
      <c r="C5236" s="32" t="s">
        <v>75</v>
      </c>
      <c r="D5236" s="32" t="s">
        <v>76</v>
      </c>
      <c r="E5236" s="33">
        <v>364</v>
      </c>
      <c r="F5236" s="34">
        <v>39390.050000000003</v>
      </c>
      <c r="G5236" s="34">
        <v>0</v>
      </c>
      <c r="H5236" s="34">
        <v>31732.43</v>
      </c>
      <c r="I5236" s="34">
        <v>0</v>
      </c>
      <c r="J5236" s="35">
        <f t="shared" si="567"/>
        <v>39390.050000000003</v>
      </c>
      <c r="K5236" s="35">
        <f t="shared" si="568"/>
        <v>7657.6200000000026</v>
      </c>
      <c r="L5236" s="35">
        <f t="shared" si="569"/>
        <v>7657.6200000000026</v>
      </c>
      <c r="M5236" s="36">
        <f t="shared" si="570"/>
        <v>0.19440493221003788</v>
      </c>
      <c r="N5236" s="37">
        <f t="shared" si="571"/>
        <v>2024</v>
      </c>
      <c r="O5236" s="38" t="str">
        <f t="shared" si="572"/>
        <v>Q3</v>
      </c>
      <c r="P5236" s="37">
        <f t="shared" si="573"/>
        <v>8</v>
      </c>
    </row>
    <row r="5237" spans="1:16" x14ac:dyDescent="0.25">
      <c r="A5237" s="31">
        <v>45505</v>
      </c>
      <c r="B5237" s="32" t="s">
        <v>82</v>
      </c>
      <c r="C5237" s="32" t="s">
        <v>75</v>
      </c>
      <c r="D5237" s="32" t="s">
        <v>77</v>
      </c>
      <c r="E5237" s="33">
        <v>77</v>
      </c>
      <c r="F5237" s="34">
        <v>9486.89</v>
      </c>
      <c r="G5237" s="34">
        <v>570.32000000000005</v>
      </c>
      <c r="H5237" s="34">
        <v>7461.77</v>
      </c>
      <c r="I5237" s="34">
        <v>0</v>
      </c>
      <c r="J5237" s="35">
        <f t="shared" si="567"/>
        <v>8916.57</v>
      </c>
      <c r="K5237" s="35">
        <f t="shared" si="568"/>
        <v>1454.7999999999993</v>
      </c>
      <c r="L5237" s="35">
        <f t="shared" si="569"/>
        <v>1454.7999999999993</v>
      </c>
      <c r="M5237" s="36">
        <f t="shared" si="570"/>
        <v>0.163156908990789</v>
      </c>
      <c r="N5237" s="37">
        <f t="shared" si="571"/>
        <v>2024</v>
      </c>
      <c r="O5237" s="38" t="str">
        <f t="shared" si="572"/>
        <v>Q3</v>
      </c>
      <c r="P5237" s="37">
        <f t="shared" si="573"/>
        <v>8</v>
      </c>
    </row>
    <row r="5238" spans="1:16" x14ac:dyDescent="0.25">
      <c r="A5238" s="31">
        <v>45505</v>
      </c>
      <c r="B5238" s="32" t="s">
        <v>82</v>
      </c>
      <c r="C5238" s="32" t="s">
        <v>78</v>
      </c>
      <c r="D5238" s="32" t="s">
        <v>76</v>
      </c>
      <c r="E5238" s="33">
        <v>1321</v>
      </c>
      <c r="F5238" s="34">
        <v>152425.26999999999</v>
      </c>
      <c r="G5238" s="34">
        <v>0</v>
      </c>
      <c r="H5238" s="34">
        <v>122844.13</v>
      </c>
      <c r="I5238" s="34">
        <v>0</v>
      </c>
      <c r="J5238" s="35">
        <f t="shared" si="567"/>
        <v>152425.26999999999</v>
      </c>
      <c r="K5238" s="35">
        <f t="shared" si="568"/>
        <v>29581.139999999985</v>
      </c>
      <c r="L5238" s="35">
        <f t="shared" si="569"/>
        <v>29581.139999999985</v>
      </c>
      <c r="M5238" s="36">
        <f t="shared" si="570"/>
        <v>0.19406978908418523</v>
      </c>
      <c r="N5238" s="37">
        <f t="shared" si="571"/>
        <v>2024</v>
      </c>
      <c r="O5238" s="38" t="str">
        <f t="shared" si="572"/>
        <v>Q3</v>
      </c>
      <c r="P5238" s="37">
        <f t="shared" si="573"/>
        <v>8</v>
      </c>
    </row>
    <row r="5239" spans="1:16" x14ac:dyDescent="0.25">
      <c r="A5239" s="31">
        <v>45505</v>
      </c>
      <c r="B5239" s="32" t="s">
        <v>82</v>
      </c>
      <c r="C5239" s="32" t="s">
        <v>78</v>
      </c>
      <c r="D5239" s="32" t="s">
        <v>77</v>
      </c>
      <c r="E5239" s="33">
        <v>794</v>
      </c>
      <c r="F5239" s="34">
        <v>84238.47</v>
      </c>
      <c r="G5239" s="34">
        <v>18226.599999999999</v>
      </c>
      <c r="H5239" s="34">
        <v>67275.509999999995</v>
      </c>
      <c r="I5239" s="34">
        <v>0</v>
      </c>
      <c r="J5239" s="35">
        <f t="shared" si="567"/>
        <v>66011.87</v>
      </c>
      <c r="K5239" s="35">
        <f t="shared" si="568"/>
        <v>-1263.6399999999994</v>
      </c>
      <c r="L5239" s="35">
        <f t="shared" si="569"/>
        <v>-1263.6399999999994</v>
      </c>
      <c r="M5239" s="36">
        <f t="shared" si="570"/>
        <v>-1.9142617835246897E-2</v>
      </c>
      <c r="N5239" s="37">
        <f t="shared" si="571"/>
        <v>2024</v>
      </c>
      <c r="O5239" s="38" t="str">
        <f t="shared" si="572"/>
        <v>Q3</v>
      </c>
      <c r="P5239" s="37">
        <f t="shared" si="573"/>
        <v>8</v>
      </c>
    </row>
    <row r="5240" spans="1:16" x14ac:dyDescent="0.25">
      <c r="A5240" s="31">
        <v>45505</v>
      </c>
      <c r="B5240" s="32" t="s">
        <v>82</v>
      </c>
      <c r="C5240" s="32" t="s">
        <v>79</v>
      </c>
      <c r="D5240" s="32" t="s">
        <v>76</v>
      </c>
      <c r="E5240" s="33">
        <v>121</v>
      </c>
      <c r="F5240" s="34">
        <v>14110.23</v>
      </c>
      <c r="G5240" s="34">
        <v>0</v>
      </c>
      <c r="H5240" s="34">
        <v>11441.47</v>
      </c>
      <c r="I5240" s="34">
        <v>0</v>
      </c>
      <c r="J5240" s="35">
        <f t="shared" si="567"/>
        <v>14110.23</v>
      </c>
      <c r="K5240" s="35">
        <f t="shared" si="568"/>
        <v>2668.76</v>
      </c>
      <c r="L5240" s="35">
        <f t="shared" si="569"/>
        <v>2668.76</v>
      </c>
      <c r="M5240" s="36">
        <f t="shared" si="570"/>
        <v>0.18913653427336055</v>
      </c>
      <c r="N5240" s="37">
        <f t="shared" si="571"/>
        <v>2024</v>
      </c>
      <c r="O5240" s="38" t="str">
        <f t="shared" si="572"/>
        <v>Q3</v>
      </c>
      <c r="P5240" s="37">
        <f t="shared" si="573"/>
        <v>8</v>
      </c>
    </row>
    <row r="5241" spans="1:16" x14ac:dyDescent="0.25">
      <c r="A5241" s="31">
        <v>45505</v>
      </c>
      <c r="B5241" s="32" t="s">
        <v>82</v>
      </c>
      <c r="C5241" s="32" t="s">
        <v>79</v>
      </c>
      <c r="D5241" s="32" t="s">
        <v>77</v>
      </c>
      <c r="E5241" s="33">
        <v>36</v>
      </c>
      <c r="F5241" s="34">
        <v>4534.3</v>
      </c>
      <c r="G5241" s="34">
        <v>285.54000000000002</v>
      </c>
      <c r="H5241" s="34">
        <v>3733.69</v>
      </c>
      <c r="I5241" s="34">
        <v>0</v>
      </c>
      <c r="J5241" s="35">
        <f t="shared" si="567"/>
        <v>4248.76</v>
      </c>
      <c r="K5241" s="35">
        <f t="shared" si="568"/>
        <v>515.07000000000016</v>
      </c>
      <c r="L5241" s="35">
        <f t="shared" si="569"/>
        <v>515.07000000000016</v>
      </c>
      <c r="M5241" s="36">
        <f t="shared" si="570"/>
        <v>0.12122831131906724</v>
      </c>
      <c r="N5241" s="37">
        <f t="shared" si="571"/>
        <v>2024</v>
      </c>
      <c r="O5241" s="38" t="str">
        <f t="shared" si="572"/>
        <v>Q3</v>
      </c>
      <c r="P5241" s="37">
        <f t="shared" si="573"/>
        <v>8</v>
      </c>
    </row>
    <row r="5242" spans="1:16" x14ac:dyDescent="0.25">
      <c r="A5242" s="31">
        <v>45505</v>
      </c>
      <c r="B5242" s="32" t="s">
        <v>83</v>
      </c>
      <c r="C5242" s="32" t="s">
        <v>86</v>
      </c>
      <c r="D5242" s="32" t="s">
        <v>76</v>
      </c>
      <c r="E5242" s="33">
        <v>160</v>
      </c>
      <c r="F5242" s="34">
        <v>100579.98</v>
      </c>
      <c r="G5242" s="34">
        <v>0</v>
      </c>
      <c r="H5242" s="34">
        <v>52383.7</v>
      </c>
      <c r="I5242" s="34">
        <v>11255.62</v>
      </c>
      <c r="J5242" s="35">
        <f t="shared" si="567"/>
        <v>100579.98</v>
      </c>
      <c r="K5242" s="35">
        <f t="shared" si="568"/>
        <v>48196.28</v>
      </c>
      <c r="L5242" s="35">
        <f t="shared" si="569"/>
        <v>36940.659999999996</v>
      </c>
      <c r="M5242" s="36">
        <f t="shared" si="570"/>
        <v>0.47918363077821252</v>
      </c>
      <c r="N5242" s="37">
        <f t="shared" si="571"/>
        <v>2024</v>
      </c>
      <c r="O5242" s="38" t="str">
        <f t="shared" si="572"/>
        <v>Q3</v>
      </c>
      <c r="P5242" s="37">
        <f t="shared" si="573"/>
        <v>8</v>
      </c>
    </row>
    <row r="5243" spans="1:16" x14ac:dyDescent="0.25">
      <c r="A5243" s="31">
        <v>45505</v>
      </c>
      <c r="B5243" s="32" t="s">
        <v>83</v>
      </c>
      <c r="C5243" s="32" t="s">
        <v>86</v>
      </c>
      <c r="D5243" s="32" t="s">
        <v>77</v>
      </c>
      <c r="E5243" s="33">
        <v>30</v>
      </c>
      <c r="F5243" s="34">
        <v>15932.24</v>
      </c>
      <c r="G5243" s="34">
        <v>930.26</v>
      </c>
      <c r="H5243" s="34">
        <v>8385.44</v>
      </c>
      <c r="I5243" s="34">
        <v>1594.07</v>
      </c>
      <c r="J5243" s="35">
        <f t="shared" si="567"/>
        <v>15001.98</v>
      </c>
      <c r="K5243" s="35">
        <f t="shared" si="568"/>
        <v>6616.5399999999991</v>
      </c>
      <c r="L5243" s="35">
        <f t="shared" si="569"/>
        <v>5022.4699999999993</v>
      </c>
      <c r="M5243" s="36">
        <f t="shared" si="570"/>
        <v>0.44104444879942512</v>
      </c>
      <c r="N5243" s="37">
        <f t="shared" si="571"/>
        <v>2024</v>
      </c>
      <c r="O5243" s="38" t="str">
        <f t="shared" si="572"/>
        <v>Q3</v>
      </c>
      <c r="P5243" s="37">
        <f t="shared" si="573"/>
        <v>8</v>
      </c>
    </row>
    <row r="5244" spans="1:16" x14ac:dyDescent="0.25">
      <c r="A5244" s="31">
        <v>45505</v>
      </c>
      <c r="B5244" s="32" t="s">
        <v>83</v>
      </c>
      <c r="C5244" s="32" t="s">
        <v>75</v>
      </c>
      <c r="D5244" s="32" t="s">
        <v>76</v>
      </c>
      <c r="E5244" s="33">
        <v>114</v>
      </c>
      <c r="F5244" s="34">
        <v>76392.2</v>
      </c>
      <c r="G5244" s="34">
        <v>0</v>
      </c>
      <c r="H5244" s="34">
        <v>39456.199999999997</v>
      </c>
      <c r="I5244" s="34">
        <v>0</v>
      </c>
      <c r="J5244" s="35">
        <f t="shared" si="567"/>
        <v>76392.2</v>
      </c>
      <c r="K5244" s="35">
        <f t="shared" si="568"/>
        <v>36936</v>
      </c>
      <c r="L5244" s="35">
        <f t="shared" si="569"/>
        <v>36936</v>
      </c>
      <c r="M5244" s="36">
        <f t="shared" si="570"/>
        <v>0.48350486044386731</v>
      </c>
      <c r="N5244" s="37">
        <f t="shared" si="571"/>
        <v>2024</v>
      </c>
      <c r="O5244" s="38" t="str">
        <f t="shared" si="572"/>
        <v>Q3</v>
      </c>
      <c r="P5244" s="37">
        <f t="shared" si="573"/>
        <v>8</v>
      </c>
    </row>
    <row r="5245" spans="1:16" x14ac:dyDescent="0.25">
      <c r="A5245" s="31">
        <v>45505</v>
      </c>
      <c r="B5245" s="32" t="s">
        <v>83</v>
      </c>
      <c r="C5245" s="32" t="s">
        <v>75</v>
      </c>
      <c r="D5245" s="32" t="s">
        <v>77</v>
      </c>
      <c r="E5245" s="33">
        <v>26</v>
      </c>
      <c r="F5245" s="34">
        <v>21844.39</v>
      </c>
      <c r="G5245" s="34">
        <v>1409</v>
      </c>
      <c r="H5245" s="34">
        <v>11892.45</v>
      </c>
      <c r="I5245" s="34">
        <v>0</v>
      </c>
      <c r="J5245" s="35">
        <f t="shared" si="567"/>
        <v>20435.39</v>
      </c>
      <c r="K5245" s="35">
        <f t="shared" si="568"/>
        <v>8542.9399999999987</v>
      </c>
      <c r="L5245" s="35">
        <f t="shared" si="569"/>
        <v>8542.9399999999987</v>
      </c>
      <c r="M5245" s="36">
        <f t="shared" si="570"/>
        <v>0.41804634019707965</v>
      </c>
      <c r="N5245" s="37">
        <f t="shared" si="571"/>
        <v>2024</v>
      </c>
      <c r="O5245" s="38" t="str">
        <f t="shared" si="572"/>
        <v>Q3</v>
      </c>
      <c r="P5245" s="37">
        <f t="shared" si="573"/>
        <v>8</v>
      </c>
    </row>
    <row r="5246" spans="1:16" x14ac:dyDescent="0.25">
      <c r="A5246" s="31">
        <v>45505</v>
      </c>
      <c r="B5246" s="32" t="s">
        <v>83</v>
      </c>
      <c r="C5246" s="32" t="s">
        <v>78</v>
      </c>
      <c r="D5246" s="32" t="s">
        <v>76</v>
      </c>
      <c r="E5246" s="33">
        <v>349</v>
      </c>
      <c r="F5246" s="34">
        <v>207171.65</v>
      </c>
      <c r="G5246" s="34">
        <v>0</v>
      </c>
      <c r="H5246" s="34">
        <v>107790.47</v>
      </c>
      <c r="I5246" s="34">
        <v>0</v>
      </c>
      <c r="J5246" s="35">
        <f t="shared" si="567"/>
        <v>207171.65</v>
      </c>
      <c r="K5246" s="35">
        <f t="shared" si="568"/>
        <v>99381.18</v>
      </c>
      <c r="L5246" s="35">
        <f t="shared" si="569"/>
        <v>99381.18</v>
      </c>
      <c r="M5246" s="36">
        <f t="shared" si="570"/>
        <v>0.47970453486275749</v>
      </c>
      <c r="N5246" s="37">
        <f t="shared" si="571"/>
        <v>2024</v>
      </c>
      <c r="O5246" s="38" t="str">
        <f t="shared" si="572"/>
        <v>Q3</v>
      </c>
      <c r="P5246" s="37">
        <f t="shared" si="573"/>
        <v>8</v>
      </c>
    </row>
    <row r="5247" spans="1:16" x14ac:dyDescent="0.25">
      <c r="A5247" s="31">
        <v>45505</v>
      </c>
      <c r="B5247" s="32" t="s">
        <v>83</v>
      </c>
      <c r="C5247" s="32" t="s">
        <v>78</v>
      </c>
      <c r="D5247" s="32" t="s">
        <v>77</v>
      </c>
      <c r="E5247" s="33">
        <v>174</v>
      </c>
      <c r="F5247" s="34">
        <v>100497.89</v>
      </c>
      <c r="G5247" s="34">
        <v>22637.55</v>
      </c>
      <c r="H5247" s="34">
        <v>51279.38</v>
      </c>
      <c r="I5247" s="34">
        <v>0</v>
      </c>
      <c r="J5247" s="35">
        <f t="shared" si="567"/>
        <v>77860.34</v>
      </c>
      <c r="K5247" s="35">
        <f t="shared" si="568"/>
        <v>26580.959999999999</v>
      </c>
      <c r="L5247" s="35">
        <f t="shared" si="569"/>
        <v>26580.959999999999</v>
      </c>
      <c r="M5247" s="36">
        <f t="shared" si="570"/>
        <v>0.34139280665869171</v>
      </c>
      <c r="N5247" s="37">
        <f t="shared" si="571"/>
        <v>2024</v>
      </c>
      <c r="O5247" s="38" t="str">
        <f t="shared" si="572"/>
        <v>Q3</v>
      </c>
      <c r="P5247" s="37">
        <f t="shared" si="573"/>
        <v>8</v>
      </c>
    </row>
    <row r="5248" spans="1:16" x14ac:dyDescent="0.25">
      <c r="A5248" s="31">
        <v>45505</v>
      </c>
      <c r="B5248" s="32" t="s">
        <v>83</v>
      </c>
      <c r="C5248" s="32" t="s">
        <v>79</v>
      </c>
      <c r="D5248" s="32" t="s">
        <v>76</v>
      </c>
      <c r="E5248" s="33">
        <v>52</v>
      </c>
      <c r="F5248" s="34">
        <v>31639.48</v>
      </c>
      <c r="G5248" s="34">
        <v>0</v>
      </c>
      <c r="H5248" s="34">
        <v>16381.17</v>
      </c>
      <c r="I5248" s="34">
        <v>0</v>
      </c>
      <c r="J5248" s="35">
        <f t="shared" si="567"/>
        <v>31639.48</v>
      </c>
      <c r="K5248" s="35">
        <f t="shared" si="568"/>
        <v>15258.31</v>
      </c>
      <c r="L5248" s="35">
        <f t="shared" si="569"/>
        <v>15258.31</v>
      </c>
      <c r="M5248" s="36">
        <f t="shared" si="570"/>
        <v>0.48225539737062684</v>
      </c>
      <c r="N5248" s="37">
        <f t="shared" si="571"/>
        <v>2024</v>
      </c>
      <c r="O5248" s="38" t="str">
        <f t="shared" si="572"/>
        <v>Q3</v>
      </c>
      <c r="P5248" s="37">
        <f t="shared" si="573"/>
        <v>8</v>
      </c>
    </row>
    <row r="5249" spans="1:16" x14ac:dyDescent="0.25">
      <c r="A5249" s="31">
        <v>45505</v>
      </c>
      <c r="B5249" s="32" t="s">
        <v>83</v>
      </c>
      <c r="C5249" s="32" t="s">
        <v>79</v>
      </c>
      <c r="D5249" s="32" t="s">
        <v>77</v>
      </c>
      <c r="E5249" s="33">
        <v>11</v>
      </c>
      <c r="F5249" s="34">
        <v>8680.81</v>
      </c>
      <c r="G5249" s="34">
        <v>635.57000000000005</v>
      </c>
      <c r="H5249" s="34">
        <v>4584.3999999999996</v>
      </c>
      <c r="I5249" s="34">
        <v>0</v>
      </c>
      <c r="J5249" s="35">
        <f t="shared" si="567"/>
        <v>8045.24</v>
      </c>
      <c r="K5249" s="35">
        <f t="shared" si="568"/>
        <v>3460.84</v>
      </c>
      <c r="L5249" s="35">
        <f t="shared" si="569"/>
        <v>3460.84</v>
      </c>
      <c r="M5249" s="36">
        <f t="shared" si="570"/>
        <v>0.43017237521814145</v>
      </c>
      <c r="N5249" s="37">
        <f t="shared" si="571"/>
        <v>2024</v>
      </c>
      <c r="O5249" s="38" t="str">
        <f t="shared" si="572"/>
        <v>Q3</v>
      </c>
      <c r="P5249" s="37">
        <f t="shared" si="573"/>
        <v>8</v>
      </c>
    </row>
    <row r="5250" spans="1:16" x14ac:dyDescent="0.25">
      <c r="A5250" s="31">
        <v>45505</v>
      </c>
      <c r="B5250" s="32" t="s">
        <v>84</v>
      </c>
      <c r="C5250" s="32" t="s">
        <v>86</v>
      </c>
      <c r="D5250" s="32" t="s">
        <v>76</v>
      </c>
      <c r="E5250" s="33">
        <v>79</v>
      </c>
      <c r="F5250" s="34">
        <v>339969.89</v>
      </c>
      <c r="G5250" s="34">
        <v>0</v>
      </c>
      <c r="H5250" s="34">
        <v>274947.39</v>
      </c>
      <c r="I5250" s="34">
        <v>35671.410000000003</v>
      </c>
      <c r="J5250" s="35">
        <f t="shared" ref="J5250:J5313" si="574">F5250-G5250</f>
        <v>339969.89</v>
      </c>
      <c r="K5250" s="35">
        <f t="shared" ref="K5250:K5313" si="575">J5250-H5250</f>
        <v>65022.5</v>
      </c>
      <c r="L5250" s="35">
        <f t="shared" ref="L5250:L5313" si="576">K5250-I5250</f>
        <v>29351.089999999997</v>
      </c>
      <c r="M5250" s="36">
        <f t="shared" ref="M5250:M5313" si="577">IF(J5250=0,0,K5250/J5250)</f>
        <v>0.1912595847826406</v>
      </c>
      <c r="N5250" s="37">
        <f t="shared" ref="N5250:N5313" si="578">YEAR(A5250)</f>
        <v>2024</v>
      </c>
      <c r="O5250" s="38" t="str">
        <f t="shared" ref="O5250:O5313" si="579">"Q"&amp;ROUNDUP(MONTH(A5250)/3,0)</f>
        <v>Q3</v>
      </c>
      <c r="P5250" s="37">
        <f t="shared" ref="P5250:P5313" si="580">MONTH(A5250)</f>
        <v>8</v>
      </c>
    </row>
    <row r="5251" spans="1:16" x14ac:dyDescent="0.25">
      <c r="A5251" s="31">
        <v>45505</v>
      </c>
      <c r="B5251" s="32" t="s">
        <v>84</v>
      </c>
      <c r="C5251" s="32" t="s">
        <v>86</v>
      </c>
      <c r="D5251" s="32" t="s">
        <v>77</v>
      </c>
      <c r="E5251" s="33">
        <v>15</v>
      </c>
      <c r="F5251" s="34">
        <v>81705.69</v>
      </c>
      <c r="G5251" s="34">
        <v>4994.45</v>
      </c>
      <c r="H5251" s="34">
        <v>68612.02</v>
      </c>
      <c r="I5251" s="34">
        <v>8124.44</v>
      </c>
      <c r="J5251" s="35">
        <f t="shared" si="574"/>
        <v>76711.240000000005</v>
      </c>
      <c r="K5251" s="35">
        <f t="shared" si="575"/>
        <v>8099.2200000000012</v>
      </c>
      <c r="L5251" s="35">
        <f t="shared" si="576"/>
        <v>-25.219999999998436</v>
      </c>
      <c r="M5251" s="36">
        <f t="shared" si="577"/>
        <v>0.10558061634774775</v>
      </c>
      <c r="N5251" s="37">
        <f t="shared" si="578"/>
        <v>2024</v>
      </c>
      <c r="O5251" s="38" t="str">
        <f t="shared" si="579"/>
        <v>Q3</v>
      </c>
      <c r="P5251" s="37">
        <f t="shared" si="580"/>
        <v>8</v>
      </c>
    </row>
    <row r="5252" spans="1:16" x14ac:dyDescent="0.25">
      <c r="A5252" s="31">
        <v>45505</v>
      </c>
      <c r="B5252" s="32" t="s">
        <v>84</v>
      </c>
      <c r="C5252" s="32" t="s">
        <v>75</v>
      </c>
      <c r="D5252" s="32" t="s">
        <v>76</v>
      </c>
      <c r="E5252" s="33">
        <v>86</v>
      </c>
      <c r="F5252" s="34">
        <v>367706.57</v>
      </c>
      <c r="G5252" s="34">
        <v>0</v>
      </c>
      <c r="H5252" s="34">
        <v>291216.43</v>
      </c>
      <c r="I5252" s="34">
        <v>0</v>
      </c>
      <c r="J5252" s="35">
        <f t="shared" si="574"/>
        <v>367706.57</v>
      </c>
      <c r="K5252" s="35">
        <f t="shared" si="575"/>
        <v>76490.140000000014</v>
      </c>
      <c r="L5252" s="35">
        <f t="shared" si="576"/>
        <v>76490.140000000014</v>
      </c>
      <c r="M5252" s="36">
        <f t="shared" si="577"/>
        <v>0.20801950859893531</v>
      </c>
      <c r="N5252" s="37">
        <f t="shared" si="578"/>
        <v>2024</v>
      </c>
      <c r="O5252" s="38" t="str">
        <f t="shared" si="579"/>
        <v>Q3</v>
      </c>
      <c r="P5252" s="37">
        <f t="shared" si="580"/>
        <v>8</v>
      </c>
    </row>
    <row r="5253" spans="1:16" x14ac:dyDescent="0.25">
      <c r="A5253" s="31">
        <v>45505</v>
      </c>
      <c r="B5253" s="32" t="s">
        <v>84</v>
      </c>
      <c r="C5253" s="32" t="s">
        <v>75</v>
      </c>
      <c r="D5253" s="32" t="s">
        <v>77</v>
      </c>
      <c r="E5253" s="33">
        <v>27</v>
      </c>
      <c r="F5253" s="34">
        <v>126589.62</v>
      </c>
      <c r="G5253" s="34">
        <v>8329.43</v>
      </c>
      <c r="H5253" s="34">
        <v>100535.16</v>
      </c>
      <c r="I5253" s="34">
        <v>0</v>
      </c>
      <c r="J5253" s="35">
        <f t="shared" si="574"/>
        <v>118260.19</v>
      </c>
      <c r="K5253" s="35">
        <f t="shared" si="575"/>
        <v>17725.03</v>
      </c>
      <c r="L5253" s="35">
        <f t="shared" si="576"/>
        <v>17725.03</v>
      </c>
      <c r="M5253" s="36">
        <f t="shared" si="577"/>
        <v>0.14988162965068802</v>
      </c>
      <c r="N5253" s="37">
        <f t="shared" si="578"/>
        <v>2024</v>
      </c>
      <c r="O5253" s="38" t="str">
        <f t="shared" si="579"/>
        <v>Q3</v>
      </c>
      <c r="P5253" s="37">
        <f t="shared" si="580"/>
        <v>8</v>
      </c>
    </row>
    <row r="5254" spans="1:16" x14ac:dyDescent="0.25">
      <c r="A5254" s="31">
        <v>45505</v>
      </c>
      <c r="B5254" s="32" t="s">
        <v>84</v>
      </c>
      <c r="C5254" s="32" t="s">
        <v>78</v>
      </c>
      <c r="D5254" s="32" t="s">
        <v>76</v>
      </c>
      <c r="E5254" s="33">
        <v>105</v>
      </c>
      <c r="F5254" s="34">
        <v>420865.94</v>
      </c>
      <c r="G5254" s="34">
        <v>0</v>
      </c>
      <c r="H5254" s="34">
        <v>337038.03</v>
      </c>
      <c r="I5254" s="34">
        <v>0</v>
      </c>
      <c r="J5254" s="35">
        <f t="shared" si="574"/>
        <v>420865.94</v>
      </c>
      <c r="K5254" s="35">
        <f t="shared" si="575"/>
        <v>83827.909999999974</v>
      </c>
      <c r="L5254" s="35">
        <f t="shared" si="576"/>
        <v>83827.909999999974</v>
      </c>
      <c r="M5254" s="36">
        <f t="shared" si="577"/>
        <v>0.19917960099123244</v>
      </c>
      <c r="N5254" s="37">
        <f t="shared" si="578"/>
        <v>2024</v>
      </c>
      <c r="O5254" s="38" t="str">
        <f t="shared" si="579"/>
        <v>Q3</v>
      </c>
      <c r="P5254" s="37">
        <f t="shared" si="580"/>
        <v>8</v>
      </c>
    </row>
    <row r="5255" spans="1:16" x14ac:dyDescent="0.25">
      <c r="A5255" s="31">
        <v>45505</v>
      </c>
      <c r="B5255" s="32" t="s">
        <v>84</v>
      </c>
      <c r="C5255" s="32" t="s">
        <v>78</v>
      </c>
      <c r="D5255" s="32" t="s">
        <v>77</v>
      </c>
      <c r="E5255" s="33">
        <v>60</v>
      </c>
      <c r="F5255" s="34">
        <v>261819.05</v>
      </c>
      <c r="G5255" s="34">
        <v>53162.64</v>
      </c>
      <c r="H5255" s="34">
        <v>217044.58</v>
      </c>
      <c r="I5255" s="34">
        <v>0</v>
      </c>
      <c r="J5255" s="35">
        <f t="shared" si="574"/>
        <v>208656.40999999997</v>
      </c>
      <c r="K5255" s="35">
        <f t="shared" si="575"/>
        <v>-8388.1700000000128</v>
      </c>
      <c r="L5255" s="35">
        <f t="shared" si="576"/>
        <v>-8388.1700000000128</v>
      </c>
      <c r="M5255" s="36">
        <f t="shared" si="577"/>
        <v>-4.0200873771383365E-2</v>
      </c>
      <c r="N5255" s="37">
        <f t="shared" si="578"/>
        <v>2024</v>
      </c>
      <c r="O5255" s="38" t="str">
        <f t="shared" si="579"/>
        <v>Q3</v>
      </c>
      <c r="P5255" s="37">
        <f t="shared" si="580"/>
        <v>8</v>
      </c>
    </row>
    <row r="5256" spans="1:16" x14ac:dyDescent="0.25">
      <c r="A5256" s="31">
        <v>45505</v>
      </c>
      <c r="B5256" s="32" t="s">
        <v>84</v>
      </c>
      <c r="C5256" s="32" t="s">
        <v>79</v>
      </c>
      <c r="D5256" s="32" t="s">
        <v>76</v>
      </c>
      <c r="E5256" s="33">
        <v>26</v>
      </c>
      <c r="F5256" s="34">
        <v>102149.93</v>
      </c>
      <c r="G5256" s="34">
        <v>0</v>
      </c>
      <c r="H5256" s="34">
        <v>79129.52</v>
      </c>
      <c r="I5256" s="34">
        <v>0</v>
      </c>
      <c r="J5256" s="35">
        <f t="shared" si="574"/>
        <v>102149.93</v>
      </c>
      <c r="K5256" s="35">
        <f t="shared" si="575"/>
        <v>23020.409999999989</v>
      </c>
      <c r="L5256" s="35">
        <f t="shared" si="576"/>
        <v>23020.409999999989</v>
      </c>
      <c r="M5256" s="36">
        <f t="shared" si="577"/>
        <v>0.22535903842518532</v>
      </c>
      <c r="N5256" s="37">
        <f t="shared" si="578"/>
        <v>2024</v>
      </c>
      <c r="O5256" s="38" t="str">
        <f t="shared" si="579"/>
        <v>Q3</v>
      </c>
      <c r="P5256" s="37">
        <f t="shared" si="580"/>
        <v>8</v>
      </c>
    </row>
    <row r="5257" spans="1:16" x14ac:dyDescent="0.25">
      <c r="A5257" s="31">
        <v>45505</v>
      </c>
      <c r="B5257" s="32" t="s">
        <v>84</v>
      </c>
      <c r="C5257" s="32" t="s">
        <v>79</v>
      </c>
      <c r="D5257" s="32" t="s">
        <v>77</v>
      </c>
      <c r="E5257" s="33">
        <v>6</v>
      </c>
      <c r="F5257" s="34">
        <v>29003.27</v>
      </c>
      <c r="G5257" s="34">
        <v>2083.7399999999998</v>
      </c>
      <c r="H5257" s="34">
        <v>23974.95</v>
      </c>
      <c r="I5257" s="34">
        <v>0</v>
      </c>
      <c r="J5257" s="35">
        <f t="shared" si="574"/>
        <v>26919.53</v>
      </c>
      <c r="K5257" s="35">
        <f t="shared" si="575"/>
        <v>2944.5799999999981</v>
      </c>
      <c r="L5257" s="35">
        <f t="shared" si="576"/>
        <v>2944.5799999999981</v>
      </c>
      <c r="M5257" s="36">
        <f t="shared" si="577"/>
        <v>0.10938452491555381</v>
      </c>
      <c r="N5257" s="37">
        <f t="shared" si="578"/>
        <v>2024</v>
      </c>
      <c r="O5257" s="38" t="str">
        <f t="shared" si="579"/>
        <v>Q3</v>
      </c>
      <c r="P5257" s="37">
        <f t="shared" si="580"/>
        <v>8</v>
      </c>
    </row>
    <row r="5258" spans="1:16" x14ac:dyDescent="0.25">
      <c r="A5258" s="31">
        <v>45505</v>
      </c>
      <c r="B5258" s="32" t="s">
        <v>85</v>
      </c>
      <c r="C5258" s="32" t="s">
        <v>86</v>
      </c>
      <c r="D5258" s="32" t="s">
        <v>76</v>
      </c>
      <c r="E5258" s="33">
        <v>75</v>
      </c>
      <c r="F5258" s="34">
        <v>125174.22</v>
      </c>
      <c r="G5258" s="34">
        <v>0</v>
      </c>
      <c r="H5258" s="34">
        <v>66645.14</v>
      </c>
      <c r="I5258" s="34">
        <v>13118.93</v>
      </c>
      <c r="J5258" s="35">
        <f t="shared" si="574"/>
        <v>125174.22</v>
      </c>
      <c r="K5258" s="35">
        <f t="shared" si="575"/>
        <v>58529.08</v>
      </c>
      <c r="L5258" s="35">
        <f t="shared" si="576"/>
        <v>45410.15</v>
      </c>
      <c r="M5258" s="36">
        <f t="shared" si="577"/>
        <v>0.46758094438295683</v>
      </c>
      <c r="N5258" s="37">
        <f t="shared" si="578"/>
        <v>2024</v>
      </c>
      <c r="O5258" s="38" t="str">
        <f t="shared" si="579"/>
        <v>Q3</v>
      </c>
      <c r="P5258" s="37">
        <f t="shared" si="580"/>
        <v>8</v>
      </c>
    </row>
    <row r="5259" spans="1:16" x14ac:dyDescent="0.25">
      <c r="A5259" s="31">
        <v>45505</v>
      </c>
      <c r="B5259" s="32" t="s">
        <v>85</v>
      </c>
      <c r="C5259" s="32" t="s">
        <v>86</v>
      </c>
      <c r="D5259" s="32" t="s">
        <v>77</v>
      </c>
      <c r="E5259" s="33">
        <v>8</v>
      </c>
      <c r="F5259" s="34">
        <v>5731.76</v>
      </c>
      <c r="G5259" s="34">
        <v>354.72</v>
      </c>
      <c r="H5259" s="34">
        <v>3302.82</v>
      </c>
      <c r="I5259" s="34">
        <v>571.52</v>
      </c>
      <c r="J5259" s="35">
        <f t="shared" si="574"/>
        <v>5377.04</v>
      </c>
      <c r="K5259" s="35">
        <f t="shared" si="575"/>
        <v>2074.2199999999998</v>
      </c>
      <c r="L5259" s="35">
        <f t="shared" si="576"/>
        <v>1502.6999999999998</v>
      </c>
      <c r="M5259" s="36">
        <f t="shared" si="577"/>
        <v>0.38575498787436951</v>
      </c>
      <c r="N5259" s="37">
        <f t="shared" si="578"/>
        <v>2024</v>
      </c>
      <c r="O5259" s="38" t="str">
        <f t="shared" si="579"/>
        <v>Q3</v>
      </c>
      <c r="P5259" s="37">
        <f t="shared" si="580"/>
        <v>8</v>
      </c>
    </row>
    <row r="5260" spans="1:16" x14ac:dyDescent="0.25">
      <c r="A5260" s="31">
        <v>45505</v>
      </c>
      <c r="B5260" s="32" t="s">
        <v>85</v>
      </c>
      <c r="C5260" s="32" t="s">
        <v>75</v>
      </c>
      <c r="D5260" s="32" t="s">
        <v>76</v>
      </c>
      <c r="E5260" s="33">
        <v>51</v>
      </c>
      <c r="F5260" s="34">
        <v>68048.850000000006</v>
      </c>
      <c r="G5260" s="34">
        <v>0</v>
      </c>
      <c r="H5260" s="34">
        <v>37589.980000000003</v>
      </c>
      <c r="I5260" s="34">
        <v>0</v>
      </c>
      <c r="J5260" s="35">
        <f t="shared" si="574"/>
        <v>68048.850000000006</v>
      </c>
      <c r="K5260" s="35">
        <f t="shared" si="575"/>
        <v>30458.870000000003</v>
      </c>
      <c r="L5260" s="35">
        <f t="shared" si="576"/>
        <v>30458.870000000003</v>
      </c>
      <c r="M5260" s="36">
        <f t="shared" si="577"/>
        <v>0.44760300872094089</v>
      </c>
      <c r="N5260" s="37">
        <f t="shared" si="578"/>
        <v>2024</v>
      </c>
      <c r="O5260" s="38" t="str">
        <f t="shared" si="579"/>
        <v>Q3</v>
      </c>
      <c r="P5260" s="37">
        <f t="shared" si="580"/>
        <v>8</v>
      </c>
    </row>
    <row r="5261" spans="1:16" x14ac:dyDescent="0.25">
      <c r="A5261" s="31">
        <v>45505</v>
      </c>
      <c r="B5261" s="32" t="s">
        <v>85</v>
      </c>
      <c r="C5261" s="32" t="s">
        <v>75</v>
      </c>
      <c r="D5261" s="32" t="s">
        <v>77</v>
      </c>
      <c r="E5261" s="33">
        <v>18</v>
      </c>
      <c r="F5261" s="34">
        <v>21689.759999999998</v>
      </c>
      <c r="G5261" s="34">
        <v>1407.6</v>
      </c>
      <c r="H5261" s="34">
        <v>12091.55</v>
      </c>
      <c r="I5261" s="34">
        <v>0</v>
      </c>
      <c r="J5261" s="35">
        <f t="shared" si="574"/>
        <v>20282.16</v>
      </c>
      <c r="K5261" s="35">
        <f t="shared" si="575"/>
        <v>8190.6100000000006</v>
      </c>
      <c r="L5261" s="35">
        <f t="shared" si="576"/>
        <v>8190.6100000000006</v>
      </c>
      <c r="M5261" s="36">
        <f t="shared" si="577"/>
        <v>0.40383322091927093</v>
      </c>
      <c r="N5261" s="37">
        <f t="shared" si="578"/>
        <v>2024</v>
      </c>
      <c r="O5261" s="38" t="str">
        <f t="shared" si="579"/>
        <v>Q3</v>
      </c>
      <c r="P5261" s="37">
        <f t="shared" si="580"/>
        <v>8</v>
      </c>
    </row>
    <row r="5262" spans="1:16" x14ac:dyDescent="0.25">
      <c r="A5262" s="31">
        <v>45505</v>
      </c>
      <c r="B5262" s="32" t="s">
        <v>85</v>
      </c>
      <c r="C5262" s="32" t="s">
        <v>78</v>
      </c>
      <c r="D5262" s="32" t="s">
        <v>76</v>
      </c>
      <c r="E5262" s="33">
        <v>130</v>
      </c>
      <c r="F5262" s="34">
        <v>188941.73</v>
      </c>
      <c r="G5262" s="34">
        <v>0</v>
      </c>
      <c r="H5262" s="34">
        <v>99626.02</v>
      </c>
      <c r="I5262" s="34">
        <v>0</v>
      </c>
      <c r="J5262" s="35">
        <f t="shared" si="574"/>
        <v>188941.73</v>
      </c>
      <c r="K5262" s="35">
        <f t="shared" si="575"/>
        <v>89315.71</v>
      </c>
      <c r="L5262" s="35">
        <f t="shared" si="576"/>
        <v>89315.71</v>
      </c>
      <c r="M5262" s="36">
        <f t="shared" si="577"/>
        <v>0.47271563566185193</v>
      </c>
      <c r="N5262" s="37">
        <f t="shared" si="578"/>
        <v>2024</v>
      </c>
      <c r="O5262" s="38" t="str">
        <f t="shared" si="579"/>
        <v>Q3</v>
      </c>
      <c r="P5262" s="37">
        <f t="shared" si="580"/>
        <v>8</v>
      </c>
    </row>
    <row r="5263" spans="1:16" x14ac:dyDescent="0.25">
      <c r="A5263" s="31">
        <v>45505</v>
      </c>
      <c r="B5263" s="32" t="s">
        <v>85</v>
      </c>
      <c r="C5263" s="32" t="s">
        <v>78</v>
      </c>
      <c r="D5263" s="32" t="s">
        <v>77</v>
      </c>
      <c r="E5263" s="33">
        <v>74</v>
      </c>
      <c r="F5263" s="34">
        <v>96282.3</v>
      </c>
      <c r="G5263" s="34">
        <v>22310.07</v>
      </c>
      <c r="H5263" s="34">
        <v>52217.97</v>
      </c>
      <c r="I5263" s="34">
        <v>0</v>
      </c>
      <c r="J5263" s="35">
        <f t="shared" si="574"/>
        <v>73972.23000000001</v>
      </c>
      <c r="K5263" s="35">
        <f t="shared" si="575"/>
        <v>21754.260000000009</v>
      </c>
      <c r="L5263" s="35">
        <f t="shared" si="576"/>
        <v>21754.260000000009</v>
      </c>
      <c r="M5263" s="36">
        <f t="shared" si="577"/>
        <v>0.29408684853762024</v>
      </c>
      <c r="N5263" s="37">
        <f t="shared" si="578"/>
        <v>2024</v>
      </c>
      <c r="O5263" s="38" t="str">
        <f t="shared" si="579"/>
        <v>Q3</v>
      </c>
      <c r="P5263" s="37">
        <f t="shared" si="580"/>
        <v>8</v>
      </c>
    </row>
    <row r="5264" spans="1:16" x14ac:dyDescent="0.25">
      <c r="A5264" s="31">
        <v>45505</v>
      </c>
      <c r="B5264" s="32" t="s">
        <v>85</v>
      </c>
      <c r="C5264" s="32" t="s">
        <v>79</v>
      </c>
      <c r="D5264" s="32" t="s">
        <v>76</v>
      </c>
      <c r="E5264" s="33">
        <v>35</v>
      </c>
      <c r="F5264" s="34">
        <v>52812.52</v>
      </c>
      <c r="G5264" s="34">
        <v>0</v>
      </c>
      <c r="H5264" s="34">
        <v>27424.34</v>
      </c>
      <c r="I5264" s="34">
        <v>0</v>
      </c>
      <c r="J5264" s="35">
        <f t="shared" si="574"/>
        <v>52812.52</v>
      </c>
      <c r="K5264" s="35">
        <f t="shared" si="575"/>
        <v>25388.179999999997</v>
      </c>
      <c r="L5264" s="35">
        <f t="shared" si="576"/>
        <v>25388.179999999997</v>
      </c>
      <c r="M5264" s="36">
        <f t="shared" si="577"/>
        <v>0.48072275286238941</v>
      </c>
      <c r="N5264" s="37">
        <f t="shared" si="578"/>
        <v>2024</v>
      </c>
      <c r="O5264" s="38" t="str">
        <f t="shared" si="579"/>
        <v>Q3</v>
      </c>
      <c r="P5264" s="37">
        <f t="shared" si="580"/>
        <v>8</v>
      </c>
    </row>
    <row r="5265" spans="1:16" x14ac:dyDescent="0.25">
      <c r="A5265" s="31">
        <v>45505</v>
      </c>
      <c r="B5265" s="32" t="s">
        <v>85</v>
      </c>
      <c r="C5265" s="32" t="s">
        <v>79</v>
      </c>
      <c r="D5265" s="32" t="s">
        <v>77</v>
      </c>
      <c r="E5265" s="33">
        <v>4</v>
      </c>
      <c r="F5265" s="34">
        <v>4599.9399999999996</v>
      </c>
      <c r="G5265" s="34">
        <v>355.73</v>
      </c>
      <c r="H5265" s="34">
        <v>2482.11</v>
      </c>
      <c r="I5265" s="34">
        <v>0</v>
      </c>
      <c r="J5265" s="35">
        <f t="shared" si="574"/>
        <v>4244.2099999999991</v>
      </c>
      <c r="K5265" s="35">
        <f t="shared" si="575"/>
        <v>1762.099999999999</v>
      </c>
      <c r="L5265" s="35">
        <f t="shared" si="576"/>
        <v>1762.099999999999</v>
      </c>
      <c r="M5265" s="36">
        <f t="shared" si="577"/>
        <v>0.41517738283449673</v>
      </c>
      <c r="N5265" s="37">
        <f t="shared" si="578"/>
        <v>2024</v>
      </c>
      <c r="O5265" s="38" t="str">
        <f t="shared" si="579"/>
        <v>Q3</v>
      </c>
      <c r="P5265" s="37">
        <f t="shared" si="580"/>
        <v>8</v>
      </c>
    </row>
    <row r="5266" spans="1:16" x14ac:dyDescent="0.25">
      <c r="A5266" s="31">
        <v>45536</v>
      </c>
      <c r="B5266" s="32" t="s">
        <v>74</v>
      </c>
      <c r="C5266" s="32" t="s">
        <v>86</v>
      </c>
      <c r="D5266" s="32" t="s">
        <v>76</v>
      </c>
      <c r="E5266" s="33">
        <v>158</v>
      </c>
      <c r="F5266" s="34">
        <v>73277.89</v>
      </c>
      <c r="G5266" s="34">
        <v>0</v>
      </c>
      <c r="H5266" s="34">
        <v>42417.02</v>
      </c>
      <c r="I5266" s="34">
        <v>7672.82</v>
      </c>
      <c r="J5266" s="35">
        <f t="shared" si="574"/>
        <v>73277.89</v>
      </c>
      <c r="K5266" s="35">
        <f t="shared" si="575"/>
        <v>30860.870000000003</v>
      </c>
      <c r="L5266" s="35">
        <f t="shared" si="576"/>
        <v>23188.050000000003</v>
      </c>
      <c r="M5266" s="36">
        <f t="shared" si="577"/>
        <v>0.42114845282799496</v>
      </c>
      <c r="N5266" s="37">
        <f t="shared" si="578"/>
        <v>2024</v>
      </c>
      <c r="O5266" s="38" t="str">
        <f t="shared" si="579"/>
        <v>Q3</v>
      </c>
      <c r="P5266" s="37">
        <f t="shared" si="580"/>
        <v>9</v>
      </c>
    </row>
    <row r="5267" spans="1:16" x14ac:dyDescent="0.25">
      <c r="A5267" s="31">
        <v>45536</v>
      </c>
      <c r="B5267" s="32" t="s">
        <v>74</v>
      </c>
      <c r="C5267" s="32" t="s">
        <v>86</v>
      </c>
      <c r="D5267" s="32" t="s">
        <v>77</v>
      </c>
      <c r="E5267" s="33">
        <v>68</v>
      </c>
      <c r="F5267" s="34">
        <v>33589.120000000003</v>
      </c>
      <c r="G5267" s="34">
        <v>4418.1000000000004</v>
      </c>
      <c r="H5267" s="34">
        <v>18975.150000000001</v>
      </c>
      <c r="I5267" s="34">
        <v>3093.66</v>
      </c>
      <c r="J5267" s="35">
        <f t="shared" si="574"/>
        <v>29171.020000000004</v>
      </c>
      <c r="K5267" s="35">
        <f t="shared" si="575"/>
        <v>10195.870000000003</v>
      </c>
      <c r="L5267" s="35">
        <f t="shared" si="576"/>
        <v>7102.2100000000028</v>
      </c>
      <c r="M5267" s="36">
        <f t="shared" si="577"/>
        <v>0.34952051728050654</v>
      </c>
      <c r="N5267" s="37">
        <f t="shared" si="578"/>
        <v>2024</v>
      </c>
      <c r="O5267" s="38" t="str">
        <f t="shared" si="579"/>
        <v>Q3</v>
      </c>
      <c r="P5267" s="37">
        <f t="shared" si="580"/>
        <v>9</v>
      </c>
    </row>
    <row r="5268" spans="1:16" x14ac:dyDescent="0.25">
      <c r="A5268" s="31">
        <v>45536</v>
      </c>
      <c r="B5268" s="32" t="s">
        <v>74</v>
      </c>
      <c r="C5268" s="32" t="s">
        <v>75</v>
      </c>
      <c r="D5268" s="32" t="s">
        <v>76</v>
      </c>
      <c r="E5268" s="33">
        <v>182</v>
      </c>
      <c r="F5268" s="34">
        <v>74562.080000000002</v>
      </c>
      <c r="G5268" s="34">
        <v>0</v>
      </c>
      <c r="H5268" s="34">
        <v>43185.279999999999</v>
      </c>
      <c r="I5268" s="34">
        <v>0</v>
      </c>
      <c r="J5268" s="35">
        <f t="shared" si="574"/>
        <v>74562.080000000002</v>
      </c>
      <c r="K5268" s="35">
        <f t="shared" si="575"/>
        <v>31376.800000000003</v>
      </c>
      <c r="L5268" s="35">
        <f t="shared" si="576"/>
        <v>31376.800000000003</v>
      </c>
      <c r="M5268" s="36">
        <f t="shared" si="577"/>
        <v>0.42081444079886188</v>
      </c>
      <c r="N5268" s="37">
        <f t="shared" si="578"/>
        <v>2024</v>
      </c>
      <c r="O5268" s="38" t="str">
        <f t="shared" si="579"/>
        <v>Q3</v>
      </c>
      <c r="P5268" s="37">
        <f t="shared" si="580"/>
        <v>9</v>
      </c>
    </row>
    <row r="5269" spans="1:16" x14ac:dyDescent="0.25">
      <c r="A5269" s="31">
        <v>45536</v>
      </c>
      <c r="B5269" s="32" t="s">
        <v>74</v>
      </c>
      <c r="C5269" s="32" t="s">
        <v>75</v>
      </c>
      <c r="D5269" s="32" t="s">
        <v>77</v>
      </c>
      <c r="E5269" s="33">
        <v>62</v>
      </c>
      <c r="F5269" s="34">
        <v>27829.200000000001</v>
      </c>
      <c r="G5269" s="34">
        <v>2924.23</v>
      </c>
      <c r="H5269" s="34">
        <v>17122.64</v>
      </c>
      <c r="I5269" s="34">
        <v>0</v>
      </c>
      <c r="J5269" s="35">
        <f t="shared" si="574"/>
        <v>24904.97</v>
      </c>
      <c r="K5269" s="35">
        <f t="shared" si="575"/>
        <v>7782.3300000000017</v>
      </c>
      <c r="L5269" s="35">
        <f t="shared" si="576"/>
        <v>7782.3300000000017</v>
      </c>
      <c r="M5269" s="36">
        <f t="shared" si="577"/>
        <v>0.312481002787797</v>
      </c>
      <c r="N5269" s="37">
        <f t="shared" si="578"/>
        <v>2024</v>
      </c>
      <c r="O5269" s="38" t="str">
        <f t="shared" si="579"/>
        <v>Q3</v>
      </c>
      <c r="P5269" s="37">
        <f t="shared" si="580"/>
        <v>9</v>
      </c>
    </row>
    <row r="5270" spans="1:16" x14ac:dyDescent="0.25">
      <c r="A5270" s="31">
        <v>45536</v>
      </c>
      <c r="B5270" s="32" t="s">
        <v>74</v>
      </c>
      <c r="C5270" s="32" t="s">
        <v>78</v>
      </c>
      <c r="D5270" s="32" t="s">
        <v>76</v>
      </c>
      <c r="E5270" s="33">
        <v>623</v>
      </c>
      <c r="F5270" s="34">
        <v>281385.76</v>
      </c>
      <c r="G5270" s="34">
        <v>0</v>
      </c>
      <c r="H5270" s="34">
        <v>161617.26</v>
      </c>
      <c r="I5270" s="34">
        <v>0</v>
      </c>
      <c r="J5270" s="35">
        <f t="shared" si="574"/>
        <v>281385.76</v>
      </c>
      <c r="K5270" s="35">
        <f t="shared" si="575"/>
        <v>119768.5</v>
      </c>
      <c r="L5270" s="35">
        <f t="shared" si="576"/>
        <v>119768.5</v>
      </c>
      <c r="M5270" s="36">
        <f t="shared" si="577"/>
        <v>0.42563809909925787</v>
      </c>
      <c r="N5270" s="37">
        <f t="shared" si="578"/>
        <v>2024</v>
      </c>
      <c r="O5270" s="38" t="str">
        <f t="shared" si="579"/>
        <v>Q3</v>
      </c>
      <c r="P5270" s="37">
        <f t="shared" si="580"/>
        <v>9</v>
      </c>
    </row>
    <row r="5271" spans="1:16" x14ac:dyDescent="0.25">
      <c r="A5271" s="31">
        <v>45536</v>
      </c>
      <c r="B5271" s="32" t="s">
        <v>74</v>
      </c>
      <c r="C5271" s="32" t="s">
        <v>78</v>
      </c>
      <c r="D5271" s="32" t="s">
        <v>77</v>
      </c>
      <c r="E5271" s="33">
        <v>96</v>
      </c>
      <c r="F5271" s="34">
        <v>40996.29</v>
      </c>
      <c r="G5271" s="34">
        <v>2049.8000000000002</v>
      </c>
      <c r="H5271" s="34">
        <v>24562.14</v>
      </c>
      <c r="I5271" s="34">
        <v>0</v>
      </c>
      <c r="J5271" s="35">
        <f t="shared" si="574"/>
        <v>38946.49</v>
      </c>
      <c r="K5271" s="35">
        <f t="shared" si="575"/>
        <v>14384.349999999999</v>
      </c>
      <c r="L5271" s="35">
        <f t="shared" si="576"/>
        <v>14384.349999999999</v>
      </c>
      <c r="M5271" s="36">
        <f t="shared" si="577"/>
        <v>0.36933623543482352</v>
      </c>
      <c r="N5271" s="37">
        <f t="shared" si="578"/>
        <v>2024</v>
      </c>
      <c r="O5271" s="38" t="str">
        <f t="shared" si="579"/>
        <v>Q3</v>
      </c>
      <c r="P5271" s="37">
        <f t="shared" si="580"/>
        <v>9</v>
      </c>
    </row>
    <row r="5272" spans="1:16" x14ac:dyDescent="0.25">
      <c r="A5272" s="31">
        <v>45536</v>
      </c>
      <c r="B5272" s="32" t="s">
        <v>74</v>
      </c>
      <c r="C5272" s="32" t="s">
        <v>79</v>
      </c>
      <c r="D5272" s="32" t="s">
        <v>76</v>
      </c>
      <c r="E5272" s="33">
        <v>72</v>
      </c>
      <c r="F5272" s="34">
        <v>28961.07</v>
      </c>
      <c r="G5272" s="34">
        <v>0</v>
      </c>
      <c r="H5272" s="34">
        <v>19240.23</v>
      </c>
      <c r="I5272" s="34">
        <v>0</v>
      </c>
      <c r="J5272" s="35">
        <f t="shared" si="574"/>
        <v>28961.07</v>
      </c>
      <c r="K5272" s="35">
        <f t="shared" si="575"/>
        <v>9720.84</v>
      </c>
      <c r="L5272" s="35">
        <f t="shared" si="576"/>
        <v>9720.84</v>
      </c>
      <c r="M5272" s="36">
        <f t="shared" si="577"/>
        <v>0.33565196313533996</v>
      </c>
      <c r="N5272" s="37">
        <f t="shared" si="578"/>
        <v>2024</v>
      </c>
      <c r="O5272" s="38" t="str">
        <f t="shared" si="579"/>
        <v>Q3</v>
      </c>
      <c r="P5272" s="37">
        <f t="shared" si="580"/>
        <v>9</v>
      </c>
    </row>
    <row r="5273" spans="1:16" x14ac:dyDescent="0.25">
      <c r="A5273" s="31">
        <v>45536</v>
      </c>
      <c r="B5273" s="32" t="s">
        <v>74</v>
      </c>
      <c r="C5273" s="32" t="s">
        <v>79</v>
      </c>
      <c r="D5273" s="32" t="s">
        <v>77</v>
      </c>
      <c r="E5273" s="33">
        <v>25</v>
      </c>
      <c r="F5273" s="34">
        <v>11258.45</v>
      </c>
      <c r="G5273" s="34">
        <v>1563.32</v>
      </c>
      <c r="H5273" s="34">
        <v>7023.69</v>
      </c>
      <c r="I5273" s="34">
        <v>0</v>
      </c>
      <c r="J5273" s="35">
        <f t="shared" si="574"/>
        <v>9695.130000000001</v>
      </c>
      <c r="K5273" s="35">
        <f t="shared" si="575"/>
        <v>2671.4400000000014</v>
      </c>
      <c r="L5273" s="35">
        <f t="shared" si="576"/>
        <v>2671.4400000000014</v>
      </c>
      <c r="M5273" s="36">
        <f t="shared" si="577"/>
        <v>0.27554452596303519</v>
      </c>
      <c r="N5273" s="37">
        <f t="shared" si="578"/>
        <v>2024</v>
      </c>
      <c r="O5273" s="38" t="str">
        <f t="shared" si="579"/>
        <v>Q3</v>
      </c>
      <c r="P5273" s="37">
        <f t="shared" si="580"/>
        <v>9</v>
      </c>
    </row>
    <row r="5274" spans="1:16" x14ac:dyDescent="0.25">
      <c r="A5274" s="31">
        <v>45536</v>
      </c>
      <c r="B5274" s="32" t="s">
        <v>80</v>
      </c>
      <c r="C5274" s="32" t="s">
        <v>86</v>
      </c>
      <c r="D5274" s="32" t="s">
        <v>76</v>
      </c>
      <c r="E5274" s="33">
        <v>62</v>
      </c>
      <c r="F5274" s="34">
        <v>378361.7</v>
      </c>
      <c r="G5274" s="34">
        <v>0</v>
      </c>
      <c r="H5274" s="34">
        <v>318547.43</v>
      </c>
      <c r="I5274" s="34">
        <v>39700.51</v>
      </c>
      <c r="J5274" s="35">
        <f t="shared" si="574"/>
        <v>378361.7</v>
      </c>
      <c r="K5274" s="35">
        <f t="shared" si="575"/>
        <v>59814.270000000019</v>
      </c>
      <c r="L5274" s="35">
        <f t="shared" si="576"/>
        <v>20113.760000000017</v>
      </c>
      <c r="M5274" s="36">
        <f t="shared" si="577"/>
        <v>0.15808753898716496</v>
      </c>
      <c r="N5274" s="37">
        <f t="shared" si="578"/>
        <v>2024</v>
      </c>
      <c r="O5274" s="38" t="str">
        <f t="shared" si="579"/>
        <v>Q3</v>
      </c>
      <c r="P5274" s="37">
        <f t="shared" si="580"/>
        <v>9</v>
      </c>
    </row>
    <row r="5275" spans="1:16" x14ac:dyDescent="0.25">
      <c r="A5275" s="31">
        <v>45536</v>
      </c>
      <c r="B5275" s="32" t="s">
        <v>80</v>
      </c>
      <c r="C5275" s="32" t="s">
        <v>86</v>
      </c>
      <c r="D5275" s="32" t="s">
        <v>77</v>
      </c>
      <c r="E5275" s="33">
        <v>22</v>
      </c>
      <c r="F5275" s="34">
        <v>107895.8</v>
      </c>
      <c r="G5275" s="34">
        <v>14149.64</v>
      </c>
      <c r="H5275" s="34">
        <v>93263.99</v>
      </c>
      <c r="I5275" s="34">
        <v>9882.1200000000008</v>
      </c>
      <c r="J5275" s="35">
        <f t="shared" si="574"/>
        <v>93746.16</v>
      </c>
      <c r="K5275" s="35">
        <f t="shared" si="575"/>
        <v>482.16999999999825</v>
      </c>
      <c r="L5275" s="35">
        <f t="shared" si="576"/>
        <v>-9399.9500000000025</v>
      </c>
      <c r="M5275" s="36">
        <f t="shared" si="577"/>
        <v>5.1433573385832364E-3</v>
      </c>
      <c r="N5275" s="37">
        <f t="shared" si="578"/>
        <v>2024</v>
      </c>
      <c r="O5275" s="38" t="str">
        <f t="shared" si="579"/>
        <v>Q3</v>
      </c>
      <c r="P5275" s="37">
        <f t="shared" si="580"/>
        <v>9</v>
      </c>
    </row>
    <row r="5276" spans="1:16" x14ac:dyDescent="0.25">
      <c r="A5276" s="31">
        <v>45536</v>
      </c>
      <c r="B5276" s="32" t="s">
        <v>80</v>
      </c>
      <c r="C5276" s="32" t="s">
        <v>75</v>
      </c>
      <c r="D5276" s="32" t="s">
        <v>76</v>
      </c>
      <c r="E5276" s="33">
        <v>75</v>
      </c>
      <c r="F5276" s="34">
        <v>550802.98</v>
      </c>
      <c r="G5276" s="34">
        <v>0</v>
      </c>
      <c r="H5276" s="34">
        <v>471322.62</v>
      </c>
      <c r="I5276" s="34">
        <v>0</v>
      </c>
      <c r="J5276" s="35">
        <f t="shared" si="574"/>
        <v>550802.98</v>
      </c>
      <c r="K5276" s="35">
        <f t="shared" si="575"/>
        <v>79480.359999999986</v>
      </c>
      <c r="L5276" s="35">
        <f t="shared" si="576"/>
        <v>79480.359999999986</v>
      </c>
      <c r="M5276" s="36">
        <f t="shared" si="577"/>
        <v>0.14429907405366613</v>
      </c>
      <c r="N5276" s="37">
        <f t="shared" si="578"/>
        <v>2024</v>
      </c>
      <c r="O5276" s="38" t="str">
        <f t="shared" si="579"/>
        <v>Q3</v>
      </c>
      <c r="P5276" s="37">
        <f t="shared" si="580"/>
        <v>9</v>
      </c>
    </row>
    <row r="5277" spans="1:16" x14ac:dyDescent="0.25">
      <c r="A5277" s="31">
        <v>45536</v>
      </c>
      <c r="B5277" s="32" t="s">
        <v>80</v>
      </c>
      <c r="C5277" s="32" t="s">
        <v>75</v>
      </c>
      <c r="D5277" s="32" t="s">
        <v>77</v>
      </c>
      <c r="E5277" s="33">
        <v>17</v>
      </c>
      <c r="F5277" s="34">
        <v>98950.17</v>
      </c>
      <c r="G5277" s="34">
        <v>10162.85</v>
      </c>
      <c r="H5277" s="34">
        <v>85935.55</v>
      </c>
      <c r="I5277" s="34">
        <v>0</v>
      </c>
      <c r="J5277" s="35">
        <f t="shared" si="574"/>
        <v>88787.319999999992</v>
      </c>
      <c r="K5277" s="35">
        <f t="shared" si="575"/>
        <v>2851.7699999999895</v>
      </c>
      <c r="L5277" s="35">
        <f t="shared" si="576"/>
        <v>2851.7699999999895</v>
      </c>
      <c r="M5277" s="36">
        <f t="shared" si="577"/>
        <v>3.211911340493203E-2</v>
      </c>
      <c r="N5277" s="37">
        <f t="shared" si="578"/>
        <v>2024</v>
      </c>
      <c r="O5277" s="38" t="str">
        <f t="shared" si="579"/>
        <v>Q3</v>
      </c>
      <c r="P5277" s="37">
        <f t="shared" si="580"/>
        <v>9</v>
      </c>
    </row>
    <row r="5278" spans="1:16" x14ac:dyDescent="0.25">
      <c r="A5278" s="31">
        <v>45536</v>
      </c>
      <c r="B5278" s="32" t="s">
        <v>80</v>
      </c>
      <c r="C5278" s="32" t="s">
        <v>78</v>
      </c>
      <c r="D5278" s="32" t="s">
        <v>76</v>
      </c>
      <c r="E5278" s="33">
        <v>121</v>
      </c>
      <c r="F5278" s="34">
        <v>704213.06</v>
      </c>
      <c r="G5278" s="34">
        <v>0</v>
      </c>
      <c r="H5278" s="34">
        <v>594247.67000000004</v>
      </c>
      <c r="I5278" s="34">
        <v>0</v>
      </c>
      <c r="J5278" s="35">
        <f t="shared" si="574"/>
        <v>704213.06</v>
      </c>
      <c r="K5278" s="35">
        <f t="shared" si="575"/>
        <v>109965.39000000001</v>
      </c>
      <c r="L5278" s="35">
        <f t="shared" si="576"/>
        <v>109965.39000000001</v>
      </c>
      <c r="M5278" s="36">
        <f t="shared" si="577"/>
        <v>0.15615357942949823</v>
      </c>
      <c r="N5278" s="37">
        <f t="shared" si="578"/>
        <v>2024</v>
      </c>
      <c r="O5278" s="38" t="str">
        <f t="shared" si="579"/>
        <v>Q3</v>
      </c>
      <c r="P5278" s="37">
        <f t="shared" si="580"/>
        <v>9</v>
      </c>
    </row>
    <row r="5279" spans="1:16" x14ac:dyDescent="0.25">
      <c r="A5279" s="31">
        <v>45536</v>
      </c>
      <c r="B5279" s="32" t="s">
        <v>80</v>
      </c>
      <c r="C5279" s="32" t="s">
        <v>78</v>
      </c>
      <c r="D5279" s="32" t="s">
        <v>77</v>
      </c>
      <c r="E5279" s="33">
        <v>9</v>
      </c>
      <c r="F5279" s="34">
        <v>54213.87</v>
      </c>
      <c r="G5279" s="34">
        <v>2710.69</v>
      </c>
      <c r="H5279" s="34">
        <v>46302.31</v>
      </c>
      <c r="I5279" s="34">
        <v>0</v>
      </c>
      <c r="J5279" s="35">
        <f t="shared" si="574"/>
        <v>51503.18</v>
      </c>
      <c r="K5279" s="35">
        <f t="shared" si="575"/>
        <v>5200.8700000000026</v>
      </c>
      <c r="L5279" s="35">
        <f t="shared" si="576"/>
        <v>5200.8700000000026</v>
      </c>
      <c r="M5279" s="36">
        <f t="shared" si="577"/>
        <v>0.10098153162581422</v>
      </c>
      <c r="N5279" s="37">
        <f t="shared" si="578"/>
        <v>2024</v>
      </c>
      <c r="O5279" s="38" t="str">
        <f t="shared" si="579"/>
        <v>Q3</v>
      </c>
      <c r="P5279" s="37">
        <f t="shared" si="580"/>
        <v>9</v>
      </c>
    </row>
    <row r="5280" spans="1:16" x14ac:dyDescent="0.25">
      <c r="A5280" s="31">
        <v>45536</v>
      </c>
      <c r="B5280" s="32" t="s">
        <v>80</v>
      </c>
      <c r="C5280" s="32" t="s">
        <v>79</v>
      </c>
      <c r="D5280" s="32" t="s">
        <v>76</v>
      </c>
      <c r="E5280" s="33">
        <v>31</v>
      </c>
      <c r="F5280" s="34">
        <v>190124</v>
      </c>
      <c r="G5280" s="34">
        <v>0</v>
      </c>
      <c r="H5280" s="34">
        <v>158143.38</v>
      </c>
      <c r="I5280" s="34">
        <v>0</v>
      </c>
      <c r="J5280" s="35">
        <f t="shared" si="574"/>
        <v>190124</v>
      </c>
      <c r="K5280" s="35">
        <f t="shared" si="575"/>
        <v>31980.619999999995</v>
      </c>
      <c r="L5280" s="35">
        <f t="shared" si="576"/>
        <v>31980.619999999995</v>
      </c>
      <c r="M5280" s="36">
        <f t="shared" si="577"/>
        <v>0.16820927394752896</v>
      </c>
      <c r="N5280" s="37">
        <f t="shared" si="578"/>
        <v>2024</v>
      </c>
      <c r="O5280" s="38" t="str">
        <f t="shared" si="579"/>
        <v>Q3</v>
      </c>
      <c r="P5280" s="37">
        <f t="shared" si="580"/>
        <v>9</v>
      </c>
    </row>
    <row r="5281" spans="1:16" x14ac:dyDescent="0.25">
      <c r="A5281" s="31">
        <v>45536</v>
      </c>
      <c r="B5281" s="32" t="s">
        <v>80</v>
      </c>
      <c r="C5281" s="32" t="s">
        <v>79</v>
      </c>
      <c r="D5281" s="32" t="s">
        <v>77</v>
      </c>
      <c r="E5281" s="33">
        <v>13</v>
      </c>
      <c r="F5281" s="34">
        <v>84168.52</v>
      </c>
      <c r="G5281" s="34">
        <v>10789.89</v>
      </c>
      <c r="H5281" s="34">
        <v>70723.960000000006</v>
      </c>
      <c r="I5281" s="34">
        <v>0</v>
      </c>
      <c r="J5281" s="35">
        <f t="shared" si="574"/>
        <v>73378.63</v>
      </c>
      <c r="K5281" s="35">
        <f t="shared" si="575"/>
        <v>2654.6699999999983</v>
      </c>
      <c r="L5281" s="35">
        <f t="shared" si="576"/>
        <v>2654.6699999999983</v>
      </c>
      <c r="M5281" s="36">
        <f t="shared" si="577"/>
        <v>3.6177699147558327E-2</v>
      </c>
      <c r="N5281" s="37">
        <f t="shared" si="578"/>
        <v>2024</v>
      </c>
      <c r="O5281" s="38" t="str">
        <f t="shared" si="579"/>
        <v>Q3</v>
      </c>
      <c r="P5281" s="37">
        <f t="shared" si="580"/>
        <v>9</v>
      </c>
    </row>
    <row r="5282" spans="1:16" x14ac:dyDescent="0.25">
      <c r="A5282" s="31">
        <v>45536</v>
      </c>
      <c r="B5282" s="32" t="s">
        <v>81</v>
      </c>
      <c r="C5282" s="32" t="s">
        <v>86</v>
      </c>
      <c r="D5282" s="32" t="s">
        <v>76</v>
      </c>
      <c r="E5282" s="33">
        <v>111</v>
      </c>
      <c r="F5282" s="34">
        <v>94059.58</v>
      </c>
      <c r="G5282" s="34">
        <v>0</v>
      </c>
      <c r="H5282" s="34">
        <v>41827.040000000001</v>
      </c>
      <c r="I5282" s="34">
        <v>9860.8700000000008</v>
      </c>
      <c r="J5282" s="35">
        <f t="shared" si="574"/>
        <v>94059.58</v>
      </c>
      <c r="K5282" s="35">
        <f t="shared" si="575"/>
        <v>52232.54</v>
      </c>
      <c r="L5282" s="35">
        <f t="shared" si="576"/>
        <v>42371.67</v>
      </c>
      <c r="M5282" s="36">
        <f t="shared" si="577"/>
        <v>0.55531334500962048</v>
      </c>
      <c r="N5282" s="37">
        <f t="shared" si="578"/>
        <v>2024</v>
      </c>
      <c r="O5282" s="38" t="str">
        <f t="shared" si="579"/>
        <v>Q3</v>
      </c>
      <c r="P5282" s="37">
        <f t="shared" si="580"/>
        <v>9</v>
      </c>
    </row>
    <row r="5283" spans="1:16" x14ac:dyDescent="0.25">
      <c r="A5283" s="31">
        <v>45536</v>
      </c>
      <c r="B5283" s="32" t="s">
        <v>81</v>
      </c>
      <c r="C5283" s="32" t="s">
        <v>86</v>
      </c>
      <c r="D5283" s="32" t="s">
        <v>77</v>
      </c>
      <c r="E5283" s="33">
        <v>42</v>
      </c>
      <c r="F5283" s="34">
        <v>40525.360000000001</v>
      </c>
      <c r="G5283" s="34">
        <v>4154.41</v>
      </c>
      <c r="H5283" s="34">
        <v>17886.87</v>
      </c>
      <c r="I5283" s="34">
        <v>3865.17</v>
      </c>
      <c r="J5283" s="35">
        <f t="shared" si="574"/>
        <v>36370.949999999997</v>
      </c>
      <c r="K5283" s="35">
        <f t="shared" si="575"/>
        <v>18484.079999999998</v>
      </c>
      <c r="L5283" s="35">
        <f t="shared" si="576"/>
        <v>14618.909999999998</v>
      </c>
      <c r="M5283" s="36">
        <f t="shared" si="577"/>
        <v>0.50820998626651215</v>
      </c>
      <c r="N5283" s="37">
        <f t="shared" si="578"/>
        <v>2024</v>
      </c>
      <c r="O5283" s="38" t="str">
        <f t="shared" si="579"/>
        <v>Q3</v>
      </c>
      <c r="P5283" s="37">
        <f t="shared" si="580"/>
        <v>9</v>
      </c>
    </row>
    <row r="5284" spans="1:16" x14ac:dyDescent="0.25">
      <c r="A5284" s="31">
        <v>45536</v>
      </c>
      <c r="B5284" s="32" t="s">
        <v>81</v>
      </c>
      <c r="C5284" s="32" t="s">
        <v>75</v>
      </c>
      <c r="D5284" s="32" t="s">
        <v>76</v>
      </c>
      <c r="E5284" s="33">
        <v>137</v>
      </c>
      <c r="F5284" s="34">
        <v>105945.02</v>
      </c>
      <c r="G5284" s="34">
        <v>0</v>
      </c>
      <c r="H5284" s="34">
        <v>47555.62</v>
      </c>
      <c r="I5284" s="34">
        <v>0</v>
      </c>
      <c r="J5284" s="35">
        <f t="shared" si="574"/>
        <v>105945.02</v>
      </c>
      <c r="K5284" s="35">
        <f t="shared" si="575"/>
        <v>58389.4</v>
      </c>
      <c r="L5284" s="35">
        <f t="shared" si="576"/>
        <v>58389.4</v>
      </c>
      <c r="M5284" s="36">
        <f t="shared" si="577"/>
        <v>0.55112925553272818</v>
      </c>
      <c r="N5284" s="37">
        <f t="shared" si="578"/>
        <v>2024</v>
      </c>
      <c r="O5284" s="38" t="str">
        <f t="shared" si="579"/>
        <v>Q3</v>
      </c>
      <c r="P5284" s="37">
        <f t="shared" si="580"/>
        <v>9</v>
      </c>
    </row>
    <row r="5285" spans="1:16" x14ac:dyDescent="0.25">
      <c r="A5285" s="31">
        <v>45536</v>
      </c>
      <c r="B5285" s="32" t="s">
        <v>81</v>
      </c>
      <c r="C5285" s="32" t="s">
        <v>75</v>
      </c>
      <c r="D5285" s="32" t="s">
        <v>77</v>
      </c>
      <c r="E5285" s="33">
        <v>34</v>
      </c>
      <c r="F5285" s="34">
        <v>24705.599999999999</v>
      </c>
      <c r="G5285" s="34">
        <v>3047.27</v>
      </c>
      <c r="H5285" s="34">
        <v>11319.98</v>
      </c>
      <c r="I5285" s="34">
        <v>0</v>
      </c>
      <c r="J5285" s="35">
        <f t="shared" si="574"/>
        <v>21658.329999999998</v>
      </c>
      <c r="K5285" s="35">
        <f t="shared" si="575"/>
        <v>10338.349999999999</v>
      </c>
      <c r="L5285" s="35">
        <f t="shared" si="576"/>
        <v>10338.349999999999</v>
      </c>
      <c r="M5285" s="36">
        <f t="shared" si="577"/>
        <v>0.47733828046760757</v>
      </c>
      <c r="N5285" s="37">
        <f t="shared" si="578"/>
        <v>2024</v>
      </c>
      <c r="O5285" s="38" t="str">
        <f t="shared" si="579"/>
        <v>Q3</v>
      </c>
      <c r="P5285" s="37">
        <f t="shared" si="580"/>
        <v>9</v>
      </c>
    </row>
    <row r="5286" spans="1:16" x14ac:dyDescent="0.25">
      <c r="A5286" s="31">
        <v>45536</v>
      </c>
      <c r="B5286" s="32" t="s">
        <v>81</v>
      </c>
      <c r="C5286" s="32" t="s">
        <v>78</v>
      </c>
      <c r="D5286" s="32" t="s">
        <v>76</v>
      </c>
      <c r="E5286" s="33">
        <v>406</v>
      </c>
      <c r="F5286" s="34">
        <v>322246.09999999998</v>
      </c>
      <c r="G5286" s="34">
        <v>0</v>
      </c>
      <c r="H5286" s="34">
        <v>141715.84</v>
      </c>
      <c r="I5286" s="34">
        <v>0</v>
      </c>
      <c r="J5286" s="35">
        <f t="shared" si="574"/>
        <v>322246.09999999998</v>
      </c>
      <c r="K5286" s="35">
        <f t="shared" si="575"/>
        <v>180530.25999999998</v>
      </c>
      <c r="L5286" s="35">
        <f t="shared" si="576"/>
        <v>180530.25999999998</v>
      </c>
      <c r="M5286" s="36">
        <f t="shared" si="577"/>
        <v>0.56022480954773379</v>
      </c>
      <c r="N5286" s="37">
        <f t="shared" si="578"/>
        <v>2024</v>
      </c>
      <c r="O5286" s="38" t="str">
        <f t="shared" si="579"/>
        <v>Q3</v>
      </c>
      <c r="P5286" s="37">
        <f t="shared" si="580"/>
        <v>9</v>
      </c>
    </row>
    <row r="5287" spans="1:16" x14ac:dyDescent="0.25">
      <c r="A5287" s="31">
        <v>45536</v>
      </c>
      <c r="B5287" s="32" t="s">
        <v>81</v>
      </c>
      <c r="C5287" s="32" t="s">
        <v>78</v>
      </c>
      <c r="D5287" s="32" t="s">
        <v>77</v>
      </c>
      <c r="E5287" s="33">
        <v>49</v>
      </c>
      <c r="F5287" s="34">
        <v>39685.269999999997</v>
      </c>
      <c r="G5287" s="34">
        <v>1984.28</v>
      </c>
      <c r="H5287" s="34">
        <v>17412.37</v>
      </c>
      <c r="I5287" s="34">
        <v>0</v>
      </c>
      <c r="J5287" s="35">
        <f t="shared" si="574"/>
        <v>37700.99</v>
      </c>
      <c r="K5287" s="35">
        <f t="shared" si="575"/>
        <v>20288.62</v>
      </c>
      <c r="L5287" s="35">
        <f t="shared" si="576"/>
        <v>20288.62</v>
      </c>
      <c r="M5287" s="36">
        <f t="shared" si="577"/>
        <v>0.53814555002401798</v>
      </c>
      <c r="N5287" s="37">
        <f t="shared" si="578"/>
        <v>2024</v>
      </c>
      <c r="O5287" s="38" t="str">
        <f t="shared" si="579"/>
        <v>Q3</v>
      </c>
      <c r="P5287" s="37">
        <f t="shared" si="580"/>
        <v>9</v>
      </c>
    </row>
    <row r="5288" spans="1:16" x14ac:dyDescent="0.25">
      <c r="A5288" s="31">
        <v>45536</v>
      </c>
      <c r="B5288" s="32" t="s">
        <v>81</v>
      </c>
      <c r="C5288" s="32" t="s">
        <v>79</v>
      </c>
      <c r="D5288" s="32" t="s">
        <v>76</v>
      </c>
      <c r="E5288" s="33">
        <v>54</v>
      </c>
      <c r="F5288" s="34">
        <v>38132.839999999997</v>
      </c>
      <c r="G5288" s="34">
        <v>0</v>
      </c>
      <c r="H5288" s="34">
        <v>16488.61</v>
      </c>
      <c r="I5288" s="34">
        <v>0</v>
      </c>
      <c r="J5288" s="35">
        <f t="shared" si="574"/>
        <v>38132.839999999997</v>
      </c>
      <c r="K5288" s="35">
        <f t="shared" si="575"/>
        <v>21644.229999999996</v>
      </c>
      <c r="L5288" s="35">
        <f t="shared" si="576"/>
        <v>21644.229999999996</v>
      </c>
      <c r="M5288" s="36">
        <f t="shared" si="577"/>
        <v>0.5676007871430504</v>
      </c>
      <c r="N5288" s="37">
        <f t="shared" si="578"/>
        <v>2024</v>
      </c>
      <c r="O5288" s="38" t="str">
        <f t="shared" si="579"/>
        <v>Q3</v>
      </c>
      <c r="P5288" s="37">
        <f t="shared" si="580"/>
        <v>9</v>
      </c>
    </row>
    <row r="5289" spans="1:16" x14ac:dyDescent="0.25">
      <c r="A5289" s="31">
        <v>45536</v>
      </c>
      <c r="B5289" s="32" t="s">
        <v>81</v>
      </c>
      <c r="C5289" s="32" t="s">
        <v>79</v>
      </c>
      <c r="D5289" s="32" t="s">
        <v>77</v>
      </c>
      <c r="E5289" s="33">
        <v>16</v>
      </c>
      <c r="F5289" s="34">
        <v>10479.34</v>
      </c>
      <c r="G5289" s="34">
        <v>1564.08</v>
      </c>
      <c r="H5289" s="34">
        <v>4436.6499999999996</v>
      </c>
      <c r="I5289" s="34">
        <v>0</v>
      </c>
      <c r="J5289" s="35">
        <f t="shared" si="574"/>
        <v>8915.26</v>
      </c>
      <c r="K5289" s="35">
        <f t="shared" si="575"/>
        <v>4478.6100000000006</v>
      </c>
      <c r="L5289" s="35">
        <f t="shared" si="576"/>
        <v>4478.6100000000006</v>
      </c>
      <c r="M5289" s="36">
        <f t="shared" si="577"/>
        <v>0.50235326844085315</v>
      </c>
      <c r="N5289" s="37">
        <f t="shared" si="578"/>
        <v>2024</v>
      </c>
      <c r="O5289" s="38" t="str">
        <f t="shared" si="579"/>
        <v>Q3</v>
      </c>
      <c r="P5289" s="37">
        <f t="shared" si="580"/>
        <v>9</v>
      </c>
    </row>
    <row r="5290" spans="1:16" x14ac:dyDescent="0.25">
      <c r="A5290" s="31">
        <v>45536</v>
      </c>
      <c r="B5290" s="32" t="s">
        <v>82</v>
      </c>
      <c r="C5290" s="32" t="s">
        <v>86</v>
      </c>
      <c r="D5290" s="32" t="s">
        <v>76</v>
      </c>
      <c r="E5290" s="33">
        <v>260</v>
      </c>
      <c r="F5290" s="34">
        <v>29495.24</v>
      </c>
      <c r="G5290" s="34">
        <v>0</v>
      </c>
      <c r="H5290" s="34">
        <v>23511.62</v>
      </c>
      <c r="I5290" s="34">
        <v>3089.84</v>
      </c>
      <c r="J5290" s="35">
        <f t="shared" si="574"/>
        <v>29495.24</v>
      </c>
      <c r="K5290" s="35">
        <f t="shared" si="575"/>
        <v>5983.6200000000026</v>
      </c>
      <c r="L5290" s="35">
        <f t="shared" si="576"/>
        <v>2893.7800000000025</v>
      </c>
      <c r="M5290" s="36">
        <f t="shared" si="577"/>
        <v>0.20286731011512374</v>
      </c>
      <c r="N5290" s="37">
        <f t="shared" si="578"/>
        <v>2024</v>
      </c>
      <c r="O5290" s="38" t="str">
        <f t="shared" si="579"/>
        <v>Q3</v>
      </c>
      <c r="P5290" s="37">
        <f t="shared" si="580"/>
        <v>9</v>
      </c>
    </row>
    <row r="5291" spans="1:16" x14ac:dyDescent="0.25">
      <c r="A5291" s="31">
        <v>45536</v>
      </c>
      <c r="B5291" s="32" t="s">
        <v>82</v>
      </c>
      <c r="C5291" s="32" t="s">
        <v>86</v>
      </c>
      <c r="D5291" s="32" t="s">
        <v>77</v>
      </c>
      <c r="E5291" s="33">
        <v>124</v>
      </c>
      <c r="F5291" s="34">
        <v>13730.55</v>
      </c>
      <c r="G5291" s="34">
        <v>1971.92</v>
      </c>
      <c r="H5291" s="34">
        <v>10939.82</v>
      </c>
      <c r="I5291" s="34">
        <v>1243.92</v>
      </c>
      <c r="J5291" s="35">
        <f t="shared" si="574"/>
        <v>11758.63</v>
      </c>
      <c r="K5291" s="35">
        <f t="shared" si="575"/>
        <v>818.80999999999949</v>
      </c>
      <c r="L5291" s="35">
        <f t="shared" si="576"/>
        <v>-425.11000000000058</v>
      </c>
      <c r="M5291" s="36">
        <f t="shared" si="577"/>
        <v>6.9634812899121712E-2</v>
      </c>
      <c r="N5291" s="37">
        <f t="shared" si="578"/>
        <v>2024</v>
      </c>
      <c r="O5291" s="38" t="str">
        <f t="shared" si="579"/>
        <v>Q3</v>
      </c>
      <c r="P5291" s="37">
        <f t="shared" si="580"/>
        <v>9</v>
      </c>
    </row>
    <row r="5292" spans="1:16" x14ac:dyDescent="0.25">
      <c r="A5292" s="31">
        <v>45536</v>
      </c>
      <c r="B5292" s="32" t="s">
        <v>82</v>
      </c>
      <c r="C5292" s="32" t="s">
        <v>75</v>
      </c>
      <c r="D5292" s="32" t="s">
        <v>76</v>
      </c>
      <c r="E5292" s="33">
        <v>288</v>
      </c>
      <c r="F5292" s="34">
        <v>31543.35</v>
      </c>
      <c r="G5292" s="34">
        <v>0</v>
      </c>
      <c r="H5292" s="34">
        <v>25797.21</v>
      </c>
      <c r="I5292" s="34">
        <v>0</v>
      </c>
      <c r="J5292" s="35">
        <f t="shared" si="574"/>
        <v>31543.35</v>
      </c>
      <c r="K5292" s="35">
        <f t="shared" si="575"/>
        <v>5746.1399999999994</v>
      </c>
      <c r="L5292" s="35">
        <f t="shared" si="576"/>
        <v>5746.1399999999994</v>
      </c>
      <c r="M5292" s="36">
        <f t="shared" si="577"/>
        <v>0.1821664471275245</v>
      </c>
      <c r="N5292" s="37">
        <f t="shared" si="578"/>
        <v>2024</v>
      </c>
      <c r="O5292" s="38" t="str">
        <f t="shared" si="579"/>
        <v>Q3</v>
      </c>
      <c r="P5292" s="37">
        <f t="shared" si="580"/>
        <v>9</v>
      </c>
    </row>
    <row r="5293" spans="1:16" x14ac:dyDescent="0.25">
      <c r="A5293" s="31">
        <v>45536</v>
      </c>
      <c r="B5293" s="32" t="s">
        <v>82</v>
      </c>
      <c r="C5293" s="32" t="s">
        <v>75</v>
      </c>
      <c r="D5293" s="32" t="s">
        <v>77</v>
      </c>
      <c r="E5293" s="33">
        <v>106</v>
      </c>
      <c r="F5293" s="34">
        <v>11996.61</v>
      </c>
      <c r="G5293" s="34">
        <v>1690.1</v>
      </c>
      <c r="H5293" s="34">
        <v>9437.02</v>
      </c>
      <c r="I5293" s="34">
        <v>0</v>
      </c>
      <c r="J5293" s="35">
        <f t="shared" si="574"/>
        <v>10306.51</v>
      </c>
      <c r="K5293" s="35">
        <f t="shared" si="575"/>
        <v>869.48999999999978</v>
      </c>
      <c r="L5293" s="35">
        <f t="shared" si="576"/>
        <v>869.48999999999978</v>
      </c>
      <c r="M5293" s="36">
        <f t="shared" si="577"/>
        <v>8.4363184045811793E-2</v>
      </c>
      <c r="N5293" s="37">
        <f t="shared" si="578"/>
        <v>2024</v>
      </c>
      <c r="O5293" s="38" t="str">
        <f t="shared" si="579"/>
        <v>Q3</v>
      </c>
      <c r="P5293" s="37">
        <f t="shared" si="580"/>
        <v>9</v>
      </c>
    </row>
    <row r="5294" spans="1:16" x14ac:dyDescent="0.25">
      <c r="A5294" s="31">
        <v>45536</v>
      </c>
      <c r="B5294" s="32" t="s">
        <v>82</v>
      </c>
      <c r="C5294" s="32" t="s">
        <v>78</v>
      </c>
      <c r="D5294" s="32" t="s">
        <v>76</v>
      </c>
      <c r="E5294" s="33">
        <v>1847</v>
      </c>
      <c r="F5294" s="34">
        <v>205488.7</v>
      </c>
      <c r="G5294" s="34">
        <v>0</v>
      </c>
      <c r="H5294" s="34">
        <v>164855.09</v>
      </c>
      <c r="I5294" s="34">
        <v>0</v>
      </c>
      <c r="J5294" s="35">
        <f t="shared" si="574"/>
        <v>205488.7</v>
      </c>
      <c r="K5294" s="35">
        <f t="shared" si="575"/>
        <v>40633.610000000015</v>
      </c>
      <c r="L5294" s="35">
        <f t="shared" si="576"/>
        <v>40633.610000000015</v>
      </c>
      <c r="M5294" s="36">
        <f t="shared" si="577"/>
        <v>0.19774133565495336</v>
      </c>
      <c r="N5294" s="37">
        <f t="shared" si="578"/>
        <v>2024</v>
      </c>
      <c r="O5294" s="38" t="str">
        <f t="shared" si="579"/>
        <v>Q3</v>
      </c>
      <c r="P5294" s="37">
        <f t="shared" si="580"/>
        <v>9</v>
      </c>
    </row>
    <row r="5295" spans="1:16" x14ac:dyDescent="0.25">
      <c r="A5295" s="31">
        <v>45536</v>
      </c>
      <c r="B5295" s="32" t="s">
        <v>82</v>
      </c>
      <c r="C5295" s="32" t="s">
        <v>78</v>
      </c>
      <c r="D5295" s="32" t="s">
        <v>77</v>
      </c>
      <c r="E5295" s="33">
        <v>204</v>
      </c>
      <c r="F5295" s="34">
        <v>22204.1</v>
      </c>
      <c r="G5295" s="34">
        <v>1110.22</v>
      </c>
      <c r="H5295" s="34">
        <v>17784.61</v>
      </c>
      <c r="I5295" s="34">
        <v>0</v>
      </c>
      <c r="J5295" s="35">
        <f t="shared" si="574"/>
        <v>21093.879999999997</v>
      </c>
      <c r="K5295" s="35">
        <f t="shared" si="575"/>
        <v>3309.2699999999968</v>
      </c>
      <c r="L5295" s="35">
        <f t="shared" si="576"/>
        <v>3309.2699999999968</v>
      </c>
      <c r="M5295" s="36">
        <f t="shared" si="577"/>
        <v>0.15688294424733606</v>
      </c>
      <c r="N5295" s="37">
        <f t="shared" si="578"/>
        <v>2024</v>
      </c>
      <c r="O5295" s="38" t="str">
        <f t="shared" si="579"/>
        <v>Q3</v>
      </c>
      <c r="P5295" s="37">
        <f t="shared" si="580"/>
        <v>9</v>
      </c>
    </row>
    <row r="5296" spans="1:16" x14ac:dyDescent="0.25">
      <c r="A5296" s="31">
        <v>45536</v>
      </c>
      <c r="B5296" s="32" t="s">
        <v>82</v>
      </c>
      <c r="C5296" s="32" t="s">
        <v>79</v>
      </c>
      <c r="D5296" s="32" t="s">
        <v>76</v>
      </c>
      <c r="E5296" s="33">
        <v>150</v>
      </c>
      <c r="F5296" s="34">
        <v>15758.74</v>
      </c>
      <c r="G5296" s="34">
        <v>0</v>
      </c>
      <c r="H5296" s="34">
        <v>12826.49</v>
      </c>
      <c r="I5296" s="34">
        <v>0</v>
      </c>
      <c r="J5296" s="35">
        <f t="shared" si="574"/>
        <v>15758.74</v>
      </c>
      <c r="K5296" s="35">
        <f t="shared" si="575"/>
        <v>2932.25</v>
      </c>
      <c r="L5296" s="35">
        <f t="shared" si="576"/>
        <v>2932.25</v>
      </c>
      <c r="M5296" s="36">
        <f t="shared" si="577"/>
        <v>0.18607134834383968</v>
      </c>
      <c r="N5296" s="37">
        <f t="shared" si="578"/>
        <v>2024</v>
      </c>
      <c r="O5296" s="38" t="str">
        <f t="shared" si="579"/>
        <v>Q3</v>
      </c>
      <c r="P5296" s="37">
        <f t="shared" si="580"/>
        <v>9</v>
      </c>
    </row>
    <row r="5297" spans="1:16" x14ac:dyDescent="0.25">
      <c r="A5297" s="31">
        <v>45536</v>
      </c>
      <c r="B5297" s="32" t="s">
        <v>82</v>
      </c>
      <c r="C5297" s="32" t="s">
        <v>79</v>
      </c>
      <c r="D5297" s="32" t="s">
        <v>77</v>
      </c>
      <c r="E5297" s="33">
        <v>62</v>
      </c>
      <c r="F5297" s="34">
        <v>7084.97</v>
      </c>
      <c r="G5297" s="34">
        <v>1009.46</v>
      </c>
      <c r="H5297" s="34">
        <v>5668.2</v>
      </c>
      <c r="I5297" s="34">
        <v>0</v>
      </c>
      <c r="J5297" s="35">
        <f t="shared" si="574"/>
        <v>6075.51</v>
      </c>
      <c r="K5297" s="35">
        <f t="shared" si="575"/>
        <v>407.3100000000004</v>
      </c>
      <c r="L5297" s="35">
        <f t="shared" si="576"/>
        <v>407.3100000000004</v>
      </c>
      <c r="M5297" s="36">
        <f t="shared" si="577"/>
        <v>6.7041285422952207E-2</v>
      </c>
      <c r="N5297" s="37">
        <f t="shared" si="578"/>
        <v>2024</v>
      </c>
      <c r="O5297" s="38" t="str">
        <f t="shared" si="579"/>
        <v>Q3</v>
      </c>
      <c r="P5297" s="37">
        <f t="shared" si="580"/>
        <v>9</v>
      </c>
    </row>
    <row r="5298" spans="1:16" x14ac:dyDescent="0.25">
      <c r="A5298" s="31">
        <v>45536</v>
      </c>
      <c r="B5298" s="32" t="s">
        <v>83</v>
      </c>
      <c r="C5298" s="32" t="s">
        <v>86</v>
      </c>
      <c r="D5298" s="32" t="s">
        <v>76</v>
      </c>
      <c r="E5298" s="33">
        <v>137</v>
      </c>
      <c r="F5298" s="34">
        <v>85932.99</v>
      </c>
      <c r="G5298" s="34">
        <v>0</v>
      </c>
      <c r="H5298" s="34">
        <v>44709.23</v>
      </c>
      <c r="I5298" s="34">
        <v>8978.99</v>
      </c>
      <c r="J5298" s="35">
        <f t="shared" si="574"/>
        <v>85932.99</v>
      </c>
      <c r="K5298" s="35">
        <f t="shared" si="575"/>
        <v>41223.760000000002</v>
      </c>
      <c r="L5298" s="35">
        <f t="shared" si="576"/>
        <v>32244.770000000004</v>
      </c>
      <c r="M5298" s="36">
        <f t="shared" si="577"/>
        <v>0.4797198375152546</v>
      </c>
      <c r="N5298" s="37">
        <f t="shared" si="578"/>
        <v>2024</v>
      </c>
      <c r="O5298" s="38" t="str">
        <f t="shared" si="579"/>
        <v>Q3</v>
      </c>
      <c r="P5298" s="37">
        <f t="shared" si="580"/>
        <v>9</v>
      </c>
    </row>
    <row r="5299" spans="1:16" x14ac:dyDescent="0.25">
      <c r="A5299" s="31">
        <v>45536</v>
      </c>
      <c r="B5299" s="32" t="s">
        <v>83</v>
      </c>
      <c r="C5299" s="32" t="s">
        <v>86</v>
      </c>
      <c r="D5299" s="32" t="s">
        <v>77</v>
      </c>
      <c r="E5299" s="33">
        <v>43</v>
      </c>
      <c r="F5299" s="34">
        <v>25672.23</v>
      </c>
      <c r="G5299" s="34">
        <v>3392.91</v>
      </c>
      <c r="H5299" s="34">
        <v>13286.07</v>
      </c>
      <c r="I5299" s="34">
        <v>2360.59</v>
      </c>
      <c r="J5299" s="35">
        <f t="shared" si="574"/>
        <v>22279.32</v>
      </c>
      <c r="K5299" s="35">
        <f t="shared" si="575"/>
        <v>8993.25</v>
      </c>
      <c r="L5299" s="35">
        <f t="shared" si="576"/>
        <v>6632.66</v>
      </c>
      <c r="M5299" s="36">
        <f t="shared" si="577"/>
        <v>0.40365908833842323</v>
      </c>
      <c r="N5299" s="37">
        <f t="shared" si="578"/>
        <v>2024</v>
      </c>
      <c r="O5299" s="38" t="str">
        <f t="shared" si="579"/>
        <v>Q3</v>
      </c>
      <c r="P5299" s="37">
        <f t="shared" si="580"/>
        <v>9</v>
      </c>
    </row>
    <row r="5300" spans="1:16" x14ac:dyDescent="0.25">
      <c r="A5300" s="31">
        <v>45536</v>
      </c>
      <c r="B5300" s="32" t="s">
        <v>83</v>
      </c>
      <c r="C5300" s="32" t="s">
        <v>75</v>
      </c>
      <c r="D5300" s="32" t="s">
        <v>76</v>
      </c>
      <c r="E5300" s="33">
        <v>138</v>
      </c>
      <c r="F5300" s="34">
        <v>82951.179999999993</v>
      </c>
      <c r="G5300" s="34">
        <v>0</v>
      </c>
      <c r="H5300" s="34">
        <v>43153.279999999999</v>
      </c>
      <c r="I5300" s="34">
        <v>0</v>
      </c>
      <c r="J5300" s="35">
        <f t="shared" si="574"/>
        <v>82951.179999999993</v>
      </c>
      <c r="K5300" s="35">
        <f t="shared" si="575"/>
        <v>39797.899999999994</v>
      </c>
      <c r="L5300" s="35">
        <f t="shared" si="576"/>
        <v>39797.899999999994</v>
      </c>
      <c r="M5300" s="36">
        <f t="shared" si="577"/>
        <v>0.47977497125417623</v>
      </c>
      <c r="N5300" s="37">
        <f t="shared" si="578"/>
        <v>2024</v>
      </c>
      <c r="O5300" s="38" t="str">
        <f t="shared" si="579"/>
        <v>Q3</v>
      </c>
      <c r="P5300" s="37">
        <f t="shared" si="580"/>
        <v>9</v>
      </c>
    </row>
    <row r="5301" spans="1:16" x14ac:dyDescent="0.25">
      <c r="A5301" s="31">
        <v>45536</v>
      </c>
      <c r="B5301" s="32" t="s">
        <v>83</v>
      </c>
      <c r="C5301" s="32" t="s">
        <v>75</v>
      </c>
      <c r="D5301" s="32" t="s">
        <v>77</v>
      </c>
      <c r="E5301" s="33">
        <v>45</v>
      </c>
      <c r="F5301" s="34">
        <v>33222.400000000001</v>
      </c>
      <c r="G5301" s="34">
        <v>3666.67</v>
      </c>
      <c r="H5301" s="34">
        <v>17281.71</v>
      </c>
      <c r="I5301" s="34">
        <v>0</v>
      </c>
      <c r="J5301" s="35">
        <f t="shared" si="574"/>
        <v>29555.730000000003</v>
      </c>
      <c r="K5301" s="35">
        <f t="shared" si="575"/>
        <v>12274.020000000004</v>
      </c>
      <c r="L5301" s="35">
        <f t="shared" si="576"/>
        <v>12274.020000000004</v>
      </c>
      <c r="M5301" s="36">
        <f t="shared" si="577"/>
        <v>0.4152839398654678</v>
      </c>
      <c r="N5301" s="37">
        <f t="shared" si="578"/>
        <v>2024</v>
      </c>
      <c r="O5301" s="38" t="str">
        <f t="shared" si="579"/>
        <v>Q3</v>
      </c>
      <c r="P5301" s="37">
        <f t="shared" si="580"/>
        <v>9</v>
      </c>
    </row>
    <row r="5302" spans="1:16" x14ac:dyDescent="0.25">
      <c r="A5302" s="31">
        <v>45536</v>
      </c>
      <c r="B5302" s="32" t="s">
        <v>83</v>
      </c>
      <c r="C5302" s="32" t="s">
        <v>78</v>
      </c>
      <c r="D5302" s="32" t="s">
        <v>76</v>
      </c>
      <c r="E5302" s="33">
        <v>526</v>
      </c>
      <c r="F5302" s="34">
        <v>330250.93</v>
      </c>
      <c r="G5302" s="34">
        <v>0</v>
      </c>
      <c r="H5302" s="34">
        <v>173491.46</v>
      </c>
      <c r="I5302" s="34">
        <v>0</v>
      </c>
      <c r="J5302" s="35">
        <f t="shared" si="574"/>
        <v>330250.93</v>
      </c>
      <c r="K5302" s="35">
        <f t="shared" si="575"/>
        <v>156759.47</v>
      </c>
      <c r="L5302" s="35">
        <f t="shared" si="576"/>
        <v>156759.47</v>
      </c>
      <c r="M5302" s="36">
        <f t="shared" si="577"/>
        <v>0.47466776247988157</v>
      </c>
      <c r="N5302" s="37">
        <f t="shared" si="578"/>
        <v>2024</v>
      </c>
      <c r="O5302" s="38" t="str">
        <f t="shared" si="579"/>
        <v>Q3</v>
      </c>
      <c r="P5302" s="37">
        <f t="shared" si="580"/>
        <v>9</v>
      </c>
    </row>
    <row r="5303" spans="1:16" x14ac:dyDescent="0.25">
      <c r="A5303" s="31">
        <v>45536</v>
      </c>
      <c r="B5303" s="32" t="s">
        <v>83</v>
      </c>
      <c r="C5303" s="32" t="s">
        <v>78</v>
      </c>
      <c r="D5303" s="32" t="s">
        <v>77</v>
      </c>
      <c r="E5303" s="33">
        <v>31</v>
      </c>
      <c r="F5303" s="34">
        <v>15040.59</v>
      </c>
      <c r="G5303" s="34">
        <v>752.04</v>
      </c>
      <c r="H5303" s="34">
        <v>7567.76</v>
      </c>
      <c r="I5303" s="34">
        <v>0</v>
      </c>
      <c r="J5303" s="35">
        <f t="shared" si="574"/>
        <v>14288.55</v>
      </c>
      <c r="K5303" s="35">
        <f t="shared" si="575"/>
        <v>6720.7899999999991</v>
      </c>
      <c r="L5303" s="35">
        <f t="shared" si="576"/>
        <v>6720.7899999999991</v>
      </c>
      <c r="M5303" s="36">
        <f t="shared" si="577"/>
        <v>0.47036193315626845</v>
      </c>
      <c r="N5303" s="37">
        <f t="shared" si="578"/>
        <v>2024</v>
      </c>
      <c r="O5303" s="38" t="str">
        <f t="shared" si="579"/>
        <v>Q3</v>
      </c>
      <c r="P5303" s="37">
        <f t="shared" si="580"/>
        <v>9</v>
      </c>
    </row>
    <row r="5304" spans="1:16" x14ac:dyDescent="0.25">
      <c r="A5304" s="31">
        <v>45536</v>
      </c>
      <c r="B5304" s="32" t="s">
        <v>83</v>
      </c>
      <c r="C5304" s="32" t="s">
        <v>79</v>
      </c>
      <c r="D5304" s="32" t="s">
        <v>76</v>
      </c>
      <c r="E5304" s="33">
        <v>50</v>
      </c>
      <c r="F5304" s="34">
        <v>35747.31</v>
      </c>
      <c r="G5304" s="34">
        <v>0</v>
      </c>
      <c r="H5304" s="34">
        <v>18358.310000000001</v>
      </c>
      <c r="I5304" s="34">
        <v>0</v>
      </c>
      <c r="J5304" s="35">
        <f t="shared" si="574"/>
        <v>35747.31</v>
      </c>
      <c r="K5304" s="35">
        <f t="shared" si="575"/>
        <v>17388.999999999996</v>
      </c>
      <c r="L5304" s="35">
        <f t="shared" si="576"/>
        <v>17388.999999999996</v>
      </c>
      <c r="M5304" s="36">
        <f t="shared" si="577"/>
        <v>0.48644219662962046</v>
      </c>
      <c r="N5304" s="37">
        <f t="shared" si="578"/>
        <v>2024</v>
      </c>
      <c r="O5304" s="38" t="str">
        <f t="shared" si="579"/>
        <v>Q3</v>
      </c>
      <c r="P5304" s="37">
        <f t="shared" si="580"/>
        <v>9</v>
      </c>
    </row>
    <row r="5305" spans="1:16" x14ac:dyDescent="0.25">
      <c r="A5305" s="31">
        <v>45536</v>
      </c>
      <c r="B5305" s="32" t="s">
        <v>83</v>
      </c>
      <c r="C5305" s="32" t="s">
        <v>79</v>
      </c>
      <c r="D5305" s="32" t="s">
        <v>77</v>
      </c>
      <c r="E5305" s="33">
        <v>37</v>
      </c>
      <c r="F5305" s="34">
        <v>25615.97</v>
      </c>
      <c r="G5305" s="34">
        <v>4254.3900000000003</v>
      </c>
      <c r="H5305" s="34">
        <v>13336.88</v>
      </c>
      <c r="I5305" s="34">
        <v>0</v>
      </c>
      <c r="J5305" s="35">
        <f t="shared" si="574"/>
        <v>21361.58</v>
      </c>
      <c r="K5305" s="35">
        <f t="shared" si="575"/>
        <v>8024.7000000000025</v>
      </c>
      <c r="L5305" s="35">
        <f t="shared" si="576"/>
        <v>8024.7000000000025</v>
      </c>
      <c r="M5305" s="36">
        <f t="shared" si="577"/>
        <v>0.37566041463225108</v>
      </c>
      <c r="N5305" s="37">
        <f t="shared" si="578"/>
        <v>2024</v>
      </c>
      <c r="O5305" s="38" t="str">
        <f t="shared" si="579"/>
        <v>Q3</v>
      </c>
      <c r="P5305" s="37">
        <f t="shared" si="580"/>
        <v>9</v>
      </c>
    </row>
    <row r="5306" spans="1:16" x14ac:dyDescent="0.25">
      <c r="A5306" s="31">
        <v>45536</v>
      </c>
      <c r="B5306" s="32" t="s">
        <v>84</v>
      </c>
      <c r="C5306" s="32" t="s">
        <v>86</v>
      </c>
      <c r="D5306" s="32" t="s">
        <v>76</v>
      </c>
      <c r="E5306" s="33">
        <v>74</v>
      </c>
      <c r="F5306" s="34">
        <v>328036.57</v>
      </c>
      <c r="G5306" s="34">
        <v>0</v>
      </c>
      <c r="H5306" s="34">
        <v>275379.93</v>
      </c>
      <c r="I5306" s="34">
        <v>34353.120000000003</v>
      </c>
      <c r="J5306" s="35">
        <f t="shared" si="574"/>
        <v>328036.57</v>
      </c>
      <c r="K5306" s="35">
        <f t="shared" si="575"/>
        <v>52656.640000000014</v>
      </c>
      <c r="L5306" s="35">
        <f t="shared" si="576"/>
        <v>18303.520000000011</v>
      </c>
      <c r="M5306" s="36">
        <f t="shared" si="577"/>
        <v>0.16052063951284459</v>
      </c>
      <c r="N5306" s="37">
        <f t="shared" si="578"/>
        <v>2024</v>
      </c>
      <c r="O5306" s="38" t="str">
        <f t="shared" si="579"/>
        <v>Q3</v>
      </c>
      <c r="P5306" s="37">
        <f t="shared" si="580"/>
        <v>9</v>
      </c>
    </row>
    <row r="5307" spans="1:16" x14ac:dyDescent="0.25">
      <c r="A5307" s="31">
        <v>45536</v>
      </c>
      <c r="B5307" s="32" t="s">
        <v>84</v>
      </c>
      <c r="C5307" s="32" t="s">
        <v>86</v>
      </c>
      <c r="D5307" s="32" t="s">
        <v>77</v>
      </c>
      <c r="E5307" s="33">
        <v>26</v>
      </c>
      <c r="F5307" s="34">
        <v>121810.39</v>
      </c>
      <c r="G5307" s="34">
        <v>16379.19</v>
      </c>
      <c r="H5307" s="34">
        <v>92401.8</v>
      </c>
      <c r="I5307" s="34">
        <v>11113.3</v>
      </c>
      <c r="J5307" s="35">
        <f t="shared" si="574"/>
        <v>105431.2</v>
      </c>
      <c r="K5307" s="35">
        <f t="shared" si="575"/>
        <v>13029.399999999994</v>
      </c>
      <c r="L5307" s="35">
        <f t="shared" si="576"/>
        <v>1916.0999999999949</v>
      </c>
      <c r="M5307" s="36">
        <f t="shared" si="577"/>
        <v>0.12358201367337178</v>
      </c>
      <c r="N5307" s="37">
        <f t="shared" si="578"/>
        <v>2024</v>
      </c>
      <c r="O5307" s="38" t="str">
        <f t="shared" si="579"/>
        <v>Q3</v>
      </c>
      <c r="P5307" s="37">
        <f t="shared" si="580"/>
        <v>9</v>
      </c>
    </row>
    <row r="5308" spans="1:16" x14ac:dyDescent="0.25">
      <c r="A5308" s="31">
        <v>45536</v>
      </c>
      <c r="B5308" s="32" t="s">
        <v>84</v>
      </c>
      <c r="C5308" s="32" t="s">
        <v>75</v>
      </c>
      <c r="D5308" s="32" t="s">
        <v>76</v>
      </c>
      <c r="E5308" s="33">
        <v>68</v>
      </c>
      <c r="F5308" s="34">
        <v>300052.62</v>
      </c>
      <c r="G5308" s="34">
        <v>0</v>
      </c>
      <c r="H5308" s="34">
        <v>238085.19</v>
      </c>
      <c r="I5308" s="34">
        <v>0</v>
      </c>
      <c r="J5308" s="35">
        <f t="shared" si="574"/>
        <v>300052.62</v>
      </c>
      <c r="K5308" s="35">
        <f t="shared" si="575"/>
        <v>61967.429999999993</v>
      </c>
      <c r="L5308" s="35">
        <f t="shared" si="576"/>
        <v>61967.429999999993</v>
      </c>
      <c r="M5308" s="36">
        <f t="shared" si="577"/>
        <v>0.20652187606293854</v>
      </c>
      <c r="N5308" s="37">
        <f t="shared" si="578"/>
        <v>2024</v>
      </c>
      <c r="O5308" s="38" t="str">
        <f t="shared" si="579"/>
        <v>Q3</v>
      </c>
      <c r="P5308" s="37">
        <f t="shared" si="580"/>
        <v>9</v>
      </c>
    </row>
    <row r="5309" spans="1:16" x14ac:dyDescent="0.25">
      <c r="A5309" s="31">
        <v>45536</v>
      </c>
      <c r="B5309" s="32" t="s">
        <v>84</v>
      </c>
      <c r="C5309" s="32" t="s">
        <v>75</v>
      </c>
      <c r="D5309" s="32" t="s">
        <v>77</v>
      </c>
      <c r="E5309" s="33">
        <v>23</v>
      </c>
      <c r="F5309" s="34">
        <v>99013.42</v>
      </c>
      <c r="G5309" s="34">
        <v>15642.4</v>
      </c>
      <c r="H5309" s="34">
        <v>82005.37</v>
      </c>
      <c r="I5309" s="34">
        <v>0</v>
      </c>
      <c r="J5309" s="35">
        <f t="shared" si="574"/>
        <v>83371.02</v>
      </c>
      <c r="K5309" s="35">
        <f t="shared" si="575"/>
        <v>1365.6500000000087</v>
      </c>
      <c r="L5309" s="35">
        <f t="shared" si="576"/>
        <v>1365.6500000000087</v>
      </c>
      <c r="M5309" s="36">
        <f t="shared" si="577"/>
        <v>1.6380392131462571E-2</v>
      </c>
      <c r="N5309" s="37">
        <f t="shared" si="578"/>
        <v>2024</v>
      </c>
      <c r="O5309" s="38" t="str">
        <f t="shared" si="579"/>
        <v>Q3</v>
      </c>
      <c r="P5309" s="37">
        <f t="shared" si="580"/>
        <v>9</v>
      </c>
    </row>
    <row r="5310" spans="1:16" x14ac:dyDescent="0.25">
      <c r="A5310" s="31">
        <v>45536</v>
      </c>
      <c r="B5310" s="32" t="s">
        <v>84</v>
      </c>
      <c r="C5310" s="32" t="s">
        <v>78</v>
      </c>
      <c r="D5310" s="32" t="s">
        <v>76</v>
      </c>
      <c r="E5310" s="33">
        <v>183</v>
      </c>
      <c r="F5310" s="34">
        <v>826075.02</v>
      </c>
      <c r="G5310" s="34">
        <v>0</v>
      </c>
      <c r="H5310" s="34">
        <v>683563.38</v>
      </c>
      <c r="I5310" s="34">
        <v>0</v>
      </c>
      <c r="J5310" s="35">
        <f t="shared" si="574"/>
        <v>826075.02</v>
      </c>
      <c r="K5310" s="35">
        <f t="shared" si="575"/>
        <v>142511.64000000001</v>
      </c>
      <c r="L5310" s="35">
        <f t="shared" si="576"/>
        <v>142511.64000000001</v>
      </c>
      <c r="M5310" s="36">
        <f t="shared" si="577"/>
        <v>0.1725165833001463</v>
      </c>
      <c r="N5310" s="37">
        <f t="shared" si="578"/>
        <v>2024</v>
      </c>
      <c r="O5310" s="38" t="str">
        <f t="shared" si="579"/>
        <v>Q3</v>
      </c>
      <c r="P5310" s="37">
        <f t="shared" si="580"/>
        <v>9</v>
      </c>
    </row>
    <row r="5311" spans="1:16" x14ac:dyDescent="0.25">
      <c r="A5311" s="31">
        <v>45536</v>
      </c>
      <c r="B5311" s="32" t="s">
        <v>84</v>
      </c>
      <c r="C5311" s="32" t="s">
        <v>78</v>
      </c>
      <c r="D5311" s="32" t="s">
        <v>77</v>
      </c>
      <c r="E5311" s="33">
        <v>26</v>
      </c>
      <c r="F5311" s="34">
        <v>107457.56</v>
      </c>
      <c r="G5311" s="34">
        <v>5372.92</v>
      </c>
      <c r="H5311" s="34">
        <v>90642.69</v>
      </c>
      <c r="I5311" s="34">
        <v>0</v>
      </c>
      <c r="J5311" s="35">
        <f t="shared" si="574"/>
        <v>102084.64</v>
      </c>
      <c r="K5311" s="35">
        <f t="shared" si="575"/>
        <v>11441.949999999997</v>
      </c>
      <c r="L5311" s="35">
        <f t="shared" si="576"/>
        <v>11441.949999999997</v>
      </c>
      <c r="M5311" s="36">
        <f t="shared" si="577"/>
        <v>0.11208297350120447</v>
      </c>
      <c r="N5311" s="37">
        <f t="shared" si="578"/>
        <v>2024</v>
      </c>
      <c r="O5311" s="38" t="str">
        <f t="shared" si="579"/>
        <v>Q3</v>
      </c>
      <c r="P5311" s="37">
        <f t="shared" si="580"/>
        <v>9</v>
      </c>
    </row>
    <row r="5312" spans="1:16" x14ac:dyDescent="0.25">
      <c r="A5312" s="31">
        <v>45536</v>
      </c>
      <c r="B5312" s="32" t="s">
        <v>84</v>
      </c>
      <c r="C5312" s="32" t="s">
        <v>79</v>
      </c>
      <c r="D5312" s="32" t="s">
        <v>76</v>
      </c>
      <c r="E5312" s="33">
        <v>27</v>
      </c>
      <c r="F5312" s="34">
        <v>149518.99</v>
      </c>
      <c r="G5312" s="34">
        <v>0</v>
      </c>
      <c r="H5312" s="34">
        <v>130537.18</v>
      </c>
      <c r="I5312" s="34">
        <v>0</v>
      </c>
      <c r="J5312" s="35">
        <f t="shared" si="574"/>
        <v>149518.99</v>
      </c>
      <c r="K5312" s="35">
        <f t="shared" si="575"/>
        <v>18981.809999999998</v>
      </c>
      <c r="L5312" s="35">
        <f t="shared" si="576"/>
        <v>18981.809999999998</v>
      </c>
      <c r="M5312" s="36">
        <f t="shared" si="577"/>
        <v>0.12695250282255116</v>
      </c>
      <c r="N5312" s="37">
        <f t="shared" si="578"/>
        <v>2024</v>
      </c>
      <c r="O5312" s="38" t="str">
        <f t="shared" si="579"/>
        <v>Q3</v>
      </c>
      <c r="P5312" s="37">
        <f t="shared" si="580"/>
        <v>9</v>
      </c>
    </row>
    <row r="5313" spans="1:16" x14ac:dyDescent="0.25">
      <c r="A5313" s="31">
        <v>45536</v>
      </c>
      <c r="B5313" s="32" t="s">
        <v>84</v>
      </c>
      <c r="C5313" s="32" t="s">
        <v>79</v>
      </c>
      <c r="D5313" s="32" t="s">
        <v>77</v>
      </c>
      <c r="E5313" s="33">
        <v>10</v>
      </c>
      <c r="F5313" s="34">
        <v>38395.279999999999</v>
      </c>
      <c r="G5313" s="34">
        <v>5386.09</v>
      </c>
      <c r="H5313" s="34">
        <v>31615</v>
      </c>
      <c r="I5313" s="34">
        <v>0</v>
      </c>
      <c r="J5313" s="35">
        <f t="shared" si="574"/>
        <v>33009.19</v>
      </c>
      <c r="K5313" s="35">
        <f t="shared" si="575"/>
        <v>1394.1900000000023</v>
      </c>
      <c r="L5313" s="35">
        <f t="shared" si="576"/>
        <v>1394.1900000000023</v>
      </c>
      <c r="M5313" s="36">
        <f t="shared" si="577"/>
        <v>4.2236419615264788E-2</v>
      </c>
      <c r="N5313" s="37">
        <f t="shared" si="578"/>
        <v>2024</v>
      </c>
      <c r="O5313" s="38" t="str">
        <f t="shared" si="579"/>
        <v>Q3</v>
      </c>
      <c r="P5313" s="37">
        <f t="shared" si="580"/>
        <v>9</v>
      </c>
    </row>
    <row r="5314" spans="1:16" x14ac:dyDescent="0.25">
      <c r="A5314" s="31">
        <v>45536</v>
      </c>
      <c r="B5314" s="32" t="s">
        <v>85</v>
      </c>
      <c r="C5314" s="32" t="s">
        <v>86</v>
      </c>
      <c r="D5314" s="32" t="s">
        <v>76</v>
      </c>
      <c r="E5314" s="33">
        <v>43</v>
      </c>
      <c r="F5314" s="34">
        <v>60442.43</v>
      </c>
      <c r="G5314" s="34">
        <v>0</v>
      </c>
      <c r="H5314" s="34">
        <v>33071.589999999997</v>
      </c>
      <c r="I5314" s="34">
        <v>6341.69</v>
      </c>
      <c r="J5314" s="35">
        <f t="shared" ref="J5314:J5377" si="581">F5314-G5314</f>
        <v>60442.43</v>
      </c>
      <c r="K5314" s="35">
        <f t="shared" ref="K5314:K5377" si="582">J5314-H5314</f>
        <v>27370.840000000004</v>
      </c>
      <c r="L5314" s="35">
        <f t="shared" ref="L5314:L5377" si="583">K5314-I5314</f>
        <v>21029.150000000005</v>
      </c>
      <c r="M5314" s="36">
        <f t="shared" ref="M5314:M5377" si="584">IF(J5314=0,0,K5314/J5314)</f>
        <v>0.45284148900035959</v>
      </c>
      <c r="N5314" s="37">
        <f t="shared" ref="N5314:N5377" si="585">YEAR(A5314)</f>
        <v>2024</v>
      </c>
      <c r="O5314" s="38" t="str">
        <f t="shared" ref="O5314:O5377" si="586">"Q"&amp;ROUNDUP(MONTH(A5314)/3,0)</f>
        <v>Q3</v>
      </c>
      <c r="P5314" s="37">
        <f t="shared" ref="P5314:P5377" si="587">MONTH(A5314)</f>
        <v>9</v>
      </c>
    </row>
    <row r="5315" spans="1:16" x14ac:dyDescent="0.25">
      <c r="A5315" s="31">
        <v>45536</v>
      </c>
      <c r="B5315" s="32" t="s">
        <v>85</v>
      </c>
      <c r="C5315" s="32" t="s">
        <v>86</v>
      </c>
      <c r="D5315" s="32" t="s">
        <v>77</v>
      </c>
      <c r="E5315" s="33">
        <v>26</v>
      </c>
      <c r="F5315" s="34">
        <v>31545.75</v>
      </c>
      <c r="G5315" s="34">
        <v>3637.33</v>
      </c>
      <c r="H5315" s="34">
        <v>16356.4</v>
      </c>
      <c r="I5315" s="34">
        <v>2952</v>
      </c>
      <c r="J5315" s="35">
        <f t="shared" si="581"/>
        <v>27908.42</v>
      </c>
      <c r="K5315" s="35">
        <f t="shared" si="582"/>
        <v>11552.019999999999</v>
      </c>
      <c r="L5315" s="35">
        <f t="shared" si="583"/>
        <v>8600.0199999999986</v>
      </c>
      <c r="M5315" s="36">
        <f t="shared" si="584"/>
        <v>0.41392597646158397</v>
      </c>
      <c r="N5315" s="37">
        <f t="shared" si="585"/>
        <v>2024</v>
      </c>
      <c r="O5315" s="38" t="str">
        <f t="shared" si="586"/>
        <v>Q3</v>
      </c>
      <c r="P5315" s="37">
        <f t="shared" si="587"/>
        <v>9</v>
      </c>
    </row>
    <row r="5316" spans="1:16" x14ac:dyDescent="0.25">
      <c r="A5316" s="31">
        <v>45536</v>
      </c>
      <c r="B5316" s="32" t="s">
        <v>85</v>
      </c>
      <c r="C5316" s="32" t="s">
        <v>75</v>
      </c>
      <c r="D5316" s="32" t="s">
        <v>76</v>
      </c>
      <c r="E5316" s="33">
        <v>51</v>
      </c>
      <c r="F5316" s="34">
        <v>67216.960000000006</v>
      </c>
      <c r="G5316" s="34">
        <v>0</v>
      </c>
      <c r="H5316" s="34">
        <v>35791.1</v>
      </c>
      <c r="I5316" s="34">
        <v>0</v>
      </c>
      <c r="J5316" s="35">
        <f t="shared" si="581"/>
        <v>67216.960000000006</v>
      </c>
      <c r="K5316" s="35">
        <f t="shared" si="582"/>
        <v>31425.860000000008</v>
      </c>
      <c r="L5316" s="35">
        <f t="shared" si="583"/>
        <v>31425.860000000008</v>
      </c>
      <c r="M5316" s="36">
        <f t="shared" si="584"/>
        <v>0.46752873084412039</v>
      </c>
      <c r="N5316" s="37">
        <f t="shared" si="585"/>
        <v>2024</v>
      </c>
      <c r="O5316" s="38" t="str">
        <f t="shared" si="586"/>
        <v>Q3</v>
      </c>
      <c r="P5316" s="37">
        <f t="shared" si="587"/>
        <v>9</v>
      </c>
    </row>
    <row r="5317" spans="1:16" x14ac:dyDescent="0.25">
      <c r="A5317" s="31">
        <v>45536</v>
      </c>
      <c r="B5317" s="32" t="s">
        <v>85</v>
      </c>
      <c r="C5317" s="32" t="s">
        <v>75</v>
      </c>
      <c r="D5317" s="32" t="s">
        <v>77</v>
      </c>
      <c r="E5317" s="33">
        <v>16</v>
      </c>
      <c r="F5317" s="34">
        <v>19794.009999999998</v>
      </c>
      <c r="G5317" s="34">
        <v>1736.61</v>
      </c>
      <c r="H5317" s="34">
        <v>10206.4</v>
      </c>
      <c r="I5317" s="34">
        <v>0</v>
      </c>
      <c r="J5317" s="35">
        <f t="shared" si="581"/>
        <v>18057.399999999998</v>
      </c>
      <c r="K5317" s="35">
        <f t="shared" si="582"/>
        <v>7850.9999999999982</v>
      </c>
      <c r="L5317" s="35">
        <f t="shared" si="583"/>
        <v>7850.9999999999982</v>
      </c>
      <c r="M5317" s="36">
        <f t="shared" si="584"/>
        <v>0.43478020091486036</v>
      </c>
      <c r="N5317" s="37">
        <f t="shared" si="585"/>
        <v>2024</v>
      </c>
      <c r="O5317" s="38" t="str">
        <f t="shared" si="586"/>
        <v>Q3</v>
      </c>
      <c r="P5317" s="37">
        <f t="shared" si="587"/>
        <v>9</v>
      </c>
    </row>
    <row r="5318" spans="1:16" x14ac:dyDescent="0.25">
      <c r="A5318" s="31">
        <v>45536</v>
      </c>
      <c r="B5318" s="32" t="s">
        <v>85</v>
      </c>
      <c r="C5318" s="32" t="s">
        <v>78</v>
      </c>
      <c r="D5318" s="32" t="s">
        <v>76</v>
      </c>
      <c r="E5318" s="33">
        <v>203</v>
      </c>
      <c r="F5318" s="34">
        <v>281077.59000000003</v>
      </c>
      <c r="G5318" s="34">
        <v>0</v>
      </c>
      <c r="H5318" s="34">
        <v>150337.42000000001</v>
      </c>
      <c r="I5318" s="34">
        <v>0</v>
      </c>
      <c r="J5318" s="35">
        <f t="shared" si="581"/>
        <v>281077.59000000003</v>
      </c>
      <c r="K5318" s="35">
        <f t="shared" si="582"/>
        <v>130740.17000000001</v>
      </c>
      <c r="L5318" s="35">
        <f t="shared" si="583"/>
        <v>130740.17000000001</v>
      </c>
      <c r="M5318" s="36">
        <f t="shared" si="584"/>
        <v>0.46513907423213641</v>
      </c>
      <c r="N5318" s="37">
        <f t="shared" si="585"/>
        <v>2024</v>
      </c>
      <c r="O5318" s="38" t="str">
        <f t="shared" si="586"/>
        <v>Q3</v>
      </c>
      <c r="P5318" s="37">
        <f t="shared" si="587"/>
        <v>9</v>
      </c>
    </row>
    <row r="5319" spans="1:16" x14ac:dyDescent="0.25">
      <c r="A5319" s="31">
        <v>45536</v>
      </c>
      <c r="B5319" s="32" t="s">
        <v>85</v>
      </c>
      <c r="C5319" s="32" t="s">
        <v>78</v>
      </c>
      <c r="D5319" s="32" t="s">
        <v>77</v>
      </c>
      <c r="E5319" s="33">
        <v>19</v>
      </c>
      <c r="F5319" s="34">
        <v>25777.68</v>
      </c>
      <c r="G5319" s="34">
        <v>1288.9000000000001</v>
      </c>
      <c r="H5319" s="34">
        <v>13532.97</v>
      </c>
      <c r="I5319" s="34">
        <v>0</v>
      </c>
      <c r="J5319" s="35">
        <f t="shared" si="581"/>
        <v>24488.78</v>
      </c>
      <c r="K5319" s="35">
        <f t="shared" si="582"/>
        <v>10955.81</v>
      </c>
      <c r="L5319" s="35">
        <f t="shared" si="583"/>
        <v>10955.81</v>
      </c>
      <c r="M5319" s="36">
        <f t="shared" si="584"/>
        <v>0.44738080051354129</v>
      </c>
      <c r="N5319" s="37">
        <f t="shared" si="585"/>
        <v>2024</v>
      </c>
      <c r="O5319" s="38" t="str">
        <f t="shared" si="586"/>
        <v>Q3</v>
      </c>
      <c r="P5319" s="37">
        <f t="shared" si="587"/>
        <v>9</v>
      </c>
    </row>
    <row r="5320" spans="1:16" x14ac:dyDescent="0.25">
      <c r="A5320" s="31">
        <v>45536</v>
      </c>
      <c r="B5320" s="32" t="s">
        <v>85</v>
      </c>
      <c r="C5320" s="32" t="s">
        <v>79</v>
      </c>
      <c r="D5320" s="32" t="s">
        <v>76</v>
      </c>
      <c r="E5320" s="33">
        <v>14</v>
      </c>
      <c r="F5320" s="34">
        <v>24951.67</v>
      </c>
      <c r="G5320" s="34">
        <v>0</v>
      </c>
      <c r="H5320" s="34">
        <v>13113.62</v>
      </c>
      <c r="I5320" s="34">
        <v>0</v>
      </c>
      <c r="J5320" s="35">
        <f t="shared" si="581"/>
        <v>24951.67</v>
      </c>
      <c r="K5320" s="35">
        <f t="shared" si="582"/>
        <v>11838.049999999997</v>
      </c>
      <c r="L5320" s="35">
        <f t="shared" si="583"/>
        <v>11838.049999999997</v>
      </c>
      <c r="M5320" s="36">
        <f t="shared" si="584"/>
        <v>0.47443918583405431</v>
      </c>
      <c r="N5320" s="37">
        <f t="shared" si="585"/>
        <v>2024</v>
      </c>
      <c r="O5320" s="38" t="str">
        <f t="shared" si="586"/>
        <v>Q3</v>
      </c>
      <c r="P5320" s="37">
        <f t="shared" si="587"/>
        <v>9</v>
      </c>
    </row>
    <row r="5321" spans="1:16" x14ac:dyDescent="0.25">
      <c r="A5321" s="31">
        <v>45536</v>
      </c>
      <c r="B5321" s="32" t="s">
        <v>85</v>
      </c>
      <c r="C5321" s="32" t="s">
        <v>79</v>
      </c>
      <c r="D5321" s="32" t="s">
        <v>77</v>
      </c>
      <c r="E5321" s="33">
        <v>11</v>
      </c>
      <c r="F5321" s="34">
        <v>15523.34</v>
      </c>
      <c r="G5321" s="34">
        <v>1720.04</v>
      </c>
      <c r="H5321" s="34">
        <v>9120.5400000000009</v>
      </c>
      <c r="I5321" s="34">
        <v>0</v>
      </c>
      <c r="J5321" s="35">
        <f t="shared" si="581"/>
        <v>13803.3</v>
      </c>
      <c r="K5321" s="35">
        <f t="shared" si="582"/>
        <v>4682.7599999999984</v>
      </c>
      <c r="L5321" s="35">
        <f t="shared" si="583"/>
        <v>4682.7599999999984</v>
      </c>
      <c r="M5321" s="36">
        <f t="shared" si="584"/>
        <v>0.33924930994762115</v>
      </c>
      <c r="N5321" s="37">
        <f t="shared" si="585"/>
        <v>2024</v>
      </c>
      <c r="O5321" s="38" t="str">
        <f t="shared" si="586"/>
        <v>Q3</v>
      </c>
      <c r="P5321" s="37">
        <f t="shared" si="587"/>
        <v>9</v>
      </c>
    </row>
    <row r="5322" spans="1:16" x14ac:dyDescent="0.25">
      <c r="A5322" s="31">
        <v>45566</v>
      </c>
      <c r="B5322" s="32" t="s">
        <v>74</v>
      </c>
      <c r="C5322" s="32" t="s">
        <v>86</v>
      </c>
      <c r="D5322" s="32" t="s">
        <v>76</v>
      </c>
      <c r="E5322" s="33">
        <v>193</v>
      </c>
      <c r="F5322" s="34">
        <v>88796.57</v>
      </c>
      <c r="G5322" s="34">
        <v>0</v>
      </c>
      <c r="H5322" s="34">
        <v>50739.54</v>
      </c>
      <c r="I5322" s="34">
        <v>9309.77</v>
      </c>
      <c r="J5322" s="35">
        <f t="shared" si="581"/>
        <v>88796.57</v>
      </c>
      <c r="K5322" s="35">
        <f t="shared" si="582"/>
        <v>38057.030000000006</v>
      </c>
      <c r="L5322" s="35">
        <f t="shared" si="583"/>
        <v>28747.260000000006</v>
      </c>
      <c r="M5322" s="36">
        <f t="shared" si="584"/>
        <v>0.42858671230206308</v>
      </c>
      <c r="N5322" s="37">
        <f t="shared" si="585"/>
        <v>2024</v>
      </c>
      <c r="O5322" s="38" t="str">
        <f t="shared" si="586"/>
        <v>Q4</v>
      </c>
      <c r="P5322" s="37">
        <f t="shared" si="587"/>
        <v>10</v>
      </c>
    </row>
    <row r="5323" spans="1:16" x14ac:dyDescent="0.25">
      <c r="A5323" s="31">
        <v>45566</v>
      </c>
      <c r="B5323" s="32" t="s">
        <v>74</v>
      </c>
      <c r="C5323" s="32" t="s">
        <v>86</v>
      </c>
      <c r="D5323" s="32" t="s">
        <v>77</v>
      </c>
      <c r="E5323" s="33">
        <v>80</v>
      </c>
      <c r="F5323" s="34">
        <v>30271</v>
      </c>
      <c r="G5323" s="34">
        <v>4911.1400000000003</v>
      </c>
      <c r="H5323" s="34">
        <v>18288.45</v>
      </c>
      <c r="I5323" s="34">
        <v>2683.11</v>
      </c>
      <c r="J5323" s="35">
        <f t="shared" si="581"/>
        <v>25359.86</v>
      </c>
      <c r="K5323" s="35">
        <f t="shared" si="582"/>
        <v>7071.41</v>
      </c>
      <c r="L5323" s="35">
        <f t="shared" si="583"/>
        <v>4388.2999999999993</v>
      </c>
      <c r="M5323" s="36">
        <f t="shared" si="584"/>
        <v>0.27884262768012125</v>
      </c>
      <c r="N5323" s="37">
        <f t="shared" si="585"/>
        <v>2024</v>
      </c>
      <c r="O5323" s="38" t="str">
        <f t="shared" si="586"/>
        <v>Q4</v>
      </c>
      <c r="P5323" s="37">
        <f t="shared" si="587"/>
        <v>10</v>
      </c>
    </row>
    <row r="5324" spans="1:16" x14ac:dyDescent="0.25">
      <c r="A5324" s="31">
        <v>45566</v>
      </c>
      <c r="B5324" s="32" t="s">
        <v>74</v>
      </c>
      <c r="C5324" s="32" t="s">
        <v>75</v>
      </c>
      <c r="D5324" s="32" t="s">
        <v>76</v>
      </c>
      <c r="E5324" s="33">
        <v>224</v>
      </c>
      <c r="F5324" s="34">
        <v>98903.33</v>
      </c>
      <c r="G5324" s="34">
        <v>0</v>
      </c>
      <c r="H5324" s="34">
        <v>54004.07</v>
      </c>
      <c r="I5324" s="34">
        <v>0</v>
      </c>
      <c r="J5324" s="35">
        <f t="shared" si="581"/>
        <v>98903.33</v>
      </c>
      <c r="K5324" s="35">
        <f t="shared" si="582"/>
        <v>44899.26</v>
      </c>
      <c r="L5324" s="35">
        <f t="shared" si="583"/>
        <v>44899.26</v>
      </c>
      <c r="M5324" s="36">
        <f t="shared" si="584"/>
        <v>0.45397116558158357</v>
      </c>
      <c r="N5324" s="37">
        <f t="shared" si="585"/>
        <v>2024</v>
      </c>
      <c r="O5324" s="38" t="str">
        <f t="shared" si="586"/>
        <v>Q4</v>
      </c>
      <c r="P5324" s="37">
        <f t="shared" si="587"/>
        <v>10</v>
      </c>
    </row>
    <row r="5325" spans="1:16" x14ac:dyDescent="0.25">
      <c r="A5325" s="31">
        <v>45566</v>
      </c>
      <c r="B5325" s="32" t="s">
        <v>74</v>
      </c>
      <c r="C5325" s="32" t="s">
        <v>75</v>
      </c>
      <c r="D5325" s="32" t="s">
        <v>77</v>
      </c>
      <c r="E5325" s="33">
        <v>88</v>
      </c>
      <c r="F5325" s="34">
        <v>41115.86</v>
      </c>
      <c r="G5325" s="34">
        <v>6251.28</v>
      </c>
      <c r="H5325" s="34">
        <v>22729.75</v>
      </c>
      <c r="I5325" s="34">
        <v>0</v>
      </c>
      <c r="J5325" s="35">
        <f t="shared" si="581"/>
        <v>34864.58</v>
      </c>
      <c r="K5325" s="35">
        <f t="shared" si="582"/>
        <v>12134.830000000002</v>
      </c>
      <c r="L5325" s="35">
        <f t="shared" si="583"/>
        <v>12134.830000000002</v>
      </c>
      <c r="M5325" s="36">
        <f t="shared" si="584"/>
        <v>0.3480561073731564</v>
      </c>
      <c r="N5325" s="37">
        <f t="shared" si="585"/>
        <v>2024</v>
      </c>
      <c r="O5325" s="38" t="str">
        <f t="shared" si="586"/>
        <v>Q4</v>
      </c>
      <c r="P5325" s="37">
        <f t="shared" si="587"/>
        <v>10</v>
      </c>
    </row>
    <row r="5326" spans="1:16" x14ac:dyDescent="0.25">
      <c r="A5326" s="31">
        <v>45566</v>
      </c>
      <c r="B5326" s="32" t="s">
        <v>74</v>
      </c>
      <c r="C5326" s="32" t="s">
        <v>78</v>
      </c>
      <c r="D5326" s="32" t="s">
        <v>76</v>
      </c>
      <c r="E5326" s="33">
        <v>733</v>
      </c>
      <c r="F5326" s="34">
        <v>325428.59000000003</v>
      </c>
      <c r="G5326" s="34">
        <v>0</v>
      </c>
      <c r="H5326" s="34">
        <v>194521.95</v>
      </c>
      <c r="I5326" s="34">
        <v>0</v>
      </c>
      <c r="J5326" s="35">
        <f t="shared" si="581"/>
        <v>325428.59000000003</v>
      </c>
      <c r="K5326" s="35">
        <f t="shared" si="582"/>
        <v>130906.64000000001</v>
      </c>
      <c r="L5326" s="35">
        <f t="shared" si="583"/>
        <v>130906.64000000001</v>
      </c>
      <c r="M5326" s="36">
        <f t="shared" si="584"/>
        <v>0.4022591868772194</v>
      </c>
      <c r="N5326" s="37">
        <f t="shared" si="585"/>
        <v>2024</v>
      </c>
      <c r="O5326" s="38" t="str">
        <f t="shared" si="586"/>
        <v>Q4</v>
      </c>
      <c r="P5326" s="37">
        <f t="shared" si="587"/>
        <v>10</v>
      </c>
    </row>
    <row r="5327" spans="1:16" x14ac:dyDescent="0.25">
      <c r="A5327" s="31">
        <v>45566</v>
      </c>
      <c r="B5327" s="32" t="s">
        <v>74</v>
      </c>
      <c r="C5327" s="32" t="s">
        <v>78</v>
      </c>
      <c r="D5327" s="32" t="s">
        <v>77</v>
      </c>
      <c r="E5327" s="33">
        <v>94</v>
      </c>
      <c r="F5327" s="34">
        <v>41725.129999999997</v>
      </c>
      <c r="G5327" s="34">
        <v>2086.27</v>
      </c>
      <c r="H5327" s="34">
        <v>22778.65</v>
      </c>
      <c r="I5327" s="34">
        <v>0</v>
      </c>
      <c r="J5327" s="35">
        <f t="shared" si="581"/>
        <v>39638.86</v>
      </c>
      <c r="K5327" s="35">
        <f t="shared" si="582"/>
        <v>16860.21</v>
      </c>
      <c r="L5327" s="35">
        <f t="shared" si="583"/>
        <v>16860.21</v>
      </c>
      <c r="M5327" s="36">
        <f t="shared" si="584"/>
        <v>0.4253454816813601</v>
      </c>
      <c r="N5327" s="37">
        <f t="shared" si="585"/>
        <v>2024</v>
      </c>
      <c r="O5327" s="38" t="str">
        <f t="shared" si="586"/>
        <v>Q4</v>
      </c>
      <c r="P5327" s="37">
        <f t="shared" si="587"/>
        <v>10</v>
      </c>
    </row>
    <row r="5328" spans="1:16" x14ac:dyDescent="0.25">
      <c r="A5328" s="31">
        <v>45566</v>
      </c>
      <c r="B5328" s="32" t="s">
        <v>74</v>
      </c>
      <c r="C5328" s="32" t="s">
        <v>79</v>
      </c>
      <c r="D5328" s="32" t="s">
        <v>76</v>
      </c>
      <c r="E5328" s="33">
        <v>70</v>
      </c>
      <c r="F5328" s="34">
        <v>25354.76</v>
      </c>
      <c r="G5328" s="34">
        <v>0</v>
      </c>
      <c r="H5328" s="34">
        <v>13694.59</v>
      </c>
      <c r="I5328" s="34">
        <v>0</v>
      </c>
      <c r="J5328" s="35">
        <f t="shared" si="581"/>
        <v>25354.76</v>
      </c>
      <c r="K5328" s="35">
        <f t="shared" si="582"/>
        <v>11660.169999999998</v>
      </c>
      <c r="L5328" s="35">
        <f t="shared" si="583"/>
        <v>11660.169999999998</v>
      </c>
      <c r="M5328" s="36">
        <f t="shared" si="584"/>
        <v>0.45988090599161652</v>
      </c>
      <c r="N5328" s="37">
        <f t="shared" si="585"/>
        <v>2024</v>
      </c>
      <c r="O5328" s="38" t="str">
        <f t="shared" si="586"/>
        <v>Q4</v>
      </c>
      <c r="P5328" s="37">
        <f t="shared" si="587"/>
        <v>10</v>
      </c>
    </row>
    <row r="5329" spans="1:16" x14ac:dyDescent="0.25">
      <c r="A5329" s="31">
        <v>45566</v>
      </c>
      <c r="B5329" s="32" t="s">
        <v>74</v>
      </c>
      <c r="C5329" s="32" t="s">
        <v>79</v>
      </c>
      <c r="D5329" s="32" t="s">
        <v>77</v>
      </c>
      <c r="E5329" s="33">
        <v>27</v>
      </c>
      <c r="F5329" s="34">
        <v>10220.379999999999</v>
      </c>
      <c r="G5329" s="34">
        <v>1062.74</v>
      </c>
      <c r="H5329" s="34">
        <v>5960.04</v>
      </c>
      <c r="I5329" s="34">
        <v>0</v>
      </c>
      <c r="J5329" s="35">
        <f t="shared" si="581"/>
        <v>9157.64</v>
      </c>
      <c r="K5329" s="35">
        <f t="shared" si="582"/>
        <v>3197.5999999999995</v>
      </c>
      <c r="L5329" s="35">
        <f t="shared" si="583"/>
        <v>3197.5999999999995</v>
      </c>
      <c r="M5329" s="36">
        <f t="shared" si="584"/>
        <v>0.34917293101716157</v>
      </c>
      <c r="N5329" s="37">
        <f t="shared" si="585"/>
        <v>2024</v>
      </c>
      <c r="O5329" s="38" t="str">
        <f t="shared" si="586"/>
        <v>Q4</v>
      </c>
      <c r="P5329" s="37">
        <f t="shared" si="587"/>
        <v>10</v>
      </c>
    </row>
    <row r="5330" spans="1:16" x14ac:dyDescent="0.25">
      <c r="A5330" s="31">
        <v>45566</v>
      </c>
      <c r="B5330" s="32" t="s">
        <v>80</v>
      </c>
      <c r="C5330" s="32" t="s">
        <v>86</v>
      </c>
      <c r="D5330" s="32" t="s">
        <v>76</v>
      </c>
      <c r="E5330" s="33">
        <v>78</v>
      </c>
      <c r="F5330" s="34">
        <v>492638.32</v>
      </c>
      <c r="G5330" s="34">
        <v>0</v>
      </c>
      <c r="H5330" s="34">
        <v>420798.59</v>
      </c>
      <c r="I5330" s="34">
        <v>51649.86</v>
      </c>
      <c r="J5330" s="35">
        <f t="shared" si="581"/>
        <v>492638.32</v>
      </c>
      <c r="K5330" s="35">
        <f t="shared" si="582"/>
        <v>71839.729999999981</v>
      </c>
      <c r="L5330" s="35">
        <f t="shared" si="583"/>
        <v>20189.869999999981</v>
      </c>
      <c r="M5330" s="36">
        <f t="shared" si="584"/>
        <v>0.14582651629698637</v>
      </c>
      <c r="N5330" s="37">
        <f t="shared" si="585"/>
        <v>2024</v>
      </c>
      <c r="O5330" s="38" t="str">
        <f t="shared" si="586"/>
        <v>Q4</v>
      </c>
      <c r="P5330" s="37">
        <f t="shared" si="587"/>
        <v>10</v>
      </c>
    </row>
    <row r="5331" spans="1:16" x14ac:dyDescent="0.25">
      <c r="A5331" s="31">
        <v>45566</v>
      </c>
      <c r="B5331" s="32" t="s">
        <v>80</v>
      </c>
      <c r="C5331" s="32" t="s">
        <v>86</v>
      </c>
      <c r="D5331" s="32" t="s">
        <v>77</v>
      </c>
      <c r="E5331" s="33">
        <v>35</v>
      </c>
      <c r="F5331" s="34">
        <v>202128.86</v>
      </c>
      <c r="G5331" s="34">
        <v>28467.8</v>
      </c>
      <c r="H5331" s="34">
        <v>172390.52</v>
      </c>
      <c r="I5331" s="34">
        <v>18331.330000000002</v>
      </c>
      <c r="J5331" s="35">
        <f t="shared" si="581"/>
        <v>173661.06</v>
      </c>
      <c r="K5331" s="35">
        <f t="shared" si="582"/>
        <v>1270.5400000000081</v>
      </c>
      <c r="L5331" s="35">
        <f t="shared" si="583"/>
        <v>-17060.789999999994</v>
      </c>
      <c r="M5331" s="36">
        <f t="shared" si="584"/>
        <v>7.3162054867107699E-3</v>
      </c>
      <c r="N5331" s="37">
        <f t="shared" si="585"/>
        <v>2024</v>
      </c>
      <c r="O5331" s="38" t="str">
        <f t="shared" si="586"/>
        <v>Q4</v>
      </c>
      <c r="P5331" s="37">
        <f t="shared" si="587"/>
        <v>10</v>
      </c>
    </row>
    <row r="5332" spans="1:16" x14ac:dyDescent="0.25">
      <c r="A5332" s="31">
        <v>45566</v>
      </c>
      <c r="B5332" s="32" t="s">
        <v>80</v>
      </c>
      <c r="C5332" s="32" t="s">
        <v>75</v>
      </c>
      <c r="D5332" s="32" t="s">
        <v>76</v>
      </c>
      <c r="E5332" s="33">
        <v>74</v>
      </c>
      <c r="F5332" s="34">
        <v>425881.86</v>
      </c>
      <c r="G5332" s="34">
        <v>0</v>
      </c>
      <c r="H5332" s="34">
        <v>358011.79</v>
      </c>
      <c r="I5332" s="34">
        <v>0</v>
      </c>
      <c r="J5332" s="35">
        <f t="shared" si="581"/>
        <v>425881.86</v>
      </c>
      <c r="K5332" s="35">
        <f t="shared" si="582"/>
        <v>67870.070000000007</v>
      </c>
      <c r="L5332" s="35">
        <f t="shared" si="583"/>
        <v>67870.070000000007</v>
      </c>
      <c r="M5332" s="36">
        <f t="shared" si="584"/>
        <v>0.15936360848992256</v>
      </c>
      <c r="N5332" s="37">
        <f t="shared" si="585"/>
        <v>2024</v>
      </c>
      <c r="O5332" s="38" t="str">
        <f t="shared" si="586"/>
        <v>Q4</v>
      </c>
      <c r="P5332" s="37">
        <f t="shared" si="587"/>
        <v>10</v>
      </c>
    </row>
    <row r="5333" spans="1:16" x14ac:dyDescent="0.25">
      <c r="A5333" s="31">
        <v>45566</v>
      </c>
      <c r="B5333" s="32" t="s">
        <v>80</v>
      </c>
      <c r="C5333" s="32" t="s">
        <v>75</v>
      </c>
      <c r="D5333" s="32" t="s">
        <v>77</v>
      </c>
      <c r="E5333" s="33">
        <v>23</v>
      </c>
      <c r="F5333" s="34">
        <v>162833.71</v>
      </c>
      <c r="G5333" s="34">
        <v>21760.71</v>
      </c>
      <c r="H5333" s="34">
        <v>138208.35</v>
      </c>
      <c r="I5333" s="34">
        <v>0</v>
      </c>
      <c r="J5333" s="35">
        <f t="shared" si="581"/>
        <v>141073</v>
      </c>
      <c r="K5333" s="35">
        <f t="shared" si="582"/>
        <v>2864.6499999999942</v>
      </c>
      <c r="L5333" s="35">
        <f t="shared" si="583"/>
        <v>2864.6499999999942</v>
      </c>
      <c r="M5333" s="36">
        <f t="shared" si="584"/>
        <v>2.0306153551707232E-2</v>
      </c>
      <c r="N5333" s="37">
        <f t="shared" si="585"/>
        <v>2024</v>
      </c>
      <c r="O5333" s="38" t="str">
        <f t="shared" si="586"/>
        <v>Q4</v>
      </c>
      <c r="P5333" s="37">
        <f t="shared" si="587"/>
        <v>10</v>
      </c>
    </row>
    <row r="5334" spans="1:16" x14ac:dyDescent="0.25">
      <c r="A5334" s="31">
        <v>45566</v>
      </c>
      <c r="B5334" s="32" t="s">
        <v>80</v>
      </c>
      <c r="C5334" s="32" t="s">
        <v>78</v>
      </c>
      <c r="D5334" s="32" t="s">
        <v>76</v>
      </c>
      <c r="E5334" s="33">
        <v>99</v>
      </c>
      <c r="F5334" s="34">
        <v>546041.34</v>
      </c>
      <c r="G5334" s="34">
        <v>0</v>
      </c>
      <c r="H5334" s="34">
        <v>467494.2</v>
      </c>
      <c r="I5334" s="34">
        <v>0</v>
      </c>
      <c r="J5334" s="35">
        <f t="shared" si="581"/>
        <v>546041.34</v>
      </c>
      <c r="K5334" s="35">
        <f t="shared" si="582"/>
        <v>78547.139999999956</v>
      </c>
      <c r="L5334" s="35">
        <f t="shared" si="583"/>
        <v>78547.139999999956</v>
      </c>
      <c r="M5334" s="36">
        <f t="shared" si="584"/>
        <v>0.14384833939496222</v>
      </c>
      <c r="N5334" s="37">
        <f t="shared" si="585"/>
        <v>2024</v>
      </c>
      <c r="O5334" s="38" t="str">
        <f t="shared" si="586"/>
        <v>Q4</v>
      </c>
      <c r="P5334" s="37">
        <f t="shared" si="587"/>
        <v>10</v>
      </c>
    </row>
    <row r="5335" spans="1:16" x14ac:dyDescent="0.25">
      <c r="A5335" s="31">
        <v>45566</v>
      </c>
      <c r="B5335" s="32" t="s">
        <v>80</v>
      </c>
      <c r="C5335" s="32" t="s">
        <v>78</v>
      </c>
      <c r="D5335" s="32" t="s">
        <v>77</v>
      </c>
      <c r="E5335" s="33">
        <v>13</v>
      </c>
      <c r="F5335" s="34">
        <v>78849.16</v>
      </c>
      <c r="G5335" s="34">
        <v>3942.46</v>
      </c>
      <c r="H5335" s="34">
        <v>67999.39</v>
      </c>
      <c r="I5335" s="34">
        <v>0</v>
      </c>
      <c r="J5335" s="35">
        <f t="shared" si="581"/>
        <v>74906.7</v>
      </c>
      <c r="K5335" s="35">
        <f t="shared" si="582"/>
        <v>6907.3099999999977</v>
      </c>
      <c r="L5335" s="35">
        <f t="shared" si="583"/>
        <v>6907.3099999999977</v>
      </c>
      <c r="M5335" s="36">
        <f t="shared" si="584"/>
        <v>9.2212178616866022E-2</v>
      </c>
      <c r="N5335" s="37">
        <f t="shared" si="585"/>
        <v>2024</v>
      </c>
      <c r="O5335" s="38" t="str">
        <f t="shared" si="586"/>
        <v>Q4</v>
      </c>
      <c r="P5335" s="37">
        <f t="shared" si="587"/>
        <v>10</v>
      </c>
    </row>
    <row r="5336" spans="1:16" x14ac:dyDescent="0.25">
      <c r="A5336" s="31">
        <v>45566</v>
      </c>
      <c r="B5336" s="32" t="s">
        <v>80</v>
      </c>
      <c r="C5336" s="32" t="s">
        <v>79</v>
      </c>
      <c r="D5336" s="32" t="s">
        <v>76</v>
      </c>
      <c r="E5336" s="33">
        <v>20</v>
      </c>
      <c r="F5336" s="34">
        <v>141102.95000000001</v>
      </c>
      <c r="G5336" s="34">
        <v>0</v>
      </c>
      <c r="H5336" s="34">
        <v>118899.8</v>
      </c>
      <c r="I5336" s="34">
        <v>0</v>
      </c>
      <c r="J5336" s="35">
        <f t="shared" si="581"/>
        <v>141102.95000000001</v>
      </c>
      <c r="K5336" s="35">
        <f t="shared" si="582"/>
        <v>22203.150000000009</v>
      </c>
      <c r="L5336" s="35">
        <f t="shared" si="583"/>
        <v>22203.150000000009</v>
      </c>
      <c r="M5336" s="36">
        <f t="shared" si="584"/>
        <v>0.15735425800807146</v>
      </c>
      <c r="N5336" s="37">
        <f t="shared" si="585"/>
        <v>2024</v>
      </c>
      <c r="O5336" s="38" t="str">
        <f t="shared" si="586"/>
        <v>Q4</v>
      </c>
      <c r="P5336" s="37">
        <f t="shared" si="587"/>
        <v>10</v>
      </c>
    </row>
    <row r="5337" spans="1:16" x14ac:dyDescent="0.25">
      <c r="A5337" s="31">
        <v>45566</v>
      </c>
      <c r="B5337" s="32" t="s">
        <v>80</v>
      </c>
      <c r="C5337" s="32" t="s">
        <v>79</v>
      </c>
      <c r="D5337" s="32" t="s">
        <v>77</v>
      </c>
      <c r="E5337" s="33">
        <v>11</v>
      </c>
      <c r="F5337" s="34">
        <v>68552.639999999999</v>
      </c>
      <c r="G5337" s="34">
        <v>11450.26</v>
      </c>
      <c r="H5337" s="34">
        <v>58475.18</v>
      </c>
      <c r="I5337" s="34">
        <v>0</v>
      </c>
      <c r="J5337" s="35">
        <f t="shared" si="581"/>
        <v>57102.38</v>
      </c>
      <c r="K5337" s="35">
        <f t="shared" si="582"/>
        <v>-1372.8000000000029</v>
      </c>
      <c r="L5337" s="35">
        <f t="shared" si="583"/>
        <v>-1372.8000000000029</v>
      </c>
      <c r="M5337" s="36">
        <f t="shared" si="584"/>
        <v>-2.4041029463220325E-2</v>
      </c>
      <c r="N5337" s="37">
        <f t="shared" si="585"/>
        <v>2024</v>
      </c>
      <c r="O5337" s="38" t="str">
        <f t="shared" si="586"/>
        <v>Q4</v>
      </c>
      <c r="P5337" s="37">
        <f t="shared" si="587"/>
        <v>10</v>
      </c>
    </row>
    <row r="5338" spans="1:16" x14ac:dyDescent="0.25">
      <c r="A5338" s="31">
        <v>45566</v>
      </c>
      <c r="B5338" s="32" t="s">
        <v>81</v>
      </c>
      <c r="C5338" s="32" t="s">
        <v>86</v>
      </c>
      <c r="D5338" s="32" t="s">
        <v>76</v>
      </c>
      <c r="E5338" s="33">
        <v>122</v>
      </c>
      <c r="F5338" s="34">
        <v>94691.15</v>
      </c>
      <c r="G5338" s="34">
        <v>0</v>
      </c>
      <c r="H5338" s="34">
        <v>41653.300000000003</v>
      </c>
      <c r="I5338" s="34">
        <v>10255.59</v>
      </c>
      <c r="J5338" s="35">
        <f t="shared" si="581"/>
        <v>94691.15</v>
      </c>
      <c r="K5338" s="35">
        <f t="shared" si="582"/>
        <v>53037.849999999991</v>
      </c>
      <c r="L5338" s="35">
        <f t="shared" si="583"/>
        <v>42782.259999999995</v>
      </c>
      <c r="M5338" s="36">
        <f t="shared" si="584"/>
        <v>0.56011411837325864</v>
      </c>
      <c r="N5338" s="37">
        <f t="shared" si="585"/>
        <v>2024</v>
      </c>
      <c r="O5338" s="38" t="str">
        <f t="shared" si="586"/>
        <v>Q4</v>
      </c>
      <c r="P5338" s="37">
        <f t="shared" si="587"/>
        <v>10</v>
      </c>
    </row>
    <row r="5339" spans="1:16" x14ac:dyDescent="0.25">
      <c r="A5339" s="31">
        <v>45566</v>
      </c>
      <c r="B5339" s="32" t="s">
        <v>81</v>
      </c>
      <c r="C5339" s="32" t="s">
        <v>86</v>
      </c>
      <c r="D5339" s="32" t="s">
        <v>77</v>
      </c>
      <c r="E5339" s="33">
        <v>43</v>
      </c>
      <c r="F5339" s="34">
        <v>37184.949999999997</v>
      </c>
      <c r="G5339" s="34">
        <v>5869.01</v>
      </c>
      <c r="H5339" s="34">
        <v>16950.52</v>
      </c>
      <c r="I5339" s="34">
        <v>3298.6</v>
      </c>
      <c r="J5339" s="35">
        <f t="shared" si="581"/>
        <v>31315.939999999995</v>
      </c>
      <c r="K5339" s="35">
        <f t="shared" si="582"/>
        <v>14365.419999999995</v>
      </c>
      <c r="L5339" s="35">
        <f t="shared" si="583"/>
        <v>11066.819999999994</v>
      </c>
      <c r="M5339" s="36">
        <f t="shared" si="584"/>
        <v>0.45872549251275857</v>
      </c>
      <c r="N5339" s="37">
        <f t="shared" si="585"/>
        <v>2024</v>
      </c>
      <c r="O5339" s="38" t="str">
        <f t="shared" si="586"/>
        <v>Q4</v>
      </c>
      <c r="P5339" s="37">
        <f t="shared" si="587"/>
        <v>10</v>
      </c>
    </row>
    <row r="5340" spans="1:16" x14ac:dyDescent="0.25">
      <c r="A5340" s="31">
        <v>45566</v>
      </c>
      <c r="B5340" s="32" t="s">
        <v>81</v>
      </c>
      <c r="C5340" s="32" t="s">
        <v>75</v>
      </c>
      <c r="D5340" s="32" t="s">
        <v>76</v>
      </c>
      <c r="E5340" s="33">
        <v>121</v>
      </c>
      <c r="F5340" s="34">
        <v>88002.16</v>
      </c>
      <c r="G5340" s="34">
        <v>0</v>
      </c>
      <c r="H5340" s="34">
        <v>38482.239999999998</v>
      </c>
      <c r="I5340" s="34">
        <v>0</v>
      </c>
      <c r="J5340" s="35">
        <f t="shared" si="581"/>
        <v>88002.16</v>
      </c>
      <c r="K5340" s="35">
        <f t="shared" si="582"/>
        <v>49519.920000000006</v>
      </c>
      <c r="L5340" s="35">
        <f t="shared" si="583"/>
        <v>49519.920000000006</v>
      </c>
      <c r="M5340" s="36">
        <f t="shared" si="584"/>
        <v>0.56271255160100619</v>
      </c>
      <c r="N5340" s="37">
        <f t="shared" si="585"/>
        <v>2024</v>
      </c>
      <c r="O5340" s="38" t="str">
        <f t="shared" si="586"/>
        <v>Q4</v>
      </c>
      <c r="P5340" s="37">
        <f t="shared" si="587"/>
        <v>10</v>
      </c>
    </row>
    <row r="5341" spans="1:16" x14ac:dyDescent="0.25">
      <c r="A5341" s="31">
        <v>45566</v>
      </c>
      <c r="B5341" s="32" t="s">
        <v>81</v>
      </c>
      <c r="C5341" s="32" t="s">
        <v>75</v>
      </c>
      <c r="D5341" s="32" t="s">
        <v>77</v>
      </c>
      <c r="E5341" s="33">
        <v>36</v>
      </c>
      <c r="F5341" s="34">
        <v>24492.37</v>
      </c>
      <c r="G5341" s="34">
        <v>4559.09</v>
      </c>
      <c r="H5341" s="34">
        <v>10725.15</v>
      </c>
      <c r="I5341" s="34">
        <v>0</v>
      </c>
      <c r="J5341" s="35">
        <f t="shared" si="581"/>
        <v>19933.28</v>
      </c>
      <c r="K5341" s="35">
        <f t="shared" si="582"/>
        <v>9208.1299999999992</v>
      </c>
      <c r="L5341" s="35">
        <f t="shared" si="583"/>
        <v>9208.1299999999992</v>
      </c>
      <c r="M5341" s="36">
        <f t="shared" si="584"/>
        <v>0.46194755705031987</v>
      </c>
      <c r="N5341" s="37">
        <f t="shared" si="585"/>
        <v>2024</v>
      </c>
      <c r="O5341" s="38" t="str">
        <f t="shared" si="586"/>
        <v>Q4</v>
      </c>
      <c r="P5341" s="37">
        <f t="shared" si="587"/>
        <v>10</v>
      </c>
    </row>
    <row r="5342" spans="1:16" x14ac:dyDescent="0.25">
      <c r="A5342" s="31">
        <v>45566</v>
      </c>
      <c r="B5342" s="32" t="s">
        <v>81</v>
      </c>
      <c r="C5342" s="32" t="s">
        <v>78</v>
      </c>
      <c r="D5342" s="32" t="s">
        <v>76</v>
      </c>
      <c r="E5342" s="33">
        <v>516</v>
      </c>
      <c r="F5342" s="34">
        <v>409980.06</v>
      </c>
      <c r="G5342" s="34">
        <v>0</v>
      </c>
      <c r="H5342" s="34">
        <v>178456.17</v>
      </c>
      <c r="I5342" s="34">
        <v>0</v>
      </c>
      <c r="J5342" s="35">
        <f t="shared" si="581"/>
        <v>409980.06</v>
      </c>
      <c r="K5342" s="35">
        <f t="shared" si="582"/>
        <v>231523.88999999998</v>
      </c>
      <c r="L5342" s="35">
        <f t="shared" si="583"/>
        <v>231523.88999999998</v>
      </c>
      <c r="M5342" s="36">
        <f t="shared" si="584"/>
        <v>0.56471987930339829</v>
      </c>
      <c r="N5342" s="37">
        <f t="shared" si="585"/>
        <v>2024</v>
      </c>
      <c r="O5342" s="38" t="str">
        <f t="shared" si="586"/>
        <v>Q4</v>
      </c>
      <c r="P5342" s="37">
        <f t="shared" si="587"/>
        <v>10</v>
      </c>
    </row>
    <row r="5343" spans="1:16" x14ac:dyDescent="0.25">
      <c r="A5343" s="31">
        <v>45566</v>
      </c>
      <c r="B5343" s="32" t="s">
        <v>81</v>
      </c>
      <c r="C5343" s="32" t="s">
        <v>78</v>
      </c>
      <c r="D5343" s="32" t="s">
        <v>77</v>
      </c>
      <c r="E5343" s="33">
        <v>64</v>
      </c>
      <c r="F5343" s="34">
        <v>47658.400000000001</v>
      </c>
      <c r="G5343" s="34">
        <v>2382.9699999999998</v>
      </c>
      <c r="H5343" s="34">
        <v>20893.93</v>
      </c>
      <c r="I5343" s="34">
        <v>0</v>
      </c>
      <c r="J5343" s="35">
        <f t="shared" si="581"/>
        <v>45275.43</v>
      </c>
      <c r="K5343" s="35">
        <f t="shared" si="582"/>
        <v>24381.5</v>
      </c>
      <c r="L5343" s="35">
        <f t="shared" si="583"/>
        <v>24381.5</v>
      </c>
      <c r="M5343" s="36">
        <f t="shared" si="584"/>
        <v>0.53851504005594208</v>
      </c>
      <c r="N5343" s="37">
        <f t="shared" si="585"/>
        <v>2024</v>
      </c>
      <c r="O5343" s="38" t="str">
        <f t="shared" si="586"/>
        <v>Q4</v>
      </c>
      <c r="P5343" s="37">
        <f t="shared" si="587"/>
        <v>10</v>
      </c>
    </row>
    <row r="5344" spans="1:16" x14ac:dyDescent="0.25">
      <c r="A5344" s="31">
        <v>45566</v>
      </c>
      <c r="B5344" s="32" t="s">
        <v>81</v>
      </c>
      <c r="C5344" s="32" t="s">
        <v>79</v>
      </c>
      <c r="D5344" s="32" t="s">
        <v>76</v>
      </c>
      <c r="E5344" s="33">
        <v>36</v>
      </c>
      <c r="F5344" s="34">
        <v>33150.92</v>
      </c>
      <c r="G5344" s="34">
        <v>0</v>
      </c>
      <c r="H5344" s="34">
        <v>14843.04</v>
      </c>
      <c r="I5344" s="34">
        <v>0</v>
      </c>
      <c r="J5344" s="35">
        <f t="shared" si="581"/>
        <v>33150.92</v>
      </c>
      <c r="K5344" s="35">
        <f t="shared" si="582"/>
        <v>18307.879999999997</v>
      </c>
      <c r="L5344" s="35">
        <f t="shared" si="583"/>
        <v>18307.879999999997</v>
      </c>
      <c r="M5344" s="36">
        <f t="shared" si="584"/>
        <v>0.55225857985238413</v>
      </c>
      <c r="N5344" s="37">
        <f t="shared" si="585"/>
        <v>2024</v>
      </c>
      <c r="O5344" s="38" t="str">
        <f t="shared" si="586"/>
        <v>Q4</v>
      </c>
      <c r="P5344" s="37">
        <f t="shared" si="587"/>
        <v>10</v>
      </c>
    </row>
    <row r="5345" spans="1:16" x14ac:dyDescent="0.25">
      <c r="A5345" s="31">
        <v>45566</v>
      </c>
      <c r="B5345" s="32" t="s">
        <v>81</v>
      </c>
      <c r="C5345" s="32" t="s">
        <v>79</v>
      </c>
      <c r="D5345" s="32" t="s">
        <v>77</v>
      </c>
      <c r="E5345" s="33">
        <v>20</v>
      </c>
      <c r="F5345" s="34">
        <v>19344.080000000002</v>
      </c>
      <c r="G5345" s="34">
        <v>2353.83</v>
      </c>
      <c r="H5345" s="34">
        <v>8622.73</v>
      </c>
      <c r="I5345" s="34">
        <v>0</v>
      </c>
      <c r="J5345" s="35">
        <f t="shared" si="581"/>
        <v>16990.25</v>
      </c>
      <c r="K5345" s="35">
        <f t="shared" si="582"/>
        <v>8367.52</v>
      </c>
      <c r="L5345" s="35">
        <f t="shared" si="583"/>
        <v>8367.52</v>
      </c>
      <c r="M5345" s="36">
        <f t="shared" si="584"/>
        <v>0.49248951604596758</v>
      </c>
      <c r="N5345" s="37">
        <f t="shared" si="585"/>
        <v>2024</v>
      </c>
      <c r="O5345" s="38" t="str">
        <f t="shared" si="586"/>
        <v>Q4</v>
      </c>
      <c r="P5345" s="37">
        <f t="shared" si="587"/>
        <v>10</v>
      </c>
    </row>
    <row r="5346" spans="1:16" x14ac:dyDescent="0.25">
      <c r="A5346" s="31">
        <v>45566</v>
      </c>
      <c r="B5346" s="32" t="s">
        <v>82</v>
      </c>
      <c r="C5346" s="32" t="s">
        <v>86</v>
      </c>
      <c r="D5346" s="32" t="s">
        <v>76</v>
      </c>
      <c r="E5346" s="33">
        <v>306</v>
      </c>
      <c r="F5346" s="34">
        <v>36709.160000000003</v>
      </c>
      <c r="G5346" s="34">
        <v>0</v>
      </c>
      <c r="H5346" s="34">
        <v>28924.92</v>
      </c>
      <c r="I5346" s="34">
        <v>3843.71</v>
      </c>
      <c r="J5346" s="35">
        <f t="shared" si="581"/>
        <v>36709.160000000003</v>
      </c>
      <c r="K5346" s="35">
        <f t="shared" si="582"/>
        <v>7784.2400000000052</v>
      </c>
      <c r="L5346" s="35">
        <f t="shared" si="583"/>
        <v>3940.5300000000052</v>
      </c>
      <c r="M5346" s="36">
        <f t="shared" si="584"/>
        <v>0.21205170589574932</v>
      </c>
      <c r="N5346" s="37">
        <f t="shared" si="585"/>
        <v>2024</v>
      </c>
      <c r="O5346" s="38" t="str">
        <f t="shared" si="586"/>
        <v>Q4</v>
      </c>
      <c r="P5346" s="37">
        <f t="shared" si="587"/>
        <v>10</v>
      </c>
    </row>
    <row r="5347" spans="1:16" x14ac:dyDescent="0.25">
      <c r="A5347" s="31">
        <v>45566</v>
      </c>
      <c r="B5347" s="32" t="s">
        <v>82</v>
      </c>
      <c r="C5347" s="32" t="s">
        <v>86</v>
      </c>
      <c r="D5347" s="32" t="s">
        <v>77</v>
      </c>
      <c r="E5347" s="33">
        <v>148</v>
      </c>
      <c r="F5347" s="34">
        <v>17213.98</v>
      </c>
      <c r="G5347" s="34">
        <v>2284.83</v>
      </c>
      <c r="H5347" s="34">
        <v>13974.34</v>
      </c>
      <c r="I5347" s="34">
        <v>1583.41</v>
      </c>
      <c r="J5347" s="35">
        <f t="shared" si="581"/>
        <v>14929.15</v>
      </c>
      <c r="K5347" s="35">
        <f t="shared" si="582"/>
        <v>954.80999999999949</v>
      </c>
      <c r="L5347" s="35">
        <f t="shared" si="583"/>
        <v>-628.60000000000059</v>
      </c>
      <c r="M5347" s="36">
        <f t="shared" si="584"/>
        <v>6.3956085912459826E-2</v>
      </c>
      <c r="N5347" s="37">
        <f t="shared" si="585"/>
        <v>2024</v>
      </c>
      <c r="O5347" s="38" t="str">
        <f t="shared" si="586"/>
        <v>Q4</v>
      </c>
      <c r="P5347" s="37">
        <f t="shared" si="587"/>
        <v>10</v>
      </c>
    </row>
    <row r="5348" spans="1:16" x14ac:dyDescent="0.25">
      <c r="A5348" s="31">
        <v>45566</v>
      </c>
      <c r="B5348" s="32" t="s">
        <v>82</v>
      </c>
      <c r="C5348" s="32" t="s">
        <v>75</v>
      </c>
      <c r="D5348" s="32" t="s">
        <v>76</v>
      </c>
      <c r="E5348" s="33">
        <v>346</v>
      </c>
      <c r="F5348" s="34">
        <v>35891.230000000003</v>
      </c>
      <c r="G5348" s="34">
        <v>0</v>
      </c>
      <c r="H5348" s="34">
        <v>28510.67</v>
      </c>
      <c r="I5348" s="34">
        <v>0</v>
      </c>
      <c r="J5348" s="35">
        <f t="shared" si="581"/>
        <v>35891.230000000003</v>
      </c>
      <c r="K5348" s="35">
        <f t="shared" si="582"/>
        <v>7380.5600000000049</v>
      </c>
      <c r="L5348" s="35">
        <f t="shared" si="583"/>
        <v>7380.5600000000049</v>
      </c>
      <c r="M5348" s="36">
        <f t="shared" si="584"/>
        <v>0.20563686449308102</v>
      </c>
      <c r="N5348" s="37">
        <f t="shared" si="585"/>
        <v>2024</v>
      </c>
      <c r="O5348" s="38" t="str">
        <f t="shared" si="586"/>
        <v>Q4</v>
      </c>
      <c r="P5348" s="37">
        <f t="shared" si="587"/>
        <v>10</v>
      </c>
    </row>
    <row r="5349" spans="1:16" x14ac:dyDescent="0.25">
      <c r="A5349" s="31">
        <v>45566</v>
      </c>
      <c r="B5349" s="32" t="s">
        <v>82</v>
      </c>
      <c r="C5349" s="32" t="s">
        <v>75</v>
      </c>
      <c r="D5349" s="32" t="s">
        <v>77</v>
      </c>
      <c r="E5349" s="33">
        <v>143</v>
      </c>
      <c r="F5349" s="34">
        <v>19219.72</v>
      </c>
      <c r="G5349" s="34">
        <v>2585.69</v>
      </c>
      <c r="H5349" s="34">
        <v>15184.42</v>
      </c>
      <c r="I5349" s="34">
        <v>0</v>
      </c>
      <c r="J5349" s="35">
        <f t="shared" si="581"/>
        <v>16634.030000000002</v>
      </c>
      <c r="K5349" s="35">
        <f t="shared" si="582"/>
        <v>1449.6100000000024</v>
      </c>
      <c r="L5349" s="35">
        <f t="shared" si="583"/>
        <v>1449.6100000000024</v>
      </c>
      <c r="M5349" s="36">
        <f t="shared" si="584"/>
        <v>8.7147251748373802E-2</v>
      </c>
      <c r="N5349" s="37">
        <f t="shared" si="585"/>
        <v>2024</v>
      </c>
      <c r="O5349" s="38" t="str">
        <f t="shared" si="586"/>
        <v>Q4</v>
      </c>
      <c r="P5349" s="37">
        <f t="shared" si="587"/>
        <v>10</v>
      </c>
    </row>
    <row r="5350" spans="1:16" x14ac:dyDescent="0.25">
      <c r="A5350" s="31">
        <v>45566</v>
      </c>
      <c r="B5350" s="32" t="s">
        <v>82</v>
      </c>
      <c r="C5350" s="32" t="s">
        <v>78</v>
      </c>
      <c r="D5350" s="32" t="s">
        <v>76</v>
      </c>
      <c r="E5350" s="33">
        <v>2035</v>
      </c>
      <c r="F5350" s="34">
        <v>242003.22</v>
      </c>
      <c r="G5350" s="34">
        <v>0</v>
      </c>
      <c r="H5350" s="34">
        <v>194354.42</v>
      </c>
      <c r="I5350" s="34">
        <v>0</v>
      </c>
      <c r="J5350" s="35">
        <f t="shared" si="581"/>
        <v>242003.22</v>
      </c>
      <c r="K5350" s="35">
        <f t="shared" si="582"/>
        <v>47648.799999999988</v>
      </c>
      <c r="L5350" s="35">
        <f t="shared" si="583"/>
        <v>47648.799999999988</v>
      </c>
      <c r="M5350" s="36">
        <f t="shared" si="584"/>
        <v>0.19689324794934543</v>
      </c>
      <c r="N5350" s="37">
        <f t="shared" si="585"/>
        <v>2024</v>
      </c>
      <c r="O5350" s="38" t="str">
        <f t="shared" si="586"/>
        <v>Q4</v>
      </c>
      <c r="P5350" s="37">
        <f t="shared" si="587"/>
        <v>10</v>
      </c>
    </row>
    <row r="5351" spans="1:16" x14ac:dyDescent="0.25">
      <c r="A5351" s="31">
        <v>45566</v>
      </c>
      <c r="B5351" s="32" t="s">
        <v>82</v>
      </c>
      <c r="C5351" s="32" t="s">
        <v>78</v>
      </c>
      <c r="D5351" s="32" t="s">
        <v>77</v>
      </c>
      <c r="E5351" s="33">
        <v>204</v>
      </c>
      <c r="F5351" s="34">
        <v>24438.34</v>
      </c>
      <c r="G5351" s="34">
        <v>1221.9000000000001</v>
      </c>
      <c r="H5351" s="34">
        <v>19939.169999999998</v>
      </c>
      <c r="I5351" s="34">
        <v>0</v>
      </c>
      <c r="J5351" s="35">
        <f t="shared" si="581"/>
        <v>23216.44</v>
      </c>
      <c r="K5351" s="35">
        <f t="shared" si="582"/>
        <v>3277.2700000000004</v>
      </c>
      <c r="L5351" s="35">
        <f t="shared" si="583"/>
        <v>3277.2700000000004</v>
      </c>
      <c r="M5351" s="36">
        <f t="shared" si="584"/>
        <v>0.14116160789509505</v>
      </c>
      <c r="N5351" s="37">
        <f t="shared" si="585"/>
        <v>2024</v>
      </c>
      <c r="O5351" s="38" t="str">
        <f t="shared" si="586"/>
        <v>Q4</v>
      </c>
      <c r="P5351" s="37">
        <f t="shared" si="587"/>
        <v>10</v>
      </c>
    </row>
    <row r="5352" spans="1:16" x14ac:dyDescent="0.25">
      <c r="A5352" s="31">
        <v>45566</v>
      </c>
      <c r="B5352" s="32" t="s">
        <v>82</v>
      </c>
      <c r="C5352" s="32" t="s">
        <v>79</v>
      </c>
      <c r="D5352" s="32" t="s">
        <v>76</v>
      </c>
      <c r="E5352" s="33">
        <v>105</v>
      </c>
      <c r="F5352" s="34">
        <v>11294.67</v>
      </c>
      <c r="G5352" s="34">
        <v>0</v>
      </c>
      <c r="H5352" s="34">
        <v>8987.3799999999992</v>
      </c>
      <c r="I5352" s="34">
        <v>0</v>
      </c>
      <c r="J5352" s="35">
        <f t="shared" si="581"/>
        <v>11294.67</v>
      </c>
      <c r="K5352" s="35">
        <f t="shared" si="582"/>
        <v>2307.2900000000009</v>
      </c>
      <c r="L5352" s="35">
        <f t="shared" si="583"/>
        <v>2307.2900000000009</v>
      </c>
      <c r="M5352" s="36">
        <f t="shared" si="584"/>
        <v>0.20428131145044529</v>
      </c>
      <c r="N5352" s="37">
        <f t="shared" si="585"/>
        <v>2024</v>
      </c>
      <c r="O5352" s="38" t="str">
        <f t="shared" si="586"/>
        <v>Q4</v>
      </c>
      <c r="P5352" s="37">
        <f t="shared" si="587"/>
        <v>10</v>
      </c>
    </row>
    <row r="5353" spans="1:16" x14ac:dyDescent="0.25">
      <c r="A5353" s="31">
        <v>45566</v>
      </c>
      <c r="B5353" s="32" t="s">
        <v>82</v>
      </c>
      <c r="C5353" s="32" t="s">
        <v>79</v>
      </c>
      <c r="D5353" s="32" t="s">
        <v>77</v>
      </c>
      <c r="E5353" s="33">
        <v>68</v>
      </c>
      <c r="F5353" s="34">
        <v>5558.34</v>
      </c>
      <c r="G5353" s="34">
        <v>799.32</v>
      </c>
      <c r="H5353" s="34">
        <v>4381.6400000000003</v>
      </c>
      <c r="I5353" s="34">
        <v>0</v>
      </c>
      <c r="J5353" s="35">
        <f t="shared" si="581"/>
        <v>4759.0200000000004</v>
      </c>
      <c r="K5353" s="35">
        <f t="shared" si="582"/>
        <v>377.38000000000011</v>
      </c>
      <c r="L5353" s="35">
        <f t="shared" si="583"/>
        <v>377.38000000000011</v>
      </c>
      <c r="M5353" s="36">
        <f t="shared" si="584"/>
        <v>7.9297838630642464E-2</v>
      </c>
      <c r="N5353" s="37">
        <f t="shared" si="585"/>
        <v>2024</v>
      </c>
      <c r="O5353" s="38" t="str">
        <f t="shared" si="586"/>
        <v>Q4</v>
      </c>
      <c r="P5353" s="37">
        <f t="shared" si="587"/>
        <v>10</v>
      </c>
    </row>
    <row r="5354" spans="1:16" x14ac:dyDescent="0.25">
      <c r="A5354" s="31">
        <v>45566</v>
      </c>
      <c r="B5354" s="32" t="s">
        <v>83</v>
      </c>
      <c r="C5354" s="32" t="s">
        <v>86</v>
      </c>
      <c r="D5354" s="32" t="s">
        <v>76</v>
      </c>
      <c r="E5354" s="33">
        <v>111</v>
      </c>
      <c r="F5354" s="34">
        <v>71538.05</v>
      </c>
      <c r="G5354" s="34">
        <v>0</v>
      </c>
      <c r="H5354" s="34">
        <v>37125.9</v>
      </c>
      <c r="I5354" s="34">
        <v>7486.86</v>
      </c>
      <c r="J5354" s="35">
        <f t="shared" si="581"/>
        <v>71538.05</v>
      </c>
      <c r="K5354" s="35">
        <f t="shared" si="582"/>
        <v>34412.15</v>
      </c>
      <c r="L5354" s="35">
        <f t="shared" si="583"/>
        <v>26925.29</v>
      </c>
      <c r="M5354" s="36">
        <f t="shared" si="584"/>
        <v>0.48103282099526057</v>
      </c>
      <c r="N5354" s="37">
        <f t="shared" si="585"/>
        <v>2024</v>
      </c>
      <c r="O5354" s="38" t="str">
        <f t="shared" si="586"/>
        <v>Q4</v>
      </c>
      <c r="P5354" s="37">
        <f t="shared" si="587"/>
        <v>10</v>
      </c>
    </row>
    <row r="5355" spans="1:16" x14ac:dyDescent="0.25">
      <c r="A5355" s="31">
        <v>45566</v>
      </c>
      <c r="B5355" s="32" t="s">
        <v>83</v>
      </c>
      <c r="C5355" s="32" t="s">
        <v>86</v>
      </c>
      <c r="D5355" s="32" t="s">
        <v>77</v>
      </c>
      <c r="E5355" s="33">
        <v>67</v>
      </c>
      <c r="F5355" s="34">
        <v>42441.08</v>
      </c>
      <c r="G5355" s="34">
        <v>6215.45</v>
      </c>
      <c r="H5355" s="34">
        <v>22603.31</v>
      </c>
      <c r="I5355" s="34">
        <v>3823.96</v>
      </c>
      <c r="J5355" s="35">
        <f t="shared" si="581"/>
        <v>36225.630000000005</v>
      </c>
      <c r="K5355" s="35">
        <f t="shared" si="582"/>
        <v>13622.320000000003</v>
      </c>
      <c r="L5355" s="35">
        <f t="shared" si="583"/>
        <v>9798.3600000000042</v>
      </c>
      <c r="M5355" s="36">
        <f t="shared" si="584"/>
        <v>0.37604094117893883</v>
      </c>
      <c r="N5355" s="37">
        <f t="shared" si="585"/>
        <v>2024</v>
      </c>
      <c r="O5355" s="38" t="str">
        <f t="shared" si="586"/>
        <v>Q4</v>
      </c>
      <c r="P5355" s="37">
        <f t="shared" si="587"/>
        <v>10</v>
      </c>
    </row>
    <row r="5356" spans="1:16" x14ac:dyDescent="0.25">
      <c r="A5356" s="31">
        <v>45566</v>
      </c>
      <c r="B5356" s="32" t="s">
        <v>83</v>
      </c>
      <c r="C5356" s="32" t="s">
        <v>75</v>
      </c>
      <c r="D5356" s="32" t="s">
        <v>76</v>
      </c>
      <c r="E5356" s="33">
        <v>163</v>
      </c>
      <c r="F5356" s="34">
        <v>97846.47</v>
      </c>
      <c r="G5356" s="34">
        <v>0</v>
      </c>
      <c r="H5356" s="34">
        <v>50459</v>
      </c>
      <c r="I5356" s="34">
        <v>0</v>
      </c>
      <c r="J5356" s="35">
        <f t="shared" si="581"/>
        <v>97846.47</v>
      </c>
      <c r="K5356" s="35">
        <f t="shared" si="582"/>
        <v>47387.47</v>
      </c>
      <c r="L5356" s="35">
        <f t="shared" si="583"/>
        <v>47387.47</v>
      </c>
      <c r="M5356" s="36">
        <f t="shared" si="584"/>
        <v>0.48430433923676552</v>
      </c>
      <c r="N5356" s="37">
        <f t="shared" si="585"/>
        <v>2024</v>
      </c>
      <c r="O5356" s="38" t="str">
        <f t="shared" si="586"/>
        <v>Q4</v>
      </c>
      <c r="P5356" s="37">
        <f t="shared" si="587"/>
        <v>10</v>
      </c>
    </row>
    <row r="5357" spans="1:16" x14ac:dyDescent="0.25">
      <c r="A5357" s="31">
        <v>45566</v>
      </c>
      <c r="B5357" s="32" t="s">
        <v>83</v>
      </c>
      <c r="C5357" s="32" t="s">
        <v>75</v>
      </c>
      <c r="D5357" s="32" t="s">
        <v>77</v>
      </c>
      <c r="E5357" s="33">
        <v>44</v>
      </c>
      <c r="F5357" s="34">
        <v>26181.93</v>
      </c>
      <c r="G5357" s="34">
        <v>3316.15</v>
      </c>
      <c r="H5357" s="34">
        <v>13971</v>
      </c>
      <c r="I5357" s="34">
        <v>0</v>
      </c>
      <c r="J5357" s="35">
        <f t="shared" si="581"/>
        <v>22865.78</v>
      </c>
      <c r="K5357" s="35">
        <f t="shared" si="582"/>
        <v>8894.7799999999988</v>
      </c>
      <c r="L5357" s="35">
        <f t="shared" si="583"/>
        <v>8894.7799999999988</v>
      </c>
      <c r="M5357" s="36">
        <f t="shared" si="584"/>
        <v>0.38899963176414709</v>
      </c>
      <c r="N5357" s="37">
        <f t="shared" si="585"/>
        <v>2024</v>
      </c>
      <c r="O5357" s="38" t="str">
        <f t="shared" si="586"/>
        <v>Q4</v>
      </c>
      <c r="P5357" s="37">
        <f t="shared" si="587"/>
        <v>10</v>
      </c>
    </row>
    <row r="5358" spans="1:16" x14ac:dyDescent="0.25">
      <c r="A5358" s="31">
        <v>45566</v>
      </c>
      <c r="B5358" s="32" t="s">
        <v>83</v>
      </c>
      <c r="C5358" s="32" t="s">
        <v>78</v>
      </c>
      <c r="D5358" s="32" t="s">
        <v>76</v>
      </c>
      <c r="E5358" s="33">
        <v>574</v>
      </c>
      <c r="F5358" s="34">
        <v>349805.92</v>
      </c>
      <c r="G5358" s="34">
        <v>0</v>
      </c>
      <c r="H5358" s="34">
        <v>182118.23</v>
      </c>
      <c r="I5358" s="34">
        <v>0</v>
      </c>
      <c r="J5358" s="35">
        <f t="shared" si="581"/>
        <v>349805.92</v>
      </c>
      <c r="K5358" s="35">
        <f t="shared" si="582"/>
        <v>167687.68999999997</v>
      </c>
      <c r="L5358" s="35">
        <f t="shared" si="583"/>
        <v>167687.68999999997</v>
      </c>
      <c r="M5358" s="36">
        <f t="shared" si="584"/>
        <v>0.47937350517109595</v>
      </c>
      <c r="N5358" s="37">
        <f t="shared" si="585"/>
        <v>2024</v>
      </c>
      <c r="O5358" s="38" t="str">
        <f t="shared" si="586"/>
        <v>Q4</v>
      </c>
      <c r="P5358" s="37">
        <f t="shared" si="587"/>
        <v>10</v>
      </c>
    </row>
    <row r="5359" spans="1:16" x14ac:dyDescent="0.25">
      <c r="A5359" s="31">
        <v>45566</v>
      </c>
      <c r="B5359" s="32" t="s">
        <v>83</v>
      </c>
      <c r="C5359" s="32" t="s">
        <v>78</v>
      </c>
      <c r="D5359" s="32" t="s">
        <v>77</v>
      </c>
      <c r="E5359" s="33">
        <v>49</v>
      </c>
      <c r="F5359" s="34">
        <v>27645.33</v>
      </c>
      <c r="G5359" s="34">
        <v>1382.27</v>
      </c>
      <c r="H5359" s="34">
        <v>13978.75</v>
      </c>
      <c r="I5359" s="34">
        <v>0</v>
      </c>
      <c r="J5359" s="35">
        <f t="shared" si="581"/>
        <v>26263.06</v>
      </c>
      <c r="K5359" s="35">
        <f t="shared" si="582"/>
        <v>12284.310000000001</v>
      </c>
      <c r="L5359" s="35">
        <f t="shared" si="583"/>
        <v>12284.310000000001</v>
      </c>
      <c r="M5359" s="36">
        <f t="shared" si="584"/>
        <v>0.46774100200052854</v>
      </c>
      <c r="N5359" s="37">
        <f t="shared" si="585"/>
        <v>2024</v>
      </c>
      <c r="O5359" s="38" t="str">
        <f t="shared" si="586"/>
        <v>Q4</v>
      </c>
      <c r="P5359" s="37">
        <f t="shared" si="587"/>
        <v>10</v>
      </c>
    </row>
    <row r="5360" spans="1:16" x14ac:dyDescent="0.25">
      <c r="A5360" s="31">
        <v>45566</v>
      </c>
      <c r="B5360" s="32" t="s">
        <v>83</v>
      </c>
      <c r="C5360" s="32" t="s">
        <v>79</v>
      </c>
      <c r="D5360" s="32" t="s">
        <v>76</v>
      </c>
      <c r="E5360" s="33">
        <v>38</v>
      </c>
      <c r="F5360" s="34">
        <v>27166.11</v>
      </c>
      <c r="G5360" s="34">
        <v>0</v>
      </c>
      <c r="H5360" s="34">
        <v>14112.22</v>
      </c>
      <c r="I5360" s="34">
        <v>0</v>
      </c>
      <c r="J5360" s="35">
        <f t="shared" si="581"/>
        <v>27166.11</v>
      </c>
      <c r="K5360" s="35">
        <f t="shared" si="582"/>
        <v>13053.890000000001</v>
      </c>
      <c r="L5360" s="35">
        <f t="shared" si="583"/>
        <v>13053.890000000001</v>
      </c>
      <c r="M5360" s="36">
        <f t="shared" si="584"/>
        <v>0.48052113460484408</v>
      </c>
      <c r="N5360" s="37">
        <f t="shared" si="585"/>
        <v>2024</v>
      </c>
      <c r="O5360" s="38" t="str">
        <f t="shared" si="586"/>
        <v>Q4</v>
      </c>
      <c r="P5360" s="37">
        <f t="shared" si="587"/>
        <v>10</v>
      </c>
    </row>
    <row r="5361" spans="1:16" x14ac:dyDescent="0.25">
      <c r="A5361" s="31">
        <v>45566</v>
      </c>
      <c r="B5361" s="32" t="s">
        <v>83</v>
      </c>
      <c r="C5361" s="32" t="s">
        <v>79</v>
      </c>
      <c r="D5361" s="32" t="s">
        <v>77</v>
      </c>
      <c r="E5361" s="33">
        <v>25</v>
      </c>
      <c r="F5361" s="34">
        <v>16678.560000000001</v>
      </c>
      <c r="G5361" s="34">
        <v>2924.65</v>
      </c>
      <c r="H5361" s="34">
        <v>8815.56</v>
      </c>
      <c r="I5361" s="34">
        <v>0</v>
      </c>
      <c r="J5361" s="35">
        <f t="shared" si="581"/>
        <v>13753.910000000002</v>
      </c>
      <c r="K5361" s="35">
        <f t="shared" si="582"/>
        <v>4938.3500000000022</v>
      </c>
      <c r="L5361" s="35">
        <f t="shared" si="583"/>
        <v>4938.3500000000022</v>
      </c>
      <c r="M5361" s="36">
        <f t="shared" si="584"/>
        <v>0.35905062633098528</v>
      </c>
      <c r="N5361" s="37">
        <f t="shared" si="585"/>
        <v>2024</v>
      </c>
      <c r="O5361" s="38" t="str">
        <f t="shared" si="586"/>
        <v>Q4</v>
      </c>
      <c r="P5361" s="37">
        <f t="shared" si="587"/>
        <v>10</v>
      </c>
    </row>
    <row r="5362" spans="1:16" x14ac:dyDescent="0.25">
      <c r="A5362" s="31">
        <v>45566</v>
      </c>
      <c r="B5362" s="32" t="s">
        <v>84</v>
      </c>
      <c r="C5362" s="32" t="s">
        <v>86</v>
      </c>
      <c r="D5362" s="32" t="s">
        <v>76</v>
      </c>
      <c r="E5362" s="33">
        <v>96</v>
      </c>
      <c r="F5362" s="34">
        <v>427379.23</v>
      </c>
      <c r="G5362" s="34">
        <v>0</v>
      </c>
      <c r="H5362" s="34">
        <v>346033.15</v>
      </c>
      <c r="I5362" s="34">
        <v>44808.89</v>
      </c>
      <c r="J5362" s="35">
        <f t="shared" si="581"/>
        <v>427379.23</v>
      </c>
      <c r="K5362" s="35">
        <f t="shared" si="582"/>
        <v>81346.079999999958</v>
      </c>
      <c r="L5362" s="35">
        <f t="shared" si="583"/>
        <v>36537.189999999959</v>
      </c>
      <c r="M5362" s="36">
        <f t="shared" si="584"/>
        <v>0.19033699882888544</v>
      </c>
      <c r="N5362" s="37">
        <f t="shared" si="585"/>
        <v>2024</v>
      </c>
      <c r="O5362" s="38" t="str">
        <f t="shared" si="586"/>
        <v>Q4</v>
      </c>
      <c r="P5362" s="37">
        <f t="shared" si="587"/>
        <v>10</v>
      </c>
    </row>
    <row r="5363" spans="1:16" x14ac:dyDescent="0.25">
      <c r="A5363" s="31">
        <v>45566</v>
      </c>
      <c r="B5363" s="32" t="s">
        <v>84</v>
      </c>
      <c r="C5363" s="32" t="s">
        <v>86</v>
      </c>
      <c r="D5363" s="32" t="s">
        <v>77</v>
      </c>
      <c r="E5363" s="33">
        <v>38</v>
      </c>
      <c r="F5363" s="34">
        <v>153642.07</v>
      </c>
      <c r="G5363" s="34">
        <v>19232.27</v>
      </c>
      <c r="H5363" s="34">
        <v>132490.79</v>
      </c>
      <c r="I5363" s="34">
        <v>14162.93</v>
      </c>
      <c r="J5363" s="35">
        <f t="shared" si="581"/>
        <v>134409.80000000002</v>
      </c>
      <c r="K5363" s="35">
        <f t="shared" si="582"/>
        <v>1919.0100000000093</v>
      </c>
      <c r="L5363" s="35">
        <f t="shared" si="583"/>
        <v>-12243.919999999991</v>
      </c>
      <c r="M5363" s="36">
        <f t="shared" si="584"/>
        <v>1.4277307160638651E-2</v>
      </c>
      <c r="N5363" s="37">
        <f t="shared" si="585"/>
        <v>2024</v>
      </c>
      <c r="O5363" s="38" t="str">
        <f t="shared" si="586"/>
        <v>Q4</v>
      </c>
      <c r="P5363" s="37">
        <f t="shared" si="587"/>
        <v>10</v>
      </c>
    </row>
    <row r="5364" spans="1:16" x14ac:dyDescent="0.25">
      <c r="A5364" s="31">
        <v>45566</v>
      </c>
      <c r="B5364" s="32" t="s">
        <v>84</v>
      </c>
      <c r="C5364" s="32" t="s">
        <v>75</v>
      </c>
      <c r="D5364" s="32" t="s">
        <v>76</v>
      </c>
      <c r="E5364" s="33">
        <v>69</v>
      </c>
      <c r="F5364" s="34">
        <v>301949.53999999998</v>
      </c>
      <c r="G5364" s="34">
        <v>0</v>
      </c>
      <c r="H5364" s="34">
        <v>242687.75</v>
      </c>
      <c r="I5364" s="34">
        <v>0</v>
      </c>
      <c r="J5364" s="35">
        <f t="shared" si="581"/>
        <v>301949.53999999998</v>
      </c>
      <c r="K5364" s="35">
        <f t="shared" si="582"/>
        <v>59261.789999999979</v>
      </c>
      <c r="L5364" s="35">
        <f t="shared" si="583"/>
        <v>59261.789999999979</v>
      </c>
      <c r="M5364" s="36">
        <f t="shared" si="584"/>
        <v>0.19626388568103129</v>
      </c>
      <c r="N5364" s="37">
        <f t="shared" si="585"/>
        <v>2024</v>
      </c>
      <c r="O5364" s="38" t="str">
        <f t="shared" si="586"/>
        <v>Q4</v>
      </c>
      <c r="P5364" s="37">
        <f t="shared" si="587"/>
        <v>10</v>
      </c>
    </row>
    <row r="5365" spans="1:16" x14ac:dyDescent="0.25">
      <c r="A5365" s="31">
        <v>45566</v>
      </c>
      <c r="B5365" s="32" t="s">
        <v>84</v>
      </c>
      <c r="C5365" s="32" t="s">
        <v>75</v>
      </c>
      <c r="D5365" s="32" t="s">
        <v>77</v>
      </c>
      <c r="E5365" s="33">
        <v>23</v>
      </c>
      <c r="F5365" s="34">
        <v>95908.52</v>
      </c>
      <c r="G5365" s="34">
        <v>10899.99</v>
      </c>
      <c r="H5365" s="34">
        <v>77822.06</v>
      </c>
      <c r="I5365" s="34">
        <v>0</v>
      </c>
      <c r="J5365" s="35">
        <f t="shared" si="581"/>
        <v>85008.53</v>
      </c>
      <c r="K5365" s="35">
        <f t="shared" si="582"/>
        <v>7186.4700000000012</v>
      </c>
      <c r="L5365" s="35">
        <f t="shared" si="583"/>
        <v>7186.4700000000012</v>
      </c>
      <c r="M5365" s="36">
        <f t="shared" si="584"/>
        <v>8.453822222311104E-2</v>
      </c>
      <c r="N5365" s="37">
        <f t="shared" si="585"/>
        <v>2024</v>
      </c>
      <c r="O5365" s="38" t="str">
        <f t="shared" si="586"/>
        <v>Q4</v>
      </c>
      <c r="P5365" s="37">
        <f t="shared" si="587"/>
        <v>10</v>
      </c>
    </row>
    <row r="5366" spans="1:16" x14ac:dyDescent="0.25">
      <c r="A5366" s="31">
        <v>45566</v>
      </c>
      <c r="B5366" s="32" t="s">
        <v>84</v>
      </c>
      <c r="C5366" s="32" t="s">
        <v>78</v>
      </c>
      <c r="D5366" s="32" t="s">
        <v>76</v>
      </c>
      <c r="E5366" s="33">
        <v>194</v>
      </c>
      <c r="F5366" s="34">
        <v>814462.71</v>
      </c>
      <c r="G5366" s="34">
        <v>0</v>
      </c>
      <c r="H5366" s="34">
        <v>665197.72</v>
      </c>
      <c r="I5366" s="34">
        <v>0</v>
      </c>
      <c r="J5366" s="35">
        <f t="shared" si="581"/>
        <v>814462.71</v>
      </c>
      <c r="K5366" s="35">
        <f t="shared" si="582"/>
        <v>149264.99</v>
      </c>
      <c r="L5366" s="35">
        <f t="shared" si="583"/>
        <v>149264.99</v>
      </c>
      <c r="M5366" s="36">
        <f t="shared" si="584"/>
        <v>0.18326804673476088</v>
      </c>
      <c r="N5366" s="37">
        <f t="shared" si="585"/>
        <v>2024</v>
      </c>
      <c r="O5366" s="38" t="str">
        <f t="shared" si="586"/>
        <v>Q4</v>
      </c>
      <c r="P5366" s="37">
        <f t="shared" si="587"/>
        <v>10</v>
      </c>
    </row>
    <row r="5367" spans="1:16" x14ac:dyDescent="0.25">
      <c r="A5367" s="31">
        <v>45566</v>
      </c>
      <c r="B5367" s="32" t="s">
        <v>84</v>
      </c>
      <c r="C5367" s="32" t="s">
        <v>78</v>
      </c>
      <c r="D5367" s="32" t="s">
        <v>77</v>
      </c>
      <c r="E5367" s="33">
        <v>20</v>
      </c>
      <c r="F5367" s="34">
        <v>97353.2</v>
      </c>
      <c r="G5367" s="34">
        <v>4867.7</v>
      </c>
      <c r="H5367" s="34">
        <v>81117.95</v>
      </c>
      <c r="I5367" s="34">
        <v>0</v>
      </c>
      <c r="J5367" s="35">
        <f t="shared" si="581"/>
        <v>92485.5</v>
      </c>
      <c r="K5367" s="35">
        <f t="shared" si="582"/>
        <v>11367.550000000003</v>
      </c>
      <c r="L5367" s="35">
        <f t="shared" si="583"/>
        <v>11367.550000000003</v>
      </c>
      <c r="M5367" s="36">
        <f t="shared" si="584"/>
        <v>0.12291169967184049</v>
      </c>
      <c r="N5367" s="37">
        <f t="shared" si="585"/>
        <v>2024</v>
      </c>
      <c r="O5367" s="38" t="str">
        <f t="shared" si="586"/>
        <v>Q4</v>
      </c>
      <c r="P5367" s="37">
        <f t="shared" si="587"/>
        <v>10</v>
      </c>
    </row>
    <row r="5368" spans="1:16" x14ac:dyDescent="0.25">
      <c r="A5368" s="31">
        <v>45566</v>
      </c>
      <c r="B5368" s="32" t="s">
        <v>84</v>
      </c>
      <c r="C5368" s="32" t="s">
        <v>79</v>
      </c>
      <c r="D5368" s="32" t="s">
        <v>76</v>
      </c>
      <c r="E5368" s="33">
        <v>15</v>
      </c>
      <c r="F5368" s="34">
        <v>68547.95</v>
      </c>
      <c r="G5368" s="34">
        <v>0</v>
      </c>
      <c r="H5368" s="34">
        <v>55436.5</v>
      </c>
      <c r="I5368" s="34">
        <v>0</v>
      </c>
      <c r="J5368" s="35">
        <f t="shared" si="581"/>
        <v>68547.95</v>
      </c>
      <c r="K5368" s="35">
        <f t="shared" si="582"/>
        <v>13111.449999999997</v>
      </c>
      <c r="L5368" s="35">
        <f t="shared" si="583"/>
        <v>13111.449999999997</v>
      </c>
      <c r="M5368" s="36">
        <f t="shared" si="584"/>
        <v>0.19127413730096957</v>
      </c>
      <c r="N5368" s="37">
        <f t="shared" si="585"/>
        <v>2024</v>
      </c>
      <c r="O5368" s="38" t="str">
        <f t="shared" si="586"/>
        <v>Q4</v>
      </c>
      <c r="P5368" s="37">
        <f t="shared" si="587"/>
        <v>10</v>
      </c>
    </row>
    <row r="5369" spans="1:16" x14ac:dyDescent="0.25">
      <c r="A5369" s="31">
        <v>45566</v>
      </c>
      <c r="B5369" s="32" t="s">
        <v>84</v>
      </c>
      <c r="C5369" s="32" t="s">
        <v>79</v>
      </c>
      <c r="D5369" s="32" t="s">
        <v>77</v>
      </c>
      <c r="E5369" s="33">
        <v>10</v>
      </c>
      <c r="F5369" s="34">
        <v>41804.81</v>
      </c>
      <c r="G5369" s="34">
        <v>5788.74</v>
      </c>
      <c r="H5369" s="34">
        <v>32133.040000000001</v>
      </c>
      <c r="I5369" s="34">
        <v>0</v>
      </c>
      <c r="J5369" s="35">
        <f t="shared" si="581"/>
        <v>36016.07</v>
      </c>
      <c r="K5369" s="35">
        <f t="shared" si="582"/>
        <v>3883.0299999999988</v>
      </c>
      <c r="L5369" s="35">
        <f t="shared" si="583"/>
        <v>3883.0299999999988</v>
      </c>
      <c r="M5369" s="36">
        <f t="shared" si="584"/>
        <v>0.10781381755421951</v>
      </c>
      <c r="N5369" s="37">
        <f t="shared" si="585"/>
        <v>2024</v>
      </c>
      <c r="O5369" s="38" t="str">
        <f t="shared" si="586"/>
        <v>Q4</v>
      </c>
      <c r="P5369" s="37">
        <f t="shared" si="587"/>
        <v>10</v>
      </c>
    </row>
    <row r="5370" spans="1:16" x14ac:dyDescent="0.25">
      <c r="A5370" s="31">
        <v>45566</v>
      </c>
      <c r="B5370" s="32" t="s">
        <v>85</v>
      </c>
      <c r="C5370" s="32" t="s">
        <v>86</v>
      </c>
      <c r="D5370" s="32" t="s">
        <v>76</v>
      </c>
      <c r="E5370" s="33">
        <v>60</v>
      </c>
      <c r="F5370" s="34">
        <v>84792.99</v>
      </c>
      <c r="G5370" s="34">
        <v>0</v>
      </c>
      <c r="H5370" s="34">
        <v>44623.65</v>
      </c>
      <c r="I5370" s="34">
        <v>8882.8799999999992</v>
      </c>
      <c r="J5370" s="35">
        <f t="shared" si="581"/>
        <v>84792.99</v>
      </c>
      <c r="K5370" s="35">
        <f t="shared" si="582"/>
        <v>40169.340000000004</v>
      </c>
      <c r="L5370" s="35">
        <f t="shared" si="583"/>
        <v>31286.460000000006</v>
      </c>
      <c r="M5370" s="36">
        <f t="shared" si="584"/>
        <v>0.47373420845284497</v>
      </c>
      <c r="N5370" s="37">
        <f t="shared" si="585"/>
        <v>2024</v>
      </c>
      <c r="O5370" s="38" t="str">
        <f t="shared" si="586"/>
        <v>Q4</v>
      </c>
      <c r="P5370" s="37">
        <f t="shared" si="587"/>
        <v>10</v>
      </c>
    </row>
    <row r="5371" spans="1:16" x14ac:dyDescent="0.25">
      <c r="A5371" s="31">
        <v>45566</v>
      </c>
      <c r="B5371" s="32" t="s">
        <v>85</v>
      </c>
      <c r="C5371" s="32" t="s">
        <v>86</v>
      </c>
      <c r="D5371" s="32" t="s">
        <v>77</v>
      </c>
      <c r="E5371" s="33">
        <v>28</v>
      </c>
      <c r="F5371" s="34">
        <v>35644.239999999998</v>
      </c>
      <c r="G5371" s="34">
        <v>4605.78</v>
      </c>
      <c r="H5371" s="34">
        <v>19398.93</v>
      </c>
      <c r="I5371" s="34">
        <v>3279.53</v>
      </c>
      <c r="J5371" s="35">
        <f t="shared" si="581"/>
        <v>31038.46</v>
      </c>
      <c r="K5371" s="35">
        <f t="shared" si="582"/>
        <v>11639.529999999999</v>
      </c>
      <c r="L5371" s="35">
        <f t="shared" si="583"/>
        <v>8359.9999999999982</v>
      </c>
      <c r="M5371" s="36">
        <f t="shared" si="584"/>
        <v>0.37500346344502916</v>
      </c>
      <c r="N5371" s="37">
        <f t="shared" si="585"/>
        <v>2024</v>
      </c>
      <c r="O5371" s="38" t="str">
        <f t="shared" si="586"/>
        <v>Q4</v>
      </c>
      <c r="P5371" s="37">
        <f t="shared" si="587"/>
        <v>10</v>
      </c>
    </row>
    <row r="5372" spans="1:16" x14ac:dyDescent="0.25">
      <c r="A5372" s="31">
        <v>45566</v>
      </c>
      <c r="B5372" s="32" t="s">
        <v>85</v>
      </c>
      <c r="C5372" s="32" t="s">
        <v>75</v>
      </c>
      <c r="D5372" s="32" t="s">
        <v>76</v>
      </c>
      <c r="E5372" s="33">
        <v>66</v>
      </c>
      <c r="F5372" s="34">
        <v>91722.23</v>
      </c>
      <c r="G5372" s="34">
        <v>0</v>
      </c>
      <c r="H5372" s="34">
        <v>50571.48</v>
      </c>
      <c r="I5372" s="34">
        <v>0</v>
      </c>
      <c r="J5372" s="35">
        <f t="shared" si="581"/>
        <v>91722.23</v>
      </c>
      <c r="K5372" s="35">
        <f t="shared" si="582"/>
        <v>41150.749999999993</v>
      </c>
      <c r="L5372" s="35">
        <f t="shared" si="583"/>
        <v>41150.749999999993</v>
      </c>
      <c r="M5372" s="36">
        <f t="shared" si="584"/>
        <v>0.44864532840075949</v>
      </c>
      <c r="N5372" s="37">
        <f t="shared" si="585"/>
        <v>2024</v>
      </c>
      <c r="O5372" s="38" t="str">
        <f t="shared" si="586"/>
        <v>Q4</v>
      </c>
      <c r="P5372" s="37">
        <f t="shared" si="587"/>
        <v>10</v>
      </c>
    </row>
    <row r="5373" spans="1:16" x14ac:dyDescent="0.25">
      <c r="A5373" s="31">
        <v>45566</v>
      </c>
      <c r="B5373" s="32" t="s">
        <v>85</v>
      </c>
      <c r="C5373" s="32" t="s">
        <v>75</v>
      </c>
      <c r="D5373" s="32" t="s">
        <v>77</v>
      </c>
      <c r="E5373" s="33">
        <v>22</v>
      </c>
      <c r="F5373" s="34">
        <v>37666.54</v>
      </c>
      <c r="G5373" s="34">
        <v>4119.13</v>
      </c>
      <c r="H5373" s="34">
        <v>21519.62</v>
      </c>
      <c r="I5373" s="34">
        <v>0</v>
      </c>
      <c r="J5373" s="35">
        <f t="shared" si="581"/>
        <v>33547.410000000003</v>
      </c>
      <c r="K5373" s="35">
        <f t="shared" si="582"/>
        <v>12027.790000000005</v>
      </c>
      <c r="L5373" s="35">
        <f t="shared" si="583"/>
        <v>12027.790000000005</v>
      </c>
      <c r="M5373" s="36">
        <f t="shared" si="584"/>
        <v>0.35853110567999147</v>
      </c>
      <c r="N5373" s="37">
        <f t="shared" si="585"/>
        <v>2024</v>
      </c>
      <c r="O5373" s="38" t="str">
        <f t="shared" si="586"/>
        <v>Q4</v>
      </c>
      <c r="P5373" s="37">
        <f t="shared" si="587"/>
        <v>10</v>
      </c>
    </row>
    <row r="5374" spans="1:16" x14ac:dyDescent="0.25">
      <c r="A5374" s="31">
        <v>45566</v>
      </c>
      <c r="B5374" s="32" t="s">
        <v>85</v>
      </c>
      <c r="C5374" s="32" t="s">
        <v>78</v>
      </c>
      <c r="D5374" s="32" t="s">
        <v>76</v>
      </c>
      <c r="E5374" s="33">
        <v>275</v>
      </c>
      <c r="F5374" s="34">
        <v>375862.36</v>
      </c>
      <c r="G5374" s="34">
        <v>0</v>
      </c>
      <c r="H5374" s="34">
        <v>199337.34</v>
      </c>
      <c r="I5374" s="34">
        <v>0</v>
      </c>
      <c r="J5374" s="35">
        <f t="shared" si="581"/>
        <v>375862.36</v>
      </c>
      <c r="K5374" s="35">
        <f t="shared" si="582"/>
        <v>176525.02</v>
      </c>
      <c r="L5374" s="35">
        <f t="shared" si="583"/>
        <v>176525.02</v>
      </c>
      <c r="M5374" s="36">
        <f t="shared" si="584"/>
        <v>0.46965335927758234</v>
      </c>
      <c r="N5374" s="37">
        <f t="shared" si="585"/>
        <v>2024</v>
      </c>
      <c r="O5374" s="38" t="str">
        <f t="shared" si="586"/>
        <v>Q4</v>
      </c>
      <c r="P5374" s="37">
        <f t="shared" si="587"/>
        <v>10</v>
      </c>
    </row>
    <row r="5375" spans="1:16" x14ac:dyDescent="0.25">
      <c r="A5375" s="31">
        <v>45566</v>
      </c>
      <c r="B5375" s="32" t="s">
        <v>85</v>
      </c>
      <c r="C5375" s="32" t="s">
        <v>78</v>
      </c>
      <c r="D5375" s="32" t="s">
        <v>77</v>
      </c>
      <c r="E5375" s="33">
        <v>23</v>
      </c>
      <c r="F5375" s="34">
        <v>33845.760000000002</v>
      </c>
      <c r="G5375" s="34">
        <v>1692.27</v>
      </c>
      <c r="H5375" s="34">
        <v>19459.34</v>
      </c>
      <c r="I5375" s="34">
        <v>0</v>
      </c>
      <c r="J5375" s="35">
        <f t="shared" si="581"/>
        <v>32153.49</v>
      </c>
      <c r="K5375" s="35">
        <f t="shared" si="582"/>
        <v>12694.150000000001</v>
      </c>
      <c r="L5375" s="35">
        <f t="shared" si="583"/>
        <v>12694.150000000001</v>
      </c>
      <c r="M5375" s="36">
        <f t="shared" si="584"/>
        <v>0.39479851176341979</v>
      </c>
      <c r="N5375" s="37">
        <f t="shared" si="585"/>
        <v>2024</v>
      </c>
      <c r="O5375" s="38" t="str">
        <f t="shared" si="586"/>
        <v>Q4</v>
      </c>
      <c r="P5375" s="37">
        <f t="shared" si="587"/>
        <v>10</v>
      </c>
    </row>
    <row r="5376" spans="1:16" x14ac:dyDescent="0.25">
      <c r="A5376" s="31">
        <v>45566</v>
      </c>
      <c r="B5376" s="32" t="s">
        <v>85</v>
      </c>
      <c r="C5376" s="32" t="s">
        <v>79</v>
      </c>
      <c r="D5376" s="32" t="s">
        <v>76</v>
      </c>
      <c r="E5376" s="33">
        <v>16</v>
      </c>
      <c r="F5376" s="34">
        <v>19161.310000000001</v>
      </c>
      <c r="G5376" s="34">
        <v>0</v>
      </c>
      <c r="H5376" s="34">
        <v>9958.44</v>
      </c>
      <c r="I5376" s="34">
        <v>0</v>
      </c>
      <c r="J5376" s="35">
        <f t="shared" si="581"/>
        <v>19161.310000000001</v>
      </c>
      <c r="K5376" s="35">
        <f t="shared" si="582"/>
        <v>9202.8700000000008</v>
      </c>
      <c r="L5376" s="35">
        <f t="shared" si="583"/>
        <v>9202.8700000000008</v>
      </c>
      <c r="M5376" s="36">
        <f t="shared" si="584"/>
        <v>0.48028396805855134</v>
      </c>
      <c r="N5376" s="37">
        <f t="shared" si="585"/>
        <v>2024</v>
      </c>
      <c r="O5376" s="38" t="str">
        <f t="shared" si="586"/>
        <v>Q4</v>
      </c>
      <c r="P5376" s="37">
        <f t="shared" si="587"/>
        <v>10</v>
      </c>
    </row>
    <row r="5377" spans="1:16" x14ac:dyDescent="0.25">
      <c r="A5377" s="31">
        <v>45566</v>
      </c>
      <c r="B5377" s="32" t="s">
        <v>85</v>
      </c>
      <c r="C5377" s="32" t="s">
        <v>79</v>
      </c>
      <c r="D5377" s="32" t="s">
        <v>77</v>
      </c>
      <c r="E5377" s="33">
        <v>8</v>
      </c>
      <c r="F5377" s="34">
        <v>9188.15</v>
      </c>
      <c r="G5377" s="34">
        <v>971.35</v>
      </c>
      <c r="H5377" s="34">
        <v>4765.97</v>
      </c>
      <c r="I5377" s="34">
        <v>0</v>
      </c>
      <c r="J5377" s="35">
        <f t="shared" si="581"/>
        <v>8216.7999999999993</v>
      </c>
      <c r="K5377" s="35">
        <f t="shared" si="582"/>
        <v>3450.829999999999</v>
      </c>
      <c r="L5377" s="35">
        <f t="shared" si="583"/>
        <v>3450.829999999999</v>
      </c>
      <c r="M5377" s="36">
        <f t="shared" si="584"/>
        <v>0.41997249537532849</v>
      </c>
      <c r="N5377" s="37">
        <f t="shared" si="585"/>
        <v>2024</v>
      </c>
      <c r="O5377" s="38" t="str">
        <f t="shared" si="586"/>
        <v>Q4</v>
      </c>
      <c r="P5377" s="37">
        <f t="shared" si="587"/>
        <v>10</v>
      </c>
    </row>
    <row r="5378" spans="1:16" x14ac:dyDescent="0.25">
      <c r="A5378" s="31">
        <v>45597</v>
      </c>
      <c r="B5378" s="32" t="s">
        <v>74</v>
      </c>
      <c r="C5378" s="32" t="s">
        <v>86</v>
      </c>
      <c r="D5378" s="32" t="s">
        <v>76</v>
      </c>
      <c r="E5378" s="33">
        <v>187</v>
      </c>
      <c r="F5378" s="34">
        <v>76876.09</v>
      </c>
      <c r="G5378" s="34">
        <v>0</v>
      </c>
      <c r="H5378" s="34">
        <v>45959.360000000001</v>
      </c>
      <c r="I5378" s="34">
        <v>8046.94</v>
      </c>
      <c r="J5378" s="35">
        <f t="shared" ref="J5378:J5441" si="588">F5378-G5378</f>
        <v>76876.09</v>
      </c>
      <c r="K5378" s="35">
        <f t="shared" ref="K5378:K5441" si="589">J5378-H5378</f>
        <v>30916.729999999996</v>
      </c>
      <c r="L5378" s="35">
        <f t="shared" ref="L5378:L5441" si="590">K5378-I5378</f>
        <v>22869.789999999997</v>
      </c>
      <c r="M5378" s="36">
        <f t="shared" ref="M5378:M5441" si="591">IF(J5378=0,0,K5378/J5378)</f>
        <v>0.40216314331282976</v>
      </c>
      <c r="N5378" s="37">
        <f t="shared" ref="N5378:N5441" si="592">YEAR(A5378)</f>
        <v>2024</v>
      </c>
      <c r="O5378" s="38" t="str">
        <f t="shared" ref="O5378:O5441" si="593">"Q"&amp;ROUNDUP(MONTH(A5378)/3,0)</f>
        <v>Q4</v>
      </c>
      <c r="P5378" s="37">
        <f t="shared" ref="P5378:P5441" si="594">MONTH(A5378)</f>
        <v>11</v>
      </c>
    </row>
    <row r="5379" spans="1:16" x14ac:dyDescent="0.25">
      <c r="A5379" s="31">
        <v>45597</v>
      </c>
      <c r="B5379" s="32" t="s">
        <v>74</v>
      </c>
      <c r="C5379" s="32" t="s">
        <v>86</v>
      </c>
      <c r="D5379" s="32" t="s">
        <v>77</v>
      </c>
      <c r="E5379" s="33">
        <v>86</v>
      </c>
      <c r="F5379" s="34">
        <v>37176.730000000003</v>
      </c>
      <c r="G5379" s="34">
        <v>5535.59</v>
      </c>
      <c r="H5379" s="34">
        <v>21849.78</v>
      </c>
      <c r="I5379" s="34">
        <v>3441.94</v>
      </c>
      <c r="J5379" s="35">
        <f t="shared" si="588"/>
        <v>31641.140000000003</v>
      </c>
      <c r="K5379" s="35">
        <f t="shared" si="589"/>
        <v>9791.3600000000042</v>
      </c>
      <c r="L5379" s="35">
        <f t="shared" si="590"/>
        <v>6349.4200000000037</v>
      </c>
      <c r="M5379" s="36">
        <f t="shared" si="591"/>
        <v>0.30945029161401905</v>
      </c>
      <c r="N5379" s="37">
        <f t="shared" si="592"/>
        <v>2024</v>
      </c>
      <c r="O5379" s="38" t="str">
        <f t="shared" si="593"/>
        <v>Q4</v>
      </c>
      <c r="P5379" s="37">
        <f t="shared" si="594"/>
        <v>11</v>
      </c>
    </row>
    <row r="5380" spans="1:16" x14ac:dyDescent="0.25">
      <c r="A5380" s="31">
        <v>45597</v>
      </c>
      <c r="B5380" s="32" t="s">
        <v>74</v>
      </c>
      <c r="C5380" s="32" t="s">
        <v>75</v>
      </c>
      <c r="D5380" s="32" t="s">
        <v>76</v>
      </c>
      <c r="E5380" s="33">
        <v>164</v>
      </c>
      <c r="F5380" s="34">
        <v>75752.52</v>
      </c>
      <c r="G5380" s="34">
        <v>0</v>
      </c>
      <c r="H5380" s="34">
        <v>44921.53</v>
      </c>
      <c r="I5380" s="34">
        <v>0</v>
      </c>
      <c r="J5380" s="35">
        <f t="shared" si="588"/>
        <v>75752.52</v>
      </c>
      <c r="K5380" s="35">
        <f t="shared" si="589"/>
        <v>30830.990000000005</v>
      </c>
      <c r="L5380" s="35">
        <f t="shared" si="590"/>
        <v>30830.990000000005</v>
      </c>
      <c r="M5380" s="36">
        <f t="shared" si="591"/>
        <v>0.40699622930035861</v>
      </c>
      <c r="N5380" s="37">
        <f t="shared" si="592"/>
        <v>2024</v>
      </c>
      <c r="O5380" s="38" t="str">
        <f t="shared" si="593"/>
        <v>Q4</v>
      </c>
      <c r="P5380" s="37">
        <f t="shared" si="594"/>
        <v>11</v>
      </c>
    </row>
    <row r="5381" spans="1:16" x14ac:dyDescent="0.25">
      <c r="A5381" s="31">
        <v>45597</v>
      </c>
      <c r="B5381" s="32" t="s">
        <v>74</v>
      </c>
      <c r="C5381" s="32" t="s">
        <v>75</v>
      </c>
      <c r="D5381" s="32" t="s">
        <v>77</v>
      </c>
      <c r="E5381" s="33">
        <v>80</v>
      </c>
      <c r="F5381" s="34">
        <v>36537</v>
      </c>
      <c r="G5381" s="34">
        <v>5548.12</v>
      </c>
      <c r="H5381" s="34">
        <v>20904.09</v>
      </c>
      <c r="I5381" s="34">
        <v>0</v>
      </c>
      <c r="J5381" s="35">
        <f t="shared" si="588"/>
        <v>30988.880000000001</v>
      </c>
      <c r="K5381" s="35">
        <f t="shared" si="589"/>
        <v>10084.790000000001</v>
      </c>
      <c r="L5381" s="35">
        <f t="shared" si="590"/>
        <v>10084.790000000001</v>
      </c>
      <c r="M5381" s="36">
        <f t="shared" si="591"/>
        <v>0.32543254225386659</v>
      </c>
      <c r="N5381" s="37">
        <f t="shared" si="592"/>
        <v>2024</v>
      </c>
      <c r="O5381" s="38" t="str">
        <f t="shared" si="593"/>
        <v>Q4</v>
      </c>
      <c r="P5381" s="37">
        <f t="shared" si="594"/>
        <v>11</v>
      </c>
    </row>
    <row r="5382" spans="1:16" x14ac:dyDescent="0.25">
      <c r="A5382" s="31">
        <v>45597</v>
      </c>
      <c r="B5382" s="32" t="s">
        <v>74</v>
      </c>
      <c r="C5382" s="32" t="s">
        <v>78</v>
      </c>
      <c r="D5382" s="32" t="s">
        <v>76</v>
      </c>
      <c r="E5382" s="33">
        <v>744</v>
      </c>
      <c r="F5382" s="34">
        <v>331481.14</v>
      </c>
      <c r="G5382" s="34">
        <v>0</v>
      </c>
      <c r="H5382" s="34">
        <v>194438.88</v>
      </c>
      <c r="I5382" s="34">
        <v>0</v>
      </c>
      <c r="J5382" s="35">
        <f t="shared" si="588"/>
        <v>331481.14</v>
      </c>
      <c r="K5382" s="35">
        <f t="shared" si="589"/>
        <v>137042.26</v>
      </c>
      <c r="L5382" s="35">
        <f t="shared" si="590"/>
        <v>137042.26</v>
      </c>
      <c r="M5382" s="36">
        <f t="shared" si="591"/>
        <v>0.41342400354964387</v>
      </c>
      <c r="N5382" s="37">
        <f t="shared" si="592"/>
        <v>2024</v>
      </c>
      <c r="O5382" s="38" t="str">
        <f t="shared" si="593"/>
        <v>Q4</v>
      </c>
      <c r="P5382" s="37">
        <f t="shared" si="594"/>
        <v>11</v>
      </c>
    </row>
    <row r="5383" spans="1:16" x14ac:dyDescent="0.25">
      <c r="A5383" s="31">
        <v>45597</v>
      </c>
      <c r="B5383" s="32" t="s">
        <v>74</v>
      </c>
      <c r="C5383" s="32" t="s">
        <v>78</v>
      </c>
      <c r="D5383" s="32" t="s">
        <v>77</v>
      </c>
      <c r="E5383" s="33">
        <v>95</v>
      </c>
      <c r="F5383" s="34">
        <v>45664.29</v>
      </c>
      <c r="G5383" s="34">
        <v>4260.47</v>
      </c>
      <c r="H5383" s="34">
        <v>27509.54</v>
      </c>
      <c r="I5383" s="34">
        <v>0</v>
      </c>
      <c r="J5383" s="35">
        <f t="shared" si="588"/>
        <v>41403.82</v>
      </c>
      <c r="K5383" s="35">
        <f t="shared" si="589"/>
        <v>13894.279999999999</v>
      </c>
      <c r="L5383" s="35">
        <f t="shared" si="590"/>
        <v>13894.279999999999</v>
      </c>
      <c r="M5383" s="36">
        <f t="shared" si="591"/>
        <v>0.33557966390540772</v>
      </c>
      <c r="N5383" s="37">
        <f t="shared" si="592"/>
        <v>2024</v>
      </c>
      <c r="O5383" s="38" t="str">
        <f t="shared" si="593"/>
        <v>Q4</v>
      </c>
      <c r="P5383" s="37">
        <f t="shared" si="594"/>
        <v>11</v>
      </c>
    </row>
    <row r="5384" spans="1:16" x14ac:dyDescent="0.25">
      <c r="A5384" s="31">
        <v>45597</v>
      </c>
      <c r="B5384" s="32" t="s">
        <v>74</v>
      </c>
      <c r="C5384" s="32" t="s">
        <v>79</v>
      </c>
      <c r="D5384" s="32" t="s">
        <v>76</v>
      </c>
      <c r="E5384" s="33">
        <v>68</v>
      </c>
      <c r="F5384" s="34">
        <v>27785.89</v>
      </c>
      <c r="G5384" s="34">
        <v>0</v>
      </c>
      <c r="H5384" s="34">
        <v>15106.31</v>
      </c>
      <c r="I5384" s="34">
        <v>0</v>
      </c>
      <c r="J5384" s="35">
        <f t="shared" si="588"/>
        <v>27785.89</v>
      </c>
      <c r="K5384" s="35">
        <f t="shared" si="589"/>
        <v>12679.58</v>
      </c>
      <c r="L5384" s="35">
        <f t="shared" si="590"/>
        <v>12679.58</v>
      </c>
      <c r="M5384" s="36">
        <f t="shared" si="591"/>
        <v>0.45633161291576407</v>
      </c>
      <c r="N5384" s="37">
        <f t="shared" si="592"/>
        <v>2024</v>
      </c>
      <c r="O5384" s="38" t="str">
        <f t="shared" si="593"/>
        <v>Q4</v>
      </c>
      <c r="P5384" s="37">
        <f t="shared" si="594"/>
        <v>11</v>
      </c>
    </row>
    <row r="5385" spans="1:16" x14ac:dyDescent="0.25">
      <c r="A5385" s="31">
        <v>45597</v>
      </c>
      <c r="B5385" s="32" t="s">
        <v>74</v>
      </c>
      <c r="C5385" s="32" t="s">
        <v>79</v>
      </c>
      <c r="D5385" s="32" t="s">
        <v>77</v>
      </c>
      <c r="E5385" s="33">
        <v>26</v>
      </c>
      <c r="F5385" s="34">
        <v>11498.66</v>
      </c>
      <c r="G5385" s="34">
        <v>1542.16</v>
      </c>
      <c r="H5385" s="34">
        <v>6669.59</v>
      </c>
      <c r="I5385" s="34">
        <v>0</v>
      </c>
      <c r="J5385" s="35">
        <f t="shared" si="588"/>
        <v>9956.5</v>
      </c>
      <c r="K5385" s="35">
        <f t="shared" si="589"/>
        <v>3286.91</v>
      </c>
      <c r="L5385" s="35">
        <f t="shared" si="590"/>
        <v>3286.91</v>
      </c>
      <c r="M5385" s="36">
        <f t="shared" si="591"/>
        <v>0.33012705267915432</v>
      </c>
      <c r="N5385" s="37">
        <f t="shared" si="592"/>
        <v>2024</v>
      </c>
      <c r="O5385" s="38" t="str">
        <f t="shared" si="593"/>
        <v>Q4</v>
      </c>
      <c r="P5385" s="37">
        <f t="shared" si="594"/>
        <v>11</v>
      </c>
    </row>
    <row r="5386" spans="1:16" x14ac:dyDescent="0.25">
      <c r="A5386" s="31">
        <v>45597</v>
      </c>
      <c r="B5386" s="32" t="s">
        <v>80</v>
      </c>
      <c r="C5386" s="32" t="s">
        <v>86</v>
      </c>
      <c r="D5386" s="32" t="s">
        <v>76</v>
      </c>
      <c r="E5386" s="33">
        <v>82</v>
      </c>
      <c r="F5386" s="34">
        <v>500061.97</v>
      </c>
      <c r="G5386" s="34">
        <v>0</v>
      </c>
      <c r="H5386" s="34">
        <v>416967.78</v>
      </c>
      <c r="I5386" s="34">
        <v>52433.01</v>
      </c>
      <c r="J5386" s="35">
        <f t="shared" si="588"/>
        <v>500061.97</v>
      </c>
      <c r="K5386" s="35">
        <f t="shared" si="589"/>
        <v>83094.189999999944</v>
      </c>
      <c r="L5386" s="35">
        <f t="shared" si="590"/>
        <v>30661.179999999942</v>
      </c>
      <c r="M5386" s="36">
        <f t="shared" si="591"/>
        <v>0.16616778516470659</v>
      </c>
      <c r="N5386" s="37">
        <f t="shared" si="592"/>
        <v>2024</v>
      </c>
      <c r="O5386" s="38" t="str">
        <f t="shared" si="593"/>
        <v>Q4</v>
      </c>
      <c r="P5386" s="37">
        <f t="shared" si="594"/>
        <v>11</v>
      </c>
    </row>
    <row r="5387" spans="1:16" x14ac:dyDescent="0.25">
      <c r="A5387" s="31">
        <v>45597</v>
      </c>
      <c r="B5387" s="32" t="s">
        <v>80</v>
      </c>
      <c r="C5387" s="32" t="s">
        <v>86</v>
      </c>
      <c r="D5387" s="32" t="s">
        <v>77</v>
      </c>
      <c r="E5387" s="33">
        <v>40</v>
      </c>
      <c r="F5387" s="34">
        <v>219838.48</v>
      </c>
      <c r="G5387" s="34">
        <v>35155.35</v>
      </c>
      <c r="H5387" s="34">
        <v>181045.81</v>
      </c>
      <c r="I5387" s="34">
        <v>19417.61</v>
      </c>
      <c r="J5387" s="35">
        <f t="shared" si="588"/>
        <v>184683.13</v>
      </c>
      <c r="K5387" s="35">
        <f t="shared" si="589"/>
        <v>3637.320000000007</v>
      </c>
      <c r="L5387" s="35">
        <f t="shared" si="590"/>
        <v>-15780.289999999994</v>
      </c>
      <c r="M5387" s="36">
        <f t="shared" si="591"/>
        <v>1.9694922865992184E-2</v>
      </c>
      <c r="N5387" s="37">
        <f t="shared" si="592"/>
        <v>2024</v>
      </c>
      <c r="O5387" s="38" t="str">
        <f t="shared" si="593"/>
        <v>Q4</v>
      </c>
      <c r="P5387" s="37">
        <f t="shared" si="594"/>
        <v>11</v>
      </c>
    </row>
    <row r="5388" spans="1:16" x14ac:dyDescent="0.25">
      <c r="A5388" s="31">
        <v>45597</v>
      </c>
      <c r="B5388" s="32" t="s">
        <v>80</v>
      </c>
      <c r="C5388" s="32" t="s">
        <v>75</v>
      </c>
      <c r="D5388" s="32" t="s">
        <v>76</v>
      </c>
      <c r="E5388" s="33">
        <v>72</v>
      </c>
      <c r="F5388" s="34">
        <v>414495.64</v>
      </c>
      <c r="G5388" s="34">
        <v>0</v>
      </c>
      <c r="H5388" s="34">
        <v>355110.25</v>
      </c>
      <c r="I5388" s="34">
        <v>0</v>
      </c>
      <c r="J5388" s="35">
        <f t="shared" si="588"/>
        <v>414495.64</v>
      </c>
      <c r="K5388" s="35">
        <f t="shared" si="589"/>
        <v>59385.390000000014</v>
      </c>
      <c r="L5388" s="35">
        <f t="shared" si="590"/>
        <v>59385.390000000014</v>
      </c>
      <c r="M5388" s="36">
        <f t="shared" si="591"/>
        <v>0.14327144671533823</v>
      </c>
      <c r="N5388" s="37">
        <f t="shared" si="592"/>
        <v>2024</v>
      </c>
      <c r="O5388" s="38" t="str">
        <f t="shared" si="593"/>
        <v>Q4</v>
      </c>
      <c r="P5388" s="37">
        <f t="shared" si="594"/>
        <v>11</v>
      </c>
    </row>
    <row r="5389" spans="1:16" x14ac:dyDescent="0.25">
      <c r="A5389" s="31">
        <v>45597</v>
      </c>
      <c r="B5389" s="32" t="s">
        <v>80</v>
      </c>
      <c r="C5389" s="32" t="s">
        <v>75</v>
      </c>
      <c r="D5389" s="32" t="s">
        <v>77</v>
      </c>
      <c r="E5389" s="33">
        <v>20</v>
      </c>
      <c r="F5389" s="34">
        <v>109796.21</v>
      </c>
      <c r="G5389" s="34">
        <v>18195.490000000002</v>
      </c>
      <c r="H5389" s="34">
        <v>93942.33</v>
      </c>
      <c r="I5389" s="34">
        <v>0</v>
      </c>
      <c r="J5389" s="35">
        <f t="shared" si="588"/>
        <v>91600.72</v>
      </c>
      <c r="K5389" s="35">
        <f t="shared" si="589"/>
        <v>-2341.6100000000006</v>
      </c>
      <c r="L5389" s="35">
        <f t="shared" si="590"/>
        <v>-2341.6100000000006</v>
      </c>
      <c r="M5389" s="36">
        <f t="shared" si="591"/>
        <v>-2.5563227013936141E-2</v>
      </c>
      <c r="N5389" s="37">
        <f t="shared" si="592"/>
        <v>2024</v>
      </c>
      <c r="O5389" s="38" t="str">
        <f t="shared" si="593"/>
        <v>Q4</v>
      </c>
      <c r="P5389" s="37">
        <f t="shared" si="594"/>
        <v>11</v>
      </c>
    </row>
    <row r="5390" spans="1:16" x14ac:dyDescent="0.25">
      <c r="A5390" s="31">
        <v>45597</v>
      </c>
      <c r="B5390" s="32" t="s">
        <v>80</v>
      </c>
      <c r="C5390" s="32" t="s">
        <v>78</v>
      </c>
      <c r="D5390" s="32" t="s">
        <v>76</v>
      </c>
      <c r="E5390" s="33">
        <v>114</v>
      </c>
      <c r="F5390" s="34">
        <v>726623.43</v>
      </c>
      <c r="G5390" s="34">
        <v>0</v>
      </c>
      <c r="H5390" s="34">
        <v>618417.26</v>
      </c>
      <c r="I5390" s="34">
        <v>0</v>
      </c>
      <c r="J5390" s="35">
        <f t="shared" si="588"/>
        <v>726623.43</v>
      </c>
      <c r="K5390" s="35">
        <f t="shared" si="589"/>
        <v>108206.17000000004</v>
      </c>
      <c r="L5390" s="35">
        <f t="shared" si="590"/>
        <v>108206.17000000004</v>
      </c>
      <c r="M5390" s="36">
        <f t="shared" si="591"/>
        <v>0.14891643392231385</v>
      </c>
      <c r="N5390" s="37">
        <f t="shared" si="592"/>
        <v>2024</v>
      </c>
      <c r="O5390" s="38" t="str">
        <f t="shared" si="593"/>
        <v>Q4</v>
      </c>
      <c r="P5390" s="37">
        <f t="shared" si="594"/>
        <v>11</v>
      </c>
    </row>
    <row r="5391" spans="1:16" x14ac:dyDescent="0.25">
      <c r="A5391" s="31">
        <v>45597</v>
      </c>
      <c r="B5391" s="32" t="s">
        <v>80</v>
      </c>
      <c r="C5391" s="32" t="s">
        <v>78</v>
      </c>
      <c r="D5391" s="32" t="s">
        <v>77</v>
      </c>
      <c r="E5391" s="33">
        <v>29</v>
      </c>
      <c r="F5391" s="34">
        <v>211485.72</v>
      </c>
      <c r="G5391" s="34">
        <v>19551.099999999999</v>
      </c>
      <c r="H5391" s="34">
        <v>176513.49</v>
      </c>
      <c r="I5391" s="34">
        <v>0</v>
      </c>
      <c r="J5391" s="35">
        <f t="shared" si="588"/>
        <v>191934.62</v>
      </c>
      <c r="K5391" s="35">
        <f t="shared" si="589"/>
        <v>15421.130000000005</v>
      </c>
      <c r="L5391" s="35">
        <f t="shared" si="590"/>
        <v>15421.130000000005</v>
      </c>
      <c r="M5391" s="36">
        <f t="shared" si="591"/>
        <v>8.0345744816646442E-2</v>
      </c>
      <c r="N5391" s="37">
        <f t="shared" si="592"/>
        <v>2024</v>
      </c>
      <c r="O5391" s="38" t="str">
        <f t="shared" si="593"/>
        <v>Q4</v>
      </c>
      <c r="P5391" s="37">
        <f t="shared" si="594"/>
        <v>11</v>
      </c>
    </row>
    <row r="5392" spans="1:16" x14ac:dyDescent="0.25">
      <c r="A5392" s="31">
        <v>45597</v>
      </c>
      <c r="B5392" s="32" t="s">
        <v>80</v>
      </c>
      <c r="C5392" s="32" t="s">
        <v>79</v>
      </c>
      <c r="D5392" s="32" t="s">
        <v>76</v>
      </c>
      <c r="E5392" s="33">
        <v>31</v>
      </c>
      <c r="F5392" s="34">
        <v>193873.33</v>
      </c>
      <c r="G5392" s="34">
        <v>0</v>
      </c>
      <c r="H5392" s="34">
        <v>160939.94</v>
      </c>
      <c r="I5392" s="34">
        <v>0</v>
      </c>
      <c r="J5392" s="35">
        <f t="shared" si="588"/>
        <v>193873.33</v>
      </c>
      <c r="K5392" s="35">
        <f t="shared" si="589"/>
        <v>32933.389999999985</v>
      </c>
      <c r="L5392" s="35">
        <f t="shared" si="590"/>
        <v>32933.389999999985</v>
      </c>
      <c r="M5392" s="36">
        <f t="shared" si="591"/>
        <v>0.16987065729979459</v>
      </c>
      <c r="N5392" s="37">
        <f t="shared" si="592"/>
        <v>2024</v>
      </c>
      <c r="O5392" s="38" t="str">
        <f t="shared" si="593"/>
        <v>Q4</v>
      </c>
      <c r="P5392" s="37">
        <f t="shared" si="594"/>
        <v>11</v>
      </c>
    </row>
    <row r="5393" spans="1:16" x14ac:dyDescent="0.25">
      <c r="A5393" s="31">
        <v>45597</v>
      </c>
      <c r="B5393" s="32" t="s">
        <v>80</v>
      </c>
      <c r="C5393" s="32" t="s">
        <v>79</v>
      </c>
      <c r="D5393" s="32" t="s">
        <v>77</v>
      </c>
      <c r="E5393" s="33">
        <v>15</v>
      </c>
      <c r="F5393" s="34">
        <v>77218.19</v>
      </c>
      <c r="G5393" s="34">
        <v>12576.68</v>
      </c>
      <c r="H5393" s="34">
        <v>67696.22</v>
      </c>
      <c r="I5393" s="34">
        <v>0</v>
      </c>
      <c r="J5393" s="35">
        <f t="shared" si="588"/>
        <v>64641.51</v>
      </c>
      <c r="K5393" s="35">
        <f t="shared" si="589"/>
        <v>-3054.7099999999991</v>
      </c>
      <c r="L5393" s="35">
        <f t="shared" si="590"/>
        <v>-3054.7099999999991</v>
      </c>
      <c r="M5393" s="36">
        <f t="shared" si="591"/>
        <v>-4.7256167128521577E-2</v>
      </c>
      <c r="N5393" s="37">
        <f t="shared" si="592"/>
        <v>2024</v>
      </c>
      <c r="O5393" s="38" t="str">
        <f t="shared" si="593"/>
        <v>Q4</v>
      </c>
      <c r="P5393" s="37">
        <f t="shared" si="594"/>
        <v>11</v>
      </c>
    </row>
    <row r="5394" spans="1:16" x14ac:dyDescent="0.25">
      <c r="A5394" s="31">
        <v>45597</v>
      </c>
      <c r="B5394" s="32" t="s">
        <v>81</v>
      </c>
      <c r="C5394" s="32" t="s">
        <v>86</v>
      </c>
      <c r="D5394" s="32" t="s">
        <v>76</v>
      </c>
      <c r="E5394" s="33">
        <v>135</v>
      </c>
      <c r="F5394" s="34">
        <v>103873.4</v>
      </c>
      <c r="G5394" s="34">
        <v>0</v>
      </c>
      <c r="H5394" s="34">
        <v>45280.74</v>
      </c>
      <c r="I5394" s="34">
        <v>10893.71</v>
      </c>
      <c r="J5394" s="35">
        <f t="shared" si="588"/>
        <v>103873.4</v>
      </c>
      <c r="K5394" s="35">
        <f t="shared" si="589"/>
        <v>58592.659999999996</v>
      </c>
      <c r="L5394" s="35">
        <f t="shared" si="590"/>
        <v>47698.95</v>
      </c>
      <c r="M5394" s="36">
        <f t="shared" si="591"/>
        <v>0.56407761756137764</v>
      </c>
      <c r="N5394" s="37">
        <f t="shared" si="592"/>
        <v>2024</v>
      </c>
      <c r="O5394" s="38" t="str">
        <f t="shared" si="593"/>
        <v>Q4</v>
      </c>
      <c r="P5394" s="37">
        <f t="shared" si="594"/>
        <v>11</v>
      </c>
    </row>
    <row r="5395" spans="1:16" x14ac:dyDescent="0.25">
      <c r="A5395" s="31">
        <v>45597</v>
      </c>
      <c r="B5395" s="32" t="s">
        <v>81</v>
      </c>
      <c r="C5395" s="32" t="s">
        <v>86</v>
      </c>
      <c r="D5395" s="32" t="s">
        <v>77</v>
      </c>
      <c r="E5395" s="33">
        <v>53</v>
      </c>
      <c r="F5395" s="34">
        <v>43277.54</v>
      </c>
      <c r="G5395" s="34">
        <v>6247.28</v>
      </c>
      <c r="H5395" s="34">
        <v>19081.32</v>
      </c>
      <c r="I5395" s="34">
        <v>3923.18</v>
      </c>
      <c r="J5395" s="35">
        <f t="shared" si="588"/>
        <v>37030.26</v>
      </c>
      <c r="K5395" s="35">
        <f t="shared" si="589"/>
        <v>17948.940000000002</v>
      </c>
      <c r="L5395" s="35">
        <f t="shared" si="590"/>
        <v>14025.760000000002</v>
      </c>
      <c r="M5395" s="36">
        <f t="shared" si="591"/>
        <v>0.48471007224902019</v>
      </c>
      <c r="N5395" s="37">
        <f t="shared" si="592"/>
        <v>2024</v>
      </c>
      <c r="O5395" s="38" t="str">
        <f t="shared" si="593"/>
        <v>Q4</v>
      </c>
      <c r="P5395" s="37">
        <f t="shared" si="594"/>
        <v>11</v>
      </c>
    </row>
    <row r="5396" spans="1:16" x14ac:dyDescent="0.25">
      <c r="A5396" s="31">
        <v>45597</v>
      </c>
      <c r="B5396" s="32" t="s">
        <v>81</v>
      </c>
      <c r="C5396" s="32" t="s">
        <v>75</v>
      </c>
      <c r="D5396" s="32" t="s">
        <v>76</v>
      </c>
      <c r="E5396" s="33">
        <v>111</v>
      </c>
      <c r="F5396" s="34">
        <v>90099.38</v>
      </c>
      <c r="G5396" s="34">
        <v>0</v>
      </c>
      <c r="H5396" s="34">
        <v>40284.239999999998</v>
      </c>
      <c r="I5396" s="34">
        <v>0</v>
      </c>
      <c r="J5396" s="35">
        <f t="shared" si="588"/>
        <v>90099.38</v>
      </c>
      <c r="K5396" s="35">
        <f t="shared" si="589"/>
        <v>49815.140000000007</v>
      </c>
      <c r="L5396" s="35">
        <f t="shared" si="590"/>
        <v>49815.140000000007</v>
      </c>
      <c r="M5396" s="36">
        <f t="shared" si="591"/>
        <v>0.55289104098163611</v>
      </c>
      <c r="N5396" s="37">
        <f t="shared" si="592"/>
        <v>2024</v>
      </c>
      <c r="O5396" s="38" t="str">
        <f t="shared" si="593"/>
        <v>Q4</v>
      </c>
      <c r="P5396" s="37">
        <f t="shared" si="594"/>
        <v>11</v>
      </c>
    </row>
    <row r="5397" spans="1:16" x14ac:dyDescent="0.25">
      <c r="A5397" s="31">
        <v>45597</v>
      </c>
      <c r="B5397" s="32" t="s">
        <v>81</v>
      </c>
      <c r="C5397" s="32" t="s">
        <v>75</v>
      </c>
      <c r="D5397" s="32" t="s">
        <v>77</v>
      </c>
      <c r="E5397" s="33">
        <v>54</v>
      </c>
      <c r="F5397" s="34">
        <v>41085.33</v>
      </c>
      <c r="G5397" s="34">
        <v>5829.59</v>
      </c>
      <c r="H5397" s="34">
        <v>18701.599999999999</v>
      </c>
      <c r="I5397" s="34">
        <v>0</v>
      </c>
      <c r="J5397" s="35">
        <f t="shared" si="588"/>
        <v>35255.740000000005</v>
      </c>
      <c r="K5397" s="35">
        <f t="shared" si="589"/>
        <v>16554.140000000007</v>
      </c>
      <c r="L5397" s="35">
        <f t="shared" si="590"/>
        <v>16554.140000000007</v>
      </c>
      <c r="M5397" s="36">
        <f t="shared" si="591"/>
        <v>0.4695445337411725</v>
      </c>
      <c r="N5397" s="37">
        <f t="shared" si="592"/>
        <v>2024</v>
      </c>
      <c r="O5397" s="38" t="str">
        <f t="shared" si="593"/>
        <v>Q4</v>
      </c>
      <c r="P5397" s="37">
        <f t="shared" si="594"/>
        <v>11</v>
      </c>
    </row>
    <row r="5398" spans="1:16" x14ac:dyDescent="0.25">
      <c r="A5398" s="31">
        <v>45597</v>
      </c>
      <c r="B5398" s="32" t="s">
        <v>81</v>
      </c>
      <c r="C5398" s="32" t="s">
        <v>78</v>
      </c>
      <c r="D5398" s="32" t="s">
        <v>76</v>
      </c>
      <c r="E5398" s="33">
        <v>426</v>
      </c>
      <c r="F5398" s="34">
        <v>345878.48</v>
      </c>
      <c r="G5398" s="34">
        <v>0</v>
      </c>
      <c r="H5398" s="34">
        <v>152002.6</v>
      </c>
      <c r="I5398" s="34">
        <v>0</v>
      </c>
      <c r="J5398" s="35">
        <f t="shared" si="588"/>
        <v>345878.48</v>
      </c>
      <c r="K5398" s="35">
        <f t="shared" si="589"/>
        <v>193875.87999999998</v>
      </c>
      <c r="L5398" s="35">
        <f t="shared" si="590"/>
        <v>193875.87999999998</v>
      </c>
      <c r="M5398" s="36">
        <f t="shared" si="591"/>
        <v>0.56053177983203806</v>
      </c>
      <c r="N5398" s="37">
        <f t="shared" si="592"/>
        <v>2024</v>
      </c>
      <c r="O5398" s="38" t="str">
        <f t="shared" si="593"/>
        <v>Q4</v>
      </c>
      <c r="P5398" s="37">
        <f t="shared" si="594"/>
        <v>11</v>
      </c>
    </row>
    <row r="5399" spans="1:16" x14ac:dyDescent="0.25">
      <c r="A5399" s="31">
        <v>45597</v>
      </c>
      <c r="B5399" s="32" t="s">
        <v>81</v>
      </c>
      <c r="C5399" s="32" t="s">
        <v>78</v>
      </c>
      <c r="D5399" s="32" t="s">
        <v>77</v>
      </c>
      <c r="E5399" s="33">
        <v>74</v>
      </c>
      <c r="F5399" s="34">
        <v>53622.18</v>
      </c>
      <c r="G5399" s="34">
        <v>3902.39</v>
      </c>
      <c r="H5399" s="34">
        <v>23287.86</v>
      </c>
      <c r="I5399" s="34">
        <v>0</v>
      </c>
      <c r="J5399" s="35">
        <f t="shared" si="588"/>
        <v>49719.79</v>
      </c>
      <c r="K5399" s="35">
        <f t="shared" si="589"/>
        <v>26431.93</v>
      </c>
      <c r="L5399" s="35">
        <f t="shared" si="590"/>
        <v>26431.93</v>
      </c>
      <c r="M5399" s="36">
        <f t="shared" si="591"/>
        <v>0.53161789299592777</v>
      </c>
      <c r="N5399" s="37">
        <f t="shared" si="592"/>
        <v>2024</v>
      </c>
      <c r="O5399" s="38" t="str">
        <f t="shared" si="593"/>
        <v>Q4</v>
      </c>
      <c r="P5399" s="37">
        <f t="shared" si="594"/>
        <v>11</v>
      </c>
    </row>
    <row r="5400" spans="1:16" x14ac:dyDescent="0.25">
      <c r="A5400" s="31">
        <v>45597</v>
      </c>
      <c r="B5400" s="32" t="s">
        <v>81</v>
      </c>
      <c r="C5400" s="32" t="s">
        <v>79</v>
      </c>
      <c r="D5400" s="32" t="s">
        <v>76</v>
      </c>
      <c r="E5400" s="33">
        <v>46</v>
      </c>
      <c r="F5400" s="34">
        <v>42383.59</v>
      </c>
      <c r="G5400" s="34">
        <v>0</v>
      </c>
      <c r="H5400" s="34">
        <v>18756.759999999998</v>
      </c>
      <c r="I5400" s="34">
        <v>0</v>
      </c>
      <c r="J5400" s="35">
        <f t="shared" si="588"/>
        <v>42383.59</v>
      </c>
      <c r="K5400" s="35">
        <f t="shared" si="589"/>
        <v>23626.829999999998</v>
      </c>
      <c r="L5400" s="35">
        <f t="shared" si="590"/>
        <v>23626.829999999998</v>
      </c>
      <c r="M5400" s="36">
        <f t="shared" si="591"/>
        <v>0.55745230642331145</v>
      </c>
      <c r="N5400" s="37">
        <f t="shared" si="592"/>
        <v>2024</v>
      </c>
      <c r="O5400" s="38" t="str">
        <f t="shared" si="593"/>
        <v>Q4</v>
      </c>
      <c r="P5400" s="37">
        <f t="shared" si="594"/>
        <v>11</v>
      </c>
    </row>
    <row r="5401" spans="1:16" x14ac:dyDescent="0.25">
      <c r="A5401" s="31">
        <v>45597</v>
      </c>
      <c r="B5401" s="32" t="s">
        <v>81</v>
      </c>
      <c r="C5401" s="32" t="s">
        <v>79</v>
      </c>
      <c r="D5401" s="32" t="s">
        <v>77</v>
      </c>
      <c r="E5401" s="33">
        <v>20</v>
      </c>
      <c r="F5401" s="34">
        <v>13556.1</v>
      </c>
      <c r="G5401" s="34">
        <v>2295.5500000000002</v>
      </c>
      <c r="H5401" s="34">
        <v>6048.8</v>
      </c>
      <c r="I5401" s="34">
        <v>0</v>
      </c>
      <c r="J5401" s="35">
        <f t="shared" si="588"/>
        <v>11260.55</v>
      </c>
      <c r="K5401" s="35">
        <f t="shared" si="589"/>
        <v>5211.7499999999991</v>
      </c>
      <c r="L5401" s="35">
        <f t="shared" si="590"/>
        <v>5211.7499999999991</v>
      </c>
      <c r="M5401" s="36">
        <f t="shared" si="591"/>
        <v>0.4628326325090692</v>
      </c>
      <c r="N5401" s="37">
        <f t="shared" si="592"/>
        <v>2024</v>
      </c>
      <c r="O5401" s="38" t="str">
        <f t="shared" si="593"/>
        <v>Q4</v>
      </c>
      <c r="P5401" s="37">
        <f t="shared" si="594"/>
        <v>11</v>
      </c>
    </row>
    <row r="5402" spans="1:16" x14ac:dyDescent="0.25">
      <c r="A5402" s="31">
        <v>45597</v>
      </c>
      <c r="B5402" s="32" t="s">
        <v>82</v>
      </c>
      <c r="C5402" s="32" t="s">
        <v>86</v>
      </c>
      <c r="D5402" s="32" t="s">
        <v>76</v>
      </c>
      <c r="E5402" s="33">
        <v>380</v>
      </c>
      <c r="F5402" s="34">
        <v>43139.15</v>
      </c>
      <c r="G5402" s="34">
        <v>0</v>
      </c>
      <c r="H5402" s="34">
        <v>34222.300000000003</v>
      </c>
      <c r="I5402" s="34">
        <v>4553.62</v>
      </c>
      <c r="J5402" s="35">
        <f t="shared" si="588"/>
        <v>43139.15</v>
      </c>
      <c r="K5402" s="35">
        <f t="shared" si="589"/>
        <v>8916.8499999999985</v>
      </c>
      <c r="L5402" s="35">
        <f t="shared" si="590"/>
        <v>4363.2299999999987</v>
      </c>
      <c r="M5402" s="36">
        <f t="shared" si="591"/>
        <v>0.20669971476025834</v>
      </c>
      <c r="N5402" s="37">
        <f t="shared" si="592"/>
        <v>2024</v>
      </c>
      <c r="O5402" s="38" t="str">
        <f t="shared" si="593"/>
        <v>Q4</v>
      </c>
      <c r="P5402" s="37">
        <f t="shared" si="594"/>
        <v>11</v>
      </c>
    </row>
    <row r="5403" spans="1:16" x14ac:dyDescent="0.25">
      <c r="A5403" s="31">
        <v>45597</v>
      </c>
      <c r="B5403" s="32" t="s">
        <v>82</v>
      </c>
      <c r="C5403" s="32" t="s">
        <v>86</v>
      </c>
      <c r="D5403" s="32" t="s">
        <v>77</v>
      </c>
      <c r="E5403" s="33">
        <v>163</v>
      </c>
      <c r="F5403" s="34">
        <v>19109.560000000001</v>
      </c>
      <c r="G5403" s="34">
        <v>3121.21</v>
      </c>
      <c r="H5403" s="34">
        <v>15777.98</v>
      </c>
      <c r="I5403" s="34">
        <v>1687.43</v>
      </c>
      <c r="J5403" s="35">
        <f t="shared" si="588"/>
        <v>15988.350000000002</v>
      </c>
      <c r="K5403" s="35">
        <f t="shared" si="589"/>
        <v>210.37000000000262</v>
      </c>
      <c r="L5403" s="35">
        <f t="shared" si="590"/>
        <v>-1477.0599999999974</v>
      </c>
      <c r="M5403" s="36">
        <f t="shared" si="591"/>
        <v>1.3157705454284062E-2</v>
      </c>
      <c r="N5403" s="37">
        <f t="shared" si="592"/>
        <v>2024</v>
      </c>
      <c r="O5403" s="38" t="str">
        <f t="shared" si="593"/>
        <v>Q4</v>
      </c>
      <c r="P5403" s="37">
        <f t="shared" si="594"/>
        <v>11</v>
      </c>
    </row>
    <row r="5404" spans="1:16" x14ac:dyDescent="0.25">
      <c r="A5404" s="31">
        <v>45597</v>
      </c>
      <c r="B5404" s="32" t="s">
        <v>82</v>
      </c>
      <c r="C5404" s="32" t="s">
        <v>75</v>
      </c>
      <c r="D5404" s="32" t="s">
        <v>76</v>
      </c>
      <c r="E5404" s="33">
        <v>296</v>
      </c>
      <c r="F5404" s="34">
        <v>31973.3</v>
      </c>
      <c r="G5404" s="34">
        <v>0</v>
      </c>
      <c r="H5404" s="34">
        <v>25513.759999999998</v>
      </c>
      <c r="I5404" s="34">
        <v>0</v>
      </c>
      <c r="J5404" s="35">
        <f t="shared" si="588"/>
        <v>31973.3</v>
      </c>
      <c r="K5404" s="35">
        <f t="shared" si="589"/>
        <v>6459.5400000000009</v>
      </c>
      <c r="L5404" s="35">
        <f t="shared" si="590"/>
        <v>6459.5400000000009</v>
      </c>
      <c r="M5404" s="36">
        <f t="shared" si="591"/>
        <v>0.20202919310799952</v>
      </c>
      <c r="N5404" s="37">
        <f t="shared" si="592"/>
        <v>2024</v>
      </c>
      <c r="O5404" s="38" t="str">
        <f t="shared" si="593"/>
        <v>Q4</v>
      </c>
      <c r="P5404" s="37">
        <f t="shared" si="594"/>
        <v>11</v>
      </c>
    </row>
    <row r="5405" spans="1:16" x14ac:dyDescent="0.25">
      <c r="A5405" s="31">
        <v>45597</v>
      </c>
      <c r="B5405" s="32" t="s">
        <v>82</v>
      </c>
      <c r="C5405" s="32" t="s">
        <v>75</v>
      </c>
      <c r="D5405" s="32" t="s">
        <v>77</v>
      </c>
      <c r="E5405" s="33">
        <v>153</v>
      </c>
      <c r="F5405" s="34">
        <v>15299.43</v>
      </c>
      <c r="G5405" s="34">
        <v>2360.0700000000002</v>
      </c>
      <c r="H5405" s="34">
        <v>12272.8</v>
      </c>
      <c r="I5405" s="34">
        <v>0</v>
      </c>
      <c r="J5405" s="35">
        <f t="shared" si="588"/>
        <v>12939.36</v>
      </c>
      <c r="K5405" s="35">
        <f t="shared" si="589"/>
        <v>666.56000000000131</v>
      </c>
      <c r="L5405" s="35">
        <f t="shared" si="590"/>
        <v>666.56000000000131</v>
      </c>
      <c r="M5405" s="36">
        <f t="shared" si="591"/>
        <v>5.151413980289607E-2</v>
      </c>
      <c r="N5405" s="37">
        <f t="shared" si="592"/>
        <v>2024</v>
      </c>
      <c r="O5405" s="38" t="str">
        <f t="shared" si="593"/>
        <v>Q4</v>
      </c>
      <c r="P5405" s="37">
        <f t="shared" si="594"/>
        <v>11</v>
      </c>
    </row>
    <row r="5406" spans="1:16" x14ac:dyDescent="0.25">
      <c r="A5406" s="31">
        <v>45597</v>
      </c>
      <c r="B5406" s="32" t="s">
        <v>82</v>
      </c>
      <c r="C5406" s="32" t="s">
        <v>78</v>
      </c>
      <c r="D5406" s="32" t="s">
        <v>76</v>
      </c>
      <c r="E5406" s="33">
        <v>1887</v>
      </c>
      <c r="F5406" s="34">
        <v>217192.1</v>
      </c>
      <c r="G5406" s="34">
        <v>0</v>
      </c>
      <c r="H5406" s="34">
        <v>175180.11</v>
      </c>
      <c r="I5406" s="34">
        <v>0</v>
      </c>
      <c r="J5406" s="35">
        <f t="shared" si="588"/>
        <v>217192.1</v>
      </c>
      <c r="K5406" s="35">
        <f t="shared" si="589"/>
        <v>42011.99000000002</v>
      </c>
      <c r="L5406" s="35">
        <f t="shared" si="590"/>
        <v>42011.99000000002</v>
      </c>
      <c r="M5406" s="36">
        <f t="shared" si="591"/>
        <v>0.19343240384894303</v>
      </c>
      <c r="N5406" s="37">
        <f t="shared" si="592"/>
        <v>2024</v>
      </c>
      <c r="O5406" s="38" t="str">
        <f t="shared" si="593"/>
        <v>Q4</v>
      </c>
      <c r="P5406" s="37">
        <f t="shared" si="594"/>
        <v>11</v>
      </c>
    </row>
    <row r="5407" spans="1:16" x14ac:dyDescent="0.25">
      <c r="A5407" s="31">
        <v>45597</v>
      </c>
      <c r="B5407" s="32" t="s">
        <v>82</v>
      </c>
      <c r="C5407" s="32" t="s">
        <v>78</v>
      </c>
      <c r="D5407" s="32" t="s">
        <v>77</v>
      </c>
      <c r="E5407" s="33">
        <v>314</v>
      </c>
      <c r="F5407" s="34">
        <v>35748.42</v>
      </c>
      <c r="G5407" s="34">
        <v>3318.13</v>
      </c>
      <c r="H5407" s="34">
        <v>28538.47</v>
      </c>
      <c r="I5407" s="34">
        <v>0</v>
      </c>
      <c r="J5407" s="35">
        <f t="shared" si="588"/>
        <v>32430.289999999997</v>
      </c>
      <c r="K5407" s="35">
        <f t="shared" si="589"/>
        <v>3891.8199999999961</v>
      </c>
      <c r="L5407" s="35">
        <f t="shared" si="590"/>
        <v>3891.8199999999961</v>
      </c>
      <c r="M5407" s="36">
        <f t="shared" si="591"/>
        <v>0.12000571071057324</v>
      </c>
      <c r="N5407" s="37">
        <f t="shared" si="592"/>
        <v>2024</v>
      </c>
      <c r="O5407" s="38" t="str">
        <f t="shared" si="593"/>
        <v>Q4</v>
      </c>
      <c r="P5407" s="37">
        <f t="shared" si="594"/>
        <v>11</v>
      </c>
    </row>
    <row r="5408" spans="1:16" x14ac:dyDescent="0.25">
      <c r="A5408" s="31">
        <v>45597</v>
      </c>
      <c r="B5408" s="32" t="s">
        <v>82</v>
      </c>
      <c r="C5408" s="32" t="s">
        <v>79</v>
      </c>
      <c r="D5408" s="32" t="s">
        <v>76</v>
      </c>
      <c r="E5408" s="33">
        <v>133</v>
      </c>
      <c r="F5408" s="34">
        <v>13776.25</v>
      </c>
      <c r="G5408" s="34">
        <v>0</v>
      </c>
      <c r="H5408" s="34">
        <v>11034.88</v>
      </c>
      <c r="I5408" s="34">
        <v>0</v>
      </c>
      <c r="J5408" s="35">
        <f t="shared" si="588"/>
        <v>13776.25</v>
      </c>
      <c r="K5408" s="35">
        <f t="shared" si="589"/>
        <v>2741.3700000000008</v>
      </c>
      <c r="L5408" s="35">
        <f t="shared" si="590"/>
        <v>2741.3700000000008</v>
      </c>
      <c r="M5408" s="36">
        <f t="shared" si="591"/>
        <v>0.19899246892296529</v>
      </c>
      <c r="N5408" s="37">
        <f t="shared" si="592"/>
        <v>2024</v>
      </c>
      <c r="O5408" s="38" t="str">
        <f t="shared" si="593"/>
        <v>Q4</v>
      </c>
      <c r="P5408" s="37">
        <f t="shared" si="594"/>
        <v>11</v>
      </c>
    </row>
    <row r="5409" spans="1:16" x14ac:dyDescent="0.25">
      <c r="A5409" s="31">
        <v>45597</v>
      </c>
      <c r="B5409" s="32" t="s">
        <v>82</v>
      </c>
      <c r="C5409" s="32" t="s">
        <v>79</v>
      </c>
      <c r="D5409" s="32" t="s">
        <v>77</v>
      </c>
      <c r="E5409" s="33">
        <v>55</v>
      </c>
      <c r="F5409" s="34">
        <v>6312.93</v>
      </c>
      <c r="G5409" s="34">
        <v>909.94</v>
      </c>
      <c r="H5409" s="34">
        <v>4957.6400000000003</v>
      </c>
      <c r="I5409" s="34">
        <v>0</v>
      </c>
      <c r="J5409" s="35">
        <f t="shared" si="588"/>
        <v>5402.99</v>
      </c>
      <c r="K5409" s="35">
        <f t="shared" si="589"/>
        <v>445.34999999999945</v>
      </c>
      <c r="L5409" s="35">
        <f t="shared" si="590"/>
        <v>445.34999999999945</v>
      </c>
      <c r="M5409" s="36">
        <f t="shared" si="591"/>
        <v>8.2426582318308836E-2</v>
      </c>
      <c r="N5409" s="37">
        <f t="shared" si="592"/>
        <v>2024</v>
      </c>
      <c r="O5409" s="38" t="str">
        <f t="shared" si="593"/>
        <v>Q4</v>
      </c>
      <c r="P5409" s="37">
        <f t="shared" si="594"/>
        <v>11</v>
      </c>
    </row>
    <row r="5410" spans="1:16" x14ac:dyDescent="0.25">
      <c r="A5410" s="31">
        <v>45597</v>
      </c>
      <c r="B5410" s="32" t="s">
        <v>83</v>
      </c>
      <c r="C5410" s="32" t="s">
        <v>86</v>
      </c>
      <c r="D5410" s="32" t="s">
        <v>76</v>
      </c>
      <c r="E5410" s="33">
        <v>130</v>
      </c>
      <c r="F5410" s="34">
        <v>81074.12</v>
      </c>
      <c r="G5410" s="34">
        <v>0</v>
      </c>
      <c r="H5410" s="34">
        <v>42692.17</v>
      </c>
      <c r="I5410" s="34">
        <v>8489.42</v>
      </c>
      <c r="J5410" s="35">
        <f t="shared" si="588"/>
        <v>81074.12</v>
      </c>
      <c r="K5410" s="35">
        <f t="shared" si="589"/>
        <v>38381.949999999997</v>
      </c>
      <c r="L5410" s="35">
        <f t="shared" si="590"/>
        <v>29892.53</v>
      </c>
      <c r="M5410" s="36">
        <f t="shared" si="591"/>
        <v>0.47341802784908427</v>
      </c>
      <c r="N5410" s="37">
        <f t="shared" si="592"/>
        <v>2024</v>
      </c>
      <c r="O5410" s="38" t="str">
        <f t="shared" si="593"/>
        <v>Q4</v>
      </c>
      <c r="P5410" s="37">
        <f t="shared" si="594"/>
        <v>11</v>
      </c>
    </row>
    <row r="5411" spans="1:16" x14ac:dyDescent="0.25">
      <c r="A5411" s="31">
        <v>45597</v>
      </c>
      <c r="B5411" s="32" t="s">
        <v>83</v>
      </c>
      <c r="C5411" s="32" t="s">
        <v>86</v>
      </c>
      <c r="D5411" s="32" t="s">
        <v>77</v>
      </c>
      <c r="E5411" s="33">
        <v>47</v>
      </c>
      <c r="F5411" s="34">
        <v>23500</v>
      </c>
      <c r="G5411" s="34">
        <v>4302.6400000000003</v>
      </c>
      <c r="H5411" s="34">
        <v>12262.23</v>
      </c>
      <c r="I5411" s="34">
        <v>2026.61</v>
      </c>
      <c r="J5411" s="35">
        <f t="shared" si="588"/>
        <v>19197.36</v>
      </c>
      <c r="K5411" s="35">
        <f t="shared" si="589"/>
        <v>6935.130000000001</v>
      </c>
      <c r="L5411" s="35">
        <f t="shared" si="590"/>
        <v>4908.5200000000013</v>
      </c>
      <c r="M5411" s="36">
        <f t="shared" si="591"/>
        <v>0.36125435997449651</v>
      </c>
      <c r="N5411" s="37">
        <f t="shared" si="592"/>
        <v>2024</v>
      </c>
      <c r="O5411" s="38" t="str">
        <f t="shared" si="593"/>
        <v>Q4</v>
      </c>
      <c r="P5411" s="37">
        <f t="shared" si="594"/>
        <v>11</v>
      </c>
    </row>
    <row r="5412" spans="1:16" x14ac:dyDescent="0.25">
      <c r="A5412" s="31">
        <v>45597</v>
      </c>
      <c r="B5412" s="32" t="s">
        <v>83</v>
      </c>
      <c r="C5412" s="32" t="s">
        <v>75</v>
      </c>
      <c r="D5412" s="32" t="s">
        <v>76</v>
      </c>
      <c r="E5412" s="33">
        <v>173</v>
      </c>
      <c r="F5412" s="34">
        <v>104096.04</v>
      </c>
      <c r="G5412" s="34">
        <v>0</v>
      </c>
      <c r="H5412" s="34">
        <v>54923.01</v>
      </c>
      <c r="I5412" s="34">
        <v>0</v>
      </c>
      <c r="J5412" s="35">
        <f t="shared" si="588"/>
        <v>104096.04</v>
      </c>
      <c r="K5412" s="35">
        <f t="shared" si="589"/>
        <v>49173.029999999992</v>
      </c>
      <c r="L5412" s="35">
        <f t="shared" si="590"/>
        <v>49173.029999999992</v>
      </c>
      <c r="M5412" s="36">
        <f t="shared" si="591"/>
        <v>0.47238137012704801</v>
      </c>
      <c r="N5412" s="37">
        <f t="shared" si="592"/>
        <v>2024</v>
      </c>
      <c r="O5412" s="38" t="str">
        <f t="shared" si="593"/>
        <v>Q4</v>
      </c>
      <c r="P5412" s="37">
        <f t="shared" si="594"/>
        <v>11</v>
      </c>
    </row>
    <row r="5413" spans="1:16" x14ac:dyDescent="0.25">
      <c r="A5413" s="31">
        <v>45597</v>
      </c>
      <c r="B5413" s="32" t="s">
        <v>83</v>
      </c>
      <c r="C5413" s="32" t="s">
        <v>75</v>
      </c>
      <c r="D5413" s="32" t="s">
        <v>77</v>
      </c>
      <c r="E5413" s="33">
        <v>66</v>
      </c>
      <c r="F5413" s="34">
        <v>54889.91</v>
      </c>
      <c r="G5413" s="34">
        <v>7964.7</v>
      </c>
      <c r="H5413" s="34">
        <v>28663.49</v>
      </c>
      <c r="I5413" s="34">
        <v>0</v>
      </c>
      <c r="J5413" s="35">
        <f t="shared" si="588"/>
        <v>46925.210000000006</v>
      </c>
      <c r="K5413" s="35">
        <f t="shared" si="589"/>
        <v>18261.720000000005</v>
      </c>
      <c r="L5413" s="35">
        <f t="shared" si="590"/>
        <v>18261.720000000005</v>
      </c>
      <c r="M5413" s="36">
        <f t="shared" si="591"/>
        <v>0.38916650559475391</v>
      </c>
      <c r="N5413" s="37">
        <f t="shared" si="592"/>
        <v>2024</v>
      </c>
      <c r="O5413" s="38" t="str">
        <f t="shared" si="593"/>
        <v>Q4</v>
      </c>
      <c r="P5413" s="37">
        <f t="shared" si="594"/>
        <v>11</v>
      </c>
    </row>
    <row r="5414" spans="1:16" x14ac:dyDescent="0.25">
      <c r="A5414" s="31">
        <v>45597</v>
      </c>
      <c r="B5414" s="32" t="s">
        <v>83</v>
      </c>
      <c r="C5414" s="32" t="s">
        <v>78</v>
      </c>
      <c r="D5414" s="32" t="s">
        <v>76</v>
      </c>
      <c r="E5414" s="33">
        <v>532</v>
      </c>
      <c r="F5414" s="34">
        <v>342426.84</v>
      </c>
      <c r="G5414" s="34">
        <v>0</v>
      </c>
      <c r="H5414" s="34">
        <v>179355.39</v>
      </c>
      <c r="I5414" s="34">
        <v>0</v>
      </c>
      <c r="J5414" s="35">
        <f t="shared" si="588"/>
        <v>342426.84</v>
      </c>
      <c r="K5414" s="35">
        <f t="shared" si="589"/>
        <v>163071.45000000001</v>
      </c>
      <c r="L5414" s="35">
        <f t="shared" si="590"/>
        <v>163071.45000000001</v>
      </c>
      <c r="M5414" s="36">
        <f t="shared" si="591"/>
        <v>0.47622274585718805</v>
      </c>
      <c r="N5414" s="37">
        <f t="shared" si="592"/>
        <v>2024</v>
      </c>
      <c r="O5414" s="38" t="str">
        <f t="shared" si="593"/>
        <v>Q4</v>
      </c>
      <c r="P5414" s="37">
        <f t="shared" si="594"/>
        <v>11</v>
      </c>
    </row>
    <row r="5415" spans="1:16" x14ac:dyDescent="0.25">
      <c r="A5415" s="31">
        <v>45597</v>
      </c>
      <c r="B5415" s="32" t="s">
        <v>83</v>
      </c>
      <c r="C5415" s="32" t="s">
        <v>78</v>
      </c>
      <c r="D5415" s="32" t="s">
        <v>77</v>
      </c>
      <c r="E5415" s="33">
        <v>107</v>
      </c>
      <c r="F5415" s="34">
        <v>73646.960000000006</v>
      </c>
      <c r="G5415" s="34">
        <v>7347.1</v>
      </c>
      <c r="H5415" s="34">
        <v>38515.72</v>
      </c>
      <c r="I5415" s="34">
        <v>0</v>
      </c>
      <c r="J5415" s="35">
        <f t="shared" si="588"/>
        <v>66299.86</v>
      </c>
      <c r="K5415" s="35">
        <f t="shared" si="589"/>
        <v>27784.14</v>
      </c>
      <c r="L5415" s="35">
        <f t="shared" si="590"/>
        <v>27784.14</v>
      </c>
      <c r="M5415" s="36">
        <f t="shared" si="591"/>
        <v>0.41906785323528584</v>
      </c>
      <c r="N5415" s="37">
        <f t="shared" si="592"/>
        <v>2024</v>
      </c>
      <c r="O5415" s="38" t="str">
        <f t="shared" si="593"/>
        <v>Q4</v>
      </c>
      <c r="P5415" s="37">
        <f t="shared" si="594"/>
        <v>11</v>
      </c>
    </row>
    <row r="5416" spans="1:16" x14ac:dyDescent="0.25">
      <c r="A5416" s="31">
        <v>45597</v>
      </c>
      <c r="B5416" s="32" t="s">
        <v>83</v>
      </c>
      <c r="C5416" s="32" t="s">
        <v>79</v>
      </c>
      <c r="D5416" s="32" t="s">
        <v>76</v>
      </c>
      <c r="E5416" s="33">
        <v>56</v>
      </c>
      <c r="F5416" s="34">
        <v>38521.800000000003</v>
      </c>
      <c r="G5416" s="34">
        <v>0</v>
      </c>
      <c r="H5416" s="34">
        <v>20097.04</v>
      </c>
      <c r="I5416" s="34">
        <v>0</v>
      </c>
      <c r="J5416" s="35">
        <f t="shared" si="588"/>
        <v>38521.800000000003</v>
      </c>
      <c r="K5416" s="35">
        <f t="shared" si="589"/>
        <v>18424.760000000002</v>
      </c>
      <c r="L5416" s="35">
        <f t="shared" si="590"/>
        <v>18424.760000000002</v>
      </c>
      <c r="M5416" s="36">
        <f t="shared" si="591"/>
        <v>0.47829436838361655</v>
      </c>
      <c r="N5416" s="37">
        <f t="shared" si="592"/>
        <v>2024</v>
      </c>
      <c r="O5416" s="38" t="str">
        <f t="shared" si="593"/>
        <v>Q4</v>
      </c>
      <c r="P5416" s="37">
        <f t="shared" si="594"/>
        <v>11</v>
      </c>
    </row>
    <row r="5417" spans="1:16" x14ac:dyDescent="0.25">
      <c r="A5417" s="31">
        <v>45597</v>
      </c>
      <c r="B5417" s="32" t="s">
        <v>83</v>
      </c>
      <c r="C5417" s="32" t="s">
        <v>79</v>
      </c>
      <c r="D5417" s="32" t="s">
        <v>77</v>
      </c>
      <c r="E5417" s="33">
        <v>27</v>
      </c>
      <c r="F5417" s="34">
        <v>14848.43</v>
      </c>
      <c r="G5417" s="34">
        <v>2338.64</v>
      </c>
      <c r="H5417" s="34">
        <v>7345.62</v>
      </c>
      <c r="I5417" s="34">
        <v>0</v>
      </c>
      <c r="J5417" s="35">
        <f t="shared" si="588"/>
        <v>12509.79</v>
      </c>
      <c r="K5417" s="35">
        <f t="shared" si="589"/>
        <v>5164.170000000001</v>
      </c>
      <c r="L5417" s="35">
        <f t="shared" si="590"/>
        <v>5164.170000000001</v>
      </c>
      <c r="M5417" s="36">
        <f t="shared" si="591"/>
        <v>0.4128102869832348</v>
      </c>
      <c r="N5417" s="37">
        <f t="shared" si="592"/>
        <v>2024</v>
      </c>
      <c r="O5417" s="38" t="str">
        <f t="shared" si="593"/>
        <v>Q4</v>
      </c>
      <c r="P5417" s="37">
        <f t="shared" si="594"/>
        <v>11</v>
      </c>
    </row>
    <row r="5418" spans="1:16" x14ac:dyDescent="0.25">
      <c r="A5418" s="31">
        <v>45597</v>
      </c>
      <c r="B5418" s="32" t="s">
        <v>84</v>
      </c>
      <c r="C5418" s="32" t="s">
        <v>86</v>
      </c>
      <c r="D5418" s="32" t="s">
        <v>76</v>
      </c>
      <c r="E5418" s="33">
        <v>88</v>
      </c>
      <c r="F5418" s="34">
        <v>357827.17</v>
      </c>
      <c r="G5418" s="34">
        <v>0</v>
      </c>
      <c r="H5418" s="34">
        <v>284151.43</v>
      </c>
      <c r="I5418" s="34">
        <v>37532.910000000003</v>
      </c>
      <c r="J5418" s="35">
        <f t="shared" si="588"/>
        <v>357827.17</v>
      </c>
      <c r="K5418" s="35">
        <f t="shared" si="589"/>
        <v>73675.739999999991</v>
      </c>
      <c r="L5418" s="35">
        <f t="shared" si="590"/>
        <v>36142.829999999987</v>
      </c>
      <c r="M5418" s="36">
        <f t="shared" si="591"/>
        <v>0.20589755663327633</v>
      </c>
      <c r="N5418" s="37">
        <f t="shared" si="592"/>
        <v>2024</v>
      </c>
      <c r="O5418" s="38" t="str">
        <f t="shared" si="593"/>
        <v>Q4</v>
      </c>
      <c r="P5418" s="37">
        <f t="shared" si="594"/>
        <v>11</v>
      </c>
    </row>
    <row r="5419" spans="1:16" x14ac:dyDescent="0.25">
      <c r="A5419" s="31">
        <v>45597</v>
      </c>
      <c r="B5419" s="32" t="s">
        <v>84</v>
      </c>
      <c r="C5419" s="32" t="s">
        <v>86</v>
      </c>
      <c r="D5419" s="32" t="s">
        <v>77</v>
      </c>
      <c r="E5419" s="33">
        <v>35</v>
      </c>
      <c r="F5419" s="34">
        <v>163182.89000000001</v>
      </c>
      <c r="G5419" s="34">
        <v>23376.54</v>
      </c>
      <c r="H5419" s="34">
        <v>132052.09</v>
      </c>
      <c r="I5419" s="34">
        <v>14768.84</v>
      </c>
      <c r="J5419" s="35">
        <f t="shared" si="588"/>
        <v>139806.35</v>
      </c>
      <c r="K5419" s="35">
        <f t="shared" si="589"/>
        <v>7754.2600000000093</v>
      </c>
      <c r="L5419" s="35">
        <f t="shared" si="590"/>
        <v>-7014.5799999999908</v>
      </c>
      <c r="M5419" s="36">
        <f t="shared" si="591"/>
        <v>5.546429042743773E-2</v>
      </c>
      <c r="N5419" s="37">
        <f t="shared" si="592"/>
        <v>2024</v>
      </c>
      <c r="O5419" s="38" t="str">
        <f t="shared" si="593"/>
        <v>Q4</v>
      </c>
      <c r="P5419" s="37">
        <f t="shared" si="594"/>
        <v>11</v>
      </c>
    </row>
    <row r="5420" spans="1:16" x14ac:dyDescent="0.25">
      <c r="A5420" s="31">
        <v>45597</v>
      </c>
      <c r="B5420" s="32" t="s">
        <v>84</v>
      </c>
      <c r="C5420" s="32" t="s">
        <v>75</v>
      </c>
      <c r="D5420" s="32" t="s">
        <v>76</v>
      </c>
      <c r="E5420" s="33">
        <v>85</v>
      </c>
      <c r="F5420" s="34">
        <v>356541.82</v>
      </c>
      <c r="G5420" s="34">
        <v>0</v>
      </c>
      <c r="H5420" s="34">
        <v>279214.34000000003</v>
      </c>
      <c r="I5420" s="34">
        <v>0</v>
      </c>
      <c r="J5420" s="35">
        <f t="shared" si="588"/>
        <v>356541.82</v>
      </c>
      <c r="K5420" s="35">
        <f t="shared" si="589"/>
        <v>77327.479999999981</v>
      </c>
      <c r="L5420" s="35">
        <f t="shared" si="590"/>
        <v>77327.479999999981</v>
      </c>
      <c r="M5420" s="36">
        <f t="shared" si="591"/>
        <v>0.21688193547674151</v>
      </c>
      <c r="N5420" s="37">
        <f t="shared" si="592"/>
        <v>2024</v>
      </c>
      <c r="O5420" s="38" t="str">
        <f t="shared" si="593"/>
        <v>Q4</v>
      </c>
      <c r="P5420" s="37">
        <f t="shared" si="594"/>
        <v>11</v>
      </c>
    </row>
    <row r="5421" spans="1:16" x14ac:dyDescent="0.25">
      <c r="A5421" s="31">
        <v>45597</v>
      </c>
      <c r="B5421" s="32" t="s">
        <v>84</v>
      </c>
      <c r="C5421" s="32" t="s">
        <v>75</v>
      </c>
      <c r="D5421" s="32" t="s">
        <v>77</v>
      </c>
      <c r="E5421" s="33">
        <v>38</v>
      </c>
      <c r="F5421" s="34">
        <v>145733.35</v>
      </c>
      <c r="G5421" s="34">
        <v>20653.72</v>
      </c>
      <c r="H5421" s="34">
        <v>117018.11</v>
      </c>
      <c r="I5421" s="34">
        <v>0</v>
      </c>
      <c r="J5421" s="35">
        <f t="shared" si="588"/>
        <v>125079.63</v>
      </c>
      <c r="K5421" s="35">
        <f t="shared" si="589"/>
        <v>8061.5200000000041</v>
      </c>
      <c r="L5421" s="35">
        <f t="shared" si="590"/>
        <v>8061.5200000000041</v>
      </c>
      <c r="M5421" s="36">
        <f t="shared" si="591"/>
        <v>6.4451102069937399E-2</v>
      </c>
      <c r="N5421" s="37">
        <f t="shared" si="592"/>
        <v>2024</v>
      </c>
      <c r="O5421" s="38" t="str">
        <f t="shared" si="593"/>
        <v>Q4</v>
      </c>
      <c r="P5421" s="37">
        <f t="shared" si="594"/>
        <v>11</v>
      </c>
    </row>
    <row r="5422" spans="1:16" x14ac:dyDescent="0.25">
      <c r="A5422" s="31">
        <v>45597</v>
      </c>
      <c r="B5422" s="32" t="s">
        <v>84</v>
      </c>
      <c r="C5422" s="32" t="s">
        <v>78</v>
      </c>
      <c r="D5422" s="32" t="s">
        <v>76</v>
      </c>
      <c r="E5422" s="33">
        <v>191</v>
      </c>
      <c r="F5422" s="34">
        <v>834560.13</v>
      </c>
      <c r="G5422" s="34">
        <v>0</v>
      </c>
      <c r="H5422" s="34">
        <v>681280.3</v>
      </c>
      <c r="I5422" s="34">
        <v>0</v>
      </c>
      <c r="J5422" s="35">
        <f t="shared" si="588"/>
        <v>834560.13</v>
      </c>
      <c r="K5422" s="35">
        <f t="shared" si="589"/>
        <v>153279.82999999996</v>
      </c>
      <c r="L5422" s="35">
        <f t="shared" si="590"/>
        <v>153279.82999999996</v>
      </c>
      <c r="M5422" s="36">
        <f t="shared" si="591"/>
        <v>0.18366541186193494</v>
      </c>
      <c r="N5422" s="37">
        <f t="shared" si="592"/>
        <v>2024</v>
      </c>
      <c r="O5422" s="38" t="str">
        <f t="shared" si="593"/>
        <v>Q4</v>
      </c>
      <c r="P5422" s="37">
        <f t="shared" si="594"/>
        <v>11</v>
      </c>
    </row>
    <row r="5423" spans="1:16" x14ac:dyDescent="0.25">
      <c r="A5423" s="31">
        <v>45597</v>
      </c>
      <c r="B5423" s="32" t="s">
        <v>84</v>
      </c>
      <c r="C5423" s="32" t="s">
        <v>78</v>
      </c>
      <c r="D5423" s="32" t="s">
        <v>77</v>
      </c>
      <c r="E5423" s="33">
        <v>39</v>
      </c>
      <c r="F5423" s="34">
        <v>166845.51999999999</v>
      </c>
      <c r="G5423" s="34">
        <v>13073.28</v>
      </c>
      <c r="H5423" s="34">
        <v>134909.60999999999</v>
      </c>
      <c r="I5423" s="34">
        <v>0</v>
      </c>
      <c r="J5423" s="35">
        <f t="shared" si="588"/>
        <v>153772.24</v>
      </c>
      <c r="K5423" s="35">
        <f t="shared" si="589"/>
        <v>18862.630000000005</v>
      </c>
      <c r="L5423" s="35">
        <f t="shared" si="590"/>
        <v>18862.630000000005</v>
      </c>
      <c r="M5423" s="36">
        <f t="shared" si="591"/>
        <v>0.12266602866681273</v>
      </c>
      <c r="N5423" s="37">
        <f t="shared" si="592"/>
        <v>2024</v>
      </c>
      <c r="O5423" s="38" t="str">
        <f t="shared" si="593"/>
        <v>Q4</v>
      </c>
      <c r="P5423" s="37">
        <f t="shared" si="594"/>
        <v>11</v>
      </c>
    </row>
    <row r="5424" spans="1:16" x14ac:dyDescent="0.25">
      <c r="A5424" s="31">
        <v>45597</v>
      </c>
      <c r="B5424" s="32" t="s">
        <v>84</v>
      </c>
      <c r="C5424" s="32" t="s">
        <v>79</v>
      </c>
      <c r="D5424" s="32" t="s">
        <v>76</v>
      </c>
      <c r="E5424" s="33">
        <v>37</v>
      </c>
      <c r="F5424" s="34">
        <v>155881.10999999999</v>
      </c>
      <c r="G5424" s="34">
        <v>0</v>
      </c>
      <c r="H5424" s="34">
        <v>126845.13</v>
      </c>
      <c r="I5424" s="34">
        <v>0</v>
      </c>
      <c r="J5424" s="35">
        <f t="shared" si="588"/>
        <v>155881.10999999999</v>
      </c>
      <c r="K5424" s="35">
        <f t="shared" si="589"/>
        <v>29035.979999999981</v>
      </c>
      <c r="L5424" s="35">
        <f t="shared" si="590"/>
        <v>29035.979999999981</v>
      </c>
      <c r="M5424" s="36">
        <f t="shared" si="591"/>
        <v>0.18627003618334501</v>
      </c>
      <c r="N5424" s="37">
        <f t="shared" si="592"/>
        <v>2024</v>
      </c>
      <c r="O5424" s="38" t="str">
        <f t="shared" si="593"/>
        <v>Q4</v>
      </c>
      <c r="P5424" s="37">
        <f t="shared" si="594"/>
        <v>11</v>
      </c>
    </row>
    <row r="5425" spans="1:16" x14ac:dyDescent="0.25">
      <c r="A5425" s="31">
        <v>45597</v>
      </c>
      <c r="B5425" s="32" t="s">
        <v>84</v>
      </c>
      <c r="C5425" s="32" t="s">
        <v>79</v>
      </c>
      <c r="D5425" s="32" t="s">
        <v>77</v>
      </c>
      <c r="E5425" s="33">
        <v>11</v>
      </c>
      <c r="F5425" s="34">
        <v>55348.03</v>
      </c>
      <c r="G5425" s="34">
        <v>4867.62</v>
      </c>
      <c r="H5425" s="34">
        <v>44876.6</v>
      </c>
      <c r="I5425" s="34">
        <v>0</v>
      </c>
      <c r="J5425" s="35">
        <f t="shared" si="588"/>
        <v>50480.409999999996</v>
      </c>
      <c r="K5425" s="35">
        <f t="shared" si="589"/>
        <v>5603.8099999999977</v>
      </c>
      <c r="L5425" s="35">
        <f t="shared" si="590"/>
        <v>5603.8099999999977</v>
      </c>
      <c r="M5425" s="36">
        <f t="shared" si="591"/>
        <v>0.11100959758448868</v>
      </c>
      <c r="N5425" s="37">
        <f t="shared" si="592"/>
        <v>2024</v>
      </c>
      <c r="O5425" s="38" t="str">
        <f t="shared" si="593"/>
        <v>Q4</v>
      </c>
      <c r="P5425" s="37">
        <f t="shared" si="594"/>
        <v>11</v>
      </c>
    </row>
    <row r="5426" spans="1:16" x14ac:dyDescent="0.25">
      <c r="A5426" s="31">
        <v>45597</v>
      </c>
      <c r="B5426" s="32" t="s">
        <v>85</v>
      </c>
      <c r="C5426" s="32" t="s">
        <v>86</v>
      </c>
      <c r="D5426" s="32" t="s">
        <v>76</v>
      </c>
      <c r="E5426" s="33">
        <v>69</v>
      </c>
      <c r="F5426" s="34">
        <v>87840.49</v>
      </c>
      <c r="G5426" s="34">
        <v>0</v>
      </c>
      <c r="H5426" s="34">
        <v>45508.33</v>
      </c>
      <c r="I5426" s="34">
        <v>9200.86</v>
      </c>
      <c r="J5426" s="35">
        <f t="shared" si="588"/>
        <v>87840.49</v>
      </c>
      <c r="K5426" s="35">
        <f t="shared" si="589"/>
        <v>42332.160000000003</v>
      </c>
      <c r="L5426" s="35">
        <f t="shared" si="590"/>
        <v>33131.300000000003</v>
      </c>
      <c r="M5426" s="36">
        <f t="shared" si="591"/>
        <v>0.48192080895723605</v>
      </c>
      <c r="N5426" s="37">
        <f t="shared" si="592"/>
        <v>2024</v>
      </c>
      <c r="O5426" s="38" t="str">
        <f t="shared" si="593"/>
        <v>Q4</v>
      </c>
      <c r="P5426" s="37">
        <f t="shared" si="594"/>
        <v>11</v>
      </c>
    </row>
    <row r="5427" spans="1:16" x14ac:dyDescent="0.25">
      <c r="A5427" s="31">
        <v>45597</v>
      </c>
      <c r="B5427" s="32" t="s">
        <v>85</v>
      </c>
      <c r="C5427" s="32" t="s">
        <v>86</v>
      </c>
      <c r="D5427" s="32" t="s">
        <v>77</v>
      </c>
      <c r="E5427" s="33">
        <v>23</v>
      </c>
      <c r="F5427" s="34">
        <v>29592.59</v>
      </c>
      <c r="G5427" s="34">
        <v>4137.63</v>
      </c>
      <c r="H5427" s="34">
        <v>16332.21</v>
      </c>
      <c r="I5427" s="34">
        <v>2690.84</v>
      </c>
      <c r="J5427" s="35">
        <f t="shared" si="588"/>
        <v>25454.959999999999</v>
      </c>
      <c r="K5427" s="35">
        <f t="shared" si="589"/>
        <v>9122.75</v>
      </c>
      <c r="L5427" s="35">
        <f t="shared" si="590"/>
        <v>6431.91</v>
      </c>
      <c r="M5427" s="36">
        <f t="shared" si="591"/>
        <v>0.35838791339683895</v>
      </c>
      <c r="N5427" s="37">
        <f t="shared" si="592"/>
        <v>2024</v>
      </c>
      <c r="O5427" s="38" t="str">
        <f t="shared" si="593"/>
        <v>Q4</v>
      </c>
      <c r="P5427" s="37">
        <f t="shared" si="594"/>
        <v>11</v>
      </c>
    </row>
    <row r="5428" spans="1:16" x14ac:dyDescent="0.25">
      <c r="A5428" s="31">
        <v>45597</v>
      </c>
      <c r="B5428" s="32" t="s">
        <v>85</v>
      </c>
      <c r="C5428" s="32" t="s">
        <v>75</v>
      </c>
      <c r="D5428" s="32" t="s">
        <v>76</v>
      </c>
      <c r="E5428" s="33">
        <v>51</v>
      </c>
      <c r="F5428" s="34">
        <v>68482.289999999994</v>
      </c>
      <c r="G5428" s="34">
        <v>0</v>
      </c>
      <c r="H5428" s="34">
        <v>36499.07</v>
      </c>
      <c r="I5428" s="34">
        <v>0</v>
      </c>
      <c r="J5428" s="35">
        <f t="shared" si="588"/>
        <v>68482.289999999994</v>
      </c>
      <c r="K5428" s="35">
        <f t="shared" si="589"/>
        <v>31983.219999999994</v>
      </c>
      <c r="L5428" s="35">
        <f t="shared" si="590"/>
        <v>31983.219999999994</v>
      </c>
      <c r="M5428" s="36">
        <f t="shared" si="591"/>
        <v>0.46702906693102691</v>
      </c>
      <c r="N5428" s="37">
        <f t="shared" si="592"/>
        <v>2024</v>
      </c>
      <c r="O5428" s="38" t="str">
        <f t="shared" si="593"/>
        <v>Q4</v>
      </c>
      <c r="P5428" s="37">
        <f t="shared" si="594"/>
        <v>11</v>
      </c>
    </row>
    <row r="5429" spans="1:16" x14ac:dyDescent="0.25">
      <c r="A5429" s="31">
        <v>45597</v>
      </c>
      <c r="B5429" s="32" t="s">
        <v>85</v>
      </c>
      <c r="C5429" s="32" t="s">
        <v>75</v>
      </c>
      <c r="D5429" s="32" t="s">
        <v>77</v>
      </c>
      <c r="E5429" s="33">
        <v>24</v>
      </c>
      <c r="F5429" s="34">
        <v>39761.42</v>
      </c>
      <c r="G5429" s="34">
        <v>5752.48</v>
      </c>
      <c r="H5429" s="34">
        <v>21370.400000000001</v>
      </c>
      <c r="I5429" s="34">
        <v>0</v>
      </c>
      <c r="J5429" s="35">
        <f t="shared" si="588"/>
        <v>34008.94</v>
      </c>
      <c r="K5429" s="35">
        <f t="shared" si="589"/>
        <v>12638.54</v>
      </c>
      <c r="L5429" s="35">
        <f t="shared" si="590"/>
        <v>12638.54</v>
      </c>
      <c r="M5429" s="36">
        <f t="shared" si="591"/>
        <v>0.37162404944111754</v>
      </c>
      <c r="N5429" s="37">
        <f t="shared" si="592"/>
        <v>2024</v>
      </c>
      <c r="O5429" s="38" t="str">
        <f t="shared" si="593"/>
        <v>Q4</v>
      </c>
      <c r="P5429" s="37">
        <f t="shared" si="594"/>
        <v>11</v>
      </c>
    </row>
    <row r="5430" spans="1:16" x14ac:dyDescent="0.25">
      <c r="A5430" s="31">
        <v>45597</v>
      </c>
      <c r="B5430" s="32" t="s">
        <v>85</v>
      </c>
      <c r="C5430" s="32" t="s">
        <v>78</v>
      </c>
      <c r="D5430" s="32" t="s">
        <v>76</v>
      </c>
      <c r="E5430" s="33">
        <v>232</v>
      </c>
      <c r="F5430" s="34">
        <v>310264.78999999998</v>
      </c>
      <c r="G5430" s="34">
        <v>0</v>
      </c>
      <c r="H5430" s="34">
        <v>168280</v>
      </c>
      <c r="I5430" s="34">
        <v>0</v>
      </c>
      <c r="J5430" s="35">
        <f t="shared" si="588"/>
        <v>310264.78999999998</v>
      </c>
      <c r="K5430" s="35">
        <f t="shared" si="589"/>
        <v>141984.78999999998</v>
      </c>
      <c r="L5430" s="35">
        <f t="shared" si="590"/>
        <v>141984.78999999998</v>
      </c>
      <c r="M5430" s="36">
        <f t="shared" si="591"/>
        <v>0.45762456642276422</v>
      </c>
      <c r="N5430" s="37">
        <f t="shared" si="592"/>
        <v>2024</v>
      </c>
      <c r="O5430" s="38" t="str">
        <f t="shared" si="593"/>
        <v>Q4</v>
      </c>
      <c r="P5430" s="37">
        <f t="shared" si="594"/>
        <v>11</v>
      </c>
    </row>
    <row r="5431" spans="1:16" x14ac:dyDescent="0.25">
      <c r="A5431" s="31">
        <v>45597</v>
      </c>
      <c r="B5431" s="32" t="s">
        <v>85</v>
      </c>
      <c r="C5431" s="32" t="s">
        <v>78</v>
      </c>
      <c r="D5431" s="32" t="s">
        <v>77</v>
      </c>
      <c r="E5431" s="33">
        <v>31</v>
      </c>
      <c r="F5431" s="34">
        <v>36214.85</v>
      </c>
      <c r="G5431" s="34">
        <v>2955.43</v>
      </c>
      <c r="H5431" s="34">
        <v>20756.45</v>
      </c>
      <c r="I5431" s="34">
        <v>0</v>
      </c>
      <c r="J5431" s="35">
        <f t="shared" si="588"/>
        <v>33259.42</v>
      </c>
      <c r="K5431" s="35">
        <f t="shared" si="589"/>
        <v>12502.969999999998</v>
      </c>
      <c r="L5431" s="35">
        <f t="shared" si="590"/>
        <v>12502.969999999998</v>
      </c>
      <c r="M5431" s="36">
        <f t="shared" si="591"/>
        <v>0.37592267093052129</v>
      </c>
      <c r="N5431" s="37">
        <f t="shared" si="592"/>
        <v>2024</v>
      </c>
      <c r="O5431" s="38" t="str">
        <f t="shared" si="593"/>
        <v>Q4</v>
      </c>
      <c r="P5431" s="37">
        <f t="shared" si="594"/>
        <v>11</v>
      </c>
    </row>
    <row r="5432" spans="1:16" x14ac:dyDescent="0.25">
      <c r="A5432" s="31">
        <v>45597</v>
      </c>
      <c r="B5432" s="32" t="s">
        <v>85</v>
      </c>
      <c r="C5432" s="32" t="s">
        <v>79</v>
      </c>
      <c r="D5432" s="32" t="s">
        <v>76</v>
      </c>
      <c r="E5432" s="33">
        <v>26</v>
      </c>
      <c r="F5432" s="34">
        <v>30502.959999999999</v>
      </c>
      <c r="G5432" s="34">
        <v>0</v>
      </c>
      <c r="H5432" s="34">
        <v>16007.34</v>
      </c>
      <c r="I5432" s="34">
        <v>0</v>
      </c>
      <c r="J5432" s="35">
        <f t="shared" si="588"/>
        <v>30502.959999999999</v>
      </c>
      <c r="K5432" s="35">
        <f t="shared" si="589"/>
        <v>14495.619999999999</v>
      </c>
      <c r="L5432" s="35">
        <f t="shared" si="590"/>
        <v>14495.619999999999</v>
      </c>
      <c r="M5432" s="36">
        <f t="shared" si="591"/>
        <v>0.47522010978606666</v>
      </c>
      <c r="N5432" s="37">
        <f t="shared" si="592"/>
        <v>2024</v>
      </c>
      <c r="O5432" s="38" t="str">
        <f t="shared" si="593"/>
        <v>Q4</v>
      </c>
      <c r="P5432" s="37">
        <f t="shared" si="594"/>
        <v>11</v>
      </c>
    </row>
    <row r="5433" spans="1:16" x14ac:dyDescent="0.25">
      <c r="A5433" s="31">
        <v>45597</v>
      </c>
      <c r="B5433" s="32" t="s">
        <v>85</v>
      </c>
      <c r="C5433" s="32" t="s">
        <v>79</v>
      </c>
      <c r="D5433" s="32" t="s">
        <v>77</v>
      </c>
      <c r="E5433" s="33">
        <v>9</v>
      </c>
      <c r="F5433" s="34">
        <v>14271.97</v>
      </c>
      <c r="G5433" s="34">
        <v>1937.61</v>
      </c>
      <c r="H5433" s="34">
        <v>7025.14</v>
      </c>
      <c r="I5433" s="34">
        <v>0</v>
      </c>
      <c r="J5433" s="35">
        <f t="shared" si="588"/>
        <v>12334.359999999999</v>
      </c>
      <c r="K5433" s="35">
        <f t="shared" si="589"/>
        <v>5309.2199999999984</v>
      </c>
      <c r="L5433" s="35">
        <f t="shared" si="590"/>
        <v>5309.2199999999984</v>
      </c>
      <c r="M5433" s="36">
        <f t="shared" si="591"/>
        <v>0.43044146595364485</v>
      </c>
      <c r="N5433" s="37">
        <f t="shared" si="592"/>
        <v>2024</v>
      </c>
      <c r="O5433" s="38" t="str">
        <f t="shared" si="593"/>
        <v>Q4</v>
      </c>
      <c r="P5433" s="37">
        <f t="shared" si="594"/>
        <v>11</v>
      </c>
    </row>
    <row r="5434" spans="1:16" x14ac:dyDescent="0.25">
      <c r="A5434" s="31">
        <v>45627</v>
      </c>
      <c r="B5434" s="32" t="s">
        <v>74</v>
      </c>
      <c r="C5434" s="32" t="s">
        <v>86</v>
      </c>
      <c r="D5434" s="32" t="s">
        <v>76</v>
      </c>
      <c r="E5434" s="33">
        <v>203</v>
      </c>
      <c r="F5434" s="34">
        <v>91742.16</v>
      </c>
      <c r="G5434" s="34">
        <v>0</v>
      </c>
      <c r="H5434" s="34">
        <v>55525.45</v>
      </c>
      <c r="I5434" s="34">
        <v>9596.2199999999993</v>
      </c>
      <c r="J5434" s="35">
        <f t="shared" si="588"/>
        <v>91742.16</v>
      </c>
      <c r="K5434" s="35">
        <f t="shared" si="589"/>
        <v>36216.710000000006</v>
      </c>
      <c r="L5434" s="35">
        <f t="shared" si="590"/>
        <v>26620.490000000005</v>
      </c>
      <c r="M5434" s="36">
        <f t="shared" si="591"/>
        <v>0.39476626667608444</v>
      </c>
      <c r="N5434" s="37">
        <f t="shared" si="592"/>
        <v>2024</v>
      </c>
      <c r="O5434" s="38" t="str">
        <f t="shared" si="593"/>
        <v>Q4</v>
      </c>
      <c r="P5434" s="37">
        <f t="shared" si="594"/>
        <v>12</v>
      </c>
    </row>
    <row r="5435" spans="1:16" x14ac:dyDescent="0.25">
      <c r="A5435" s="31">
        <v>45627</v>
      </c>
      <c r="B5435" s="32" t="s">
        <v>74</v>
      </c>
      <c r="C5435" s="32" t="s">
        <v>86</v>
      </c>
      <c r="D5435" s="32" t="s">
        <v>77</v>
      </c>
      <c r="E5435" s="33">
        <v>180</v>
      </c>
      <c r="F5435" s="34">
        <v>78794.09</v>
      </c>
      <c r="G5435" s="34">
        <v>12187.72</v>
      </c>
      <c r="H5435" s="34">
        <v>47728.61</v>
      </c>
      <c r="I5435" s="34">
        <v>7017.56</v>
      </c>
      <c r="J5435" s="35">
        <f t="shared" si="588"/>
        <v>66606.37</v>
      </c>
      <c r="K5435" s="35">
        <f t="shared" si="589"/>
        <v>18877.759999999995</v>
      </c>
      <c r="L5435" s="35">
        <f t="shared" si="590"/>
        <v>11860.199999999993</v>
      </c>
      <c r="M5435" s="36">
        <f t="shared" si="591"/>
        <v>0.28342274169872933</v>
      </c>
      <c r="N5435" s="37">
        <f t="shared" si="592"/>
        <v>2024</v>
      </c>
      <c r="O5435" s="38" t="str">
        <f t="shared" si="593"/>
        <v>Q4</v>
      </c>
      <c r="P5435" s="37">
        <f t="shared" si="594"/>
        <v>12</v>
      </c>
    </row>
    <row r="5436" spans="1:16" x14ac:dyDescent="0.25">
      <c r="A5436" s="31">
        <v>45627</v>
      </c>
      <c r="B5436" s="32" t="s">
        <v>74</v>
      </c>
      <c r="C5436" s="32" t="s">
        <v>75</v>
      </c>
      <c r="D5436" s="32" t="s">
        <v>76</v>
      </c>
      <c r="E5436" s="33">
        <v>190</v>
      </c>
      <c r="F5436" s="34">
        <v>86495.37</v>
      </c>
      <c r="G5436" s="34">
        <v>0</v>
      </c>
      <c r="H5436" s="34">
        <v>50631.23</v>
      </c>
      <c r="I5436" s="34">
        <v>0</v>
      </c>
      <c r="J5436" s="35">
        <f t="shared" si="588"/>
        <v>86495.37</v>
      </c>
      <c r="K5436" s="35">
        <f t="shared" si="589"/>
        <v>35864.139999999992</v>
      </c>
      <c r="L5436" s="35">
        <f t="shared" si="590"/>
        <v>35864.139999999992</v>
      </c>
      <c r="M5436" s="36">
        <f t="shared" si="591"/>
        <v>0.41463652909976562</v>
      </c>
      <c r="N5436" s="37">
        <f t="shared" si="592"/>
        <v>2024</v>
      </c>
      <c r="O5436" s="38" t="str">
        <f t="shared" si="593"/>
        <v>Q4</v>
      </c>
      <c r="P5436" s="37">
        <f t="shared" si="594"/>
        <v>12</v>
      </c>
    </row>
    <row r="5437" spans="1:16" x14ac:dyDescent="0.25">
      <c r="A5437" s="31">
        <v>45627</v>
      </c>
      <c r="B5437" s="32" t="s">
        <v>74</v>
      </c>
      <c r="C5437" s="32" t="s">
        <v>75</v>
      </c>
      <c r="D5437" s="32" t="s">
        <v>77</v>
      </c>
      <c r="E5437" s="33">
        <v>182</v>
      </c>
      <c r="F5437" s="34">
        <v>82460.320000000007</v>
      </c>
      <c r="G5437" s="34">
        <v>11559.39</v>
      </c>
      <c r="H5437" s="34">
        <v>48097.07</v>
      </c>
      <c r="I5437" s="34">
        <v>0</v>
      </c>
      <c r="J5437" s="35">
        <f t="shared" si="588"/>
        <v>70900.930000000008</v>
      </c>
      <c r="K5437" s="35">
        <f t="shared" si="589"/>
        <v>22803.860000000008</v>
      </c>
      <c r="L5437" s="35">
        <f t="shared" si="590"/>
        <v>22803.860000000008</v>
      </c>
      <c r="M5437" s="36">
        <f t="shared" si="591"/>
        <v>0.32162991374020067</v>
      </c>
      <c r="N5437" s="37">
        <f t="shared" si="592"/>
        <v>2024</v>
      </c>
      <c r="O5437" s="38" t="str">
        <f t="shared" si="593"/>
        <v>Q4</v>
      </c>
      <c r="P5437" s="37">
        <f t="shared" si="594"/>
        <v>12</v>
      </c>
    </row>
    <row r="5438" spans="1:16" x14ac:dyDescent="0.25">
      <c r="A5438" s="31">
        <v>45627</v>
      </c>
      <c r="B5438" s="32" t="s">
        <v>74</v>
      </c>
      <c r="C5438" s="32" t="s">
        <v>78</v>
      </c>
      <c r="D5438" s="32" t="s">
        <v>76</v>
      </c>
      <c r="E5438" s="33">
        <v>837</v>
      </c>
      <c r="F5438" s="34">
        <v>372858.38</v>
      </c>
      <c r="G5438" s="34">
        <v>0</v>
      </c>
      <c r="H5438" s="34">
        <v>222530.67</v>
      </c>
      <c r="I5438" s="34">
        <v>0</v>
      </c>
      <c r="J5438" s="35">
        <f t="shared" si="588"/>
        <v>372858.38</v>
      </c>
      <c r="K5438" s="35">
        <f t="shared" si="589"/>
        <v>150327.71</v>
      </c>
      <c r="L5438" s="35">
        <f t="shared" si="590"/>
        <v>150327.71</v>
      </c>
      <c r="M5438" s="36">
        <f t="shared" si="591"/>
        <v>0.40317642854104552</v>
      </c>
      <c r="N5438" s="37">
        <f t="shared" si="592"/>
        <v>2024</v>
      </c>
      <c r="O5438" s="38" t="str">
        <f t="shared" si="593"/>
        <v>Q4</v>
      </c>
      <c r="P5438" s="37">
        <f t="shared" si="594"/>
        <v>12</v>
      </c>
    </row>
    <row r="5439" spans="1:16" x14ac:dyDescent="0.25">
      <c r="A5439" s="31">
        <v>45627</v>
      </c>
      <c r="B5439" s="32" t="s">
        <v>74</v>
      </c>
      <c r="C5439" s="32" t="s">
        <v>78</v>
      </c>
      <c r="D5439" s="32" t="s">
        <v>77</v>
      </c>
      <c r="E5439" s="33">
        <v>285</v>
      </c>
      <c r="F5439" s="34">
        <v>131306.79</v>
      </c>
      <c r="G5439" s="34">
        <v>16268.12</v>
      </c>
      <c r="H5439" s="34">
        <v>79341.42</v>
      </c>
      <c r="I5439" s="34">
        <v>0</v>
      </c>
      <c r="J5439" s="35">
        <f t="shared" si="588"/>
        <v>115038.67000000001</v>
      </c>
      <c r="K5439" s="35">
        <f t="shared" si="589"/>
        <v>35697.250000000015</v>
      </c>
      <c r="L5439" s="35">
        <f t="shared" si="590"/>
        <v>35697.250000000015</v>
      </c>
      <c r="M5439" s="36">
        <f t="shared" si="591"/>
        <v>0.3103065256230797</v>
      </c>
      <c r="N5439" s="37">
        <f t="shared" si="592"/>
        <v>2024</v>
      </c>
      <c r="O5439" s="38" t="str">
        <f t="shared" si="593"/>
        <v>Q4</v>
      </c>
      <c r="P5439" s="37">
        <f t="shared" si="594"/>
        <v>12</v>
      </c>
    </row>
    <row r="5440" spans="1:16" x14ac:dyDescent="0.25">
      <c r="A5440" s="31">
        <v>45627</v>
      </c>
      <c r="B5440" s="32" t="s">
        <v>74</v>
      </c>
      <c r="C5440" s="32" t="s">
        <v>79</v>
      </c>
      <c r="D5440" s="32" t="s">
        <v>76</v>
      </c>
      <c r="E5440" s="33">
        <v>54</v>
      </c>
      <c r="F5440" s="34">
        <v>21286.68</v>
      </c>
      <c r="G5440" s="34">
        <v>0</v>
      </c>
      <c r="H5440" s="34">
        <v>11644.9</v>
      </c>
      <c r="I5440" s="34">
        <v>0</v>
      </c>
      <c r="J5440" s="35">
        <f t="shared" si="588"/>
        <v>21286.68</v>
      </c>
      <c r="K5440" s="35">
        <f t="shared" si="589"/>
        <v>9641.7800000000007</v>
      </c>
      <c r="L5440" s="35">
        <f t="shared" si="590"/>
        <v>9641.7800000000007</v>
      </c>
      <c r="M5440" s="36">
        <f t="shared" si="591"/>
        <v>0.45294898030129643</v>
      </c>
      <c r="N5440" s="37">
        <f t="shared" si="592"/>
        <v>2024</v>
      </c>
      <c r="O5440" s="38" t="str">
        <f t="shared" si="593"/>
        <v>Q4</v>
      </c>
      <c r="P5440" s="37">
        <f t="shared" si="594"/>
        <v>12</v>
      </c>
    </row>
    <row r="5441" spans="1:16" x14ac:dyDescent="0.25">
      <c r="A5441" s="31">
        <v>45627</v>
      </c>
      <c r="B5441" s="32" t="s">
        <v>74</v>
      </c>
      <c r="C5441" s="32" t="s">
        <v>79</v>
      </c>
      <c r="D5441" s="32" t="s">
        <v>77</v>
      </c>
      <c r="E5441" s="33">
        <v>72</v>
      </c>
      <c r="F5441" s="34">
        <v>35006.870000000003</v>
      </c>
      <c r="G5441" s="34">
        <v>5349.28</v>
      </c>
      <c r="H5441" s="34">
        <v>19150.72</v>
      </c>
      <c r="I5441" s="34">
        <v>0</v>
      </c>
      <c r="J5441" s="35">
        <f t="shared" si="588"/>
        <v>29657.590000000004</v>
      </c>
      <c r="K5441" s="35">
        <f t="shared" si="589"/>
        <v>10506.870000000003</v>
      </c>
      <c r="L5441" s="35">
        <f t="shared" si="590"/>
        <v>10506.870000000003</v>
      </c>
      <c r="M5441" s="36">
        <f t="shared" si="591"/>
        <v>0.35427254878093606</v>
      </c>
      <c r="N5441" s="37">
        <f t="shared" si="592"/>
        <v>2024</v>
      </c>
      <c r="O5441" s="38" t="str">
        <f t="shared" si="593"/>
        <v>Q4</v>
      </c>
      <c r="P5441" s="37">
        <f t="shared" si="594"/>
        <v>12</v>
      </c>
    </row>
    <row r="5442" spans="1:16" x14ac:dyDescent="0.25">
      <c r="A5442" s="31">
        <v>45627</v>
      </c>
      <c r="B5442" s="32" t="s">
        <v>80</v>
      </c>
      <c r="C5442" s="32" t="s">
        <v>86</v>
      </c>
      <c r="D5442" s="32" t="s">
        <v>76</v>
      </c>
      <c r="E5442" s="33">
        <v>72</v>
      </c>
      <c r="F5442" s="34">
        <v>418022.39</v>
      </c>
      <c r="G5442" s="34">
        <v>0</v>
      </c>
      <c r="H5442" s="34">
        <v>348689.94</v>
      </c>
      <c r="I5442" s="34">
        <v>43849.59</v>
      </c>
      <c r="J5442" s="35">
        <f t="shared" ref="J5442:J5505" si="595">F5442-G5442</f>
        <v>418022.39</v>
      </c>
      <c r="K5442" s="35">
        <f t="shared" ref="K5442:K5505" si="596">J5442-H5442</f>
        <v>69332.450000000012</v>
      </c>
      <c r="L5442" s="35">
        <f t="shared" ref="L5442:L5505" si="597">K5442-I5442</f>
        <v>25482.860000000015</v>
      </c>
      <c r="M5442" s="36">
        <f t="shared" ref="M5442:M5505" si="598">IF(J5442=0,0,K5442/J5442)</f>
        <v>0.16585822113499712</v>
      </c>
      <c r="N5442" s="37">
        <f t="shared" ref="N5442:N5505" si="599">YEAR(A5442)</f>
        <v>2024</v>
      </c>
      <c r="O5442" s="38" t="str">
        <f t="shared" ref="O5442:O5505" si="600">"Q"&amp;ROUNDUP(MONTH(A5442)/3,0)</f>
        <v>Q4</v>
      </c>
      <c r="P5442" s="37">
        <f t="shared" ref="P5442:P5505" si="601">MONTH(A5442)</f>
        <v>12</v>
      </c>
    </row>
    <row r="5443" spans="1:16" x14ac:dyDescent="0.25">
      <c r="A5443" s="31">
        <v>45627</v>
      </c>
      <c r="B5443" s="32" t="s">
        <v>80</v>
      </c>
      <c r="C5443" s="32" t="s">
        <v>86</v>
      </c>
      <c r="D5443" s="32" t="s">
        <v>77</v>
      </c>
      <c r="E5443" s="33">
        <v>55</v>
      </c>
      <c r="F5443" s="34">
        <v>336143.23</v>
      </c>
      <c r="G5443" s="34">
        <v>50536.84</v>
      </c>
      <c r="H5443" s="34">
        <v>279705.33</v>
      </c>
      <c r="I5443" s="34">
        <v>30039.83</v>
      </c>
      <c r="J5443" s="35">
        <f t="shared" si="595"/>
        <v>285606.39</v>
      </c>
      <c r="K5443" s="35">
        <f t="shared" si="596"/>
        <v>5901.0599999999977</v>
      </c>
      <c r="L5443" s="35">
        <f t="shared" si="597"/>
        <v>-24138.770000000004</v>
      </c>
      <c r="M5443" s="36">
        <f t="shared" si="598"/>
        <v>2.066151251027681E-2</v>
      </c>
      <c r="N5443" s="37">
        <f t="shared" si="599"/>
        <v>2024</v>
      </c>
      <c r="O5443" s="38" t="str">
        <f t="shared" si="600"/>
        <v>Q4</v>
      </c>
      <c r="P5443" s="37">
        <f t="shared" si="601"/>
        <v>12</v>
      </c>
    </row>
    <row r="5444" spans="1:16" x14ac:dyDescent="0.25">
      <c r="A5444" s="31">
        <v>45627</v>
      </c>
      <c r="B5444" s="32" t="s">
        <v>80</v>
      </c>
      <c r="C5444" s="32" t="s">
        <v>75</v>
      </c>
      <c r="D5444" s="32" t="s">
        <v>76</v>
      </c>
      <c r="E5444" s="33">
        <v>92</v>
      </c>
      <c r="F5444" s="34">
        <v>511731.64</v>
      </c>
      <c r="G5444" s="34">
        <v>0</v>
      </c>
      <c r="H5444" s="34">
        <v>433231.1</v>
      </c>
      <c r="I5444" s="34">
        <v>0</v>
      </c>
      <c r="J5444" s="35">
        <f t="shared" si="595"/>
        <v>511731.64</v>
      </c>
      <c r="K5444" s="35">
        <f t="shared" si="596"/>
        <v>78500.540000000037</v>
      </c>
      <c r="L5444" s="35">
        <f t="shared" si="597"/>
        <v>78500.540000000037</v>
      </c>
      <c r="M5444" s="36">
        <f t="shared" si="598"/>
        <v>0.15340177128777896</v>
      </c>
      <c r="N5444" s="37">
        <f t="shared" si="599"/>
        <v>2024</v>
      </c>
      <c r="O5444" s="38" t="str">
        <f t="shared" si="600"/>
        <v>Q4</v>
      </c>
      <c r="P5444" s="37">
        <f t="shared" si="601"/>
        <v>12</v>
      </c>
    </row>
    <row r="5445" spans="1:16" x14ac:dyDescent="0.25">
      <c r="A5445" s="31">
        <v>45627</v>
      </c>
      <c r="B5445" s="32" t="s">
        <v>80</v>
      </c>
      <c r="C5445" s="32" t="s">
        <v>75</v>
      </c>
      <c r="D5445" s="32" t="s">
        <v>77</v>
      </c>
      <c r="E5445" s="33">
        <v>75</v>
      </c>
      <c r="F5445" s="34">
        <v>389336.57</v>
      </c>
      <c r="G5445" s="34">
        <v>63560.76</v>
      </c>
      <c r="H5445" s="34">
        <v>323450.21000000002</v>
      </c>
      <c r="I5445" s="34">
        <v>0</v>
      </c>
      <c r="J5445" s="35">
        <f t="shared" si="595"/>
        <v>325775.81</v>
      </c>
      <c r="K5445" s="35">
        <f t="shared" si="596"/>
        <v>2325.5999999999767</v>
      </c>
      <c r="L5445" s="35">
        <f t="shared" si="597"/>
        <v>2325.5999999999767</v>
      </c>
      <c r="M5445" s="36">
        <f t="shared" si="598"/>
        <v>7.1386515775986462E-3</v>
      </c>
      <c r="N5445" s="37">
        <f t="shared" si="599"/>
        <v>2024</v>
      </c>
      <c r="O5445" s="38" t="str">
        <f t="shared" si="600"/>
        <v>Q4</v>
      </c>
      <c r="P5445" s="37">
        <f t="shared" si="601"/>
        <v>12</v>
      </c>
    </row>
    <row r="5446" spans="1:16" x14ac:dyDescent="0.25">
      <c r="A5446" s="31">
        <v>45627</v>
      </c>
      <c r="B5446" s="32" t="s">
        <v>80</v>
      </c>
      <c r="C5446" s="32" t="s">
        <v>78</v>
      </c>
      <c r="D5446" s="32" t="s">
        <v>76</v>
      </c>
      <c r="E5446" s="33">
        <v>149</v>
      </c>
      <c r="F5446" s="34">
        <v>912970</v>
      </c>
      <c r="G5446" s="34">
        <v>0</v>
      </c>
      <c r="H5446" s="34">
        <v>764698</v>
      </c>
      <c r="I5446" s="34">
        <v>0</v>
      </c>
      <c r="J5446" s="35">
        <f t="shared" si="595"/>
        <v>912970</v>
      </c>
      <c r="K5446" s="35">
        <f t="shared" si="596"/>
        <v>148272</v>
      </c>
      <c r="L5446" s="35">
        <f t="shared" si="597"/>
        <v>148272</v>
      </c>
      <c r="M5446" s="36">
        <f t="shared" si="598"/>
        <v>0.16240621269044986</v>
      </c>
      <c r="N5446" s="37">
        <f t="shared" si="599"/>
        <v>2024</v>
      </c>
      <c r="O5446" s="38" t="str">
        <f t="shared" si="600"/>
        <v>Q4</v>
      </c>
      <c r="P5446" s="37">
        <f t="shared" si="601"/>
        <v>12</v>
      </c>
    </row>
    <row r="5447" spans="1:16" x14ac:dyDescent="0.25">
      <c r="A5447" s="31">
        <v>45627</v>
      </c>
      <c r="B5447" s="32" t="s">
        <v>80</v>
      </c>
      <c r="C5447" s="32" t="s">
        <v>78</v>
      </c>
      <c r="D5447" s="32" t="s">
        <v>77</v>
      </c>
      <c r="E5447" s="33">
        <v>66</v>
      </c>
      <c r="F5447" s="34">
        <v>403770.24</v>
      </c>
      <c r="G5447" s="34">
        <v>47383.53</v>
      </c>
      <c r="H5447" s="34">
        <v>340348.31</v>
      </c>
      <c r="I5447" s="34">
        <v>0</v>
      </c>
      <c r="J5447" s="35">
        <f t="shared" si="595"/>
        <v>356386.70999999996</v>
      </c>
      <c r="K5447" s="35">
        <f t="shared" si="596"/>
        <v>16038.399999999965</v>
      </c>
      <c r="L5447" s="35">
        <f t="shared" si="597"/>
        <v>16038.399999999965</v>
      </c>
      <c r="M5447" s="36">
        <f t="shared" si="598"/>
        <v>4.5002800469186872E-2</v>
      </c>
      <c r="N5447" s="37">
        <f t="shared" si="599"/>
        <v>2024</v>
      </c>
      <c r="O5447" s="38" t="str">
        <f t="shared" si="600"/>
        <v>Q4</v>
      </c>
      <c r="P5447" s="37">
        <f t="shared" si="601"/>
        <v>12</v>
      </c>
    </row>
    <row r="5448" spans="1:16" x14ac:dyDescent="0.25">
      <c r="A5448" s="31">
        <v>45627</v>
      </c>
      <c r="B5448" s="32" t="s">
        <v>80</v>
      </c>
      <c r="C5448" s="32" t="s">
        <v>79</v>
      </c>
      <c r="D5448" s="32" t="s">
        <v>76</v>
      </c>
      <c r="E5448" s="33">
        <v>25</v>
      </c>
      <c r="F5448" s="34">
        <v>254865.24</v>
      </c>
      <c r="G5448" s="34">
        <v>0</v>
      </c>
      <c r="H5448" s="34">
        <v>214874.19</v>
      </c>
      <c r="I5448" s="34">
        <v>0</v>
      </c>
      <c r="J5448" s="35">
        <f t="shared" si="595"/>
        <v>254865.24</v>
      </c>
      <c r="K5448" s="35">
        <f t="shared" si="596"/>
        <v>39991.049999999988</v>
      </c>
      <c r="L5448" s="35">
        <f t="shared" si="597"/>
        <v>39991.049999999988</v>
      </c>
      <c r="M5448" s="36">
        <f t="shared" si="598"/>
        <v>0.15691056967988254</v>
      </c>
      <c r="N5448" s="37">
        <f t="shared" si="599"/>
        <v>2024</v>
      </c>
      <c r="O5448" s="38" t="str">
        <f t="shared" si="600"/>
        <v>Q4</v>
      </c>
      <c r="P5448" s="37">
        <f t="shared" si="601"/>
        <v>12</v>
      </c>
    </row>
    <row r="5449" spans="1:16" x14ac:dyDescent="0.25">
      <c r="A5449" s="31">
        <v>45627</v>
      </c>
      <c r="B5449" s="32" t="s">
        <v>80</v>
      </c>
      <c r="C5449" s="32" t="s">
        <v>79</v>
      </c>
      <c r="D5449" s="32" t="s">
        <v>77</v>
      </c>
      <c r="E5449" s="33">
        <v>22</v>
      </c>
      <c r="F5449" s="34">
        <v>102646.76</v>
      </c>
      <c r="G5449" s="34">
        <v>15296.12</v>
      </c>
      <c r="H5449" s="34">
        <v>86486.44</v>
      </c>
      <c r="I5449" s="34">
        <v>0</v>
      </c>
      <c r="J5449" s="35">
        <f t="shared" si="595"/>
        <v>87350.64</v>
      </c>
      <c r="K5449" s="35">
        <f t="shared" si="596"/>
        <v>864.19999999999709</v>
      </c>
      <c r="L5449" s="35">
        <f t="shared" si="597"/>
        <v>864.19999999999709</v>
      </c>
      <c r="M5449" s="36">
        <f t="shared" si="598"/>
        <v>9.8934592808936159E-3</v>
      </c>
      <c r="N5449" s="37">
        <f t="shared" si="599"/>
        <v>2024</v>
      </c>
      <c r="O5449" s="38" t="str">
        <f t="shared" si="600"/>
        <v>Q4</v>
      </c>
      <c r="P5449" s="37">
        <f t="shared" si="601"/>
        <v>12</v>
      </c>
    </row>
    <row r="5450" spans="1:16" x14ac:dyDescent="0.25">
      <c r="A5450" s="31">
        <v>45627</v>
      </c>
      <c r="B5450" s="32" t="s">
        <v>81</v>
      </c>
      <c r="C5450" s="32" t="s">
        <v>86</v>
      </c>
      <c r="D5450" s="32" t="s">
        <v>76</v>
      </c>
      <c r="E5450" s="33">
        <v>122</v>
      </c>
      <c r="F5450" s="34">
        <v>89430.44</v>
      </c>
      <c r="G5450" s="34">
        <v>0</v>
      </c>
      <c r="H5450" s="34">
        <v>39162.54</v>
      </c>
      <c r="I5450" s="34">
        <v>9374.0400000000009</v>
      </c>
      <c r="J5450" s="35">
        <f t="shared" si="595"/>
        <v>89430.44</v>
      </c>
      <c r="K5450" s="35">
        <f t="shared" si="596"/>
        <v>50267.9</v>
      </c>
      <c r="L5450" s="35">
        <f t="shared" si="597"/>
        <v>40893.86</v>
      </c>
      <c r="M5450" s="36">
        <f t="shared" si="598"/>
        <v>0.56208937359583599</v>
      </c>
      <c r="N5450" s="37">
        <f t="shared" si="599"/>
        <v>2024</v>
      </c>
      <c r="O5450" s="38" t="str">
        <f t="shared" si="600"/>
        <v>Q4</v>
      </c>
      <c r="P5450" s="37">
        <f t="shared" si="601"/>
        <v>12</v>
      </c>
    </row>
    <row r="5451" spans="1:16" x14ac:dyDescent="0.25">
      <c r="A5451" s="31">
        <v>45627</v>
      </c>
      <c r="B5451" s="32" t="s">
        <v>81</v>
      </c>
      <c r="C5451" s="32" t="s">
        <v>86</v>
      </c>
      <c r="D5451" s="32" t="s">
        <v>77</v>
      </c>
      <c r="E5451" s="33">
        <v>139</v>
      </c>
      <c r="F5451" s="34">
        <v>113534.88</v>
      </c>
      <c r="G5451" s="34">
        <v>18695.169999999998</v>
      </c>
      <c r="H5451" s="34">
        <v>50088.53</v>
      </c>
      <c r="I5451" s="34">
        <v>9980.09</v>
      </c>
      <c r="J5451" s="35">
        <f t="shared" si="595"/>
        <v>94839.71</v>
      </c>
      <c r="K5451" s="35">
        <f t="shared" si="596"/>
        <v>44751.180000000008</v>
      </c>
      <c r="L5451" s="35">
        <f t="shared" si="597"/>
        <v>34771.090000000011</v>
      </c>
      <c r="M5451" s="36">
        <f t="shared" si="598"/>
        <v>0.47186120666121822</v>
      </c>
      <c r="N5451" s="37">
        <f t="shared" si="599"/>
        <v>2024</v>
      </c>
      <c r="O5451" s="38" t="str">
        <f t="shared" si="600"/>
        <v>Q4</v>
      </c>
      <c r="P5451" s="37">
        <f t="shared" si="601"/>
        <v>12</v>
      </c>
    </row>
    <row r="5452" spans="1:16" x14ac:dyDescent="0.25">
      <c r="A5452" s="31">
        <v>45627</v>
      </c>
      <c r="B5452" s="32" t="s">
        <v>81</v>
      </c>
      <c r="C5452" s="32" t="s">
        <v>75</v>
      </c>
      <c r="D5452" s="32" t="s">
        <v>76</v>
      </c>
      <c r="E5452" s="33">
        <v>154</v>
      </c>
      <c r="F5452" s="34">
        <v>137266.88</v>
      </c>
      <c r="G5452" s="34">
        <v>0</v>
      </c>
      <c r="H5452" s="34">
        <v>60245.21</v>
      </c>
      <c r="I5452" s="34">
        <v>0</v>
      </c>
      <c r="J5452" s="35">
        <f t="shared" si="595"/>
        <v>137266.88</v>
      </c>
      <c r="K5452" s="35">
        <f t="shared" si="596"/>
        <v>77021.670000000013</v>
      </c>
      <c r="L5452" s="35">
        <f t="shared" si="597"/>
        <v>77021.670000000013</v>
      </c>
      <c r="M5452" s="36">
        <f t="shared" si="598"/>
        <v>0.56110891425520859</v>
      </c>
      <c r="N5452" s="37">
        <f t="shared" si="599"/>
        <v>2024</v>
      </c>
      <c r="O5452" s="38" t="str">
        <f t="shared" si="600"/>
        <v>Q4</v>
      </c>
      <c r="P5452" s="37">
        <f t="shared" si="601"/>
        <v>12</v>
      </c>
    </row>
    <row r="5453" spans="1:16" x14ac:dyDescent="0.25">
      <c r="A5453" s="31">
        <v>45627</v>
      </c>
      <c r="B5453" s="32" t="s">
        <v>81</v>
      </c>
      <c r="C5453" s="32" t="s">
        <v>75</v>
      </c>
      <c r="D5453" s="32" t="s">
        <v>77</v>
      </c>
      <c r="E5453" s="33">
        <v>119</v>
      </c>
      <c r="F5453" s="34">
        <v>87442.14</v>
      </c>
      <c r="G5453" s="34">
        <v>12666.28</v>
      </c>
      <c r="H5453" s="34">
        <v>39639.24</v>
      </c>
      <c r="I5453" s="34">
        <v>0</v>
      </c>
      <c r="J5453" s="35">
        <f t="shared" si="595"/>
        <v>74775.86</v>
      </c>
      <c r="K5453" s="35">
        <f t="shared" si="596"/>
        <v>35136.620000000003</v>
      </c>
      <c r="L5453" s="35">
        <f t="shared" si="597"/>
        <v>35136.620000000003</v>
      </c>
      <c r="M5453" s="36">
        <f t="shared" si="598"/>
        <v>0.4698925562340574</v>
      </c>
      <c r="N5453" s="37">
        <f t="shared" si="599"/>
        <v>2024</v>
      </c>
      <c r="O5453" s="38" t="str">
        <f t="shared" si="600"/>
        <v>Q4</v>
      </c>
      <c r="P5453" s="37">
        <f t="shared" si="601"/>
        <v>12</v>
      </c>
    </row>
    <row r="5454" spans="1:16" x14ac:dyDescent="0.25">
      <c r="A5454" s="31">
        <v>45627</v>
      </c>
      <c r="B5454" s="32" t="s">
        <v>81</v>
      </c>
      <c r="C5454" s="32" t="s">
        <v>78</v>
      </c>
      <c r="D5454" s="32" t="s">
        <v>76</v>
      </c>
      <c r="E5454" s="33">
        <v>563</v>
      </c>
      <c r="F5454" s="34">
        <v>424746.39</v>
      </c>
      <c r="G5454" s="34">
        <v>0</v>
      </c>
      <c r="H5454" s="34">
        <v>185080.04</v>
      </c>
      <c r="I5454" s="34">
        <v>0</v>
      </c>
      <c r="J5454" s="35">
        <f t="shared" si="595"/>
        <v>424746.39</v>
      </c>
      <c r="K5454" s="35">
        <f t="shared" si="596"/>
        <v>239666.35</v>
      </c>
      <c r="L5454" s="35">
        <f t="shared" si="597"/>
        <v>239666.35</v>
      </c>
      <c r="M5454" s="36">
        <f t="shared" si="598"/>
        <v>0.56425753259492095</v>
      </c>
      <c r="N5454" s="37">
        <f t="shared" si="599"/>
        <v>2024</v>
      </c>
      <c r="O5454" s="38" t="str">
        <f t="shared" si="600"/>
        <v>Q4</v>
      </c>
      <c r="P5454" s="37">
        <f t="shared" si="601"/>
        <v>12</v>
      </c>
    </row>
    <row r="5455" spans="1:16" x14ac:dyDescent="0.25">
      <c r="A5455" s="31">
        <v>45627</v>
      </c>
      <c r="B5455" s="32" t="s">
        <v>81</v>
      </c>
      <c r="C5455" s="32" t="s">
        <v>78</v>
      </c>
      <c r="D5455" s="32" t="s">
        <v>77</v>
      </c>
      <c r="E5455" s="33">
        <v>201</v>
      </c>
      <c r="F5455" s="34">
        <v>151552.98000000001</v>
      </c>
      <c r="G5455" s="34">
        <v>19329.27</v>
      </c>
      <c r="H5455" s="34">
        <v>66639.539999999994</v>
      </c>
      <c r="I5455" s="34">
        <v>0</v>
      </c>
      <c r="J5455" s="35">
        <f t="shared" si="595"/>
        <v>132223.71000000002</v>
      </c>
      <c r="K5455" s="35">
        <f t="shared" si="596"/>
        <v>65584.170000000027</v>
      </c>
      <c r="L5455" s="35">
        <f t="shared" si="597"/>
        <v>65584.170000000027</v>
      </c>
      <c r="M5455" s="36">
        <f t="shared" si="598"/>
        <v>0.49600914994746415</v>
      </c>
      <c r="N5455" s="37">
        <f t="shared" si="599"/>
        <v>2024</v>
      </c>
      <c r="O5455" s="38" t="str">
        <f t="shared" si="600"/>
        <v>Q4</v>
      </c>
      <c r="P5455" s="37">
        <f t="shared" si="601"/>
        <v>12</v>
      </c>
    </row>
    <row r="5456" spans="1:16" x14ac:dyDescent="0.25">
      <c r="A5456" s="31">
        <v>45627</v>
      </c>
      <c r="B5456" s="32" t="s">
        <v>81</v>
      </c>
      <c r="C5456" s="32" t="s">
        <v>79</v>
      </c>
      <c r="D5456" s="32" t="s">
        <v>76</v>
      </c>
      <c r="E5456" s="33">
        <v>43</v>
      </c>
      <c r="F5456" s="34">
        <v>37829.33</v>
      </c>
      <c r="G5456" s="34">
        <v>0</v>
      </c>
      <c r="H5456" s="34">
        <v>16102.43</v>
      </c>
      <c r="I5456" s="34">
        <v>0</v>
      </c>
      <c r="J5456" s="35">
        <f t="shared" si="595"/>
        <v>37829.33</v>
      </c>
      <c r="K5456" s="35">
        <f t="shared" si="596"/>
        <v>21726.9</v>
      </c>
      <c r="L5456" s="35">
        <f t="shared" si="597"/>
        <v>21726.9</v>
      </c>
      <c r="M5456" s="36">
        <f t="shared" si="598"/>
        <v>0.57434006893592882</v>
      </c>
      <c r="N5456" s="37">
        <f t="shared" si="599"/>
        <v>2024</v>
      </c>
      <c r="O5456" s="38" t="str">
        <f t="shared" si="600"/>
        <v>Q4</v>
      </c>
      <c r="P5456" s="37">
        <f t="shared" si="601"/>
        <v>12</v>
      </c>
    </row>
    <row r="5457" spans="1:16" x14ac:dyDescent="0.25">
      <c r="A5457" s="31">
        <v>45627</v>
      </c>
      <c r="B5457" s="32" t="s">
        <v>81</v>
      </c>
      <c r="C5457" s="32" t="s">
        <v>79</v>
      </c>
      <c r="D5457" s="32" t="s">
        <v>77</v>
      </c>
      <c r="E5457" s="33">
        <v>36</v>
      </c>
      <c r="F5457" s="34">
        <v>30713.84</v>
      </c>
      <c r="G5457" s="34">
        <v>4846.2</v>
      </c>
      <c r="H5457" s="34">
        <v>13944.7</v>
      </c>
      <c r="I5457" s="34">
        <v>0</v>
      </c>
      <c r="J5457" s="35">
        <f t="shared" si="595"/>
        <v>25867.64</v>
      </c>
      <c r="K5457" s="35">
        <f t="shared" si="596"/>
        <v>11922.939999999999</v>
      </c>
      <c r="L5457" s="35">
        <f t="shared" si="597"/>
        <v>11922.939999999999</v>
      </c>
      <c r="M5457" s="36">
        <f t="shared" si="598"/>
        <v>0.46092105812513234</v>
      </c>
      <c r="N5457" s="37">
        <f t="shared" si="599"/>
        <v>2024</v>
      </c>
      <c r="O5457" s="38" t="str">
        <f t="shared" si="600"/>
        <v>Q4</v>
      </c>
      <c r="P5457" s="37">
        <f t="shared" si="601"/>
        <v>12</v>
      </c>
    </row>
    <row r="5458" spans="1:16" x14ac:dyDescent="0.25">
      <c r="A5458" s="31">
        <v>45627</v>
      </c>
      <c r="B5458" s="32" t="s">
        <v>82</v>
      </c>
      <c r="C5458" s="32" t="s">
        <v>86</v>
      </c>
      <c r="D5458" s="32" t="s">
        <v>76</v>
      </c>
      <c r="E5458" s="33">
        <v>336</v>
      </c>
      <c r="F5458" s="34">
        <v>42873.33</v>
      </c>
      <c r="G5458" s="34">
        <v>0</v>
      </c>
      <c r="H5458" s="34">
        <v>33967.24</v>
      </c>
      <c r="I5458" s="34">
        <v>4482.5</v>
      </c>
      <c r="J5458" s="35">
        <f t="shared" si="595"/>
        <v>42873.33</v>
      </c>
      <c r="K5458" s="35">
        <f t="shared" si="596"/>
        <v>8906.0900000000038</v>
      </c>
      <c r="L5458" s="35">
        <f t="shared" si="597"/>
        <v>4423.5900000000038</v>
      </c>
      <c r="M5458" s="36">
        <f t="shared" si="598"/>
        <v>0.20773030692973937</v>
      </c>
      <c r="N5458" s="37">
        <f t="shared" si="599"/>
        <v>2024</v>
      </c>
      <c r="O5458" s="38" t="str">
        <f t="shared" si="600"/>
        <v>Q4</v>
      </c>
      <c r="P5458" s="37">
        <f t="shared" si="601"/>
        <v>12</v>
      </c>
    </row>
    <row r="5459" spans="1:16" x14ac:dyDescent="0.25">
      <c r="A5459" s="31">
        <v>45627</v>
      </c>
      <c r="B5459" s="32" t="s">
        <v>82</v>
      </c>
      <c r="C5459" s="32" t="s">
        <v>86</v>
      </c>
      <c r="D5459" s="32" t="s">
        <v>77</v>
      </c>
      <c r="E5459" s="33">
        <v>332</v>
      </c>
      <c r="F5459" s="34">
        <v>39889.03</v>
      </c>
      <c r="G5459" s="34">
        <v>5993.92</v>
      </c>
      <c r="H5459" s="34">
        <v>32234.23</v>
      </c>
      <c r="I5459" s="34">
        <v>3580.14</v>
      </c>
      <c r="J5459" s="35">
        <f t="shared" si="595"/>
        <v>33895.11</v>
      </c>
      <c r="K5459" s="35">
        <f t="shared" si="596"/>
        <v>1660.880000000001</v>
      </c>
      <c r="L5459" s="35">
        <f t="shared" si="597"/>
        <v>-1919.2599999999989</v>
      </c>
      <c r="M5459" s="36">
        <f t="shared" si="598"/>
        <v>4.9000578549531215E-2</v>
      </c>
      <c r="N5459" s="37">
        <f t="shared" si="599"/>
        <v>2024</v>
      </c>
      <c r="O5459" s="38" t="str">
        <f t="shared" si="600"/>
        <v>Q4</v>
      </c>
      <c r="P5459" s="37">
        <f t="shared" si="601"/>
        <v>12</v>
      </c>
    </row>
    <row r="5460" spans="1:16" x14ac:dyDescent="0.25">
      <c r="A5460" s="31">
        <v>45627</v>
      </c>
      <c r="B5460" s="32" t="s">
        <v>82</v>
      </c>
      <c r="C5460" s="32" t="s">
        <v>75</v>
      </c>
      <c r="D5460" s="32" t="s">
        <v>76</v>
      </c>
      <c r="E5460" s="33">
        <v>392</v>
      </c>
      <c r="F5460" s="34">
        <v>40204.32</v>
      </c>
      <c r="G5460" s="34">
        <v>0</v>
      </c>
      <c r="H5460" s="34">
        <v>32434.66</v>
      </c>
      <c r="I5460" s="34">
        <v>0</v>
      </c>
      <c r="J5460" s="35">
        <f t="shared" si="595"/>
        <v>40204.32</v>
      </c>
      <c r="K5460" s="35">
        <f t="shared" si="596"/>
        <v>7769.66</v>
      </c>
      <c r="L5460" s="35">
        <f t="shared" si="597"/>
        <v>7769.66</v>
      </c>
      <c r="M5460" s="36">
        <f t="shared" si="598"/>
        <v>0.19325435674574273</v>
      </c>
      <c r="N5460" s="37">
        <f t="shared" si="599"/>
        <v>2024</v>
      </c>
      <c r="O5460" s="38" t="str">
        <f t="shared" si="600"/>
        <v>Q4</v>
      </c>
      <c r="P5460" s="37">
        <f t="shared" si="601"/>
        <v>12</v>
      </c>
    </row>
    <row r="5461" spans="1:16" x14ac:dyDescent="0.25">
      <c r="A5461" s="31">
        <v>45627</v>
      </c>
      <c r="B5461" s="32" t="s">
        <v>82</v>
      </c>
      <c r="C5461" s="32" t="s">
        <v>75</v>
      </c>
      <c r="D5461" s="32" t="s">
        <v>77</v>
      </c>
      <c r="E5461" s="33">
        <v>308</v>
      </c>
      <c r="F5461" s="34">
        <v>34677.550000000003</v>
      </c>
      <c r="G5461" s="34">
        <v>5260.24</v>
      </c>
      <c r="H5461" s="34">
        <v>27733.54</v>
      </c>
      <c r="I5461" s="34">
        <v>0</v>
      </c>
      <c r="J5461" s="35">
        <f t="shared" si="595"/>
        <v>29417.310000000005</v>
      </c>
      <c r="K5461" s="35">
        <f t="shared" si="596"/>
        <v>1683.7700000000041</v>
      </c>
      <c r="L5461" s="35">
        <f t="shared" si="597"/>
        <v>1683.7700000000041</v>
      </c>
      <c r="M5461" s="36">
        <f t="shared" si="598"/>
        <v>5.7237388462779357E-2</v>
      </c>
      <c r="N5461" s="37">
        <f t="shared" si="599"/>
        <v>2024</v>
      </c>
      <c r="O5461" s="38" t="str">
        <f t="shared" si="600"/>
        <v>Q4</v>
      </c>
      <c r="P5461" s="37">
        <f t="shared" si="601"/>
        <v>12</v>
      </c>
    </row>
    <row r="5462" spans="1:16" x14ac:dyDescent="0.25">
      <c r="A5462" s="31">
        <v>45627</v>
      </c>
      <c r="B5462" s="32" t="s">
        <v>82</v>
      </c>
      <c r="C5462" s="32" t="s">
        <v>78</v>
      </c>
      <c r="D5462" s="32" t="s">
        <v>76</v>
      </c>
      <c r="E5462" s="33">
        <v>2288</v>
      </c>
      <c r="F5462" s="34">
        <v>267986.09000000003</v>
      </c>
      <c r="G5462" s="34">
        <v>0</v>
      </c>
      <c r="H5462" s="34">
        <v>214958.59</v>
      </c>
      <c r="I5462" s="34">
        <v>0</v>
      </c>
      <c r="J5462" s="35">
        <f t="shared" si="595"/>
        <v>267986.09000000003</v>
      </c>
      <c r="K5462" s="35">
        <f t="shared" si="596"/>
        <v>53027.500000000029</v>
      </c>
      <c r="L5462" s="35">
        <f t="shared" si="597"/>
        <v>53027.500000000029</v>
      </c>
      <c r="M5462" s="36">
        <f t="shared" si="598"/>
        <v>0.19787407622537431</v>
      </c>
      <c r="N5462" s="37">
        <f t="shared" si="599"/>
        <v>2024</v>
      </c>
      <c r="O5462" s="38" t="str">
        <f t="shared" si="600"/>
        <v>Q4</v>
      </c>
      <c r="P5462" s="37">
        <f t="shared" si="601"/>
        <v>12</v>
      </c>
    </row>
    <row r="5463" spans="1:16" x14ac:dyDescent="0.25">
      <c r="A5463" s="31">
        <v>45627</v>
      </c>
      <c r="B5463" s="32" t="s">
        <v>82</v>
      </c>
      <c r="C5463" s="32" t="s">
        <v>78</v>
      </c>
      <c r="D5463" s="32" t="s">
        <v>77</v>
      </c>
      <c r="E5463" s="33">
        <v>880</v>
      </c>
      <c r="F5463" s="34">
        <v>98383.82</v>
      </c>
      <c r="G5463" s="34">
        <v>12347.13</v>
      </c>
      <c r="H5463" s="34">
        <v>79105</v>
      </c>
      <c r="I5463" s="34">
        <v>0</v>
      </c>
      <c r="J5463" s="35">
        <f t="shared" si="595"/>
        <v>86036.69</v>
      </c>
      <c r="K5463" s="35">
        <f t="shared" si="596"/>
        <v>6931.6900000000023</v>
      </c>
      <c r="L5463" s="35">
        <f t="shared" si="597"/>
        <v>6931.6900000000023</v>
      </c>
      <c r="M5463" s="36">
        <f t="shared" si="598"/>
        <v>8.0566674519905429E-2</v>
      </c>
      <c r="N5463" s="37">
        <f t="shared" si="599"/>
        <v>2024</v>
      </c>
      <c r="O5463" s="38" t="str">
        <f t="shared" si="600"/>
        <v>Q4</v>
      </c>
      <c r="P5463" s="37">
        <f t="shared" si="601"/>
        <v>12</v>
      </c>
    </row>
    <row r="5464" spans="1:16" x14ac:dyDescent="0.25">
      <c r="A5464" s="31">
        <v>45627</v>
      </c>
      <c r="B5464" s="32" t="s">
        <v>82</v>
      </c>
      <c r="C5464" s="32" t="s">
        <v>79</v>
      </c>
      <c r="D5464" s="32" t="s">
        <v>76</v>
      </c>
      <c r="E5464" s="33">
        <v>123</v>
      </c>
      <c r="F5464" s="34">
        <v>13014.78</v>
      </c>
      <c r="G5464" s="34">
        <v>0</v>
      </c>
      <c r="H5464" s="34">
        <v>10423.89</v>
      </c>
      <c r="I5464" s="34">
        <v>0</v>
      </c>
      <c r="J5464" s="35">
        <f t="shared" si="595"/>
        <v>13014.78</v>
      </c>
      <c r="K5464" s="35">
        <f t="shared" si="596"/>
        <v>2590.8900000000012</v>
      </c>
      <c r="L5464" s="35">
        <f t="shared" si="597"/>
        <v>2590.8900000000012</v>
      </c>
      <c r="M5464" s="36">
        <f t="shared" si="598"/>
        <v>0.19907290019500914</v>
      </c>
      <c r="N5464" s="37">
        <f t="shared" si="599"/>
        <v>2024</v>
      </c>
      <c r="O5464" s="38" t="str">
        <f t="shared" si="600"/>
        <v>Q4</v>
      </c>
      <c r="P5464" s="37">
        <f t="shared" si="601"/>
        <v>12</v>
      </c>
    </row>
    <row r="5465" spans="1:16" x14ac:dyDescent="0.25">
      <c r="A5465" s="31">
        <v>45627</v>
      </c>
      <c r="B5465" s="32" t="s">
        <v>82</v>
      </c>
      <c r="C5465" s="32" t="s">
        <v>79</v>
      </c>
      <c r="D5465" s="32" t="s">
        <v>77</v>
      </c>
      <c r="E5465" s="33">
        <v>138</v>
      </c>
      <c r="F5465" s="34">
        <v>16411.3</v>
      </c>
      <c r="G5465" s="34">
        <v>2583.59</v>
      </c>
      <c r="H5465" s="34">
        <v>13445.82</v>
      </c>
      <c r="I5465" s="34">
        <v>0</v>
      </c>
      <c r="J5465" s="35">
        <f t="shared" si="595"/>
        <v>13827.71</v>
      </c>
      <c r="K5465" s="35">
        <f t="shared" si="596"/>
        <v>381.88999999999942</v>
      </c>
      <c r="L5465" s="35">
        <f t="shared" si="597"/>
        <v>381.88999999999942</v>
      </c>
      <c r="M5465" s="36">
        <f t="shared" si="598"/>
        <v>2.7617732798850964E-2</v>
      </c>
      <c r="N5465" s="37">
        <f t="shared" si="599"/>
        <v>2024</v>
      </c>
      <c r="O5465" s="38" t="str">
        <f t="shared" si="600"/>
        <v>Q4</v>
      </c>
      <c r="P5465" s="37">
        <f t="shared" si="601"/>
        <v>12</v>
      </c>
    </row>
    <row r="5466" spans="1:16" x14ac:dyDescent="0.25">
      <c r="A5466" s="31">
        <v>45627</v>
      </c>
      <c r="B5466" s="32" t="s">
        <v>83</v>
      </c>
      <c r="C5466" s="32" t="s">
        <v>86</v>
      </c>
      <c r="D5466" s="32" t="s">
        <v>76</v>
      </c>
      <c r="E5466" s="33">
        <v>161</v>
      </c>
      <c r="F5466" s="34">
        <v>98223.74</v>
      </c>
      <c r="G5466" s="34">
        <v>0</v>
      </c>
      <c r="H5466" s="34">
        <v>51675.57</v>
      </c>
      <c r="I5466" s="34">
        <v>10289.5</v>
      </c>
      <c r="J5466" s="35">
        <f t="shared" si="595"/>
        <v>98223.74</v>
      </c>
      <c r="K5466" s="35">
        <f t="shared" si="596"/>
        <v>46548.170000000006</v>
      </c>
      <c r="L5466" s="35">
        <f t="shared" si="597"/>
        <v>36258.670000000006</v>
      </c>
      <c r="M5466" s="36">
        <f t="shared" si="598"/>
        <v>0.47389938521990715</v>
      </c>
      <c r="N5466" s="37">
        <f t="shared" si="599"/>
        <v>2024</v>
      </c>
      <c r="O5466" s="38" t="str">
        <f t="shared" si="600"/>
        <v>Q4</v>
      </c>
      <c r="P5466" s="37">
        <f t="shared" si="601"/>
        <v>12</v>
      </c>
    </row>
    <row r="5467" spans="1:16" x14ac:dyDescent="0.25">
      <c r="A5467" s="31">
        <v>45627</v>
      </c>
      <c r="B5467" s="32" t="s">
        <v>83</v>
      </c>
      <c r="C5467" s="32" t="s">
        <v>86</v>
      </c>
      <c r="D5467" s="32" t="s">
        <v>77</v>
      </c>
      <c r="E5467" s="33">
        <v>144</v>
      </c>
      <c r="F5467" s="34">
        <v>104828.37</v>
      </c>
      <c r="G5467" s="34">
        <v>17057.53</v>
      </c>
      <c r="H5467" s="34">
        <v>55156.92</v>
      </c>
      <c r="I5467" s="34">
        <v>9245.82</v>
      </c>
      <c r="J5467" s="35">
        <f t="shared" si="595"/>
        <v>87770.84</v>
      </c>
      <c r="K5467" s="35">
        <f t="shared" si="596"/>
        <v>32613.919999999998</v>
      </c>
      <c r="L5467" s="35">
        <f t="shared" si="597"/>
        <v>23368.1</v>
      </c>
      <c r="M5467" s="36">
        <f t="shared" si="598"/>
        <v>0.37158035630056635</v>
      </c>
      <c r="N5467" s="37">
        <f t="shared" si="599"/>
        <v>2024</v>
      </c>
      <c r="O5467" s="38" t="str">
        <f t="shared" si="600"/>
        <v>Q4</v>
      </c>
      <c r="P5467" s="37">
        <f t="shared" si="601"/>
        <v>12</v>
      </c>
    </row>
    <row r="5468" spans="1:16" x14ac:dyDescent="0.25">
      <c r="A5468" s="31">
        <v>45627</v>
      </c>
      <c r="B5468" s="32" t="s">
        <v>83</v>
      </c>
      <c r="C5468" s="32" t="s">
        <v>75</v>
      </c>
      <c r="D5468" s="32" t="s">
        <v>76</v>
      </c>
      <c r="E5468" s="33">
        <v>155</v>
      </c>
      <c r="F5468" s="34">
        <v>94682.9</v>
      </c>
      <c r="G5468" s="34">
        <v>0</v>
      </c>
      <c r="H5468" s="34">
        <v>49393.33</v>
      </c>
      <c r="I5468" s="34">
        <v>0</v>
      </c>
      <c r="J5468" s="35">
        <f t="shared" si="595"/>
        <v>94682.9</v>
      </c>
      <c r="K5468" s="35">
        <f t="shared" si="596"/>
        <v>45289.569999999992</v>
      </c>
      <c r="L5468" s="35">
        <f t="shared" si="597"/>
        <v>45289.569999999992</v>
      </c>
      <c r="M5468" s="36">
        <f t="shared" si="598"/>
        <v>0.47832892739871713</v>
      </c>
      <c r="N5468" s="37">
        <f t="shared" si="599"/>
        <v>2024</v>
      </c>
      <c r="O5468" s="38" t="str">
        <f t="shared" si="600"/>
        <v>Q4</v>
      </c>
      <c r="P5468" s="37">
        <f t="shared" si="601"/>
        <v>12</v>
      </c>
    </row>
    <row r="5469" spans="1:16" x14ac:dyDescent="0.25">
      <c r="A5469" s="31">
        <v>45627</v>
      </c>
      <c r="B5469" s="32" t="s">
        <v>83</v>
      </c>
      <c r="C5469" s="32" t="s">
        <v>75</v>
      </c>
      <c r="D5469" s="32" t="s">
        <v>77</v>
      </c>
      <c r="E5469" s="33">
        <v>142</v>
      </c>
      <c r="F5469" s="34">
        <v>108345.66</v>
      </c>
      <c r="G5469" s="34">
        <v>18124.419999999998</v>
      </c>
      <c r="H5469" s="34">
        <v>58485.29</v>
      </c>
      <c r="I5469" s="34">
        <v>0</v>
      </c>
      <c r="J5469" s="35">
        <f t="shared" si="595"/>
        <v>90221.24</v>
      </c>
      <c r="K5469" s="35">
        <f t="shared" si="596"/>
        <v>31735.950000000004</v>
      </c>
      <c r="L5469" s="35">
        <f t="shared" si="597"/>
        <v>31735.950000000004</v>
      </c>
      <c r="M5469" s="36">
        <f t="shared" si="598"/>
        <v>0.35175696986651928</v>
      </c>
      <c r="N5469" s="37">
        <f t="shared" si="599"/>
        <v>2024</v>
      </c>
      <c r="O5469" s="38" t="str">
        <f t="shared" si="600"/>
        <v>Q4</v>
      </c>
      <c r="P5469" s="37">
        <f t="shared" si="601"/>
        <v>12</v>
      </c>
    </row>
    <row r="5470" spans="1:16" x14ac:dyDescent="0.25">
      <c r="A5470" s="31">
        <v>45627</v>
      </c>
      <c r="B5470" s="32" t="s">
        <v>83</v>
      </c>
      <c r="C5470" s="32" t="s">
        <v>78</v>
      </c>
      <c r="D5470" s="32" t="s">
        <v>76</v>
      </c>
      <c r="E5470" s="33">
        <v>595</v>
      </c>
      <c r="F5470" s="34">
        <v>385592.06</v>
      </c>
      <c r="G5470" s="34">
        <v>0</v>
      </c>
      <c r="H5470" s="34">
        <v>200329.96</v>
      </c>
      <c r="I5470" s="34">
        <v>0</v>
      </c>
      <c r="J5470" s="35">
        <f t="shared" si="595"/>
        <v>385592.06</v>
      </c>
      <c r="K5470" s="35">
        <f t="shared" si="596"/>
        <v>185262.1</v>
      </c>
      <c r="L5470" s="35">
        <f t="shared" si="597"/>
        <v>185262.1</v>
      </c>
      <c r="M5470" s="36">
        <f t="shared" si="598"/>
        <v>0.48046139746757233</v>
      </c>
      <c r="N5470" s="37">
        <f t="shared" si="599"/>
        <v>2024</v>
      </c>
      <c r="O5470" s="38" t="str">
        <f t="shared" si="600"/>
        <v>Q4</v>
      </c>
      <c r="P5470" s="37">
        <f t="shared" si="601"/>
        <v>12</v>
      </c>
    </row>
    <row r="5471" spans="1:16" x14ac:dyDescent="0.25">
      <c r="A5471" s="31">
        <v>45627</v>
      </c>
      <c r="B5471" s="32" t="s">
        <v>83</v>
      </c>
      <c r="C5471" s="32" t="s">
        <v>78</v>
      </c>
      <c r="D5471" s="32" t="s">
        <v>77</v>
      </c>
      <c r="E5471" s="33">
        <v>252</v>
      </c>
      <c r="F5471" s="34">
        <v>155915.12</v>
      </c>
      <c r="G5471" s="34">
        <v>19555.75</v>
      </c>
      <c r="H5471" s="34">
        <v>81551.48</v>
      </c>
      <c r="I5471" s="34">
        <v>0</v>
      </c>
      <c r="J5471" s="35">
        <f t="shared" si="595"/>
        <v>136359.37</v>
      </c>
      <c r="K5471" s="35">
        <f t="shared" si="596"/>
        <v>54807.89</v>
      </c>
      <c r="L5471" s="35">
        <f t="shared" si="597"/>
        <v>54807.89</v>
      </c>
      <c r="M5471" s="36">
        <f t="shared" si="598"/>
        <v>0.401937101938796</v>
      </c>
      <c r="N5471" s="37">
        <f t="shared" si="599"/>
        <v>2024</v>
      </c>
      <c r="O5471" s="38" t="str">
        <f t="shared" si="600"/>
        <v>Q4</v>
      </c>
      <c r="P5471" s="37">
        <f t="shared" si="601"/>
        <v>12</v>
      </c>
    </row>
    <row r="5472" spans="1:16" x14ac:dyDescent="0.25">
      <c r="A5472" s="31">
        <v>45627</v>
      </c>
      <c r="B5472" s="32" t="s">
        <v>83</v>
      </c>
      <c r="C5472" s="32" t="s">
        <v>79</v>
      </c>
      <c r="D5472" s="32" t="s">
        <v>76</v>
      </c>
      <c r="E5472" s="33">
        <v>67</v>
      </c>
      <c r="F5472" s="34">
        <v>35507.120000000003</v>
      </c>
      <c r="G5472" s="34">
        <v>0</v>
      </c>
      <c r="H5472" s="34">
        <v>18217.25</v>
      </c>
      <c r="I5472" s="34">
        <v>0</v>
      </c>
      <c r="J5472" s="35">
        <f t="shared" si="595"/>
        <v>35507.120000000003</v>
      </c>
      <c r="K5472" s="35">
        <f t="shared" si="596"/>
        <v>17289.870000000003</v>
      </c>
      <c r="L5472" s="35">
        <f t="shared" si="597"/>
        <v>17289.870000000003</v>
      </c>
      <c r="M5472" s="36">
        <f t="shared" si="598"/>
        <v>0.48694092903057196</v>
      </c>
      <c r="N5472" s="37">
        <f t="shared" si="599"/>
        <v>2024</v>
      </c>
      <c r="O5472" s="38" t="str">
        <f t="shared" si="600"/>
        <v>Q4</v>
      </c>
      <c r="P5472" s="37">
        <f t="shared" si="601"/>
        <v>12</v>
      </c>
    </row>
    <row r="5473" spans="1:16" x14ac:dyDescent="0.25">
      <c r="A5473" s="31">
        <v>45627</v>
      </c>
      <c r="B5473" s="32" t="s">
        <v>83</v>
      </c>
      <c r="C5473" s="32" t="s">
        <v>79</v>
      </c>
      <c r="D5473" s="32" t="s">
        <v>77</v>
      </c>
      <c r="E5473" s="33">
        <v>53</v>
      </c>
      <c r="F5473" s="34">
        <v>30921.279999999999</v>
      </c>
      <c r="G5473" s="34">
        <v>5125.1400000000003</v>
      </c>
      <c r="H5473" s="34">
        <v>15627.87</v>
      </c>
      <c r="I5473" s="34">
        <v>0</v>
      </c>
      <c r="J5473" s="35">
        <f t="shared" si="595"/>
        <v>25796.14</v>
      </c>
      <c r="K5473" s="35">
        <f t="shared" si="596"/>
        <v>10168.269999999999</v>
      </c>
      <c r="L5473" s="35">
        <f t="shared" si="597"/>
        <v>10168.269999999999</v>
      </c>
      <c r="M5473" s="36">
        <f t="shared" si="598"/>
        <v>0.39417796616082867</v>
      </c>
      <c r="N5473" s="37">
        <f t="shared" si="599"/>
        <v>2024</v>
      </c>
      <c r="O5473" s="38" t="str">
        <f t="shared" si="600"/>
        <v>Q4</v>
      </c>
      <c r="P5473" s="37">
        <f t="shared" si="601"/>
        <v>12</v>
      </c>
    </row>
    <row r="5474" spans="1:16" x14ac:dyDescent="0.25">
      <c r="A5474" s="31">
        <v>45627</v>
      </c>
      <c r="B5474" s="32" t="s">
        <v>84</v>
      </c>
      <c r="C5474" s="32" t="s">
        <v>86</v>
      </c>
      <c r="D5474" s="32" t="s">
        <v>76</v>
      </c>
      <c r="E5474" s="33">
        <v>101</v>
      </c>
      <c r="F5474" s="34">
        <v>461714.67</v>
      </c>
      <c r="G5474" s="34">
        <v>0</v>
      </c>
      <c r="H5474" s="34">
        <v>380964.11</v>
      </c>
      <c r="I5474" s="34">
        <v>48422.64</v>
      </c>
      <c r="J5474" s="35">
        <f t="shared" si="595"/>
        <v>461714.67</v>
      </c>
      <c r="K5474" s="35">
        <f t="shared" si="596"/>
        <v>80750.559999999998</v>
      </c>
      <c r="L5474" s="35">
        <f t="shared" si="597"/>
        <v>32327.919999999998</v>
      </c>
      <c r="M5474" s="36">
        <f t="shared" si="598"/>
        <v>0.17489277522847607</v>
      </c>
      <c r="N5474" s="37">
        <f t="shared" si="599"/>
        <v>2024</v>
      </c>
      <c r="O5474" s="38" t="str">
        <f t="shared" si="600"/>
        <v>Q4</v>
      </c>
      <c r="P5474" s="37">
        <f t="shared" si="601"/>
        <v>12</v>
      </c>
    </row>
    <row r="5475" spans="1:16" x14ac:dyDescent="0.25">
      <c r="A5475" s="31">
        <v>45627</v>
      </c>
      <c r="B5475" s="32" t="s">
        <v>84</v>
      </c>
      <c r="C5475" s="32" t="s">
        <v>86</v>
      </c>
      <c r="D5475" s="32" t="s">
        <v>77</v>
      </c>
      <c r="E5475" s="33">
        <v>89</v>
      </c>
      <c r="F5475" s="34">
        <v>402056.21</v>
      </c>
      <c r="G5475" s="34">
        <v>60921.56</v>
      </c>
      <c r="H5475" s="34">
        <v>321325.27</v>
      </c>
      <c r="I5475" s="34">
        <v>35877.449999999997</v>
      </c>
      <c r="J5475" s="35">
        <f t="shared" si="595"/>
        <v>341134.65</v>
      </c>
      <c r="K5475" s="35">
        <f t="shared" si="596"/>
        <v>19809.380000000005</v>
      </c>
      <c r="L5475" s="35">
        <f t="shared" si="597"/>
        <v>-16068.069999999992</v>
      </c>
      <c r="M5475" s="36">
        <f t="shared" si="598"/>
        <v>5.806909383142405E-2</v>
      </c>
      <c r="N5475" s="37">
        <f t="shared" si="599"/>
        <v>2024</v>
      </c>
      <c r="O5475" s="38" t="str">
        <f t="shared" si="600"/>
        <v>Q4</v>
      </c>
      <c r="P5475" s="37">
        <f t="shared" si="601"/>
        <v>12</v>
      </c>
    </row>
    <row r="5476" spans="1:16" x14ac:dyDescent="0.25">
      <c r="A5476" s="31">
        <v>45627</v>
      </c>
      <c r="B5476" s="32" t="s">
        <v>84</v>
      </c>
      <c r="C5476" s="32" t="s">
        <v>75</v>
      </c>
      <c r="D5476" s="32" t="s">
        <v>76</v>
      </c>
      <c r="E5476" s="33">
        <v>101</v>
      </c>
      <c r="F5476" s="34">
        <v>443706.29</v>
      </c>
      <c r="G5476" s="34">
        <v>0</v>
      </c>
      <c r="H5476" s="34">
        <v>361656.29</v>
      </c>
      <c r="I5476" s="34">
        <v>0</v>
      </c>
      <c r="J5476" s="35">
        <f t="shared" si="595"/>
        <v>443706.29</v>
      </c>
      <c r="K5476" s="35">
        <f t="shared" si="596"/>
        <v>82050</v>
      </c>
      <c r="L5476" s="35">
        <f t="shared" si="597"/>
        <v>82050</v>
      </c>
      <c r="M5476" s="36">
        <f t="shared" si="598"/>
        <v>0.18491962329404887</v>
      </c>
      <c r="N5476" s="37">
        <f t="shared" si="599"/>
        <v>2024</v>
      </c>
      <c r="O5476" s="38" t="str">
        <f t="shared" si="600"/>
        <v>Q4</v>
      </c>
      <c r="P5476" s="37">
        <f t="shared" si="601"/>
        <v>12</v>
      </c>
    </row>
    <row r="5477" spans="1:16" x14ac:dyDescent="0.25">
      <c r="A5477" s="31">
        <v>45627</v>
      </c>
      <c r="B5477" s="32" t="s">
        <v>84</v>
      </c>
      <c r="C5477" s="32" t="s">
        <v>75</v>
      </c>
      <c r="D5477" s="32" t="s">
        <v>77</v>
      </c>
      <c r="E5477" s="33">
        <v>94</v>
      </c>
      <c r="F5477" s="34">
        <v>433122.68</v>
      </c>
      <c r="G5477" s="34">
        <v>64838.13</v>
      </c>
      <c r="H5477" s="34">
        <v>350615.93</v>
      </c>
      <c r="I5477" s="34">
        <v>0</v>
      </c>
      <c r="J5477" s="35">
        <f t="shared" si="595"/>
        <v>368284.55</v>
      </c>
      <c r="K5477" s="35">
        <f t="shared" si="596"/>
        <v>17668.619999999995</v>
      </c>
      <c r="L5477" s="35">
        <f t="shared" si="597"/>
        <v>17668.619999999995</v>
      </c>
      <c r="M5477" s="36">
        <f t="shared" si="598"/>
        <v>4.7975458107053351E-2</v>
      </c>
      <c r="N5477" s="37">
        <f t="shared" si="599"/>
        <v>2024</v>
      </c>
      <c r="O5477" s="38" t="str">
        <f t="shared" si="600"/>
        <v>Q4</v>
      </c>
      <c r="P5477" s="37">
        <f t="shared" si="601"/>
        <v>12</v>
      </c>
    </row>
    <row r="5478" spans="1:16" x14ac:dyDescent="0.25">
      <c r="A5478" s="31">
        <v>45627</v>
      </c>
      <c r="B5478" s="32" t="s">
        <v>84</v>
      </c>
      <c r="C5478" s="32" t="s">
        <v>78</v>
      </c>
      <c r="D5478" s="32" t="s">
        <v>76</v>
      </c>
      <c r="E5478" s="33">
        <v>204</v>
      </c>
      <c r="F5478" s="34">
        <v>874744.57</v>
      </c>
      <c r="G5478" s="34">
        <v>0</v>
      </c>
      <c r="H5478" s="34">
        <v>699461.62</v>
      </c>
      <c r="I5478" s="34">
        <v>0</v>
      </c>
      <c r="J5478" s="35">
        <f t="shared" si="595"/>
        <v>874744.57</v>
      </c>
      <c r="K5478" s="35">
        <f t="shared" si="596"/>
        <v>175282.94999999995</v>
      </c>
      <c r="L5478" s="35">
        <f t="shared" si="597"/>
        <v>175282.94999999995</v>
      </c>
      <c r="M5478" s="36">
        <f t="shared" si="598"/>
        <v>0.20038186690315776</v>
      </c>
      <c r="N5478" s="37">
        <f t="shared" si="599"/>
        <v>2024</v>
      </c>
      <c r="O5478" s="38" t="str">
        <f t="shared" si="600"/>
        <v>Q4</v>
      </c>
      <c r="P5478" s="37">
        <f t="shared" si="601"/>
        <v>12</v>
      </c>
    </row>
    <row r="5479" spans="1:16" x14ac:dyDescent="0.25">
      <c r="A5479" s="31">
        <v>45627</v>
      </c>
      <c r="B5479" s="32" t="s">
        <v>84</v>
      </c>
      <c r="C5479" s="32" t="s">
        <v>78</v>
      </c>
      <c r="D5479" s="32" t="s">
        <v>77</v>
      </c>
      <c r="E5479" s="33">
        <v>76</v>
      </c>
      <c r="F5479" s="34">
        <v>325187.09000000003</v>
      </c>
      <c r="G5479" s="34">
        <v>41083.29</v>
      </c>
      <c r="H5479" s="34">
        <v>271472.95</v>
      </c>
      <c r="I5479" s="34">
        <v>0</v>
      </c>
      <c r="J5479" s="35">
        <f t="shared" si="595"/>
        <v>284103.80000000005</v>
      </c>
      <c r="K5479" s="35">
        <f t="shared" si="596"/>
        <v>12630.850000000035</v>
      </c>
      <c r="L5479" s="35">
        <f t="shared" si="597"/>
        <v>12630.850000000035</v>
      </c>
      <c r="M5479" s="36">
        <f t="shared" si="598"/>
        <v>4.4458574647716902E-2</v>
      </c>
      <c r="N5479" s="37">
        <f t="shared" si="599"/>
        <v>2024</v>
      </c>
      <c r="O5479" s="38" t="str">
        <f t="shared" si="600"/>
        <v>Q4</v>
      </c>
      <c r="P5479" s="37">
        <f t="shared" si="601"/>
        <v>12</v>
      </c>
    </row>
    <row r="5480" spans="1:16" x14ac:dyDescent="0.25">
      <c r="A5480" s="31">
        <v>45627</v>
      </c>
      <c r="B5480" s="32" t="s">
        <v>84</v>
      </c>
      <c r="C5480" s="32" t="s">
        <v>79</v>
      </c>
      <c r="D5480" s="32" t="s">
        <v>76</v>
      </c>
      <c r="E5480" s="33">
        <v>30</v>
      </c>
      <c r="F5480" s="34">
        <v>122825.04</v>
      </c>
      <c r="G5480" s="34">
        <v>0</v>
      </c>
      <c r="H5480" s="34">
        <v>97270.65</v>
      </c>
      <c r="I5480" s="34">
        <v>0</v>
      </c>
      <c r="J5480" s="35">
        <f t="shared" si="595"/>
        <v>122825.04</v>
      </c>
      <c r="K5480" s="35">
        <f t="shared" si="596"/>
        <v>25554.39</v>
      </c>
      <c r="L5480" s="35">
        <f t="shared" si="597"/>
        <v>25554.39</v>
      </c>
      <c r="M5480" s="36">
        <f t="shared" si="598"/>
        <v>0.20805521414851566</v>
      </c>
      <c r="N5480" s="37">
        <f t="shared" si="599"/>
        <v>2024</v>
      </c>
      <c r="O5480" s="38" t="str">
        <f t="shared" si="600"/>
        <v>Q4</v>
      </c>
      <c r="P5480" s="37">
        <f t="shared" si="601"/>
        <v>12</v>
      </c>
    </row>
    <row r="5481" spans="1:16" x14ac:dyDescent="0.25">
      <c r="A5481" s="31">
        <v>45627</v>
      </c>
      <c r="B5481" s="32" t="s">
        <v>84</v>
      </c>
      <c r="C5481" s="32" t="s">
        <v>79</v>
      </c>
      <c r="D5481" s="32" t="s">
        <v>77</v>
      </c>
      <c r="E5481" s="33">
        <v>21</v>
      </c>
      <c r="F5481" s="34">
        <v>86022.07</v>
      </c>
      <c r="G5481" s="34">
        <v>13440.29</v>
      </c>
      <c r="H5481" s="34">
        <v>68781.56</v>
      </c>
      <c r="I5481" s="34">
        <v>0</v>
      </c>
      <c r="J5481" s="35">
        <f t="shared" si="595"/>
        <v>72581.78</v>
      </c>
      <c r="K5481" s="35">
        <f t="shared" si="596"/>
        <v>3800.2200000000012</v>
      </c>
      <c r="L5481" s="35">
        <f t="shared" si="597"/>
        <v>3800.2200000000012</v>
      </c>
      <c r="M5481" s="36">
        <f t="shared" si="598"/>
        <v>5.2357768023875983E-2</v>
      </c>
      <c r="N5481" s="37">
        <f t="shared" si="599"/>
        <v>2024</v>
      </c>
      <c r="O5481" s="38" t="str">
        <f t="shared" si="600"/>
        <v>Q4</v>
      </c>
      <c r="P5481" s="37">
        <f t="shared" si="601"/>
        <v>12</v>
      </c>
    </row>
    <row r="5482" spans="1:16" x14ac:dyDescent="0.25">
      <c r="A5482" s="31">
        <v>45627</v>
      </c>
      <c r="B5482" s="32" t="s">
        <v>85</v>
      </c>
      <c r="C5482" s="32" t="s">
        <v>86</v>
      </c>
      <c r="D5482" s="32" t="s">
        <v>76</v>
      </c>
      <c r="E5482" s="33">
        <v>62</v>
      </c>
      <c r="F5482" s="34">
        <v>85001.53</v>
      </c>
      <c r="G5482" s="34">
        <v>0</v>
      </c>
      <c r="H5482" s="34">
        <v>45081.36</v>
      </c>
      <c r="I5482" s="34">
        <v>8904.82</v>
      </c>
      <c r="J5482" s="35">
        <f t="shared" si="595"/>
        <v>85001.53</v>
      </c>
      <c r="K5482" s="35">
        <f t="shared" si="596"/>
        <v>39920.17</v>
      </c>
      <c r="L5482" s="35">
        <f t="shared" si="597"/>
        <v>31015.35</v>
      </c>
      <c r="M5482" s="36">
        <f t="shared" si="598"/>
        <v>0.46964060529263413</v>
      </c>
      <c r="N5482" s="37">
        <f t="shared" si="599"/>
        <v>2024</v>
      </c>
      <c r="O5482" s="38" t="str">
        <f t="shared" si="600"/>
        <v>Q4</v>
      </c>
      <c r="P5482" s="37">
        <f t="shared" si="601"/>
        <v>12</v>
      </c>
    </row>
    <row r="5483" spans="1:16" x14ac:dyDescent="0.25">
      <c r="A5483" s="31">
        <v>45627</v>
      </c>
      <c r="B5483" s="32" t="s">
        <v>85</v>
      </c>
      <c r="C5483" s="32" t="s">
        <v>86</v>
      </c>
      <c r="D5483" s="32" t="s">
        <v>77</v>
      </c>
      <c r="E5483" s="33">
        <v>53</v>
      </c>
      <c r="F5483" s="34">
        <v>82750.81</v>
      </c>
      <c r="G5483" s="34">
        <v>12916.8</v>
      </c>
      <c r="H5483" s="34">
        <v>45193.52</v>
      </c>
      <c r="I5483" s="34">
        <v>7346.26</v>
      </c>
      <c r="J5483" s="35">
        <f t="shared" si="595"/>
        <v>69834.009999999995</v>
      </c>
      <c r="K5483" s="35">
        <f t="shared" si="596"/>
        <v>24640.489999999998</v>
      </c>
      <c r="L5483" s="35">
        <f t="shared" si="597"/>
        <v>17294.229999999996</v>
      </c>
      <c r="M5483" s="36">
        <f t="shared" si="598"/>
        <v>0.35284369320908249</v>
      </c>
      <c r="N5483" s="37">
        <f t="shared" si="599"/>
        <v>2024</v>
      </c>
      <c r="O5483" s="38" t="str">
        <f t="shared" si="600"/>
        <v>Q4</v>
      </c>
      <c r="P5483" s="37">
        <f t="shared" si="601"/>
        <v>12</v>
      </c>
    </row>
    <row r="5484" spans="1:16" x14ac:dyDescent="0.25">
      <c r="A5484" s="31">
        <v>45627</v>
      </c>
      <c r="B5484" s="32" t="s">
        <v>85</v>
      </c>
      <c r="C5484" s="32" t="s">
        <v>75</v>
      </c>
      <c r="D5484" s="32" t="s">
        <v>76</v>
      </c>
      <c r="E5484" s="33">
        <v>78</v>
      </c>
      <c r="F5484" s="34">
        <v>112130.11</v>
      </c>
      <c r="G5484" s="34">
        <v>0</v>
      </c>
      <c r="H5484" s="34">
        <v>56667.06</v>
      </c>
      <c r="I5484" s="34">
        <v>0</v>
      </c>
      <c r="J5484" s="35">
        <f t="shared" si="595"/>
        <v>112130.11</v>
      </c>
      <c r="K5484" s="35">
        <f t="shared" si="596"/>
        <v>55463.05</v>
      </c>
      <c r="L5484" s="35">
        <f t="shared" si="597"/>
        <v>55463.05</v>
      </c>
      <c r="M5484" s="36">
        <f t="shared" si="598"/>
        <v>0.49463119228189467</v>
      </c>
      <c r="N5484" s="37">
        <f t="shared" si="599"/>
        <v>2024</v>
      </c>
      <c r="O5484" s="38" t="str">
        <f t="shared" si="600"/>
        <v>Q4</v>
      </c>
      <c r="P5484" s="37">
        <f t="shared" si="601"/>
        <v>12</v>
      </c>
    </row>
    <row r="5485" spans="1:16" x14ac:dyDescent="0.25">
      <c r="A5485" s="31">
        <v>45627</v>
      </c>
      <c r="B5485" s="32" t="s">
        <v>85</v>
      </c>
      <c r="C5485" s="32" t="s">
        <v>75</v>
      </c>
      <c r="D5485" s="32" t="s">
        <v>77</v>
      </c>
      <c r="E5485" s="33">
        <v>49</v>
      </c>
      <c r="F5485" s="34">
        <v>59240.3</v>
      </c>
      <c r="G5485" s="34">
        <v>8952.9599999999991</v>
      </c>
      <c r="H5485" s="34">
        <v>32919.620000000003</v>
      </c>
      <c r="I5485" s="34">
        <v>0</v>
      </c>
      <c r="J5485" s="35">
        <f t="shared" si="595"/>
        <v>50287.340000000004</v>
      </c>
      <c r="K5485" s="35">
        <f t="shared" si="596"/>
        <v>17367.72</v>
      </c>
      <c r="L5485" s="35">
        <f t="shared" si="597"/>
        <v>17367.72</v>
      </c>
      <c r="M5485" s="36">
        <f t="shared" si="598"/>
        <v>0.34536962981139985</v>
      </c>
      <c r="N5485" s="37">
        <f t="shared" si="599"/>
        <v>2024</v>
      </c>
      <c r="O5485" s="38" t="str">
        <f t="shared" si="600"/>
        <v>Q4</v>
      </c>
      <c r="P5485" s="37">
        <f t="shared" si="601"/>
        <v>12</v>
      </c>
    </row>
    <row r="5486" spans="1:16" x14ac:dyDescent="0.25">
      <c r="A5486" s="31">
        <v>45627</v>
      </c>
      <c r="B5486" s="32" t="s">
        <v>85</v>
      </c>
      <c r="C5486" s="32" t="s">
        <v>78</v>
      </c>
      <c r="D5486" s="32" t="s">
        <v>76</v>
      </c>
      <c r="E5486" s="33">
        <v>277</v>
      </c>
      <c r="F5486" s="34">
        <v>379117.32</v>
      </c>
      <c r="G5486" s="34">
        <v>0</v>
      </c>
      <c r="H5486" s="34">
        <v>197032.95999999999</v>
      </c>
      <c r="I5486" s="34">
        <v>0</v>
      </c>
      <c r="J5486" s="35">
        <f t="shared" si="595"/>
        <v>379117.32</v>
      </c>
      <c r="K5486" s="35">
        <f t="shared" si="596"/>
        <v>182084.36000000002</v>
      </c>
      <c r="L5486" s="35">
        <f t="shared" si="597"/>
        <v>182084.36000000002</v>
      </c>
      <c r="M5486" s="36">
        <f t="shared" si="598"/>
        <v>0.48028499462910323</v>
      </c>
      <c r="N5486" s="37">
        <f t="shared" si="599"/>
        <v>2024</v>
      </c>
      <c r="O5486" s="38" t="str">
        <f t="shared" si="600"/>
        <v>Q4</v>
      </c>
      <c r="P5486" s="37">
        <f t="shared" si="601"/>
        <v>12</v>
      </c>
    </row>
    <row r="5487" spans="1:16" x14ac:dyDescent="0.25">
      <c r="A5487" s="31">
        <v>45627</v>
      </c>
      <c r="B5487" s="32" t="s">
        <v>85</v>
      </c>
      <c r="C5487" s="32" t="s">
        <v>78</v>
      </c>
      <c r="D5487" s="32" t="s">
        <v>77</v>
      </c>
      <c r="E5487" s="33">
        <v>129</v>
      </c>
      <c r="F5487" s="34">
        <v>169563.65</v>
      </c>
      <c r="G5487" s="34">
        <v>20690.28</v>
      </c>
      <c r="H5487" s="34">
        <v>88804.23</v>
      </c>
      <c r="I5487" s="34">
        <v>0</v>
      </c>
      <c r="J5487" s="35">
        <f t="shared" si="595"/>
        <v>148873.37</v>
      </c>
      <c r="K5487" s="35">
        <f t="shared" si="596"/>
        <v>60069.14</v>
      </c>
      <c r="L5487" s="35">
        <f t="shared" si="597"/>
        <v>60069.14</v>
      </c>
      <c r="M5487" s="36">
        <f t="shared" si="598"/>
        <v>0.40349150422268271</v>
      </c>
      <c r="N5487" s="37">
        <f t="shared" si="599"/>
        <v>2024</v>
      </c>
      <c r="O5487" s="38" t="str">
        <f t="shared" si="600"/>
        <v>Q4</v>
      </c>
      <c r="P5487" s="37">
        <f t="shared" si="601"/>
        <v>12</v>
      </c>
    </row>
    <row r="5488" spans="1:16" x14ac:dyDescent="0.25">
      <c r="A5488" s="31">
        <v>45627</v>
      </c>
      <c r="B5488" s="32" t="s">
        <v>85</v>
      </c>
      <c r="C5488" s="32" t="s">
        <v>79</v>
      </c>
      <c r="D5488" s="32" t="s">
        <v>76</v>
      </c>
      <c r="E5488" s="33">
        <v>21</v>
      </c>
      <c r="F5488" s="34">
        <v>23642.94</v>
      </c>
      <c r="G5488" s="34">
        <v>0</v>
      </c>
      <c r="H5488" s="34">
        <v>13047.71</v>
      </c>
      <c r="I5488" s="34">
        <v>0</v>
      </c>
      <c r="J5488" s="35">
        <f t="shared" si="595"/>
        <v>23642.94</v>
      </c>
      <c r="K5488" s="35">
        <f t="shared" si="596"/>
        <v>10595.23</v>
      </c>
      <c r="L5488" s="35">
        <f t="shared" si="597"/>
        <v>10595.23</v>
      </c>
      <c r="M5488" s="36">
        <f t="shared" si="598"/>
        <v>0.44813504581071562</v>
      </c>
      <c r="N5488" s="37">
        <f t="shared" si="599"/>
        <v>2024</v>
      </c>
      <c r="O5488" s="38" t="str">
        <f t="shared" si="600"/>
        <v>Q4</v>
      </c>
      <c r="P5488" s="37">
        <f t="shared" si="601"/>
        <v>12</v>
      </c>
    </row>
    <row r="5489" spans="1:16" x14ac:dyDescent="0.25">
      <c r="A5489" s="31">
        <v>45627</v>
      </c>
      <c r="B5489" s="32" t="s">
        <v>85</v>
      </c>
      <c r="C5489" s="32" t="s">
        <v>79</v>
      </c>
      <c r="D5489" s="32" t="s">
        <v>77</v>
      </c>
      <c r="E5489" s="33">
        <v>23</v>
      </c>
      <c r="F5489" s="34">
        <v>30904.85</v>
      </c>
      <c r="G5489" s="34">
        <v>4479.3500000000004</v>
      </c>
      <c r="H5489" s="34">
        <v>16213.56</v>
      </c>
      <c r="I5489" s="34">
        <v>0</v>
      </c>
      <c r="J5489" s="35">
        <f t="shared" si="595"/>
        <v>26425.5</v>
      </c>
      <c r="K5489" s="35">
        <f t="shared" si="596"/>
        <v>10211.94</v>
      </c>
      <c r="L5489" s="35">
        <f t="shared" si="597"/>
        <v>10211.94</v>
      </c>
      <c r="M5489" s="36">
        <f t="shared" si="598"/>
        <v>0.38644264063120853</v>
      </c>
      <c r="N5489" s="37">
        <f t="shared" si="599"/>
        <v>2024</v>
      </c>
      <c r="O5489" s="38" t="str">
        <f t="shared" si="600"/>
        <v>Q4</v>
      </c>
      <c r="P5489" s="37">
        <f t="shared" si="601"/>
        <v>12</v>
      </c>
    </row>
    <row r="5490" spans="1:16" x14ac:dyDescent="0.25">
      <c r="A5490" s="31">
        <v>45658</v>
      </c>
      <c r="B5490" s="32" t="s">
        <v>74</v>
      </c>
      <c r="C5490" s="32" t="s">
        <v>86</v>
      </c>
      <c r="D5490" s="32" t="s">
        <v>76</v>
      </c>
      <c r="E5490" s="33">
        <v>187</v>
      </c>
      <c r="F5490" s="34">
        <v>80134.27</v>
      </c>
      <c r="G5490" s="34">
        <v>0</v>
      </c>
      <c r="H5490" s="34">
        <v>48591.94</v>
      </c>
      <c r="I5490" s="34">
        <v>9194.1</v>
      </c>
      <c r="J5490" s="35">
        <f t="shared" si="595"/>
        <v>80134.27</v>
      </c>
      <c r="K5490" s="35">
        <f t="shared" si="596"/>
        <v>31542.33</v>
      </c>
      <c r="L5490" s="35">
        <f t="shared" si="597"/>
        <v>22348.230000000003</v>
      </c>
      <c r="M5490" s="36">
        <f t="shared" si="598"/>
        <v>0.39361848557427426</v>
      </c>
      <c r="N5490" s="37">
        <f t="shared" si="599"/>
        <v>2025</v>
      </c>
      <c r="O5490" s="38" t="str">
        <f t="shared" si="600"/>
        <v>Q1</v>
      </c>
      <c r="P5490" s="37">
        <f t="shared" si="601"/>
        <v>1</v>
      </c>
    </row>
    <row r="5491" spans="1:16" x14ac:dyDescent="0.25">
      <c r="A5491" s="31">
        <v>45658</v>
      </c>
      <c r="B5491" s="32" t="s">
        <v>74</v>
      </c>
      <c r="C5491" s="32" t="s">
        <v>86</v>
      </c>
      <c r="D5491" s="32" t="s">
        <v>77</v>
      </c>
      <c r="E5491" s="33">
        <v>84</v>
      </c>
      <c r="F5491" s="34">
        <v>38608.58</v>
      </c>
      <c r="G5491" s="34">
        <v>3919.5</v>
      </c>
      <c r="H5491" s="34">
        <v>19844.28</v>
      </c>
      <c r="I5491" s="34">
        <v>4012.33</v>
      </c>
      <c r="J5491" s="35">
        <f t="shared" si="595"/>
        <v>34689.08</v>
      </c>
      <c r="K5491" s="35">
        <f t="shared" si="596"/>
        <v>14844.800000000003</v>
      </c>
      <c r="L5491" s="35">
        <f t="shared" si="597"/>
        <v>10832.470000000003</v>
      </c>
      <c r="M5491" s="36">
        <f t="shared" si="598"/>
        <v>0.42793870578291504</v>
      </c>
      <c r="N5491" s="37">
        <f t="shared" si="599"/>
        <v>2025</v>
      </c>
      <c r="O5491" s="38" t="str">
        <f t="shared" si="600"/>
        <v>Q1</v>
      </c>
      <c r="P5491" s="37">
        <f t="shared" si="601"/>
        <v>1</v>
      </c>
    </row>
    <row r="5492" spans="1:16" x14ac:dyDescent="0.25">
      <c r="A5492" s="31">
        <v>45658</v>
      </c>
      <c r="B5492" s="32" t="s">
        <v>74</v>
      </c>
      <c r="C5492" s="32" t="s">
        <v>75</v>
      </c>
      <c r="D5492" s="32" t="s">
        <v>76</v>
      </c>
      <c r="E5492" s="33">
        <v>149</v>
      </c>
      <c r="F5492" s="34">
        <v>70659.67</v>
      </c>
      <c r="G5492" s="34">
        <v>0</v>
      </c>
      <c r="H5492" s="34">
        <v>36749.269999999997</v>
      </c>
      <c r="I5492" s="34">
        <v>0</v>
      </c>
      <c r="J5492" s="35">
        <f t="shared" si="595"/>
        <v>70659.67</v>
      </c>
      <c r="K5492" s="35">
        <f t="shared" si="596"/>
        <v>33910.400000000001</v>
      </c>
      <c r="L5492" s="35">
        <f t="shared" si="597"/>
        <v>33910.400000000001</v>
      </c>
      <c r="M5492" s="36">
        <f t="shared" si="598"/>
        <v>0.47991166672587066</v>
      </c>
      <c r="N5492" s="37">
        <f t="shared" si="599"/>
        <v>2025</v>
      </c>
      <c r="O5492" s="38" t="str">
        <f t="shared" si="600"/>
        <v>Q1</v>
      </c>
      <c r="P5492" s="37">
        <f t="shared" si="601"/>
        <v>1</v>
      </c>
    </row>
    <row r="5493" spans="1:16" x14ac:dyDescent="0.25">
      <c r="A5493" s="31">
        <v>45658</v>
      </c>
      <c r="B5493" s="32" t="s">
        <v>74</v>
      </c>
      <c r="C5493" s="32" t="s">
        <v>75</v>
      </c>
      <c r="D5493" s="32" t="s">
        <v>77</v>
      </c>
      <c r="E5493" s="33">
        <v>55</v>
      </c>
      <c r="F5493" s="34">
        <v>26429.41</v>
      </c>
      <c r="G5493" s="34">
        <v>2603.02</v>
      </c>
      <c r="H5493" s="34">
        <v>14615.42</v>
      </c>
      <c r="I5493" s="34">
        <v>0</v>
      </c>
      <c r="J5493" s="35">
        <f t="shared" si="595"/>
        <v>23826.39</v>
      </c>
      <c r="K5493" s="35">
        <f t="shared" si="596"/>
        <v>9210.9699999999993</v>
      </c>
      <c r="L5493" s="35">
        <f t="shared" si="597"/>
        <v>9210.9699999999993</v>
      </c>
      <c r="M5493" s="36">
        <f t="shared" si="598"/>
        <v>0.38658688957915988</v>
      </c>
      <c r="N5493" s="37">
        <f t="shared" si="599"/>
        <v>2025</v>
      </c>
      <c r="O5493" s="38" t="str">
        <f t="shared" si="600"/>
        <v>Q1</v>
      </c>
      <c r="P5493" s="37">
        <f t="shared" si="601"/>
        <v>1</v>
      </c>
    </row>
    <row r="5494" spans="1:16" x14ac:dyDescent="0.25">
      <c r="A5494" s="31">
        <v>45658</v>
      </c>
      <c r="B5494" s="32" t="s">
        <v>74</v>
      </c>
      <c r="C5494" s="32" t="s">
        <v>78</v>
      </c>
      <c r="D5494" s="32" t="s">
        <v>76</v>
      </c>
      <c r="E5494" s="33">
        <v>564</v>
      </c>
      <c r="F5494" s="34">
        <v>254946.11</v>
      </c>
      <c r="G5494" s="34">
        <v>0</v>
      </c>
      <c r="H5494" s="34">
        <v>148094.01999999999</v>
      </c>
      <c r="I5494" s="34">
        <v>0</v>
      </c>
      <c r="J5494" s="35">
        <f t="shared" si="595"/>
        <v>254946.11</v>
      </c>
      <c r="K5494" s="35">
        <f t="shared" si="596"/>
        <v>106852.09</v>
      </c>
      <c r="L5494" s="35">
        <f t="shared" si="597"/>
        <v>106852.09</v>
      </c>
      <c r="M5494" s="36">
        <f t="shared" si="598"/>
        <v>0.41911637718261324</v>
      </c>
      <c r="N5494" s="37">
        <f t="shared" si="599"/>
        <v>2025</v>
      </c>
      <c r="O5494" s="38" t="str">
        <f t="shared" si="600"/>
        <v>Q1</v>
      </c>
      <c r="P5494" s="37">
        <f t="shared" si="601"/>
        <v>1</v>
      </c>
    </row>
    <row r="5495" spans="1:16" x14ac:dyDescent="0.25">
      <c r="A5495" s="31">
        <v>45658</v>
      </c>
      <c r="B5495" s="32" t="s">
        <v>74</v>
      </c>
      <c r="C5495" s="32" t="s">
        <v>78</v>
      </c>
      <c r="D5495" s="32" t="s">
        <v>77</v>
      </c>
      <c r="E5495" s="33">
        <v>119</v>
      </c>
      <c r="F5495" s="34">
        <v>54808.02</v>
      </c>
      <c r="G5495" s="34">
        <v>4871.4399999999996</v>
      </c>
      <c r="H5495" s="34">
        <v>33341.449999999997</v>
      </c>
      <c r="I5495" s="34">
        <v>0</v>
      </c>
      <c r="J5495" s="35">
        <f t="shared" si="595"/>
        <v>49936.579999999994</v>
      </c>
      <c r="K5495" s="35">
        <f t="shared" si="596"/>
        <v>16595.129999999997</v>
      </c>
      <c r="L5495" s="35">
        <f t="shared" si="597"/>
        <v>16595.129999999997</v>
      </c>
      <c r="M5495" s="36">
        <f t="shared" si="598"/>
        <v>0.33232411991369853</v>
      </c>
      <c r="N5495" s="37">
        <f t="shared" si="599"/>
        <v>2025</v>
      </c>
      <c r="O5495" s="38" t="str">
        <f t="shared" si="600"/>
        <v>Q1</v>
      </c>
      <c r="P5495" s="37">
        <f t="shared" si="601"/>
        <v>1</v>
      </c>
    </row>
    <row r="5496" spans="1:16" x14ac:dyDescent="0.25">
      <c r="A5496" s="31">
        <v>45658</v>
      </c>
      <c r="B5496" s="32" t="s">
        <v>74</v>
      </c>
      <c r="C5496" s="32" t="s">
        <v>79</v>
      </c>
      <c r="D5496" s="32" t="s">
        <v>76</v>
      </c>
      <c r="E5496" s="33">
        <v>51</v>
      </c>
      <c r="F5496" s="34">
        <v>23521.77</v>
      </c>
      <c r="G5496" s="34">
        <v>0</v>
      </c>
      <c r="H5496" s="34">
        <v>12663.89</v>
      </c>
      <c r="I5496" s="34">
        <v>0</v>
      </c>
      <c r="J5496" s="35">
        <f t="shared" si="595"/>
        <v>23521.77</v>
      </c>
      <c r="K5496" s="35">
        <f t="shared" si="596"/>
        <v>10857.880000000001</v>
      </c>
      <c r="L5496" s="35">
        <f t="shared" si="597"/>
        <v>10857.880000000001</v>
      </c>
      <c r="M5496" s="36">
        <f t="shared" si="598"/>
        <v>0.46160981932907263</v>
      </c>
      <c r="N5496" s="37">
        <f t="shared" si="599"/>
        <v>2025</v>
      </c>
      <c r="O5496" s="38" t="str">
        <f t="shared" si="600"/>
        <v>Q1</v>
      </c>
      <c r="P5496" s="37">
        <f t="shared" si="601"/>
        <v>1</v>
      </c>
    </row>
    <row r="5497" spans="1:16" x14ac:dyDescent="0.25">
      <c r="A5497" s="31">
        <v>45658</v>
      </c>
      <c r="B5497" s="32" t="s">
        <v>74</v>
      </c>
      <c r="C5497" s="32" t="s">
        <v>79</v>
      </c>
      <c r="D5497" s="32" t="s">
        <v>77</v>
      </c>
      <c r="E5497" s="33">
        <v>18</v>
      </c>
      <c r="F5497" s="34">
        <v>10363.82</v>
      </c>
      <c r="G5497" s="34">
        <v>860.68</v>
      </c>
      <c r="H5497" s="34">
        <v>6067.18</v>
      </c>
      <c r="I5497" s="34">
        <v>0</v>
      </c>
      <c r="J5497" s="35">
        <f t="shared" si="595"/>
        <v>9503.14</v>
      </c>
      <c r="K5497" s="35">
        <f t="shared" si="596"/>
        <v>3435.9599999999991</v>
      </c>
      <c r="L5497" s="35">
        <f t="shared" si="597"/>
        <v>3435.9599999999991</v>
      </c>
      <c r="M5497" s="36">
        <f t="shared" si="598"/>
        <v>0.3615604947417379</v>
      </c>
      <c r="N5497" s="37">
        <f t="shared" si="599"/>
        <v>2025</v>
      </c>
      <c r="O5497" s="38" t="str">
        <f t="shared" si="600"/>
        <v>Q1</v>
      </c>
      <c r="P5497" s="37">
        <f t="shared" si="601"/>
        <v>1</v>
      </c>
    </row>
    <row r="5498" spans="1:16" x14ac:dyDescent="0.25">
      <c r="A5498" s="31">
        <v>45658</v>
      </c>
      <c r="B5498" s="32" t="s">
        <v>80</v>
      </c>
      <c r="C5498" s="32" t="s">
        <v>86</v>
      </c>
      <c r="D5498" s="32" t="s">
        <v>76</v>
      </c>
      <c r="E5498" s="33">
        <v>78</v>
      </c>
      <c r="F5498" s="34">
        <v>473761.03</v>
      </c>
      <c r="G5498" s="34">
        <v>0</v>
      </c>
      <c r="H5498" s="34">
        <v>389380.44</v>
      </c>
      <c r="I5498" s="34">
        <v>54424.69</v>
      </c>
      <c r="J5498" s="35">
        <f t="shared" si="595"/>
        <v>473761.03</v>
      </c>
      <c r="K5498" s="35">
        <f t="shared" si="596"/>
        <v>84380.590000000026</v>
      </c>
      <c r="L5498" s="35">
        <f t="shared" si="597"/>
        <v>29955.900000000023</v>
      </c>
      <c r="M5498" s="36">
        <f t="shared" si="598"/>
        <v>0.1781079165586921</v>
      </c>
      <c r="N5498" s="37">
        <f t="shared" si="599"/>
        <v>2025</v>
      </c>
      <c r="O5498" s="38" t="str">
        <f t="shared" si="600"/>
        <v>Q1</v>
      </c>
      <c r="P5498" s="37">
        <f t="shared" si="601"/>
        <v>1</v>
      </c>
    </row>
    <row r="5499" spans="1:16" x14ac:dyDescent="0.25">
      <c r="A5499" s="31">
        <v>45658</v>
      </c>
      <c r="B5499" s="32" t="s">
        <v>80</v>
      </c>
      <c r="C5499" s="32" t="s">
        <v>86</v>
      </c>
      <c r="D5499" s="32" t="s">
        <v>77</v>
      </c>
      <c r="E5499" s="33">
        <v>28</v>
      </c>
      <c r="F5499" s="34">
        <v>195149.07</v>
      </c>
      <c r="G5499" s="34">
        <v>17628.39</v>
      </c>
      <c r="H5499" s="34">
        <v>156956.47</v>
      </c>
      <c r="I5499" s="34">
        <v>20437.45</v>
      </c>
      <c r="J5499" s="35">
        <f t="shared" si="595"/>
        <v>177520.68</v>
      </c>
      <c r="K5499" s="35">
        <f t="shared" si="596"/>
        <v>20564.209999999992</v>
      </c>
      <c r="L5499" s="35">
        <f t="shared" si="597"/>
        <v>126.75999999999112</v>
      </c>
      <c r="M5499" s="36">
        <f t="shared" si="598"/>
        <v>0.11584120790884754</v>
      </c>
      <c r="N5499" s="37">
        <f t="shared" si="599"/>
        <v>2025</v>
      </c>
      <c r="O5499" s="38" t="str">
        <f t="shared" si="600"/>
        <v>Q1</v>
      </c>
      <c r="P5499" s="37">
        <f t="shared" si="601"/>
        <v>1</v>
      </c>
    </row>
    <row r="5500" spans="1:16" x14ac:dyDescent="0.25">
      <c r="A5500" s="31">
        <v>45658</v>
      </c>
      <c r="B5500" s="32" t="s">
        <v>80</v>
      </c>
      <c r="C5500" s="32" t="s">
        <v>75</v>
      </c>
      <c r="D5500" s="32" t="s">
        <v>76</v>
      </c>
      <c r="E5500" s="33">
        <v>72</v>
      </c>
      <c r="F5500" s="34">
        <v>445862.78</v>
      </c>
      <c r="G5500" s="34">
        <v>0</v>
      </c>
      <c r="H5500" s="34">
        <v>364259.24</v>
      </c>
      <c r="I5500" s="34">
        <v>0</v>
      </c>
      <c r="J5500" s="35">
        <f t="shared" si="595"/>
        <v>445862.78</v>
      </c>
      <c r="K5500" s="35">
        <f t="shared" si="596"/>
        <v>81603.540000000037</v>
      </c>
      <c r="L5500" s="35">
        <f t="shared" si="597"/>
        <v>81603.540000000037</v>
      </c>
      <c r="M5500" s="36">
        <f t="shared" si="598"/>
        <v>0.18302388909879411</v>
      </c>
      <c r="N5500" s="37">
        <f t="shared" si="599"/>
        <v>2025</v>
      </c>
      <c r="O5500" s="38" t="str">
        <f t="shared" si="600"/>
        <v>Q1</v>
      </c>
      <c r="P5500" s="37">
        <f t="shared" si="601"/>
        <v>1</v>
      </c>
    </row>
    <row r="5501" spans="1:16" x14ac:dyDescent="0.25">
      <c r="A5501" s="31">
        <v>45658</v>
      </c>
      <c r="B5501" s="32" t="s">
        <v>80</v>
      </c>
      <c r="C5501" s="32" t="s">
        <v>75</v>
      </c>
      <c r="D5501" s="32" t="s">
        <v>77</v>
      </c>
      <c r="E5501" s="33">
        <v>22</v>
      </c>
      <c r="F5501" s="34">
        <v>140659.99</v>
      </c>
      <c r="G5501" s="34">
        <v>13923.07</v>
      </c>
      <c r="H5501" s="34">
        <v>115812.5</v>
      </c>
      <c r="I5501" s="34">
        <v>0</v>
      </c>
      <c r="J5501" s="35">
        <f t="shared" si="595"/>
        <v>126736.91999999998</v>
      </c>
      <c r="K5501" s="35">
        <f t="shared" si="596"/>
        <v>10924.419999999984</v>
      </c>
      <c r="L5501" s="35">
        <f t="shared" si="597"/>
        <v>10924.419999999984</v>
      </c>
      <c r="M5501" s="36">
        <f t="shared" si="598"/>
        <v>8.6197613134357254E-2</v>
      </c>
      <c r="N5501" s="37">
        <f t="shared" si="599"/>
        <v>2025</v>
      </c>
      <c r="O5501" s="38" t="str">
        <f t="shared" si="600"/>
        <v>Q1</v>
      </c>
      <c r="P5501" s="37">
        <f t="shared" si="601"/>
        <v>1</v>
      </c>
    </row>
    <row r="5502" spans="1:16" x14ac:dyDescent="0.25">
      <c r="A5502" s="31">
        <v>45658</v>
      </c>
      <c r="B5502" s="32" t="s">
        <v>80</v>
      </c>
      <c r="C5502" s="32" t="s">
        <v>78</v>
      </c>
      <c r="D5502" s="32" t="s">
        <v>76</v>
      </c>
      <c r="E5502" s="33">
        <v>91</v>
      </c>
      <c r="F5502" s="34">
        <v>604644</v>
      </c>
      <c r="G5502" s="34">
        <v>0</v>
      </c>
      <c r="H5502" s="34">
        <v>491954.62</v>
      </c>
      <c r="I5502" s="34">
        <v>0</v>
      </c>
      <c r="J5502" s="35">
        <f t="shared" si="595"/>
        <v>604644</v>
      </c>
      <c r="K5502" s="35">
        <f t="shared" si="596"/>
        <v>112689.38</v>
      </c>
      <c r="L5502" s="35">
        <f t="shared" si="597"/>
        <v>112689.38</v>
      </c>
      <c r="M5502" s="36">
        <f t="shared" si="598"/>
        <v>0.18637310549678821</v>
      </c>
      <c r="N5502" s="37">
        <f t="shared" si="599"/>
        <v>2025</v>
      </c>
      <c r="O5502" s="38" t="str">
        <f t="shared" si="600"/>
        <v>Q1</v>
      </c>
      <c r="P5502" s="37">
        <f t="shared" si="601"/>
        <v>1</v>
      </c>
    </row>
    <row r="5503" spans="1:16" x14ac:dyDescent="0.25">
      <c r="A5503" s="31">
        <v>45658</v>
      </c>
      <c r="B5503" s="32" t="s">
        <v>80</v>
      </c>
      <c r="C5503" s="32" t="s">
        <v>78</v>
      </c>
      <c r="D5503" s="32" t="s">
        <v>77</v>
      </c>
      <c r="E5503" s="33">
        <v>15</v>
      </c>
      <c r="F5503" s="34">
        <v>73408.56</v>
      </c>
      <c r="G5503" s="34">
        <v>5066.54</v>
      </c>
      <c r="H5503" s="34">
        <v>60272.32</v>
      </c>
      <c r="I5503" s="34">
        <v>0</v>
      </c>
      <c r="J5503" s="35">
        <f t="shared" si="595"/>
        <v>68342.02</v>
      </c>
      <c r="K5503" s="35">
        <f t="shared" si="596"/>
        <v>8069.7000000000044</v>
      </c>
      <c r="L5503" s="35">
        <f t="shared" si="597"/>
        <v>8069.7000000000044</v>
      </c>
      <c r="M5503" s="36">
        <f t="shared" si="598"/>
        <v>0.11807816040556021</v>
      </c>
      <c r="N5503" s="37">
        <f t="shared" si="599"/>
        <v>2025</v>
      </c>
      <c r="O5503" s="38" t="str">
        <f t="shared" si="600"/>
        <v>Q1</v>
      </c>
      <c r="P5503" s="37">
        <f t="shared" si="601"/>
        <v>1</v>
      </c>
    </row>
    <row r="5504" spans="1:16" x14ac:dyDescent="0.25">
      <c r="A5504" s="31">
        <v>45658</v>
      </c>
      <c r="B5504" s="32" t="s">
        <v>80</v>
      </c>
      <c r="C5504" s="32" t="s">
        <v>79</v>
      </c>
      <c r="D5504" s="32" t="s">
        <v>76</v>
      </c>
      <c r="E5504" s="33">
        <v>23</v>
      </c>
      <c r="F5504" s="34">
        <v>162899.5</v>
      </c>
      <c r="G5504" s="34">
        <v>0</v>
      </c>
      <c r="H5504" s="34">
        <v>127046.36</v>
      </c>
      <c r="I5504" s="34">
        <v>0</v>
      </c>
      <c r="J5504" s="35">
        <f t="shared" si="595"/>
        <v>162899.5</v>
      </c>
      <c r="K5504" s="35">
        <f t="shared" si="596"/>
        <v>35853.14</v>
      </c>
      <c r="L5504" s="35">
        <f t="shared" si="597"/>
        <v>35853.14</v>
      </c>
      <c r="M5504" s="36">
        <f t="shared" si="598"/>
        <v>0.2200936160025046</v>
      </c>
      <c r="N5504" s="37">
        <f t="shared" si="599"/>
        <v>2025</v>
      </c>
      <c r="O5504" s="38" t="str">
        <f t="shared" si="600"/>
        <v>Q1</v>
      </c>
      <c r="P5504" s="37">
        <f t="shared" si="601"/>
        <v>1</v>
      </c>
    </row>
    <row r="5505" spans="1:16" x14ac:dyDescent="0.25">
      <c r="A5505" s="31">
        <v>45658</v>
      </c>
      <c r="B5505" s="32" t="s">
        <v>80</v>
      </c>
      <c r="C5505" s="32" t="s">
        <v>79</v>
      </c>
      <c r="D5505" s="32" t="s">
        <v>77</v>
      </c>
      <c r="E5505" s="33">
        <v>16</v>
      </c>
      <c r="F5505" s="34">
        <v>108232.38</v>
      </c>
      <c r="G5505" s="34">
        <v>10476.89</v>
      </c>
      <c r="H5505" s="34">
        <v>88988.45</v>
      </c>
      <c r="I5505" s="34">
        <v>0</v>
      </c>
      <c r="J5505" s="35">
        <f t="shared" si="595"/>
        <v>97755.49</v>
      </c>
      <c r="K5505" s="35">
        <f t="shared" si="596"/>
        <v>8767.0400000000081</v>
      </c>
      <c r="L5505" s="35">
        <f t="shared" si="597"/>
        <v>8767.0400000000081</v>
      </c>
      <c r="M5505" s="36">
        <f t="shared" si="598"/>
        <v>8.9683351799474467E-2</v>
      </c>
      <c r="N5505" s="37">
        <f t="shared" si="599"/>
        <v>2025</v>
      </c>
      <c r="O5505" s="38" t="str">
        <f t="shared" si="600"/>
        <v>Q1</v>
      </c>
      <c r="P5505" s="37">
        <f t="shared" si="601"/>
        <v>1</v>
      </c>
    </row>
    <row r="5506" spans="1:16" x14ac:dyDescent="0.25">
      <c r="A5506" s="31">
        <v>45658</v>
      </c>
      <c r="B5506" s="32" t="s">
        <v>81</v>
      </c>
      <c r="C5506" s="32" t="s">
        <v>86</v>
      </c>
      <c r="D5506" s="32" t="s">
        <v>76</v>
      </c>
      <c r="E5506" s="33">
        <v>128</v>
      </c>
      <c r="F5506" s="34">
        <v>106509.03</v>
      </c>
      <c r="G5506" s="34">
        <v>0</v>
      </c>
      <c r="H5506" s="34">
        <v>45897.37</v>
      </c>
      <c r="I5506" s="34">
        <v>12280.02</v>
      </c>
      <c r="J5506" s="35">
        <f t="shared" ref="J5506:J5569" si="602">F5506-G5506</f>
        <v>106509.03</v>
      </c>
      <c r="K5506" s="35">
        <f t="shared" ref="K5506:K5569" si="603">J5506-H5506</f>
        <v>60611.659999999996</v>
      </c>
      <c r="L5506" s="35">
        <f t="shared" ref="L5506:L5569" si="604">K5506-I5506</f>
        <v>48331.64</v>
      </c>
      <c r="M5506" s="36">
        <f t="shared" ref="M5506:M5569" si="605">IF(J5506=0,0,K5506/J5506)</f>
        <v>0.5690753169003604</v>
      </c>
      <c r="N5506" s="37">
        <f t="shared" ref="N5506:N5569" si="606">YEAR(A5506)</f>
        <v>2025</v>
      </c>
      <c r="O5506" s="38" t="str">
        <f t="shared" ref="O5506:O5569" si="607">"Q"&amp;ROUNDUP(MONTH(A5506)/3,0)</f>
        <v>Q1</v>
      </c>
      <c r="P5506" s="37">
        <f t="shared" ref="P5506:P5569" si="608">MONTH(A5506)</f>
        <v>1</v>
      </c>
    </row>
    <row r="5507" spans="1:16" x14ac:dyDescent="0.25">
      <c r="A5507" s="31">
        <v>45658</v>
      </c>
      <c r="B5507" s="32" t="s">
        <v>81</v>
      </c>
      <c r="C5507" s="32" t="s">
        <v>86</v>
      </c>
      <c r="D5507" s="32" t="s">
        <v>77</v>
      </c>
      <c r="E5507" s="33">
        <v>29</v>
      </c>
      <c r="F5507" s="34">
        <v>18991.21</v>
      </c>
      <c r="G5507" s="34">
        <v>1995.21</v>
      </c>
      <c r="H5507" s="34">
        <v>7784.55</v>
      </c>
      <c r="I5507" s="34">
        <v>1969.66</v>
      </c>
      <c r="J5507" s="35">
        <f t="shared" si="602"/>
        <v>16996</v>
      </c>
      <c r="K5507" s="35">
        <f t="shared" si="603"/>
        <v>9211.4500000000007</v>
      </c>
      <c r="L5507" s="35">
        <f t="shared" si="604"/>
        <v>7241.7900000000009</v>
      </c>
      <c r="M5507" s="36">
        <f t="shared" si="605"/>
        <v>0.54197752412332323</v>
      </c>
      <c r="N5507" s="37">
        <f t="shared" si="606"/>
        <v>2025</v>
      </c>
      <c r="O5507" s="38" t="str">
        <f t="shared" si="607"/>
        <v>Q1</v>
      </c>
      <c r="P5507" s="37">
        <f t="shared" si="608"/>
        <v>1</v>
      </c>
    </row>
    <row r="5508" spans="1:16" x14ac:dyDescent="0.25">
      <c r="A5508" s="31">
        <v>45658</v>
      </c>
      <c r="B5508" s="32" t="s">
        <v>81</v>
      </c>
      <c r="C5508" s="32" t="s">
        <v>75</v>
      </c>
      <c r="D5508" s="32" t="s">
        <v>76</v>
      </c>
      <c r="E5508" s="33">
        <v>109</v>
      </c>
      <c r="F5508" s="34">
        <v>96576.59</v>
      </c>
      <c r="G5508" s="34">
        <v>0</v>
      </c>
      <c r="H5508" s="34">
        <v>40936.42</v>
      </c>
      <c r="I5508" s="34">
        <v>0</v>
      </c>
      <c r="J5508" s="35">
        <f t="shared" si="602"/>
        <v>96576.59</v>
      </c>
      <c r="K5508" s="35">
        <f t="shared" si="603"/>
        <v>55640.17</v>
      </c>
      <c r="L5508" s="35">
        <f t="shared" si="604"/>
        <v>55640.17</v>
      </c>
      <c r="M5508" s="36">
        <f t="shared" si="605"/>
        <v>0.57612481451250241</v>
      </c>
      <c r="N5508" s="37">
        <f t="shared" si="606"/>
        <v>2025</v>
      </c>
      <c r="O5508" s="38" t="str">
        <f t="shared" si="607"/>
        <v>Q1</v>
      </c>
      <c r="P5508" s="37">
        <f t="shared" si="608"/>
        <v>1</v>
      </c>
    </row>
    <row r="5509" spans="1:16" x14ac:dyDescent="0.25">
      <c r="A5509" s="31">
        <v>45658</v>
      </c>
      <c r="B5509" s="32" t="s">
        <v>81</v>
      </c>
      <c r="C5509" s="32" t="s">
        <v>75</v>
      </c>
      <c r="D5509" s="32" t="s">
        <v>77</v>
      </c>
      <c r="E5509" s="33">
        <v>40</v>
      </c>
      <c r="F5509" s="34">
        <v>29004.880000000001</v>
      </c>
      <c r="G5509" s="34">
        <v>2919.62</v>
      </c>
      <c r="H5509" s="34">
        <v>11849.62</v>
      </c>
      <c r="I5509" s="34">
        <v>0</v>
      </c>
      <c r="J5509" s="35">
        <f t="shared" si="602"/>
        <v>26085.260000000002</v>
      </c>
      <c r="K5509" s="35">
        <f t="shared" si="603"/>
        <v>14235.640000000001</v>
      </c>
      <c r="L5509" s="35">
        <f t="shared" si="604"/>
        <v>14235.640000000001</v>
      </c>
      <c r="M5509" s="36">
        <f t="shared" si="605"/>
        <v>0.54573502430108034</v>
      </c>
      <c r="N5509" s="37">
        <f t="shared" si="606"/>
        <v>2025</v>
      </c>
      <c r="O5509" s="38" t="str">
        <f t="shared" si="607"/>
        <v>Q1</v>
      </c>
      <c r="P5509" s="37">
        <f t="shared" si="608"/>
        <v>1</v>
      </c>
    </row>
    <row r="5510" spans="1:16" x14ac:dyDescent="0.25">
      <c r="A5510" s="31">
        <v>45658</v>
      </c>
      <c r="B5510" s="32" t="s">
        <v>81</v>
      </c>
      <c r="C5510" s="32" t="s">
        <v>78</v>
      </c>
      <c r="D5510" s="32" t="s">
        <v>76</v>
      </c>
      <c r="E5510" s="33">
        <v>407</v>
      </c>
      <c r="F5510" s="34">
        <v>334677.34999999998</v>
      </c>
      <c r="G5510" s="34">
        <v>0</v>
      </c>
      <c r="H5510" s="34">
        <v>143659.10999999999</v>
      </c>
      <c r="I5510" s="34">
        <v>0</v>
      </c>
      <c r="J5510" s="35">
        <f t="shared" si="602"/>
        <v>334677.34999999998</v>
      </c>
      <c r="K5510" s="35">
        <f t="shared" si="603"/>
        <v>191018.23999999999</v>
      </c>
      <c r="L5510" s="35">
        <f t="shared" si="604"/>
        <v>191018.23999999999</v>
      </c>
      <c r="M5510" s="36">
        <f t="shared" si="605"/>
        <v>0.5707534136982978</v>
      </c>
      <c r="N5510" s="37">
        <f t="shared" si="606"/>
        <v>2025</v>
      </c>
      <c r="O5510" s="38" t="str">
        <f t="shared" si="607"/>
        <v>Q1</v>
      </c>
      <c r="P5510" s="37">
        <f t="shared" si="608"/>
        <v>1</v>
      </c>
    </row>
    <row r="5511" spans="1:16" x14ac:dyDescent="0.25">
      <c r="A5511" s="31">
        <v>45658</v>
      </c>
      <c r="B5511" s="32" t="s">
        <v>81</v>
      </c>
      <c r="C5511" s="32" t="s">
        <v>78</v>
      </c>
      <c r="D5511" s="32" t="s">
        <v>77</v>
      </c>
      <c r="E5511" s="33">
        <v>74</v>
      </c>
      <c r="F5511" s="34">
        <v>59056.74</v>
      </c>
      <c r="G5511" s="34">
        <v>5157.66</v>
      </c>
      <c r="H5511" s="34">
        <v>24773.47</v>
      </c>
      <c r="I5511" s="34">
        <v>0</v>
      </c>
      <c r="J5511" s="35">
        <f t="shared" si="602"/>
        <v>53899.08</v>
      </c>
      <c r="K5511" s="35">
        <f t="shared" si="603"/>
        <v>29125.61</v>
      </c>
      <c r="L5511" s="35">
        <f t="shared" si="604"/>
        <v>29125.61</v>
      </c>
      <c r="M5511" s="36">
        <f t="shared" si="605"/>
        <v>0.54037304532841746</v>
      </c>
      <c r="N5511" s="37">
        <f t="shared" si="606"/>
        <v>2025</v>
      </c>
      <c r="O5511" s="38" t="str">
        <f t="shared" si="607"/>
        <v>Q1</v>
      </c>
      <c r="P5511" s="37">
        <f t="shared" si="608"/>
        <v>1</v>
      </c>
    </row>
    <row r="5512" spans="1:16" x14ac:dyDescent="0.25">
      <c r="A5512" s="31">
        <v>45658</v>
      </c>
      <c r="B5512" s="32" t="s">
        <v>81</v>
      </c>
      <c r="C5512" s="32" t="s">
        <v>79</v>
      </c>
      <c r="D5512" s="32" t="s">
        <v>76</v>
      </c>
      <c r="E5512" s="33">
        <v>51</v>
      </c>
      <c r="F5512" s="34">
        <v>39663.949999999997</v>
      </c>
      <c r="G5512" s="34">
        <v>0</v>
      </c>
      <c r="H5512" s="34">
        <v>17127.75</v>
      </c>
      <c r="I5512" s="34">
        <v>0</v>
      </c>
      <c r="J5512" s="35">
        <f t="shared" si="602"/>
        <v>39663.949999999997</v>
      </c>
      <c r="K5512" s="35">
        <f t="shared" si="603"/>
        <v>22536.199999999997</v>
      </c>
      <c r="L5512" s="35">
        <f t="shared" si="604"/>
        <v>22536.199999999997</v>
      </c>
      <c r="M5512" s="36">
        <f t="shared" si="605"/>
        <v>0.56817840885741333</v>
      </c>
      <c r="N5512" s="37">
        <f t="shared" si="606"/>
        <v>2025</v>
      </c>
      <c r="O5512" s="38" t="str">
        <f t="shared" si="607"/>
        <v>Q1</v>
      </c>
      <c r="P5512" s="37">
        <f t="shared" si="608"/>
        <v>1</v>
      </c>
    </row>
    <row r="5513" spans="1:16" x14ac:dyDescent="0.25">
      <c r="A5513" s="31">
        <v>45658</v>
      </c>
      <c r="B5513" s="32" t="s">
        <v>81</v>
      </c>
      <c r="C5513" s="32" t="s">
        <v>79</v>
      </c>
      <c r="D5513" s="32" t="s">
        <v>77</v>
      </c>
      <c r="E5513" s="33">
        <v>12</v>
      </c>
      <c r="F5513" s="34">
        <v>9749.57</v>
      </c>
      <c r="G5513" s="34">
        <v>1079.92</v>
      </c>
      <c r="H5513" s="34">
        <v>4055.17</v>
      </c>
      <c r="I5513" s="34">
        <v>0</v>
      </c>
      <c r="J5513" s="35">
        <f t="shared" si="602"/>
        <v>8669.65</v>
      </c>
      <c r="K5513" s="35">
        <f t="shared" si="603"/>
        <v>4614.4799999999996</v>
      </c>
      <c r="L5513" s="35">
        <f t="shared" si="604"/>
        <v>4614.4799999999996</v>
      </c>
      <c r="M5513" s="36">
        <f t="shared" si="605"/>
        <v>0.53225678083890349</v>
      </c>
      <c r="N5513" s="37">
        <f t="shared" si="606"/>
        <v>2025</v>
      </c>
      <c r="O5513" s="38" t="str">
        <f t="shared" si="607"/>
        <v>Q1</v>
      </c>
      <c r="P5513" s="37">
        <f t="shared" si="608"/>
        <v>1</v>
      </c>
    </row>
    <row r="5514" spans="1:16" x14ac:dyDescent="0.25">
      <c r="A5514" s="31">
        <v>45658</v>
      </c>
      <c r="B5514" s="32" t="s">
        <v>82</v>
      </c>
      <c r="C5514" s="32" t="s">
        <v>86</v>
      </c>
      <c r="D5514" s="32" t="s">
        <v>76</v>
      </c>
      <c r="E5514" s="33">
        <v>305</v>
      </c>
      <c r="F5514" s="34">
        <v>33452.06</v>
      </c>
      <c r="G5514" s="34">
        <v>0</v>
      </c>
      <c r="H5514" s="34">
        <v>25643.439999999999</v>
      </c>
      <c r="I5514" s="34">
        <v>3830.5</v>
      </c>
      <c r="J5514" s="35">
        <f t="shared" si="602"/>
        <v>33452.06</v>
      </c>
      <c r="K5514" s="35">
        <f t="shared" si="603"/>
        <v>7808.619999999999</v>
      </c>
      <c r="L5514" s="35">
        <f t="shared" si="604"/>
        <v>3978.119999999999</v>
      </c>
      <c r="M5514" s="36">
        <f t="shared" si="605"/>
        <v>0.23342717907357571</v>
      </c>
      <c r="N5514" s="37">
        <f t="shared" si="606"/>
        <v>2025</v>
      </c>
      <c r="O5514" s="38" t="str">
        <f t="shared" si="607"/>
        <v>Q1</v>
      </c>
      <c r="P5514" s="37">
        <f t="shared" si="608"/>
        <v>1</v>
      </c>
    </row>
    <row r="5515" spans="1:16" x14ac:dyDescent="0.25">
      <c r="A5515" s="31">
        <v>45658</v>
      </c>
      <c r="B5515" s="32" t="s">
        <v>82</v>
      </c>
      <c r="C5515" s="32" t="s">
        <v>86</v>
      </c>
      <c r="D5515" s="32" t="s">
        <v>77</v>
      </c>
      <c r="E5515" s="33">
        <v>167</v>
      </c>
      <c r="F5515" s="34">
        <v>20979.87</v>
      </c>
      <c r="G5515" s="34">
        <v>1813</v>
      </c>
      <c r="H5515" s="34">
        <v>16295.66</v>
      </c>
      <c r="I5515" s="34">
        <v>2223.14</v>
      </c>
      <c r="J5515" s="35">
        <f t="shared" si="602"/>
        <v>19166.87</v>
      </c>
      <c r="K5515" s="35">
        <f t="shared" si="603"/>
        <v>2871.2099999999991</v>
      </c>
      <c r="L5515" s="35">
        <f t="shared" si="604"/>
        <v>648.06999999999925</v>
      </c>
      <c r="M5515" s="36">
        <f t="shared" si="605"/>
        <v>0.14980067167983083</v>
      </c>
      <c r="N5515" s="37">
        <f t="shared" si="606"/>
        <v>2025</v>
      </c>
      <c r="O5515" s="38" t="str">
        <f t="shared" si="607"/>
        <v>Q1</v>
      </c>
      <c r="P5515" s="37">
        <f t="shared" si="608"/>
        <v>1</v>
      </c>
    </row>
    <row r="5516" spans="1:16" x14ac:dyDescent="0.25">
      <c r="A5516" s="31">
        <v>45658</v>
      </c>
      <c r="B5516" s="32" t="s">
        <v>82</v>
      </c>
      <c r="C5516" s="32" t="s">
        <v>75</v>
      </c>
      <c r="D5516" s="32" t="s">
        <v>76</v>
      </c>
      <c r="E5516" s="33">
        <v>297</v>
      </c>
      <c r="F5516" s="34">
        <v>33826.07</v>
      </c>
      <c r="G5516" s="34">
        <v>0</v>
      </c>
      <c r="H5516" s="34">
        <v>26085.41</v>
      </c>
      <c r="I5516" s="34">
        <v>0</v>
      </c>
      <c r="J5516" s="35">
        <f t="shared" si="602"/>
        <v>33826.07</v>
      </c>
      <c r="K5516" s="35">
        <f t="shared" si="603"/>
        <v>7740.66</v>
      </c>
      <c r="L5516" s="35">
        <f t="shared" si="604"/>
        <v>7740.66</v>
      </c>
      <c r="M5516" s="36">
        <f t="shared" si="605"/>
        <v>0.22883710700060633</v>
      </c>
      <c r="N5516" s="37">
        <f t="shared" si="606"/>
        <v>2025</v>
      </c>
      <c r="O5516" s="38" t="str">
        <f t="shared" si="607"/>
        <v>Q1</v>
      </c>
      <c r="P5516" s="37">
        <f t="shared" si="608"/>
        <v>1</v>
      </c>
    </row>
    <row r="5517" spans="1:16" x14ac:dyDescent="0.25">
      <c r="A5517" s="31">
        <v>45658</v>
      </c>
      <c r="B5517" s="32" t="s">
        <v>82</v>
      </c>
      <c r="C5517" s="32" t="s">
        <v>75</v>
      </c>
      <c r="D5517" s="32" t="s">
        <v>77</v>
      </c>
      <c r="E5517" s="33">
        <v>87</v>
      </c>
      <c r="F5517" s="34">
        <v>12153</v>
      </c>
      <c r="G5517" s="34">
        <v>963.12</v>
      </c>
      <c r="H5517" s="34">
        <v>8986.36</v>
      </c>
      <c r="I5517" s="34">
        <v>0</v>
      </c>
      <c r="J5517" s="35">
        <f t="shared" si="602"/>
        <v>11189.88</v>
      </c>
      <c r="K5517" s="35">
        <f t="shared" si="603"/>
        <v>2203.5199999999986</v>
      </c>
      <c r="L5517" s="35">
        <f t="shared" si="604"/>
        <v>2203.5199999999986</v>
      </c>
      <c r="M5517" s="36">
        <f t="shared" si="605"/>
        <v>0.19692078914161715</v>
      </c>
      <c r="N5517" s="37">
        <f t="shared" si="606"/>
        <v>2025</v>
      </c>
      <c r="O5517" s="38" t="str">
        <f t="shared" si="607"/>
        <v>Q1</v>
      </c>
      <c r="P5517" s="37">
        <f t="shared" si="608"/>
        <v>1</v>
      </c>
    </row>
    <row r="5518" spans="1:16" x14ac:dyDescent="0.25">
      <c r="A5518" s="31">
        <v>45658</v>
      </c>
      <c r="B5518" s="32" t="s">
        <v>82</v>
      </c>
      <c r="C5518" s="32" t="s">
        <v>78</v>
      </c>
      <c r="D5518" s="32" t="s">
        <v>76</v>
      </c>
      <c r="E5518" s="33">
        <v>1564</v>
      </c>
      <c r="F5518" s="34">
        <v>181417.12</v>
      </c>
      <c r="G5518" s="34">
        <v>0</v>
      </c>
      <c r="H5518" s="34">
        <v>140081</v>
      </c>
      <c r="I5518" s="34">
        <v>0</v>
      </c>
      <c r="J5518" s="35">
        <f t="shared" si="602"/>
        <v>181417.12</v>
      </c>
      <c r="K5518" s="35">
        <f t="shared" si="603"/>
        <v>41336.119999999995</v>
      </c>
      <c r="L5518" s="35">
        <f t="shared" si="604"/>
        <v>41336.119999999995</v>
      </c>
      <c r="M5518" s="36">
        <f t="shared" si="605"/>
        <v>0.22785126343092646</v>
      </c>
      <c r="N5518" s="37">
        <f t="shared" si="606"/>
        <v>2025</v>
      </c>
      <c r="O5518" s="38" t="str">
        <f t="shared" si="607"/>
        <v>Q1</v>
      </c>
      <c r="P5518" s="37">
        <f t="shared" si="608"/>
        <v>1</v>
      </c>
    </row>
    <row r="5519" spans="1:16" x14ac:dyDescent="0.25">
      <c r="A5519" s="31">
        <v>45658</v>
      </c>
      <c r="B5519" s="32" t="s">
        <v>82</v>
      </c>
      <c r="C5519" s="32" t="s">
        <v>78</v>
      </c>
      <c r="D5519" s="32" t="s">
        <v>77</v>
      </c>
      <c r="E5519" s="33">
        <v>271</v>
      </c>
      <c r="F5519" s="34">
        <v>35440.589999999997</v>
      </c>
      <c r="G5519" s="34">
        <v>3648.39</v>
      </c>
      <c r="H5519" s="34">
        <v>27575.200000000001</v>
      </c>
      <c r="I5519" s="34">
        <v>0</v>
      </c>
      <c r="J5519" s="35">
        <f t="shared" si="602"/>
        <v>31792.199999999997</v>
      </c>
      <c r="K5519" s="35">
        <f t="shared" si="603"/>
        <v>4216.9999999999964</v>
      </c>
      <c r="L5519" s="35">
        <f t="shared" si="604"/>
        <v>4216.9999999999964</v>
      </c>
      <c r="M5519" s="36">
        <f t="shared" si="605"/>
        <v>0.13264259786991767</v>
      </c>
      <c r="N5519" s="37">
        <f t="shared" si="606"/>
        <v>2025</v>
      </c>
      <c r="O5519" s="38" t="str">
        <f t="shared" si="607"/>
        <v>Q1</v>
      </c>
      <c r="P5519" s="37">
        <f t="shared" si="608"/>
        <v>1</v>
      </c>
    </row>
    <row r="5520" spans="1:16" x14ac:dyDescent="0.25">
      <c r="A5520" s="31">
        <v>45658</v>
      </c>
      <c r="B5520" s="32" t="s">
        <v>82</v>
      </c>
      <c r="C5520" s="32" t="s">
        <v>79</v>
      </c>
      <c r="D5520" s="32" t="s">
        <v>76</v>
      </c>
      <c r="E5520" s="33">
        <v>98</v>
      </c>
      <c r="F5520" s="34">
        <v>9993.3799999999992</v>
      </c>
      <c r="G5520" s="34">
        <v>0</v>
      </c>
      <c r="H5520" s="34">
        <v>7807.16</v>
      </c>
      <c r="I5520" s="34">
        <v>0</v>
      </c>
      <c r="J5520" s="35">
        <f t="shared" si="602"/>
        <v>9993.3799999999992</v>
      </c>
      <c r="K5520" s="35">
        <f t="shared" si="603"/>
        <v>2186.2199999999993</v>
      </c>
      <c r="L5520" s="35">
        <f t="shared" si="604"/>
        <v>2186.2199999999993</v>
      </c>
      <c r="M5520" s="36">
        <f t="shared" si="605"/>
        <v>0.21876682363724781</v>
      </c>
      <c r="N5520" s="37">
        <f t="shared" si="606"/>
        <v>2025</v>
      </c>
      <c r="O5520" s="38" t="str">
        <f t="shared" si="607"/>
        <v>Q1</v>
      </c>
      <c r="P5520" s="37">
        <f t="shared" si="608"/>
        <v>1</v>
      </c>
    </row>
    <row r="5521" spans="1:16" x14ac:dyDescent="0.25">
      <c r="A5521" s="31">
        <v>45658</v>
      </c>
      <c r="B5521" s="32" t="s">
        <v>82</v>
      </c>
      <c r="C5521" s="32" t="s">
        <v>79</v>
      </c>
      <c r="D5521" s="32" t="s">
        <v>77</v>
      </c>
      <c r="E5521" s="33">
        <v>29</v>
      </c>
      <c r="F5521" s="34">
        <v>4313.12</v>
      </c>
      <c r="G5521" s="34">
        <v>489.28</v>
      </c>
      <c r="H5521" s="34">
        <v>3280.74</v>
      </c>
      <c r="I5521" s="34">
        <v>0</v>
      </c>
      <c r="J5521" s="35">
        <f t="shared" si="602"/>
        <v>3823.84</v>
      </c>
      <c r="K5521" s="35">
        <f t="shared" si="603"/>
        <v>543.10000000000036</v>
      </c>
      <c r="L5521" s="35">
        <f t="shared" si="604"/>
        <v>543.10000000000036</v>
      </c>
      <c r="M5521" s="36">
        <f t="shared" si="605"/>
        <v>0.14203000125528273</v>
      </c>
      <c r="N5521" s="37">
        <f t="shared" si="606"/>
        <v>2025</v>
      </c>
      <c r="O5521" s="38" t="str">
        <f t="shared" si="607"/>
        <v>Q1</v>
      </c>
      <c r="P5521" s="37">
        <f t="shared" si="608"/>
        <v>1</v>
      </c>
    </row>
    <row r="5522" spans="1:16" x14ac:dyDescent="0.25">
      <c r="A5522" s="31">
        <v>45658</v>
      </c>
      <c r="B5522" s="32" t="s">
        <v>83</v>
      </c>
      <c r="C5522" s="32" t="s">
        <v>86</v>
      </c>
      <c r="D5522" s="32" t="s">
        <v>76</v>
      </c>
      <c r="E5522" s="33">
        <v>122</v>
      </c>
      <c r="F5522" s="34">
        <v>77324.929999999993</v>
      </c>
      <c r="G5522" s="34">
        <v>0</v>
      </c>
      <c r="H5522" s="34">
        <v>38319.33</v>
      </c>
      <c r="I5522" s="34">
        <v>8877.9500000000007</v>
      </c>
      <c r="J5522" s="35">
        <f t="shared" si="602"/>
        <v>77324.929999999993</v>
      </c>
      <c r="K5522" s="35">
        <f t="shared" si="603"/>
        <v>39005.599999999991</v>
      </c>
      <c r="L5522" s="35">
        <f t="shared" si="604"/>
        <v>30127.649999999991</v>
      </c>
      <c r="M5522" s="36">
        <f t="shared" si="605"/>
        <v>0.50443757272072531</v>
      </c>
      <c r="N5522" s="37">
        <f t="shared" si="606"/>
        <v>2025</v>
      </c>
      <c r="O5522" s="38" t="str">
        <f t="shared" si="607"/>
        <v>Q1</v>
      </c>
      <c r="P5522" s="37">
        <f t="shared" si="608"/>
        <v>1</v>
      </c>
    </row>
    <row r="5523" spans="1:16" x14ac:dyDescent="0.25">
      <c r="A5523" s="31">
        <v>45658</v>
      </c>
      <c r="B5523" s="32" t="s">
        <v>83</v>
      </c>
      <c r="C5523" s="32" t="s">
        <v>86</v>
      </c>
      <c r="D5523" s="32" t="s">
        <v>77</v>
      </c>
      <c r="E5523" s="33">
        <v>55</v>
      </c>
      <c r="F5523" s="34">
        <v>41559.379999999997</v>
      </c>
      <c r="G5523" s="34">
        <v>4055.67</v>
      </c>
      <c r="H5523" s="34">
        <v>21832.639999999999</v>
      </c>
      <c r="I5523" s="34">
        <v>4339.5200000000004</v>
      </c>
      <c r="J5523" s="35">
        <f t="shared" si="602"/>
        <v>37503.71</v>
      </c>
      <c r="K5523" s="35">
        <f t="shared" si="603"/>
        <v>15671.07</v>
      </c>
      <c r="L5523" s="35">
        <f t="shared" si="604"/>
        <v>11331.55</v>
      </c>
      <c r="M5523" s="36">
        <f t="shared" si="605"/>
        <v>0.41785386032475186</v>
      </c>
      <c r="N5523" s="37">
        <f t="shared" si="606"/>
        <v>2025</v>
      </c>
      <c r="O5523" s="38" t="str">
        <f t="shared" si="607"/>
        <v>Q1</v>
      </c>
      <c r="P5523" s="37">
        <f t="shared" si="608"/>
        <v>1</v>
      </c>
    </row>
    <row r="5524" spans="1:16" x14ac:dyDescent="0.25">
      <c r="A5524" s="31">
        <v>45658</v>
      </c>
      <c r="B5524" s="32" t="s">
        <v>83</v>
      </c>
      <c r="C5524" s="32" t="s">
        <v>75</v>
      </c>
      <c r="D5524" s="32" t="s">
        <v>76</v>
      </c>
      <c r="E5524" s="33">
        <v>120</v>
      </c>
      <c r="F5524" s="34">
        <v>74561.850000000006</v>
      </c>
      <c r="G5524" s="34">
        <v>0</v>
      </c>
      <c r="H5524" s="34">
        <v>37213.800000000003</v>
      </c>
      <c r="I5524" s="34">
        <v>0</v>
      </c>
      <c r="J5524" s="35">
        <f t="shared" si="602"/>
        <v>74561.850000000006</v>
      </c>
      <c r="K5524" s="35">
        <f t="shared" si="603"/>
        <v>37348.050000000003</v>
      </c>
      <c r="L5524" s="35">
        <f t="shared" si="604"/>
        <v>37348.050000000003</v>
      </c>
      <c r="M5524" s="36">
        <f t="shared" si="605"/>
        <v>0.50090025931491777</v>
      </c>
      <c r="N5524" s="37">
        <f t="shared" si="606"/>
        <v>2025</v>
      </c>
      <c r="O5524" s="38" t="str">
        <f t="shared" si="607"/>
        <v>Q1</v>
      </c>
      <c r="P5524" s="37">
        <f t="shared" si="608"/>
        <v>1</v>
      </c>
    </row>
    <row r="5525" spans="1:16" x14ac:dyDescent="0.25">
      <c r="A5525" s="31">
        <v>45658</v>
      </c>
      <c r="B5525" s="32" t="s">
        <v>83</v>
      </c>
      <c r="C5525" s="32" t="s">
        <v>75</v>
      </c>
      <c r="D5525" s="32" t="s">
        <v>77</v>
      </c>
      <c r="E5525" s="33">
        <v>53</v>
      </c>
      <c r="F5525" s="34">
        <v>25879.79</v>
      </c>
      <c r="G5525" s="34">
        <v>2554.7399999999998</v>
      </c>
      <c r="H5525" s="34">
        <v>13009.88</v>
      </c>
      <c r="I5525" s="34">
        <v>0</v>
      </c>
      <c r="J5525" s="35">
        <f t="shared" si="602"/>
        <v>23325.050000000003</v>
      </c>
      <c r="K5525" s="35">
        <f t="shared" si="603"/>
        <v>10315.170000000004</v>
      </c>
      <c r="L5525" s="35">
        <f t="shared" si="604"/>
        <v>10315.170000000004</v>
      </c>
      <c r="M5525" s="36">
        <f t="shared" si="605"/>
        <v>0.44223570796204092</v>
      </c>
      <c r="N5525" s="37">
        <f t="shared" si="606"/>
        <v>2025</v>
      </c>
      <c r="O5525" s="38" t="str">
        <f t="shared" si="607"/>
        <v>Q1</v>
      </c>
      <c r="P5525" s="37">
        <f t="shared" si="608"/>
        <v>1</v>
      </c>
    </row>
    <row r="5526" spans="1:16" x14ac:dyDescent="0.25">
      <c r="A5526" s="31">
        <v>45658</v>
      </c>
      <c r="B5526" s="32" t="s">
        <v>83</v>
      </c>
      <c r="C5526" s="32" t="s">
        <v>78</v>
      </c>
      <c r="D5526" s="32" t="s">
        <v>76</v>
      </c>
      <c r="E5526" s="33">
        <v>393</v>
      </c>
      <c r="F5526" s="34">
        <v>267255.09999999998</v>
      </c>
      <c r="G5526" s="34">
        <v>0</v>
      </c>
      <c r="H5526" s="34">
        <v>134889.69</v>
      </c>
      <c r="I5526" s="34">
        <v>0</v>
      </c>
      <c r="J5526" s="35">
        <f t="shared" si="602"/>
        <v>267255.09999999998</v>
      </c>
      <c r="K5526" s="35">
        <f t="shared" si="603"/>
        <v>132365.40999999997</v>
      </c>
      <c r="L5526" s="35">
        <f t="shared" si="604"/>
        <v>132365.40999999997</v>
      </c>
      <c r="M5526" s="36">
        <f t="shared" si="605"/>
        <v>0.49527739601601611</v>
      </c>
      <c r="N5526" s="37">
        <f t="shared" si="606"/>
        <v>2025</v>
      </c>
      <c r="O5526" s="38" t="str">
        <f t="shared" si="607"/>
        <v>Q1</v>
      </c>
      <c r="P5526" s="37">
        <f t="shared" si="608"/>
        <v>1</v>
      </c>
    </row>
    <row r="5527" spans="1:16" x14ac:dyDescent="0.25">
      <c r="A5527" s="31">
        <v>45658</v>
      </c>
      <c r="B5527" s="32" t="s">
        <v>83</v>
      </c>
      <c r="C5527" s="32" t="s">
        <v>78</v>
      </c>
      <c r="D5527" s="32" t="s">
        <v>77</v>
      </c>
      <c r="E5527" s="33">
        <v>96</v>
      </c>
      <c r="F5527" s="34">
        <v>56461.03</v>
      </c>
      <c r="G5527" s="34">
        <v>4810.9399999999996</v>
      </c>
      <c r="H5527" s="34">
        <v>27341.82</v>
      </c>
      <c r="I5527" s="34">
        <v>0</v>
      </c>
      <c r="J5527" s="35">
        <f t="shared" si="602"/>
        <v>51650.09</v>
      </c>
      <c r="K5527" s="35">
        <f t="shared" si="603"/>
        <v>24308.269999999997</v>
      </c>
      <c r="L5527" s="35">
        <f t="shared" si="604"/>
        <v>24308.269999999997</v>
      </c>
      <c r="M5527" s="36">
        <f t="shared" si="605"/>
        <v>0.47063364265192953</v>
      </c>
      <c r="N5527" s="37">
        <f t="shared" si="606"/>
        <v>2025</v>
      </c>
      <c r="O5527" s="38" t="str">
        <f t="shared" si="607"/>
        <v>Q1</v>
      </c>
      <c r="P5527" s="37">
        <f t="shared" si="608"/>
        <v>1</v>
      </c>
    </row>
    <row r="5528" spans="1:16" x14ac:dyDescent="0.25">
      <c r="A5528" s="31">
        <v>45658</v>
      </c>
      <c r="B5528" s="32" t="s">
        <v>83</v>
      </c>
      <c r="C5528" s="32" t="s">
        <v>79</v>
      </c>
      <c r="D5528" s="32" t="s">
        <v>76</v>
      </c>
      <c r="E5528" s="33">
        <v>47</v>
      </c>
      <c r="F5528" s="34">
        <v>29766.18</v>
      </c>
      <c r="G5528" s="34">
        <v>0</v>
      </c>
      <c r="H5528" s="34">
        <v>14789.99</v>
      </c>
      <c r="I5528" s="34">
        <v>0</v>
      </c>
      <c r="J5528" s="35">
        <f t="shared" si="602"/>
        <v>29766.18</v>
      </c>
      <c r="K5528" s="35">
        <f t="shared" si="603"/>
        <v>14976.19</v>
      </c>
      <c r="L5528" s="35">
        <f t="shared" si="604"/>
        <v>14976.19</v>
      </c>
      <c r="M5528" s="36">
        <f t="shared" si="605"/>
        <v>0.50312771071061191</v>
      </c>
      <c r="N5528" s="37">
        <f t="shared" si="606"/>
        <v>2025</v>
      </c>
      <c r="O5528" s="38" t="str">
        <f t="shared" si="607"/>
        <v>Q1</v>
      </c>
      <c r="P5528" s="37">
        <f t="shared" si="608"/>
        <v>1</v>
      </c>
    </row>
    <row r="5529" spans="1:16" x14ac:dyDescent="0.25">
      <c r="A5529" s="31">
        <v>45658</v>
      </c>
      <c r="B5529" s="32" t="s">
        <v>83</v>
      </c>
      <c r="C5529" s="32" t="s">
        <v>79</v>
      </c>
      <c r="D5529" s="32" t="s">
        <v>77</v>
      </c>
      <c r="E5529" s="33">
        <v>13</v>
      </c>
      <c r="F5529" s="34">
        <v>7241.07</v>
      </c>
      <c r="G5529" s="34">
        <v>683.33</v>
      </c>
      <c r="H5529" s="34">
        <v>3594.62</v>
      </c>
      <c r="I5529" s="34">
        <v>0</v>
      </c>
      <c r="J5529" s="35">
        <f t="shared" si="602"/>
        <v>6557.74</v>
      </c>
      <c r="K5529" s="35">
        <f t="shared" si="603"/>
        <v>2963.12</v>
      </c>
      <c r="L5529" s="35">
        <f t="shared" si="604"/>
        <v>2963.12</v>
      </c>
      <c r="M5529" s="36">
        <f t="shared" si="605"/>
        <v>0.45185079005877027</v>
      </c>
      <c r="N5529" s="37">
        <f t="shared" si="606"/>
        <v>2025</v>
      </c>
      <c r="O5529" s="38" t="str">
        <f t="shared" si="607"/>
        <v>Q1</v>
      </c>
      <c r="P5529" s="37">
        <f t="shared" si="608"/>
        <v>1</v>
      </c>
    </row>
    <row r="5530" spans="1:16" x14ac:dyDescent="0.25">
      <c r="A5530" s="31">
        <v>45658</v>
      </c>
      <c r="B5530" s="32" t="s">
        <v>84</v>
      </c>
      <c r="C5530" s="32" t="s">
        <v>86</v>
      </c>
      <c r="D5530" s="32" t="s">
        <v>76</v>
      </c>
      <c r="E5530" s="33">
        <v>78</v>
      </c>
      <c r="F5530" s="34">
        <v>393893.07</v>
      </c>
      <c r="G5530" s="34">
        <v>0</v>
      </c>
      <c r="H5530" s="34">
        <v>313553.44</v>
      </c>
      <c r="I5530" s="34">
        <v>45265.58</v>
      </c>
      <c r="J5530" s="35">
        <f t="shared" si="602"/>
        <v>393893.07</v>
      </c>
      <c r="K5530" s="35">
        <f t="shared" si="603"/>
        <v>80339.63</v>
      </c>
      <c r="L5530" s="35">
        <f t="shared" si="604"/>
        <v>35074.050000000003</v>
      </c>
      <c r="M5530" s="36">
        <f t="shared" si="605"/>
        <v>0.20396304509749308</v>
      </c>
      <c r="N5530" s="37">
        <f t="shared" si="606"/>
        <v>2025</v>
      </c>
      <c r="O5530" s="38" t="str">
        <f t="shared" si="607"/>
        <v>Q1</v>
      </c>
      <c r="P5530" s="37">
        <f t="shared" si="608"/>
        <v>1</v>
      </c>
    </row>
    <row r="5531" spans="1:16" x14ac:dyDescent="0.25">
      <c r="A5531" s="31">
        <v>45658</v>
      </c>
      <c r="B5531" s="32" t="s">
        <v>84</v>
      </c>
      <c r="C5531" s="32" t="s">
        <v>86</v>
      </c>
      <c r="D5531" s="32" t="s">
        <v>77</v>
      </c>
      <c r="E5531" s="33">
        <v>37</v>
      </c>
      <c r="F5531" s="34">
        <v>159775.56</v>
      </c>
      <c r="G5531" s="34">
        <v>14976.62</v>
      </c>
      <c r="H5531" s="34">
        <v>120446.48</v>
      </c>
      <c r="I5531" s="34">
        <v>16706.310000000001</v>
      </c>
      <c r="J5531" s="35">
        <f t="shared" si="602"/>
        <v>144798.94</v>
      </c>
      <c r="K5531" s="35">
        <f t="shared" si="603"/>
        <v>24352.460000000006</v>
      </c>
      <c r="L5531" s="35">
        <f t="shared" si="604"/>
        <v>7646.1500000000051</v>
      </c>
      <c r="M5531" s="36">
        <f t="shared" si="605"/>
        <v>0.16818120353643476</v>
      </c>
      <c r="N5531" s="37">
        <f t="shared" si="606"/>
        <v>2025</v>
      </c>
      <c r="O5531" s="38" t="str">
        <f t="shared" si="607"/>
        <v>Q1</v>
      </c>
      <c r="P5531" s="37">
        <f t="shared" si="608"/>
        <v>1</v>
      </c>
    </row>
    <row r="5532" spans="1:16" x14ac:dyDescent="0.25">
      <c r="A5532" s="31">
        <v>45658</v>
      </c>
      <c r="B5532" s="32" t="s">
        <v>84</v>
      </c>
      <c r="C5532" s="32" t="s">
        <v>75</v>
      </c>
      <c r="D5532" s="32" t="s">
        <v>76</v>
      </c>
      <c r="E5532" s="33">
        <v>73</v>
      </c>
      <c r="F5532" s="34">
        <v>338112.11</v>
      </c>
      <c r="G5532" s="34">
        <v>0</v>
      </c>
      <c r="H5532" s="34">
        <v>264356.59999999998</v>
      </c>
      <c r="I5532" s="34">
        <v>0</v>
      </c>
      <c r="J5532" s="35">
        <f t="shared" si="602"/>
        <v>338112.11</v>
      </c>
      <c r="K5532" s="35">
        <f t="shared" si="603"/>
        <v>73755.510000000009</v>
      </c>
      <c r="L5532" s="35">
        <f t="shared" si="604"/>
        <v>73755.510000000009</v>
      </c>
      <c r="M5532" s="36">
        <f t="shared" si="605"/>
        <v>0.21813921423873286</v>
      </c>
      <c r="N5532" s="37">
        <f t="shared" si="606"/>
        <v>2025</v>
      </c>
      <c r="O5532" s="38" t="str">
        <f t="shared" si="607"/>
        <v>Q1</v>
      </c>
      <c r="P5532" s="37">
        <f t="shared" si="608"/>
        <v>1</v>
      </c>
    </row>
    <row r="5533" spans="1:16" x14ac:dyDescent="0.25">
      <c r="A5533" s="31">
        <v>45658</v>
      </c>
      <c r="B5533" s="32" t="s">
        <v>84</v>
      </c>
      <c r="C5533" s="32" t="s">
        <v>75</v>
      </c>
      <c r="D5533" s="32" t="s">
        <v>77</v>
      </c>
      <c r="E5533" s="33">
        <v>32</v>
      </c>
      <c r="F5533" s="34">
        <v>144376.79</v>
      </c>
      <c r="G5533" s="34">
        <v>16275.37</v>
      </c>
      <c r="H5533" s="34">
        <v>113970.52</v>
      </c>
      <c r="I5533" s="34">
        <v>0</v>
      </c>
      <c r="J5533" s="35">
        <f t="shared" si="602"/>
        <v>128101.42000000001</v>
      </c>
      <c r="K5533" s="35">
        <f t="shared" si="603"/>
        <v>14130.900000000009</v>
      </c>
      <c r="L5533" s="35">
        <f t="shared" si="604"/>
        <v>14130.900000000009</v>
      </c>
      <c r="M5533" s="36">
        <f t="shared" si="605"/>
        <v>0.11031025261078298</v>
      </c>
      <c r="N5533" s="37">
        <f t="shared" si="606"/>
        <v>2025</v>
      </c>
      <c r="O5533" s="38" t="str">
        <f t="shared" si="607"/>
        <v>Q1</v>
      </c>
      <c r="P5533" s="37">
        <f t="shared" si="608"/>
        <v>1</v>
      </c>
    </row>
    <row r="5534" spans="1:16" x14ac:dyDescent="0.25">
      <c r="A5534" s="31">
        <v>45658</v>
      </c>
      <c r="B5534" s="32" t="s">
        <v>84</v>
      </c>
      <c r="C5534" s="32" t="s">
        <v>78</v>
      </c>
      <c r="D5534" s="32" t="s">
        <v>76</v>
      </c>
      <c r="E5534" s="33">
        <v>166</v>
      </c>
      <c r="F5534" s="34">
        <v>760406.55</v>
      </c>
      <c r="G5534" s="34">
        <v>0</v>
      </c>
      <c r="H5534" s="34">
        <v>604072.9</v>
      </c>
      <c r="I5534" s="34">
        <v>0</v>
      </c>
      <c r="J5534" s="35">
        <f t="shared" si="602"/>
        <v>760406.55</v>
      </c>
      <c r="K5534" s="35">
        <f t="shared" si="603"/>
        <v>156333.65000000002</v>
      </c>
      <c r="L5534" s="35">
        <f t="shared" si="604"/>
        <v>156333.65000000002</v>
      </c>
      <c r="M5534" s="36">
        <f t="shared" si="605"/>
        <v>0.20559219275530966</v>
      </c>
      <c r="N5534" s="37">
        <f t="shared" si="606"/>
        <v>2025</v>
      </c>
      <c r="O5534" s="38" t="str">
        <f t="shared" si="607"/>
        <v>Q1</v>
      </c>
      <c r="P5534" s="37">
        <f t="shared" si="608"/>
        <v>1</v>
      </c>
    </row>
    <row r="5535" spans="1:16" x14ac:dyDescent="0.25">
      <c r="A5535" s="31">
        <v>45658</v>
      </c>
      <c r="B5535" s="32" t="s">
        <v>84</v>
      </c>
      <c r="C5535" s="32" t="s">
        <v>78</v>
      </c>
      <c r="D5535" s="32" t="s">
        <v>77</v>
      </c>
      <c r="E5535" s="33">
        <v>32</v>
      </c>
      <c r="F5535" s="34">
        <v>143970.46</v>
      </c>
      <c r="G5535" s="34">
        <v>10026.77</v>
      </c>
      <c r="H5535" s="34">
        <v>114693.48</v>
      </c>
      <c r="I5535" s="34">
        <v>0</v>
      </c>
      <c r="J5535" s="35">
        <f t="shared" si="602"/>
        <v>133943.69</v>
      </c>
      <c r="K5535" s="35">
        <f t="shared" si="603"/>
        <v>19250.210000000006</v>
      </c>
      <c r="L5535" s="35">
        <f t="shared" si="604"/>
        <v>19250.210000000006</v>
      </c>
      <c r="M5535" s="36">
        <f t="shared" si="605"/>
        <v>0.14371867760250601</v>
      </c>
      <c r="N5535" s="37">
        <f t="shared" si="606"/>
        <v>2025</v>
      </c>
      <c r="O5535" s="38" t="str">
        <f t="shared" si="607"/>
        <v>Q1</v>
      </c>
      <c r="P5535" s="37">
        <f t="shared" si="608"/>
        <v>1</v>
      </c>
    </row>
    <row r="5536" spans="1:16" x14ac:dyDescent="0.25">
      <c r="A5536" s="31">
        <v>45658</v>
      </c>
      <c r="B5536" s="32" t="s">
        <v>84</v>
      </c>
      <c r="C5536" s="32" t="s">
        <v>79</v>
      </c>
      <c r="D5536" s="32" t="s">
        <v>76</v>
      </c>
      <c r="E5536" s="33">
        <v>27</v>
      </c>
      <c r="F5536" s="34">
        <v>120696.03</v>
      </c>
      <c r="G5536" s="34">
        <v>0</v>
      </c>
      <c r="H5536" s="34">
        <v>96525.43</v>
      </c>
      <c r="I5536" s="34">
        <v>0</v>
      </c>
      <c r="J5536" s="35">
        <f t="shared" si="602"/>
        <v>120696.03</v>
      </c>
      <c r="K5536" s="35">
        <f t="shared" si="603"/>
        <v>24170.600000000006</v>
      </c>
      <c r="L5536" s="35">
        <f t="shared" si="604"/>
        <v>24170.600000000006</v>
      </c>
      <c r="M5536" s="36">
        <f t="shared" si="605"/>
        <v>0.20026010797538252</v>
      </c>
      <c r="N5536" s="37">
        <f t="shared" si="606"/>
        <v>2025</v>
      </c>
      <c r="O5536" s="38" t="str">
        <f t="shared" si="607"/>
        <v>Q1</v>
      </c>
      <c r="P5536" s="37">
        <f t="shared" si="608"/>
        <v>1</v>
      </c>
    </row>
    <row r="5537" spans="1:16" x14ac:dyDescent="0.25">
      <c r="A5537" s="31">
        <v>45658</v>
      </c>
      <c r="B5537" s="32" t="s">
        <v>84</v>
      </c>
      <c r="C5537" s="32" t="s">
        <v>79</v>
      </c>
      <c r="D5537" s="32" t="s">
        <v>77</v>
      </c>
      <c r="E5537" s="33">
        <v>8</v>
      </c>
      <c r="F5537" s="34">
        <v>41029.94</v>
      </c>
      <c r="G5537" s="34">
        <v>4373.83</v>
      </c>
      <c r="H5537" s="34">
        <v>31439.23</v>
      </c>
      <c r="I5537" s="34">
        <v>0</v>
      </c>
      <c r="J5537" s="35">
        <f t="shared" si="602"/>
        <v>36656.11</v>
      </c>
      <c r="K5537" s="35">
        <f t="shared" si="603"/>
        <v>5216.880000000001</v>
      </c>
      <c r="L5537" s="35">
        <f t="shared" si="604"/>
        <v>5216.880000000001</v>
      </c>
      <c r="M5537" s="36">
        <f t="shared" si="605"/>
        <v>0.14231952053832228</v>
      </c>
      <c r="N5537" s="37">
        <f t="shared" si="606"/>
        <v>2025</v>
      </c>
      <c r="O5537" s="38" t="str">
        <f t="shared" si="607"/>
        <v>Q1</v>
      </c>
      <c r="P5537" s="37">
        <f t="shared" si="608"/>
        <v>1</v>
      </c>
    </row>
    <row r="5538" spans="1:16" x14ac:dyDescent="0.25">
      <c r="A5538" s="31">
        <v>45658</v>
      </c>
      <c r="B5538" s="32" t="s">
        <v>85</v>
      </c>
      <c r="C5538" s="32" t="s">
        <v>86</v>
      </c>
      <c r="D5538" s="32" t="s">
        <v>76</v>
      </c>
      <c r="E5538" s="33">
        <v>36</v>
      </c>
      <c r="F5538" s="34">
        <v>50150.87</v>
      </c>
      <c r="G5538" s="34">
        <v>0</v>
      </c>
      <c r="H5538" s="34">
        <v>24052.78</v>
      </c>
      <c r="I5538" s="34">
        <v>5760.02</v>
      </c>
      <c r="J5538" s="35">
        <f t="shared" si="602"/>
        <v>50150.87</v>
      </c>
      <c r="K5538" s="35">
        <f t="shared" si="603"/>
        <v>26098.090000000004</v>
      </c>
      <c r="L5538" s="35">
        <f t="shared" si="604"/>
        <v>20338.070000000003</v>
      </c>
      <c r="M5538" s="36">
        <f t="shared" si="605"/>
        <v>0.52039157047524809</v>
      </c>
      <c r="N5538" s="37">
        <f t="shared" si="606"/>
        <v>2025</v>
      </c>
      <c r="O5538" s="38" t="str">
        <f t="shared" si="607"/>
        <v>Q1</v>
      </c>
      <c r="P5538" s="37">
        <f t="shared" si="608"/>
        <v>1</v>
      </c>
    </row>
    <row r="5539" spans="1:16" x14ac:dyDescent="0.25">
      <c r="A5539" s="31">
        <v>45658</v>
      </c>
      <c r="B5539" s="32" t="s">
        <v>85</v>
      </c>
      <c r="C5539" s="32" t="s">
        <v>86</v>
      </c>
      <c r="D5539" s="32" t="s">
        <v>77</v>
      </c>
      <c r="E5539" s="33">
        <v>27</v>
      </c>
      <c r="F5539" s="34">
        <v>48452.65</v>
      </c>
      <c r="G5539" s="34">
        <v>3956.45</v>
      </c>
      <c r="H5539" s="34">
        <v>22228.77</v>
      </c>
      <c r="I5539" s="34">
        <v>5140.0600000000004</v>
      </c>
      <c r="J5539" s="35">
        <f t="shared" si="602"/>
        <v>44496.200000000004</v>
      </c>
      <c r="K5539" s="35">
        <f t="shared" si="603"/>
        <v>22267.430000000004</v>
      </c>
      <c r="L5539" s="35">
        <f t="shared" si="604"/>
        <v>17127.370000000003</v>
      </c>
      <c r="M5539" s="36">
        <f t="shared" si="605"/>
        <v>0.50043441911893605</v>
      </c>
      <c r="N5539" s="37">
        <f t="shared" si="606"/>
        <v>2025</v>
      </c>
      <c r="O5539" s="38" t="str">
        <f t="shared" si="607"/>
        <v>Q1</v>
      </c>
      <c r="P5539" s="37">
        <f t="shared" si="608"/>
        <v>1</v>
      </c>
    </row>
    <row r="5540" spans="1:16" x14ac:dyDescent="0.25">
      <c r="A5540" s="31">
        <v>45658</v>
      </c>
      <c r="B5540" s="32" t="s">
        <v>85</v>
      </c>
      <c r="C5540" s="32" t="s">
        <v>75</v>
      </c>
      <c r="D5540" s="32" t="s">
        <v>76</v>
      </c>
      <c r="E5540" s="33">
        <v>56</v>
      </c>
      <c r="F5540" s="34">
        <v>73706.100000000006</v>
      </c>
      <c r="G5540" s="34">
        <v>0</v>
      </c>
      <c r="H5540" s="34">
        <v>38998.28</v>
      </c>
      <c r="I5540" s="34">
        <v>0</v>
      </c>
      <c r="J5540" s="35">
        <f t="shared" si="602"/>
        <v>73706.100000000006</v>
      </c>
      <c r="K5540" s="35">
        <f t="shared" si="603"/>
        <v>34707.820000000007</v>
      </c>
      <c r="L5540" s="35">
        <f t="shared" si="604"/>
        <v>34707.820000000007</v>
      </c>
      <c r="M5540" s="36">
        <f t="shared" si="605"/>
        <v>0.47089481060590649</v>
      </c>
      <c r="N5540" s="37">
        <f t="shared" si="606"/>
        <v>2025</v>
      </c>
      <c r="O5540" s="38" t="str">
        <f t="shared" si="607"/>
        <v>Q1</v>
      </c>
      <c r="P5540" s="37">
        <f t="shared" si="608"/>
        <v>1</v>
      </c>
    </row>
    <row r="5541" spans="1:16" x14ac:dyDescent="0.25">
      <c r="A5541" s="31">
        <v>45658</v>
      </c>
      <c r="B5541" s="32" t="s">
        <v>85</v>
      </c>
      <c r="C5541" s="32" t="s">
        <v>75</v>
      </c>
      <c r="D5541" s="32" t="s">
        <v>77</v>
      </c>
      <c r="E5541" s="33">
        <v>19</v>
      </c>
      <c r="F5541" s="34">
        <v>29041.94</v>
      </c>
      <c r="G5541" s="34">
        <v>2795.41</v>
      </c>
      <c r="H5541" s="34">
        <v>15096.74</v>
      </c>
      <c r="I5541" s="34">
        <v>0</v>
      </c>
      <c r="J5541" s="35">
        <f t="shared" si="602"/>
        <v>26246.53</v>
      </c>
      <c r="K5541" s="35">
        <f t="shared" si="603"/>
        <v>11149.789999999999</v>
      </c>
      <c r="L5541" s="35">
        <f t="shared" si="604"/>
        <v>11149.789999999999</v>
      </c>
      <c r="M5541" s="36">
        <f t="shared" si="605"/>
        <v>0.42481006060610677</v>
      </c>
      <c r="N5541" s="37">
        <f t="shared" si="606"/>
        <v>2025</v>
      </c>
      <c r="O5541" s="38" t="str">
        <f t="shared" si="607"/>
        <v>Q1</v>
      </c>
      <c r="P5541" s="37">
        <f t="shared" si="608"/>
        <v>1</v>
      </c>
    </row>
    <row r="5542" spans="1:16" x14ac:dyDescent="0.25">
      <c r="A5542" s="31">
        <v>45658</v>
      </c>
      <c r="B5542" s="32" t="s">
        <v>85</v>
      </c>
      <c r="C5542" s="32" t="s">
        <v>78</v>
      </c>
      <c r="D5542" s="32" t="s">
        <v>76</v>
      </c>
      <c r="E5542" s="33">
        <v>191</v>
      </c>
      <c r="F5542" s="34">
        <v>235587.38</v>
      </c>
      <c r="G5542" s="34">
        <v>0</v>
      </c>
      <c r="H5542" s="34">
        <v>122038.58</v>
      </c>
      <c r="I5542" s="34">
        <v>0</v>
      </c>
      <c r="J5542" s="35">
        <f t="shared" si="602"/>
        <v>235587.38</v>
      </c>
      <c r="K5542" s="35">
        <f t="shared" si="603"/>
        <v>113548.8</v>
      </c>
      <c r="L5542" s="35">
        <f t="shared" si="604"/>
        <v>113548.8</v>
      </c>
      <c r="M5542" s="36">
        <f t="shared" si="605"/>
        <v>0.48198167490975113</v>
      </c>
      <c r="N5542" s="37">
        <f t="shared" si="606"/>
        <v>2025</v>
      </c>
      <c r="O5542" s="38" t="str">
        <f t="shared" si="607"/>
        <v>Q1</v>
      </c>
      <c r="P5542" s="37">
        <f t="shared" si="608"/>
        <v>1</v>
      </c>
    </row>
    <row r="5543" spans="1:16" x14ac:dyDescent="0.25">
      <c r="A5543" s="31">
        <v>45658</v>
      </c>
      <c r="B5543" s="32" t="s">
        <v>85</v>
      </c>
      <c r="C5543" s="32" t="s">
        <v>78</v>
      </c>
      <c r="D5543" s="32" t="s">
        <v>77</v>
      </c>
      <c r="E5543" s="33">
        <v>24</v>
      </c>
      <c r="F5543" s="34">
        <v>32011.74</v>
      </c>
      <c r="G5543" s="34">
        <v>3032.33</v>
      </c>
      <c r="H5543" s="34">
        <v>16187.53</v>
      </c>
      <c r="I5543" s="34">
        <v>0</v>
      </c>
      <c r="J5543" s="35">
        <f t="shared" si="602"/>
        <v>28979.410000000003</v>
      </c>
      <c r="K5543" s="35">
        <f t="shared" si="603"/>
        <v>12791.880000000003</v>
      </c>
      <c r="L5543" s="35">
        <f t="shared" si="604"/>
        <v>12791.880000000003</v>
      </c>
      <c r="M5543" s="36">
        <f t="shared" si="605"/>
        <v>0.44141271337132126</v>
      </c>
      <c r="N5543" s="37">
        <f t="shared" si="606"/>
        <v>2025</v>
      </c>
      <c r="O5543" s="38" t="str">
        <f t="shared" si="607"/>
        <v>Q1</v>
      </c>
      <c r="P5543" s="37">
        <f t="shared" si="608"/>
        <v>1</v>
      </c>
    </row>
    <row r="5544" spans="1:16" x14ac:dyDescent="0.25">
      <c r="A5544" s="31">
        <v>45658</v>
      </c>
      <c r="B5544" s="32" t="s">
        <v>85</v>
      </c>
      <c r="C5544" s="32" t="s">
        <v>79</v>
      </c>
      <c r="D5544" s="32" t="s">
        <v>76</v>
      </c>
      <c r="E5544" s="33">
        <v>19</v>
      </c>
      <c r="F5544" s="34">
        <v>27655.63</v>
      </c>
      <c r="G5544" s="34">
        <v>0</v>
      </c>
      <c r="H5544" s="34">
        <v>14030.69</v>
      </c>
      <c r="I5544" s="34">
        <v>0</v>
      </c>
      <c r="J5544" s="35">
        <f t="shared" si="602"/>
        <v>27655.63</v>
      </c>
      <c r="K5544" s="35">
        <f t="shared" si="603"/>
        <v>13624.94</v>
      </c>
      <c r="L5544" s="35">
        <f t="shared" si="604"/>
        <v>13624.94</v>
      </c>
      <c r="M5544" s="36">
        <f t="shared" si="605"/>
        <v>0.49266424232606526</v>
      </c>
      <c r="N5544" s="37">
        <f t="shared" si="606"/>
        <v>2025</v>
      </c>
      <c r="O5544" s="38" t="str">
        <f t="shared" si="607"/>
        <v>Q1</v>
      </c>
      <c r="P5544" s="37">
        <f t="shared" si="608"/>
        <v>1</v>
      </c>
    </row>
    <row r="5545" spans="1:16" x14ac:dyDescent="0.25">
      <c r="A5545" s="31">
        <v>45658</v>
      </c>
      <c r="B5545" s="32" t="s">
        <v>85</v>
      </c>
      <c r="C5545" s="32" t="s">
        <v>79</v>
      </c>
      <c r="D5545" s="32" t="s">
        <v>77</v>
      </c>
      <c r="E5545" s="33">
        <v>5</v>
      </c>
      <c r="F5545" s="34">
        <v>5097.05</v>
      </c>
      <c r="G5545" s="34">
        <v>374.23</v>
      </c>
      <c r="H5545" s="34">
        <v>2836.53</v>
      </c>
      <c r="I5545" s="34">
        <v>0</v>
      </c>
      <c r="J5545" s="35">
        <f t="shared" si="602"/>
        <v>4722.82</v>
      </c>
      <c r="K5545" s="35">
        <f t="shared" si="603"/>
        <v>1886.2899999999995</v>
      </c>
      <c r="L5545" s="35">
        <f t="shared" si="604"/>
        <v>1886.2899999999995</v>
      </c>
      <c r="M5545" s="36">
        <f t="shared" si="605"/>
        <v>0.39939908783311656</v>
      </c>
      <c r="N5545" s="37">
        <f t="shared" si="606"/>
        <v>2025</v>
      </c>
      <c r="O5545" s="38" t="str">
        <f t="shared" si="607"/>
        <v>Q1</v>
      </c>
      <c r="P5545" s="37">
        <f t="shared" si="608"/>
        <v>1</v>
      </c>
    </row>
    <row r="5546" spans="1:16" x14ac:dyDescent="0.25">
      <c r="A5546" s="31">
        <v>45689</v>
      </c>
      <c r="B5546" s="32" t="s">
        <v>74</v>
      </c>
      <c r="C5546" s="32" t="s">
        <v>86</v>
      </c>
      <c r="D5546" s="32" t="s">
        <v>76</v>
      </c>
      <c r="E5546" s="33">
        <v>162</v>
      </c>
      <c r="F5546" s="34">
        <v>70447.02</v>
      </c>
      <c r="G5546" s="34">
        <v>0</v>
      </c>
      <c r="H5546" s="34">
        <v>40898.720000000001</v>
      </c>
      <c r="I5546" s="34">
        <v>8073.25</v>
      </c>
      <c r="J5546" s="35">
        <f t="shared" si="602"/>
        <v>70447.02</v>
      </c>
      <c r="K5546" s="35">
        <f t="shared" si="603"/>
        <v>29548.300000000003</v>
      </c>
      <c r="L5546" s="35">
        <f t="shared" si="604"/>
        <v>21475.050000000003</v>
      </c>
      <c r="M5546" s="36">
        <f t="shared" si="605"/>
        <v>0.41944002741350878</v>
      </c>
      <c r="N5546" s="37">
        <f t="shared" si="606"/>
        <v>2025</v>
      </c>
      <c r="O5546" s="38" t="str">
        <f t="shared" si="607"/>
        <v>Q1</v>
      </c>
      <c r="P5546" s="37">
        <f t="shared" si="608"/>
        <v>2</v>
      </c>
    </row>
    <row r="5547" spans="1:16" x14ac:dyDescent="0.25">
      <c r="A5547" s="31">
        <v>45689</v>
      </c>
      <c r="B5547" s="32" t="s">
        <v>74</v>
      </c>
      <c r="C5547" s="32" t="s">
        <v>86</v>
      </c>
      <c r="D5547" s="32" t="s">
        <v>77</v>
      </c>
      <c r="E5547" s="33">
        <v>35</v>
      </c>
      <c r="F5547" s="34">
        <v>16225.77</v>
      </c>
      <c r="G5547" s="34">
        <v>1046.5899999999999</v>
      </c>
      <c r="H5547" s="34">
        <v>9192.3799999999992</v>
      </c>
      <c r="I5547" s="34">
        <v>1768.94</v>
      </c>
      <c r="J5547" s="35">
        <f t="shared" si="602"/>
        <v>15179.18</v>
      </c>
      <c r="K5547" s="35">
        <f t="shared" si="603"/>
        <v>5986.8000000000011</v>
      </c>
      <c r="L5547" s="35">
        <f t="shared" si="604"/>
        <v>4217.8600000000006</v>
      </c>
      <c r="M5547" s="36">
        <f t="shared" si="605"/>
        <v>0.39440865712113571</v>
      </c>
      <c r="N5547" s="37">
        <f t="shared" si="606"/>
        <v>2025</v>
      </c>
      <c r="O5547" s="38" t="str">
        <f t="shared" si="607"/>
        <v>Q1</v>
      </c>
      <c r="P5547" s="37">
        <f t="shared" si="608"/>
        <v>2</v>
      </c>
    </row>
    <row r="5548" spans="1:16" x14ac:dyDescent="0.25">
      <c r="A5548" s="31">
        <v>45689</v>
      </c>
      <c r="B5548" s="32" t="s">
        <v>74</v>
      </c>
      <c r="C5548" s="32" t="s">
        <v>75</v>
      </c>
      <c r="D5548" s="32" t="s">
        <v>76</v>
      </c>
      <c r="E5548" s="33">
        <v>147</v>
      </c>
      <c r="F5548" s="34">
        <v>66103.990000000005</v>
      </c>
      <c r="G5548" s="34">
        <v>0</v>
      </c>
      <c r="H5548" s="34">
        <v>37064.93</v>
      </c>
      <c r="I5548" s="34">
        <v>0</v>
      </c>
      <c r="J5548" s="35">
        <f t="shared" si="602"/>
        <v>66103.990000000005</v>
      </c>
      <c r="K5548" s="35">
        <f t="shared" si="603"/>
        <v>29039.060000000005</v>
      </c>
      <c r="L5548" s="35">
        <f t="shared" si="604"/>
        <v>29039.060000000005</v>
      </c>
      <c r="M5548" s="36">
        <f t="shared" si="605"/>
        <v>0.43929360391104988</v>
      </c>
      <c r="N5548" s="37">
        <f t="shared" si="606"/>
        <v>2025</v>
      </c>
      <c r="O5548" s="38" t="str">
        <f t="shared" si="607"/>
        <v>Q1</v>
      </c>
      <c r="P5548" s="37">
        <f t="shared" si="608"/>
        <v>2</v>
      </c>
    </row>
    <row r="5549" spans="1:16" x14ac:dyDescent="0.25">
      <c r="A5549" s="31">
        <v>45689</v>
      </c>
      <c r="B5549" s="32" t="s">
        <v>74</v>
      </c>
      <c r="C5549" s="32" t="s">
        <v>75</v>
      </c>
      <c r="D5549" s="32" t="s">
        <v>77</v>
      </c>
      <c r="E5549" s="33">
        <v>36</v>
      </c>
      <c r="F5549" s="34">
        <v>12469.56</v>
      </c>
      <c r="G5549" s="34">
        <v>812.79</v>
      </c>
      <c r="H5549" s="34">
        <v>6841.45</v>
      </c>
      <c r="I5549" s="34">
        <v>0</v>
      </c>
      <c r="J5549" s="35">
        <f t="shared" si="602"/>
        <v>11656.77</v>
      </c>
      <c r="K5549" s="35">
        <f t="shared" si="603"/>
        <v>4815.3200000000006</v>
      </c>
      <c r="L5549" s="35">
        <f t="shared" si="604"/>
        <v>4815.3200000000006</v>
      </c>
      <c r="M5549" s="36">
        <f t="shared" si="605"/>
        <v>0.41309213444204529</v>
      </c>
      <c r="N5549" s="37">
        <f t="shared" si="606"/>
        <v>2025</v>
      </c>
      <c r="O5549" s="38" t="str">
        <f t="shared" si="607"/>
        <v>Q1</v>
      </c>
      <c r="P5549" s="37">
        <f t="shared" si="608"/>
        <v>2</v>
      </c>
    </row>
    <row r="5550" spans="1:16" x14ac:dyDescent="0.25">
      <c r="A5550" s="31">
        <v>45689</v>
      </c>
      <c r="B5550" s="32" t="s">
        <v>74</v>
      </c>
      <c r="C5550" s="32" t="s">
        <v>78</v>
      </c>
      <c r="D5550" s="32" t="s">
        <v>76</v>
      </c>
      <c r="E5550" s="33">
        <v>526</v>
      </c>
      <c r="F5550" s="34">
        <v>232145.1</v>
      </c>
      <c r="G5550" s="34">
        <v>0</v>
      </c>
      <c r="H5550" s="34">
        <v>131816.70000000001</v>
      </c>
      <c r="I5550" s="34">
        <v>0</v>
      </c>
      <c r="J5550" s="35">
        <f t="shared" si="602"/>
        <v>232145.1</v>
      </c>
      <c r="K5550" s="35">
        <f t="shared" si="603"/>
        <v>100328.4</v>
      </c>
      <c r="L5550" s="35">
        <f t="shared" si="604"/>
        <v>100328.4</v>
      </c>
      <c r="M5550" s="36">
        <f t="shared" si="605"/>
        <v>0.43217970140226947</v>
      </c>
      <c r="N5550" s="37">
        <f t="shared" si="606"/>
        <v>2025</v>
      </c>
      <c r="O5550" s="38" t="str">
        <f t="shared" si="607"/>
        <v>Q1</v>
      </c>
      <c r="P5550" s="37">
        <f t="shared" si="608"/>
        <v>2</v>
      </c>
    </row>
    <row r="5551" spans="1:16" x14ac:dyDescent="0.25">
      <c r="A5551" s="31">
        <v>45689</v>
      </c>
      <c r="B5551" s="32" t="s">
        <v>74</v>
      </c>
      <c r="C5551" s="32" t="s">
        <v>78</v>
      </c>
      <c r="D5551" s="32" t="s">
        <v>77</v>
      </c>
      <c r="E5551" s="33">
        <v>46</v>
      </c>
      <c r="F5551" s="34">
        <v>19894.68</v>
      </c>
      <c r="G5551" s="34">
        <v>994.71</v>
      </c>
      <c r="H5551" s="34">
        <v>11585.61</v>
      </c>
      <c r="I5551" s="34">
        <v>0</v>
      </c>
      <c r="J5551" s="35">
        <f t="shared" si="602"/>
        <v>18899.97</v>
      </c>
      <c r="K5551" s="35">
        <f t="shared" si="603"/>
        <v>7314.3600000000006</v>
      </c>
      <c r="L5551" s="35">
        <f t="shared" si="604"/>
        <v>7314.3600000000006</v>
      </c>
      <c r="M5551" s="36">
        <f t="shared" si="605"/>
        <v>0.387003788894903</v>
      </c>
      <c r="N5551" s="37">
        <f t="shared" si="606"/>
        <v>2025</v>
      </c>
      <c r="O5551" s="38" t="str">
        <f t="shared" si="607"/>
        <v>Q1</v>
      </c>
      <c r="P5551" s="37">
        <f t="shared" si="608"/>
        <v>2</v>
      </c>
    </row>
    <row r="5552" spans="1:16" x14ac:dyDescent="0.25">
      <c r="A5552" s="31">
        <v>45689</v>
      </c>
      <c r="B5552" s="32" t="s">
        <v>74</v>
      </c>
      <c r="C5552" s="32" t="s">
        <v>79</v>
      </c>
      <c r="D5552" s="32" t="s">
        <v>76</v>
      </c>
      <c r="E5552" s="33">
        <v>57</v>
      </c>
      <c r="F5552" s="34">
        <v>26582.36</v>
      </c>
      <c r="G5552" s="34">
        <v>0</v>
      </c>
      <c r="H5552" s="34">
        <v>15734.24</v>
      </c>
      <c r="I5552" s="34">
        <v>0</v>
      </c>
      <c r="J5552" s="35">
        <f t="shared" si="602"/>
        <v>26582.36</v>
      </c>
      <c r="K5552" s="35">
        <f t="shared" si="603"/>
        <v>10848.12</v>
      </c>
      <c r="L5552" s="35">
        <f t="shared" si="604"/>
        <v>10848.12</v>
      </c>
      <c r="M5552" s="36">
        <f t="shared" si="605"/>
        <v>0.40809469136675602</v>
      </c>
      <c r="N5552" s="37">
        <f t="shared" si="606"/>
        <v>2025</v>
      </c>
      <c r="O5552" s="38" t="str">
        <f t="shared" si="607"/>
        <v>Q1</v>
      </c>
      <c r="P5552" s="37">
        <f t="shared" si="608"/>
        <v>2</v>
      </c>
    </row>
    <row r="5553" spans="1:16" x14ac:dyDescent="0.25">
      <c r="A5553" s="31">
        <v>45689</v>
      </c>
      <c r="B5553" s="32" t="s">
        <v>74</v>
      </c>
      <c r="C5553" s="32" t="s">
        <v>79</v>
      </c>
      <c r="D5553" s="32" t="s">
        <v>77</v>
      </c>
      <c r="E5553" s="33">
        <v>4</v>
      </c>
      <c r="F5553" s="34">
        <v>1620.54</v>
      </c>
      <c r="G5553" s="34">
        <v>109.99</v>
      </c>
      <c r="H5553" s="34">
        <v>1226.46</v>
      </c>
      <c r="I5553" s="34">
        <v>0</v>
      </c>
      <c r="J5553" s="35">
        <f t="shared" si="602"/>
        <v>1510.55</v>
      </c>
      <c r="K5553" s="35">
        <f t="shared" si="603"/>
        <v>284.08999999999992</v>
      </c>
      <c r="L5553" s="35">
        <f t="shared" si="604"/>
        <v>284.08999999999992</v>
      </c>
      <c r="M5553" s="36">
        <f t="shared" si="605"/>
        <v>0.18807057032206806</v>
      </c>
      <c r="N5553" s="37">
        <f t="shared" si="606"/>
        <v>2025</v>
      </c>
      <c r="O5553" s="38" t="str">
        <f t="shared" si="607"/>
        <v>Q1</v>
      </c>
      <c r="P5553" s="37">
        <f t="shared" si="608"/>
        <v>2</v>
      </c>
    </row>
    <row r="5554" spans="1:16" x14ac:dyDescent="0.25">
      <c r="A5554" s="31">
        <v>45689</v>
      </c>
      <c r="B5554" s="32" t="s">
        <v>80</v>
      </c>
      <c r="C5554" s="32" t="s">
        <v>86</v>
      </c>
      <c r="D5554" s="32" t="s">
        <v>76</v>
      </c>
      <c r="E5554" s="33">
        <v>60</v>
      </c>
      <c r="F5554" s="34">
        <v>337518.05</v>
      </c>
      <c r="G5554" s="34">
        <v>0</v>
      </c>
      <c r="H5554" s="34">
        <v>277058.78000000003</v>
      </c>
      <c r="I5554" s="34">
        <v>38775.58</v>
      </c>
      <c r="J5554" s="35">
        <f t="shared" si="602"/>
        <v>337518.05</v>
      </c>
      <c r="K5554" s="35">
        <f t="shared" si="603"/>
        <v>60459.26999999996</v>
      </c>
      <c r="L5554" s="35">
        <f t="shared" si="604"/>
        <v>21683.689999999959</v>
      </c>
      <c r="M5554" s="36">
        <f t="shared" si="605"/>
        <v>0.17912899769360471</v>
      </c>
      <c r="N5554" s="37">
        <f t="shared" si="606"/>
        <v>2025</v>
      </c>
      <c r="O5554" s="38" t="str">
        <f t="shared" si="607"/>
        <v>Q1</v>
      </c>
      <c r="P5554" s="37">
        <f t="shared" si="608"/>
        <v>2</v>
      </c>
    </row>
    <row r="5555" spans="1:16" x14ac:dyDescent="0.25">
      <c r="A5555" s="31">
        <v>45689</v>
      </c>
      <c r="B5555" s="32" t="s">
        <v>80</v>
      </c>
      <c r="C5555" s="32" t="s">
        <v>86</v>
      </c>
      <c r="D5555" s="32" t="s">
        <v>77</v>
      </c>
      <c r="E5555" s="33">
        <v>16</v>
      </c>
      <c r="F5555" s="34">
        <v>96950.69</v>
      </c>
      <c r="G5555" s="34">
        <v>6089.91</v>
      </c>
      <c r="H5555" s="34">
        <v>81108.06</v>
      </c>
      <c r="I5555" s="34">
        <v>10498.8</v>
      </c>
      <c r="J5555" s="35">
        <f t="shared" si="602"/>
        <v>90860.78</v>
      </c>
      <c r="K5555" s="35">
        <f t="shared" si="603"/>
        <v>9752.7200000000012</v>
      </c>
      <c r="L5555" s="35">
        <f t="shared" si="604"/>
        <v>-746.07999999999811</v>
      </c>
      <c r="M5555" s="36">
        <f t="shared" si="605"/>
        <v>0.1073369610078188</v>
      </c>
      <c r="N5555" s="37">
        <f t="shared" si="606"/>
        <v>2025</v>
      </c>
      <c r="O5555" s="38" t="str">
        <f t="shared" si="607"/>
        <v>Q1</v>
      </c>
      <c r="P5555" s="37">
        <f t="shared" si="608"/>
        <v>2</v>
      </c>
    </row>
    <row r="5556" spans="1:16" x14ac:dyDescent="0.25">
      <c r="A5556" s="31">
        <v>45689</v>
      </c>
      <c r="B5556" s="32" t="s">
        <v>80</v>
      </c>
      <c r="C5556" s="32" t="s">
        <v>75</v>
      </c>
      <c r="D5556" s="32" t="s">
        <v>76</v>
      </c>
      <c r="E5556" s="33">
        <v>69</v>
      </c>
      <c r="F5556" s="34">
        <v>429565.3</v>
      </c>
      <c r="G5556" s="34">
        <v>0</v>
      </c>
      <c r="H5556" s="34">
        <v>349086.04</v>
      </c>
      <c r="I5556" s="34">
        <v>0</v>
      </c>
      <c r="J5556" s="35">
        <f t="shared" si="602"/>
        <v>429565.3</v>
      </c>
      <c r="K5556" s="35">
        <f t="shared" si="603"/>
        <v>80479.260000000009</v>
      </c>
      <c r="L5556" s="35">
        <f t="shared" si="604"/>
        <v>80479.260000000009</v>
      </c>
      <c r="M5556" s="36">
        <f t="shared" si="605"/>
        <v>0.18735046801964686</v>
      </c>
      <c r="N5556" s="37">
        <f t="shared" si="606"/>
        <v>2025</v>
      </c>
      <c r="O5556" s="38" t="str">
        <f t="shared" si="607"/>
        <v>Q1</v>
      </c>
      <c r="P5556" s="37">
        <f t="shared" si="608"/>
        <v>2</v>
      </c>
    </row>
    <row r="5557" spans="1:16" x14ac:dyDescent="0.25">
      <c r="A5557" s="31">
        <v>45689</v>
      </c>
      <c r="B5557" s="32" t="s">
        <v>80</v>
      </c>
      <c r="C5557" s="32" t="s">
        <v>75</v>
      </c>
      <c r="D5557" s="32" t="s">
        <v>77</v>
      </c>
      <c r="E5557" s="33">
        <v>8</v>
      </c>
      <c r="F5557" s="34">
        <v>43635.199999999997</v>
      </c>
      <c r="G5557" s="34">
        <v>3378.64</v>
      </c>
      <c r="H5557" s="34">
        <v>33002.18</v>
      </c>
      <c r="I5557" s="34">
        <v>0</v>
      </c>
      <c r="J5557" s="35">
        <f t="shared" si="602"/>
        <v>40256.559999999998</v>
      </c>
      <c r="K5557" s="35">
        <f t="shared" si="603"/>
        <v>7254.3799999999974</v>
      </c>
      <c r="L5557" s="35">
        <f t="shared" si="604"/>
        <v>7254.3799999999974</v>
      </c>
      <c r="M5557" s="36">
        <f t="shared" si="605"/>
        <v>0.18020367363729037</v>
      </c>
      <c r="N5557" s="37">
        <f t="shared" si="606"/>
        <v>2025</v>
      </c>
      <c r="O5557" s="38" t="str">
        <f t="shared" si="607"/>
        <v>Q1</v>
      </c>
      <c r="P5557" s="37">
        <f t="shared" si="608"/>
        <v>2</v>
      </c>
    </row>
    <row r="5558" spans="1:16" x14ac:dyDescent="0.25">
      <c r="A5558" s="31">
        <v>45689</v>
      </c>
      <c r="B5558" s="32" t="s">
        <v>80</v>
      </c>
      <c r="C5558" s="32" t="s">
        <v>78</v>
      </c>
      <c r="D5558" s="32" t="s">
        <v>76</v>
      </c>
      <c r="E5558" s="33">
        <v>75</v>
      </c>
      <c r="F5558" s="34">
        <v>514290.17</v>
      </c>
      <c r="G5558" s="34">
        <v>0</v>
      </c>
      <c r="H5558" s="34">
        <v>420960.49</v>
      </c>
      <c r="I5558" s="34">
        <v>0</v>
      </c>
      <c r="J5558" s="35">
        <f t="shared" si="602"/>
        <v>514290.17</v>
      </c>
      <c r="K5558" s="35">
        <f t="shared" si="603"/>
        <v>93329.68</v>
      </c>
      <c r="L5558" s="35">
        <f t="shared" si="604"/>
        <v>93329.68</v>
      </c>
      <c r="M5558" s="36">
        <f t="shared" si="605"/>
        <v>0.1814728055175544</v>
      </c>
      <c r="N5558" s="37">
        <f t="shared" si="606"/>
        <v>2025</v>
      </c>
      <c r="O5558" s="38" t="str">
        <f t="shared" si="607"/>
        <v>Q1</v>
      </c>
      <c r="P5558" s="37">
        <f t="shared" si="608"/>
        <v>2</v>
      </c>
    </row>
    <row r="5559" spans="1:16" x14ac:dyDescent="0.25">
      <c r="A5559" s="31">
        <v>45689</v>
      </c>
      <c r="B5559" s="32" t="s">
        <v>80</v>
      </c>
      <c r="C5559" s="32" t="s">
        <v>78</v>
      </c>
      <c r="D5559" s="32" t="s">
        <v>77</v>
      </c>
      <c r="E5559" s="33">
        <v>7</v>
      </c>
      <c r="F5559" s="34">
        <v>33753</v>
      </c>
      <c r="G5559" s="34">
        <v>1687.65</v>
      </c>
      <c r="H5559" s="34">
        <v>29124</v>
      </c>
      <c r="I5559" s="34">
        <v>0</v>
      </c>
      <c r="J5559" s="35">
        <f t="shared" si="602"/>
        <v>32065.35</v>
      </c>
      <c r="K5559" s="35">
        <f t="shared" si="603"/>
        <v>2941.3499999999985</v>
      </c>
      <c r="L5559" s="35">
        <f t="shared" si="604"/>
        <v>2941.3499999999985</v>
      </c>
      <c r="M5559" s="36">
        <f t="shared" si="605"/>
        <v>9.1729857930756997E-2</v>
      </c>
      <c r="N5559" s="37">
        <f t="shared" si="606"/>
        <v>2025</v>
      </c>
      <c r="O5559" s="38" t="str">
        <f t="shared" si="607"/>
        <v>Q1</v>
      </c>
      <c r="P5559" s="37">
        <f t="shared" si="608"/>
        <v>2</v>
      </c>
    </row>
    <row r="5560" spans="1:16" x14ac:dyDescent="0.25">
      <c r="A5560" s="31">
        <v>45689</v>
      </c>
      <c r="B5560" s="32" t="s">
        <v>80</v>
      </c>
      <c r="C5560" s="32" t="s">
        <v>79</v>
      </c>
      <c r="D5560" s="32" t="s">
        <v>76</v>
      </c>
      <c r="E5560" s="33">
        <v>24</v>
      </c>
      <c r="F5560" s="34">
        <v>201296.61</v>
      </c>
      <c r="G5560" s="34">
        <v>0</v>
      </c>
      <c r="H5560" s="34">
        <v>161132.01999999999</v>
      </c>
      <c r="I5560" s="34">
        <v>0</v>
      </c>
      <c r="J5560" s="35">
        <f t="shared" si="602"/>
        <v>201296.61</v>
      </c>
      <c r="K5560" s="35">
        <f t="shared" si="603"/>
        <v>40164.589999999997</v>
      </c>
      <c r="L5560" s="35">
        <f t="shared" si="604"/>
        <v>40164.589999999997</v>
      </c>
      <c r="M5560" s="36">
        <f t="shared" si="605"/>
        <v>0.19952939098179548</v>
      </c>
      <c r="N5560" s="37">
        <f t="shared" si="606"/>
        <v>2025</v>
      </c>
      <c r="O5560" s="38" t="str">
        <f t="shared" si="607"/>
        <v>Q1</v>
      </c>
      <c r="P5560" s="37">
        <f t="shared" si="608"/>
        <v>2</v>
      </c>
    </row>
    <row r="5561" spans="1:16" x14ac:dyDescent="0.25">
      <c r="A5561" s="31">
        <v>45689</v>
      </c>
      <c r="B5561" s="32" t="s">
        <v>80</v>
      </c>
      <c r="C5561" s="32" t="s">
        <v>79</v>
      </c>
      <c r="D5561" s="32" t="s">
        <v>77</v>
      </c>
      <c r="E5561" s="33">
        <v>2</v>
      </c>
      <c r="F5561" s="34">
        <v>12916.56</v>
      </c>
      <c r="G5561" s="34">
        <v>941.22</v>
      </c>
      <c r="H5561" s="34">
        <v>9770.18</v>
      </c>
      <c r="I5561" s="34">
        <v>0</v>
      </c>
      <c r="J5561" s="35">
        <f t="shared" si="602"/>
        <v>11975.34</v>
      </c>
      <c r="K5561" s="35">
        <f t="shared" si="603"/>
        <v>2205.16</v>
      </c>
      <c r="L5561" s="35">
        <f t="shared" si="604"/>
        <v>2205.16</v>
      </c>
      <c r="M5561" s="36">
        <f t="shared" si="605"/>
        <v>0.18414174461852439</v>
      </c>
      <c r="N5561" s="37">
        <f t="shared" si="606"/>
        <v>2025</v>
      </c>
      <c r="O5561" s="38" t="str">
        <f t="shared" si="607"/>
        <v>Q1</v>
      </c>
      <c r="P5561" s="37">
        <f t="shared" si="608"/>
        <v>2</v>
      </c>
    </row>
    <row r="5562" spans="1:16" x14ac:dyDescent="0.25">
      <c r="A5562" s="31">
        <v>45689</v>
      </c>
      <c r="B5562" s="32" t="s">
        <v>81</v>
      </c>
      <c r="C5562" s="32" t="s">
        <v>86</v>
      </c>
      <c r="D5562" s="32" t="s">
        <v>76</v>
      </c>
      <c r="E5562" s="33">
        <v>122</v>
      </c>
      <c r="F5562" s="34">
        <v>94863.99</v>
      </c>
      <c r="G5562" s="34">
        <v>0</v>
      </c>
      <c r="H5562" s="34">
        <v>39247.19</v>
      </c>
      <c r="I5562" s="34">
        <v>10850.98</v>
      </c>
      <c r="J5562" s="35">
        <f t="shared" si="602"/>
        <v>94863.99</v>
      </c>
      <c r="K5562" s="35">
        <f t="shared" si="603"/>
        <v>55616.800000000003</v>
      </c>
      <c r="L5562" s="35">
        <f t="shared" si="604"/>
        <v>44765.820000000007</v>
      </c>
      <c r="M5562" s="36">
        <f t="shared" si="605"/>
        <v>0.5862793669125661</v>
      </c>
      <c r="N5562" s="37">
        <f t="shared" si="606"/>
        <v>2025</v>
      </c>
      <c r="O5562" s="38" t="str">
        <f t="shared" si="607"/>
        <v>Q1</v>
      </c>
      <c r="P5562" s="37">
        <f t="shared" si="608"/>
        <v>2</v>
      </c>
    </row>
    <row r="5563" spans="1:16" x14ac:dyDescent="0.25">
      <c r="A5563" s="31">
        <v>45689</v>
      </c>
      <c r="B5563" s="32" t="s">
        <v>81</v>
      </c>
      <c r="C5563" s="32" t="s">
        <v>86</v>
      </c>
      <c r="D5563" s="32" t="s">
        <v>77</v>
      </c>
      <c r="E5563" s="33">
        <v>18</v>
      </c>
      <c r="F5563" s="34">
        <v>14869.35</v>
      </c>
      <c r="G5563" s="34">
        <v>875.93</v>
      </c>
      <c r="H5563" s="34">
        <v>6154.11</v>
      </c>
      <c r="I5563" s="34">
        <v>1640.4</v>
      </c>
      <c r="J5563" s="35">
        <f t="shared" si="602"/>
        <v>13993.42</v>
      </c>
      <c r="K5563" s="35">
        <f t="shared" si="603"/>
        <v>7839.31</v>
      </c>
      <c r="L5563" s="35">
        <f t="shared" si="604"/>
        <v>6198.91</v>
      </c>
      <c r="M5563" s="36">
        <f t="shared" si="605"/>
        <v>0.5602140148727045</v>
      </c>
      <c r="N5563" s="37">
        <f t="shared" si="606"/>
        <v>2025</v>
      </c>
      <c r="O5563" s="38" t="str">
        <f t="shared" si="607"/>
        <v>Q1</v>
      </c>
      <c r="P5563" s="37">
        <f t="shared" si="608"/>
        <v>2</v>
      </c>
    </row>
    <row r="5564" spans="1:16" x14ac:dyDescent="0.25">
      <c r="A5564" s="31">
        <v>45689</v>
      </c>
      <c r="B5564" s="32" t="s">
        <v>81</v>
      </c>
      <c r="C5564" s="32" t="s">
        <v>75</v>
      </c>
      <c r="D5564" s="32" t="s">
        <v>76</v>
      </c>
      <c r="E5564" s="33">
        <v>105</v>
      </c>
      <c r="F5564" s="34">
        <v>87355.33</v>
      </c>
      <c r="G5564" s="34">
        <v>0</v>
      </c>
      <c r="H5564" s="34">
        <v>37240.74</v>
      </c>
      <c r="I5564" s="34">
        <v>0</v>
      </c>
      <c r="J5564" s="35">
        <f t="shared" si="602"/>
        <v>87355.33</v>
      </c>
      <c r="K5564" s="35">
        <f t="shared" si="603"/>
        <v>50114.590000000004</v>
      </c>
      <c r="L5564" s="35">
        <f t="shared" si="604"/>
        <v>50114.590000000004</v>
      </c>
      <c r="M5564" s="36">
        <f t="shared" si="605"/>
        <v>0.5736866886084685</v>
      </c>
      <c r="N5564" s="37">
        <f t="shared" si="606"/>
        <v>2025</v>
      </c>
      <c r="O5564" s="38" t="str">
        <f t="shared" si="607"/>
        <v>Q1</v>
      </c>
      <c r="P5564" s="37">
        <f t="shared" si="608"/>
        <v>2</v>
      </c>
    </row>
    <row r="5565" spans="1:16" x14ac:dyDescent="0.25">
      <c r="A5565" s="31">
        <v>45689</v>
      </c>
      <c r="B5565" s="32" t="s">
        <v>81</v>
      </c>
      <c r="C5565" s="32" t="s">
        <v>75</v>
      </c>
      <c r="D5565" s="32" t="s">
        <v>77</v>
      </c>
      <c r="E5565" s="33">
        <v>21</v>
      </c>
      <c r="F5565" s="34">
        <v>16586.689999999999</v>
      </c>
      <c r="G5565" s="34">
        <v>1077.4100000000001</v>
      </c>
      <c r="H5565" s="34">
        <v>6890.25</v>
      </c>
      <c r="I5565" s="34">
        <v>0</v>
      </c>
      <c r="J5565" s="35">
        <f t="shared" si="602"/>
        <v>15509.279999999999</v>
      </c>
      <c r="K5565" s="35">
        <f t="shared" si="603"/>
        <v>8619.0299999999988</v>
      </c>
      <c r="L5565" s="35">
        <f t="shared" si="604"/>
        <v>8619.0299999999988</v>
      </c>
      <c r="M5565" s="36">
        <f t="shared" si="605"/>
        <v>0.55573372845161084</v>
      </c>
      <c r="N5565" s="37">
        <f t="shared" si="606"/>
        <v>2025</v>
      </c>
      <c r="O5565" s="38" t="str">
        <f t="shared" si="607"/>
        <v>Q1</v>
      </c>
      <c r="P5565" s="37">
        <f t="shared" si="608"/>
        <v>2</v>
      </c>
    </row>
    <row r="5566" spans="1:16" x14ac:dyDescent="0.25">
      <c r="A5566" s="31">
        <v>45689</v>
      </c>
      <c r="B5566" s="32" t="s">
        <v>81</v>
      </c>
      <c r="C5566" s="32" t="s">
        <v>78</v>
      </c>
      <c r="D5566" s="32" t="s">
        <v>76</v>
      </c>
      <c r="E5566" s="33">
        <v>317</v>
      </c>
      <c r="F5566" s="34">
        <v>255215.62</v>
      </c>
      <c r="G5566" s="34">
        <v>0</v>
      </c>
      <c r="H5566" s="34">
        <v>109796.88</v>
      </c>
      <c r="I5566" s="34">
        <v>0</v>
      </c>
      <c r="J5566" s="35">
        <f t="shared" si="602"/>
        <v>255215.62</v>
      </c>
      <c r="K5566" s="35">
        <f t="shared" si="603"/>
        <v>145418.74</v>
      </c>
      <c r="L5566" s="35">
        <f t="shared" si="604"/>
        <v>145418.74</v>
      </c>
      <c r="M5566" s="36">
        <f t="shared" si="605"/>
        <v>0.56978777396148395</v>
      </c>
      <c r="N5566" s="37">
        <f t="shared" si="606"/>
        <v>2025</v>
      </c>
      <c r="O5566" s="38" t="str">
        <f t="shared" si="607"/>
        <v>Q1</v>
      </c>
      <c r="P5566" s="37">
        <f t="shared" si="608"/>
        <v>2</v>
      </c>
    </row>
    <row r="5567" spans="1:16" x14ac:dyDescent="0.25">
      <c r="A5567" s="31">
        <v>45689</v>
      </c>
      <c r="B5567" s="32" t="s">
        <v>81</v>
      </c>
      <c r="C5567" s="32" t="s">
        <v>78</v>
      </c>
      <c r="D5567" s="32" t="s">
        <v>77</v>
      </c>
      <c r="E5567" s="33">
        <v>34</v>
      </c>
      <c r="F5567" s="34">
        <v>25199.71</v>
      </c>
      <c r="G5567" s="34">
        <v>1259.96</v>
      </c>
      <c r="H5567" s="34">
        <v>10538.31</v>
      </c>
      <c r="I5567" s="34">
        <v>0</v>
      </c>
      <c r="J5567" s="35">
        <f t="shared" si="602"/>
        <v>23939.75</v>
      </c>
      <c r="K5567" s="35">
        <f t="shared" si="603"/>
        <v>13401.44</v>
      </c>
      <c r="L5567" s="35">
        <f t="shared" si="604"/>
        <v>13401.44</v>
      </c>
      <c r="M5567" s="36">
        <f t="shared" si="605"/>
        <v>0.55979866122244382</v>
      </c>
      <c r="N5567" s="37">
        <f t="shared" si="606"/>
        <v>2025</v>
      </c>
      <c r="O5567" s="38" t="str">
        <f t="shared" si="607"/>
        <v>Q1</v>
      </c>
      <c r="P5567" s="37">
        <f t="shared" si="608"/>
        <v>2</v>
      </c>
    </row>
    <row r="5568" spans="1:16" x14ac:dyDescent="0.25">
      <c r="A5568" s="31">
        <v>45689</v>
      </c>
      <c r="B5568" s="32" t="s">
        <v>81</v>
      </c>
      <c r="C5568" s="32" t="s">
        <v>79</v>
      </c>
      <c r="D5568" s="32" t="s">
        <v>76</v>
      </c>
      <c r="E5568" s="33">
        <v>44</v>
      </c>
      <c r="F5568" s="34">
        <v>32406.12</v>
      </c>
      <c r="G5568" s="34">
        <v>0</v>
      </c>
      <c r="H5568" s="34">
        <v>14056.87</v>
      </c>
      <c r="I5568" s="34">
        <v>0</v>
      </c>
      <c r="J5568" s="35">
        <f t="shared" si="602"/>
        <v>32406.12</v>
      </c>
      <c r="K5568" s="35">
        <f t="shared" si="603"/>
        <v>18349.25</v>
      </c>
      <c r="L5568" s="35">
        <f t="shared" si="604"/>
        <v>18349.25</v>
      </c>
      <c r="M5568" s="36">
        <f t="shared" si="605"/>
        <v>0.56622792238009367</v>
      </c>
      <c r="N5568" s="37">
        <f t="shared" si="606"/>
        <v>2025</v>
      </c>
      <c r="O5568" s="38" t="str">
        <f t="shared" si="607"/>
        <v>Q1</v>
      </c>
      <c r="P5568" s="37">
        <f t="shared" si="608"/>
        <v>2</v>
      </c>
    </row>
    <row r="5569" spans="1:16" x14ac:dyDescent="0.25">
      <c r="A5569" s="31">
        <v>45689</v>
      </c>
      <c r="B5569" s="32" t="s">
        <v>81</v>
      </c>
      <c r="C5569" s="32" t="s">
        <v>79</v>
      </c>
      <c r="D5569" s="32" t="s">
        <v>77</v>
      </c>
      <c r="E5569" s="33">
        <v>8</v>
      </c>
      <c r="F5569" s="34">
        <v>5702.98</v>
      </c>
      <c r="G5569" s="34">
        <v>321.66000000000003</v>
      </c>
      <c r="H5569" s="34">
        <v>2459.6999999999998</v>
      </c>
      <c r="I5569" s="34">
        <v>0</v>
      </c>
      <c r="J5569" s="35">
        <f t="shared" si="602"/>
        <v>5381.32</v>
      </c>
      <c r="K5569" s="35">
        <f t="shared" si="603"/>
        <v>2921.62</v>
      </c>
      <c r="L5569" s="35">
        <f t="shared" si="604"/>
        <v>2921.62</v>
      </c>
      <c r="M5569" s="36">
        <f t="shared" si="605"/>
        <v>0.54291883775727889</v>
      </c>
      <c r="N5569" s="37">
        <f t="shared" si="606"/>
        <v>2025</v>
      </c>
      <c r="O5569" s="38" t="str">
        <f t="shared" si="607"/>
        <v>Q1</v>
      </c>
      <c r="P5569" s="37">
        <f t="shared" si="608"/>
        <v>2</v>
      </c>
    </row>
    <row r="5570" spans="1:16" x14ac:dyDescent="0.25">
      <c r="A5570" s="31">
        <v>45689</v>
      </c>
      <c r="B5570" s="32" t="s">
        <v>82</v>
      </c>
      <c r="C5570" s="32" t="s">
        <v>86</v>
      </c>
      <c r="D5570" s="32" t="s">
        <v>76</v>
      </c>
      <c r="E5570" s="33">
        <v>275</v>
      </c>
      <c r="F5570" s="34">
        <v>36441.120000000003</v>
      </c>
      <c r="G5570" s="34">
        <v>0</v>
      </c>
      <c r="H5570" s="34">
        <v>28365.1</v>
      </c>
      <c r="I5570" s="34">
        <v>4172.08</v>
      </c>
      <c r="J5570" s="35">
        <f t="shared" ref="J5570:J5633" si="609">F5570-G5570</f>
        <v>36441.120000000003</v>
      </c>
      <c r="K5570" s="35">
        <f t="shared" ref="K5570:K5633" si="610">J5570-H5570</f>
        <v>8076.0200000000041</v>
      </c>
      <c r="L5570" s="35">
        <f t="shared" ref="L5570:L5633" si="611">K5570-I5570</f>
        <v>3903.9400000000041</v>
      </c>
      <c r="M5570" s="36">
        <f t="shared" ref="M5570:M5633" si="612">IF(J5570=0,0,K5570/J5570)</f>
        <v>0.22161832567165893</v>
      </c>
      <c r="N5570" s="37">
        <f t="shared" ref="N5570:N5633" si="613">YEAR(A5570)</f>
        <v>2025</v>
      </c>
      <c r="O5570" s="38" t="str">
        <f t="shared" ref="O5570:O5633" si="614">"Q"&amp;ROUNDUP(MONTH(A5570)/3,0)</f>
        <v>Q1</v>
      </c>
      <c r="P5570" s="37">
        <f t="shared" ref="P5570:P5633" si="615">MONTH(A5570)</f>
        <v>2</v>
      </c>
    </row>
    <row r="5571" spans="1:16" x14ac:dyDescent="0.25">
      <c r="A5571" s="31">
        <v>45689</v>
      </c>
      <c r="B5571" s="32" t="s">
        <v>82</v>
      </c>
      <c r="C5571" s="32" t="s">
        <v>86</v>
      </c>
      <c r="D5571" s="32" t="s">
        <v>77</v>
      </c>
      <c r="E5571" s="33">
        <v>57</v>
      </c>
      <c r="F5571" s="34">
        <v>5814.19</v>
      </c>
      <c r="G5571" s="34">
        <v>357.75</v>
      </c>
      <c r="H5571" s="34">
        <v>4420.01</v>
      </c>
      <c r="I5571" s="34">
        <v>640.79</v>
      </c>
      <c r="J5571" s="35">
        <f t="shared" si="609"/>
        <v>5456.44</v>
      </c>
      <c r="K5571" s="35">
        <f t="shared" si="610"/>
        <v>1036.4299999999994</v>
      </c>
      <c r="L5571" s="35">
        <f t="shared" si="611"/>
        <v>395.63999999999942</v>
      </c>
      <c r="M5571" s="36">
        <f t="shared" si="612"/>
        <v>0.18994619202263738</v>
      </c>
      <c r="N5571" s="37">
        <f t="shared" si="613"/>
        <v>2025</v>
      </c>
      <c r="O5571" s="38" t="str">
        <f t="shared" si="614"/>
        <v>Q1</v>
      </c>
      <c r="P5571" s="37">
        <f t="shared" si="615"/>
        <v>2</v>
      </c>
    </row>
    <row r="5572" spans="1:16" x14ac:dyDescent="0.25">
      <c r="A5572" s="31">
        <v>45689</v>
      </c>
      <c r="B5572" s="32" t="s">
        <v>82</v>
      </c>
      <c r="C5572" s="32" t="s">
        <v>75</v>
      </c>
      <c r="D5572" s="32" t="s">
        <v>76</v>
      </c>
      <c r="E5572" s="33">
        <v>251</v>
      </c>
      <c r="F5572" s="34">
        <v>27703.51</v>
      </c>
      <c r="G5572" s="34">
        <v>0</v>
      </c>
      <c r="H5572" s="34">
        <v>21499.49</v>
      </c>
      <c r="I5572" s="34">
        <v>0</v>
      </c>
      <c r="J5572" s="35">
        <f t="shared" si="609"/>
        <v>27703.51</v>
      </c>
      <c r="K5572" s="35">
        <f t="shared" si="610"/>
        <v>6204.0199999999968</v>
      </c>
      <c r="L5572" s="35">
        <f t="shared" si="611"/>
        <v>6204.0199999999968</v>
      </c>
      <c r="M5572" s="36">
        <f t="shared" si="612"/>
        <v>0.22394346420363331</v>
      </c>
      <c r="N5572" s="37">
        <f t="shared" si="613"/>
        <v>2025</v>
      </c>
      <c r="O5572" s="38" t="str">
        <f t="shared" si="614"/>
        <v>Q1</v>
      </c>
      <c r="P5572" s="37">
        <f t="shared" si="615"/>
        <v>2</v>
      </c>
    </row>
    <row r="5573" spans="1:16" x14ac:dyDescent="0.25">
      <c r="A5573" s="31">
        <v>45689</v>
      </c>
      <c r="B5573" s="32" t="s">
        <v>82</v>
      </c>
      <c r="C5573" s="32" t="s">
        <v>75</v>
      </c>
      <c r="D5573" s="32" t="s">
        <v>77</v>
      </c>
      <c r="E5573" s="33">
        <v>80</v>
      </c>
      <c r="F5573" s="34">
        <v>9505.83</v>
      </c>
      <c r="G5573" s="34">
        <v>625.27</v>
      </c>
      <c r="H5573" s="34">
        <v>7437.39</v>
      </c>
      <c r="I5573" s="34">
        <v>0</v>
      </c>
      <c r="J5573" s="35">
        <f t="shared" si="609"/>
        <v>8880.56</v>
      </c>
      <c r="K5573" s="35">
        <f t="shared" si="610"/>
        <v>1443.1699999999992</v>
      </c>
      <c r="L5573" s="35">
        <f t="shared" si="611"/>
        <v>1443.1699999999992</v>
      </c>
      <c r="M5573" s="36">
        <f t="shared" si="612"/>
        <v>0.16250889583539768</v>
      </c>
      <c r="N5573" s="37">
        <f t="shared" si="613"/>
        <v>2025</v>
      </c>
      <c r="O5573" s="38" t="str">
        <f t="shared" si="614"/>
        <v>Q1</v>
      </c>
      <c r="P5573" s="37">
        <f t="shared" si="615"/>
        <v>2</v>
      </c>
    </row>
    <row r="5574" spans="1:16" x14ac:dyDescent="0.25">
      <c r="A5574" s="31">
        <v>45689</v>
      </c>
      <c r="B5574" s="32" t="s">
        <v>82</v>
      </c>
      <c r="C5574" s="32" t="s">
        <v>78</v>
      </c>
      <c r="D5574" s="32" t="s">
        <v>76</v>
      </c>
      <c r="E5574" s="33">
        <v>1407</v>
      </c>
      <c r="F5574" s="34">
        <v>158495.01999999999</v>
      </c>
      <c r="G5574" s="34">
        <v>0</v>
      </c>
      <c r="H5574" s="34">
        <v>122983.96</v>
      </c>
      <c r="I5574" s="34">
        <v>0</v>
      </c>
      <c r="J5574" s="35">
        <f t="shared" si="609"/>
        <v>158495.01999999999</v>
      </c>
      <c r="K5574" s="35">
        <f t="shared" si="610"/>
        <v>35511.059999999983</v>
      </c>
      <c r="L5574" s="35">
        <f t="shared" si="611"/>
        <v>35511.059999999983</v>
      </c>
      <c r="M5574" s="36">
        <f t="shared" si="612"/>
        <v>0.22405158218851284</v>
      </c>
      <c r="N5574" s="37">
        <f t="shared" si="613"/>
        <v>2025</v>
      </c>
      <c r="O5574" s="38" t="str">
        <f t="shared" si="614"/>
        <v>Q1</v>
      </c>
      <c r="P5574" s="37">
        <f t="shared" si="615"/>
        <v>2</v>
      </c>
    </row>
    <row r="5575" spans="1:16" x14ac:dyDescent="0.25">
      <c r="A5575" s="31">
        <v>45689</v>
      </c>
      <c r="B5575" s="32" t="s">
        <v>82</v>
      </c>
      <c r="C5575" s="32" t="s">
        <v>78</v>
      </c>
      <c r="D5575" s="32" t="s">
        <v>77</v>
      </c>
      <c r="E5575" s="33">
        <v>178</v>
      </c>
      <c r="F5575" s="34">
        <v>24499.5</v>
      </c>
      <c r="G5575" s="34">
        <v>1224.99</v>
      </c>
      <c r="H5575" s="34">
        <v>19295.310000000001</v>
      </c>
      <c r="I5575" s="34">
        <v>0</v>
      </c>
      <c r="J5575" s="35">
        <f t="shared" si="609"/>
        <v>23274.51</v>
      </c>
      <c r="K5575" s="35">
        <f t="shared" si="610"/>
        <v>3979.1999999999971</v>
      </c>
      <c r="L5575" s="35">
        <f t="shared" si="611"/>
        <v>3979.1999999999971</v>
      </c>
      <c r="M5575" s="36">
        <f t="shared" si="612"/>
        <v>0.1709681535722985</v>
      </c>
      <c r="N5575" s="37">
        <f t="shared" si="613"/>
        <v>2025</v>
      </c>
      <c r="O5575" s="38" t="str">
        <f t="shared" si="614"/>
        <v>Q1</v>
      </c>
      <c r="P5575" s="37">
        <f t="shared" si="615"/>
        <v>2</v>
      </c>
    </row>
    <row r="5576" spans="1:16" x14ac:dyDescent="0.25">
      <c r="A5576" s="31">
        <v>45689</v>
      </c>
      <c r="B5576" s="32" t="s">
        <v>82</v>
      </c>
      <c r="C5576" s="32" t="s">
        <v>79</v>
      </c>
      <c r="D5576" s="32" t="s">
        <v>76</v>
      </c>
      <c r="E5576" s="33">
        <v>123</v>
      </c>
      <c r="F5576" s="34">
        <v>14809.66</v>
      </c>
      <c r="G5576" s="34">
        <v>0</v>
      </c>
      <c r="H5576" s="34">
        <v>11649.3</v>
      </c>
      <c r="I5576" s="34">
        <v>0</v>
      </c>
      <c r="J5576" s="35">
        <f t="shared" si="609"/>
        <v>14809.66</v>
      </c>
      <c r="K5576" s="35">
        <f t="shared" si="610"/>
        <v>3160.3600000000006</v>
      </c>
      <c r="L5576" s="35">
        <f t="shared" si="611"/>
        <v>3160.3600000000006</v>
      </c>
      <c r="M5576" s="36">
        <f t="shared" si="612"/>
        <v>0.21339855202617755</v>
      </c>
      <c r="N5576" s="37">
        <f t="shared" si="613"/>
        <v>2025</v>
      </c>
      <c r="O5576" s="38" t="str">
        <f t="shared" si="614"/>
        <v>Q1</v>
      </c>
      <c r="P5576" s="37">
        <f t="shared" si="615"/>
        <v>2</v>
      </c>
    </row>
    <row r="5577" spans="1:16" x14ac:dyDescent="0.25">
      <c r="A5577" s="31">
        <v>45689</v>
      </c>
      <c r="B5577" s="32" t="s">
        <v>82</v>
      </c>
      <c r="C5577" s="32" t="s">
        <v>79</v>
      </c>
      <c r="D5577" s="32" t="s">
        <v>77</v>
      </c>
      <c r="E5577" s="33">
        <v>9</v>
      </c>
      <c r="F5577" s="34">
        <v>2061.5100000000002</v>
      </c>
      <c r="G5577" s="34">
        <v>113.83</v>
      </c>
      <c r="H5577" s="34">
        <v>1633.93</v>
      </c>
      <c r="I5577" s="34">
        <v>0</v>
      </c>
      <c r="J5577" s="35">
        <f t="shared" si="609"/>
        <v>1947.6800000000003</v>
      </c>
      <c r="K5577" s="35">
        <f t="shared" si="610"/>
        <v>313.75000000000023</v>
      </c>
      <c r="L5577" s="35">
        <f t="shared" si="611"/>
        <v>313.75000000000023</v>
      </c>
      <c r="M5577" s="36">
        <f t="shared" si="612"/>
        <v>0.1610890906103673</v>
      </c>
      <c r="N5577" s="37">
        <f t="shared" si="613"/>
        <v>2025</v>
      </c>
      <c r="O5577" s="38" t="str">
        <f t="shared" si="614"/>
        <v>Q1</v>
      </c>
      <c r="P5577" s="37">
        <f t="shared" si="615"/>
        <v>2</v>
      </c>
    </row>
    <row r="5578" spans="1:16" x14ac:dyDescent="0.25">
      <c r="A5578" s="31">
        <v>45689</v>
      </c>
      <c r="B5578" s="32" t="s">
        <v>83</v>
      </c>
      <c r="C5578" s="32" t="s">
        <v>86</v>
      </c>
      <c r="D5578" s="32" t="s">
        <v>76</v>
      </c>
      <c r="E5578" s="33">
        <v>133</v>
      </c>
      <c r="F5578" s="34">
        <v>85792.19</v>
      </c>
      <c r="G5578" s="34">
        <v>0</v>
      </c>
      <c r="H5578" s="34">
        <v>43114.97</v>
      </c>
      <c r="I5578" s="34">
        <v>9820.1</v>
      </c>
      <c r="J5578" s="35">
        <f t="shared" si="609"/>
        <v>85792.19</v>
      </c>
      <c r="K5578" s="35">
        <f t="shared" si="610"/>
        <v>42677.22</v>
      </c>
      <c r="L5578" s="35">
        <f t="shared" si="611"/>
        <v>32857.120000000003</v>
      </c>
      <c r="M5578" s="36">
        <f t="shared" si="612"/>
        <v>0.49744877709730922</v>
      </c>
      <c r="N5578" s="37">
        <f t="shared" si="613"/>
        <v>2025</v>
      </c>
      <c r="O5578" s="38" t="str">
        <f t="shared" si="614"/>
        <v>Q1</v>
      </c>
      <c r="P5578" s="37">
        <f t="shared" si="615"/>
        <v>2</v>
      </c>
    </row>
    <row r="5579" spans="1:16" x14ac:dyDescent="0.25">
      <c r="A5579" s="31">
        <v>45689</v>
      </c>
      <c r="B5579" s="32" t="s">
        <v>83</v>
      </c>
      <c r="C5579" s="32" t="s">
        <v>86</v>
      </c>
      <c r="D5579" s="32" t="s">
        <v>77</v>
      </c>
      <c r="E5579" s="33">
        <v>31</v>
      </c>
      <c r="F5579" s="34">
        <v>20661.990000000002</v>
      </c>
      <c r="G5579" s="34">
        <v>1361.75</v>
      </c>
      <c r="H5579" s="34">
        <v>10495.83</v>
      </c>
      <c r="I5579" s="34">
        <v>2247.39</v>
      </c>
      <c r="J5579" s="35">
        <f t="shared" si="609"/>
        <v>19300.240000000002</v>
      </c>
      <c r="K5579" s="35">
        <f t="shared" si="610"/>
        <v>8804.4100000000017</v>
      </c>
      <c r="L5579" s="35">
        <f t="shared" si="611"/>
        <v>6557.0200000000023</v>
      </c>
      <c r="M5579" s="36">
        <f t="shared" si="612"/>
        <v>0.45618137391037628</v>
      </c>
      <c r="N5579" s="37">
        <f t="shared" si="613"/>
        <v>2025</v>
      </c>
      <c r="O5579" s="38" t="str">
        <f t="shared" si="614"/>
        <v>Q1</v>
      </c>
      <c r="P5579" s="37">
        <f t="shared" si="615"/>
        <v>2</v>
      </c>
    </row>
    <row r="5580" spans="1:16" x14ac:dyDescent="0.25">
      <c r="A5580" s="31">
        <v>45689</v>
      </c>
      <c r="B5580" s="32" t="s">
        <v>83</v>
      </c>
      <c r="C5580" s="32" t="s">
        <v>75</v>
      </c>
      <c r="D5580" s="32" t="s">
        <v>76</v>
      </c>
      <c r="E5580" s="33">
        <v>109</v>
      </c>
      <c r="F5580" s="34">
        <v>58527.32</v>
      </c>
      <c r="G5580" s="34">
        <v>0</v>
      </c>
      <c r="H5580" s="34">
        <v>29535.39</v>
      </c>
      <c r="I5580" s="34">
        <v>0</v>
      </c>
      <c r="J5580" s="35">
        <f t="shared" si="609"/>
        <v>58527.32</v>
      </c>
      <c r="K5580" s="35">
        <f t="shared" si="610"/>
        <v>28991.93</v>
      </c>
      <c r="L5580" s="35">
        <f t="shared" si="611"/>
        <v>28991.93</v>
      </c>
      <c r="M5580" s="36">
        <f t="shared" si="612"/>
        <v>0.49535721095720769</v>
      </c>
      <c r="N5580" s="37">
        <f t="shared" si="613"/>
        <v>2025</v>
      </c>
      <c r="O5580" s="38" t="str">
        <f t="shared" si="614"/>
        <v>Q1</v>
      </c>
      <c r="P5580" s="37">
        <f t="shared" si="615"/>
        <v>2</v>
      </c>
    </row>
    <row r="5581" spans="1:16" x14ac:dyDescent="0.25">
      <c r="A5581" s="31">
        <v>45689</v>
      </c>
      <c r="B5581" s="32" t="s">
        <v>83</v>
      </c>
      <c r="C5581" s="32" t="s">
        <v>75</v>
      </c>
      <c r="D5581" s="32" t="s">
        <v>77</v>
      </c>
      <c r="E5581" s="33">
        <v>33</v>
      </c>
      <c r="F5581" s="34">
        <v>21400.55</v>
      </c>
      <c r="G5581" s="34">
        <v>1321.81</v>
      </c>
      <c r="H5581" s="34">
        <v>10956.78</v>
      </c>
      <c r="I5581" s="34">
        <v>0</v>
      </c>
      <c r="J5581" s="35">
        <f t="shared" si="609"/>
        <v>20078.739999999998</v>
      </c>
      <c r="K5581" s="35">
        <f t="shared" si="610"/>
        <v>9121.9599999999973</v>
      </c>
      <c r="L5581" s="35">
        <f t="shared" si="611"/>
        <v>9121.9599999999973</v>
      </c>
      <c r="M5581" s="36">
        <f t="shared" si="612"/>
        <v>0.45430938395536763</v>
      </c>
      <c r="N5581" s="37">
        <f t="shared" si="613"/>
        <v>2025</v>
      </c>
      <c r="O5581" s="38" t="str">
        <f t="shared" si="614"/>
        <v>Q1</v>
      </c>
      <c r="P5581" s="37">
        <f t="shared" si="615"/>
        <v>2</v>
      </c>
    </row>
    <row r="5582" spans="1:16" x14ac:dyDescent="0.25">
      <c r="A5582" s="31">
        <v>45689</v>
      </c>
      <c r="B5582" s="32" t="s">
        <v>83</v>
      </c>
      <c r="C5582" s="32" t="s">
        <v>78</v>
      </c>
      <c r="D5582" s="32" t="s">
        <v>76</v>
      </c>
      <c r="E5582" s="33">
        <v>362</v>
      </c>
      <c r="F5582" s="34">
        <v>237467.26</v>
      </c>
      <c r="G5582" s="34">
        <v>0</v>
      </c>
      <c r="H5582" s="34">
        <v>119329.66</v>
      </c>
      <c r="I5582" s="34">
        <v>0</v>
      </c>
      <c r="J5582" s="35">
        <f t="shared" si="609"/>
        <v>237467.26</v>
      </c>
      <c r="K5582" s="35">
        <f t="shared" si="610"/>
        <v>118137.60000000001</v>
      </c>
      <c r="L5582" s="35">
        <f t="shared" si="611"/>
        <v>118137.60000000001</v>
      </c>
      <c r="M5582" s="36">
        <f t="shared" si="612"/>
        <v>0.49749005399733842</v>
      </c>
      <c r="N5582" s="37">
        <f t="shared" si="613"/>
        <v>2025</v>
      </c>
      <c r="O5582" s="38" t="str">
        <f t="shared" si="614"/>
        <v>Q1</v>
      </c>
      <c r="P5582" s="37">
        <f t="shared" si="615"/>
        <v>2</v>
      </c>
    </row>
    <row r="5583" spans="1:16" x14ac:dyDescent="0.25">
      <c r="A5583" s="31">
        <v>45689</v>
      </c>
      <c r="B5583" s="32" t="s">
        <v>83</v>
      </c>
      <c r="C5583" s="32" t="s">
        <v>78</v>
      </c>
      <c r="D5583" s="32" t="s">
        <v>77</v>
      </c>
      <c r="E5583" s="33">
        <v>49</v>
      </c>
      <c r="F5583" s="34">
        <v>30523.86</v>
      </c>
      <c r="G5583" s="34">
        <v>1526.2</v>
      </c>
      <c r="H5583" s="34">
        <v>15240.07</v>
      </c>
      <c r="I5583" s="34">
        <v>0</v>
      </c>
      <c r="J5583" s="35">
        <f t="shared" si="609"/>
        <v>28997.66</v>
      </c>
      <c r="K5583" s="35">
        <f t="shared" si="610"/>
        <v>13757.59</v>
      </c>
      <c r="L5583" s="35">
        <f t="shared" si="611"/>
        <v>13757.59</v>
      </c>
      <c r="M5583" s="36">
        <f t="shared" si="612"/>
        <v>0.47443793740598378</v>
      </c>
      <c r="N5583" s="37">
        <f t="shared" si="613"/>
        <v>2025</v>
      </c>
      <c r="O5583" s="38" t="str">
        <f t="shared" si="614"/>
        <v>Q1</v>
      </c>
      <c r="P5583" s="37">
        <f t="shared" si="615"/>
        <v>2</v>
      </c>
    </row>
    <row r="5584" spans="1:16" x14ac:dyDescent="0.25">
      <c r="A5584" s="31">
        <v>45689</v>
      </c>
      <c r="B5584" s="32" t="s">
        <v>83</v>
      </c>
      <c r="C5584" s="32" t="s">
        <v>79</v>
      </c>
      <c r="D5584" s="32" t="s">
        <v>76</v>
      </c>
      <c r="E5584" s="33">
        <v>44</v>
      </c>
      <c r="F5584" s="34">
        <v>25821.17</v>
      </c>
      <c r="G5584" s="34">
        <v>0</v>
      </c>
      <c r="H5584" s="34">
        <v>12917.97</v>
      </c>
      <c r="I5584" s="34">
        <v>0</v>
      </c>
      <c r="J5584" s="35">
        <f t="shared" si="609"/>
        <v>25821.17</v>
      </c>
      <c r="K5584" s="35">
        <f t="shared" si="610"/>
        <v>12903.199999999999</v>
      </c>
      <c r="L5584" s="35">
        <f t="shared" si="611"/>
        <v>12903.199999999999</v>
      </c>
      <c r="M5584" s="36">
        <f t="shared" si="612"/>
        <v>0.49971399436973613</v>
      </c>
      <c r="N5584" s="37">
        <f t="shared" si="613"/>
        <v>2025</v>
      </c>
      <c r="O5584" s="38" t="str">
        <f t="shared" si="614"/>
        <v>Q1</v>
      </c>
      <c r="P5584" s="37">
        <f t="shared" si="615"/>
        <v>2</v>
      </c>
    </row>
    <row r="5585" spans="1:16" x14ac:dyDescent="0.25">
      <c r="A5585" s="31">
        <v>45689</v>
      </c>
      <c r="B5585" s="32" t="s">
        <v>83</v>
      </c>
      <c r="C5585" s="32" t="s">
        <v>79</v>
      </c>
      <c r="D5585" s="32" t="s">
        <v>77</v>
      </c>
      <c r="E5585" s="33">
        <v>10</v>
      </c>
      <c r="F5585" s="34">
        <v>5110.21</v>
      </c>
      <c r="G5585" s="34">
        <v>255.52</v>
      </c>
      <c r="H5585" s="34">
        <v>2479.42</v>
      </c>
      <c r="I5585" s="34">
        <v>0</v>
      </c>
      <c r="J5585" s="35">
        <f t="shared" si="609"/>
        <v>4854.6899999999996</v>
      </c>
      <c r="K5585" s="35">
        <f t="shared" si="610"/>
        <v>2375.2699999999995</v>
      </c>
      <c r="L5585" s="35">
        <f t="shared" si="611"/>
        <v>2375.2699999999995</v>
      </c>
      <c r="M5585" s="36">
        <f t="shared" si="612"/>
        <v>0.48927325946661882</v>
      </c>
      <c r="N5585" s="37">
        <f t="shared" si="613"/>
        <v>2025</v>
      </c>
      <c r="O5585" s="38" t="str">
        <f t="shared" si="614"/>
        <v>Q1</v>
      </c>
      <c r="P5585" s="37">
        <f t="shared" si="615"/>
        <v>2</v>
      </c>
    </row>
    <row r="5586" spans="1:16" x14ac:dyDescent="0.25">
      <c r="A5586" s="31">
        <v>45689</v>
      </c>
      <c r="B5586" s="32" t="s">
        <v>84</v>
      </c>
      <c r="C5586" s="32" t="s">
        <v>86</v>
      </c>
      <c r="D5586" s="32" t="s">
        <v>76</v>
      </c>
      <c r="E5586" s="33">
        <v>70</v>
      </c>
      <c r="F5586" s="34">
        <v>312516.78999999998</v>
      </c>
      <c r="G5586" s="34">
        <v>0</v>
      </c>
      <c r="H5586" s="34">
        <v>237533.54</v>
      </c>
      <c r="I5586" s="34">
        <v>35880.959999999999</v>
      </c>
      <c r="J5586" s="35">
        <f t="shared" si="609"/>
        <v>312516.78999999998</v>
      </c>
      <c r="K5586" s="35">
        <f t="shared" si="610"/>
        <v>74983.249999999971</v>
      </c>
      <c r="L5586" s="35">
        <f t="shared" si="611"/>
        <v>39102.289999999972</v>
      </c>
      <c r="M5586" s="36">
        <f t="shared" si="612"/>
        <v>0.23993350885243631</v>
      </c>
      <c r="N5586" s="37">
        <f t="shared" si="613"/>
        <v>2025</v>
      </c>
      <c r="O5586" s="38" t="str">
        <f t="shared" si="614"/>
        <v>Q1</v>
      </c>
      <c r="P5586" s="37">
        <f t="shared" si="615"/>
        <v>2</v>
      </c>
    </row>
    <row r="5587" spans="1:16" x14ac:dyDescent="0.25">
      <c r="A5587" s="31">
        <v>45689</v>
      </c>
      <c r="B5587" s="32" t="s">
        <v>84</v>
      </c>
      <c r="C5587" s="32" t="s">
        <v>86</v>
      </c>
      <c r="D5587" s="32" t="s">
        <v>77</v>
      </c>
      <c r="E5587" s="33">
        <v>23</v>
      </c>
      <c r="F5587" s="34">
        <v>116685.29</v>
      </c>
      <c r="G5587" s="34">
        <v>7047.54</v>
      </c>
      <c r="H5587" s="34">
        <v>95364.36</v>
      </c>
      <c r="I5587" s="34">
        <v>12691.83</v>
      </c>
      <c r="J5587" s="35">
        <f t="shared" si="609"/>
        <v>109637.75</v>
      </c>
      <c r="K5587" s="35">
        <f t="shared" si="610"/>
        <v>14273.39</v>
      </c>
      <c r="L5587" s="35">
        <f t="shared" si="611"/>
        <v>1581.5599999999995</v>
      </c>
      <c r="M5587" s="36">
        <f t="shared" si="612"/>
        <v>0.13018681977694727</v>
      </c>
      <c r="N5587" s="37">
        <f t="shared" si="613"/>
        <v>2025</v>
      </c>
      <c r="O5587" s="38" t="str">
        <f t="shared" si="614"/>
        <v>Q1</v>
      </c>
      <c r="P5587" s="37">
        <f t="shared" si="615"/>
        <v>2</v>
      </c>
    </row>
    <row r="5588" spans="1:16" x14ac:dyDescent="0.25">
      <c r="A5588" s="31">
        <v>45689</v>
      </c>
      <c r="B5588" s="32" t="s">
        <v>84</v>
      </c>
      <c r="C5588" s="32" t="s">
        <v>75</v>
      </c>
      <c r="D5588" s="32" t="s">
        <v>76</v>
      </c>
      <c r="E5588" s="33">
        <v>79</v>
      </c>
      <c r="F5588" s="34">
        <v>372798.51</v>
      </c>
      <c r="G5588" s="34">
        <v>0</v>
      </c>
      <c r="H5588" s="34">
        <v>298514.89</v>
      </c>
      <c r="I5588" s="34">
        <v>0</v>
      </c>
      <c r="J5588" s="35">
        <f t="shared" si="609"/>
        <v>372798.51</v>
      </c>
      <c r="K5588" s="35">
        <f t="shared" si="610"/>
        <v>74283.62</v>
      </c>
      <c r="L5588" s="35">
        <f t="shared" si="611"/>
        <v>74283.62</v>
      </c>
      <c r="M5588" s="36">
        <f t="shared" si="612"/>
        <v>0.1992594337353977</v>
      </c>
      <c r="N5588" s="37">
        <f t="shared" si="613"/>
        <v>2025</v>
      </c>
      <c r="O5588" s="38" t="str">
        <f t="shared" si="614"/>
        <v>Q1</v>
      </c>
      <c r="P5588" s="37">
        <f t="shared" si="615"/>
        <v>2</v>
      </c>
    </row>
    <row r="5589" spans="1:16" x14ac:dyDescent="0.25">
      <c r="A5589" s="31">
        <v>45689</v>
      </c>
      <c r="B5589" s="32" t="s">
        <v>84</v>
      </c>
      <c r="C5589" s="32" t="s">
        <v>75</v>
      </c>
      <c r="D5589" s="32" t="s">
        <v>77</v>
      </c>
      <c r="E5589" s="33">
        <v>18</v>
      </c>
      <c r="F5589" s="34">
        <v>71767.710000000006</v>
      </c>
      <c r="G5589" s="34">
        <v>4805.2299999999996</v>
      </c>
      <c r="H5589" s="34">
        <v>54724.51</v>
      </c>
      <c r="I5589" s="34">
        <v>0</v>
      </c>
      <c r="J5589" s="35">
        <f t="shared" si="609"/>
        <v>66962.48000000001</v>
      </c>
      <c r="K5589" s="35">
        <f t="shared" si="610"/>
        <v>12237.970000000008</v>
      </c>
      <c r="L5589" s="35">
        <f t="shared" si="611"/>
        <v>12237.970000000008</v>
      </c>
      <c r="M5589" s="36">
        <f t="shared" si="612"/>
        <v>0.18275861348026545</v>
      </c>
      <c r="N5589" s="37">
        <f t="shared" si="613"/>
        <v>2025</v>
      </c>
      <c r="O5589" s="38" t="str">
        <f t="shared" si="614"/>
        <v>Q1</v>
      </c>
      <c r="P5589" s="37">
        <f t="shared" si="615"/>
        <v>2</v>
      </c>
    </row>
    <row r="5590" spans="1:16" x14ac:dyDescent="0.25">
      <c r="A5590" s="31">
        <v>45689</v>
      </c>
      <c r="B5590" s="32" t="s">
        <v>84</v>
      </c>
      <c r="C5590" s="32" t="s">
        <v>78</v>
      </c>
      <c r="D5590" s="32" t="s">
        <v>76</v>
      </c>
      <c r="E5590" s="33">
        <v>155</v>
      </c>
      <c r="F5590" s="34">
        <v>709221.96</v>
      </c>
      <c r="G5590" s="34">
        <v>0</v>
      </c>
      <c r="H5590" s="34">
        <v>552883.46</v>
      </c>
      <c r="I5590" s="34">
        <v>0</v>
      </c>
      <c r="J5590" s="35">
        <f t="shared" si="609"/>
        <v>709221.96</v>
      </c>
      <c r="K5590" s="35">
        <f t="shared" si="610"/>
        <v>156338.5</v>
      </c>
      <c r="L5590" s="35">
        <f t="shared" si="611"/>
        <v>156338.5</v>
      </c>
      <c r="M5590" s="36">
        <f t="shared" si="612"/>
        <v>0.22043663171399827</v>
      </c>
      <c r="N5590" s="37">
        <f t="shared" si="613"/>
        <v>2025</v>
      </c>
      <c r="O5590" s="38" t="str">
        <f t="shared" si="614"/>
        <v>Q1</v>
      </c>
      <c r="P5590" s="37">
        <f t="shared" si="615"/>
        <v>2</v>
      </c>
    </row>
    <row r="5591" spans="1:16" x14ac:dyDescent="0.25">
      <c r="A5591" s="31">
        <v>45689</v>
      </c>
      <c r="B5591" s="32" t="s">
        <v>84</v>
      </c>
      <c r="C5591" s="32" t="s">
        <v>78</v>
      </c>
      <c r="D5591" s="32" t="s">
        <v>77</v>
      </c>
      <c r="E5591" s="33">
        <v>16</v>
      </c>
      <c r="F5591" s="34">
        <v>66356.350000000006</v>
      </c>
      <c r="G5591" s="34">
        <v>3317.83</v>
      </c>
      <c r="H5591" s="34">
        <v>51614.29</v>
      </c>
      <c r="I5591" s="34">
        <v>0</v>
      </c>
      <c r="J5591" s="35">
        <f t="shared" si="609"/>
        <v>63038.520000000004</v>
      </c>
      <c r="K5591" s="35">
        <f t="shared" si="610"/>
        <v>11424.230000000003</v>
      </c>
      <c r="L5591" s="35">
        <f t="shared" si="611"/>
        <v>11424.230000000003</v>
      </c>
      <c r="M5591" s="36">
        <f t="shared" si="612"/>
        <v>0.18122617726431398</v>
      </c>
      <c r="N5591" s="37">
        <f t="shared" si="613"/>
        <v>2025</v>
      </c>
      <c r="O5591" s="38" t="str">
        <f t="shared" si="614"/>
        <v>Q1</v>
      </c>
      <c r="P5591" s="37">
        <f t="shared" si="615"/>
        <v>2</v>
      </c>
    </row>
    <row r="5592" spans="1:16" x14ac:dyDescent="0.25">
      <c r="A5592" s="31">
        <v>45689</v>
      </c>
      <c r="B5592" s="32" t="s">
        <v>84</v>
      </c>
      <c r="C5592" s="32" t="s">
        <v>79</v>
      </c>
      <c r="D5592" s="32" t="s">
        <v>76</v>
      </c>
      <c r="E5592" s="33">
        <v>24</v>
      </c>
      <c r="F5592" s="34">
        <v>111258.36</v>
      </c>
      <c r="G5592" s="34">
        <v>0</v>
      </c>
      <c r="H5592" s="34">
        <v>91655.29</v>
      </c>
      <c r="I5592" s="34">
        <v>0</v>
      </c>
      <c r="J5592" s="35">
        <f t="shared" si="609"/>
        <v>111258.36</v>
      </c>
      <c r="K5592" s="35">
        <f t="shared" si="610"/>
        <v>19603.070000000007</v>
      </c>
      <c r="L5592" s="35">
        <f t="shared" si="611"/>
        <v>19603.070000000007</v>
      </c>
      <c r="M5592" s="36">
        <f t="shared" si="612"/>
        <v>0.17619413049050883</v>
      </c>
      <c r="N5592" s="37">
        <f t="shared" si="613"/>
        <v>2025</v>
      </c>
      <c r="O5592" s="38" t="str">
        <f t="shared" si="614"/>
        <v>Q1</v>
      </c>
      <c r="P5592" s="37">
        <f t="shared" si="615"/>
        <v>2</v>
      </c>
    </row>
    <row r="5593" spans="1:16" x14ac:dyDescent="0.25">
      <c r="A5593" s="31">
        <v>45689</v>
      </c>
      <c r="B5593" s="32" t="s">
        <v>84</v>
      </c>
      <c r="C5593" s="32" t="s">
        <v>79</v>
      </c>
      <c r="D5593" s="32" t="s">
        <v>77</v>
      </c>
      <c r="E5593" s="33">
        <v>10</v>
      </c>
      <c r="F5593" s="34">
        <v>32900.89</v>
      </c>
      <c r="G5593" s="34">
        <v>1886.3</v>
      </c>
      <c r="H5593" s="34">
        <v>26316.01</v>
      </c>
      <c r="I5593" s="34">
        <v>0</v>
      </c>
      <c r="J5593" s="35">
        <f t="shared" si="609"/>
        <v>31014.59</v>
      </c>
      <c r="K5593" s="35">
        <f t="shared" si="610"/>
        <v>4698.5800000000017</v>
      </c>
      <c r="L5593" s="35">
        <f t="shared" si="611"/>
        <v>4698.5800000000017</v>
      </c>
      <c r="M5593" s="36">
        <f t="shared" si="612"/>
        <v>0.15149579601084529</v>
      </c>
      <c r="N5593" s="37">
        <f t="shared" si="613"/>
        <v>2025</v>
      </c>
      <c r="O5593" s="38" t="str">
        <f t="shared" si="614"/>
        <v>Q1</v>
      </c>
      <c r="P5593" s="37">
        <f t="shared" si="615"/>
        <v>2</v>
      </c>
    </row>
    <row r="5594" spans="1:16" x14ac:dyDescent="0.25">
      <c r="A5594" s="31">
        <v>45689</v>
      </c>
      <c r="B5594" s="32" t="s">
        <v>85</v>
      </c>
      <c r="C5594" s="32" t="s">
        <v>86</v>
      </c>
      <c r="D5594" s="32" t="s">
        <v>76</v>
      </c>
      <c r="E5594" s="33">
        <v>49</v>
      </c>
      <c r="F5594" s="34">
        <v>66436.36</v>
      </c>
      <c r="G5594" s="34">
        <v>0</v>
      </c>
      <c r="H5594" s="34">
        <v>34011.660000000003</v>
      </c>
      <c r="I5594" s="34">
        <v>7626.09</v>
      </c>
      <c r="J5594" s="35">
        <f t="shared" si="609"/>
        <v>66436.36</v>
      </c>
      <c r="K5594" s="35">
        <f t="shared" si="610"/>
        <v>32424.699999999997</v>
      </c>
      <c r="L5594" s="35">
        <f t="shared" si="611"/>
        <v>24798.609999999997</v>
      </c>
      <c r="M5594" s="36">
        <f t="shared" si="612"/>
        <v>0.48805654012351063</v>
      </c>
      <c r="N5594" s="37">
        <f t="shared" si="613"/>
        <v>2025</v>
      </c>
      <c r="O5594" s="38" t="str">
        <f t="shared" si="614"/>
        <v>Q1</v>
      </c>
      <c r="P5594" s="37">
        <f t="shared" si="615"/>
        <v>2</v>
      </c>
    </row>
    <row r="5595" spans="1:16" x14ac:dyDescent="0.25">
      <c r="A5595" s="31">
        <v>45689</v>
      </c>
      <c r="B5595" s="32" t="s">
        <v>85</v>
      </c>
      <c r="C5595" s="32" t="s">
        <v>86</v>
      </c>
      <c r="D5595" s="32" t="s">
        <v>77</v>
      </c>
      <c r="E5595" s="33">
        <v>12</v>
      </c>
      <c r="F5595" s="34">
        <v>20828.080000000002</v>
      </c>
      <c r="G5595" s="34">
        <v>1353.79</v>
      </c>
      <c r="H5595" s="34">
        <v>9978</v>
      </c>
      <c r="I5595" s="34">
        <v>2273.29</v>
      </c>
      <c r="J5595" s="35">
        <f t="shared" si="609"/>
        <v>19474.29</v>
      </c>
      <c r="K5595" s="35">
        <f t="shared" si="610"/>
        <v>9496.2900000000009</v>
      </c>
      <c r="L5595" s="35">
        <f t="shared" si="611"/>
        <v>7223.0000000000009</v>
      </c>
      <c r="M5595" s="36">
        <f t="shared" si="612"/>
        <v>0.48763215501052931</v>
      </c>
      <c r="N5595" s="37">
        <f t="shared" si="613"/>
        <v>2025</v>
      </c>
      <c r="O5595" s="38" t="str">
        <f t="shared" si="614"/>
        <v>Q1</v>
      </c>
      <c r="P5595" s="37">
        <f t="shared" si="615"/>
        <v>2</v>
      </c>
    </row>
    <row r="5596" spans="1:16" x14ac:dyDescent="0.25">
      <c r="A5596" s="31">
        <v>45689</v>
      </c>
      <c r="B5596" s="32" t="s">
        <v>85</v>
      </c>
      <c r="C5596" s="32" t="s">
        <v>75</v>
      </c>
      <c r="D5596" s="32" t="s">
        <v>76</v>
      </c>
      <c r="E5596" s="33">
        <v>55</v>
      </c>
      <c r="F5596" s="34">
        <v>78212.820000000007</v>
      </c>
      <c r="G5596" s="34">
        <v>0</v>
      </c>
      <c r="H5596" s="34">
        <v>40868.620000000003</v>
      </c>
      <c r="I5596" s="34">
        <v>0</v>
      </c>
      <c r="J5596" s="35">
        <f t="shared" si="609"/>
        <v>78212.820000000007</v>
      </c>
      <c r="K5596" s="35">
        <f t="shared" si="610"/>
        <v>37344.200000000004</v>
      </c>
      <c r="L5596" s="35">
        <f t="shared" si="611"/>
        <v>37344.200000000004</v>
      </c>
      <c r="M5596" s="36">
        <f t="shared" si="612"/>
        <v>0.47746903896317766</v>
      </c>
      <c r="N5596" s="37">
        <f t="shared" si="613"/>
        <v>2025</v>
      </c>
      <c r="O5596" s="38" t="str">
        <f t="shared" si="614"/>
        <v>Q1</v>
      </c>
      <c r="P5596" s="37">
        <f t="shared" si="615"/>
        <v>2</v>
      </c>
    </row>
    <row r="5597" spans="1:16" x14ac:dyDescent="0.25">
      <c r="A5597" s="31">
        <v>45689</v>
      </c>
      <c r="B5597" s="32" t="s">
        <v>85</v>
      </c>
      <c r="C5597" s="32" t="s">
        <v>75</v>
      </c>
      <c r="D5597" s="32" t="s">
        <v>77</v>
      </c>
      <c r="E5597" s="33">
        <v>11</v>
      </c>
      <c r="F5597" s="34">
        <v>20972.68</v>
      </c>
      <c r="G5597" s="34">
        <v>1285.1099999999999</v>
      </c>
      <c r="H5597" s="34">
        <v>10868.42</v>
      </c>
      <c r="I5597" s="34">
        <v>0</v>
      </c>
      <c r="J5597" s="35">
        <f t="shared" si="609"/>
        <v>19687.57</v>
      </c>
      <c r="K5597" s="35">
        <f t="shared" si="610"/>
        <v>8819.15</v>
      </c>
      <c r="L5597" s="35">
        <f t="shared" si="611"/>
        <v>8819.15</v>
      </c>
      <c r="M5597" s="36">
        <f t="shared" si="612"/>
        <v>0.44795523266710924</v>
      </c>
      <c r="N5597" s="37">
        <f t="shared" si="613"/>
        <v>2025</v>
      </c>
      <c r="O5597" s="38" t="str">
        <f t="shared" si="614"/>
        <v>Q1</v>
      </c>
      <c r="P5597" s="37">
        <f t="shared" si="615"/>
        <v>2</v>
      </c>
    </row>
    <row r="5598" spans="1:16" x14ac:dyDescent="0.25">
      <c r="A5598" s="31">
        <v>45689</v>
      </c>
      <c r="B5598" s="32" t="s">
        <v>85</v>
      </c>
      <c r="C5598" s="32" t="s">
        <v>78</v>
      </c>
      <c r="D5598" s="32" t="s">
        <v>76</v>
      </c>
      <c r="E5598" s="33">
        <v>163</v>
      </c>
      <c r="F5598" s="34">
        <v>227864.74</v>
      </c>
      <c r="G5598" s="34">
        <v>0</v>
      </c>
      <c r="H5598" s="34">
        <v>112959.75</v>
      </c>
      <c r="I5598" s="34">
        <v>0</v>
      </c>
      <c r="J5598" s="35">
        <f t="shared" si="609"/>
        <v>227864.74</v>
      </c>
      <c r="K5598" s="35">
        <f t="shared" si="610"/>
        <v>114904.98999999999</v>
      </c>
      <c r="L5598" s="35">
        <f t="shared" si="611"/>
        <v>114904.98999999999</v>
      </c>
      <c r="M5598" s="36">
        <f t="shared" si="612"/>
        <v>0.50426840940814277</v>
      </c>
      <c r="N5598" s="37">
        <f t="shared" si="613"/>
        <v>2025</v>
      </c>
      <c r="O5598" s="38" t="str">
        <f t="shared" si="614"/>
        <v>Q1</v>
      </c>
      <c r="P5598" s="37">
        <f t="shared" si="615"/>
        <v>2</v>
      </c>
    </row>
    <row r="5599" spans="1:16" x14ac:dyDescent="0.25">
      <c r="A5599" s="31">
        <v>45689</v>
      </c>
      <c r="B5599" s="32" t="s">
        <v>85</v>
      </c>
      <c r="C5599" s="32" t="s">
        <v>78</v>
      </c>
      <c r="D5599" s="32" t="s">
        <v>77</v>
      </c>
      <c r="E5599" s="33">
        <v>15</v>
      </c>
      <c r="F5599" s="34">
        <v>18398.439999999999</v>
      </c>
      <c r="G5599" s="34">
        <v>919.91</v>
      </c>
      <c r="H5599" s="34">
        <v>10232.030000000001</v>
      </c>
      <c r="I5599" s="34">
        <v>0</v>
      </c>
      <c r="J5599" s="35">
        <f t="shared" si="609"/>
        <v>17478.53</v>
      </c>
      <c r="K5599" s="35">
        <f t="shared" si="610"/>
        <v>7246.4999999999982</v>
      </c>
      <c r="L5599" s="35">
        <f t="shared" si="611"/>
        <v>7246.4999999999982</v>
      </c>
      <c r="M5599" s="36">
        <f t="shared" si="612"/>
        <v>0.41459436234053998</v>
      </c>
      <c r="N5599" s="37">
        <f t="shared" si="613"/>
        <v>2025</v>
      </c>
      <c r="O5599" s="38" t="str">
        <f t="shared" si="614"/>
        <v>Q1</v>
      </c>
      <c r="P5599" s="37">
        <f t="shared" si="615"/>
        <v>2</v>
      </c>
    </row>
    <row r="5600" spans="1:16" x14ac:dyDescent="0.25">
      <c r="A5600" s="31">
        <v>45689</v>
      </c>
      <c r="B5600" s="32" t="s">
        <v>85</v>
      </c>
      <c r="C5600" s="32" t="s">
        <v>79</v>
      </c>
      <c r="D5600" s="32" t="s">
        <v>76</v>
      </c>
      <c r="E5600" s="33">
        <v>19</v>
      </c>
      <c r="F5600" s="34">
        <v>26902.720000000001</v>
      </c>
      <c r="G5600" s="34">
        <v>0</v>
      </c>
      <c r="H5600" s="34">
        <v>14086.06</v>
      </c>
      <c r="I5600" s="34">
        <v>0</v>
      </c>
      <c r="J5600" s="35">
        <f t="shared" si="609"/>
        <v>26902.720000000001</v>
      </c>
      <c r="K5600" s="35">
        <f t="shared" si="610"/>
        <v>12816.660000000002</v>
      </c>
      <c r="L5600" s="35">
        <f t="shared" si="611"/>
        <v>12816.660000000002</v>
      </c>
      <c r="M5600" s="36">
        <f t="shared" si="612"/>
        <v>0.47640759001320315</v>
      </c>
      <c r="N5600" s="37">
        <f t="shared" si="613"/>
        <v>2025</v>
      </c>
      <c r="O5600" s="38" t="str">
        <f t="shared" si="614"/>
        <v>Q1</v>
      </c>
      <c r="P5600" s="37">
        <f t="shared" si="615"/>
        <v>2</v>
      </c>
    </row>
    <row r="5601" spans="1:16" x14ac:dyDescent="0.25">
      <c r="A5601" s="31">
        <v>45689</v>
      </c>
      <c r="B5601" s="32" t="s">
        <v>85</v>
      </c>
      <c r="C5601" s="32" t="s">
        <v>79</v>
      </c>
      <c r="D5601" s="32" t="s">
        <v>77</v>
      </c>
      <c r="E5601" s="33">
        <v>6</v>
      </c>
      <c r="F5601" s="34">
        <v>8693.1</v>
      </c>
      <c r="G5601" s="34">
        <v>479.43</v>
      </c>
      <c r="H5601" s="34">
        <v>4281.6499999999996</v>
      </c>
      <c r="I5601" s="34">
        <v>0</v>
      </c>
      <c r="J5601" s="35">
        <f t="shared" si="609"/>
        <v>8213.67</v>
      </c>
      <c r="K5601" s="35">
        <f t="shared" si="610"/>
        <v>3932.0200000000004</v>
      </c>
      <c r="L5601" s="35">
        <f t="shared" si="611"/>
        <v>3932.0200000000004</v>
      </c>
      <c r="M5601" s="36">
        <f t="shared" si="612"/>
        <v>0.47871657858180333</v>
      </c>
      <c r="N5601" s="37">
        <f t="shared" si="613"/>
        <v>2025</v>
      </c>
      <c r="O5601" s="38" t="str">
        <f t="shared" si="614"/>
        <v>Q1</v>
      </c>
      <c r="P5601" s="37">
        <f t="shared" si="615"/>
        <v>2</v>
      </c>
    </row>
    <row r="5602" spans="1:16" x14ac:dyDescent="0.25">
      <c r="A5602" s="31">
        <v>45717</v>
      </c>
      <c r="B5602" s="32" t="s">
        <v>74</v>
      </c>
      <c r="C5602" s="32" t="s">
        <v>86</v>
      </c>
      <c r="D5602" s="32" t="s">
        <v>76</v>
      </c>
      <c r="E5602" s="33">
        <v>177</v>
      </c>
      <c r="F5602" s="34">
        <v>79650.37</v>
      </c>
      <c r="G5602" s="34">
        <v>0</v>
      </c>
      <c r="H5602" s="34">
        <v>46907.54</v>
      </c>
      <c r="I5602" s="34">
        <v>9138.0300000000007</v>
      </c>
      <c r="J5602" s="35">
        <f t="shared" si="609"/>
        <v>79650.37</v>
      </c>
      <c r="K5602" s="35">
        <f t="shared" si="610"/>
        <v>32742.829999999994</v>
      </c>
      <c r="L5602" s="35">
        <f t="shared" si="611"/>
        <v>23604.799999999996</v>
      </c>
      <c r="M5602" s="36">
        <f t="shared" si="612"/>
        <v>0.41108195730917502</v>
      </c>
      <c r="N5602" s="37">
        <f t="shared" si="613"/>
        <v>2025</v>
      </c>
      <c r="O5602" s="38" t="str">
        <f t="shared" si="614"/>
        <v>Q1</v>
      </c>
      <c r="P5602" s="37">
        <f t="shared" si="615"/>
        <v>3</v>
      </c>
    </row>
    <row r="5603" spans="1:16" x14ac:dyDescent="0.25">
      <c r="A5603" s="31">
        <v>45717</v>
      </c>
      <c r="B5603" s="32" t="s">
        <v>74</v>
      </c>
      <c r="C5603" s="32" t="s">
        <v>86</v>
      </c>
      <c r="D5603" s="32" t="s">
        <v>77</v>
      </c>
      <c r="E5603" s="33">
        <v>29</v>
      </c>
      <c r="F5603" s="34">
        <v>12967.93</v>
      </c>
      <c r="G5603" s="34">
        <v>775.98</v>
      </c>
      <c r="H5603" s="34">
        <v>7629.32</v>
      </c>
      <c r="I5603" s="34">
        <v>1431.11</v>
      </c>
      <c r="J5603" s="35">
        <f t="shared" si="609"/>
        <v>12191.95</v>
      </c>
      <c r="K5603" s="35">
        <f t="shared" si="610"/>
        <v>4562.630000000001</v>
      </c>
      <c r="L5603" s="35">
        <f t="shared" si="611"/>
        <v>3131.5200000000013</v>
      </c>
      <c r="M5603" s="36">
        <f t="shared" si="612"/>
        <v>0.37423299800278059</v>
      </c>
      <c r="N5603" s="37">
        <f t="shared" si="613"/>
        <v>2025</v>
      </c>
      <c r="O5603" s="38" t="str">
        <f t="shared" si="614"/>
        <v>Q1</v>
      </c>
      <c r="P5603" s="37">
        <f t="shared" si="615"/>
        <v>3</v>
      </c>
    </row>
    <row r="5604" spans="1:16" x14ac:dyDescent="0.25">
      <c r="A5604" s="31">
        <v>45717</v>
      </c>
      <c r="B5604" s="32" t="s">
        <v>74</v>
      </c>
      <c r="C5604" s="32" t="s">
        <v>75</v>
      </c>
      <c r="D5604" s="32" t="s">
        <v>76</v>
      </c>
      <c r="E5604" s="33">
        <v>173</v>
      </c>
      <c r="F5604" s="34">
        <v>76488.100000000006</v>
      </c>
      <c r="G5604" s="34">
        <v>0</v>
      </c>
      <c r="H5604" s="34">
        <v>43200.04</v>
      </c>
      <c r="I5604" s="34">
        <v>0</v>
      </c>
      <c r="J5604" s="35">
        <f t="shared" si="609"/>
        <v>76488.100000000006</v>
      </c>
      <c r="K5604" s="35">
        <f t="shared" si="610"/>
        <v>33288.060000000005</v>
      </c>
      <c r="L5604" s="35">
        <f t="shared" si="611"/>
        <v>33288.060000000005</v>
      </c>
      <c r="M5604" s="36">
        <f t="shared" si="612"/>
        <v>0.43520573788602412</v>
      </c>
      <c r="N5604" s="37">
        <f t="shared" si="613"/>
        <v>2025</v>
      </c>
      <c r="O5604" s="38" t="str">
        <f t="shared" si="614"/>
        <v>Q1</v>
      </c>
      <c r="P5604" s="37">
        <f t="shared" si="615"/>
        <v>3</v>
      </c>
    </row>
    <row r="5605" spans="1:16" x14ac:dyDescent="0.25">
      <c r="A5605" s="31">
        <v>45717</v>
      </c>
      <c r="B5605" s="32" t="s">
        <v>74</v>
      </c>
      <c r="C5605" s="32" t="s">
        <v>75</v>
      </c>
      <c r="D5605" s="32" t="s">
        <v>77</v>
      </c>
      <c r="E5605" s="33">
        <v>35</v>
      </c>
      <c r="F5605" s="34">
        <v>16581.88</v>
      </c>
      <c r="G5605" s="34">
        <v>1038.99</v>
      </c>
      <c r="H5605" s="34">
        <v>10011.4</v>
      </c>
      <c r="I5605" s="34">
        <v>0</v>
      </c>
      <c r="J5605" s="35">
        <f t="shared" si="609"/>
        <v>15542.890000000001</v>
      </c>
      <c r="K5605" s="35">
        <f t="shared" si="610"/>
        <v>5531.4900000000016</v>
      </c>
      <c r="L5605" s="35">
        <f t="shared" si="611"/>
        <v>5531.4900000000016</v>
      </c>
      <c r="M5605" s="36">
        <f t="shared" si="612"/>
        <v>0.35588555281546747</v>
      </c>
      <c r="N5605" s="37">
        <f t="shared" si="613"/>
        <v>2025</v>
      </c>
      <c r="O5605" s="38" t="str">
        <f t="shared" si="614"/>
        <v>Q1</v>
      </c>
      <c r="P5605" s="37">
        <f t="shared" si="615"/>
        <v>3</v>
      </c>
    </row>
    <row r="5606" spans="1:16" x14ac:dyDescent="0.25">
      <c r="A5606" s="31">
        <v>45717</v>
      </c>
      <c r="B5606" s="32" t="s">
        <v>74</v>
      </c>
      <c r="C5606" s="32" t="s">
        <v>78</v>
      </c>
      <c r="D5606" s="32" t="s">
        <v>76</v>
      </c>
      <c r="E5606" s="33">
        <v>625</v>
      </c>
      <c r="F5606" s="34">
        <v>284177.98</v>
      </c>
      <c r="G5606" s="34">
        <v>0</v>
      </c>
      <c r="H5606" s="34">
        <v>164155.95000000001</v>
      </c>
      <c r="I5606" s="34">
        <v>0</v>
      </c>
      <c r="J5606" s="35">
        <f t="shared" si="609"/>
        <v>284177.98</v>
      </c>
      <c r="K5606" s="35">
        <f t="shared" si="610"/>
        <v>120022.02999999997</v>
      </c>
      <c r="L5606" s="35">
        <f t="shared" si="611"/>
        <v>120022.02999999997</v>
      </c>
      <c r="M5606" s="36">
        <f t="shared" si="612"/>
        <v>0.42234810029967829</v>
      </c>
      <c r="N5606" s="37">
        <f t="shared" si="613"/>
        <v>2025</v>
      </c>
      <c r="O5606" s="38" t="str">
        <f t="shared" si="614"/>
        <v>Q1</v>
      </c>
      <c r="P5606" s="37">
        <f t="shared" si="615"/>
        <v>3</v>
      </c>
    </row>
    <row r="5607" spans="1:16" x14ac:dyDescent="0.25">
      <c r="A5607" s="31">
        <v>45717</v>
      </c>
      <c r="B5607" s="32" t="s">
        <v>74</v>
      </c>
      <c r="C5607" s="32" t="s">
        <v>78</v>
      </c>
      <c r="D5607" s="32" t="s">
        <v>77</v>
      </c>
      <c r="E5607" s="33">
        <v>68</v>
      </c>
      <c r="F5607" s="34">
        <v>31031.74</v>
      </c>
      <c r="G5607" s="34">
        <v>1551.58</v>
      </c>
      <c r="H5607" s="34">
        <v>17387.8</v>
      </c>
      <c r="I5607" s="34">
        <v>0</v>
      </c>
      <c r="J5607" s="35">
        <f t="shared" si="609"/>
        <v>29480.160000000003</v>
      </c>
      <c r="K5607" s="35">
        <f t="shared" si="610"/>
        <v>12092.360000000004</v>
      </c>
      <c r="L5607" s="35">
        <f t="shared" si="611"/>
        <v>12092.360000000004</v>
      </c>
      <c r="M5607" s="36">
        <f t="shared" si="612"/>
        <v>0.41018637619334503</v>
      </c>
      <c r="N5607" s="37">
        <f t="shared" si="613"/>
        <v>2025</v>
      </c>
      <c r="O5607" s="38" t="str">
        <f t="shared" si="614"/>
        <v>Q1</v>
      </c>
      <c r="P5607" s="37">
        <f t="shared" si="615"/>
        <v>3</v>
      </c>
    </row>
    <row r="5608" spans="1:16" x14ac:dyDescent="0.25">
      <c r="A5608" s="31">
        <v>45717</v>
      </c>
      <c r="B5608" s="32" t="s">
        <v>74</v>
      </c>
      <c r="C5608" s="32" t="s">
        <v>79</v>
      </c>
      <c r="D5608" s="32" t="s">
        <v>76</v>
      </c>
      <c r="E5608" s="33">
        <v>63</v>
      </c>
      <c r="F5608" s="34">
        <v>29106.42</v>
      </c>
      <c r="G5608" s="34">
        <v>0</v>
      </c>
      <c r="H5608" s="34">
        <v>18241.62</v>
      </c>
      <c r="I5608" s="34">
        <v>0</v>
      </c>
      <c r="J5608" s="35">
        <f t="shared" si="609"/>
        <v>29106.42</v>
      </c>
      <c r="K5608" s="35">
        <f t="shared" si="610"/>
        <v>10864.8</v>
      </c>
      <c r="L5608" s="35">
        <f t="shared" si="611"/>
        <v>10864.8</v>
      </c>
      <c r="M5608" s="36">
        <f t="shared" si="612"/>
        <v>0.37327847258439889</v>
      </c>
      <c r="N5608" s="37">
        <f t="shared" si="613"/>
        <v>2025</v>
      </c>
      <c r="O5608" s="38" t="str">
        <f t="shared" si="614"/>
        <v>Q1</v>
      </c>
      <c r="P5608" s="37">
        <f t="shared" si="615"/>
        <v>3</v>
      </c>
    </row>
    <row r="5609" spans="1:16" x14ac:dyDescent="0.25">
      <c r="A5609" s="31">
        <v>45717</v>
      </c>
      <c r="B5609" s="32" t="s">
        <v>74</v>
      </c>
      <c r="C5609" s="32" t="s">
        <v>79</v>
      </c>
      <c r="D5609" s="32" t="s">
        <v>77</v>
      </c>
      <c r="E5609" s="33">
        <v>16</v>
      </c>
      <c r="F5609" s="34">
        <v>9254.7800000000007</v>
      </c>
      <c r="G5609" s="34">
        <v>685.32</v>
      </c>
      <c r="H5609" s="34">
        <v>4800.51</v>
      </c>
      <c r="I5609" s="34">
        <v>0</v>
      </c>
      <c r="J5609" s="35">
        <f t="shared" si="609"/>
        <v>8569.4600000000009</v>
      </c>
      <c r="K5609" s="35">
        <f t="shared" si="610"/>
        <v>3768.9500000000007</v>
      </c>
      <c r="L5609" s="35">
        <f t="shared" si="611"/>
        <v>3768.9500000000007</v>
      </c>
      <c r="M5609" s="36">
        <f t="shared" si="612"/>
        <v>0.43981184345337981</v>
      </c>
      <c r="N5609" s="37">
        <f t="shared" si="613"/>
        <v>2025</v>
      </c>
      <c r="O5609" s="38" t="str">
        <f t="shared" si="614"/>
        <v>Q1</v>
      </c>
      <c r="P5609" s="37">
        <f t="shared" si="615"/>
        <v>3</v>
      </c>
    </row>
    <row r="5610" spans="1:16" x14ac:dyDescent="0.25">
      <c r="A5610" s="31">
        <v>45717</v>
      </c>
      <c r="B5610" s="32" t="s">
        <v>80</v>
      </c>
      <c r="C5610" s="32" t="s">
        <v>86</v>
      </c>
      <c r="D5610" s="32" t="s">
        <v>76</v>
      </c>
      <c r="E5610" s="33">
        <v>103</v>
      </c>
      <c r="F5610" s="34">
        <v>657560.32999999996</v>
      </c>
      <c r="G5610" s="34">
        <v>0</v>
      </c>
      <c r="H5610" s="34">
        <v>539143.32999999996</v>
      </c>
      <c r="I5610" s="34">
        <v>75561.070000000007</v>
      </c>
      <c r="J5610" s="35">
        <f t="shared" si="609"/>
        <v>657560.32999999996</v>
      </c>
      <c r="K5610" s="35">
        <f t="shared" si="610"/>
        <v>118417</v>
      </c>
      <c r="L5610" s="35">
        <f t="shared" si="611"/>
        <v>42855.929999999993</v>
      </c>
      <c r="M5610" s="36">
        <f t="shared" si="612"/>
        <v>0.18008537710904793</v>
      </c>
      <c r="N5610" s="37">
        <f t="shared" si="613"/>
        <v>2025</v>
      </c>
      <c r="O5610" s="38" t="str">
        <f t="shared" si="614"/>
        <v>Q1</v>
      </c>
      <c r="P5610" s="37">
        <f t="shared" si="615"/>
        <v>3</v>
      </c>
    </row>
    <row r="5611" spans="1:16" x14ac:dyDescent="0.25">
      <c r="A5611" s="31">
        <v>45717</v>
      </c>
      <c r="B5611" s="32" t="s">
        <v>80</v>
      </c>
      <c r="C5611" s="32" t="s">
        <v>86</v>
      </c>
      <c r="D5611" s="32" t="s">
        <v>77</v>
      </c>
      <c r="E5611" s="33">
        <v>21</v>
      </c>
      <c r="F5611" s="34">
        <v>140266.84</v>
      </c>
      <c r="G5611" s="34">
        <v>9738</v>
      </c>
      <c r="H5611" s="34">
        <v>113575.2</v>
      </c>
      <c r="I5611" s="34">
        <v>15043.01</v>
      </c>
      <c r="J5611" s="35">
        <f t="shared" si="609"/>
        <v>130528.84</v>
      </c>
      <c r="K5611" s="35">
        <f t="shared" si="610"/>
        <v>16953.64</v>
      </c>
      <c r="L5611" s="35">
        <f t="shared" si="611"/>
        <v>1910.6299999999992</v>
      </c>
      <c r="M5611" s="36">
        <f t="shared" si="612"/>
        <v>0.12988424627078582</v>
      </c>
      <c r="N5611" s="37">
        <f t="shared" si="613"/>
        <v>2025</v>
      </c>
      <c r="O5611" s="38" t="str">
        <f t="shared" si="614"/>
        <v>Q1</v>
      </c>
      <c r="P5611" s="37">
        <f t="shared" si="615"/>
        <v>3</v>
      </c>
    </row>
    <row r="5612" spans="1:16" x14ac:dyDescent="0.25">
      <c r="A5612" s="31">
        <v>45717</v>
      </c>
      <c r="B5612" s="32" t="s">
        <v>80</v>
      </c>
      <c r="C5612" s="32" t="s">
        <v>75</v>
      </c>
      <c r="D5612" s="32" t="s">
        <v>76</v>
      </c>
      <c r="E5612" s="33">
        <v>70</v>
      </c>
      <c r="F5612" s="34">
        <v>449151.71</v>
      </c>
      <c r="G5612" s="34">
        <v>0</v>
      </c>
      <c r="H5612" s="34">
        <v>365272.97</v>
      </c>
      <c r="I5612" s="34">
        <v>0</v>
      </c>
      <c r="J5612" s="35">
        <f t="shared" si="609"/>
        <v>449151.71</v>
      </c>
      <c r="K5612" s="35">
        <f t="shared" si="610"/>
        <v>83878.740000000049</v>
      </c>
      <c r="L5612" s="35">
        <f t="shared" si="611"/>
        <v>83878.740000000049</v>
      </c>
      <c r="M5612" s="36">
        <f t="shared" si="612"/>
        <v>0.18674923891528777</v>
      </c>
      <c r="N5612" s="37">
        <f t="shared" si="613"/>
        <v>2025</v>
      </c>
      <c r="O5612" s="38" t="str">
        <f t="shared" si="614"/>
        <v>Q1</v>
      </c>
      <c r="P5612" s="37">
        <f t="shared" si="615"/>
        <v>3</v>
      </c>
    </row>
    <row r="5613" spans="1:16" x14ac:dyDescent="0.25">
      <c r="A5613" s="31">
        <v>45717</v>
      </c>
      <c r="B5613" s="32" t="s">
        <v>80</v>
      </c>
      <c r="C5613" s="32" t="s">
        <v>75</v>
      </c>
      <c r="D5613" s="32" t="s">
        <v>77</v>
      </c>
      <c r="E5613" s="33">
        <v>19</v>
      </c>
      <c r="F5613" s="34">
        <v>126740.78</v>
      </c>
      <c r="G5613" s="34">
        <v>8744.19</v>
      </c>
      <c r="H5613" s="34">
        <v>103977.49</v>
      </c>
      <c r="I5613" s="34">
        <v>0</v>
      </c>
      <c r="J5613" s="35">
        <f t="shared" si="609"/>
        <v>117996.59</v>
      </c>
      <c r="K5613" s="35">
        <f t="shared" si="610"/>
        <v>14019.099999999991</v>
      </c>
      <c r="L5613" s="35">
        <f t="shared" si="611"/>
        <v>14019.099999999991</v>
      </c>
      <c r="M5613" s="36">
        <f t="shared" si="612"/>
        <v>0.11880936559268358</v>
      </c>
      <c r="N5613" s="37">
        <f t="shared" si="613"/>
        <v>2025</v>
      </c>
      <c r="O5613" s="38" t="str">
        <f t="shared" si="614"/>
        <v>Q1</v>
      </c>
      <c r="P5613" s="37">
        <f t="shared" si="615"/>
        <v>3</v>
      </c>
    </row>
    <row r="5614" spans="1:16" x14ac:dyDescent="0.25">
      <c r="A5614" s="31">
        <v>45717</v>
      </c>
      <c r="B5614" s="32" t="s">
        <v>80</v>
      </c>
      <c r="C5614" s="32" t="s">
        <v>78</v>
      </c>
      <c r="D5614" s="32" t="s">
        <v>76</v>
      </c>
      <c r="E5614" s="33">
        <v>100</v>
      </c>
      <c r="F5614" s="34">
        <v>674904.74</v>
      </c>
      <c r="G5614" s="34">
        <v>0</v>
      </c>
      <c r="H5614" s="34">
        <v>550934.97</v>
      </c>
      <c r="I5614" s="34">
        <v>0</v>
      </c>
      <c r="J5614" s="35">
        <f t="shared" si="609"/>
        <v>674904.74</v>
      </c>
      <c r="K5614" s="35">
        <f t="shared" si="610"/>
        <v>123969.77000000002</v>
      </c>
      <c r="L5614" s="35">
        <f t="shared" si="611"/>
        <v>123969.77000000002</v>
      </c>
      <c r="M5614" s="36">
        <f t="shared" si="612"/>
        <v>0.18368484121181311</v>
      </c>
      <c r="N5614" s="37">
        <f t="shared" si="613"/>
        <v>2025</v>
      </c>
      <c r="O5614" s="38" t="str">
        <f t="shared" si="614"/>
        <v>Q1</v>
      </c>
      <c r="P5614" s="37">
        <f t="shared" si="615"/>
        <v>3</v>
      </c>
    </row>
    <row r="5615" spans="1:16" x14ac:dyDescent="0.25">
      <c r="A5615" s="31">
        <v>45717</v>
      </c>
      <c r="B5615" s="32" t="s">
        <v>80</v>
      </c>
      <c r="C5615" s="32" t="s">
        <v>78</v>
      </c>
      <c r="D5615" s="32" t="s">
        <v>77</v>
      </c>
      <c r="E5615" s="33">
        <v>11</v>
      </c>
      <c r="F5615" s="34">
        <v>59968.57</v>
      </c>
      <c r="G5615" s="34">
        <v>2998.42</v>
      </c>
      <c r="H5615" s="34">
        <v>49174.720000000001</v>
      </c>
      <c r="I5615" s="34">
        <v>0</v>
      </c>
      <c r="J5615" s="35">
        <f t="shared" si="609"/>
        <v>56970.15</v>
      </c>
      <c r="K5615" s="35">
        <f t="shared" si="610"/>
        <v>7795.43</v>
      </c>
      <c r="L5615" s="35">
        <f t="shared" si="611"/>
        <v>7795.43</v>
      </c>
      <c r="M5615" s="36">
        <f t="shared" si="612"/>
        <v>0.13683358741375967</v>
      </c>
      <c r="N5615" s="37">
        <f t="shared" si="613"/>
        <v>2025</v>
      </c>
      <c r="O5615" s="38" t="str">
        <f t="shared" si="614"/>
        <v>Q1</v>
      </c>
      <c r="P5615" s="37">
        <f t="shared" si="615"/>
        <v>3</v>
      </c>
    </row>
    <row r="5616" spans="1:16" x14ac:dyDescent="0.25">
      <c r="A5616" s="31">
        <v>45717</v>
      </c>
      <c r="B5616" s="32" t="s">
        <v>80</v>
      </c>
      <c r="C5616" s="32" t="s">
        <v>79</v>
      </c>
      <c r="D5616" s="32" t="s">
        <v>76</v>
      </c>
      <c r="E5616" s="33">
        <v>34</v>
      </c>
      <c r="F5616" s="34">
        <v>211407.13</v>
      </c>
      <c r="G5616" s="34">
        <v>0</v>
      </c>
      <c r="H5616" s="34">
        <v>172450.24</v>
      </c>
      <c r="I5616" s="34">
        <v>0</v>
      </c>
      <c r="J5616" s="35">
        <f t="shared" si="609"/>
        <v>211407.13</v>
      </c>
      <c r="K5616" s="35">
        <f t="shared" si="610"/>
        <v>38956.890000000014</v>
      </c>
      <c r="L5616" s="35">
        <f t="shared" si="611"/>
        <v>38956.890000000014</v>
      </c>
      <c r="M5616" s="36">
        <f t="shared" si="612"/>
        <v>0.18427424846077808</v>
      </c>
      <c r="N5616" s="37">
        <f t="shared" si="613"/>
        <v>2025</v>
      </c>
      <c r="O5616" s="38" t="str">
        <f t="shared" si="614"/>
        <v>Q1</v>
      </c>
      <c r="P5616" s="37">
        <f t="shared" si="615"/>
        <v>3</v>
      </c>
    </row>
    <row r="5617" spans="1:16" x14ac:dyDescent="0.25">
      <c r="A5617" s="31">
        <v>45717</v>
      </c>
      <c r="B5617" s="32" t="s">
        <v>80</v>
      </c>
      <c r="C5617" s="32" t="s">
        <v>79</v>
      </c>
      <c r="D5617" s="32" t="s">
        <v>77</v>
      </c>
      <c r="E5617" s="33">
        <v>5</v>
      </c>
      <c r="F5617" s="34">
        <v>25377.78</v>
      </c>
      <c r="G5617" s="34">
        <v>1767.85</v>
      </c>
      <c r="H5617" s="34">
        <v>20930.78</v>
      </c>
      <c r="I5617" s="34">
        <v>0</v>
      </c>
      <c r="J5617" s="35">
        <f t="shared" si="609"/>
        <v>23609.93</v>
      </c>
      <c r="K5617" s="35">
        <f t="shared" si="610"/>
        <v>2679.1500000000015</v>
      </c>
      <c r="L5617" s="35">
        <f t="shared" si="611"/>
        <v>2679.1500000000015</v>
      </c>
      <c r="M5617" s="36">
        <f t="shared" si="612"/>
        <v>0.11347555880089442</v>
      </c>
      <c r="N5617" s="37">
        <f t="shared" si="613"/>
        <v>2025</v>
      </c>
      <c r="O5617" s="38" t="str">
        <f t="shared" si="614"/>
        <v>Q1</v>
      </c>
      <c r="P5617" s="37">
        <f t="shared" si="615"/>
        <v>3</v>
      </c>
    </row>
    <row r="5618" spans="1:16" x14ac:dyDescent="0.25">
      <c r="A5618" s="31">
        <v>45717</v>
      </c>
      <c r="B5618" s="32" t="s">
        <v>81</v>
      </c>
      <c r="C5618" s="32" t="s">
        <v>86</v>
      </c>
      <c r="D5618" s="32" t="s">
        <v>76</v>
      </c>
      <c r="E5618" s="33">
        <v>145</v>
      </c>
      <c r="F5618" s="34">
        <v>118559.15</v>
      </c>
      <c r="G5618" s="34">
        <v>0</v>
      </c>
      <c r="H5618" s="34">
        <v>50365.06</v>
      </c>
      <c r="I5618" s="34">
        <v>13607.73</v>
      </c>
      <c r="J5618" s="35">
        <f t="shared" si="609"/>
        <v>118559.15</v>
      </c>
      <c r="K5618" s="35">
        <f t="shared" si="610"/>
        <v>68194.09</v>
      </c>
      <c r="L5618" s="35">
        <f t="shared" si="611"/>
        <v>54586.36</v>
      </c>
      <c r="M5618" s="36">
        <f t="shared" si="612"/>
        <v>0.57519044291393795</v>
      </c>
      <c r="N5618" s="37">
        <f t="shared" si="613"/>
        <v>2025</v>
      </c>
      <c r="O5618" s="38" t="str">
        <f t="shared" si="614"/>
        <v>Q1</v>
      </c>
      <c r="P5618" s="37">
        <f t="shared" si="615"/>
        <v>3</v>
      </c>
    </row>
    <row r="5619" spans="1:16" x14ac:dyDescent="0.25">
      <c r="A5619" s="31">
        <v>45717</v>
      </c>
      <c r="B5619" s="32" t="s">
        <v>81</v>
      </c>
      <c r="C5619" s="32" t="s">
        <v>86</v>
      </c>
      <c r="D5619" s="32" t="s">
        <v>77</v>
      </c>
      <c r="E5619" s="33">
        <v>23</v>
      </c>
      <c r="F5619" s="34">
        <v>15652.14</v>
      </c>
      <c r="G5619" s="34">
        <v>1050.02</v>
      </c>
      <c r="H5619" s="34">
        <v>6637.73</v>
      </c>
      <c r="I5619" s="34">
        <v>1706.37</v>
      </c>
      <c r="J5619" s="35">
        <f t="shared" si="609"/>
        <v>14602.119999999999</v>
      </c>
      <c r="K5619" s="35">
        <f t="shared" si="610"/>
        <v>7964.3899999999994</v>
      </c>
      <c r="L5619" s="35">
        <f t="shared" si="611"/>
        <v>6258.0199999999995</v>
      </c>
      <c r="M5619" s="36">
        <f t="shared" si="612"/>
        <v>0.54542696539954472</v>
      </c>
      <c r="N5619" s="37">
        <f t="shared" si="613"/>
        <v>2025</v>
      </c>
      <c r="O5619" s="38" t="str">
        <f t="shared" si="614"/>
        <v>Q1</v>
      </c>
      <c r="P5619" s="37">
        <f t="shared" si="615"/>
        <v>3</v>
      </c>
    </row>
    <row r="5620" spans="1:16" x14ac:dyDescent="0.25">
      <c r="A5620" s="31">
        <v>45717</v>
      </c>
      <c r="B5620" s="32" t="s">
        <v>81</v>
      </c>
      <c r="C5620" s="32" t="s">
        <v>75</v>
      </c>
      <c r="D5620" s="32" t="s">
        <v>76</v>
      </c>
      <c r="E5620" s="33">
        <v>123</v>
      </c>
      <c r="F5620" s="34">
        <v>96655.55</v>
      </c>
      <c r="G5620" s="34">
        <v>0</v>
      </c>
      <c r="H5620" s="34">
        <v>41254.769999999997</v>
      </c>
      <c r="I5620" s="34">
        <v>0</v>
      </c>
      <c r="J5620" s="35">
        <f t="shared" si="609"/>
        <v>96655.55</v>
      </c>
      <c r="K5620" s="35">
        <f t="shared" si="610"/>
        <v>55400.780000000006</v>
      </c>
      <c r="L5620" s="35">
        <f t="shared" si="611"/>
        <v>55400.780000000006</v>
      </c>
      <c r="M5620" s="36">
        <f t="shared" si="612"/>
        <v>0.57317743264613363</v>
      </c>
      <c r="N5620" s="37">
        <f t="shared" si="613"/>
        <v>2025</v>
      </c>
      <c r="O5620" s="38" t="str">
        <f t="shared" si="614"/>
        <v>Q1</v>
      </c>
      <c r="P5620" s="37">
        <f t="shared" si="615"/>
        <v>3</v>
      </c>
    </row>
    <row r="5621" spans="1:16" x14ac:dyDescent="0.25">
      <c r="A5621" s="31">
        <v>45717</v>
      </c>
      <c r="B5621" s="32" t="s">
        <v>81</v>
      </c>
      <c r="C5621" s="32" t="s">
        <v>75</v>
      </c>
      <c r="D5621" s="32" t="s">
        <v>77</v>
      </c>
      <c r="E5621" s="33">
        <v>36</v>
      </c>
      <c r="F5621" s="34">
        <v>30718.67</v>
      </c>
      <c r="G5621" s="34">
        <v>1971.72</v>
      </c>
      <c r="H5621" s="34">
        <v>13183.52</v>
      </c>
      <c r="I5621" s="34">
        <v>0</v>
      </c>
      <c r="J5621" s="35">
        <f t="shared" si="609"/>
        <v>28746.949999999997</v>
      </c>
      <c r="K5621" s="35">
        <f t="shared" si="610"/>
        <v>15563.429999999997</v>
      </c>
      <c r="L5621" s="35">
        <f t="shared" si="611"/>
        <v>15563.429999999997</v>
      </c>
      <c r="M5621" s="36">
        <f t="shared" si="612"/>
        <v>0.5413941305077582</v>
      </c>
      <c r="N5621" s="37">
        <f t="shared" si="613"/>
        <v>2025</v>
      </c>
      <c r="O5621" s="38" t="str">
        <f t="shared" si="614"/>
        <v>Q1</v>
      </c>
      <c r="P5621" s="37">
        <f t="shared" si="615"/>
        <v>3</v>
      </c>
    </row>
    <row r="5622" spans="1:16" x14ac:dyDescent="0.25">
      <c r="A5622" s="31">
        <v>45717</v>
      </c>
      <c r="B5622" s="32" t="s">
        <v>81</v>
      </c>
      <c r="C5622" s="32" t="s">
        <v>78</v>
      </c>
      <c r="D5622" s="32" t="s">
        <v>76</v>
      </c>
      <c r="E5622" s="33">
        <v>388</v>
      </c>
      <c r="F5622" s="34">
        <v>310081.12</v>
      </c>
      <c r="G5622" s="34">
        <v>0</v>
      </c>
      <c r="H5622" s="34">
        <v>131715.07999999999</v>
      </c>
      <c r="I5622" s="34">
        <v>0</v>
      </c>
      <c r="J5622" s="35">
        <f t="shared" si="609"/>
        <v>310081.12</v>
      </c>
      <c r="K5622" s="35">
        <f t="shared" si="610"/>
        <v>178366.04</v>
      </c>
      <c r="L5622" s="35">
        <f t="shared" si="611"/>
        <v>178366.04</v>
      </c>
      <c r="M5622" s="36">
        <f t="shared" si="612"/>
        <v>0.57522379950124025</v>
      </c>
      <c r="N5622" s="37">
        <f t="shared" si="613"/>
        <v>2025</v>
      </c>
      <c r="O5622" s="38" t="str">
        <f t="shared" si="614"/>
        <v>Q1</v>
      </c>
      <c r="P5622" s="37">
        <f t="shared" si="615"/>
        <v>3</v>
      </c>
    </row>
    <row r="5623" spans="1:16" x14ac:dyDescent="0.25">
      <c r="A5623" s="31">
        <v>45717</v>
      </c>
      <c r="B5623" s="32" t="s">
        <v>81</v>
      </c>
      <c r="C5623" s="32" t="s">
        <v>78</v>
      </c>
      <c r="D5623" s="32" t="s">
        <v>77</v>
      </c>
      <c r="E5623" s="33">
        <v>42</v>
      </c>
      <c r="F5623" s="34">
        <v>32946.31</v>
      </c>
      <c r="G5623" s="34">
        <v>1647.31</v>
      </c>
      <c r="H5623" s="34">
        <v>13667.99</v>
      </c>
      <c r="I5623" s="34">
        <v>0</v>
      </c>
      <c r="J5623" s="35">
        <f t="shared" si="609"/>
        <v>31298.999999999996</v>
      </c>
      <c r="K5623" s="35">
        <f t="shared" si="610"/>
        <v>17631.009999999995</v>
      </c>
      <c r="L5623" s="35">
        <f t="shared" si="611"/>
        <v>17631.009999999995</v>
      </c>
      <c r="M5623" s="36">
        <f t="shared" si="612"/>
        <v>0.56330905140739307</v>
      </c>
      <c r="N5623" s="37">
        <f t="shared" si="613"/>
        <v>2025</v>
      </c>
      <c r="O5623" s="38" t="str">
        <f t="shared" si="614"/>
        <v>Q1</v>
      </c>
      <c r="P5623" s="37">
        <f t="shared" si="615"/>
        <v>3</v>
      </c>
    </row>
    <row r="5624" spans="1:16" x14ac:dyDescent="0.25">
      <c r="A5624" s="31">
        <v>45717</v>
      </c>
      <c r="B5624" s="32" t="s">
        <v>81</v>
      </c>
      <c r="C5624" s="32" t="s">
        <v>79</v>
      </c>
      <c r="D5624" s="32" t="s">
        <v>76</v>
      </c>
      <c r="E5624" s="33">
        <v>46</v>
      </c>
      <c r="F5624" s="34">
        <v>31029.4</v>
      </c>
      <c r="G5624" s="34">
        <v>0</v>
      </c>
      <c r="H5624" s="34">
        <v>13574.9</v>
      </c>
      <c r="I5624" s="34">
        <v>0</v>
      </c>
      <c r="J5624" s="35">
        <f t="shared" si="609"/>
        <v>31029.4</v>
      </c>
      <c r="K5624" s="35">
        <f t="shared" si="610"/>
        <v>17454.5</v>
      </c>
      <c r="L5624" s="35">
        <f t="shared" si="611"/>
        <v>17454.5</v>
      </c>
      <c r="M5624" s="36">
        <f t="shared" si="612"/>
        <v>0.56251490521892134</v>
      </c>
      <c r="N5624" s="37">
        <f t="shared" si="613"/>
        <v>2025</v>
      </c>
      <c r="O5624" s="38" t="str">
        <f t="shared" si="614"/>
        <v>Q1</v>
      </c>
      <c r="P5624" s="37">
        <f t="shared" si="615"/>
        <v>3</v>
      </c>
    </row>
    <row r="5625" spans="1:16" x14ac:dyDescent="0.25">
      <c r="A5625" s="31">
        <v>45717</v>
      </c>
      <c r="B5625" s="32" t="s">
        <v>81</v>
      </c>
      <c r="C5625" s="32" t="s">
        <v>79</v>
      </c>
      <c r="D5625" s="32" t="s">
        <v>77</v>
      </c>
      <c r="E5625" s="33">
        <v>13</v>
      </c>
      <c r="F5625" s="34">
        <v>12389.53</v>
      </c>
      <c r="G5625" s="34">
        <v>817.82</v>
      </c>
      <c r="H5625" s="34">
        <v>5109.71</v>
      </c>
      <c r="I5625" s="34">
        <v>0</v>
      </c>
      <c r="J5625" s="35">
        <f t="shared" si="609"/>
        <v>11571.710000000001</v>
      </c>
      <c r="K5625" s="35">
        <f t="shared" si="610"/>
        <v>6462.0000000000009</v>
      </c>
      <c r="L5625" s="35">
        <f t="shared" si="611"/>
        <v>6462.0000000000009</v>
      </c>
      <c r="M5625" s="36">
        <f t="shared" si="612"/>
        <v>0.5584308628543232</v>
      </c>
      <c r="N5625" s="37">
        <f t="shared" si="613"/>
        <v>2025</v>
      </c>
      <c r="O5625" s="38" t="str">
        <f t="shared" si="614"/>
        <v>Q1</v>
      </c>
      <c r="P5625" s="37">
        <f t="shared" si="615"/>
        <v>3</v>
      </c>
    </row>
    <row r="5626" spans="1:16" x14ac:dyDescent="0.25">
      <c r="A5626" s="31">
        <v>45717</v>
      </c>
      <c r="B5626" s="32" t="s">
        <v>82</v>
      </c>
      <c r="C5626" s="32" t="s">
        <v>86</v>
      </c>
      <c r="D5626" s="32" t="s">
        <v>76</v>
      </c>
      <c r="E5626" s="33">
        <v>418</v>
      </c>
      <c r="F5626" s="34">
        <v>43993.84</v>
      </c>
      <c r="G5626" s="34">
        <v>0</v>
      </c>
      <c r="H5626" s="34">
        <v>33396.31</v>
      </c>
      <c r="I5626" s="34">
        <v>5040.93</v>
      </c>
      <c r="J5626" s="35">
        <f t="shared" si="609"/>
        <v>43993.84</v>
      </c>
      <c r="K5626" s="35">
        <f t="shared" si="610"/>
        <v>10597.529999999999</v>
      </c>
      <c r="L5626" s="35">
        <f t="shared" si="611"/>
        <v>5556.5999999999985</v>
      </c>
      <c r="M5626" s="36">
        <f t="shared" si="612"/>
        <v>0.24088667868046981</v>
      </c>
      <c r="N5626" s="37">
        <f t="shared" si="613"/>
        <v>2025</v>
      </c>
      <c r="O5626" s="38" t="str">
        <f t="shared" si="614"/>
        <v>Q1</v>
      </c>
      <c r="P5626" s="37">
        <f t="shared" si="615"/>
        <v>3</v>
      </c>
    </row>
    <row r="5627" spans="1:16" x14ac:dyDescent="0.25">
      <c r="A5627" s="31">
        <v>45717</v>
      </c>
      <c r="B5627" s="32" t="s">
        <v>82</v>
      </c>
      <c r="C5627" s="32" t="s">
        <v>86</v>
      </c>
      <c r="D5627" s="32" t="s">
        <v>77</v>
      </c>
      <c r="E5627" s="33">
        <v>72</v>
      </c>
      <c r="F5627" s="34">
        <v>7090.47</v>
      </c>
      <c r="G5627" s="34">
        <v>501.81</v>
      </c>
      <c r="H5627" s="34">
        <v>5579.31</v>
      </c>
      <c r="I5627" s="34">
        <v>763.63</v>
      </c>
      <c r="J5627" s="35">
        <f t="shared" si="609"/>
        <v>6588.66</v>
      </c>
      <c r="K5627" s="35">
        <f t="shared" si="610"/>
        <v>1009.3499999999995</v>
      </c>
      <c r="L5627" s="35">
        <f t="shared" si="611"/>
        <v>245.71999999999946</v>
      </c>
      <c r="M5627" s="36">
        <f t="shared" si="612"/>
        <v>0.15319503510577256</v>
      </c>
      <c r="N5627" s="37">
        <f t="shared" si="613"/>
        <v>2025</v>
      </c>
      <c r="O5627" s="38" t="str">
        <f t="shared" si="614"/>
        <v>Q1</v>
      </c>
      <c r="P5627" s="37">
        <f t="shared" si="615"/>
        <v>3</v>
      </c>
    </row>
    <row r="5628" spans="1:16" x14ac:dyDescent="0.25">
      <c r="A5628" s="31">
        <v>45717</v>
      </c>
      <c r="B5628" s="32" t="s">
        <v>82</v>
      </c>
      <c r="C5628" s="32" t="s">
        <v>75</v>
      </c>
      <c r="D5628" s="32" t="s">
        <v>76</v>
      </c>
      <c r="E5628" s="33">
        <v>311</v>
      </c>
      <c r="F5628" s="34">
        <v>35084.550000000003</v>
      </c>
      <c r="G5628" s="34">
        <v>0</v>
      </c>
      <c r="H5628" s="34">
        <v>27362.880000000001</v>
      </c>
      <c r="I5628" s="34">
        <v>0</v>
      </c>
      <c r="J5628" s="35">
        <f t="shared" si="609"/>
        <v>35084.550000000003</v>
      </c>
      <c r="K5628" s="35">
        <f t="shared" si="610"/>
        <v>7721.6700000000019</v>
      </c>
      <c r="L5628" s="35">
        <f t="shared" si="611"/>
        <v>7721.6700000000019</v>
      </c>
      <c r="M5628" s="36">
        <f t="shared" si="612"/>
        <v>0.2200874744011253</v>
      </c>
      <c r="N5628" s="37">
        <f t="shared" si="613"/>
        <v>2025</v>
      </c>
      <c r="O5628" s="38" t="str">
        <f t="shared" si="614"/>
        <v>Q1</v>
      </c>
      <c r="P5628" s="37">
        <f t="shared" si="615"/>
        <v>3</v>
      </c>
    </row>
    <row r="5629" spans="1:16" x14ac:dyDescent="0.25">
      <c r="A5629" s="31">
        <v>45717</v>
      </c>
      <c r="B5629" s="32" t="s">
        <v>82</v>
      </c>
      <c r="C5629" s="32" t="s">
        <v>75</v>
      </c>
      <c r="D5629" s="32" t="s">
        <v>77</v>
      </c>
      <c r="E5629" s="33">
        <v>69</v>
      </c>
      <c r="F5629" s="34">
        <v>8668.01</v>
      </c>
      <c r="G5629" s="34">
        <v>580.79</v>
      </c>
      <c r="H5629" s="34">
        <v>6649.15</v>
      </c>
      <c r="I5629" s="34">
        <v>0</v>
      </c>
      <c r="J5629" s="35">
        <f t="shared" si="609"/>
        <v>8087.22</v>
      </c>
      <c r="K5629" s="35">
        <f t="shared" si="610"/>
        <v>1438.0700000000006</v>
      </c>
      <c r="L5629" s="35">
        <f t="shared" si="611"/>
        <v>1438.0700000000006</v>
      </c>
      <c r="M5629" s="36">
        <f t="shared" si="612"/>
        <v>0.1778200667225574</v>
      </c>
      <c r="N5629" s="37">
        <f t="shared" si="613"/>
        <v>2025</v>
      </c>
      <c r="O5629" s="38" t="str">
        <f t="shared" si="614"/>
        <v>Q1</v>
      </c>
      <c r="P5629" s="37">
        <f t="shared" si="615"/>
        <v>3</v>
      </c>
    </row>
    <row r="5630" spans="1:16" x14ac:dyDescent="0.25">
      <c r="A5630" s="31">
        <v>45717</v>
      </c>
      <c r="B5630" s="32" t="s">
        <v>82</v>
      </c>
      <c r="C5630" s="32" t="s">
        <v>78</v>
      </c>
      <c r="D5630" s="32" t="s">
        <v>76</v>
      </c>
      <c r="E5630" s="33">
        <v>1743</v>
      </c>
      <c r="F5630" s="34">
        <v>199663.02</v>
      </c>
      <c r="G5630" s="34">
        <v>0</v>
      </c>
      <c r="H5630" s="34">
        <v>155397.01</v>
      </c>
      <c r="I5630" s="34">
        <v>0</v>
      </c>
      <c r="J5630" s="35">
        <f t="shared" si="609"/>
        <v>199663.02</v>
      </c>
      <c r="K5630" s="35">
        <f t="shared" si="610"/>
        <v>44266.00999999998</v>
      </c>
      <c r="L5630" s="35">
        <f t="shared" si="611"/>
        <v>44266.00999999998</v>
      </c>
      <c r="M5630" s="36">
        <f t="shared" si="612"/>
        <v>0.22170359839293216</v>
      </c>
      <c r="N5630" s="37">
        <f t="shared" si="613"/>
        <v>2025</v>
      </c>
      <c r="O5630" s="38" t="str">
        <f t="shared" si="614"/>
        <v>Q1</v>
      </c>
      <c r="P5630" s="37">
        <f t="shared" si="615"/>
        <v>3</v>
      </c>
    </row>
    <row r="5631" spans="1:16" x14ac:dyDescent="0.25">
      <c r="A5631" s="31">
        <v>45717</v>
      </c>
      <c r="B5631" s="32" t="s">
        <v>82</v>
      </c>
      <c r="C5631" s="32" t="s">
        <v>78</v>
      </c>
      <c r="D5631" s="32" t="s">
        <v>77</v>
      </c>
      <c r="E5631" s="33">
        <v>218</v>
      </c>
      <c r="F5631" s="34">
        <v>27055.75</v>
      </c>
      <c r="G5631" s="34">
        <v>1352.81</v>
      </c>
      <c r="H5631" s="34">
        <v>21309.06</v>
      </c>
      <c r="I5631" s="34">
        <v>0</v>
      </c>
      <c r="J5631" s="35">
        <f t="shared" si="609"/>
        <v>25702.94</v>
      </c>
      <c r="K5631" s="35">
        <f t="shared" si="610"/>
        <v>4393.8799999999974</v>
      </c>
      <c r="L5631" s="35">
        <f t="shared" si="611"/>
        <v>4393.8799999999974</v>
      </c>
      <c r="M5631" s="36">
        <f t="shared" si="612"/>
        <v>0.17094853740467034</v>
      </c>
      <c r="N5631" s="37">
        <f t="shared" si="613"/>
        <v>2025</v>
      </c>
      <c r="O5631" s="38" t="str">
        <f t="shared" si="614"/>
        <v>Q1</v>
      </c>
      <c r="P5631" s="37">
        <f t="shared" si="615"/>
        <v>3</v>
      </c>
    </row>
    <row r="5632" spans="1:16" x14ac:dyDescent="0.25">
      <c r="A5632" s="31">
        <v>45717</v>
      </c>
      <c r="B5632" s="32" t="s">
        <v>82</v>
      </c>
      <c r="C5632" s="32" t="s">
        <v>79</v>
      </c>
      <c r="D5632" s="32" t="s">
        <v>76</v>
      </c>
      <c r="E5632" s="33">
        <v>108</v>
      </c>
      <c r="F5632" s="34">
        <v>11027.14</v>
      </c>
      <c r="G5632" s="34">
        <v>0</v>
      </c>
      <c r="H5632" s="34">
        <v>8647.23</v>
      </c>
      <c r="I5632" s="34">
        <v>0</v>
      </c>
      <c r="J5632" s="35">
        <f t="shared" si="609"/>
        <v>11027.14</v>
      </c>
      <c r="K5632" s="35">
        <f t="shared" si="610"/>
        <v>2379.91</v>
      </c>
      <c r="L5632" s="35">
        <f t="shared" si="611"/>
        <v>2379.91</v>
      </c>
      <c r="M5632" s="36">
        <f t="shared" si="612"/>
        <v>0.21582296044123861</v>
      </c>
      <c r="N5632" s="37">
        <f t="shared" si="613"/>
        <v>2025</v>
      </c>
      <c r="O5632" s="38" t="str">
        <f t="shared" si="614"/>
        <v>Q1</v>
      </c>
      <c r="P5632" s="37">
        <f t="shared" si="615"/>
        <v>3</v>
      </c>
    </row>
    <row r="5633" spans="1:16" x14ac:dyDescent="0.25">
      <c r="A5633" s="31">
        <v>45717</v>
      </c>
      <c r="B5633" s="32" t="s">
        <v>82</v>
      </c>
      <c r="C5633" s="32" t="s">
        <v>79</v>
      </c>
      <c r="D5633" s="32" t="s">
        <v>77</v>
      </c>
      <c r="E5633" s="33">
        <v>23</v>
      </c>
      <c r="F5633" s="34">
        <v>2977.01</v>
      </c>
      <c r="G5633" s="34">
        <v>216.87</v>
      </c>
      <c r="H5633" s="34">
        <v>2404.91</v>
      </c>
      <c r="I5633" s="34">
        <v>0</v>
      </c>
      <c r="J5633" s="35">
        <f t="shared" si="609"/>
        <v>2760.1400000000003</v>
      </c>
      <c r="K5633" s="35">
        <f t="shared" si="610"/>
        <v>355.23000000000047</v>
      </c>
      <c r="L5633" s="35">
        <f t="shared" si="611"/>
        <v>355.23000000000047</v>
      </c>
      <c r="M5633" s="36">
        <f t="shared" si="612"/>
        <v>0.12869999347859182</v>
      </c>
      <c r="N5633" s="37">
        <f t="shared" si="613"/>
        <v>2025</v>
      </c>
      <c r="O5633" s="38" t="str">
        <f t="shared" si="614"/>
        <v>Q1</v>
      </c>
      <c r="P5633" s="37">
        <f t="shared" si="615"/>
        <v>3</v>
      </c>
    </row>
    <row r="5634" spans="1:16" x14ac:dyDescent="0.25">
      <c r="A5634" s="31">
        <v>45717</v>
      </c>
      <c r="B5634" s="32" t="s">
        <v>83</v>
      </c>
      <c r="C5634" s="32" t="s">
        <v>86</v>
      </c>
      <c r="D5634" s="32" t="s">
        <v>76</v>
      </c>
      <c r="E5634" s="33">
        <v>155</v>
      </c>
      <c r="F5634" s="34">
        <v>118568.79</v>
      </c>
      <c r="G5634" s="34">
        <v>0</v>
      </c>
      <c r="H5634" s="34">
        <v>59178.26</v>
      </c>
      <c r="I5634" s="34">
        <v>13617.62</v>
      </c>
      <c r="J5634" s="35">
        <f t="shared" ref="J5634:J5697" si="616">F5634-G5634</f>
        <v>118568.79</v>
      </c>
      <c r="K5634" s="35">
        <f t="shared" ref="K5634:K5697" si="617">J5634-H5634</f>
        <v>59390.529999999992</v>
      </c>
      <c r="L5634" s="35">
        <f t="shared" ref="L5634:L5697" si="618">K5634-I5634</f>
        <v>45772.909999999989</v>
      </c>
      <c r="M5634" s="36">
        <f t="shared" ref="M5634:M5697" si="619">IF(J5634=0,0,K5634/J5634)</f>
        <v>0.5008951343772674</v>
      </c>
      <c r="N5634" s="37">
        <f t="shared" ref="N5634:N5697" si="620">YEAR(A5634)</f>
        <v>2025</v>
      </c>
      <c r="O5634" s="38" t="str">
        <f t="shared" ref="O5634:O5697" si="621">"Q"&amp;ROUNDUP(MONTH(A5634)/3,0)</f>
        <v>Q1</v>
      </c>
      <c r="P5634" s="37">
        <f t="shared" ref="P5634:P5697" si="622">MONTH(A5634)</f>
        <v>3</v>
      </c>
    </row>
    <row r="5635" spans="1:16" x14ac:dyDescent="0.25">
      <c r="A5635" s="31">
        <v>45717</v>
      </c>
      <c r="B5635" s="32" t="s">
        <v>83</v>
      </c>
      <c r="C5635" s="32" t="s">
        <v>86</v>
      </c>
      <c r="D5635" s="32" t="s">
        <v>77</v>
      </c>
      <c r="E5635" s="33">
        <v>39</v>
      </c>
      <c r="F5635" s="34">
        <v>22980.45</v>
      </c>
      <c r="G5635" s="34">
        <v>1464.17</v>
      </c>
      <c r="H5635" s="34">
        <v>11751.86</v>
      </c>
      <c r="I5635" s="34">
        <v>2498.2199999999998</v>
      </c>
      <c r="J5635" s="35">
        <f t="shared" si="616"/>
        <v>21516.28</v>
      </c>
      <c r="K5635" s="35">
        <f t="shared" si="617"/>
        <v>9764.4199999999983</v>
      </c>
      <c r="L5635" s="35">
        <f t="shared" si="618"/>
        <v>7266.1999999999989</v>
      </c>
      <c r="M5635" s="36">
        <f t="shared" si="619"/>
        <v>0.45381543649738704</v>
      </c>
      <c r="N5635" s="37">
        <f t="shared" si="620"/>
        <v>2025</v>
      </c>
      <c r="O5635" s="38" t="str">
        <f t="shared" si="621"/>
        <v>Q1</v>
      </c>
      <c r="P5635" s="37">
        <f t="shared" si="622"/>
        <v>3</v>
      </c>
    </row>
    <row r="5636" spans="1:16" x14ac:dyDescent="0.25">
      <c r="A5636" s="31">
        <v>45717</v>
      </c>
      <c r="B5636" s="32" t="s">
        <v>83</v>
      </c>
      <c r="C5636" s="32" t="s">
        <v>75</v>
      </c>
      <c r="D5636" s="32" t="s">
        <v>76</v>
      </c>
      <c r="E5636" s="33">
        <v>165</v>
      </c>
      <c r="F5636" s="34">
        <v>121140.53</v>
      </c>
      <c r="G5636" s="34">
        <v>0</v>
      </c>
      <c r="H5636" s="34">
        <v>62905.53</v>
      </c>
      <c r="I5636" s="34">
        <v>0</v>
      </c>
      <c r="J5636" s="35">
        <f t="shared" si="616"/>
        <v>121140.53</v>
      </c>
      <c r="K5636" s="35">
        <f t="shared" si="617"/>
        <v>58235</v>
      </c>
      <c r="L5636" s="35">
        <f t="shared" si="618"/>
        <v>58235</v>
      </c>
      <c r="M5636" s="36">
        <f t="shared" si="619"/>
        <v>0.48072267803352026</v>
      </c>
      <c r="N5636" s="37">
        <f t="shared" si="620"/>
        <v>2025</v>
      </c>
      <c r="O5636" s="38" t="str">
        <f t="shared" si="621"/>
        <v>Q1</v>
      </c>
      <c r="P5636" s="37">
        <f t="shared" si="622"/>
        <v>3</v>
      </c>
    </row>
    <row r="5637" spans="1:16" x14ac:dyDescent="0.25">
      <c r="A5637" s="31">
        <v>45717</v>
      </c>
      <c r="B5637" s="32" t="s">
        <v>83</v>
      </c>
      <c r="C5637" s="32" t="s">
        <v>75</v>
      </c>
      <c r="D5637" s="32" t="s">
        <v>77</v>
      </c>
      <c r="E5637" s="33">
        <v>23</v>
      </c>
      <c r="F5637" s="34">
        <v>18353.05</v>
      </c>
      <c r="G5637" s="34">
        <v>1214.83</v>
      </c>
      <c r="H5637" s="34">
        <v>9195.52</v>
      </c>
      <c r="I5637" s="34">
        <v>0</v>
      </c>
      <c r="J5637" s="35">
        <f t="shared" si="616"/>
        <v>17138.22</v>
      </c>
      <c r="K5637" s="35">
        <f t="shared" si="617"/>
        <v>7942.7000000000007</v>
      </c>
      <c r="L5637" s="35">
        <f t="shared" si="618"/>
        <v>7942.7000000000007</v>
      </c>
      <c r="M5637" s="36">
        <f t="shared" si="619"/>
        <v>0.46344952976446796</v>
      </c>
      <c r="N5637" s="37">
        <f t="shared" si="620"/>
        <v>2025</v>
      </c>
      <c r="O5637" s="38" t="str">
        <f t="shared" si="621"/>
        <v>Q1</v>
      </c>
      <c r="P5637" s="37">
        <f t="shared" si="622"/>
        <v>3</v>
      </c>
    </row>
    <row r="5638" spans="1:16" x14ac:dyDescent="0.25">
      <c r="A5638" s="31">
        <v>45717</v>
      </c>
      <c r="B5638" s="32" t="s">
        <v>83</v>
      </c>
      <c r="C5638" s="32" t="s">
        <v>78</v>
      </c>
      <c r="D5638" s="32" t="s">
        <v>76</v>
      </c>
      <c r="E5638" s="33">
        <v>431</v>
      </c>
      <c r="F5638" s="34">
        <v>270386.15999999997</v>
      </c>
      <c r="G5638" s="34">
        <v>0</v>
      </c>
      <c r="H5638" s="34">
        <v>137261.26999999999</v>
      </c>
      <c r="I5638" s="34">
        <v>0</v>
      </c>
      <c r="J5638" s="35">
        <f t="shared" si="616"/>
        <v>270386.15999999997</v>
      </c>
      <c r="K5638" s="35">
        <f t="shared" si="617"/>
        <v>133124.88999999998</v>
      </c>
      <c r="L5638" s="35">
        <f t="shared" si="618"/>
        <v>133124.88999999998</v>
      </c>
      <c r="M5638" s="36">
        <f t="shared" si="619"/>
        <v>0.49235097683993884</v>
      </c>
      <c r="N5638" s="37">
        <f t="shared" si="620"/>
        <v>2025</v>
      </c>
      <c r="O5638" s="38" t="str">
        <f t="shared" si="621"/>
        <v>Q1</v>
      </c>
      <c r="P5638" s="37">
        <f t="shared" si="622"/>
        <v>3</v>
      </c>
    </row>
    <row r="5639" spans="1:16" x14ac:dyDescent="0.25">
      <c r="A5639" s="31">
        <v>45717</v>
      </c>
      <c r="B5639" s="32" t="s">
        <v>83</v>
      </c>
      <c r="C5639" s="32" t="s">
        <v>78</v>
      </c>
      <c r="D5639" s="32" t="s">
        <v>77</v>
      </c>
      <c r="E5639" s="33">
        <v>54</v>
      </c>
      <c r="F5639" s="34">
        <v>34244.17</v>
      </c>
      <c r="G5639" s="34">
        <v>1712.22</v>
      </c>
      <c r="H5639" s="34">
        <v>17516.46</v>
      </c>
      <c r="I5639" s="34">
        <v>0</v>
      </c>
      <c r="J5639" s="35">
        <f t="shared" si="616"/>
        <v>32531.949999999997</v>
      </c>
      <c r="K5639" s="35">
        <f t="shared" si="617"/>
        <v>15015.489999999998</v>
      </c>
      <c r="L5639" s="35">
        <f t="shared" si="618"/>
        <v>15015.489999999998</v>
      </c>
      <c r="M5639" s="36">
        <f t="shared" si="619"/>
        <v>0.46156132663427796</v>
      </c>
      <c r="N5639" s="37">
        <f t="shared" si="620"/>
        <v>2025</v>
      </c>
      <c r="O5639" s="38" t="str">
        <f t="shared" si="621"/>
        <v>Q1</v>
      </c>
      <c r="P5639" s="37">
        <f t="shared" si="622"/>
        <v>3</v>
      </c>
    </row>
    <row r="5640" spans="1:16" x14ac:dyDescent="0.25">
      <c r="A5640" s="31">
        <v>45717</v>
      </c>
      <c r="B5640" s="32" t="s">
        <v>83</v>
      </c>
      <c r="C5640" s="32" t="s">
        <v>79</v>
      </c>
      <c r="D5640" s="32" t="s">
        <v>76</v>
      </c>
      <c r="E5640" s="33">
        <v>43</v>
      </c>
      <c r="F5640" s="34">
        <v>25487.73</v>
      </c>
      <c r="G5640" s="34">
        <v>0</v>
      </c>
      <c r="H5640" s="34">
        <v>12574.6</v>
      </c>
      <c r="I5640" s="34">
        <v>0</v>
      </c>
      <c r="J5640" s="35">
        <f t="shared" si="616"/>
        <v>25487.73</v>
      </c>
      <c r="K5640" s="35">
        <f t="shared" si="617"/>
        <v>12913.13</v>
      </c>
      <c r="L5640" s="35">
        <f t="shared" si="618"/>
        <v>12913.13</v>
      </c>
      <c r="M5640" s="36">
        <f t="shared" si="619"/>
        <v>0.50664103864879295</v>
      </c>
      <c r="N5640" s="37">
        <f t="shared" si="620"/>
        <v>2025</v>
      </c>
      <c r="O5640" s="38" t="str">
        <f t="shared" si="621"/>
        <v>Q1</v>
      </c>
      <c r="P5640" s="37">
        <f t="shared" si="622"/>
        <v>3</v>
      </c>
    </row>
    <row r="5641" spans="1:16" x14ac:dyDescent="0.25">
      <c r="A5641" s="31">
        <v>45717</v>
      </c>
      <c r="B5641" s="32" t="s">
        <v>83</v>
      </c>
      <c r="C5641" s="32" t="s">
        <v>79</v>
      </c>
      <c r="D5641" s="32" t="s">
        <v>77</v>
      </c>
      <c r="E5641" s="33">
        <v>13</v>
      </c>
      <c r="F5641" s="34">
        <v>10458.24</v>
      </c>
      <c r="G5641" s="34">
        <v>784.64</v>
      </c>
      <c r="H5641" s="34">
        <v>5436.27</v>
      </c>
      <c r="I5641" s="34">
        <v>0</v>
      </c>
      <c r="J5641" s="35">
        <f t="shared" si="616"/>
        <v>9673.6</v>
      </c>
      <c r="K5641" s="35">
        <f t="shared" si="617"/>
        <v>4237.33</v>
      </c>
      <c r="L5641" s="35">
        <f t="shared" si="618"/>
        <v>4237.33</v>
      </c>
      <c r="M5641" s="36">
        <f t="shared" si="619"/>
        <v>0.43803030929540188</v>
      </c>
      <c r="N5641" s="37">
        <f t="shared" si="620"/>
        <v>2025</v>
      </c>
      <c r="O5641" s="38" t="str">
        <f t="shared" si="621"/>
        <v>Q1</v>
      </c>
      <c r="P5641" s="37">
        <f t="shared" si="622"/>
        <v>3</v>
      </c>
    </row>
    <row r="5642" spans="1:16" x14ac:dyDescent="0.25">
      <c r="A5642" s="31">
        <v>45717</v>
      </c>
      <c r="B5642" s="32" t="s">
        <v>84</v>
      </c>
      <c r="C5642" s="32" t="s">
        <v>86</v>
      </c>
      <c r="D5642" s="32" t="s">
        <v>76</v>
      </c>
      <c r="E5642" s="33">
        <v>85</v>
      </c>
      <c r="F5642" s="34">
        <v>373269.36</v>
      </c>
      <c r="G5642" s="34">
        <v>0</v>
      </c>
      <c r="H5642" s="34">
        <v>289370.12</v>
      </c>
      <c r="I5642" s="34">
        <v>42896.639999999999</v>
      </c>
      <c r="J5642" s="35">
        <f t="shared" si="616"/>
        <v>373269.36</v>
      </c>
      <c r="K5642" s="35">
        <f t="shared" si="617"/>
        <v>83899.239999999991</v>
      </c>
      <c r="L5642" s="35">
        <f t="shared" si="618"/>
        <v>41002.599999999991</v>
      </c>
      <c r="M5642" s="36">
        <f t="shared" si="619"/>
        <v>0.22476862285187296</v>
      </c>
      <c r="N5642" s="37">
        <f t="shared" si="620"/>
        <v>2025</v>
      </c>
      <c r="O5642" s="38" t="str">
        <f t="shared" si="621"/>
        <v>Q1</v>
      </c>
      <c r="P5642" s="37">
        <f t="shared" si="622"/>
        <v>3</v>
      </c>
    </row>
    <row r="5643" spans="1:16" x14ac:dyDescent="0.25">
      <c r="A5643" s="31">
        <v>45717</v>
      </c>
      <c r="B5643" s="32" t="s">
        <v>84</v>
      </c>
      <c r="C5643" s="32" t="s">
        <v>86</v>
      </c>
      <c r="D5643" s="32" t="s">
        <v>77</v>
      </c>
      <c r="E5643" s="33">
        <v>17</v>
      </c>
      <c r="F5643" s="34">
        <v>85643.96</v>
      </c>
      <c r="G5643" s="34">
        <v>4937.37</v>
      </c>
      <c r="H5643" s="34">
        <v>69626.490000000005</v>
      </c>
      <c r="I5643" s="34">
        <v>9342.4500000000007</v>
      </c>
      <c r="J5643" s="35">
        <f t="shared" si="616"/>
        <v>80706.590000000011</v>
      </c>
      <c r="K5643" s="35">
        <f t="shared" si="617"/>
        <v>11080.100000000006</v>
      </c>
      <c r="L5643" s="35">
        <f t="shared" si="618"/>
        <v>1737.6500000000051</v>
      </c>
      <c r="M5643" s="36">
        <f t="shared" si="619"/>
        <v>0.13728866502723017</v>
      </c>
      <c r="N5643" s="37">
        <f t="shared" si="620"/>
        <v>2025</v>
      </c>
      <c r="O5643" s="38" t="str">
        <f t="shared" si="621"/>
        <v>Q1</v>
      </c>
      <c r="P5643" s="37">
        <f t="shared" si="622"/>
        <v>3</v>
      </c>
    </row>
    <row r="5644" spans="1:16" x14ac:dyDescent="0.25">
      <c r="A5644" s="31">
        <v>45717</v>
      </c>
      <c r="B5644" s="32" t="s">
        <v>84</v>
      </c>
      <c r="C5644" s="32" t="s">
        <v>75</v>
      </c>
      <c r="D5644" s="32" t="s">
        <v>76</v>
      </c>
      <c r="E5644" s="33">
        <v>76</v>
      </c>
      <c r="F5644" s="34">
        <v>345171.53</v>
      </c>
      <c r="G5644" s="34">
        <v>0</v>
      </c>
      <c r="H5644" s="34">
        <v>273576.07</v>
      </c>
      <c r="I5644" s="34">
        <v>0</v>
      </c>
      <c r="J5644" s="35">
        <f t="shared" si="616"/>
        <v>345171.53</v>
      </c>
      <c r="K5644" s="35">
        <f t="shared" si="617"/>
        <v>71595.460000000021</v>
      </c>
      <c r="L5644" s="35">
        <f t="shared" si="618"/>
        <v>71595.460000000021</v>
      </c>
      <c r="M5644" s="36">
        <f t="shared" si="619"/>
        <v>0.20741994567164915</v>
      </c>
      <c r="N5644" s="37">
        <f t="shared" si="620"/>
        <v>2025</v>
      </c>
      <c r="O5644" s="38" t="str">
        <f t="shared" si="621"/>
        <v>Q1</v>
      </c>
      <c r="P5644" s="37">
        <f t="shared" si="622"/>
        <v>3</v>
      </c>
    </row>
    <row r="5645" spans="1:16" x14ac:dyDescent="0.25">
      <c r="A5645" s="31">
        <v>45717</v>
      </c>
      <c r="B5645" s="32" t="s">
        <v>84</v>
      </c>
      <c r="C5645" s="32" t="s">
        <v>75</v>
      </c>
      <c r="D5645" s="32" t="s">
        <v>77</v>
      </c>
      <c r="E5645" s="33">
        <v>18</v>
      </c>
      <c r="F5645" s="34">
        <v>64907.88</v>
      </c>
      <c r="G5645" s="34">
        <v>4025.23</v>
      </c>
      <c r="H5645" s="34">
        <v>51341.14</v>
      </c>
      <c r="I5645" s="34">
        <v>0</v>
      </c>
      <c r="J5645" s="35">
        <f t="shared" si="616"/>
        <v>60882.649999999994</v>
      </c>
      <c r="K5645" s="35">
        <f t="shared" si="617"/>
        <v>9541.5099999999948</v>
      </c>
      <c r="L5645" s="35">
        <f t="shared" si="618"/>
        <v>9541.5099999999948</v>
      </c>
      <c r="M5645" s="36">
        <f t="shared" si="619"/>
        <v>0.15671968943533168</v>
      </c>
      <c r="N5645" s="37">
        <f t="shared" si="620"/>
        <v>2025</v>
      </c>
      <c r="O5645" s="38" t="str">
        <f t="shared" si="621"/>
        <v>Q1</v>
      </c>
      <c r="P5645" s="37">
        <f t="shared" si="622"/>
        <v>3</v>
      </c>
    </row>
    <row r="5646" spans="1:16" x14ac:dyDescent="0.25">
      <c r="A5646" s="31">
        <v>45717</v>
      </c>
      <c r="B5646" s="32" t="s">
        <v>84</v>
      </c>
      <c r="C5646" s="32" t="s">
        <v>78</v>
      </c>
      <c r="D5646" s="32" t="s">
        <v>76</v>
      </c>
      <c r="E5646" s="33">
        <v>185</v>
      </c>
      <c r="F5646" s="34">
        <v>863711.65</v>
      </c>
      <c r="G5646" s="34">
        <v>0</v>
      </c>
      <c r="H5646" s="34">
        <v>681774.13</v>
      </c>
      <c r="I5646" s="34">
        <v>0</v>
      </c>
      <c r="J5646" s="35">
        <f t="shared" si="616"/>
        <v>863711.65</v>
      </c>
      <c r="K5646" s="35">
        <f t="shared" si="617"/>
        <v>181937.52000000002</v>
      </c>
      <c r="L5646" s="35">
        <f t="shared" si="618"/>
        <v>181937.52000000002</v>
      </c>
      <c r="M5646" s="36">
        <f t="shared" si="619"/>
        <v>0.2106461340425361</v>
      </c>
      <c r="N5646" s="37">
        <f t="shared" si="620"/>
        <v>2025</v>
      </c>
      <c r="O5646" s="38" t="str">
        <f t="shared" si="621"/>
        <v>Q1</v>
      </c>
      <c r="P5646" s="37">
        <f t="shared" si="622"/>
        <v>3</v>
      </c>
    </row>
    <row r="5647" spans="1:16" x14ac:dyDescent="0.25">
      <c r="A5647" s="31">
        <v>45717</v>
      </c>
      <c r="B5647" s="32" t="s">
        <v>84</v>
      </c>
      <c r="C5647" s="32" t="s">
        <v>78</v>
      </c>
      <c r="D5647" s="32" t="s">
        <v>77</v>
      </c>
      <c r="E5647" s="33">
        <v>19</v>
      </c>
      <c r="F5647" s="34">
        <v>103233.31</v>
      </c>
      <c r="G5647" s="34">
        <v>5161.68</v>
      </c>
      <c r="H5647" s="34">
        <v>79504.19</v>
      </c>
      <c r="I5647" s="34">
        <v>0</v>
      </c>
      <c r="J5647" s="35">
        <f t="shared" si="616"/>
        <v>98071.63</v>
      </c>
      <c r="K5647" s="35">
        <f t="shared" si="617"/>
        <v>18567.440000000002</v>
      </c>
      <c r="L5647" s="35">
        <f t="shared" si="618"/>
        <v>18567.440000000002</v>
      </c>
      <c r="M5647" s="36">
        <f t="shared" si="619"/>
        <v>0.18932529213596228</v>
      </c>
      <c r="N5647" s="37">
        <f t="shared" si="620"/>
        <v>2025</v>
      </c>
      <c r="O5647" s="38" t="str">
        <f t="shared" si="621"/>
        <v>Q1</v>
      </c>
      <c r="P5647" s="37">
        <f t="shared" si="622"/>
        <v>3</v>
      </c>
    </row>
    <row r="5648" spans="1:16" x14ac:dyDescent="0.25">
      <c r="A5648" s="31">
        <v>45717</v>
      </c>
      <c r="B5648" s="32" t="s">
        <v>84</v>
      </c>
      <c r="C5648" s="32" t="s">
        <v>79</v>
      </c>
      <c r="D5648" s="32" t="s">
        <v>76</v>
      </c>
      <c r="E5648" s="33">
        <v>34</v>
      </c>
      <c r="F5648" s="34">
        <v>142390.54</v>
      </c>
      <c r="G5648" s="34">
        <v>0</v>
      </c>
      <c r="H5648" s="34">
        <v>107739.94</v>
      </c>
      <c r="I5648" s="34">
        <v>0</v>
      </c>
      <c r="J5648" s="35">
        <f t="shared" si="616"/>
        <v>142390.54</v>
      </c>
      <c r="K5648" s="35">
        <f t="shared" si="617"/>
        <v>34650.600000000006</v>
      </c>
      <c r="L5648" s="35">
        <f t="shared" si="618"/>
        <v>34650.600000000006</v>
      </c>
      <c r="M5648" s="36">
        <f t="shared" si="619"/>
        <v>0.24334903147357967</v>
      </c>
      <c r="N5648" s="37">
        <f t="shared" si="620"/>
        <v>2025</v>
      </c>
      <c r="O5648" s="38" t="str">
        <f t="shared" si="621"/>
        <v>Q1</v>
      </c>
      <c r="P5648" s="37">
        <f t="shared" si="622"/>
        <v>3</v>
      </c>
    </row>
    <row r="5649" spans="1:16" x14ac:dyDescent="0.25">
      <c r="A5649" s="31">
        <v>45717</v>
      </c>
      <c r="B5649" s="32" t="s">
        <v>84</v>
      </c>
      <c r="C5649" s="32" t="s">
        <v>79</v>
      </c>
      <c r="D5649" s="32" t="s">
        <v>77</v>
      </c>
      <c r="E5649" s="33">
        <v>5</v>
      </c>
      <c r="F5649" s="34">
        <v>20406.21</v>
      </c>
      <c r="G5649" s="34">
        <v>1486.65</v>
      </c>
      <c r="H5649" s="34">
        <v>13333.12</v>
      </c>
      <c r="I5649" s="34">
        <v>0</v>
      </c>
      <c r="J5649" s="35">
        <f t="shared" si="616"/>
        <v>18919.559999999998</v>
      </c>
      <c r="K5649" s="35">
        <f t="shared" si="617"/>
        <v>5586.4399999999969</v>
      </c>
      <c r="L5649" s="35">
        <f t="shared" si="618"/>
        <v>5586.4399999999969</v>
      </c>
      <c r="M5649" s="36">
        <f t="shared" si="619"/>
        <v>0.29527325159781714</v>
      </c>
      <c r="N5649" s="37">
        <f t="shared" si="620"/>
        <v>2025</v>
      </c>
      <c r="O5649" s="38" t="str">
        <f t="shared" si="621"/>
        <v>Q1</v>
      </c>
      <c r="P5649" s="37">
        <f t="shared" si="622"/>
        <v>3</v>
      </c>
    </row>
    <row r="5650" spans="1:16" x14ac:dyDescent="0.25">
      <c r="A5650" s="31">
        <v>45717</v>
      </c>
      <c r="B5650" s="32" t="s">
        <v>85</v>
      </c>
      <c r="C5650" s="32" t="s">
        <v>86</v>
      </c>
      <c r="D5650" s="32" t="s">
        <v>76</v>
      </c>
      <c r="E5650" s="33">
        <v>66</v>
      </c>
      <c r="F5650" s="34">
        <v>86194.83</v>
      </c>
      <c r="G5650" s="34">
        <v>0</v>
      </c>
      <c r="H5650" s="34">
        <v>46752.03</v>
      </c>
      <c r="I5650" s="34">
        <v>9900.11</v>
      </c>
      <c r="J5650" s="35">
        <f t="shared" si="616"/>
        <v>86194.83</v>
      </c>
      <c r="K5650" s="35">
        <f t="shared" si="617"/>
        <v>39442.800000000003</v>
      </c>
      <c r="L5650" s="35">
        <f t="shared" si="618"/>
        <v>29542.690000000002</v>
      </c>
      <c r="M5650" s="36">
        <f t="shared" si="619"/>
        <v>0.45760053126156175</v>
      </c>
      <c r="N5650" s="37">
        <f t="shared" si="620"/>
        <v>2025</v>
      </c>
      <c r="O5650" s="38" t="str">
        <f t="shared" si="621"/>
        <v>Q1</v>
      </c>
      <c r="P5650" s="37">
        <f t="shared" si="622"/>
        <v>3</v>
      </c>
    </row>
    <row r="5651" spans="1:16" x14ac:dyDescent="0.25">
      <c r="A5651" s="31">
        <v>45717</v>
      </c>
      <c r="B5651" s="32" t="s">
        <v>85</v>
      </c>
      <c r="C5651" s="32" t="s">
        <v>86</v>
      </c>
      <c r="D5651" s="32" t="s">
        <v>77</v>
      </c>
      <c r="E5651" s="33">
        <v>10</v>
      </c>
      <c r="F5651" s="34">
        <v>12393.1</v>
      </c>
      <c r="G5651" s="34">
        <v>793</v>
      </c>
      <c r="H5651" s="34">
        <v>5980.24</v>
      </c>
      <c r="I5651" s="34">
        <v>1339.18</v>
      </c>
      <c r="J5651" s="35">
        <f t="shared" si="616"/>
        <v>11600.1</v>
      </c>
      <c r="K5651" s="35">
        <f t="shared" si="617"/>
        <v>5619.8600000000006</v>
      </c>
      <c r="L5651" s="35">
        <f t="shared" si="618"/>
        <v>4280.68</v>
      </c>
      <c r="M5651" s="36">
        <f t="shared" si="619"/>
        <v>0.48446651321971368</v>
      </c>
      <c r="N5651" s="37">
        <f t="shared" si="620"/>
        <v>2025</v>
      </c>
      <c r="O5651" s="38" t="str">
        <f t="shared" si="621"/>
        <v>Q1</v>
      </c>
      <c r="P5651" s="37">
        <f t="shared" si="622"/>
        <v>3</v>
      </c>
    </row>
    <row r="5652" spans="1:16" x14ac:dyDescent="0.25">
      <c r="A5652" s="31">
        <v>45717</v>
      </c>
      <c r="B5652" s="32" t="s">
        <v>85</v>
      </c>
      <c r="C5652" s="32" t="s">
        <v>75</v>
      </c>
      <c r="D5652" s="32" t="s">
        <v>76</v>
      </c>
      <c r="E5652" s="33">
        <v>50</v>
      </c>
      <c r="F5652" s="34">
        <v>63399.65</v>
      </c>
      <c r="G5652" s="34">
        <v>0</v>
      </c>
      <c r="H5652" s="34">
        <v>32059.32</v>
      </c>
      <c r="I5652" s="34">
        <v>0</v>
      </c>
      <c r="J5652" s="35">
        <f t="shared" si="616"/>
        <v>63399.65</v>
      </c>
      <c r="K5652" s="35">
        <f t="shared" si="617"/>
        <v>31340.33</v>
      </c>
      <c r="L5652" s="35">
        <f t="shared" si="618"/>
        <v>31340.33</v>
      </c>
      <c r="M5652" s="36">
        <f t="shared" si="619"/>
        <v>0.49432970055828385</v>
      </c>
      <c r="N5652" s="37">
        <f t="shared" si="620"/>
        <v>2025</v>
      </c>
      <c r="O5652" s="38" t="str">
        <f t="shared" si="621"/>
        <v>Q1</v>
      </c>
      <c r="P5652" s="37">
        <f t="shared" si="622"/>
        <v>3</v>
      </c>
    </row>
    <row r="5653" spans="1:16" x14ac:dyDescent="0.25">
      <c r="A5653" s="31">
        <v>45717</v>
      </c>
      <c r="B5653" s="32" t="s">
        <v>85</v>
      </c>
      <c r="C5653" s="32" t="s">
        <v>75</v>
      </c>
      <c r="D5653" s="32" t="s">
        <v>77</v>
      </c>
      <c r="E5653" s="33">
        <v>16</v>
      </c>
      <c r="F5653" s="34">
        <v>19855.25</v>
      </c>
      <c r="G5653" s="34">
        <v>1232.73</v>
      </c>
      <c r="H5653" s="34">
        <v>10610.68</v>
      </c>
      <c r="I5653" s="34">
        <v>0</v>
      </c>
      <c r="J5653" s="35">
        <f t="shared" si="616"/>
        <v>18622.52</v>
      </c>
      <c r="K5653" s="35">
        <f t="shared" si="617"/>
        <v>8011.84</v>
      </c>
      <c r="L5653" s="35">
        <f t="shared" si="618"/>
        <v>8011.84</v>
      </c>
      <c r="M5653" s="36">
        <f t="shared" si="619"/>
        <v>0.43022319213511384</v>
      </c>
      <c r="N5653" s="37">
        <f t="shared" si="620"/>
        <v>2025</v>
      </c>
      <c r="O5653" s="38" t="str">
        <f t="shared" si="621"/>
        <v>Q1</v>
      </c>
      <c r="P5653" s="37">
        <f t="shared" si="622"/>
        <v>3</v>
      </c>
    </row>
    <row r="5654" spans="1:16" x14ac:dyDescent="0.25">
      <c r="A5654" s="31">
        <v>45717</v>
      </c>
      <c r="B5654" s="32" t="s">
        <v>85</v>
      </c>
      <c r="C5654" s="32" t="s">
        <v>78</v>
      </c>
      <c r="D5654" s="32" t="s">
        <v>76</v>
      </c>
      <c r="E5654" s="33">
        <v>163</v>
      </c>
      <c r="F5654" s="34">
        <v>231151.24</v>
      </c>
      <c r="G5654" s="34">
        <v>0</v>
      </c>
      <c r="H5654" s="34">
        <v>118466.41</v>
      </c>
      <c r="I5654" s="34">
        <v>0</v>
      </c>
      <c r="J5654" s="35">
        <f t="shared" si="616"/>
        <v>231151.24</v>
      </c>
      <c r="K5654" s="35">
        <f t="shared" si="617"/>
        <v>112684.82999999999</v>
      </c>
      <c r="L5654" s="35">
        <f t="shared" si="618"/>
        <v>112684.82999999999</v>
      </c>
      <c r="M5654" s="36">
        <f t="shared" si="619"/>
        <v>0.4874939455224207</v>
      </c>
      <c r="N5654" s="37">
        <f t="shared" si="620"/>
        <v>2025</v>
      </c>
      <c r="O5654" s="38" t="str">
        <f t="shared" si="621"/>
        <v>Q1</v>
      </c>
      <c r="P5654" s="37">
        <f t="shared" si="622"/>
        <v>3</v>
      </c>
    </row>
    <row r="5655" spans="1:16" x14ac:dyDescent="0.25">
      <c r="A5655" s="31">
        <v>45717</v>
      </c>
      <c r="B5655" s="32" t="s">
        <v>85</v>
      </c>
      <c r="C5655" s="32" t="s">
        <v>78</v>
      </c>
      <c r="D5655" s="32" t="s">
        <v>77</v>
      </c>
      <c r="E5655" s="33">
        <v>27</v>
      </c>
      <c r="F5655" s="34">
        <v>42345.73</v>
      </c>
      <c r="G5655" s="34">
        <v>2117.2800000000002</v>
      </c>
      <c r="H5655" s="34">
        <v>21290.639999999999</v>
      </c>
      <c r="I5655" s="34">
        <v>0</v>
      </c>
      <c r="J5655" s="35">
        <f t="shared" si="616"/>
        <v>40228.450000000004</v>
      </c>
      <c r="K5655" s="35">
        <f t="shared" si="617"/>
        <v>18937.810000000005</v>
      </c>
      <c r="L5655" s="35">
        <f t="shared" si="618"/>
        <v>18937.810000000005</v>
      </c>
      <c r="M5655" s="36">
        <f t="shared" si="619"/>
        <v>0.47075664113332738</v>
      </c>
      <c r="N5655" s="37">
        <f t="shared" si="620"/>
        <v>2025</v>
      </c>
      <c r="O5655" s="38" t="str">
        <f t="shared" si="621"/>
        <v>Q1</v>
      </c>
      <c r="P5655" s="37">
        <f t="shared" si="622"/>
        <v>3</v>
      </c>
    </row>
    <row r="5656" spans="1:16" x14ac:dyDescent="0.25">
      <c r="A5656" s="31">
        <v>45717</v>
      </c>
      <c r="B5656" s="32" t="s">
        <v>85</v>
      </c>
      <c r="C5656" s="32" t="s">
        <v>79</v>
      </c>
      <c r="D5656" s="32" t="s">
        <v>76</v>
      </c>
      <c r="E5656" s="33">
        <v>22</v>
      </c>
      <c r="F5656" s="34">
        <v>21353.91</v>
      </c>
      <c r="G5656" s="34">
        <v>0</v>
      </c>
      <c r="H5656" s="34">
        <v>10828.64</v>
      </c>
      <c r="I5656" s="34">
        <v>0</v>
      </c>
      <c r="J5656" s="35">
        <f t="shared" si="616"/>
        <v>21353.91</v>
      </c>
      <c r="K5656" s="35">
        <f t="shared" si="617"/>
        <v>10525.27</v>
      </c>
      <c r="L5656" s="35">
        <f t="shared" si="618"/>
        <v>10525.27</v>
      </c>
      <c r="M5656" s="36">
        <f t="shared" si="619"/>
        <v>0.49289661705982651</v>
      </c>
      <c r="N5656" s="37">
        <f t="shared" si="620"/>
        <v>2025</v>
      </c>
      <c r="O5656" s="38" t="str">
        <f t="shared" si="621"/>
        <v>Q1</v>
      </c>
      <c r="P5656" s="37">
        <f t="shared" si="622"/>
        <v>3</v>
      </c>
    </row>
    <row r="5657" spans="1:16" x14ac:dyDescent="0.25">
      <c r="A5657" s="31">
        <v>45717</v>
      </c>
      <c r="B5657" s="32" t="s">
        <v>85</v>
      </c>
      <c r="C5657" s="32" t="s">
        <v>79</v>
      </c>
      <c r="D5657" s="32" t="s">
        <v>77</v>
      </c>
      <c r="E5657" s="33">
        <v>4</v>
      </c>
      <c r="F5657" s="34">
        <v>6639.93</v>
      </c>
      <c r="G5657" s="34">
        <v>409.37</v>
      </c>
      <c r="H5657" s="34">
        <v>3628.11</v>
      </c>
      <c r="I5657" s="34">
        <v>0</v>
      </c>
      <c r="J5657" s="35">
        <f t="shared" si="616"/>
        <v>6230.56</v>
      </c>
      <c r="K5657" s="35">
        <f t="shared" si="617"/>
        <v>2602.4500000000003</v>
      </c>
      <c r="L5657" s="35">
        <f t="shared" si="618"/>
        <v>2602.4500000000003</v>
      </c>
      <c r="M5657" s="36">
        <f t="shared" si="619"/>
        <v>0.41769118666700911</v>
      </c>
      <c r="N5657" s="37">
        <f t="shared" si="620"/>
        <v>2025</v>
      </c>
      <c r="O5657" s="38" t="str">
        <f t="shared" si="621"/>
        <v>Q1</v>
      </c>
      <c r="P5657" s="37">
        <f t="shared" si="622"/>
        <v>3</v>
      </c>
    </row>
    <row r="5658" spans="1:16" x14ac:dyDescent="0.25">
      <c r="A5658" s="31">
        <v>45748</v>
      </c>
      <c r="B5658" s="32" t="s">
        <v>74</v>
      </c>
      <c r="C5658" s="32" t="s">
        <v>86</v>
      </c>
      <c r="D5658" s="32" t="s">
        <v>76</v>
      </c>
      <c r="E5658" s="33">
        <v>207</v>
      </c>
      <c r="F5658" s="34">
        <v>96011.09</v>
      </c>
      <c r="G5658" s="34">
        <v>0</v>
      </c>
      <c r="H5658" s="34">
        <v>54333.09</v>
      </c>
      <c r="I5658" s="34">
        <v>11018.44</v>
      </c>
      <c r="J5658" s="35">
        <f t="shared" si="616"/>
        <v>96011.09</v>
      </c>
      <c r="K5658" s="35">
        <f t="shared" si="617"/>
        <v>41678</v>
      </c>
      <c r="L5658" s="35">
        <f t="shared" si="618"/>
        <v>30659.559999999998</v>
      </c>
      <c r="M5658" s="36">
        <f t="shared" si="619"/>
        <v>0.43409568623791273</v>
      </c>
      <c r="N5658" s="37">
        <f t="shared" si="620"/>
        <v>2025</v>
      </c>
      <c r="O5658" s="38" t="str">
        <f t="shared" si="621"/>
        <v>Q2</v>
      </c>
      <c r="P5658" s="37">
        <f t="shared" si="622"/>
        <v>4</v>
      </c>
    </row>
    <row r="5659" spans="1:16" x14ac:dyDescent="0.25">
      <c r="A5659" s="31">
        <v>45748</v>
      </c>
      <c r="B5659" s="32" t="s">
        <v>74</v>
      </c>
      <c r="C5659" s="32" t="s">
        <v>86</v>
      </c>
      <c r="D5659" s="32" t="s">
        <v>77</v>
      </c>
      <c r="E5659" s="33">
        <v>115</v>
      </c>
      <c r="F5659" s="34">
        <v>47477.35</v>
      </c>
      <c r="G5659" s="34">
        <v>4631.5600000000004</v>
      </c>
      <c r="H5659" s="34">
        <v>27738.73</v>
      </c>
      <c r="I5659" s="34">
        <v>4959.38</v>
      </c>
      <c r="J5659" s="35">
        <f t="shared" si="616"/>
        <v>42845.79</v>
      </c>
      <c r="K5659" s="35">
        <f t="shared" si="617"/>
        <v>15107.060000000001</v>
      </c>
      <c r="L5659" s="35">
        <f t="shared" si="618"/>
        <v>10147.68</v>
      </c>
      <c r="M5659" s="36">
        <f t="shared" si="619"/>
        <v>0.35259146814657871</v>
      </c>
      <c r="N5659" s="37">
        <f t="shared" si="620"/>
        <v>2025</v>
      </c>
      <c r="O5659" s="38" t="str">
        <f t="shared" si="621"/>
        <v>Q2</v>
      </c>
      <c r="P5659" s="37">
        <f t="shared" si="622"/>
        <v>4</v>
      </c>
    </row>
    <row r="5660" spans="1:16" x14ac:dyDescent="0.25">
      <c r="A5660" s="31">
        <v>45748</v>
      </c>
      <c r="B5660" s="32" t="s">
        <v>74</v>
      </c>
      <c r="C5660" s="32" t="s">
        <v>75</v>
      </c>
      <c r="D5660" s="32" t="s">
        <v>76</v>
      </c>
      <c r="E5660" s="33">
        <v>163</v>
      </c>
      <c r="F5660" s="34">
        <v>73095.289999999994</v>
      </c>
      <c r="G5660" s="34">
        <v>0</v>
      </c>
      <c r="H5660" s="34">
        <v>43613.14</v>
      </c>
      <c r="I5660" s="34">
        <v>0</v>
      </c>
      <c r="J5660" s="35">
        <f t="shared" si="616"/>
        <v>73095.289999999994</v>
      </c>
      <c r="K5660" s="35">
        <f t="shared" si="617"/>
        <v>29482.149999999994</v>
      </c>
      <c r="L5660" s="35">
        <f t="shared" si="618"/>
        <v>29482.149999999994</v>
      </c>
      <c r="M5660" s="36">
        <f t="shared" si="619"/>
        <v>0.40333857352505198</v>
      </c>
      <c r="N5660" s="37">
        <f t="shared" si="620"/>
        <v>2025</v>
      </c>
      <c r="O5660" s="38" t="str">
        <f t="shared" si="621"/>
        <v>Q2</v>
      </c>
      <c r="P5660" s="37">
        <f t="shared" si="622"/>
        <v>4</v>
      </c>
    </row>
    <row r="5661" spans="1:16" x14ac:dyDescent="0.25">
      <c r="A5661" s="31">
        <v>45748</v>
      </c>
      <c r="B5661" s="32" t="s">
        <v>74</v>
      </c>
      <c r="C5661" s="32" t="s">
        <v>75</v>
      </c>
      <c r="D5661" s="32" t="s">
        <v>77</v>
      </c>
      <c r="E5661" s="33">
        <v>113</v>
      </c>
      <c r="F5661" s="34">
        <v>49405.04</v>
      </c>
      <c r="G5661" s="34">
        <v>5526.81</v>
      </c>
      <c r="H5661" s="34">
        <v>26111.87</v>
      </c>
      <c r="I5661" s="34">
        <v>0</v>
      </c>
      <c r="J5661" s="35">
        <f t="shared" si="616"/>
        <v>43878.23</v>
      </c>
      <c r="K5661" s="35">
        <f t="shared" si="617"/>
        <v>17766.360000000004</v>
      </c>
      <c r="L5661" s="35">
        <f t="shared" si="618"/>
        <v>17766.360000000004</v>
      </c>
      <c r="M5661" s="36">
        <f t="shared" si="619"/>
        <v>0.40490147391998271</v>
      </c>
      <c r="N5661" s="37">
        <f t="shared" si="620"/>
        <v>2025</v>
      </c>
      <c r="O5661" s="38" t="str">
        <f t="shared" si="621"/>
        <v>Q2</v>
      </c>
      <c r="P5661" s="37">
        <f t="shared" si="622"/>
        <v>4</v>
      </c>
    </row>
    <row r="5662" spans="1:16" x14ac:dyDescent="0.25">
      <c r="A5662" s="31">
        <v>45748</v>
      </c>
      <c r="B5662" s="32" t="s">
        <v>74</v>
      </c>
      <c r="C5662" s="32" t="s">
        <v>78</v>
      </c>
      <c r="D5662" s="32" t="s">
        <v>76</v>
      </c>
      <c r="E5662" s="33">
        <v>551</v>
      </c>
      <c r="F5662" s="34">
        <v>244917.05</v>
      </c>
      <c r="G5662" s="34">
        <v>0</v>
      </c>
      <c r="H5662" s="34">
        <v>139027.16</v>
      </c>
      <c r="I5662" s="34">
        <v>0</v>
      </c>
      <c r="J5662" s="35">
        <f t="shared" si="616"/>
        <v>244917.05</v>
      </c>
      <c r="K5662" s="35">
        <f t="shared" si="617"/>
        <v>105889.88999999998</v>
      </c>
      <c r="L5662" s="35">
        <f t="shared" si="618"/>
        <v>105889.88999999998</v>
      </c>
      <c r="M5662" s="36">
        <f t="shared" si="619"/>
        <v>0.4323500140149491</v>
      </c>
      <c r="N5662" s="37">
        <f t="shared" si="620"/>
        <v>2025</v>
      </c>
      <c r="O5662" s="38" t="str">
        <f t="shared" si="621"/>
        <v>Q2</v>
      </c>
      <c r="P5662" s="37">
        <f t="shared" si="622"/>
        <v>4</v>
      </c>
    </row>
    <row r="5663" spans="1:16" x14ac:dyDescent="0.25">
      <c r="A5663" s="31">
        <v>45748</v>
      </c>
      <c r="B5663" s="32" t="s">
        <v>74</v>
      </c>
      <c r="C5663" s="32" t="s">
        <v>78</v>
      </c>
      <c r="D5663" s="32" t="s">
        <v>77</v>
      </c>
      <c r="E5663" s="33">
        <v>154</v>
      </c>
      <c r="F5663" s="34">
        <v>71054.03</v>
      </c>
      <c r="G5663" s="34">
        <v>6569.45</v>
      </c>
      <c r="H5663" s="34">
        <v>39511.15</v>
      </c>
      <c r="I5663" s="34">
        <v>0</v>
      </c>
      <c r="J5663" s="35">
        <f t="shared" si="616"/>
        <v>64484.58</v>
      </c>
      <c r="K5663" s="35">
        <f t="shared" si="617"/>
        <v>24973.43</v>
      </c>
      <c r="L5663" s="35">
        <f t="shared" si="618"/>
        <v>24973.43</v>
      </c>
      <c r="M5663" s="36">
        <f t="shared" si="619"/>
        <v>0.38727754759354871</v>
      </c>
      <c r="N5663" s="37">
        <f t="shared" si="620"/>
        <v>2025</v>
      </c>
      <c r="O5663" s="38" t="str">
        <f t="shared" si="621"/>
        <v>Q2</v>
      </c>
      <c r="P5663" s="37">
        <f t="shared" si="622"/>
        <v>4</v>
      </c>
    </row>
    <row r="5664" spans="1:16" x14ac:dyDescent="0.25">
      <c r="A5664" s="31">
        <v>45748</v>
      </c>
      <c r="B5664" s="32" t="s">
        <v>74</v>
      </c>
      <c r="C5664" s="32" t="s">
        <v>79</v>
      </c>
      <c r="D5664" s="32" t="s">
        <v>76</v>
      </c>
      <c r="E5664" s="33">
        <v>48</v>
      </c>
      <c r="F5664" s="34">
        <v>24465.89</v>
      </c>
      <c r="G5664" s="34">
        <v>0</v>
      </c>
      <c r="H5664" s="34">
        <v>13481.39</v>
      </c>
      <c r="I5664" s="34">
        <v>0</v>
      </c>
      <c r="J5664" s="35">
        <f t="shared" si="616"/>
        <v>24465.89</v>
      </c>
      <c r="K5664" s="35">
        <f t="shared" si="617"/>
        <v>10984.5</v>
      </c>
      <c r="L5664" s="35">
        <f t="shared" si="618"/>
        <v>10984.5</v>
      </c>
      <c r="M5664" s="36">
        <f t="shared" si="619"/>
        <v>0.44897201777658613</v>
      </c>
      <c r="N5664" s="37">
        <f t="shared" si="620"/>
        <v>2025</v>
      </c>
      <c r="O5664" s="38" t="str">
        <f t="shared" si="621"/>
        <v>Q2</v>
      </c>
      <c r="P5664" s="37">
        <f t="shared" si="622"/>
        <v>4</v>
      </c>
    </row>
    <row r="5665" spans="1:16" x14ac:dyDescent="0.25">
      <c r="A5665" s="31">
        <v>45748</v>
      </c>
      <c r="B5665" s="32" t="s">
        <v>74</v>
      </c>
      <c r="C5665" s="32" t="s">
        <v>79</v>
      </c>
      <c r="D5665" s="32" t="s">
        <v>77</v>
      </c>
      <c r="E5665" s="33">
        <v>25</v>
      </c>
      <c r="F5665" s="34">
        <v>13140.03</v>
      </c>
      <c r="G5665" s="34">
        <v>1245.46</v>
      </c>
      <c r="H5665" s="34">
        <v>6764.73</v>
      </c>
      <c r="I5665" s="34">
        <v>0</v>
      </c>
      <c r="J5665" s="35">
        <f t="shared" si="616"/>
        <v>11894.57</v>
      </c>
      <c r="K5665" s="35">
        <f t="shared" si="617"/>
        <v>5129.84</v>
      </c>
      <c r="L5665" s="35">
        <f t="shared" si="618"/>
        <v>5129.84</v>
      </c>
      <c r="M5665" s="36">
        <f t="shared" si="619"/>
        <v>0.43127578382404747</v>
      </c>
      <c r="N5665" s="37">
        <f t="shared" si="620"/>
        <v>2025</v>
      </c>
      <c r="O5665" s="38" t="str">
        <f t="shared" si="621"/>
        <v>Q2</v>
      </c>
      <c r="P5665" s="37">
        <f t="shared" si="622"/>
        <v>4</v>
      </c>
    </row>
    <row r="5666" spans="1:16" x14ac:dyDescent="0.25">
      <c r="A5666" s="31">
        <v>45748</v>
      </c>
      <c r="B5666" s="32" t="s">
        <v>80</v>
      </c>
      <c r="C5666" s="32" t="s">
        <v>86</v>
      </c>
      <c r="D5666" s="32" t="s">
        <v>76</v>
      </c>
      <c r="E5666" s="33">
        <v>71</v>
      </c>
      <c r="F5666" s="34">
        <v>498209.03</v>
      </c>
      <c r="G5666" s="34">
        <v>0</v>
      </c>
      <c r="H5666" s="34">
        <v>406294.08</v>
      </c>
      <c r="I5666" s="34">
        <v>57195.41</v>
      </c>
      <c r="J5666" s="35">
        <f t="shared" si="616"/>
        <v>498209.03</v>
      </c>
      <c r="K5666" s="35">
        <f t="shared" si="617"/>
        <v>91914.950000000012</v>
      </c>
      <c r="L5666" s="35">
        <f t="shared" si="618"/>
        <v>34719.540000000008</v>
      </c>
      <c r="M5666" s="36">
        <f t="shared" si="619"/>
        <v>0.18449073474240321</v>
      </c>
      <c r="N5666" s="37">
        <f t="shared" si="620"/>
        <v>2025</v>
      </c>
      <c r="O5666" s="38" t="str">
        <f t="shared" si="621"/>
        <v>Q2</v>
      </c>
      <c r="P5666" s="37">
        <f t="shared" si="622"/>
        <v>4</v>
      </c>
    </row>
    <row r="5667" spans="1:16" x14ac:dyDescent="0.25">
      <c r="A5667" s="31">
        <v>45748</v>
      </c>
      <c r="B5667" s="32" t="s">
        <v>80</v>
      </c>
      <c r="C5667" s="32" t="s">
        <v>86</v>
      </c>
      <c r="D5667" s="32" t="s">
        <v>77</v>
      </c>
      <c r="E5667" s="33">
        <v>43</v>
      </c>
      <c r="F5667" s="34">
        <v>300215.63</v>
      </c>
      <c r="G5667" s="34">
        <v>26762.02</v>
      </c>
      <c r="H5667" s="34">
        <v>246909.49</v>
      </c>
      <c r="I5667" s="34">
        <v>31556.92</v>
      </c>
      <c r="J5667" s="35">
        <f t="shared" si="616"/>
        <v>273453.61</v>
      </c>
      <c r="K5667" s="35">
        <f t="shared" si="617"/>
        <v>26544.119999999995</v>
      </c>
      <c r="L5667" s="35">
        <f t="shared" si="618"/>
        <v>-5012.8000000000029</v>
      </c>
      <c r="M5667" s="36">
        <f t="shared" si="619"/>
        <v>9.7069919830277601E-2</v>
      </c>
      <c r="N5667" s="37">
        <f t="shared" si="620"/>
        <v>2025</v>
      </c>
      <c r="O5667" s="38" t="str">
        <f t="shared" si="621"/>
        <v>Q2</v>
      </c>
      <c r="P5667" s="37">
        <f t="shared" si="622"/>
        <v>4</v>
      </c>
    </row>
    <row r="5668" spans="1:16" x14ac:dyDescent="0.25">
      <c r="A5668" s="31">
        <v>45748</v>
      </c>
      <c r="B5668" s="32" t="s">
        <v>80</v>
      </c>
      <c r="C5668" s="32" t="s">
        <v>75</v>
      </c>
      <c r="D5668" s="32" t="s">
        <v>76</v>
      </c>
      <c r="E5668" s="33">
        <v>81</v>
      </c>
      <c r="F5668" s="34">
        <v>567488.57999999996</v>
      </c>
      <c r="G5668" s="34">
        <v>0</v>
      </c>
      <c r="H5668" s="34">
        <v>464715.71</v>
      </c>
      <c r="I5668" s="34">
        <v>0</v>
      </c>
      <c r="J5668" s="35">
        <f t="shared" si="616"/>
        <v>567488.57999999996</v>
      </c>
      <c r="K5668" s="35">
        <f t="shared" si="617"/>
        <v>102772.86999999994</v>
      </c>
      <c r="L5668" s="35">
        <f t="shared" si="618"/>
        <v>102772.86999999994</v>
      </c>
      <c r="M5668" s="36">
        <f t="shared" si="619"/>
        <v>0.18110121264466669</v>
      </c>
      <c r="N5668" s="37">
        <f t="shared" si="620"/>
        <v>2025</v>
      </c>
      <c r="O5668" s="38" t="str">
        <f t="shared" si="621"/>
        <v>Q2</v>
      </c>
      <c r="P5668" s="37">
        <f t="shared" si="622"/>
        <v>4</v>
      </c>
    </row>
    <row r="5669" spans="1:16" x14ac:dyDescent="0.25">
      <c r="A5669" s="31">
        <v>45748</v>
      </c>
      <c r="B5669" s="32" t="s">
        <v>80</v>
      </c>
      <c r="C5669" s="32" t="s">
        <v>75</v>
      </c>
      <c r="D5669" s="32" t="s">
        <v>77</v>
      </c>
      <c r="E5669" s="33">
        <v>50</v>
      </c>
      <c r="F5669" s="34">
        <v>330204.14</v>
      </c>
      <c r="G5669" s="34">
        <v>34426.400000000001</v>
      </c>
      <c r="H5669" s="34">
        <v>270488.58</v>
      </c>
      <c r="I5669" s="34">
        <v>0</v>
      </c>
      <c r="J5669" s="35">
        <f t="shared" si="616"/>
        <v>295777.74</v>
      </c>
      <c r="K5669" s="35">
        <f t="shared" si="617"/>
        <v>25289.159999999974</v>
      </c>
      <c r="L5669" s="35">
        <f t="shared" si="618"/>
        <v>25289.159999999974</v>
      </c>
      <c r="M5669" s="36">
        <f t="shared" si="619"/>
        <v>8.5500551867087687E-2</v>
      </c>
      <c r="N5669" s="37">
        <f t="shared" si="620"/>
        <v>2025</v>
      </c>
      <c r="O5669" s="38" t="str">
        <f t="shared" si="621"/>
        <v>Q2</v>
      </c>
      <c r="P5669" s="37">
        <f t="shared" si="622"/>
        <v>4</v>
      </c>
    </row>
    <row r="5670" spans="1:16" x14ac:dyDescent="0.25">
      <c r="A5670" s="31">
        <v>45748</v>
      </c>
      <c r="B5670" s="32" t="s">
        <v>80</v>
      </c>
      <c r="C5670" s="32" t="s">
        <v>78</v>
      </c>
      <c r="D5670" s="32" t="s">
        <v>76</v>
      </c>
      <c r="E5670" s="33">
        <v>110</v>
      </c>
      <c r="F5670" s="34">
        <v>668331.74</v>
      </c>
      <c r="G5670" s="34">
        <v>0</v>
      </c>
      <c r="H5670" s="34">
        <v>554220.32999999996</v>
      </c>
      <c r="I5670" s="34">
        <v>0</v>
      </c>
      <c r="J5670" s="35">
        <f t="shared" si="616"/>
        <v>668331.74</v>
      </c>
      <c r="K5670" s="35">
        <f t="shared" si="617"/>
        <v>114111.41000000003</v>
      </c>
      <c r="L5670" s="35">
        <f t="shared" si="618"/>
        <v>114111.41000000003</v>
      </c>
      <c r="M5670" s="36">
        <f t="shared" si="619"/>
        <v>0.17074067139172536</v>
      </c>
      <c r="N5670" s="37">
        <f t="shared" si="620"/>
        <v>2025</v>
      </c>
      <c r="O5670" s="38" t="str">
        <f t="shared" si="621"/>
        <v>Q2</v>
      </c>
      <c r="P5670" s="37">
        <f t="shared" si="622"/>
        <v>4</v>
      </c>
    </row>
    <row r="5671" spans="1:16" x14ac:dyDescent="0.25">
      <c r="A5671" s="31">
        <v>45748</v>
      </c>
      <c r="B5671" s="32" t="s">
        <v>80</v>
      </c>
      <c r="C5671" s="32" t="s">
        <v>78</v>
      </c>
      <c r="D5671" s="32" t="s">
        <v>77</v>
      </c>
      <c r="E5671" s="33">
        <v>30</v>
      </c>
      <c r="F5671" s="34">
        <v>224271.09</v>
      </c>
      <c r="G5671" s="34">
        <v>24381.02</v>
      </c>
      <c r="H5671" s="34">
        <v>184057.9</v>
      </c>
      <c r="I5671" s="34">
        <v>0</v>
      </c>
      <c r="J5671" s="35">
        <f t="shared" si="616"/>
        <v>199890.07</v>
      </c>
      <c r="K5671" s="35">
        <f t="shared" si="617"/>
        <v>15832.170000000013</v>
      </c>
      <c r="L5671" s="35">
        <f t="shared" si="618"/>
        <v>15832.170000000013</v>
      </c>
      <c r="M5671" s="36">
        <f t="shared" si="619"/>
        <v>7.9204384690044941E-2</v>
      </c>
      <c r="N5671" s="37">
        <f t="shared" si="620"/>
        <v>2025</v>
      </c>
      <c r="O5671" s="38" t="str">
        <f t="shared" si="621"/>
        <v>Q2</v>
      </c>
      <c r="P5671" s="37">
        <f t="shared" si="622"/>
        <v>4</v>
      </c>
    </row>
    <row r="5672" spans="1:16" x14ac:dyDescent="0.25">
      <c r="A5672" s="31">
        <v>45748</v>
      </c>
      <c r="B5672" s="32" t="s">
        <v>80</v>
      </c>
      <c r="C5672" s="32" t="s">
        <v>79</v>
      </c>
      <c r="D5672" s="32" t="s">
        <v>76</v>
      </c>
      <c r="E5672" s="33">
        <v>24</v>
      </c>
      <c r="F5672" s="34">
        <v>179211.34</v>
      </c>
      <c r="G5672" s="34">
        <v>0</v>
      </c>
      <c r="H5672" s="34">
        <v>150304.75</v>
      </c>
      <c r="I5672" s="34">
        <v>0</v>
      </c>
      <c r="J5672" s="35">
        <f t="shared" si="616"/>
        <v>179211.34</v>
      </c>
      <c r="K5672" s="35">
        <f t="shared" si="617"/>
        <v>28906.589999999997</v>
      </c>
      <c r="L5672" s="35">
        <f t="shared" si="618"/>
        <v>28906.589999999997</v>
      </c>
      <c r="M5672" s="36">
        <f t="shared" si="619"/>
        <v>0.16129888878683679</v>
      </c>
      <c r="N5672" s="37">
        <f t="shared" si="620"/>
        <v>2025</v>
      </c>
      <c r="O5672" s="38" t="str">
        <f t="shared" si="621"/>
        <v>Q2</v>
      </c>
      <c r="P5672" s="37">
        <f t="shared" si="622"/>
        <v>4</v>
      </c>
    </row>
    <row r="5673" spans="1:16" x14ac:dyDescent="0.25">
      <c r="A5673" s="31">
        <v>45748</v>
      </c>
      <c r="B5673" s="32" t="s">
        <v>80</v>
      </c>
      <c r="C5673" s="32" t="s">
        <v>79</v>
      </c>
      <c r="D5673" s="32" t="s">
        <v>77</v>
      </c>
      <c r="E5673" s="33">
        <v>13</v>
      </c>
      <c r="F5673" s="34">
        <v>84525.31</v>
      </c>
      <c r="G5673" s="34">
        <v>8907.9500000000007</v>
      </c>
      <c r="H5673" s="34">
        <v>69532.240000000005</v>
      </c>
      <c r="I5673" s="34">
        <v>0</v>
      </c>
      <c r="J5673" s="35">
        <f t="shared" si="616"/>
        <v>75617.36</v>
      </c>
      <c r="K5673" s="35">
        <f t="shared" si="617"/>
        <v>6085.1199999999953</v>
      </c>
      <c r="L5673" s="35">
        <f t="shared" si="618"/>
        <v>6085.1199999999953</v>
      </c>
      <c r="M5673" s="36">
        <f t="shared" si="619"/>
        <v>8.0472526414569284E-2</v>
      </c>
      <c r="N5673" s="37">
        <f t="shared" si="620"/>
        <v>2025</v>
      </c>
      <c r="O5673" s="38" t="str">
        <f t="shared" si="621"/>
        <v>Q2</v>
      </c>
      <c r="P5673" s="37">
        <f t="shared" si="622"/>
        <v>4</v>
      </c>
    </row>
    <row r="5674" spans="1:16" x14ac:dyDescent="0.25">
      <c r="A5674" s="31">
        <v>45748</v>
      </c>
      <c r="B5674" s="32" t="s">
        <v>81</v>
      </c>
      <c r="C5674" s="32" t="s">
        <v>86</v>
      </c>
      <c r="D5674" s="32" t="s">
        <v>76</v>
      </c>
      <c r="E5674" s="33">
        <v>115</v>
      </c>
      <c r="F5674" s="34">
        <v>96569.5</v>
      </c>
      <c r="G5674" s="34">
        <v>0</v>
      </c>
      <c r="H5674" s="34">
        <v>40897.339999999997</v>
      </c>
      <c r="I5674" s="34">
        <v>11058.52</v>
      </c>
      <c r="J5674" s="35">
        <f t="shared" si="616"/>
        <v>96569.5</v>
      </c>
      <c r="K5674" s="35">
        <f t="shared" si="617"/>
        <v>55672.160000000003</v>
      </c>
      <c r="L5674" s="35">
        <f t="shared" si="618"/>
        <v>44613.64</v>
      </c>
      <c r="M5674" s="36">
        <f t="shared" si="619"/>
        <v>0.5764983768166968</v>
      </c>
      <c r="N5674" s="37">
        <f t="shared" si="620"/>
        <v>2025</v>
      </c>
      <c r="O5674" s="38" t="str">
        <f t="shared" si="621"/>
        <v>Q2</v>
      </c>
      <c r="P5674" s="37">
        <f t="shared" si="622"/>
        <v>4</v>
      </c>
    </row>
    <row r="5675" spans="1:16" x14ac:dyDescent="0.25">
      <c r="A5675" s="31">
        <v>45748</v>
      </c>
      <c r="B5675" s="32" t="s">
        <v>81</v>
      </c>
      <c r="C5675" s="32" t="s">
        <v>86</v>
      </c>
      <c r="D5675" s="32" t="s">
        <v>77</v>
      </c>
      <c r="E5675" s="33">
        <v>67</v>
      </c>
      <c r="F5675" s="34">
        <v>53460.07</v>
      </c>
      <c r="G5675" s="34">
        <v>5176.8500000000004</v>
      </c>
      <c r="H5675" s="34">
        <v>23203.43</v>
      </c>
      <c r="I5675" s="34">
        <v>5587.51</v>
      </c>
      <c r="J5675" s="35">
        <f t="shared" si="616"/>
        <v>48283.22</v>
      </c>
      <c r="K5675" s="35">
        <f t="shared" si="617"/>
        <v>25079.79</v>
      </c>
      <c r="L5675" s="35">
        <f t="shared" si="618"/>
        <v>19492.28</v>
      </c>
      <c r="M5675" s="36">
        <f t="shared" si="619"/>
        <v>0.5194307670449485</v>
      </c>
      <c r="N5675" s="37">
        <f t="shared" si="620"/>
        <v>2025</v>
      </c>
      <c r="O5675" s="38" t="str">
        <f t="shared" si="621"/>
        <v>Q2</v>
      </c>
      <c r="P5675" s="37">
        <f t="shared" si="622"/>
        <v>4</v>
      </c>
    </row>
    <row r="5676" spans="1:16" x14ac:dyDescent="0.25">
      <c r="A5676" s="31">
        <v>45748</v>
      </c>
      <c r="B5676" s="32" t="s">
        <v>81</v>
      </c>
      <c r="C5676" s="32" t="s">
        <v>75</v>
      </c>
      <c r="D5676" s="32" t="s">
        <v>76</v>
      </c>
      <c r="E5676" s="33">
        <v>103</v>
      </c>
      <c r="F5676" s="34">
        <v>81250.78</v>
      </c>
      <c r="G5676" s="34">
        <v>0</v>
      </c>
      <c r="H5676" s="34">
        <v>34124.04</v>
      </c>
      <c r="I5676" s="34">
        <v>0</v>
      </c>
      <c r="J5676" s="35">
        <f t="shared" si="616"/>
        <v>81250.78</v>
      </c>
      <c r="K5676" s="35">
        <f t="shared" si="617"/>
        <v>47126.74</v>
      </c>
      <c r="L5676" s="35">
        <f t="shared" si="618"/>
        <v>47126.74</v>
      </c>
      <c r="M5676" s="36">
        <f t="shared" si="619"/>
        <v>0.5800158472324819</v>
      </c>
      <c r="N5676" s="37">
        <f t="shared" si="620"/>
        <v>2025</v>
      </c>
      <c r="O5676" s="38" t="str">
        <f t="shared" si="621"/>
        <v>Q2</v>
      </c>
      <c r="P5676" s="37">
        <f t="shared" si="622"/>
        <v>4</v>
      </c>
    </row>
    <row r="5677" spans="1:16" x14ac:dyDescent="0.25">
      <c r="A5677" s="31">
        <v>45748</v>
      </c>
      <c r="B5677" s="32" t="s">
        <v>81</v>
      </c>
      <c r="C5677" s="32" t="s">
        <v>75</v>
      </c>
      <c r="D5677" s="32" t="s">
        <v>77</v>
      </c>
      <c r="E5677" s="33">
        <v>60</v>
      </c>
      <c r="F5677" s="34">
        <v>49512.68</v>
      </c>
      <c r="G5677" s="34">
        <v>4644.2700000000004</v>
      </c>
      <c r="H5677" s="34">
        <v>21355.39</v>
      </c>
      <c r="I5677" s="34">
        <v>0</v>
      </c>
      <c r="J5677" s="35">
        <f t="shared" si="616"/>
        <v>44868.41</v>
      </c>
      <c r="K5677" s="35">
        <f t="shared" si="617"/>
        <v>23513.020000000004</v>
      </c>
      <c r="L5677" s="35">
        <f t="shared" si="618"/>
        <v>23513.020000000004</v>
      </c>
      <c r="M5677" s="36">
        <f t="shared" si="619"/>
        <v>0.52404397659734325</v>
      </c>
      <c r="N5677" s="37">
        <f t="shared" si="620"/>
        <v>2025</v>
      </c>
      <c r="O5677" s="38" t="str">
        <f t="shared" si="621"/>
        <v>Q2</v>
      </c>
      <c r="P5677" s="37">
        <f t="shared" si="622"/>
        <v>4</v>
      </c>
    </row>
    <row r="5678" spans="1:16" x14ac:dyDescent="0.25">
      <c r="A5678" s="31">
        <v>45748</v>
      </c>
      <c r="B5678" s="32" t="s">
        <v>81</v>
      </c>
      <c r="C5678" s="32" t="s">
        <v>78</v>
      </c>
      <c r="D5678" s="32" t="s">
        <v>76</v>
      </c>
      <c r="E5678" s="33">
        <v>376</v>
      </c>
      <c r="F5678" s="34">
        <v>305458.56</v>
      </c>
      <c r="G5678" s="34">
        <v>0</v>
      </c>
      <c r="H5678" s="34">
        <v>129271.22</v>
      </c>
      <c r="I5678" s="34">
        <v>0</v>
      </c>
      <c r="J5678" s="35">
        <f t="shared" si="616"/>
        <v>305458.56</v>
      </c>
      <c r="K5678" s="35">
        <f t="shared" si="617"/>
        <v>176187.34</v>
      </c>
      <c r="L5678" s="35">
        <f t="shared" si="618"/>
        <v>176187.34</v>
      </c>
      <c r="M5678" s="36">
        <f t="shared" si="619"/>
        <v>0.57679621091646605</v>
      </c>
      <c r="N5678" s="37">
        <f t="shared" si="620"/>
        <v>2025</v>
      </c>
      <c r="O5678" s="38" t="str">
        <f t="shared" si="621"/>
        <v>Q2</v>
      </c>
      <c r="P5678" s="37">
        <f t="shared" si="622"/>
        <v>4</v>
      </c>
    </row>
    <row r="5679" spans="1:16" x14ac:dyDescent="0.25">
      <c r="A5679" s="31">
        <v>45748</v>
      </c>
      <c r="B5679" s="32" t="s">
        <v>81</v>
      </c>
      <c r="C5679" s="32" t="s">
        <v>78</v>
      </c>
      <c r="D5679" s="32" t="s">
        <v>77</v>
      </c>
      <c r="E5679" s="33">
        <v>96</v>
      </c>
      <c r="F5679" s="34">
        <v>69834.070000000007</v>
      </c>
      <c r="G5679" s="34">
        <v>6789.4</v>
      </c>
      <c r="H5679" s="34">
        <v>29785.38</v>
      </c>
      <c r="I5679" s="34">
        <v>0</v>
      </c>
      <c r="J5679" s="35">
        <f t="shared" si="616"/>
        <v>63044.670000000006</v>
      </c>
      <c r="K5679" s="35">
        <f t="shared" si="617"/>
        <v>33259.290000000008</v>
      </c>
      <c r="L5679" s="35">
        <f t="shared" si="618"/>
        <v>33259.290000000008</v>
      </c>
      <c r="M5679" s="36">
        <f t="shared" si="619"/>
        <v>0.52755117918770933</v>
      </c>
      <c r="N5679" s="37">
        <f t="shared" si="620"/>
        <v>2025</v>
      </c>
      <c r="O5679" s="38" t="str">
        <f t="shared" si="621"/>
        <v>Q2</v>
      </c>
      <c r="P5679" s="37">
        <f t="shared" si="622"/>
        <v>4</v>
      </c>
    </row>
    <row r="5680" spans="1:16" x14ac:dyDescent="0.25">
      <c r="A5680" s="31">
        <v>45748</v>
      </c>
      <c r="B5680" s="32" t="s">
        <v>81</v>
      </c>
      <c r="C5680" s="32" t="s">
        <v>79</v>
      </c>
      <c r="D5680" s="32" t="s">
        <v>76</v>
      </c>
      <c r="E5680" s="33">
        <v>35</v>
      </c>
      <c r="F5680" s="34">
        <v>23107.13</v>
      </c>
      <c r="G5680" s="34">
        <v>0</v>
      </c>
      <c r="H5680" s="34">
        <v>9672.44</v>
      </c>
      <c r="I5680" s="34">
        <v>0</v>
      </c>
      <c r="J5680" s="35">
        <f t="shared" si="616"/>
        <v>23107.13</v>
      </c>
      <c r="K5680" s="35">
        <f t="shared" si="617"/>
        <v>13434.69</v>
      </c>
      <c r="L5680" s="35">
        <f t="shared" si="618"/>
        <v>13434.69</v>
      </c>
      <c r="M5680" s="36">
        <f t="shared" si="619"/>
        <v>0.58140885518885299</v>
      </c>
      <c r="N5680" s="37">
        <f t="shared" si="620"/>
        <v>2025</v>
      </c>
      <c r="O5680" s="38" t="str">
        <f t="shared" si="621"/>
        <v>Q2</v>
      </c>
      <c r="P5680" s="37">
        <f t="shared" si="622"/>
        <v>4</v>
      </c>
    </row>
    <row r="5681" spans="1:16" x14ac:dyDescent="0.25">
      <c r="A5681" s="31">
        <v>45748</v>
      </c>
      <c r="B5681" s="32" t="s">
        <v>81</v>
      </c>
      <c r="C5681" s="32" t="s">
        <v>79</v>
      </c>
      <c r="D5681" s="32" t="s">
        <v>77</v>
      </c>
      <c r="E5681" s="33">
        <v>17</v>
      </c>
      <c r="F5681" s="34">
        <v>10209.69</v>
      </c>
      <c r="G5681" s="34">
        <v>935.74</v>
      </c>
      <c r="H5681" s="34">
        <v>4514.8100000000004</v>
      </c>
      <c r="I5681" s="34">
        <v>0</v>
      </c>
      <c r="J5681" s="35">
        <f t="shared" si="616"/>
        <v>9273.9500000000007</v>
      </c>
      <c r="K5681" s="35">
        <f t="shared" si="617"/>
        <v>4759.1400000000003</v>
      </c>
      <c r="L5681" s="35">
        <f t="shared" si="618"/>
        <v>4759.1400000000003</v>
      </c>
      <c r="M5681" s="36">
        <f t="shared" si="619"/>
        <v>0.51317291984537328</v>
      </c>
      <c r="N5681" s="37">
        <f t="shared" si="620"/>
        <v>2025</v>
      </c>
      <c r="O5681" s="38" t="str">
        <f t="shared" si="621"/>
        <v>Q2</v>
      </c>
      <c r="P5681" s="37">
        <f t="shared" si="622"/>
        <v>4</v>
      </c>
    </row>
    <row r="5682" spans="1:16" x14ac:dyDescent="0.25">
      <c r="A5682" s="31">
        <v>45748</v>
      </c>
      <c r="B5682" s="32" t="s">
        <v>82</v>
      </c>
      <c r="C5682" s="32" t="s">
        <v>86</v>
      </c>
      <c r="D5682" s="32" t="s">
        <v>76</v>
      </c>
      <c r="E5682" s="33">
        <v>334</v>
      </c>
      <c r="F5682" s="34">
        <v>38760.639999999999</v>
      </c>
      <c r="G5682" s="34">
        <v>0</v>
      </c>
      <c r="H5682" s="34">
        <v>29612.97</v>
      </c>
      <c r="I5682" s="34">
        <v>4442.1000000000004</v>
      </c>
      <c r="J5682" s="35">
        <f t="shared" si="616"/>
        <v>38760.639999999999</v>
      </c>
      <c r="K5682" s="35">
        <f t="shared" si="617"/>
        <v>9147.6699999999983</v>
      </c>
      <c r="L5682" s="35">
        <f t="shared" si="618"/>
        <v>4705.5699999999979</v>
      </c>
      <c r="M5682" s="36">
        <f t="shared" si="619"/>
        <v>0.2360041010674746</v>
      </c>
      <c r="N5682" s="37">
        <f t="shared" si="620"/>
        <v>2025</v>
      </c>
      <c r="O5682" s="38" t="str">
        <f t="shared" si="621"/>
        <v>Q2</v>
      </c>
      <c r="P5682" s="37">
        <f t="shared" si="622"/>
        <v>4</v>
      </c>
    </row>
    <row r="5683" spans="1:16" x14ac:dyDescent="0.25">
      <c r="A5683" s="31">
        <v>45748</v>
      </c>
      <c r="B5683" s="32" t="s">
        <v>82</v>
      </c>
      <c r="C5683" s="32" t="s">
        <v>86</v>
      </c>
      <c r="D5683" s="32" t="s">
        <v>77</v>
      </c>
      <c r="E5683" s="33">
        <v>225</v>
      </c>
      <c r="F5683" s="34">
        <v>22206.11</v>
      </c>
      <c r="G5683" s="34">
        <v>2148.13</v>
      </c>
      <c r="H5683" s="34">
        <v>16838.18</v>
      </c>
      <c r="I5683" s="34">
        <v>2329.4299999999998</v>
      </c>
      <c r="J5683" s="35">
        <f t="shared" si="616"/>
        <v>20057.98</v>
      </c>
      <c r="K5683" s="35">
        <f t="shared" si="617"/>
        <v>3219.7999999999993</v>
      </c>
      <c r="L5683" s="35">
        <f t="shared" si="618"/>
        <v>890.36999999999944</v>
      </c>
      <c r="M5683" s="36">
        <f t="shared" si="619"/>
        <v>0.16052463907133219</v>
      </c>
      <c r="N5683" s="37">
        <f t="shared" si="620"/>
        <v>2025</v>
      </c>
      <c r="O5683" s="38" t="str">
        <f t="shared" si="621"/>
        <v>Q2</v>
      </c>
      <c r="P5683" s="37">
        <f t="shared" si="622"/>
        <v>4</v>
      </c>
    </row>
    <row r="5684" spans="1:16" x14ac:dyDescent="0.25">
      <c r="A5684" s="31">
        <v>45748</v>
      </c>
      <c r="B5684" s="32" t="s">
        <v>82</v>
      </c>
      <c r="C5684" s="32" t="s">
        <v>75</v>
      </c>
      <c r="D5684" s="32" t="s">
        <v>76</v>
      </c>
      <c r="E5684" s="33">
        <v>300</v>
      </c>
      <c r="F5684" s="34">
        <v>34325.660000000003</v>
      </c>
      <c r="G5684" s="34">
        <v>0</v>
      </c>
      <c r="H5684" s="34">
        <v>26696.21</v>
      </c>
      <c r="I5684" s="34">
        <v>0</v>
      </c>
      <c r="J5684" s="35">
        <f t="shared" si="616"/>
        <v>34325.660000000003</v>
      </c>
      <c r="K5684" s="35">
        <f t="shared" si="617"/>
        <v>7629.4500000000044</v>
      </c>
      <c r="L5684" s="35">
        <f t="shared" si="618"/>
        <v>7629.4500000000044</v>
      </c>
      <c r="M5684" s="36">
        <f t="shared" si="619"/>
        <v>0.22226666581210686</v>
      </c>
      <c r="N5684" s="37">
        <f t="shared" si="620"/>
        <v>2025</v>
      </c>
      <c r="O5684" s="38" t="str">
        <f t="shared" si="621"/>
        <v>Q2</v>
      </c>
      <c r="P5684" s="37">
        <f t="shared" si="622"/>
        <v>4</v>
      </c>
    </row>
    <row r="5685" spans="1:16" x14ac:dyDescent="0.25">
      <c r="A5685" s="31">
        <v>45748</v>
      </c>
      <c r="B5685" s="32" t="s">
        <v>82</v>
      </c>
      <c r="C5685" s="32" t="s">
        <v>75</v>
      </c>
      <c r="D5685" s="32" t="s">
        <v>77</v>
      </c>
      <c r="E5685" s="33">
        <v>162</v>
      </c>
      <c r="F5685" s="34">
        <v>18025.77</v>
      </c>
      <c r="G5685" s="34">
        <v>1970.46</v>
      </c>
      <c r="H5685" s="34">
        <v>13867.31</v>
      </c>
      <c r="I5685" s="34">
        <v>0</v>
      </c>
      <c r="J5685" s="35">
        <f t="shared" si="616"/>
        <v>16055.310000000001</v>
      </c>
      <c r="K5685" s="35">
        <f t="shared" si="617"/>
        <v>2188.0000000000018</v>
      </c>
      <c r="L5685" s="35">
        <f t="shared" si="618"/>
        <v>2188.0000000000018</v>
      </c>
      <c r="M5685" s="36">
        <f t="shared" si="619"/>
        <v>0.13627890087453942</v>
      </c>
      <c r="N5685" s="37">
        <f t="shared" si="620"/>
        <v>2025</v>
      </c>
      <c r="O5685" s="38" t="str">
        <f t="shared" si="621"/>
        <v>Q2</v>
      </c>
      <c r="P5685" s="37">
        <f t="shared" si="622"/>
        <v>4</v>
      </c>
    </row>
    <row r="5686" spans="1:16" x14ac:dyDescent="0.25">
      <c r="A5686" s="31">
        <v>45748</v>
      </c>
      <c r="B5686" s="32" t="s">
        <v>82</v>
      </c>
      <c r="C5686" s="32" t="s">
        <v>78</v>
      </c>
      <c r="D5686" s="32" t="s">
        <v>76</v>
      </c>
      <c r="E5686" s="33">
        <v>1598</v>
      </c>
      <c r="F5686" s="34">
        <v>180476.44</v>
      </c>
      <c r="G5686" s="34">
        <v>0</v>
      </c>
      <c r="H5686" s="34">
        <v>140636.47</v>
      </c>
      <c r="I5686" s="34">
        <v>0</v>
      </c>
      <c r="J5686" s="35">
        <f t="shared" si="616"/>
        <v>180476.44</v>
      </c>
      <c r="K5686" s="35">
        <f t="shared" si="617"/>
        <v>39839.97</v>
      </c>
      <c r="L5686" s="35">
        <f t="shared" si="618"/>
        <v>39839.97</v>
      </c>
      <c r="M5686" s="36">
        <f t="shared" si="619"/>
        <v>0.22074886893823925</v>
      </c>
      <c r="N5686" s="37">
        <f t="shared" si="620"/>
        <v>2025</v>
      </c>
      <c r="O5686" s="38" t="str">
        <f t="shared" si="621"/>
        <v>Q2</v>
      </c>
      <c r="P5686" s="37">
        <f t="shared" si="622"/>
        <v>4</v>
      </c>
    </row>
    <row r="5687" spans="1:16" x14ac:dyDescent="0.25">
      <c r="A5687" s="31">
        <v>45748</v>
      </c>
      <c r="B5687" s="32" t="s">
        <v>82</v>
      </c>
      <c r="C5687" s="32" t="s">
        <v>78</v>
      </c>
      <c r="D5687" s="32" t="s">
        <v>77</v>
      </c>
      <c r="E5687" s="33">
        <v>497</v>
      </c>
      <c r="F5687" s="34">
        <v>61004.81</v>
      </c>
      <c r="G5687" s="34">
        <v>6242.23</v>
      </c>
      <c r="H5687" s="34">
        <v>47547.13</v>
      </c>
      <c r="I5687" s="34">
        <v>0</v>
      </c>
      <c r="J5687" s="35">
        <f t="shared" si="616"/>
        <v>54762.58</v>
      </c>
      <c r="K5687" s="35">
        <f t="shared" si="617"/>
        <v>7215.4500000000044</v>
      </c>
      <c r="L5687" s="35">
        <f t="shared" si="618"/>
        <v>7215.4500000000044</v>
      </c>
      <c r="M5687" s="36">
        <f t="shared" si="619"/>
        <v>0.13175876666146855</v>
      </c>
      <c r="N5687" s="37">
        <f t="shared" si="620"/>
        <v>2025</v>
      </c>
      <c r="O5687" s="38" t="str">
        <f t="shared" si="621"/>
        <v>Q2</v>
      </c>
      <c r="P5687" s="37">
        <f t="shared" si="622"/>
        <v>4</v>
      </c>
    </row>
    <row r="5688" spans="1:16" x14ac:dyDescent="0.25">
      <c r="A5688" s="31">
        <v>45748</v>
      </c>
      <c r="B5688" s="32" t="s">
        <v>82</v>
      </c>
      <c r="C5688" s="32" t="s">
        <v>79</v>
      </c>
      <c r="D5688" s="32" t="s">
        <v>76</v>
      </c>
      <c r="E5688" s="33">
        <v>115</v>
      </c>
      <c r="F5688" s="34">
        <v>13614.56</v>
      </c>
      <c r="G5688" s="34">
        <v>0</v>
      </c>
      <c r="H5688" s="34">
        <v>10469.93</v>
      </c>
      <c r="I5688" s="34">
        <v>0</v>
      </c>
      <c r="J5688" s="35">
        <f t="shared" si="616"/>
        <v>13614.56</v>
      </c>
      <c r="K5688" s="35">
        <f t="shared" si="617"/>
        <v>3144.6299999999992</v>
      </c>
      <c r="L5688" s="35">
        <f t="shared" si="618"/>
        <v>3144.6299999999992</v>
      </c>
      <c r="M5688" s="36">
        <f t="shared" si="619"/>
        <v>0.23097551444923664</v>
      </c>
      <c r="N5688" s="37">
        <f t="shared" si="620"/>
        <v>2025</v>
      </c>
      <c r="O5688" s="38" t="str">
        <f t="shared" si="621"/>
        <v>Q2</v>
      </c>
      <c r="P5688" s="37">
        <f t="shared" si="622"/>
        <v>4</v>
      </c>
    </row>
    <row r="5689" spans="1:16" x14ac:dyDescent="0.25">
      <c r="A5689" s="31">
        <v>45748</v>
      </c>
      <c r="B5689" s="32" t="s">
        <v>82</v>
      </c>
      <c r="C5689" s="32" t="s">
        <v>79</v>
      </c>
      <c r="D5689" s="32" t="s">
        <v>77</v>
      </c>
      <c r="E5689" s="33">
        <v>63</v>
      </c>
      <c r="F5689" s="34">
        <v>5784.27</v>
      </c>
      <c r="G5689" s="34">
        <v>628.20000000000005</v>
      </c>
      <c r="H5689" s="34">
        <v>4388.97</v>
      </c>
      <c r="I5689" s="34">
        <v>0</v>
      </c>
      <c r="J5689" s="35">
        <f t="shared" si="616"/>
        <v>5156.0700000000006</v>
      </c>
      <c r="K5689" s="35">
        <f t="shared" si="617"/>
        <v>767.10000000000036</v>
      </c>
      <c r="L5689" s="35">
        <f t="shared" si="618"/>
        <v>767.10000000000036</v>
      </c>
      <c r="M5689" s="36">
        <f t="shared" si="619"/>
        <v>0.14877610272940442</v>
      </c>
      <c r="N5689" s="37">
        <f t="shared" si="620"/>
        <v>2025</v>
      </c>
      <c r="O5689" s="38" t="str">
        <f t="shared" si="621"/>
        <v>Q2</v>
      </c>
      <c r="P5689" s="37">
        <f t="shared" si="622"/>
        <v>4</v>
      </c>
    </row>
    <row r="5690" spans="1:16" x14ac:dyDescent="0.25">
      <c r="A5690" s="31">
        <v>45748</v>
      </c>
      <c r="B5690" s="32" t="s">
        <v>83</v>
      </c>
      <c r="C5690" s="32" t="s">
        <v>86</v>
      </c>
      <c r="D5690" s="32" t="s">
        <v>76</v>
      </c>
      <c r="E5690" s="33">
        <v>133</v>
      </c>
      <c r="F5690" s="34">
        <v>95405.47</v>
      </c>
      <c r="G5690" s="34">
        <v>0</v>
      </c>
      <c r="H5690" s="34">
        <v>48475.93</v>
      </c>
      <c r="I5690" s="34">
        <v>10942.91</v>
      </c>
      <c r="J5690" s="35">
        <f t="shared" si="616"/>
        <v>95405.47</v>
      </c>
      <c r="K5690" s="35">
        <f t="shared" si="617"/>
        <v>46929.54</v>
      </c>
      <c r="L5690" s="35">
        <f t="shared" si="618"/>
        <v>35986.630000000005</v>
      </c>
      <c r="M5690" s="36">
        <f t="shared" si="619"/>
        <v>0.49189569528875021</v>
      </c>
      <c r="N5690" s="37">
        <f t="shared" si="620"/>
        <v>2025</v>
      </c>
      <c r="O5690" s="38" t="str">
        <f t="shared" si="621"/>
        <v>Q2</v>
      </c>
      <c r="P5690" s="37">
        <f t="shared" si="622"/>
        <v>4</v>
      </c>
    </row>
    <row r="5691" spans="1:16" x14ac:dyDescent="0.25">
      <c r="A5691" s="31">
        <v>45748</v>
      </c>
      <c r="B5691" s="32" t="s">
        <v>83</v>
      </c>
      <c r="C5691" s="32" t="s">
        <v>86</v>
      </c>
      <c r="D5691" s="32" t="s">
        <v>77</v>
      </c>
      <c r="E5691" s="33">
        <v>89</v>
      </c>
      <c r="F5691" s="34">
        <v>61130.21</v>
      </c>
      <c r="G5691" s="34">
        <v>6178.93</v>
      </c>
      <c r="H5691" s="34">
        <v>31256.34</v>
      </c>
      <c r="I5691" s="34">
        <v>6364.55</v>
      </c>
      <c r="J5691" s="35">
        <f t="shared" si="616"/>
        <v>54951.28</v>
      </c>
      <c r="K5691" s="35">
        <f t="shared" si="617"/>
        <v>23694.94</v>
      </c>
      <c r="L5691" s="35">
        <f t="shared" si="618"/>
        <v>17330.39</v>
      </c>
      <c r="M5691" s="36">
        <f t="shared" si="619"/>
        <v>0.43119905487187921</v>
      </c>
      <c r="N5691" s="37">
        <f t="shared" si="620"/>
        <v>2025</v>
      </c>
      <c r="O5691" s="38" t="str">
        <f t="shared" si="621"/>
        <v>Q2</v>
      </c>
      <c r="P5691" s="37">
        <f t="shared" si="622"/>
        <v>4</v>
      </c>
    </row>
    <row r="5692" spans="1:16" x14ac:dyDescent="0.25">
      <c r="A5692" s="31">
        <v>45748</v>
      </c>
      <c r="B5692" s="32" t="s">
        <v>83</v>
      </c>
      <c r="C5692" s="32" t="s">
        <v>75</v>
      </c>
      <c r="D5692" s="32" t="s">
        <v>76</v>
      </c>
      <c r="E5692" s="33">
        <v>111</v>
      </c>
      <c r="F5692" s="34">
        <v>66438.87</v>
      </c>
      <c r="G5692" s="34">
        <v>0</v>
      </c>
      <c r="H5692" s="34">
        <v>33229.32</v>
      </c>
      <c r="I5692" s="34">
        <v>0</v>
      </c>
      <c r="J5692" s="35">
        <f t="shared" si="616"/>
        <v>66438.87</v>
      </c>
      <c r="K5692" s="35">
        <f t="shared" si="617"/>
        <v>33209.549999999996</v>
      </c>
      <c r="L5692" s="35">
        <f t="shared" si="618"/>
        <v>33209.549999999996</v>
      </c>
      <c r="M5692" s="36">
        <f t="shared" si="619"/>
        <v>0.49985121661461124</v>
      </c>
      <c r="N5692" s="37">
        <f t="shared" si="620"/>
        <v>2025</v>
      </c>
      <c r="O5692" s="38" t="str">
        <f t="shared" si="621"/>
        <v>Q2</v>
      </c>
      <c r="P5692" s="37">
        <f t="shared" si="622"/>
        <v>4</v>
      </c>
    </row>
    <row r="5693" spans="1:16" x14ac:dyDescent="0.25">
      <c r="A5693" s="31">
        <v>45748</v>
      </c>
      <c r="B5693" s="32" t="s">
        <v>83</v>
      </c>
      <c r="C5693" s="32" t="s">
        <v>75</v>
      </c>
      <c r="D5693" s="32" t="s">
        <v>77</v>
      </c>
      <c r="E5693" s="33">
        <v>82</v>
      </c>
      <c r="F5693" s="34">
        <v>56487.26</v>
      </c>
      <c r="G5693" s="34">
        <v>5780.69</v>
      </c>
      <c r="H5693" s="34">
        <v>28828.37</v>
      </c>
      <c r="I5693" s="34">
        <v>0</v>
      </c>
      <c r="J5693" s="35">
        <f t="shared" si="616"/>
        <v>50706.57</v>
      </c>
      <c r="K5693" s="35">
        <f t="shared" si="617"/>
        <v>21878.2</v>
      </c>
      <c r="L5693" s="35">
        <f t="shared" si="618"/>
        <v>21878.2</v>
      </c>
      <c r="M5693" s="36">
        <f t="shared" si="619"/>
        <v>0.43146677047964399</v>
      </c>
      <c r="N5693" s="37">
        <f t="shared" si="620"/>
        <v>2025</v>
      </c>
      <c r="O5693" s="38" t="str">
        <f t="shared" si="621"/>
        <v>Q2</v>
      </c>
      <c r="P5693" s="37">
        <f t="shared" si="622"/>
        <v>4</v>
      </c>
    </row>
    <row r="5694" spans="1:16" x14ac:dyDescent="0.25">
      <c r="A5694" s="31">
        <v>45748</v>
      </c>
      <c r="B5694" s="32" t="s">
        <v>83</v>
      </c>
      <c r="C5694" s="32" t="s">
        <v>78</v>
      </c>
      <c r="D5694" s="32" t="s">
        <v>76</v>
      </c>
      <c r="E5694" s="33">
        <v>404</v>
      </c>
      <c r="F5694" s="34">
        <v>287006.34999999998</v>
      </c>
      <c r="G5694" s="34">
        <v>0</v>
      </c>
      <c r="H5694" s="34">
        <v>145124.84</v>
      </c>
      <c r="I5694" s="34">
        <v>0</v>
      </c>
      <c r="J5694" s="35">
        <f t="shared" si="616"/>
        <v>287006.34999999998</v>
      </c>
      <c r="K5694" s="35">
        <f t="shared" si="617"/>
        <v>141881.50999999998</v>
      </c>
      <c r="L5694" s="35">
        <f t="shared" si="618"/>
        <v>141881.50999999998</v>
      </c>
      <c r="M5694" s="36">
        <f t="shared" si="619"/>
        <v>0.49434972431794627</v>
      </c>
      <c r="N5694" s="37">
        <f t="shared" si="620"/>
        <v>2025</v>
      </c>
      <c r="O5694" s="38" t="str">
        <f t="shared" si="621"/>
        <v>Q2</v>
      </c>
      <c r="P5694" s="37">
        <f t="shared" si="622"/>
        <v>4</v>
      </c>
    </row>
    <row r="5695" spans="1:16" x14ac:dyDescent="0.25">
      <c r="A5695" s="31">
        <v>45748</v>
      </c>
      <c r="B5695" s="32" t="s">
        <v>83</v>
      </c>
      <c r="C5695" s="32" t="s">
        <v>78</v>
      </c>
      <c r="D5695" s="32" t="s">
        <v>77</v>
      </c>
      <c r="E5695" s="33">
        <v>124</v>
      </c>
      <c r="F5695" s="34">
        <v>81887.73</v>
      </c>
      <c r="G5695" s="34">
        <v>8131.71</v>
      </c>
      <c r="H5695" s="34">
        <v>42280.25</v>
      </c>
      <c r="I5695" s="34">
        <v>0</v>
      </c>
      <c r="J5695" s="35">
        <f t="shared" si="616"/>
        <v>73756.01999999999</v>
      </c>
      <c r="K5695" s="35">
        <f t="shared" si="617"/>
        <v>31475.76999999999</v>
      </c>
      <c r="L5695" s="35">
        <f t="shared" si="618"/>
        <v>31475.76999999999</v>
      </c>
      <c r="M5695" s="36">
        <f t="shared" si="619"/>
        <v>0.42675526689211257</v>
      </c>
      <c r="N5695" s="37">
        <f t="shared" si="620"/>
        <v>2025</v>
      </c>
      <c r="O5695" s="38" t="str">
        <f t="shared" si="621"/>
        <v>Q2</v>
      </c>
      <c r="P5695" s="37">
        <f t="shared" si="622"/>
        <v>4</v>
      </c>
    </row>
    <row r="5696" spans="1:16" x14ac:dyDescent="0.25">
      <c r="A5696" s="31">
        <v>45748</v>
      </c>
      <c r="B5696" s="32" t="s">
        <v>83</v>
      </c>
      <c r="C5696" s="32" t="s">
        <v>79</v>
      </c>
      <c r="D5696" s="32" t="s">
        <v>76</v>
      </c>
      <c r="E5696" s="33">
        <v>25</v>
      </c>
      <c r="F5696" s="34">
        <v>14882.5</v>
      </c>
      <c r="G5696" s="34">
        <v>0</v>
      </c>
      <c r="H5696" s="34">
        <v>7262.63</v>
      </c>
      <c r="I5696" s="34">
        <v>0</v>
      </c>
      <c r="J5696" s="35">
        <f t="shared" si="616"/>
        <v>14882.5</v>
      </c>
      <c r="K5696" s="35">
        <f t="shared" si="617"/>
        <v>7619.87</v>
      </c>
      <c r="L5696" s="35">
        <f t="shared" si="618"/>
        <v>7619.87</v>
      </c>
      <c r="M5696" s="36">
        <f t="shared" si="619"/>
        <v>0.51200201579035776</v>
      </c>
      <c r="N5696" s="37">
        <f t="shared" si="620"/>
        <v>2025</v>
      </c>
      <c r="O5696" s="38" t="str">
        <f t="shared" si="621"/>
        <v>Q2</v>
      </c>
      <c r="P5696" s="37">
        <f t="shared" si="622"/>
        <v>4</v>
      </c>
    </row>
    <row r="5697" spans="1:16" x14ac:dyDescent="0.25">
      <c r="A5697" s="31">
        <v>45748</v>
      </c>
      <c r="B5697" s="32" t="s">
        <v>83</v>
      </c>
      <c r="C5697" s="32" t="s">
        <v>79</v>
      </c>
      <c r="D5697" s="32" t="s">
        <v>77</v>
      </c>
      <c r="E5697" s="33">
        <v>23</v>
      </c>
      <c r="F5697" s="34">
        <v>10451.120000000001</v>
      </c>
      <c r="G5697" s="34">
        <v>1014.31</v>
      </c>
      <c r="H5697" s="34">
        <v>5245.58</v>
      </c>
      <c r="I5697" s="34">
        <v>0</v>
      </c>
      <c r="J5697" s="35">
        <f t="shared" si="616"/>
        <v>9436.8100000000013</v>
      </c>
      <c r="K5697" s="35">
        <f t="shared" si="617"/>
        <v>4191.2300000000014</v>
      </c>
      <c r="L5697" s="35">
        <f t="shared" si="618"/>
        <v>4191.2300000000014</v>
      </c>
      <c r="M5697" s="36">
        <f t="shared" si="619"/>
        <v>0.44413631301255413</v>
      </c>
      <c r="N5697" s="37">
        <f t="shared" si="620"/>
        <v>2025</v>
      </c>
      <c r="O5697" s="38" t="str">
        <f t="shared" si="621"/>
        <v>Q2</v>
      </c>
      <c r="P5697" s="37">
        <f t="shared" si="622"/>
        <v>4</v>
      </c>
    </row>
    <row r="5698" spans="1:16" x14ac:dyDescent="0.25">
      <c r="A5698" s="31">
        <v>45748</v>
      </c>
      <c r="B5698" s="32" t="s">
        <v>84</v>
      </c>
      <c r="C5698" s="32" t="s">
        <v>86</v>
      </c>
      <c r="D5698" s="32" t="s">
        <v>76</v>
      </c>
      <c r="E5698" s="33">
        <v>100</v>
      </c>
      <c r="F5698" s="34">
        <v>469886.66</v>
      </c>
      <c r="G5698" s="34">
        <v>0</v>
      </c>
      <c r="H5698" s="34">
        <v>357883.62</v>
      </c>
      <c r="I5698" s="34">
        <v>53965.78</v>
      </c>
      <c r="J5698" s="35">
        <f t="shared" ref="J5698:J5761" si="623">F5698-G5698</f>
        <v>469886.66</v>
      </c>
      <c r="K5698" s="35">
        <f t="shared" ref="K5698:K5761" si="624">J5698-H5698</f>
        <v>112003.03999999998</v>
      </c>
      <c r="L5698" s="35">
        <f t="shared" ref="L5698:L5761" si="625">K5698-I5698</f>
        <v>58037.25999999998</v>
      </c>
      <c r="M5698" s="36">
        <f t="shared" ref="M5698:M5761" si="626">IF(J5698=0,0,K5698/J5698)</f>
        <v>0.2383618211251198</v>
      </c>
      <c r="N5698" s="37">
        <f t="shared" ref="N5698:N5761" si="627">YEAR(A5698)</f>
        <v>2025</v>
      </c>
      <c r="O5698" s="38" t="str">
        <f t="shared" ref="O5698:O5761" si="628">"Q"&amp;ROUNDUP(MONTH(A5698)/3,0)</f>
        <v>Q2</v>
      </c>
      <c r="P5698" s="37">
        <f t="shared" ref="P5698:P5761" si="629">MONTH(A5698)</f>
        <v>4</v>
      </c>
    </row>
    <row r="5699" spans="1:16" x14ac:dyDescent="0.25">
      <c r="A5699" s="31">
        <v>45748</v>
      </c>
      <c r="B5699" s="32" t="s">
        <v>84</v>
      </c>
      <c r="C5699" s="32" t="s">
        <v>86</v>
      </c>
      <c r="D5699" s="32" t="s">
        <v>77</v>
      </c>
      <c r="E5699" s="33">
        <v>40</v>
      </c>
      <c r="F5699" s="34">
        <v>178475.17</v>
      </c>
      <c r="G5699" s="34">
        <v>19256.86</v>
      </c>
      <c r="H5699" s="34">
        <v>145077.87</v>
      </c>
      <c r="I5699" s="34">
        <v>18331.21</v>
      </c>
      <c r="J5699" s="35">
        <f t="shared" si="623"/>
        <v>159218.31</v>
      </c>
      <c r="K5699" s="35">
        <f t="shared" si="624"/>
        <v>14140.440000000002</v>
      </c>
      <c r="L5699" s="35">
        <f t="shared" si="625"/>
        <v>-4190.7699999999968</v>
      </c>
      <c r="M5699" s="36">
        <f t="shared" si="626"/>
        <v>8.8811644841601464E-2</v>
      </c>
      <c r="N5699" s="37">
        <f t="shared" si="627"/>
        <v>2025</v>
      </c>
      <c r="O5699" s="38" t="str">
        <f t="shared" si="628"/>
        <v>Q2</v>
      </c>
      <c r="P5699" s="37">
        <f t="shared" si="629"/>
        <v>4</v>
      </c>
    </row>
    <row r="5700" spans="1:16" x14ac:dyDescent="0.25">
      <c r="A5700" s="31">
        <v>45748</v>
      </c>
      <c r="B5700" s="32" t="s">
        <v>84</v>
      </c>
      <c r="C5700" s="32" t="s">
        <v>75</v>
      </c>
      <c r="D5700" s="32" t="s">
        <v>76</v>
      </c>
      <c r="E5700" s="33">
        <v>58</v>
      </c>
      <c r="F5700" s="34">
        <v>246597.83</v>
      </c>
      <c r="G5700" s="34">
        <v>0</v>
      </c>
      <c r="H5700" s="34">
        <v>193490.59</v>
      </c>
      <c r="I5700" s="34">
        <v>0</v>
      </c>
      <c r="J5700" s="35">
        <f t="shared" si="623"/>
        <v>246597.83</v>
      </c>
      <c r="K5700" s="35">
        <f t="shared" si="624"/>
        <v>53107.239999999991</v>
      </c>
      <c r="L5700" s="35">
        <f t="shared" si="625"/>
        <v>53107.239999999991</v>
      </c>
      <c r="M5700" s="36">
        <f t="shared" si="626"/>
        <v>0.21535972153526248</v>
      </c>
      <c r="N5700" s="37">
        <f t="shared" si="627"/>
        <v>2025</v>
      </c>
      <c r="O5700" s="38" t="str">
        <f t="shared" si="628"/>
        <v>Q2</v>
      </c>
      <c r="P5700" s="37">
        <f t="shared" si="629"/>
        <v>4</v>
      </c>
    </row>
    <row r="5701" spans="1:16" x14ac:dyDescent="0.25">
      <c r="A5701" s="31">
        <v>45748</v>
      </c>
      <c r="B5701" s="32" t="s">
        <v>84</v>
      </c>
      <c r="C5701" s="32" t="s">
        <v>75</v>
      </c>
      <c r="D5701" s="32" t="s">
        <v>77</v>
      </c>
      <c r="E5701" s="33">
        <v>49</v>
      </c>
      <c r="F5701" s="34">
        <v>248472.94</v>
      </c>
      <c r="G5701" s="34">
        <v>24326.7</v>
      </c>
      <c r="H5701" s="34">
        <v>196481.77</v>
      </c>
      <c r="I5701" s="34">
        <v>0</v>
      </c>
      <c r="J5701" s="35">
        <f t="shared" si="623"/>
        <v>224146.24</v>
      </c>
      <c r="K5701" s="35">
        <f t="shared" si="624"/>
        <v>27664.47</v>
      </c>
      <c r="L5701" s="35">
        <f t="shared" si="625"/>
        <v>27664.47</v>
      </c>
      <c r="M5701" s="36">
        <f t="shared" si="626"/>
        <v>0.12342152159233187</v>
      </c>
      <c r="N5701" s="37">
        <f t="shared" si="627"/>
        <v>2025</v>
      </c>
      <c r="O5701" s="38" t="str">
        <f t="shared" si="628"/>
        <v>Q2</v>
      </c>
      <c r="P5701" s="37">
        <f t="shared" si="629"/>
        <v>4</v>
      </c>
    </row>
    <row r="5702" spans="1:16" x14ac:dyDescent="0.25">
      <c r="A5702" s="31">
        <v>45748</v>
      </c>
      <c r="B5702" s="32" t="s">
        <v>84</v>
      </c>
      <c r="C5702" s="32" t="s">
        <v>78</v>
      </c>
      <c r="D5702" s="32" t="s">
        <v>76</v>
      </c>
      <c r="E5702" s="33">
        <v>149</v>
      </c>
      <c r="F5702" s="34">
        <v>618330.30000000005</v>
      </c>
      <c r="G5702" s="34">
        <v>0</v>
      </c>
      <c r="H5702" s="34">
        <v>476874.06</v>
      </c>
      <c r="I5702" s="34">
        <v>0</v>
      </c>
      <c r="J5702" s="35">
        <f t="shared" si="623"/>
        <v>618330.30000000005</v>
      </c>
      <c r="K5702" s="35">
        <f t="shared" si="624"/>
        <v>141456.24000000005</v>
      </c>
      <c r="L5702" s="35">
        <f t="shared" si="625"/>
        <v>141456.24000000005</v>
      </c>
      <c r="M5702" s="36">
        <f t="shared" si="626"/>
        <v>0.22877132173532502</v>
      </c>
      <c r="N5702" s="37">
        <f t="shared" si="627"/>
        <v>2025</v>
      </c>
      <c r="O5702" s="38" t="str">
        <f t="shared" si="628"/>
        <v>Q2</v>
      </c>
      <c r="P5702" s="37">
        <f t="shared" si="629"/>
        <v>4</v>
      </c>
    </row>
    <row r="5703" spans="1:16" x14ac:dyDescent="0.25">
      <c r="A5703" s="31">
        <v>45748</v>
      </c>
      <c r="B5703" s="32" t="s">
        <v>84</v>
      </c>
      <c r="C5703" s="32" t="s">
        <v>78</v>
      </c>
      <c r="D5703" s="32" t="s">
        <v>77</v>
      </c>
      <c r="E5703" s="33">
        <v>52</v>
      </c>
      <c r="F5703" s="34">
        <v>232060.76</v>
      </c>
      <c r="G5703" s="34">
        <v>21959.919999999998</v>
      </c>
      <c r="H5703" s="34">
        <v>186516.43</v>
      </c>
      <c r="I5703" s="34">
        <v>0</v>
      </c>
      <c r="J5703" s="35">
        <f t="shared" si="623"/>
        <v>210100.84000000003</v>
      </c>
      <c r="K5703" s="35">
        <f t="shared" si="624"/>
        <v>23584.410000000033</v>
      </c>
      <c r="L5703" s="35">
        <f t="shared" si="625"/>
        <v>23584.410000000033</v>
      </c>
      <c r="M5703" s="36">
        <f t="shared" si="626"/>
        <v>0.11225281155468027</v>
      </c>
      <c r="N5703" s="37">
        <f t="shared" si="627"/>
        <v>2025</v>
      </c>
      <c r="O5703" s="38" t="str">
        <f t="shared" si="628"/>
        <v>Q2</v>
      </c>
      <c r="P5703" s="37">
        <f t="shared" si="629"/>
        <v>4</v>
      </c>
    </row>
    <row r="5704" spans="1:16" x14ac:dyDescent="0.25">
      <c r="A5704" s="31">
        <v>45748</v>
      </c>
      <c r="B5704" s="32" t="s">
        <v>84</v>
      </c>
      <c r="C5704" s="32" t="s">
        <v>79</v>
      </c>
      <c r="D5704" s="32" t="s">
        <v>76</v>
      </c>
      <c r="E5704" s="33">
        <v>17</v>
      </c>
      <c r="F5704" s="34">
        <v>76883.929999999993</v>
      </c>
      <c r="G5704" s="34">
        <v>0</v>
      </c>
      <c r="H5704" s="34">
        <v>61964.23</v>
      </c>
      <c r="I5704" s="34">
        <v>0</v>
      </c>
      <c r="J5704" s="35">
        <f t="shared" si="623"/>
        <v>76883.929999999993</v>
      </c>
      <c r="K5704" s="35">
        <f t="shared" si="624"/>
        <v>14919.69999999999</v>
      </c>
      <c r="L5704" s="35">
        <f t="shared" si="625"/>
        <v>14919.69999999999</v>
      </c>
      <c r="M5704" s="36">
        <f t="shared" si="626"/>
        <v>0.19405485645699941</v>
      </c>
      <c r="N5704" s="37">
        <f t="shared" si="627"/>
        <v>2025</v>
      </c>
      <c r="O5704" s="38" t="str">
        <f t="shared" si="628"/>
        <v>Q2</v>
      </c>
      <c r="P5704" s="37">
        <f t="shared" si="629"/>
        <v>4</v>
      </c>
    </row>
    <row r="5705" spans="1:16" x14ac:dyDescent="0.25">
      <c r="A5705" s="31">
        <v>45748</v>
      </c>
      <c r="B5705" s="32" t="s">
        <v>84</v>
      </c>
      <c r="C5705" s="32" t="s">
        <v>79</v>
      </c>
      <c r="D5705" s="32" t="s">
        <v>77</v>
      </c>
      <c r="E5705" s="33">
        <v>6</v>
      </c>
      <c r="F5705" s="34">
        <v>28961.88</v>
      </c>
      <c r="G5705" s="34">
        <v>2662.13</v>
      </c>
      <c r="H5705" s="34">
        <v>22781.46</v>
      </c>
      <c r="I5705" s="34">
        <v>0</v>
      </c>
      <c r="J5705" s="35">
        <f t="shared" si="623"/>
        <v>26299.75</v>
      </c>
      <c r="K5705" s="35">
        <f t="shared" si="624"/>
        <v>3518.2900000000009</v>
      </c>
      <c r="L5705" s="35">
        <f t="shared" si="625"/>
        <v>3518.2900000000009</v>
      </c>
      <c r="M5705" s="36">
        <f t="shared" si="626"/>
        <v>0.13377655681137657</v>
      </c>
      <c r="N5705" s="37">
        <f t="shared" si="627"/>
        <v>2025</v>
      </c>
      <c r="O5705" s="38" t="str">
        <f t="shared" si="628"/>
        <v>Q2</v>
      </c>
      <c r="P5705" s="37">
        <f t="shared" si="629"/>
        <v>4</v>
      </c>
    </row>
    <row r="5706" spans="1:16" x14ac:dyDescent="0.25">
      <c r="A5706" s="31">
        <v>45748</v>
      </c>
      <c r="B5706" s="32" t="s">
        <v>85</v>
      </c>
      <c r="C5706" s="32" t="s">
        <v>86</v>
      </c>
      <c r="D5706" s="32" t="s">
        <v>76</v>
      </c>
      <c r="E5706" s="33">
        <v>57</v>
      </c>
      <c r="F5706" s="34">
        <v>84150.04</v>
      </c>
      <c r="G5706" s="34">
        <v>0</v>
      </c>
      <c r="H5706" s="34">
        <v>42878.76</v>
      </c>
      <c r="I5706" s="34">
        <v>9650.7900000000009</v>
      </c>
      <c r="J5706" s="35">
        <f t="shared" si="623"/>
        <v>84150.04</v>
      </c>
      <c r="K5706" s="35">
        <f t="shared" si="624"/>
        <v>41271.279999999992</v>
      </c>
      <c r="L5706" s="35">
        <f t="shared" si="625"/>
        <v>31620.489999999991</v>
      </c>
      <c r="M5706" s="36">
        <f t="shared" si="626"/>
        <v>0.49044872705942855</v>
      </c>
      <c r="N5706" s="37">
        <f t="shared" si="627"/>
        <v>2025</v>
      </c>
      <c r="O5706" s="38" t="str">
        <f t="shared" si="628"/>
        <v>Q2</v>
      </c>
      <c r="P5706" s="37">
        <f t="shared" si="629"/>
        <v>4</v>
      </c>
    </row>
    <row r="5707" spans="1:16" x14ac:dyDescent="0.25">
      <c r="A5707" s="31">
        <v>45748</v>
      </c>
      <c r="B5707" s="32" t="s">
        <v>85</v>
      </c>
      <c r="C5707" s="32" t="s">
        <v>86</v>
      </c>
      <c r="D5707" s="32" t="s">
        <v>77</v>
      </c>
      <c r="E5707" s="33">
        <v>42</v>
      </c>
      <c r="F5707" s="34">
        <v>63684.08</v>
      </c>
      <c r="G5707" s="34">
        <v>6219.43</v>
      </c>
      <c r="H5707" s="34">
        <v>30512.58</v>
      </c>
      <c r="I5707" s="34">
        <v>6652.7</v>
      </c>
      <c r="J5707" s="35">
        <f t="shared" si="623"/>
        <v>57464.65</v>
      </c>
      <c r="K5707" s="35">
        <f t="shared" si="624"/>
        <v>26952.07</v>
      </c>
      <c r="L5707" s="35">
        <f t="shared" si="625"/>
        <v>20299.37</v>
      </c>
      <c r="M5707" s="36">
        <f t="shared" si="626"/>
        <v>0.46901999751151358</v>
      </c>
      <c r="N5707" s="37">
        <f t="shared" si="627"/>
        <v>2025</v>
      </c>
      <c r="O5707" s="38" t="str">
        <f t="shared" si="628"/>
        <v>Q2</v>
      </c>
      <c r="P5707" s="37">
        <f t="shared" si="629"/>
        <v>4</v>
      </c>
    </row>
    <row r="5708" spans="1:16" x14ac:dyDescent="0.25">
      <c r="A5708" s="31">
        <v>45748</v>
      </c>
      <c r="B5708" s="32" t="s">
        <v>85</v>
      </c>
      <c r="C5708" s="32" t="s">
        <v>75</v>
      </c>
      <c r="D5708" s="32" t="s">
        <v>76</v>
      </c>
      <c r="E5708" s="33">
        <v>47</v>
      </c>
      <c r="F5708" s="34">
        <v>66331.22</v>
      </c>
      <c r="G5708" s="34">
        <v>0</v>
      </c>
      <c r="H5708" s="34">
        <v>33720.97</v>
      </c>
      <c r="I5708" s="34">
        <v>0</v>
      </c>
      <c r="J5708" s="35">
        <f t="shared" si="623"/>
        <v>66331.22</v>
      </c>
      <c r="K5708" s="35">
        <f t="shared" si="624"/>
        <v>32610.25</v>
      </c>
      <c r="L5708" s="35">
        <f t="shared" si="625"/>
        <v>32610.25</v>
      </c>
      <c r="M5708" s="36">
        <f t="shared" si="626"/>
        <v>0.4916274719506139</v>
      </c>
      <c r="N5708" s="37">
        <f t="shared" si="627"/>
        <v>2025</v>
      </c>
      <c r="O5708" s="38" t="str">
        <f t="shared" si="628"/>
        <v>Q2</v>
      </c>
      <c r="P5708" s="37">
        <f t="shared" si="629"/>
        <v>4</v>
      </c>
    </row>
    <row r="5709" spans="1:16" x14ac:dyDescent="0.25">
      <c r="A5709" s="31">
        <v>45748</v>
      </c>
      <c r="B5709" s="32" t="s">
        <v>85</v>
      </c>
      <c r="C5709" s="32" t="s">
        <v>75</v>
      </c>
      <c r="D5709" s="32" t="s">
        <v>77</v>
      </c>
      <c r="E5709" s="33">
        <v>35</v>
      </c>
      <c r="F5709" s="34">
        <v>45204.36</v>
      </c>
      <c r="G5709" s="34">
        <v>4440.51</v>
      </c>
      <c r="H5709" s="34">
        <v>23592.9</v>
      </c>
      <c r="I5709" s="34">
        <v>0</v>
      </c>
      <c r="J5709" s="35">
        <f t="shared" si="623"/>
        <v>40763.85</v>
      </c>
      <c r="K5709" s="35">
        <f t="shared" si="624"/>
        <v>17170.949999999997</v>
      </c>
      <c r="L5709" s="35">
        <f t="shared" si="625"/>
        <v>17170.949999999997</v>
      </c>
      <c r="M5709" s="36">
        <f t="shared" si="626"/>
        <v>0.42122983967412297</v>
      </c>
      <c r="N5709" s="37">
        <f t="shared" si="627"/>
        <v>2025</v>
      </c>
      <c r="O5709" s="38" t="str">
        <f t="shared" si="628"/>
        <v>Q2</v>
      </c>
      <c r="P5709" s="37">
        <f t="shared" si="629"/>
        <v>4</v>
      </c>
    </row>
    <row r="5710" spans="1:16" x14ac:dyDescent="0.25">
      <c r="A5710" s="31">
        <v>45748</v>
      </c>
      <c r="B5710" s="32" t="s">
        <v>85</v>
      </c>
      <c r="C5710" s="32" t="s">
        <v>78</v>
      </c>
      <c r="D5710" s="32" t="s">
        <v>76</v>
      </c>
      <c r="E5710" s="33">
        <v>175</v>
      </c>
      <c r="F5710" s="34">
        <v>244079.67</v>
      </c>
      <c r="G5710" s="34">
        <v>0</v>
      </c>
      <c r="H5710" s="34">
        <v>124352.6</v>
      </c>
      <c r="I5710" s="34">
        <v>0</v>
      </c>
      <c r="J5710" s="35">
        <f t="shared" si="623"/>
        <v>244079.67</v>
      </c>
      <c r="K5710" s="35">
        <f t="shared" si="624"/>
        <v>119727.07</v>
      </c>
      <c r="L5710" s="35">
        <f t="shared" si="625"/>
        <v>119727.07</v>
      </c>
      <c r="M5710" s="36">
        <f t="shared" si="626"/>
        <v>0.49052454880818219</v>
      </c>
      <c r="N5710" s="37">
        <f t="shared" si="627"/>
        <v>2025</v>
      </c>
      <c r="O5710" s="38" t="str">
        <f t="shared" si="628"/>
        <v>Q2</v>
      </c>
      <c r="P5710" s="37">
        <f t="shared" si="629"/>
        <v>4</v>
      </c>
    </row>
    <row r="5711" spans="1:16" x14ac:dyDescent="0.25">
      <c r="A5711" s="31">
        <v>45748</v>
      </c>
      <c r="B5711" s="32" t="s">
        <v>85</v>
      </c>
      <c r="C5711" s="32" t="s">
        <v>78</v>
      </c>
      <c r="D5711" s="32" t="s">
        <v>77</v>
      </c>
      <c r="E5711" s="33">
        <v>60</v>
      </c>
      <c r="F5711" s="34">
        <v>79712.679999999993</v>
      </c>
      <c r="G5711" s="34">
        <v>8096.25</v>
      </c>
      <c r="H5711" s="34">
        <v>41548.89</v>
      </c>
      <c r="I5711" s="34">
        <v>0</v>
      </c>
      <c r="J5711" s="35">
        <f t="shared" si="623"/>
        <v>71616.429999999993</v>
      </c>
      <c r="K5711" s="35">
        <f t="shared" si="624"/>
        <v>30067.539999999994</v>
      </c>
      <c r="L5711" s="35">
        <f t="shared" si="625"/>
        <v>30067.539999999994</v>
      </c>
      <c r="M5711" s="36">
        <f t="shared" si="626"/>
        <v>0.41984136880322009</v>
      </c>
      <c r="N5711" s="37">
        <f t="shared" si="627"/>
        <v>2025</v>
      </c>
      <c r="O5711" s="38" t="str">
        <f t="shared" si="628"/>
        <v>Q2</v>
      </c>
      <c r="P5711" s="37">
        <f t="shared" si="629"/>
        <v>4</v>
      </c>
    </row>
    <row r="5712" spans="1:16" x14ac:dyDescent="0.25">
      <c r="A5712" s="31">
        <v>45748</v>
      </c>
      <c r="B5712" s="32" t="s">
        <v>85</v>
      </c>
      <c r="C5712" s="32" t="s">
        <v>79</v>
      </c>
      <c r="D5712" s="32" t="s">
        <v>76</v>
      </c>
      <c r="E5712" s="33">
        <v>10</v>
      </c>
      <c r="F5712" s="34">
        <v>12118.24</v>
      </c>
      <c r="G5712" s="34">
        <v>0</v>
      </c>
      <c r="H5712" s="34">
        <v>6163.67</v>
      </c>
      <c r="I5712" s="34">
        <v>0</v>
      </c>
      <c r="J5712" s="35">
        <f t="shared" si="623"/>
        <v>12118.24</v>
      </c>
      <c r="K5712" s="35">
        <f t="shared" si="624"/>
        <v>5954.57</v>
      </c>
      <c r="L5712" s="35">
        <f t="shared" si="625"/>
        <v>5954.57</v>
      </c>
      <c r="M5712" s="36">
        <f t="shared" si="626"/>
        <v>0.49137250953933903</v>
      </c>
      <c r="N5712" s="37">
        <f t="shared" si="627"/>
        <v>2025</v>
      </c>
      <c r="O5712" s="38" t="str">
        <f t="shared" si="628"/>
        <v>Q2</v>
      </c>
      <c r="P5712" s="37">
        <f t="shared" si="629"/>
        <v>4</v>
      </c>
    </row>
    <row r="5713" spans="1:16" x14ac:dyDescent="0.25">
      <c r="A5713" s="31">
        <v>45748</v>
      </c>
      <c r="B5713" s="32" t="s">
        <v>85</v>
      </c>
      <c r="C5713" s="32" t="s">
        <v>79</v>
      </c>
      <c r="D5713" s="32" t="s">
        <v>77</v>
      </c>
      <c r="E5713" s="33">
        <v>13</v>
      </c>
      <c r="F5713" s="34">
        <v>18376.93</v>
      </c>
      <c r="G5713" s="34">
        <v>1712.15</v>
      </c>
      <c r="H5713" s="34">
        <v>9778.98</v>
      </c>
      <c r="I5713" s="34">
        <v>0</v>
      </c>
      <c r="J5713" s="35">
        <f t="shared" si="623"/>
        <v>16664.78</v>
      </c>
      <c r="K5713" s="35">
        <f t="shared" si="624"/>
        <v>6885.7999999999993</v>
      </c>
      <c r="L5713" s="35">
        <f t="shared" si="625"/>
        <v>6885.7999999999993</v>
      </c>
      <c r="M5713" s="36">
        <f t="shared" si="626"/>
        <v>0.41319477364837698</v>
      </c>
      <c r="N5713" s="37">
        <f t="shared" si="627"/>
        <v>2025</v>
      </c>
      <c r="O5713" s="38" t="str">
        <f t="shared" si="628"/>
        <v>Q2</v>
      </c>
      <c r="P5713" s="37">
        <f t="shared" si="629"/>
        <v>4</v>
      </c>
    </row>
    <row r="5714" spans="1:16" x14ac:dyDescent="0.25">
      <c r="A5714" s="31">
        <v>45778</v>
      </c>
      <c r="B5714" s="32" t="s">
        <v>74</v>
      </c>
      <c r="C5714" s="32" t="s">
        <v>86</v>
      </c>
      <c r="D5714" s="32" t="s">
        <v>76</v>
      </c>
      <c r="E5714" s="33">
        <v>101</v>
      </c>
      <c r="F5714" s="34">
        <v>46545.2</v>
      </c>
      <c r="G5714" s="34">
        <v>0</v>
      </c>
      <c r="H5714" s="34">
        <v>25499.24</v>
      </c>
      <c r="I5714" s="34">
        <v>5328.06</v>
      </c>
      <c r="J5714" s="35">
        <f t="shared" si="623"/>
        <v>46545.2</v>
      </c>
      <c r="K5714" s="35">
        <f t="shared" si="624"/>
        <v>21045.959999999995</v>
      </c>
      <c r="L5714" s="35">
        <f t="shared" si="625"/>
        <v>15717.899999999994</v>
      </c>
      <c r="M5714" s="36">
        <f t="shared" si="626"/>
        <v>0.45216176963467763</v>
      </c>
      <c r="N5714" s="37">
        <f t="shared" si="627"/>
        <v>2025</v>
      </c>
      <c r="O5714" s="38" t="str">
        <f t="shared" si="628"/>
        <v>Q2</v>
      </c>
      <c r="P5714" s="37">
        <f t="shared" si="629"/>
        <v>5</v>
      </c>
    </row>
    <row r="5715" spans="1:16" x14ac:dyDescent="0.25">
      <c r="A5715" s="31">
        <v>45778</v>
      </c>
      <c r="B5715" s="32" t="s">
        <v>74</v>
      </c>
      <c r="C5715" s="32" t="s">
        <v>86</v>
      </c>
      <c r="D5715" s="32" t="s">
        <v>77</v>
      </c>
      <c r="E5715" s="33">
        <v>161</v>
      </c>
      <c r="F5715" s="34">
        <v>73291.28</v>
      </c>
      <c r="G5715" s="34">
        <v>5128.72</v>
      </c>
      <c r="H5715" s="34">
        <v>41421.35</v>
      </c>
      <c r="I5715" s="34">
        <v>7860.42</v>
      </c>
      <c r="J5715" s="35">
        <f t="shared" si="623"/>
        <v>68162.559999999998</v>
      </c>
      <c r="K5715" s="35">
        <f t="shared" si="624"/>
        <v>26741.21</v>
      </c>
      <c r="L5715" s="35">
        <f t="shared" si="625"/>
        <v>18880.79</v>
      </c>
      <c r="M5715" s="36">
        <f t="shared" si="626"/>
        <v>0.39231522407609104</v>
      </c>
      <c r="N5715" s="37">
        <f t="shared" si="627"/>
        <v>2025</v>
      </c>
      <c r="O5715" s="38" t="str">
        <f t="shared" si="628"/>
        <v>Q2</v>
      </c>
      <c r="P5715" s="37">
        <f t="shared" si="629"/>
        <v>5</v>
      </c>
    </row>
    <row r="5716" spans="1:16" x14ac:dyDescent="0.25">
      <c r="A5716" s="31">
        <v>45778</v>
      </c>
      <c r="B5716" s="32" t="s">
        <v>74</v>
      </c>
      <c r="C5716" s="32" t="s">
        <v>75</v>
      </c>
      <c r="D5716" s="32" t="s">
        <v>76</v>
      </c>
      <c r="E5716" s="33">
        <v>90</v>
      </c>
      <c r="F5716" s="34">
        <v>40095.269999999997</v>
      </c>
      <c r="G5716" s="34">
        <v>0</v>
      </c>
      <c r="H5716" s="34">
        <v>26509.96</v>
      </c>
      <c r="I5716" s="34">
        <v>0</v>
      </c>
      <c r="J5716" s="35">
        <f t="shared" si="623"/>
        <v>40095.269999999997</v>
      </c>
      <c r="K5716" s="35">
        <f t="shared" si="624"/>
        <v>13585.309999999998</v>
      </c>
      <c r="L5716" s="35">
        <f t="shared" si="625"/>
        <v>13585.309999999998</v>
      </c>
      <c r="M5716" s="36">
        <f t="shared" si="626"/>
        <v>0.33882575176573193</v>
      </c>
      <c r="N5716" s="37">
        <f t="shared" si="627"/>
        <v>2025</v>
      </c>
      <c r="O5716" s="38" t="str">
        <f t="shared" si="628"/>
        <v>Q2</v>
      </c>
      <c r="P5716" s="37">
        <f t="shared" si="629"/>
        <v>5</v>
      </c>
    </row>
    <row r="5717" spans="1:16" x14ac:dyDescent="0.25">
      <c r="A5717" s="31">
        <v>45778</v>
      </c>
      <c r="B5717" s="32" t="s">
        <v>74</v>
      </c>
      <c r="C5717" s="32" t="s">
        <v>75</v>
      </c>
      <c r="D5717" s="32" t="s">
        <v>77</v>
      </c>
      <c r="E5717" s="33">
        <v>95</v>
      </c>
      <c r="F5717" s="34">
        <v>46994.53</v>
      </c>
      <c r="G5717" s="34">
        <v>3288.96</v>
      </c>
      <c r="H5717" s="34">
        <v>25228.27</v>
      </c>
      <c r="I5717" s="34">
        <v>0</v>
      </c>
      <c r="J5717" s="35">
        <f t="shared" si="623"/>
        <v>43705.57</v>
      </c>
      <c r="K5717" s="35">
        <f t="shared" si="624"/>
        <v>18477.3</v>
      </c>
      <c r="L5717" s="35">
        <f t="shared" si="625"/>
        <v>18477.3</v>
      </c>
      <c r="M5717" s="36">
        <f t="shared" si="626"/>
        <v>0.42276762435543114</v>
      </c>
      <c r="N5717" s="37">
        <f t="shared" si="627"/>
        <v>2025</v>
      </c>
      <c r="O5717" s="38" t="str">
        <f t="shared" si="628"/>
        <v>Q2</v>
      </c>
      <c r="P5717" s="37">
        <f t="shared" si="629"/>
        <v>5</v>
      </c>
    </row>
    <row r="5718" spans="1:16" x14ac:dyDescent="0.25">
      <c r="A5718" s="31">
        <v>45778</v>
      </c>
      <c r="B5718" s="32" t="s">
        <v>74</v>
      </c>
      <c r="C5718" s="32" t="s">
        <v>78</v>
      </c>
      <c r="D5718" s="32" t="s">
        <v>76</v>
      </c>
      <c r="E5718" s="33">
        <v>386</v>
      </c>
      <c r="F5718" s="34">
        <v>178333.74</v>
      </c>
      <c r="G5718" s="34">
        <v>0</v>
      </c>
      <c r="H5718" s="34">
        <v>99414.93</v>
      </c>
      <c r="I5718" s="34">
        <v>0</v>
      </c>
      <c r="J5718" s="35">
        <f t="shared" si="623"/>
        <v>178333.74</v>
      </c>
      <c r="K5718" s="35">
        <f t="shared" si="624"/>
        <v>78918.81</v>
      </c>
      <c r="L5718" s="35">
        <f t="shared" si="625"/>
        <v>78918.81</v>
      </c>
      <c r="M5718" s="36">
        <f t="shared" si="626"/>
        <v>0.44253437403376389</v>
      </c>
      <c r="N5718" s="37">
        <f t="shared" si="627"/>
        <v>2025</v>
      </c>
      <c r="O5718" s="38" t="str">
        <f t="shared" si="628"/>
        <v>Q2</v>
      </c>
      <c r="P5718" s="37">
        <f t="shared" si="629"/>
        <v>5</v>
      </c>
    </row>
    <row r="5719" spans="1:16" x14ac:dyDescent="0.25">
      <c r="A5719" s="31">
        <v>45778</v>
      </c>
      <c r="B5719" s="32" t="s">
        <v>74</v>
      </c>
      <c r="C5719" s="32" t="s">
        <v>78</v>
      </c>
      <c r="D5719" s="32" t="s">
        <v>77</v>
      </c>
      <c r="E5719" s="33">
        <v>238</v>
      </c>
      <c r="F5719" s="34">
        <v>107978.86</v>
      </c>
      <c r="G5719" s="34">
        <v>7071.18</v>
      </c>
      <c r="H5719" s="34">
        <v>62935.76</v>
      </c>
      <c r="I5719" s="34">
        <v>0</v>
      </c>
      <c r="J5719" s="35">
        <f t="shared" si="623"/>
        <v>100907.68</v>
      </c>
      <c r="K5719" s="35">
        <f t="shared" si="624"/>
        <v>37971.919999999991</v>
      </c>
      <c r="L5719" s="35">
        <f t="shared" si="625"/>
        <v>37971.919999999991</v>
      </c>
      <c r="M5719" s="36">
        <f t="shared" si="626"/>
        <v>0.37630356777601065</v>
      </c>
      <c r="N5719" s="37">
        <f t="shared" si="627"/>
        <v>2025</v>
      </c>
      <c r="O5719" s="38" t="str">
        <f t="shared" si="628"/>
        <v>Q2</v>
      </c>
      <c r="P5719" s="37">
        <f t="shared" si="629"/>
        <v>5</v>
      </c>
    </row>
    <row r="5720" spans="1:16" x14ac:dyDescent="0.25">
      <c r="A5720" s="31">
        <v>45778</v>
      </c>
      <c r="B5720" s="32" t="s">
        <v>74</v>
      </c>
      <c r="C5720" s="32" t="s">
        <v>79</v>
      </c>
      <c r="D5720" s="32" t="s">
        <v>76</v>
      </c>
      <c r="E5720" s="33">
        <v>37</v>
      </c>
      <c r="F5720" s="34">
        <v>16519.7</v>
      </c>
      <c r="G5720" s="34">
        <v>0</v>
      </c>
      <c r="H5720" s="34">
        <v>12148.12</v>
      </c>
      <c r="I5720" s="34">
        <v>0</v>
      </c>
      <c r="J5720" s="35">
        <f t="shared" si="623"/>
        <v>16519.7</v>
      </c>
      <c r="K5720" s="35">
        <f t="shared" si="624"/>
        <v>4371.58</v>
      </c>
      <c r="L5720" s="35">
        <f t="shared" si="625"/>
        <v>4371.58</v>
      </c>
      <c r="M5720" s="36">
        <f t="shared" si="626"/>
        <v>0.26462829228133683</v>
      </c>
      <c r="N5720" s="37">
        <f t="shared" si="627"/>
        <v>2025</v>
      </c>
      <c r="O5720" s="38" t="str">
        <f t="shared" si="628"/>
        <v>Q2</v>
      </c>
      <c r="P5720" s="37">
        <f t="shared" si="629"/>
        <v>5</v>
      </c>
    </row>
    <row r="5721" spans="1:16" x14ac:dyDescent="0.25">
      <c r="A5721" s="31">
        <v>45778</v>
      </c>
      <c r="B5721" s="32" t="s">
        <v>74</v>
      </c>
      <c r="C5721" s="32" t="s">
        <v>79</v>
      </c>
      <c r="D5721" s="32" t="s">
        <v>77</v>
      </c>
      <c r="E5721" s="33">
        <v>44</v>
      </c>
      <c r="F5721" s="34">
        <v>15932.94</v>
      </c>
      <c r="G5721" s="34">
        <v>1157.49</v>
      </c>
      <c r="H5721" s="34">
        <v>9399.06</v>
      </c>
      <c r="I5721" s="34">
        <v>0</v>
      </c>
      <c r="J5721" s="35">
        <f t="shared" si="623"/>
        <v>14775.45</v>
      </c>
      <c r="K5721" s="35">
        <f t="shared" si="624"/>
        <v>5376.3900000000012</v>
      </c>
      <c r="L5721" s="35">
        <f t="shared" si="625"/>
        <v>5376.3900000000012</v>
      </c>
      <c r="M5721" s="36">
        <f t="shared" si="626"/>
        <v>0.36387318152746623</v>
      </c>
      <c r="N5721" s="37">
        <f t="shared" si="627"/>
        <v>2025</v>
      </c>
      <c r="O5721" s="38" t="str">
        <f t="shared" si="628"/>
        <v>Q2</v>
      </c>
      <c r="P5721" s="37">
        <f t="shared" si="629"/>
        <v>5</v>
      </c>
    </row>
    <row r="5722" spans="1:16" x14ac:dyDescent="0.25">
      <c r="A5722" s="31">
        <v>45778</v>
      </c>
      <c r="B5722" s="32" t="s">
        <v>80</v>
      </c>
      <c r="C5722" s="32" t="s">
        <v>86</v>
      </c>
      <c r="D5722" s="32" t="s">
        <v>76</v>
      </c>
      <c r="E5722" s="33">
        <v>45</v>
      </c>
      <c r="F5722" s="34">
        <v>306200.65999999997</v>
      </c>
      <c r="G5722" s="34">
        <v>0</v>
      </c>
      <c r="H5722" s="34">
        <v>255657.57</v>
      </c>
      <c r="I5722" s="34">
        <v>35185.65</v>
      </c>
      <c r="J5722" s="35">
        <f t="shared" si="623"/>
        <v>306200.65999999997</v>
      </c>
      <c r="K5722" s="35">
        <f t="shared" si="624"/>
        <v>50543.089999999967</v>
      </c>
      <c r="L5722" s="35">
        <f t="shared" si="625"/>
        <v>15357.439999999966</v>
      </c>
      <c r="M5722" s="36">
        <f t="shared" si="626"/>
        <v>0.16506525492139687</v>
      </c>
      <c r="N5722" s="37">
        <f t="shared" si="627"/>
        <v>2025</v>
      </c>
      <c r="O5722" s="38" t="str">
        <f t="shared" si="628"/>
        <v>Q2</v>
      </c>
      <c r="P5722" s="37">
        <f t="shared" si="629"/>
        <v>5</v>
      </c>
    </row>
    <row r="5723" spans="1:16" x14ac:dyDescent="0.25">
      <c r="A5723" s="31">
        <v>45778</v>
      </c>
      <c r="B5723" s="32" t="s">
        <v>80</v>
      </c>
      <c r="C5723" s="32" t="s">
        <v>86</v>
      </c>
      <c r="D5723" s="32" t="s">
        <v>77</v>
      </c>
      <c r="E5723" s="33">
        <v>68</v>
      </c>
      <c r="F5723" s="34">
        <v>421451.85</v>
      </c>
      <c r="G5723" s="34">
        <v>29979.3</v>
      </c>
      <c r="H5723" s="34">
        <v>346627.4</v>
      </c>
      <c r="I5723" s="34">
        <v>45065.95</v>
      </c>
      <c r="J5723" s="35">
        <f t="shared" si="623"/>
        <v>391472.55</v>
      </c>
      <c r="K5723" s="35">
        <f t="shared" si="624"/>
        <v>44845.149999999965</v>
      </c>
      <c r="L5723" s="35">
        <f t="shared" si="625"/>
        <v>-220.80000000003201</v>
      </c>
      <c r="M5723" s="36">
        <f t="shared" si="626"/>
        <v>0.11455503074225758</v>
      </c>
      <c r="N5723" s="37">
        <f t="shared" si="627"/>
        <v>2025</v>
      </c>
      <c r="O5723" s="38" t="str">
        <f t="shared" si="628"/>
        <v>Q2</v>
      </c>
      <c r="P5723" s="37">
        <f t="shared" si="629"/>
        <v>5</v>
      </c>
    </row>
    <row r="5724" spans="1:16" x14ac:dyDescent="0.25">
      <c r="A5724" s="31">
        <v>45778</v>
      </c>
      <c r="B5724" s="32" t="s">
        <v>80</v>
      </c>
      <c r="C5724" s="32" t="s">
        <v>75</v>
      </c>
      <c r="D5724" s="32" t="s">
        <v>76</v>
      </c>
      <c r="E5724" s="33">
        <v>34</v>
      </c>
      <c r="F5724" s="34">
        <v>218697.22</v>
      </c>
      <c r="G5724" s="34">
        <v>0</v>
      </c>
      <c r="H5724" s="34">
        <v>179648.27</v>
      </c>
      <c r="I5724" s="34">
        <v>0</v>
      </c>
      <c r="J5724" s="35">
        <f t="shared" si="623"/>
        <v>218697.22</v>
      </c>
      <c r="K5724" s="35">
        <f t="shared" si="624"/>
        <v>39048.950000000012</v>
      </c>
      <c r="L5724" s="35">
        <f t="shared" si="625"/>
        <v>39048.950000000012</v>
      </c>
      <c r="M5724" s="36">
        <f t="shared" si="626"/>
        <v>0.178552566877622</v>
      </c>
      <c r="N5724" s="37">
        <f t="shared" si="627"/>
        <v>2025</v>
      </c>
      <c r="O5724" s="38" t="str">
        <f t="shared" si="628"/>
        <v>Q2</v>
      </c>
      <c r="P5724" s="37">
        <f t="shared" si="629"/>
        <v>5</v>
      </c>
    </row>
    <row r="5725" spans="1:16" x14ac:dyDescent="0.25">
      <c r="A5725" s="31">
        <v>45778</v>
      </c>
      <c r="B5725" s="32" t="s">
        <v>80</v>
      </c>
      <c r="C5725" s="32" t="s">
        <v>75</v>
      </c>
      <c r="D5725" s="32" t="s">
        <v>77</v>
      </c>
      <c r="E5725" s="33">
        <v>62</v>
      </c>
      <c r="F5725" s="34">
        <v>421315.59</v>
      </c>
      <c r="G5725" s="34">
        <v>29575.07</v>
      </c>
      <c r="H5725" s="34">
        <v>341985.12</v>
      </c>
      <c r="I5725" s="34">
        <v>0</v>
      </c>
      <c r="J5725" s="35">
        <f t="shared" si="623"/>
        <v>391740.52</v>
      </c>
      <c r="K5725" s="35">
        <f t="shared" si="624"/>
        <v>49755.400000000023</v>
      </c>
      <c r="L5725" s="35">
        <f t="shared" si="625"/>
        <v>49755.400000000023</v>
      </c>
      <c r="M5725" s="36">
        <f t="shared" si="626"/>
        <v>0.1270111143978673</v>
      </c>
      <c r="N5725" s="37">
        <f t="shared" si="627"/>
        <v>2025</v>
      </c>
      <c r="O5725" s="38" t="str">
        <f t="shared" si="628"/>
        <v>Q2</v>
      </c>
      <c r="P5725" s="37">
        <f t="shared" si="629"/>
        <v>5</v>
      </c>
    </row>
    <row r="5726" spans="1:16" x14ac:dyDescent="0.25">
      <c r="A5726" s="31">
        <v>45778</v>
      </c>
      <c r="B5726" s="32" t="s">
        <v>80</v>
      </c>
      <c r="C5726" s="32" t="s">
        <v>78</v>
      </c>
      <c r="D5726" s="32" t="s">
        <v>76</v>
      </c>
      <c r="E5726" s="33">
        <v>83</v>
      </c>
      <c r="F5726" s="34">
        <v>552918.05000000005</v>
      </c>
      <c r="G5726" s="34">
        <v>0</v>
      </c>
      <c r="H5726" s="34">
        <v>455142.05</v>
      </c>
      <c r="I5726" s="34">
        <v>0</v>
      </c>
      <c r="J5726" s="35">
        <f t="shared" si="623"/>
        <v>552918.05000000005</v>
      </c>
      <c r="K5726" s="35">
        <f t="shared" si="624"/>
        <v>97776.000000000058</v>
      </c>
      <c r="L5726" s="35">
        <f t="shared" si="625"/>
        <v>97776.000000000058</v>
      </c>
      <c r="M5726" s="36">
        <f t="shared" si="626"/>
        <v>0.17683633225574757</v>
      </c>
      <c r="N5726" s="37">
        <f t="shared" si="627"/>
        <v>2025</v>
      </c>
      <c r="O5726" s="38" t="str">
        <f t="shared" si="628"/>
        <v>Q2</v>
      </c>
      <c r="P5726" s="37">
        <f t="shared" si="629"/>
        <v>5</v>
      </c>
    </row>
    <row r="5727" spans="1:16" x14ac:dyDescent="0.25">
      <c r="A5727" s="31">
        <v>45778</v>
      </c>
      <c r="B5727" s="32" t="s">
        <v>80</v>
      </c>
      <c r="C5727" s="32" t="s">
        <v>78</v>
      </c>
      <c r="D5727" s="32" t="s">
        <v>77</v>
      </c>
      <c r="E5727" s="33">
        <v>25</v>
      </c>
      <c r="F5727" s="34">
        <v>146261.41</v>
      </c>
      <c r="G5727" s="34">
        <v>9330.67</v>
      </c>
      <c r="H5727" s="34">
        <v>121613.77</v>
      </c>
      <c r="I5727" s="34">
        <v>0</v>
      </c>
      <c r="J5727" s="35">
        <f t="shared" si="623"/>
        <v>136930.74</v>
      </c>
      <c r="K5727" s="35">
        <f t="shared" si="624"/>
        <v>15316.969999999987</v>
      </c>
      <c r="L5727" s="35">
        <f t="shared" si="625"/>
        <v>15316.969999999987</v>
      </c>
      <c r="M5727" s="36">
        <f t="shared" si="626"/>
        <v>0.11185925088844176</v>
      </c>
      <c r="N5727" s="37">
        <f t="shared" si="627"/>
        <v>2025</v>
      </c>
      <c r="O5727" s="38" t="str">
        <f t="shared" si="628"/>
        <v>Q2</v>
      </c>
      <c r="P5727" s="37">
        <f t="shared" si="629"/>
        <v>5</v>
      </c>
    </row>
    <row r="5728" spans="1:16" x14ac:dyDescent="0.25">
      <c r="A5728" s="31">
        <v>45778</v>
      </c>
      <c r="B5728" s="32" t="s">
        <v>80</v>
      </c>
      <c r="C5728" s="32" t="s">
        <v>79</v>
      </c>
      <c r="D5728" s="32" t="s">
        <v>76</v>
      </c>
      <c r="E5728" s="33">
        <v>14</v>
      </c>
      <c r="F5728" s="34">
        <v>82588.08</v>
      </c>
      <c r="G5728" s="34">
        <v>0</v>
      </c>
      <c r="H5728" s="34">
        <v>67034.52</v>
      </c>
      <c r="I5728" s="34">
        <v>0</v>
      </c>
      <c r="J5728" s="35">
        <f t="shared" si="623"/>
        <v>82588.08</v>
      </c>
      <c r="K5728" s="35">
        <f t="shared" si="624"/>
        <v>15553.559999999998</v>
      </c>
      <c r="L5728" s="35">
        <f t="shared" si="625"/>
        <v>15553.559999999998</v>
      </c>
      <c r="M5728" s="36">
        <f t="shared" si="626"/>
        <v>0.18832693531560482</v>
      </c>
      <c r="N5728" s="37">
        <f t="shared" si="627"/>
        <v>2025</v>
      </c>
      <c r="O5728" s="38" t="str">
        <f t="shared" si="628"/>
        <v>Q2</v>
      </c>
      <c r="P5728" s="37">
        <f t="shared" si="629"/>
        <v>5</v>
      </c>
    </row>
    <row r="5729" spans="1:16" x14ac:dyDescent="0.25">
      <c r="A5729" s="31">
        <v>45778</v>
      </c>
      <c r="B5729" s="32" t="s">
        <v>80</v>
      </c>
      <c r="C5729" s="32" t="s">
        <v>79</v>
      </c>
      <c r="D5729" s="32" t="s">
        <v>77</v>
      </c>
      <c r="E5729" s="33">
        <v>23</v>
      </c>
      <c r="F5729" s="34">
        <v>155501.89000000001</v>
      </c>
      <c r="G5729" s="34">
        <v>10913.77</v>
      </c>
      <c r="H5729" s="34">
        <v>124213.38</v>
      </c>
      <c r="I5729" s="34">
        <v>0</v>
      </c>
      <c r="J5729" s="35">
        <f t="shared" si="623"/>
        <v>144588.12000000002</v>
      </c>
      <c r="K5729" s="35">
        <f t="shared" si="624"/>
        <v>20374.74000000002</v>
      </c>
      <c r="L5729" s="35">
        <f t="shared" si="625"/>
        <v>20374.74000000002</v>
      </c>
      <c r="M5729" s="36">
        <f t="shared" si="626"/>
        <v>0.14091572668625899</v>
      </c>
      <c r="N5729" s="37">
        <f t="shared" si="627"/>
        <v>2025</v>
      </c>
      <c r="O5729" s="38" t="str">
        <f t="shared" si="628"/>
        <v>Q2</v>
      </c>
      <c r="P5729" s="37">
        <f t="shared" si="629"/>
        <v>5</v>
      </c>
    </row>
    <row r="5730" spans="1:16" x14ac:dyDescent="0.25">
      <c r="A5730" s="31">
        <v>45778</v>
      </c>
      <c r="B5730" s="32" t="s">
        <v>81</v>
      </c>
      <c r="C5730" s="32" t="s">
        <v>86</v>
      </c>
      <c r="D5730" s="32" t="s">
        <v>76</v>
      </c>
      <c r="E5730" s="33">
        <v>65</v>
      </c>
      <c r="F5730" s="34">
        <v>50211.81</v>
      </c>
      <c r="G5730" s="34">
        <v>0</v>
      </c>
      <c r="H5730" s="34">
        <v>20913.240000000002</v>
      </c>
      <c r="I5730" s="34">
        <v>5757.43</v>
      </c>
      <c r="J5730" s="35">
        <f t="shared" si="623"/>
        <v>50211.81</v>
      </c>
      <c r="K5730" s="35">
        <f t="shared" si="624"/>
        <v>29298.569999999996</v>
      </c>
      <c r="L5730" s="35">
        <f t="shared" si="625"/>
        <v>23541.139999999996</v>
      </c>
      <c r="M5730" s="36">
        <f t="shared" si="626"/>
        <v>0.58349957908308814</v>
      </c>
      <c r="N5730" s="37">
        <f t="shared" si="627"/>
        <v>2025</v>
      </c>
      <c r="O5730" s="38" t="str">
        <f t="shared" si="628"/>
        <v>Q2</v>
      </c>
      <c r="P5730" s="37">
        <f t="shared" si="629"/>
        <v>5</v>
      </c>
    </row>
    <row r="5731" spans="1:16" x14ac:dyDescent="0.25">
      <c r="A5731" s="31">
        <v>45778</v>
      </c>
      <c r="B5731" s="32" t="s">
        <v>81</v>
      </c>
      <c r="C5731" s="32" t="s">
        <v>86</v>
      </c>
      <c r="D5731" s="32" t="s">
        <v>77</v>
      </c>
      <c r="E5731" s="33">
        <v>113</v>
      </c>
      <c r="F5731" s="34">
        <v>85875.77</v>
      </c>
      <c r="G5731" s="34">
        <v>6034.13</v>
      </c>
      <c r="H5731" s="34">
        <v>36665.29</v>
      </c>
      <c r="I5731" s="34">
        <v>9201.4599999999991</v>
      </c>
      <c r="J5731" s="35">
        <f t="shared" si="623"/>
        <v>79841.64</v>
      </c>
      <c r="K5731" s="35">
        <f t="shared" si="624"/>
        <v>43176.35</v>
      </c>
      <c r="L5731" s="35">
        <f t="shared" si="625"/>
        <v>33974.89</v>
      </c>
      <c r="M5731" s="36">
        <f t="shared" si="626"/>
        <v>0.5407748387933915</v>
      </c>
      <c r="N5731" s="37">
        <f t="shared" si="627"/>
        <v>2025</v>
      </c>
      <c r="O5731" s="38" t="str">
        <f t="shared" si="628"/>
        <v>Q2</v>
      </c>
      <c r="P5731" s="37">
        <f t="shared" si="629"/>
        <v>5</v>
      </c>
    </row>
    <row r="5732" spans="1:16" x14ac:dyDescent="0.25">
      <c r="A5732" s="31">
        <v>45778</v>
      </c>
      <c r="B5732" s="32" t="s">
        <v>81</v>
      </c>
      <c r="C5732" s="32" t="s">
        <v>75</v>
      </c>
      <c r="D5732" s="32" t="s">
        <v>76</v>
      </c>
      <c r="E5732" s="33">
        <v>48</v>
      </c>
      <c r="F5732" s="34">
        <v>41770.870000000003</v>
      </c>
      <c r="G5732" s="34">
        <v>0</v>
      </c>
      <c r="H5732" s="34">
        <v>17572.990000000002</v>
      </c>
      <c r="I5732" s="34">
        <v>0</v>
      </c>
      <c r="J5732" s="35">
        <f t="shared" si="623"/>
        <v>41770.870000000003</v>
      </c>
      <c r="K5732" s="35">
        <f t="shared" si="624"/>
        <v>24197.88</v>
      </c>
      <c r="L5732" s="35">
        <f t="shared" si="625"/>
        <v>24197.88</v>
      </c>
      <c r="M5732" s="36">
        <f t="shared" si="626"/>
        <v>0.57930035931739032</v>
      </c>
      <c r="N5732" s="37">
        <f t="shared" si="627"/>
        <v>2025</v>
      </c>
      <c r="O5732" s="38" t="str">
        <f t="shared" si="628"/>
        <v>Q2</v>
      </c>
      <c r="P5732" s="37">
        <f t="shared" si="629"/>
        <v>5</v>
      </c>
    </row>
    <row r="5733" spans="1:16" x14ac:dyDescent="0.25">
      <c r="A5733" s="31">
        <v>45778</v>
      </c>
      <c r="B5733" s="32" t="s">
        <v>81</v>
      </c>
      <c r="C5733" s="32" t="s">
        <v>75</v>
      </c>
      <c r="D5733" s="32" t="s">
        <v>77</v>
      </c>
      <c r="E5733" s="33">
        <v>80</v>
      </c>
      <c r="F5733" s="34">
        <v>66913.27</v>
      </c>
      <c r="G5733" s="34">
        <v>4612.87</v>
      </c>
      <c r="H5733" s="34">
        <v>27999.99</v>
      </c>
      <c r="I5733" s="34">
        <v>0</v>
      </c>
      <c r="J5733" s="35">
        <f t="shared" si="623"/>
        <v>62300.4</v>
      </c>
      <c r="K5733" s="35">
        <f t="shared" si="624"/>
        <v>34300.410000000003</v>
      </c>
      <c r="L5733" s="35">
        <f t="shared" si="625"/>
        <v>34300.410000000003</v>
      </c>
      <c r="M5733" s="36">
        <f t="shared" si="626"/>
        <v>0.55056484388543259</v>
      </c>
      <c r="N5733" s="37">
        <f t="shared" si="627"/>
        <v>2025</v>
      </c>
      <c r="O5733" s="38" t="str">
        <f t="shared" si="628"/>
        <v>Q2</v>
      </c>
      <c r="P5733" s="37">
        <f t="shared" si="629"/>
        <v>5</v>
      </c>
    </row>
    <row r="5734" spans="1:16" x14ac:dyDescent="0.25">
      <c r="A5734" s="31">
        <v>45778</v>
      </c>
      <c r="B5734" s="32" t="s">
        <v>81</v>
      </c>
      <c r="C5734" s="32" t="s">
        <v>78</v>
      </c>
      <c r="D5734" s="32" t="s">
        <v>76</v>
      </c>
      <c r="E5734" s="33">
        <v>357</v>
      </c>
      <c r="F5734" s="34">
        <v>287985.01</v>
      </c>
      <c r="G5734" s="34">
        <v>0</v>
      </c>
      <c r="H5734" s="34">
        <v>123185.63</v>
      </c>
      <c r="I5734" s="34">
        <v>0</v>
      </c>
      <c r="J5734" s="35">
        <f t="shared" si="623"/>
        <v>287985.01</v>
      </c>
      <c r="K5734" s="35">
        <f t="shared" si="624"/>
        <v>164799.38</v>
      </c>
      <c r="L5734" s="35">
        <f t="shared" si="625"/>
        <v>164799.38</v>
      </c>
      <c r="M5734" s="36">
        <f t="shared" si="626"/>
        <v>0.57224985425456698</v>
      </c>
      <c r="N5734" s="37">
        <f t="shared" si="627"/>
        <v>2025</v>
      </c>
      <c r="O5734" s="38" t="str">
        <f t="shared" si="628"/>
        <v>Q2</v>
      </c>
      <c r="P5734" s="37">
        <f t="shared" si="629"/>
        <v>5</v>
      </c>
    </row>
    <row r="5735" spans="1:16" x14ac:dyDescent="0.25">
      <c r="A5735" s="31">
        <v>45778</v>
      </c>
      <c r="B5735" s="32" t="s">
        <v>81</v>
      </c>
      <c r="C5735" s="32" t="s">
        <v>78</v>
      </c>
      <c r="D5735" s="32" t="s">
        <v>77</v>
      </c>
      <c r="E5735" s="33">
        <v>140</v>
      </c>
      <c r="F5735" s="34">
        <v>106028.67</v>
      </c>
      <c r="G5735" s="34">
        <v>6703.88</v>
      </c>
      <c r="H5735" s="34">
        <v>45118.66</v>
      </c>
      <c r="I5735" s="34">
        <v>0</v>
      </c>
      <c r="J5735" s="35">
        <f t="shared" si="623"/>
        <v>99324.79</v>
      </c>
      <c r="K5735" s="35">
        <f t="shared" si="624"/>
        <v>54206.12999999999</v>
      </c>
      <c r="L5735" s="35">
        <f t="shared" si="625"/>
        <v>54206.12999999999</v>
      </c>
      <c r="M5735" s="36">
        <f t="shared" si="626"/>
        <v>0.54574623314078985</v>
      </c>
      <c r="N5735" s="37">
        <f t="shared" si="627"/>
        <v>2025</v>
      </c>
      <c r="O5735" s="38" t="str">
        <f t="shared" si="628"/>
        <v>Q2</v>
      </c>
      <c r="P5735" s="37">
        <f t="shared" si="629"/>
        <v>5</v>
      </c>
    </row>
    <row r="5736" spans="1:16" x14ac:dyDescent="0.25">
      <c r="A5736" s="31">
        <v>45778</v>
      </c>
      <c r="B5736" s="32" t="s">
        <v>81</v>
      </c>
      <c r="C5736" s="32" t="s">
        <v>79</v>
      </c>
      <c r="D5736" s="32" t="s">
        <v>76</v>
      </c>
      <c r="E5736" s="33">
        <v>13</v>
      </c>
      <c r="F5736" s="34">
        <v>7656.95</v>
      </c>
      <c r="G5736" s="34">
        <v>0</v>
      </c>
      <c r="H5736" s="34">
        <v>3179.91</v>
      </c>
      <c r="I5736" s="34">
        <v>0</v>
      </c>
      <c r="J5736" s="35">
        <f t="shared" si="623"/>
        <v>7656.95</v>
      </c>
      <c r="K5736" s="35">
        <f t="shared" si="624"/>
        <v>4477.04</v>
      </c>
      <c r="L5736" s="35">
        <f t="shared" si="625"/>
        <v>4477.04</v>
      </c>
      <c r="M5736" s="36">
        <f t="shared" si="626"/>
        <v>0.58470278635749218</v>
      </c>
      <c r="N5736" s="37">
        <f t="shared" si="627"/>
        <v>2025</v>
      </c>
      <c r="O5736" s="38" t="str">
        <f t="shared" si="628"/>
        <v>Q2</v>
      </c>
      <c r="P5736" s="37">
        <f t="shared" si="629"/>
        <v>5</v>
      </c>
    </row>
    <row r="5737" spans="1:16" x14ac:dyDescent="0.25">
      <c r="A5737" s="31">
        <v>45778</v>
      </c>
      <c r="B5737" s="32" t="s">
        <v>81</v>
      </c>
      <c r="C5737" s="32" t="s">
        <v>79</v>
      </c>
      <c r="D5737" s="32" t="s">
        <v>77</v>
      </c>
      <c r="E5737" s="33">
        <v>21</v>
      </c>
      <c r="F5737" s="34">
        <v>19084.41</v>
      </c>
      <c r="G5737" s="34">
        <v>1382.01</v>
      </c>
      <c r="H5737" s="34">
        <v>8236.9</v>
      </c>
      <c r="I5737" s="34">
        <v>0</v>
      </c>
      <c r="J5737" s="35">
        <f t="shared" si="623"/>
        <v>17702.400000000001</v>
      </c>
      <c r="K5737" s="35">
        <f t="shared" si="624"/>
        <v>9465.5000000000018</v>
      </c>
      <c r="L5737" s="35">
        <f t="shared" si="625"/>
        <v>9465.5000000000018</v>
      </c>
      <c r="M5737" s="36">
        <f t="shared" si="626"/>
        <v>0.53470150939985539</v>
      </c>
      <c r="N5737" s="37">
        <f t="shared" si="627"/>
        <v>2025</v>
      </c>
      <c r="O5737" s="38" t="str">
        <f t="shared" si="628"/>
        <v>Q2</v>
      </c>
      <c r="P5737" s="37">
        <f t="shared" si="629"/>
        <v>5</v>
      </c>
    </row>
    <row r="5738" spans="1:16" x14ac:dyDescent="0.25">
      <c r="A5738" s="31">
        <v>45778</v>
      </c>
      <c r="B5738" s="32" t="s">
        <v>82</v>
      </c>
      <c r="C5738" s="32" t="s">
        <v>86</v>
      </c>
      <c r="D5738" s="32" t="s">
        <v>76</v>
      </c>
      <c r="E5738" s="33">
        <v>210</v>
      </c>
      <c r="F5738" s="34">
        <v>22636.36</v>
      </c>
      <c r="G5738" s="34">
        <v>0</v>
      </c>
      <c r="H5738" s="34">
        <v>17592.79</v>
      </c>
      <c r="I5738" s="34">
        <v>2597.0500000000002</v>
      </c>
      <c r="J5738" s="35">
        <f t="shared" si="623"/>
        <v>22636.36</v>
      </c>
      <c r="K5738" s="35">
        <f t="shared" si="624"/>
        <v>5043.57</v>
      </c>
      <c r="L5738" s="35">
        <f t="shared" si="625"/>
        <v>2446.5199999999995</v>
      </c>
      <c r="M5738" s="36">
        <f t="shared" si="626"/>
        <v>0.22280834904551791</v>
      </c>
      <c r="N5738" s="37">
        <f t="shared" si="627"/>
        <v>2025</v>
      </c>
      <c r="O5738" s="38" t="str">
        <f t="shared" si="628"/>
        <v>Q2</v>
      </c>
      <c r="P5738" s="37">
        <f t="shared" si="629"/>
        <v>5</v>
      </c>
    </row>
    <row r="5739" spans="1:16" x14ac:dyDescent="0.25">
      <c r="A5739" s="31">
        <v>45778</v>
      </c>
      <c r="B5739" s="32" t="s">
        <v>82</v>
      </c>
      <c r="C5739" s="32" t="s">
        <v>86</v>
      </c>
      <c r="D5739" s="32" t="s">
        <v>77</v>
      </c>
      <c r="E5739" s="33">
        <v>243</v>
      </c>
      <c r="F5739" s="34">
        <v>28221.02</v>
      </c>
      <c r="G5739" s="34">
        <v>1970.4</v>
      </c>
      <c r="H5739" s="34">
        <v>21686.51</v>
      </c>
      <c r="I5739" s="34">
        <v>3031.23</v>
      </c>
      <c r="J5739" s="35">
        <f t="shared" si="623"/>
        <v>26250.62</v>
      </c>
      <c r="K5739" s="35">
        <f t="shared" si="624"/>
        <v>4564.1100000000006</v>
      </c>
      <c r="L5739" s="35">
        <f t="shared" si="625"/>
        <v>1532.8800000000006</v>
      </c>
      <c r="M5739" s="36">
        <f t="shared" si="626"/>
        <v>0.17386675057579595</v>
      </c>
      <c r="N5739" s="37">
        <f t="shared" si="627"/>
        <v>2025</v>
      </c>
      <c r="O5739" s="38" t="str">
        <f t="shared" si="628"/>
        <v>Q2</v>
      </c>
      <c r="P5739" s="37">
        <f t="shared" si="629"/>
        <v>5</v>
      </c>
    </row>
    <row r="5740" spans="1:16" x14ac:dyDescent="0.25">
      <c r="A5740" s="31">
        <v>45778</v>
      </c>
      <c r="B5740" s="32" t="s">
        <v>82</v>
      </c>
      <c r="C5740" s="32" t="s">
        <v>75</v>
      </c>
      <c r="D5740" s="32" t="s">
        <v>76</v>
      </c>
      <c r="E5740" s="33">
        <v>153</v>
      </c>
      <c r="F5740" s="34">
        <v>16923.689999999999</v>
      </c>
      <c r="G5740" s="34">
        <v>0</v>
      </c>
      <c r="H5740" s="34">
        <v>13102.26</v>
      </c>
      <c r="I5740" s="34">
        <v>0</v>
      </c>
      <c r="J5740" s="35">
        <f t="shared" si="623"/>
        <v>16923.689999999999</v>
      </c>
      <c r="K5740" s="35">
        <f t="shared" si="624"/>
        <v>3821.4299999999985</v>
      </c>
      <c r="L5740" s="35">
        <f t="shared" si="625"/>
        <v>3821.4299999999985</v>
      </c>
      <c r="M5740" s="36">
        <f t="shared" si="626"/>
        <v>0.22580359247894513</v>
      </c>
      <c r="N5740" s="37">
        <f t="shared" si="627"/>
        <v>2025</v>
      </c>
      <c r="O5740" s="38" t="str">
        <f t="shared" si="628"/>
        <v>Q2</v>
      </c>
      <c r="P5740" s="37">
        <f t="shared" si="629"/>
        <v>5</v>
      </c>
    </row>
    <row r="5741" spans="1:16" x14ac:dyDescent="0.25">
      <c r="A5741" s="31">
        <v>45778</v>
      </c>
      <c r="B5741" s="32" t="s">
        <v>82</v>
      </c>
      <c r="C5741" s="32" t="s">
        <v>75</v>
      </c>
      <c r="D5741" s="32" t="s">
        <v>77</v>
      </c>
      <c r="E5741" s="33">
        <v>194</v>
      </c>
      <c r="F5741" s="34">
        <v>20638.14</v>
      </c>
      <c r="G5741" s="34">
        <v>1463.97</v>
      </c>
      <c r="H5741" s="34">
        <v>16375.25</v>
      </c>
      <c r="I5741" s="34">
        <v>0</v>
      </c>
      <c r="J5741" s="35">
        <f t="shared" si="623"/>
        <v>19174.169999999998</v>
      </c>
      <c r="K5741" s="35">
        <f t="shared" si="624"/>
        <v>2798.9199999999983</v>
      </c>
      <c r="L5741" s="35">
        <f t="shared" si="625"/>
        <v>2798.9199999999983</v>
      </c>
      <c r="M5741" s="36">
        <f t="shared" si="626"/>
        <v>0.14597346325812269</v>
      </c>
      <c r="N5741" s="37">
        <f t="shared" si="627"/>
        <v>2025</v>
      </c>
      <c r="O5741" s="38" t="str">
        <f t="shared" si="628"/>
        <v>Q2</v>
      </c>
      <c r="P5741" s="37">
        <f t="shared" si="629"/>
        <v>5</v>
      </c>
    </row>
    <row r="5742" spans="1:16" x14ac:dyDescent="0.25">
      <c r="A5742" s="31">
        <v>45778</v>
      </c>
      <c r="B5742" s="32" t="s">
        <v>82</v>
      </c>
      <c r="C5742" s="32" t="s">
        <v>78</v>
      </c>
      <c r="D5742" s="32" t="s">
        <v>76</v>
      </c>
      <c r="E5742" s="33">
        <v>1302</v>
      </c>
      <c r="F5742" s="34">
        <v>149996.92000000001</v>
      </c>
      <c r="G5742" s="34">
        <v>0</v>
      </c>
      <c r="H5742" s="34">
        <v>117297.55</v>
      </c>
      <c r="I5742" s="34">
        <v>0</v>
      </c>
      <c r="J5742" s="35">
        <f t="shared" si="623"/>
        <v>149996.92000000001</v>
      </c>
      <c r="K5742" s="35">
        <f t="shared" si="624"/>
        <v>32699.37000000001</v>
      </c>
      <c r="L5742" s="35">
        <f t="shared" si="625"/>
        <v>32699.37000000001</v>
      </c>
      <c r="M5742" s="36">
        <f t="shared" si="626"/>
        <v>0.2180002762723395</v>
      </c>
      <c r="N5742" s="37">
        <f t="shared" si="627"/>
        <v>2025</v>
      </c>
      <c r="O5742" s="38" t="str">
        <f t="shared" si="628"/>
        <v>Q2</v>
      </c>
      <c r="P5742" s="37">
        <f t="shared" si="629"/>
        <v>5</v>
      </c>
    </row>
    <row r="5743" spans="1:16" x14ac:dyDescent="0.25">
      <c r="A5743" s="31">
        <v>45778</v>
      </c>
      <c r="B5743" s="32" t="s">
        <v>82</v>
      </c>
      <c r="C5743" s="32" t="s">
        <v>78</v>
      </c>
      <c r="D5743" s="32" t="s">
        <v>77</v>
      </c>
      <c r="E5743" s="33">
        <v>638</v>
      </c>
      <c r="F5743" s="34">
        <v>72833.08</v>
      </c>
      <c r="G5743" s="34">
        <v>4714.53</v>
      </c>
      <c r="H5743" s="34">
        <v>57267.48</v>
      </c>
      <c r="I5743" s="34">
        <v>0</v>
      </c>
      <c r="J5743" s="35">
        <f t="shared" si="623"/>
        <v>68118.55</v>
      </c>
      <c r="K5743" s="35">
        <f t="shared" si="624"/>
        <v>10851.07</v>
      </c>
      <c r="L5743" s="35">
        <f t="shared" si="625"/>
        <v>10851.07</v>
      </c>
      <c r="M5743" s="36">
        <f t="shared" si="626"/>
        <v>0.15929684351766149</v>
      </c>
      <c r="N5743" s="37">
        <f t="shared" si="627"/>
        <v>2025</v>
      </c>
      <c r="O5743" s="38" t="str">
        <f t="shared" si="628"/>
        <v>Q2</v>
      </c>
      <c r="P5743" s="37">
        <f t="shared" si="629"/>
        <v>5</v>
      </c>
    </row>
    <row r="5744" spans="1:16" x14ac:dyDescent="0.25">
      <c r="A5744" s="31">
        <v>45778</v>
      </c>
      <c r="B5744" s="32" t="s">
        <v>82</v>
      </c>
      <c r="C5744" s="32" t="s">
        <v>79</v>
      </c>
      <c r="D5744" s="32" t="s">
        <v>76</v>
      </c>
      <c r="E5744" s="33">
        <v>62</v>
      </c>
      <c r="F5744" s="34">
        <v>6936.39</v>
      </c>
      <c r="G5744" s="34">
        <v>0</v>
      </c>
      <c r="H5744" s="34">
        <v>5150.05</v>
      </c>
      <c r="I5744" s="34">
        <v>0</v>
      </c>
      <c r="J5744" s="35">
        <f t="shared" si="623"/>
        <v>6936.39</v>
      </c>
      <c r="K5744" s="35">
        <f t="shared" si="624"/>
        <v>1786.3400000000001</v>
      </c>
      <c r="L5744" s="35">
        <f t="shared" si="625"/>
        <v>1786.3400000000001</v>
      </c>
      <c r="M5744" s="36">
        <f t="shared" si="626"/>
        <v>0.25753165551533291</v>
      </c>
      <c r="N5744" s="37">
        <f t="shared" si="627"/>
        <v>2025</v>
      </c>
      <c r="O5744" s="38" t="str">
        <f t="shared" si="628"/>
        <v>Q2</v>
      </c>
      <c r="P5744" s="37">
        <f t="shared" si="629"/>
        <v>5</v>
      </c>
    </row>
    <row r="5745" spans="1:16" x14ac:dyDescent="0.25">
      <c r="A5745" s="31">
        <v>45778</v>
      </c>
      <c r="B5745" s="32" t="s">
        <v>82</v>
      </c>
      <c r="C5745" s="32" t="s">
        <v>79</v>
      </c>
      <c r="D5745" s="32" t="s">
        <v>77</v>
      </c>
      <c r="E5745" s="33">
        <v>86</v>
      </c>
      <c r="F5745" s="34">
        <v>11266.26</v>
      </c>
      <c r="G5745" s="34">
        <v>801.8</v>
      </c>
      <c r="H5745" s="34">
        <v>8604.83</v>
      </c>
      <c r="I5745" s="34">
        <v>0</v>
      </c>
      <c r="J5745" s="35">
        <f t="shared" si="623"/>
        <v>10464.460000000001</v>
      </c>
      <c r="K5745" s="35">
        <f t="shared" si="624"/>
        <v>1859.630000000001</v>
      </c>
      <c r="L5745" s="35">
        <f t="shared" si="625"/>
        <v>1859.630000000001</v>
      </c>
      <c r="M5745" s="36">
        <f t="shared" si="626"/>
        <v>0.17770912211428022</v>
      </c>
      <c r="N5745" s="37">
        <f t="shared" si="627"/>
        <v>2025</v>
      </c>
      <c r="O5745" s="38" t="str">
        <f t="shared" si="628"/>
        <v>Q2</v>
      </c>
      <c r="P5745" s="37">
        <f t="shared" si="629"/>
        <v>5</v>
      </c>
    </row>
    <row r="5746" spans="1:16" x14ac:dyDescent="0.25">
      <c r="A5746" s="31">
        <v>45778</v>
      </c>
      <c r="B5746" s="32" t="s">
        <v>83</v>
      </c>
      <c r="C5746" s="32" t="s">
        <v>86</v>
      </c>
      <c r="D5746" s="32" t="s">
        <v>76</v>
      </c>
      <c r="E5746" s="33">
        <v>95</v>
      </c>
      <c r="F5746" s="34">
        <v>58861.91</v>
      </c>
      <c r="G5746" s="34">
        <v>0</v>
      </c>
      <c r="H5746" s="34">
        <v>29739.67</v>
      </c>
      <c r="I5746" s="34">
        <v>6752.69</v>
      </c>
      <c r="J5746" s="35">
        <f t="shared" si="623"/>
        <v>58861.91</v>
      </c>
      <c r="K5746" s="35">
        <f t="shared" si="624"/>
        <v>29122.240000000005</v>
      </c>
      <c r="L5746" s="35">
        <f t="shared" si="625"/>
        <v>22369.550000000007</v>
      </c>
      <c r="M5746" s="36">
        <f t="shared" si="626"/>
        <v>0.49475526703092038</v>
      </c>
      <c r="N5746" s="37">
        <f t="shared" si="627"/>
        <v>2025</v>
      </c>
      <c r="O5746" s="38" t="str">
        <f t="shared" si="628"/>
        <v>Q2</v>
      </c>
      <c r="P5746" s="37">
        <f t="shared" si="629"/>
        <v>5</v>
      </c>
    </row>
    <row r="5747" spans="1:16" x14ac:dyDescent="0.25">
      <c r="A5747" s="31">
        <v>45778</v>
      </c>
      <c r="B5747" s="32" t="s">
        <v>83</v>
      </c>
      <c r="C5747" s="32" t="s">
        <v>86</v>
      </c>
      <c r="D5747" s="32" t="s">
        <v>77</v>
      </c>
      <c r="E5747" s="33">
        <v>106</v>
      </c>
      <c r="F5747" s="34">
        <v>72248.13</v>
      </c>
      <c r="G5747" s="34">
        <v>5084.63</v>
      </c>
      <c r="H5747" s="34">
        <v>37046.639999999999</v>
      </c>
      <c r="I5747" s="34">
        <v>7732.16</v>
      </c>
      <c r="J5747" s="35">
        <f t="shared" si="623"/>
        <v>67163.5</v>
      </c>
      <c r="K5747" s="35">
        <f t="shared" si="624"/>
        <v>30116.86</v>
      </c>
      <c r="L5747" s="35">
        <f t="shared" si="625"/>
        <v>22384.7</v>
      </c>
      <c r="M5747" s="36">
        <f t="shared" si="626"/>
        <v>0.44841111615684115</v>
      </c>
      <c r="N5747" s="37">
        <f t="shared" si="627"/>
        <v>2025</v>
      </c>
      <c r="O5747" s="38" t="str">
        <f t="shared" si="628"/>
        <v>Q2</v>
      </c>
      <c r="P5747" s="37">
        <f t="shared" si="629"/>
        <v>5</v>
      </c>
    </row>
    <row r="5748" spans="1:16" x14ac:dyDescent="0.25">
      <c r="A5748" s="31">
        <v>45778</v>
      </c>
      <c r="B5748" s="32" t="s">
        <v>83</v>
      </c>
      <c r="C5748" s="32" t="s">
        <v>75</v>
      </c>
      <c r="D5748" s="32" t="s">
        <v>76</v>
      </c>
      <c r="E5748" s="33">
        <v>75</v>
      </c>
      <c r="F5748" s="34">
        <v>56211.199999999997</v>
      </c>
      <c r="G5748" s="34">
        <v>0</v>
      </c>
      <c r="H5748" s="34">
        <v>28918.5</v>
      </c>
      <c r="I5748" s="34">
        <v>0</v>
      </c>
      <c r="J5748" s="35">
        <f t="shared" si="623"/>
        <v>56211.199999999997</v>
      </c>
      <c r="K5748" s="35">
        <f t="shared" si="624"/>
        <v>27292.699999999997</v>
      </c>
      <c r="L5748" s="35">
        <f t="shared" si="625"/>
        <v>27292.699999999997</v>
      </c>
      <c r="M5748" s="36">
        <f t="shared" si="626"/>
        <v>0.48553846920186722</v>
      </c>
      <c r="N5748" s="37">
        <f t="shared" si="627"/>
        <v>2025</v>
      </c>
      <c r="O5748" s="38" t="str">
        <f t="shared" si="628"/>
        <v>Q2</v>
      </c>
      <c r="P5748" s="37">
        <f t="shared" si="629"/>
        <v>5</v>
      </c>
    </row>
    <row r="5749" spans="1:16" x14ac:dyDescent="0.25">
      <c r="A5749" s="31">
        <v>45778</v>
      </c>
      <c r="B5749" s="32" t="s">
        <v>83</v>
      </c>
      <c r="C5749" s="32" t="s">
        <v>75</v>
      </c>
      <c r="D5749" s="32" t="s">
        <v>77</v>
      </c>
      <c r="E5749" s="33">
        <v>78</v>
      </c>
      <c r="F5749" s="34">
        <v>55261.16</v>
      </c>
      <c r="G5749" s="34">
        <v>3784.18</v>
      </c>
      <c r="H5749" s="34">
        <v>27680.98</v>
      </c>
      <c r="I5749" s="34">
        <v>0</v>
      </c>
      <c r="J5749" s="35">
        <f t="shared" si="623"/>
        <v>51476.98</v>
      </c>
      <c r="K5749" s="35">
        <f t="shared" si="624"/>
        <v>23796.000000000004</v>
      </c>
      <c r="L5749" s="35">
        <f t="shared" si="625"/>
        <v>23796.000000000004</v>
      </c>
      <c r="M5749" s="36">
        <f t="shared" si="626"/>
        <v>0.46226488034068824</v>
      </c>
      <c r="N5749" s="37">
        <f t="shared" si="627"/>
        <v>2025</v>
      </c>
      <c r="O5749" s="38" t="str">
        <f t="shared" si="628"/>
        <v>Q2</v>
      </c>
      <c r="P5749" s="37">
        <f t="shared" si="629"/>
        <v>5</v>
      </c>
    </row>
    <row r="5750" spans="1:16" x14ac:dyDescent="0.25">
      <c r="A5750" s="31">
        <v>45778</v>
      </c>
      <c r="B5750" s="32" t="s">
        <v>83</v>
      </c>
      <c r="C5750" s="32" t="s">
        <v>78</v>
      </c>
      <c r="D5750" s="32" t="s">
        <v>76</v>
      </c>
      <c r="E5750" s="33">
        <v>395</v>
      </c>
      <c r="F5750" s="34">
        <v>276514.71000000002</v>
      </c>
      <c r="G5750" s="34">
        <v>0</v>
      </c>
      <c r="H5750" s="34">
        <v>139743.07999999999</v>
      </c>
      <c r="I5750" s="34">
        <v>0</v>
      </c>
      <c r="J5750" s="35">
        <f t="shared" si="623"/>
        <v>276514.71000000002</v>
      </c>
      <c r="K5750" s="35">
        <f t="shared" si="624"/>
        <v>136771.63000000003</v>
      </c>
      <c r="L5750" s="35">
        <f t="shared" si="625"/>
        <v>136771.63000000003</v>
      </c>
      <c r="M5750" s="36">
        <f t="shared" si="626"/>
        <v>0.49462695854408623</v>
      </c>
      <c r="N5750" s="37">
        <f t="shared" si="627"/>
        <v>2025</v>
      </c>
      <c r="O5750" s="38" t="str">
        <f t="shared" si="628"/>
        <v>Q2</v>
      </c>
      <c r="P5750" s="37">
        <f t="shared" si="629"/>
        <v>5</v>
      </c>
    </row>
    <row r="5751" spans="1:16" x14ac:dyDescent="0.25">
      <c r="A5751" s="31">
        <v>45778</v>
      </c>
      <c r="B5751" s="32" t="s">
        <v>83</v>
      </c>
      <c r="C5751" s="32" t="s">
        <v>78</v>
      </c>
      <c r="D5751" s="32" t="s">
        <v>77</v>
      </c>
      <c r="E5751" s="33">
        <v>149</v>
      </c>
      <c r="F5751" s="34">
        <v>100716.45</v>
      </c>
      <c r="G5751" s="34">
        <v>6415.58</v>
      </c>
      <c r="H5751" s="34">
        <v>51312.94</v>
      </c>
      <c r="I5751" s="34">
        <v>0</v>
      </c>
      <c r="J5751" s="35">
        <f t="shared" si="623"/>
        <v>94300.87</v>
      </c>
      <c r="K5751" s="35">
        <f t="shared" si="624"/>
        <v>42987.929999999993</v>
      </c>
      <c r="L5751" s="35">
        <f t="shared" si="625"/>
        <v>42987.929999999993</v>
      </c>
      <c r="M5751" s="36">
        <f t="shared" si="626"/>
        <v>0.45585931497768784</v>
      </c>
      <c r="N5751" s="37">
        <f t="shared" si="627"/>
        <v>2025</v>
      </c>
      <c r="O5751" s="38" t="str">
        <f t="shared" si="628"/>
        <v>Q2</v>
      </c>
      <c r="P5751" s="37">
        <f t="shared" si="629"/>
        <v>5</v>
      </c>
    </row>
    <row r="5752" spans="1:16" x14ac:dyDescent="0.25">
      <c r="A5752" s="31">
        <v>45778</v>
      </c>
      <c r="B5752" s="32" t="s">
        <v>83</v>
      </c>
      <c r="C5752" s="32" t="s">
        <v>79</v>
      </c>
      <c r="D5752" s="32" t="s">
        <v>76</v>
      </c>
      <c r="E5752" s="33">
        <v>22</v>
      </c>
      <c r="F5752" s="34">
        <v>17995.72</v>
      </c>
      <c r="G5752" s="34">
        <v>0</v>
      </c>
      <c r="H5752" s="34">
        <v>8911.07</v>
      </c>
      <c r="I5752" s="34">
        <v>0</v>
      </c>
      <c r="J5752" s="35">
        <f t="shared" si="623"/>
        <v>17995.72</v>
      </c>
      <c r="K5752" s="35">
        <f t="shared" si="624"/>
        <v>9084.6500000000015</v>
      </c>
      <c r="L5752" s="35">
        <f t="shared" si="625"/>
        <v>9084.6500000000015</v>
      </c>
      <c r="M5752" s="36">
        <f t="shared" si="626"/>
        <v>0.5048228134245254</v>
      </c>
      <c r="N5752" s="37">
        <f t="shared" si="627"/>
        <v>2025</v>
      </c>
      <c r="O5752" s="38" t="str">
        <f t="shared" si="628"/>
        <v>Q2</v>
      </c>
      <c r="P5752" s="37">
        <f t="shared" si="629"/>
        <v>5</v>
      </c>
    </row>
    <row r="5753" spans="1:16" x14ac:dyDescent="0.25">
      <c r="A5753" s="31">
        <v>45778</v>
      </c>
      <c r="B5753" s="32" t="s">
        <v>83</v>
      </c>
      <c r="C5753" s="32" t="s">
        <v>79</v>
      </c>
      <c r="D5753" s="32" t="s">
        <v>77</v>
      </c>
      <c r="E5753" s="33">
        <v>41</v>
      </c>
      <c r="F5753" s="34">
        <v>22017.22</v>
      </c>
      <c r="G5753" s="34">
        <v>1594.54</v>
      </c>
      <c r="H5753" s="34">
        <v>10613.11</v>
      </c>
      <c r="I5753" s="34">
        <v>0</v>
      </c>
      <c r="J5753" s="35">
        <f t="shared" si="623"/>
        <v>20422.68</v>
      </c>
      <c r="K5753" s="35">
        <f t="shared" si="624"/>
        <v>9809.57</v>
      </c>
      <c r="L5753" s="35">
        <f t="shared" si="625"/>
        <v>9809.57</v>
      </c>
      <c r="M5753" s="36">
        <f t="shared" si="626"/>
        <v>0.48032726361084832</v>
      </c>
      <c r="N5753" s="37">
        <f t="shared" si="627"/>
        <v>2025</v>
      </c>
      <c r="O5753" s="38" t="str">
        <f t="shared" si="628"/>
        <v>Q2</v>
      </c>
      <c r="P5753" s="37">
        <f t="shared" si="629"/>
        <v>5</v>
      </c>
    </row>
    <row r="5754" spans="1:16" x14ac:dyDescent="0.25">
      <c r="A5754" s="31">
        <v>45778</v>
      </c>
      <c r="B5754" s="32" t="s">
        <v>84</v>
      </c>
      <c r="C5754" s="32" t="s">
        <v>86</v>
      </c>
      <c r="D5754" s="32" t="s">
        <v>76</v>
      </c>
      <c r="E5754" s="33">
        <v>54</v>
      </c>
      <c r="F5754" s="34">
        <v>251789.32</v>
      </c>
      <c r="G5754" s="34">
        <v>0</v>
      </c>
      <c r="H5754" s="34">
        <v>191141.78</v>
      </c>
      <c r="I5754" s="34">
        <v>28931.61</v>
      </c>
      <c r="J5754" s="35">
        <f t="shared" si="623"/>
        <v>251789.32</v>
      </c>
      <c r="K5754" s="35">
        <f t="shared" si="624"/>
        <v>60647.540000000008</v>
      </c>
      <c r="L5754" s="35">
        <f t="shared" si="625"/>
        <v>31715.930000000008</v>
      </c>
      <c r="M5754" s="36">
        <f t="shared" si="626"/>
        <v>0.2408662130705147</v>
      </c>
      <c r="N5754" s="37">
        <f t="shared" si="627"/>
        <v>2025</v>
      </c>
      <c r="O5754" s="38" t="str">
        <f t="shared" si="628"/>
        <v>Q2</v>
      </c>
      <c r="P5754" s="37">
        <f t="shared" si="629"/>
        <v>5</v>
      </c>
    </row>
    <row r="5755" spans="1:16" x14ac:dyDescent="0.25">
      <c r="A5755" s="31">
        <v>45778</v>
      </c>
      <c r="B5755" s="32" t="s">
        <v>84</v>
      </c>
      <c r="C5755" s="32" t="s">
        <v>86</v>
      </c>
      <c r="D5755" s="32" t="s">
        <v>77</v>
      </c>
      <c r="E5755" s="33">
        <v>66</v>
      </c>
      <c r="F5755" s="34">
        <v>301180.09000000003</v>
      </c>
      <c r="G5755" s="34">
        <v>20904.939999999999</v>
      </c>
      <c r="H5755" s="34">
        <v>236908.1</v>
      </c>
      <c r="I5755" s="34">
        <v>32234.98</v>
      </c>
      <c r="J5755" s="35">
        <f t="shared" si="623"/>
        <v>280275.15000000002</v>
      </c>
      <c r="K5755" s="35">
        <f t="shared" si="624"/>
        <v>43367.050000000017</v>
      </c>
      <c r="L5755" s="35">
        <f t="shared" si="625"/>
        <v>11132.070000000018</v>
      </c>
      <c r="M5755" s="36">
        <f t="shared" si="626"/>
        <v>0.15473027130660716</v>
      </c>
      <c r="N5755" s="37">
        <f t="shared" si="627"/>
        <v>2025</v>
      </c>
      <c r="O5755" s="38" t="str">
        <f t="shared" si="628"/>
        <v>Q2</v>
      </c>
      <c r="P5755" s="37">
        <f t="shared" si="629"/>
        <v>5</v>
      </c>
    </row>
    <row r="5756" spans="1:16" x14ac:dyDescent="0.25">
      <c r="A5756" s="31">
        <v>45778</v>
      </c>
      <c r="B5756" s="32" t="s">
        <v>84</v>
      </c>
      <c r="C5756" s="32" t="s">
        <v>75</v>
      </c>
      <c r="D5756" s="32" t="s">
        <v>76</v>
      </c>
      <c r="E5756" s="33">
        <v>35</v>
      </c>
      <c r="F5756" s="34">
        <v>122084.72</v>
      </c>
      <c r="G5756" s="34">
        <v>0</v>
      </c>
      <c r="H5756" s="34">
        <v>92335.45</v>
      </c>
      <c r="I5756" s="34">
        <v>0</v>
      </c>
      <c r="J5756" s="35">
        <f t="shared" si="623"/>
        <v>122084.72</v>
      </c>
      <c r="K5756" s="35">
        <f t="shared" si="624"/>
        <v>29749.270000000004</v>
      </c>
      <c r="L5756" s="35">
        <f t="shared" si="625"/>
        <v>29749.270000000004</v>
      </c>
      <c r="M5756" s="36">
        <f t="shared" si="626"/>
        <v>0.24367725952928429</v>
      </c>
      <c r="N5756" s="37">
        <f t="shared" si="627"/>
        <v>2025</v>
      </c>
      <c r="O5756" s="38" t="str">
        <f t="shared" si="628"/>
        <v>Q2</v>
      </c>
      <c r="P5756" s="37">
        <f t="shared" si="629"/>
        <v>5</v>
      </c>
    </row>
    <row r="5757" spans="1:16" x14ac:dyDescent="0.25">
      <c r="A5757" s="31">
        <v>45778</v>
      </c>
      <c r="B5757" s="32" t="s">
        <v>84</v>
      </c>
      <c r="C5757" s="32" t="s">
        <v>75</v>
      </c>
      <c r="D5757" s="32" t="s">
        <v>77</v>
      </c>
      <c r="E5757" s="33">
        <v>66</v>
      </c>
      <c r="F5757" s="34">
        <v>298120.7</v>
      </c>
      <c r="G5757" s="34">
        <v>20795.14</v>
      </c>
      <c r="H5757" s="34">
        <v>223787.88</v>
      </c>
      <c r="I5757" s="34">
        <v>0</v>
      </c>
      <c r="J5757" s="35">
        <f t="shared" si="623"/>
        <v>277325.56</v>
      </c>
      <c r="K5757" s="35">
        <f t="shared" si="624"/>
        <v>53537.679999999993</v>
      </c>
      <c r="L5757" s="35">
        <f t="shared" si="625"/>
        <v>53537.679999999993</v>
      </c>
      <c r="M5757" s="36">
        <f t="shared" si="626"/>
        <v>0.19304993019756272</v>
      </c>
      <c r="N5757" s="37">
        <f t="shared" si="627"/>
        <v>2025</v>
      </c>
      <c r="O5757" s="38" t="str">
        <f t="shared" si="628"/>
        <v>Q2</v>
      </c>
      <c r="P5757" s="37">
        <f t="shared" si="629"/>
        <v>5</v>
      </c>
    </row>
    <row r="5758" spans="1:16" x14ac:dyDescent="0.25">
      <c r="A5758" s="31">
        <v>45778</v>
      </c>
      <c r="B5758" s="32" t="s">
        <v>84</v>
      </c>
      <c r="C5758" s="32" t="s">
        <v>78</v>
      </c>
      <c r="D5758" s="32" t="s">
        <v>76</v>
      </c>
      <c r="E5758" s="33">
        <v>126</v>
      </c>
      <c r="F5758" s="34">
        <v>537820.56000000006</v>
      </c>
      <c r="G5758" s="34">
        <v>0</v>
      </c>
      <c r="H5758" s="34">
        <v>419239.76</v>
      </c>
      <c r="I5758" s="34">
        <v>0</v>
      </c>
      <c r="J5758" s="35">
        <f t="shared" si="623"/>
        <v>537820.56000000006</v>
      </c>
      <c r="K5758" s="35">
        <f t="shared" si="624"/>
        <v>118580.80000000005</v>
      </c>
      <c r="L5758" s="35">
        <f t="shared" si="625"/>
        <v>118580.80000000005</v>
      </c>
      <c r="M5758" s="36">
        <f t="shared" si="626"/>
        <v>0.22048394728531767</v>
      </c>
      <c r="N5758" s="37">
        <f t="shared" si="627"/>
        <v>2025</v>
      </c>
      <c r="O5758" s="38" t="str">
        <f t="shared" si="628"/>
        <v>Q2</v>
      </c>
      <c r="P5758" s="37">
        <f t="shared" si="629"/>
        <v>5</v>
      </c>
    </row>
    <row r="5759" spans="1:16" x14ac:dyDescent="0.25">
      <c r="A5759" s="31">
        <v>45778</v>
      </c>
      <c r="B5759" s="32" t="s">
        <v>84</v>
      </c>
      <c r="C5759" s="32" t="s">
        <v>78</v>
      </c>
      <c r="D5759" s="32" t="s">
        <v>77</v>
      </c>
      <c r="E5759" s="33">
        <v>58</v>
      </c>
      <c r="F5759" s="34">
        <v>254485.51</v>
      </c>
      <c r="G5759" s="34">
        <v>16879.439999999999</v>
      </c>
      <c r="H5759" s="34">
        <v>202433.44</v>
      </c>
      <c r="I5759" s="34">
        <v>0</v>
      </c>
      <c r="J5759" s="35">
        <f t="shared" si="623"/>
        <v>237606.07</v>
      </c>
      <c r="K5759" s="35">
        <f t="shared" si="624"/>
        <v>35172.630000000005</v>
      </c>
      <c r="L5759" s="35">
        <f t="shared" si="625"/>
        <v>35172.630000000005</v>
      </c>
      <c r="M5759" s="36">
        <f t="shared" si="626"/>
        <v>0.14802917282374142</v>
      </c>
      <c r="N5759" s="37">
        <f t="shared" si="627"/>
        <v>2025</v>
      </c>
      <c r="O5759" s="38" t="str">
        <f t="shared" si="628"/>
        <v>Q2</v>
      </c>
      <c r="P5759" s="37">
        <f t="shared" si="629"/>
        <v>5</v>
      </c>
    </row>
    <row r="5760" spans="1:16" x14ac:dyDescent="0.25">
      <c r="A5760" s="31">
        <v>45778</v>
      </c>
      <c r="B5760" s="32" t="s">
        <v>84</v>
      </c>
      <c r="C5760" s="32" t="s">
        <v>79</v>
      </c>
      <c r="D5760" s="32" t="s">
        <v>76</v>
      </c>
      <c r="E5760" s="33">
        <v>18</v>
      </c>
      <c r="F5760" s="34">
        <v>78496.11</v>
      </c>
      <c r="G5760" s="34">
        <v>0</v>
      </c>
      <c r="H5760" s="34">
        <v>61633.43</v>
      </c>
      <c r="I5760" s="34">
        <v>0</v>
      </c>
      <c r="J5760" s="35">
        <f t="shared" si="623"/>
        <v>78496.11</v>
      </c>
      <c r="K5760" s="35">
        <f t="shared" si="624"/>
        <v>16862.68</v>
      </c>
      <c r="L5760" s="35">
        <f t="shared" si="625"/>
        <v>16862.68</v>
      </c>
      <c r="M5760" s="36">
        <f t="shared" si="626"/>
        <v>0.21482185550341285</v>
      </c>
      <c r="N5760" s="37">
        <f t="shared" si="627"/>
        <v>2025</v>
      </c>
      <c r="O5760" s="38" t="str">
        <f t="shared" si="628"/>
        <v>Q2</v>
      </c>
      <c r="P5760" s="37">
        <f t="shared" si="629"/>
        <v>5</v>
      </c>
    </row>
    <row r="5761" spans="1:16" x14ac:dyDescent="0.25">
      <c r="A5761" s="31">
        <v>45778</v>
      </c>
      <c r="B5761" s="32" t="s">
        <v>84</v>
      </c>
      <c r="C5761" s="32" t="s">
        <v>79</v>
      </c>
      <c r="D5761" s="32" t="s">
        <v>77</v>
      </c>
      <c r="E5761" s="33">
        <v>24</v>
      </c>
      <c r="F5761" s="34">
        <v>96295.84</v>
      </c>
      <c r="G5761" s="34">
        <v>6507.56</v>
      </c>
      <c r="H5761" s="34">
        <v>76964.09</v>
      </c>
      <c r="I5761" s="34">
        <v>0</v>
      </c>
      <c r="J5761" s="35">
        <f t="shared" si="623"/>
        <v>89788.28</v>
      </c>
      <c r="K5761" s="35">
        <f t="shared" si="624"/>
        <v>12824.190000000002</v>
      </c>
      <c r="L5761" s="35">
        <f t="shared" si="625"/>
        <v>12824.190000000002</v>
      </c>
      <c r="M5761" s="36">
        <f t="shared" si="626"/>
        <v>0.1428269925651767</v>
      </c>
      <c r="N5761" s="37">
        <f t="shared" si="627"/>
        <v>2025</v>
      </c>
      <c r="O5761" s="38" t="str">
        <f t="shared" si="628"/>
        <v>Q2</v>
      </c>
      <c r="P5761" s="37">
        <f t="shared" si="629"/>
        <v>5</v>
      </c>
    </row>
    <row r="5762" spans="1:16" x14ac:dyDescent="0.25">
      <c r="A5762" s="31">
        <v>45778</v>
      </c>
      <c r="B5762" s="32" t="s">
        <v>85</v>
      </c>
      <c r="C5762" s="32" t="s">
        <v>86</v>
      </c>
      <c r="D5762" s="32" t="s">
        <v>76</v>
      </c>
      <c r="E5762" s="33">
        <v>33</v>
      </c>
      <c r="F5762" s="34">
        <v>50441.29</v>
      </c>
      <c r="G5762" s="34">
        <v>0</v>
      </c>
      <c r="H5762" s="34">
        <v>24709.81</v>
      </c>
      <c r="I5762" s="34">
        <v>5788.24</v>
      </c>
      <c r="J5762" s="35">
        <f t="shared" ref="J5762:J5825" si="630">F5762-G5762</f>
        <v>50441.29</v>
      </c>
      <c r="K5762" s="35">
        <f t="shared" ref="K5762:K5825" si="631">J5762-H5762</f>
        <v>25731.48</v>
      </c>
      <c r="L5762" s="35">
        <f t="shared" ref="L5762:L5825" si="632">K5762-I5762</f>
        <v>19943.239999999998</v>
      </c>
      <c r="M5762" s="36">
        <f t="shared" ref="M5762:M5825" si="633">IF(J5762=0,0,K5762/J5762)</f>
        <v>0.51012731831402403</v>
      </c>
      <c r="N5762" s="37">
        <f t="shared" ref="N5762:N5825" si="634">YEAR(A5762)</f>
        <v>2025</v>
      </c>
      <c r="O5762" s="38" t="str">
        <f t="shared" ref="O5762:O5825" si="635">"Q"&amp;ROUNDUP(MONTH(A5762)/3,0)</f>
        <v>Q2</v>
      </c>
      <c r="P5762" s="37">
        <f t="shared" ref="P5762:P5825" si="636">MONTH(A5762)</f>
        <v>5</v>
      </c>
    </row>
    <row r="5763" spans="1:16" x14ac:dyDescent="0.25">
      <c r="A5763" s="31">
        <v>45778</v>
      </c>
      <c r="B5763" s="32" t="s">
        <v>85</v>
      </c>
      <c r="C5763" s="32" t="s">
        <v>86</v>
      </c>
      <c r="D5763" s="32" t="s">
        <v>77</v>
      </c>
      <c r="E5763" s="33">
        <v>39</v>
      </c>
      <c r="F5763" s="34">
        <v>57831.73</v>
      </c>
      <c r="G5763" s="34">
        <v>4055.67</v>
      </c>
      <c r="H5763" s="34">
        <v>29708.58</v>
      </c>
      <c r="I5763" s="34">
        <v>6204.93</v>
      </c>
      <c r="J5763" s="35">
        <f t="shared" si="630"/>
        <v>53776.060000000005</v>
      </c>
      <c r="K5763" s="35">
        <f t="shared" si="631"/>
        <v>24067.480000000003</v>
      </c>
      <c r="L5763" s="35">
        <f t="shared" si="632"/>
        <v>17862.550000000003</v>
      </c>
      <c r="M5763" s="36">
        <f t="shared" si="633"/>
        <v>0.44755008083522668</v>
      </c>
      <c r="N5763" s="37">
        <f t="shared" si="634"/>
        <v>2025</v>
      </c>
      <c r="O5763" s="38" t="str">
        <f t="shared" si="635"/>
        <v>Q2</v>
      </c>
      <c r="P5763" s="37">
        <f t="shared" si="636"/>
        <v>5</v>
      </c>
    </row>
    <row r="5764" spans="1:16" x14ac:dyDescent="0.25">
      <c r="A5764" s="31">
        <v>45778</v>
      </c>
      <c r="B5764" s="32" t="s">
        <v>85</v>
      </c>
      <c r="C5764" s="32" t="s">
        <v>75</v>
      </c>
      <c r="D5764" s="32" t="s">
        <v>76</v>
      </c>
      <c r="E5764" s="33">
        <v>20</v>
      </c>
      <c r="F5764" s="34">
        <v>24296.26</v>
      </c>
      <c r="G5764" s="34">
        <v>0</v>
      </c>
      <c r="H5764" s="34">
        <v>11342.95</v>
      </c>
      <c r="I5764" s="34">
        <v>0</v>
      </c>
      <c r="J5764" s="35">
        <f t="shared" si="630"/>
        <v>24296.26</v>
      </c>
      <c r="K5764" s="35">
        <f t="shared" si="631"/>
        <v>12953.309999999998</v>
      </c>
      <c r="L5764" s="35">
        <f t="shared" si="632"/>
        <v>12953.309999999998</v>
      </c>
      <c r="M5764" s="36">
        <f t="shared" si="633"/>
        <v>0.53314007999585111</v>
      </c>
      <c r="N5764" s="37">
        <f t="shared" si="634"/>
        <v>2025</v>
      </c>
      <c r="O5764" s="38" t="str">
        <f t="shared" si="635"/>
        <v>Q2</v>
      </c>
      <c r="P5764" s="37">
        <f t="shared" si="636"/>
        <v>5</v>
      </c>
    </row>
    <row r="5765" spans="1:16" x14ac:dyDescent="0.25">
      <c r="A5765" s="31">
        <v>45778</v>
      </c>
      <c r="B5765" s="32" t="s">
        <v>85</v>
      </c>
      <c r="C5765" s="32" t="s">
        <v>75</v>
      </c>
      <c r="D5765" s="32" t="s">
        <v>77</v>
      </c>
      <c r="E5765" s="33">
        <v>48</v>
      </c>
      <c r="F5765" s="34">
        <v>63975.67</v>
      </c>
      <c r="G5765" s="34">
        <v>4384.83</v>
      </c>
      <c r="H5765" s="34">
        <v>32096.38</v>
      </c>
      <c r="I5765" s="34">
        <v>0</v>
      </c>
      <c r="J5765" s="35">
        <f t="shared" si="630"/>
        <v>59590.84</v>
      </c>
      <c r="K5765" s="35">
        <f t="shared" si="631"/>
        <v>27494.459999999995</v>
      </c>
      <c r="L5765" s="35">
        <f t="shared" si="632"/>
        <v>27494.459999999995</v>
      </c>
      <c r="M5765" s="36">
        <f t="shared" si="633"/>
        <v>0.46138735416382781</v>
      </c>
      <c r="N5765" s="37">
        <f t="shared" si="634"/>
        <v>2025</v>
      </c>
      <c r="O5765" s="38" t="str">
        <f t="shared" si="635"/>
        <v>Q2</v>
      </c>
      <c r="P5765" s="37">
        <f t="shared" si="636"/>
        <v>5</v>
      </c>
    </row>
    <row r="5766" spans="1:16" x14ac:dyDescent="0.25">
      <c r="A5766" s="31">
        <v>45778</v>
      </c>
      <c r="B5766" s="32" t="s">
        <v>85</v>
      </c>
      <c r="C5766" s="32" t="s">
        <v>78</v>
      </c>
      <c r="D5766" s="32" t="s">
        <v>76</v>
      </c>
      <c r="E5766" s="33">
        <v>138</v>
      </c>
      <c r="F5766" s="34">
        <v>187608.03</v>
      </c>
      <c r="G5766" s="34">
        <v>0</v>
      </c>
      <c r="H5766" s="34">
        <v>94981.95</v>
      </c>
      <c r="I5766" s="34">
        <v>0</v>
      </c>
      <c r="J5766" s="35">
        <f t="shared" si="630"/>
        <v>187608.03</v>
      </c>
      <c r="K5766" s="35">
        <f t="shared" si="631"/>
        <v>92626.08</v>
      </c>
      <c r="L5766" s="35">
        <f t="shared" si="632"/>
        <v>92626.08</v>
      </c>
      <c r="M5766" s="36">
        <f t="shared" si="633"/>
        <v>0.49372129753721095</v>
      </c>
      <c r="N5766" s="37">
        <f t="shared" si="634"/>
        <v>2025</v>
      </c>
      <c r="O5766" s="38" t="str">
        <f t="shared" si="635"/>
        <v>Q2</v>
      </c>
      <c r="P5766" s="37">
        <f t="shared" si="636"/>
        <v>5</v>
      </c>
    </row>
    <row r="5767" spans="1:16" x14ac:dyDescent="0.25">
      <c r="A5767" s="31">
        <v>45778</v>
      </c>
      <c r="B5767" s="32" t="s">
        <v>85</v>
      </c>
      <c r="C5767" s="32" t="s">
        <v>78</v>
      </c>
      <c r="D5767" s="32" t="s">
        <v>77</v>
      </c>
      <c r="E5767" s="33">
        <v>77</v>
      </c>
      <c r="F5767" s="34">
        <v>90890.34</v>
      </c>
      <c r="G5767" s="34">
        <v>5622.51</v>
      </c>
      <c r="H5767" s="34">
        <v>48189.62</v>
      </c>
      <c r="I5767" s="34">
        <v>0</v>
      </c>
      <c r="J5767" s="35">
        <f t="shared" si="630"/>
        <v>85267.83</v>
      </c>
      <c r="K5767" s="35">
        <f t="shared" si="631"/>
        <v>37078.21</v>
      </c>
      <c r="L5767" s="35">
        <f t="shared" si="632"/>
        <v>37078.21</v>
      </c>
      <c r="M5767" s="36">
        <f t="shared" si="633"/>
        <v>0.43484406721737845</v>
      </c>
      <c r="N5767" s="37">
        <f t="shared" si="634"/>
        <v>2025</v>
      </c>
      <c r="O5767" s="38" t="str">
        <f t="shared" si="635"/>
        <v>Q2</v>
      </c>
      <c r="P5767" s="37">
        <f t="shared" si="636"/>
        <v>5</v>
      </c>
    </row>
    <row r="5768" spans="1:16" x14ac:dyDescent="0.25">
      <c r="A5768" s="31">
        <v>45778</v>
      </c>
      <c r="B5768" s="32" t="s">
        <v>85</v>
      </c>
      <c r="C5768" s="32" t="s">
        <v>79</v>
      </c>
      <c r="D5768" s="32" t="s">
        <v>76</v>
      </c>
      <c r="E5768" s="33">
        <v>13</v>
      </c>
      <c r="F5768" s="34">
        <v>16428.939999999999</v>
      </c>
      <c r="G5768" s="34">
        <v>0</v>
      </c>
      <c r="H5768" s="34">
        <v>8162.41</v>
      </c>
      <c r="I5768" s="34">
        <v>0</v>
      </c>
      <c r="J5768" s="35">
        <f t="shared" si="630"/>
        <v>16428.939999999999</v>
      </c>
      <c r="K5768" s="35">
        <f t="shared" si="631"/>
        <v>8266.5299999999988</v>
      </c>
      <c r="L5768" s="35">
        <f t="shared" si="632"/>
        <v>8266.5299999999988</v>
      </c>
      <c r="M5768" s="36">
        <f t="shared" si="633"/>
        <v>0.50316879847391249</v>
      </c>
      <c r="N5768" s="37">
        <f t="shared" si="634"/>
        <v>2025</v>
      </c>
      <c r="O5768" s="38" t="str">
        <f t="shared" si="635"/>
        <v>Q2</v>
      </c>
      <c r="P5768" s="37">
        <f t="shared" si="636"/>
        <v>5</v>
      </c>
    </row>
    <row r="5769" spans="1:16" x14ac:dyDescent="0.25">
      <c r="A5769" s="31">
        <v>45778</v>
      </c>
      <c r="B5769" s="32" t="s">
        <v>85</v>
      </c>
      <c r="C5769" s="32" t="s">
        <v>79</v>
      </c>
      <c r="D5769" s="32" t="s">
        <v>77</v>
      </c>
      <c r="E5769" s="33">
        <v>15</v>
      </c>
      <c r="F5769" s="34">
        <v>18075.759999999998</v>
      </c>
      <c r="G5769" s="34">
        <v>1267.33</v>
      </c>
      <c r="H5769" s="34">
        <v>9258.7000000000007</v>
      </c>
      <c r="I5769" s="34">
        <v>0</v>
      </c>
      <c r="J5769" s="35">
        <f t="shared" si="630"/>
        <v>16808.43</v>
      </c>
      <c r="K5769" s="35">
        <f t="shared" si="631"/>
        <v>7549.73</v>
      </c>
      <c r="L5769" s="35">
        <f t="shared" si="632"/>
        <v>7549.73</v>
      </c>
      <c r="M5769" s="36">
        <f t="shared" si="633"/>
        <v>0.44916330674548421</v>
      </c>
      <c r="N5769" s="37">
        <f t="shared" si="634"/>
        <v>2025</v>
      </c>
      <c r="O5769" s="38" t="str">
        <f t="shared" si="635"/>
        <v>Q2</v>
      </c>
      <c r="P5769" s="37">
        <f t="shared" si="636"/>
        <v>5</v>
      </c>
    </row>
    <row r="5770" spans="1:16" x14ac:dyDescent="0.25">
      <c r="A5770" s="31">
        <v>45809</v>
      </c>
      <c r="B5770" s="32" t="s">
        <v>74</v>
      </c>
      <c r="C5770" s="32" t="s">
        <v>86</v>
      </c>
      <c r="D5770" s="32" t="s">
        <v>76</v>
      </c>
      <c r="E5770" s="33">
        <v>136</v>
      </c>
      <c r="F5770" s="34">
        <v>61855.48</v>
      </c>
      <c r="G5770" s="34">
        <v>0</v>
      </c>
      <c r="H5770" s="34">
        <v>37433.300000000003</v>
      </c>
      <c r="I5770" s="34">
        <v>7105.7</v>
      </c>
      <c r="J5770" s="35">
        <f t="shared" si="630"/>
        <v>61855.48</v>
      </c>
      <c r="K5770" s="35">
        <f t="shared" si="631"/>
        <v>24422.18</v>
      </c>
      <c r="L5770" s="35">
        <f t="shared" si="632"/>
        <v>17316.48</v>
      </c>
      <c r="M5770" s="36">
        <f t="shared" si="633"/>
        <v>0.3948264567666438</v>
      </c>
      <c r="N5770" s="37">
        <f t="shared" si="634"/>
        <v>2025</v>
      </c>
      <c r="O5770" s="38" t="str">
        <f t="shared" si="635"/>
        <v>Q2</v>
      </c>
      <c r="P5770" s="37">
        <f t="shared" si="636"/>
        <v>6</v>
      </c>
    </row>
    <row r="5771" spans="1:16" x14ac:dyDescent="0.25">
      <c r="A5771" s="31">
        <v>45809</v>
      </c>
      <c r="B5771" s="32" t="s">
        <v>74</v>
      </c>
      <c r="C5771" s="32" t="s">
        <v>86</v>
      </c>
      <c r="D5771" s="32" t="s">
        <v>77</v>
      </c>
      <c r="E5771" s="33">
        <v>117</v>
      </c>
      <c r="F5771" s="34">
        <v>46134.05</v>
      </c>
      <c r="G5771" s="34">
        <v>5484.22</v>
      </c>
      <c r="H5771" s="34">
        <v>25358.83</v>
      </c>
      <c r="I5771" s="34">
        <v>4686.3900000000003</v>
      </c>
      <c r="J5771" s="35">
        <f t="shared" si="630"/>
        <v>40649.83</v>
      </c>
      <c r="K5771" s="35">
        <f t="shared" si="631"/>
        <v>15291</v>
      </c>
      <c r="L5771" s="35">
        <f t="shared" si="632"/>
        <v>10604.61</v>
      </c>
      <c r="M5771" s="36">
        <f t="shared" si="633"/>
        <v>0.37616393475692272</v>
      </c>
      <c r="N5771" s="37">
        <f t="shared" si="634"/>
        <v>2025</v>
      </c>
      <c r="O5771" s="38" t="str">
        <f t="shared" si="635"/>
        <v>Q2</v>
      </c>
      <c r="P5771" s="37">
        <f t="shared" si="636"/>
        <v>6</v>
      </c>
    </row>
    <row r="5772" spans="1:16" x14ac:dyDescent="0.25">
      <c r="A5772" s="31">
        <v>45809</v>
      </c>
      <c r="B5772" s="32" t="s">
        <v>74</v>
      </c>
      <c r="C5772" s="32" t="s">
        <v>75</v>
      </c>
      <c r="D5772" s="32" t="s">
        <v>76</v>
      </c>
      <c r="E5772" s="33">
        <v>131</v>
      </c>
      <c r="F5772" s="34">
        <v>62303.64</v>
      </c>
      <c r="G5772" s="34">
        <v>0</v>
      </c>
      <c r="H5772" s="34">
        <v>35454.400000000001</v>
      </c>
      <c r="I5772" s="34">
        <v>0</v>
      </c>
      <c r="J5772" s="35">
        <f t="shared" si="630"/>
        <v>62303.64</v>
      </c>
      <c r="K5772" s="35">
        <f t="shared" si="631"/>
        <v>26849.239999999998</v>
      </c>
      <c r="L5772" s="35">
        <f t="shared" si="632"/>
        <v>26849.239999999998</v>
      </c>
      <c r="M5772" s="36">
        <f t="shared" si="633"/>
        <v>0.43094175556997949</v>
      </c>
      <c r="N5772" s="37">
        <f t="shared" si="634"/>
        <v>2025</v>
      </c>
      <c r="O5772" s="38" t="str">
        <f t="shared" si="635"/>
        <v>Q2</v>
      </c>
      <c r="P5772" s="37">
        <f t="shared" si="636"/>
        <v>6</v>
      </c>
    </row>
    <row r="5773" spans="1:16" x14ac:dyDescent="0.25">
      <c r="A5773" s="31">
        <v>45809</v>
      </c>
      <c r="B5773" s="32" t="s">
        <v>74</v>
      </c>
      <c r="C5773" s="32" t="s">
        <v>75</v>
      </c>
      <c r="D5773" s="32" t="s">
        <v>77</v>
      </c>
      <c r="E5773" s="33">
        <v>106</v>
      </c>
      <c r="F5773" s="34">
        <v>45084.73</v>
      </c>
      <c r="G5773" s="34">
        <v>5293.99</v>
      </c>
      <c r="H5773" s="34">
        <v>24598.11</v>
      </c>
      <c r="I5773" s="34">
        <v>0</v>
      </c>
      <c r="J5773" s="35">
        <f t="shared" si="630"/>
        <v>39790.740000000005</v>
      </c>
      <c r="K5773" s="35">
        <f t="shared" si="631"/>
        <v>15192.630000000005</v>
      </c>
      <c r="L5773" s="35">
        <f t="shared" si="632"/>
        <v>15192.630000000005</v>
      </c>
      <c r="M5773" s="36">
        <f t="shared" si="633"/>
        <v>0.38181320578606986</v>
      </c>
      <c r="N5773" s="37">
        <f t="shared" si="634"/>
        <v>2025</v>
      </c>
      <c r="O5773" s="38" t="str">
        <f t="shared" si="635"/>
        <v>Q2</v>
      </c>
      <c r="P5773" s="37">
        <f t="shared" si="636"/>
        <v>6</v>
      </c>
    </row>
    <row r="5774" spans="1:16" x14ac:dyDescent="0.25">
      <c r="A5774" s="31">
        <v>45809</v>
      </c>
      <c r="B5774" s="32" t="s">
        <v>74</v>
      </c>
      <c r="C5774" s="32" t="s">
        <v>78</v>
      </c>
      <c r="D5774" s="32" t="s">
        <v>76</v>
      </c>
      <c r="E5774" s="33">
        <v>512</v>
      </c>
      <c r="F5774" s="34">
        <v>234846.02</v>
      </c>
      <c r="G5774" s="34">
        <v>0</v>
      </c>
      <c r="H5774" s="34">
        <v>135005.65</v>
      </c>
      <c r="I5774" s="34">
        <v>0</v>
      </c>
      <c r="J5774" s="35">
        <f t="shared" si="630"/>
        <v>234846.02</v>
      </c>
      <c r="K5774" s="35">
        <f t="shared" si="631"/>
        <v>99840.37</v>
      </c>
      <c r="L5774" s="35">
        <f t="shared" si="632"/>
        <v>99840.37</v>
      </c>
      <c r="M5774" s="36">
        <f t="shared" si="633"/>
        <v>0.42513119873183286</v>
      </c>
      <c r="N5774" s="37">
        <f t="shared" si="634"/>
        <v>2025</v>
      </c>
      <c r="O5774" s="38" t="str">
        <f t="shared" si="635"/>
        <v>Q2</v>
      </c>
      <c r="P5774" s="37">
        <f t="shared" si="636"/>
        <v>6</v>
      </c>
    </row>
    <row r="5775" spans="1:16" x14ac:dyDescent="0.25">
      <c r="A5775" s="31">
        <v>45809</v>
      </c>
      <c r="B5775" s="32" t="s">
        <v>74</v>
      </c>
      <c r="C5775" s="32" t="s">
        <v>78</v>
      </c>
      <c r="D5775" s="32" t="s">
        <v>77</v>
      </c>
      <c r="E5775" s="33">
        <v>229</v>
      </c>
      <c r="F5775" s="34">
        <v>99595.18</v>
      </c>
      <c r="G5775" s="34">
        <v>12079.92</v>
      </c>
      <c r="H5775" s="34">
        <v>58357.93</v>
      </c>
      <c r="I5775" s="34">
        <v>0</v>
      </c>
      <c r="J5775" s="35">
        <f t="shared" si="630"/>
        <v>87515.26</v>
      </c>
      <c r="K5775" s="35">
        <f t="shared" si="631"/>
        <v>29157.329999999994</v>
      </c>
      <c r="L5775" s="35">
        <f t="shared" si="632"/>
        <v>29157.329999999994</v>
      </c>
      <c r="M5775" s="36">
        <f t="shared" si="633"/>
        <v>0.33316852398084629</v>
      </c>
      <c r="N5775" s="37">
        <f t="shared" si="634"/>
        <v>2025</v>
      </c>
      <c r="O5775" s="38" t="str">
        <f t="shared" si="635"/>
        <v>Q2</v>
      </c>
      <c r="P5775" s="37">
        <f t="shared" si="636"/>
        <v>6</v>
      </c>
    </row>
    <row r="5776" spans="1:16" x14ac:dyDescent="0.25">
      <c r="A5776" s="31">
        <v>45809</v>
      </c>
      <c r="B5776" s="32" t="s">
        <v>74</v>
      </c>
      <c r="C5776" s="32" t="s">
        <v>79</v>
      </c>
      <c r="D5776" s="32" t="s">
        <v>76</v>
      </c>
      <c r="E5776" s="33">
        <v>42</v>
      </c>
      <c r="F5776" s="34">
        <v>15560.06</v>
      </c>
      <c r="G5776" s="34">
        <v>0</v>
      </c>
      <c r="H5776" s="34">
        <v>9625.86</v>
      </c>
      <c r="I5776" s="34">
        <v>0</v>
      </c>
      <c r="J5776" s="35">
        <f t="shared" si="630"/>
        <v>15560.06</v>
      </c>
      <c r="K5776" s="35">
        <f t="shared" si="631"/>
        <v>5934.1999999999989</v>
      </c>
      <c r="L5776" s="35">
        <f t="shared" si="632"/>
        <v>5934.1999999999989</v>
      </c>
      <c r="M5776" s="36">
        <f t="shared" si="633"/>
        <v>0.38137385074350605</v>
      </c>
      <c r="N5776" s="37">
        <f t="shared" si="634"/>
        <v>2025</v>
      </c>
      <c r="O5776" s="38" t="str">
        <f t="shared" si="635"/>
        <v>Q2</v>
      </c>
      <c r="P5776" s="37">
        <f t="shared" si="636"/>
        <v>6</v>
      </c>
    </row>
    <row r="5777" spans="1:16" x14ac:dyDescent="0.25">
      <c r="A5777" s="31">
        <v>45809</v>
      </c>
      <c r="B5777" s="32" t="s">
        <v>74</v>
      </c>
      <c r="C5777" s="32" t="s">
        <v>79</v>
      </c>
      <c r="D5777" s="32" t="s">
        <v>77</v>
      </c>
      <c r="E5777" s="33">
        <v>23</v>
      </c>
      <c r="F5777" s="34">
        <v>10130.81</v>
      </c>
      <c r="G5777" s="34">
        <v>891.54</v>
      </c>
      <c r="H5777" s="34">
        <v>5207.1000000000004</v>
      </c>
      <c r="I5777" s="34">
        <v>0</v>
      </c>
      <c r="J5777" s="35">
        <f t="shared" si="630"/>
        <v>9239.27</v>
      </c>
      <c r="K5777" s="35">
        <f t="shared" si="631"/>
        <v>4032.17</v>
      </c>
      <c r="L5777" s="35">
        <f t="shared" si="632"/>
        <v>4032.17</v>
      </c>
      <c r="M5777" s="36">
        <f t="shared" si="633"/>
        <v>0.43641651342584425</v>
      </c>
      <c r="N5777" s="37">
        <f t="shared" si="634"/>
        <v>2025</v>
      </c>
      <c r="O5777" s="38" t="str">
        <f t="shared" si="635"/>
        <v>Q2</v>
      </c>
      <c r="P5777" s="37">
        <f t="shared" si="636"/>
        <v>6</v>
      </c>
    </row>
    <row r="5778" spans="1:16" x14ac:dyDescent="0.25">
      <c r="A5778" s="31">
        <v>45809</v>
      </c>
      <c r="B5778" s="32" t="s">
        <v>80</v>
      </c>
      <c r="C5778" s="32" t="s">
        <v>86</v>
      </c>
      <c r="D5778" s="32" t="s">
        <v>76</v>
      </c>
      <c r="E5778" s="33">
        <v>55</v>
      </c>
      <c r="F5778" s="34">
        <v>376675.28</v>
      </c>
      <c r="G5778" s="34">
        <v>0</v>
      </c>
      <c r="H5778" s="34">
        <v>301456.52</v>
      </c>
      <c r="I5778" s="34">
        <v>43275.11</v>
      </c>
      <c r="J5778" s="35">
        <f t="shared" si="630"/>
        <v>376675.28</v>
      </c>
      <c r="K5778" s="35">
        <f t="shared" si="631"/>
        <v>75218.760000000009</v>
      </c>
      <c r="L5778" s="35">
        <f t="shared" si="632"/>
        <v>31943.650000000009</v>
      </c>
      <c r="M5778" s="36">
        <f t="shared" si="633"/>
        <v>0.19969125661763629</v>
      </c>
      <c r="N5778" s="37">
        <f t="shared" si="634"/>
        <v>2025</v>
      </c>
      <c r="O5778" s="38" t="str">
        <f t="shared" si="635"/>
        <v>Q2</v>
      </c>
      <c r="P5778" s="37">
        <f t="shared" si="636"/>
        <v>6</v>
      </c>
    </row>
    <row r="5779" spans="1:16" x14ac:dyDescent="0.25">
      <c r="A5779" s="31">
        <v>45809</v>
      </c>
      <c r="B5779" s="32" t="s">
        <v>80</v>
      </c>
      <c r="C5779" s="32" t="s">
        <v>86</v>
      </c>
      <c r="D5779" s="32" t="s">
        <v>77</v>
      </c>
      <c r="E5779" s="33">
        <v>30</v>
      </c>
      <c r="F5779" s="34">
        <v>156951.54999999999</v>
      </c>
      <c r="G5779" s="34">
        <v>19593.38</v>
      </c>
      <c r="H5779" s="34">
        <v>127200.66</v>
      </c>
      <c r="I5779" s="34">
        <v>15799.25</v>
      </c>
      <c r="J5779" s="35">
        <f t="shared" si="630"/>
        <v>137358.16999999998</v>
      </c>
      <c r="K5779" s="35">
        <f t="shared" si="631"/>
        <v>10157.50999999998</v>
      </c>
      <c r="L5779" s="35">
        <f t="shared" si="632"/>
        <v>-5641.7400000000198</v>
      </c>
      <c r="M5779" s="36">
        <f t="shared" si="633"/>
        <v>7.3949077801487753E-2</v>
      </c>
      <c r="N5779" s="37">
        <f t="shared" si="634"/>
        <v>2025</v>
      </c>
      <c r="O5779" s="38" t="str">
        <f t="shared" si="635"/>
        <v>Q2</v>
      </c>
      <c r="P5779" s="37">
        <f t="shared" si="636"/>
        <v>6</v>
      </c>
    </row>
    <row r="5780" spans="1:16" x14ac:dyDescent="0.25">
      <c r="A5780" s="31">
        <v>45809</v>
      </c>
      <c r="B5780" s="32" t="s">
        <v>80</v>
      </c>
      <c r="C5780" s="32" t="s">
        <v>75</v>
      </c>
      <c r="D5780" s="32" t="s">
        <v>76</v>
      </c>
      <c r="E5780" s="33">
        <v>43</v>
      </c>
      <c r="F5780" s="34">
        <v>258196.2</v>
      </c>
      <c r="G5780" s="34">
        <v>0</v>
      </c>
      <c r="H5780" s="34">
        <v>214633.72</v>
      </c>
      <c r="I5780" s="34">
        <v>0</v>
      </c>
      <c r="J5780" s="35">
        <f t="shared" si="630"/>
        <v>258196.2</v>
      </c>
      <c r="K5780" s="35">
        <f t="shared" si="631"/>
        <v>43562.48000000001</v>
      </c>
      <c r="L5780" s="35">
        <f t="shared" si="632"/>
        <v>43562.48000000001</v>
      </c>
      <c r="M5780" s="36">
        <f t="shared" si="633"/>
        <v>0.16871851715865691</v>
      </c>
      <c r="N5780" s="37">
        <f t="shared" si="634"/>
        <v>2025</v>
      </c>
      <c r="O5780" s="38" t="str">
        <f t="shared" si="635"/>
        <v>Q2</v>
      </c>
      <c r="P5780" s="37">
        <f t="shared" si="636"/>
        <v>6</v>
      </c>
    </row>
    <row r="5781" spans="1:16" x14ac:dyDescent="0.25">
      <c r="A5781" s="31">
        <v>45809</v>
      </c>
      <c r="B5781" s="32" t="s">
        <v>80</v>
      </c>
      <c r="C5781" s="32" t="s">
        <v>75</v>
      </c>
      <c r="D5781" s="32" t="s">
        <v>77</v>
      </c>
      <c r="E5781" s="33">
        <v>48</v>
      </c>
      <c r="F5781" s="34">
        <v>360490.19</v>
      </c>
      <c r="G5781" s="34">
        <v>46475.49</v>
      </c>
      <c r="H5781" s="34">
        <v>294583.78000000003</v>
      </c>
      <c r="I5781" s="34">
        <v>0</v>
      </c>
      <c r="J5781" s="35">
        <f t="shared" si="630"/>
        <v>314014.7</v>
      </c>
      <c r="K5781" s="35">
        <f t="shared" si="631"/>
        <v>19430.919999999984</v>
      </c>
      <c r="L5781" s="35">
        <f t="shared" si="632"/>
        <v>19430.919999999984</v>
      </c>
      <c r="M5781" s="36">
        <f t="shared" si="633"/>
        <v>6.1879013944251597E-2</v>
      </c>
      <c r="N5781" s="37">
        <f t="shared" si="634"/>
        <v>2025</v>
      </c>
      <c r="O5781" s="38" t="str">
        <f t="shared" si="635"/>
        <v>Q2</v>
      </c>
      <c r="P5781" s="37">
        <f t="shared" si="636"/>
        <v>6</v>
      </c>
    </row>
    <row r="5782" spans="1:16" x14ac:dyDescent="0.25">
      <c r="A5782" s="31">
        <v>45809</v>
      </c>
      <c r="B5782" s="32" t="s">
        <v>80</v>
      </c>
      <c r="C5782" s="32" t="s">
        <v>78</v>
      </c>
      <c r="D5782" s="32" t="s">
        <v>76</v>
      </c>
      <c r="E5782" s="33">
        <v>79</v>
      </c>
      <c r="F5782" s="34">
        <v>508513.16</v>
      </c>
      <c r="G5782" s="34">
        <v>0</v>
      </c>
      <c r="H5782" s="34">
        <v>415680.79</v>
      </c>
      <c r="I5782" s="34">
        <v>0</v>
      </c>
      <c r="J5782" s="35">
        <f t="shared" si="630"/>
        <v>508513.16</v>
      </c>
      <c r="K5782" s="35">
        <f t="shared" si="631"/>
        <v>92832.37</v>
      </c>
      <c r="L5782" s="35">
        <f t="shared" si="632"/>
        <v>92832.37</v>
      </c>
      <c r="M5782" s="36">
        <f t="shared" si="633"/>
        <v>0.18255647503793215</v>
      </c>
      <c r="N5782" s="37">
        <f t="shared" si="634"/>
        <v>2025</v>
      </c>
      <c r="O5782" s="38" t="str">
        <f t="shared" si="635"/>
        <v>Q2</v>
      </c>
      <c r="P5782" s="37">
        <f t="shared" si="636"/>
        <v>6</v>
      </c>
    </row>
    <row r="5783" spans="1:16" x14ac:dyDescent="0.25">
      <c r="A5783" s="31">
        <v>45809</v>
      </c>
      <c r="B5783" s="32" t="s">
        <v>80</v>
      </c>
      <c r="C5783" s="32" t="s">
        <v>78</v>
      </c>
      <c r="D5783" s="32" t="s">
        <v>77</v>
      </c>
      <c r="E5783" s="33">
        <v>38</v>
      </c>
      <c r="F5783" s="34">
        <v>216122.95</v>
      </c>
      <c r="G5783" s="34">
        <v>30403.85</v>
      </c>
      <c r="H5783" s="34">
        <v>174153.59</v>
      </c>
      <c r="I5783" s="34">
        <v>0</v>
      </c>
      <c r="J5783" s="35">
        <f t="shared" si="630"/>
        <v>185719.1</v>
      </c>
      <c r="K5783" s="35">
        <f t="shared" si="631"/>
        <v>11565.510000000009</v>
      </c>
      <c r="L5783" s="35">
        <f t="shared" si="632"/>
        <v>11565.510000000009</v>
      </c>
      <c r="M5783" s="36">
        <f t="shared" si="633"/>
        <v>6.2274208737819692E-2</v>
      </c>
      <c r="N5783" s="37">
        <f t="shared" si="634"/>
        <v>2025</v>
      </c>
      <c r="O5783" s="38" t="str">
        <f t="shared" si="635"/>
        <v>Q2</v>
      </c>
      <c r="P5783" s="37">
        <f t="shared" si="636"/>
        <v>6</v>
      </c>
    </row>
    <row r="5784" spans="1:16" x14ac:dyDescent="0.25">
      <c r="A5784" s="31">
        <v>45809</v>
      </c>
      <c r="B5784" s="32" t="s">
        <v>80</v>
      </c>
      <c r="C5784" s="32" t="s">
        <v>79</v>
      </c>
      <c r="D5784" s="32" t="s">
        <v>76</v>
      </c>
      <c r="E5784" s="33">
        <v>28</v>
      </c>
      <c r="F5784" s="34">
        <v>183867.41</v>
      </c>
      <c r="G5784" s="34">
        <v>0</v>
      </c>
      <c r="H5784" s="34">
        <v>153754.79999999999</v>
      </c>
      <c r="I5784" s="34">
        <v>0</v>
      </c>
      <c r="J5784" s="35">
        <f t="shared" si="630"/>
        <v>183867.41</v>
      </c>
      <c r="K5784" s="35">
        <f t="shared" si="631"/>
        <v>30112.610000000015</v>
      </c>
      <c r="L5784" s="35">
        <f t="shared" si="632"/>
        <v>30112.610000000015</v>
      </c>
      <c r="M5784" s="36">
        <f t="shared" si="633"/>
        <v>0.16377350396136006</v>
      </c>
      <c r="N5784" s="37">
        <f t="shared" si="634"/>
        <v>2025</v>
      </c>
      <c r="O5784" s="38" t="str">
        <f t="shared" si="635"/>
        <v>Q2</v>
      </c>
      <c r="P5784" s="37">
        <f t="shared" si="636"/>
        <v>6</v>
      </c>
    </row>
    <row r="5785" spans="1:16" x14ac:dyDescent="0.25">
      <c r="A5785" s="31">
        <v>45809</v>
      </c>
      <c r="B5785" s="32" t="s">
        <v>80</v>
      </c>
      <c r="C5785" s="32" t="s">
        <v>79</v>
      </c>
      <c r="D5785" s="32" t="s">
        <v>77</v>
      </c>
      <c r="E5785" s="33">
        <v>5</v>
      </c>
      <c r="F5785" s="34">
        <v>25437.54</v>
      </c>
      <c r="G5785" s="34">
        <v>3025.52</v>
      </c>
      <c r="H5785" s="34">
        <v>21687.77</v>
      </c>
      <c r="I5785" s="34">
        <v>0</v>
      </c>
      <c r="J5785" s="35">
        <f t="shared" si="630"/>
        <v>22412.02</v>
      </c>
      <c r="K5785" s="35">
        <f t="shared" si="631"/>
        <v>724.25</v>
      </c>
      <c r="L5785" s="35">
        <f t="shared" si="632"/>
        <v>724.25</v>
      </c>
      <c r="M5785" s="36">
        <f t="shared" si="633"/>
        <v>3.2315248692442712E-2</v>
      </c>
      <c r="N5785" s="37">
        <f t="shared" si="634"/>
        <v>2025</v>
      </c>
      <c r="O5785" s="38" t="str">
        <f t="shared" si="635"/>
        <v>Q2</v>
      </c>
      <c r="P5785" s="37">
        <f t="shared" si="636"/>
        <v>6</v>
      </c>
    </row>
    <row r="5786" spans="1:16" x14ac:dyDescent="0.25">
      <c r="A5786" s="31">
        <v>45809</v>
      </c>
      <c r="B5786" s="32" t="s">
        <v>81</v>
      </c>
      <c r="C5786" s="32" t="s">
        <v>86</v>
      </c>
      <c r="D5786" s="32" t="s">
        <v>76</v>
      </c>
      <c r="E5786" s="33">
        <v>97</v>
      </c>
      <c r="F5786" s="34">
        <v>88129.75</v>
      </c>
      <c r="G5786" s="34">
        <v>0</v>
      </c>
      <c r="H5786" s="34">
        <v>37358.49</v>
      </c>
      <c r="I5786" s="34">
        <v>10123.09</v>
      </c>
      <c r="J5786" s="35">
        <f t="shared" si="630"/>
        <v>88129.75</v>
      </c>
      <c r="K5786" s="35">
        <f t="shared" si="631"/>
        <v>50771.26</v>
      </c>
      <c r="L5786" s="35">
        <f t="shared" si="632"/>
        <v>40648.17</v>
      </c>
      <c r="M5786" s="36">
        <f t="shared" si="633"/>
        <v>0.57609672102780274</v>
      </c>
      <c r="N5786" s="37">
        <f t="shared" si="634"/>
        <v>2025</v>
      </c>
      <c r="O5786" s="38" t="str">
        <f t="shared" si="635"/>
        <v>Q2</v>
      </c>
      <c r="P5786" s="37">
        <f t="shared" si="636"/>
        <v>6</v>
      </c>
    </row>
    <row r="5787" spans="1:16" x14ac:dyDescent="0.25">
      <c r="A5787" s="31">
        <v>45809</v>
      </c>
      <c r="B5787" s="32" t="s">
        <v>81</v>
      </c>
      <c r="C5787" s="32" t="s">
        <v>86</v>
      </c>
      <c r="D5787" s="32" t="s">
        <v>77</v>
      </c>
      <c r="E5787" s="33">
        <v>69</v>
      </c>
      <c r="F5787" s="34">
        <v>51019.67</v>
      </c>
      <c r="G5787" s="34">
        <v>5857.25</v>
      </c>
      <c r="H5787" s="34">
        <v>21970.92</v>
      </c>
      <c r="I5787" s="34">
        <v>5208.82</v>
      </c>
      <c r="J5787" s="35">
        <f t="shared" si="630"/>
        <v>45162.42</v>
      </c>
      <c r="K5787" s="35">
        <f t="shared" si="631"/>
        <v>23191.5</v>
      </c>
      <c r="L5787" s="35">
        <f t="shared" si="632"/>
        <v>17982.68</v>
      </c>
      <c r="M5787" s="36">
        <f t="shared" si="633"/>
        <v>0.51351322626201168</v>
      </c>
      <c r="N5787" s="37">
        <f t="shared" si="634"/>
        <v>2025</v>
      </c>
      <c r="O5787" s="38" t="str">
        <f t="shared" si="635"/>
        <v>Q2</v>
      </c>
      <c r="P5787" s="37">
        <f t="shared" si="636"/>
        <v>6</v>
      </c>
    </row>
    <row r="5788" spans="1:16" x14ac:dyDescent="0.25">
      <c r="A5788" s="31">
        <v>45809</v>
      </c>
      <c r="B5788" s="32" t="s">
        <v>81</v>
      </c>
      <c r="C5788" s="32" t="s">
        <v>75</v>
      </c>
      <c r="D5788" s="32" t="s">
        <v>76</v>
      </c>
      <c r="E5788" s="33">
        <v>75</v>
      </c>
      <c r="F5788" s="34">
        <v>59605.24</v>
      </c>
      <c r="G5788" s="34">
        <v>0</v>
      </c>
      <c r="H5788" s="34">
        <v>24972.14</v>
      </c>
      <c r="I5788" s="34">
        <v>0</v>
      </c>
      <c r="J5788" s="35">
        <f t="shared" si="630"/>
        <v>59605.24</v>
      </c>
      <c r="K5788" s="35">
        <f t="shared" si="631"/>
        <v>34633.1</v>
      </c>
      <c r="L5788" s="35">
        <f t="shared" si="632"/>
        <v>34633.1</v>
      </c>
      <c r="M5788" s="36">
        <f t="shared" si="633"/>
        <v>0.5810411970491185</v>
      </c>
      <c r="N5788" s="37">
        <f t="shared" si="634"/>
        <v>2025</v>
      </c>
      <c r="O5788" s="38" t="str">
        <f t="shared" si="635"/>
        <v>Q2</v>
      </c>
      <c r="P5788" s="37">
        <f t="shared" si="636"/>
        <v>6</v>
      </c>
    </row>
    <row r="5789" spans="1:16" x14ac:dyDescent="0.25">
      <c r="A5789" s="31">
        <v>45809</v>
      </c>
      <c r="B5789" s="32" t="s">
        <v>81</v>
      </c>
      <c r="C5789" s="32" t="s">
        <v>75</v>
      </c>
      <c r="D5789" s="32" t="s">
        <v>77</v>
      </c>
      <c r="E5789" s="33">
        <v>71</v>
      </c>
      <c r="F5789" s="34">
        <v>53718.22</v>
      </c>
      <c r="G5789" s="34">
        <v>6451.43</v>
      </c>
      <c r="H5789" s="34">
        <v>23764.86</v>
      </c>
      <c r="I5789" s="34">
        <v>0</v>
      </c>
      <c r="J5789" s="35">
        <f t="shared" si="630"/>
        <v>47266.79</v>
      </c>
      <c r="K5789" s="35">
        <f t="shared" si="631"/>
        <v>23501.93</v>
      </c>
      <c r="L5789" s="35">
        <f t="shared" si="632"/>
        <v>23501.93</v>
      </c>
      <c r="M5789" s="36">
        <f t="shared" si="633"/>
        <v>0.49721866028981448</v>
      </c>
      <c r="N5789" s="37">
        <f t="shared" si="634"/>
        <v>2025</v>
      </c>
      <c r="O5789" s="38" t="str">
        <f t="shared" si="635"/>
        <v>Q2</v>
      </c>
      <c r="P5789" s="37">
        <f t="shared" si="636"/>
        <v>6</v>
      </c>
    </row>
    <row r="5790" spans="1:16" x14ac:dyDescent="0.25">
      <c r="A5790" s="31">
        <v>45809</v>
      </c>
      <c r="B5790" s="32" t="s">
        <v>81</v>
      </c>
      <c r="C5790" s="32" t="s">
        <v>78</v>
      </c>
      <c r="D5790" s="32" t="s">
        <v>76</v>
      </c>
      <c r="E5790" s="33">
        <v>354</v>
      </c>
      <c r="F5790" s="34">
        <v>267217.95</v>
      </c>
      <c r="G5790" s="34">
        <v>0</v>
      </c>
      <c r="H5790" s="34">
        <v>113126.13</v>
      </c>
      <c r="I5790" s="34">
        <v>0</v>
      </c>
      <c r="J5790" s="35">
        <f t="shared" si="630"/>
        <v>267217.95</v>
      </c>
      <c r="K5790" s="35">
        <f t="shared" si="631"/>
        <v>154091.82</v>
      </c>
      <c r="L5790" s="35">
        <f t="shared" si="632"/>
        <v>154091.82</v>
      </c>
      <c r="M5790" s="36">
        <f t="shared" si="633"/>
        <v>0.57665220468909373</v>
      </c>
      <c r="N5790" s="37">
        <f t="shared" si="634"/>
        <v>2025</v>
      </c>
      <c r="O5790" s="38" t="str">
        <f t="shared" si="635"/>
        <v>Q2</v>
      </c>
      <c r="P5790" s="37">
        <f t="shared" si="636"/>
        <v>6</v>
      </c>
    </row>
    <row r="5791" spans="1:16" x14ac:dyDescent="0.25">
      <c r="A5791" s="31">
        <v>45809</v>
      </c>
      <c r="B5791" s="32" t="s">
        <v>81</v>
      </c>
      <c r="C5791" s="32" t="s">
        <v>78</v>
      </c>
      <c r="D5791" s="32" t="s">
        <v>77</v>
      </c>
      <c r="E5791" s="33">
        <v>141</v>
      </c>
      <c r="F5791" s="34">
        <v>110497.13</v>
      </c>
      <c r="G5791" s="34">
        <v>13101.55</v>
      </c>
      <c r="H5791" s="34">
        <v>46949.23</v>
      </c>
      <c r="I5791" s="34">
        <v>0</v>
      </c>
      <c r="J5791" s="35">
        <f t="shared" si="630"/>
        <v>97395.58</v>
      </c>
      <c r="K5791" s="35">
        <f t="shared" si="631"/>
        <v>50446.35</v>
      </c>
      <c r="L5791" s="35">
        <f t="shared" si="632"/>
        <v>50446.35</v>
      </c>
      <c r="M5791" s="36">
        <f t="shared" si="633"/>
        <v>0.51795317610922387</v>
      </c>
      <c r="N5791" s="37">
        <f t="shared" si="634"/>
        <v>2025</v>
      </c>
      <c r="O5791" s="38" t="str">
        <f t="shared" si="635"/>
        <v>Q2</v>
      </c>
      <c r="P5791" s="37">
        <f t="shared" si="636"/>
        <v>6</v>
      </c>
    </row>
    <row r="5792" spans="1:16" x14ac:dyDescent="0.25">
      <c r="A5792" s="31">
        <v>45809</v>
      </c>
      <c r="B5792" s="32" t="s">
        <v>81</v>
      </c>
      <c r="C5792" s="32" t="s">
        <v>79</v>
      </c>
      <c r="D5792" s="32" t="s">
        <v>76</v>
      </c>
      <c r="E5792" s="33">
        <v>26</v>
      </c>
      <c r="F5792" s="34">
        <v>21647.919999999998</v>
      </c>
      <c r="G5792" s="34">
        <v>0</v>
      </c>
      <c r="H5792" s="34">
        <v>9007.4500000000007</v>
      </c>
      <c r="I5792" s="34">
        <v>0</v>
      </c>
      <c r="J5792" s="35">
        <f t="shared" si="630"/>
        <v>21647.919999999998</v>
      </c>
      <c r="K5792" s="35">
        <f t="shared" si="631"/>
        <v>12640.469999999998</v>
      </c>
      <c r="L5792" s="35">
        <f t="shared" si="632"/>
        <v>12640.469999999998</v>
      </c>
      <c r="M5792" s="36">
        <f t="shared" si="633"/>
        <v>0.58391152591103435</v>
      </c>
      <c r="N5792" s="37">
        <f t="shared" si="634"/>
        <v>2025</v>
      </c>
      <c r="O5792" s="38" t="str">
        <f t="shared" si="635"/>
        <v>Q2</v>
      </c>
      <c r="P5792" s="37">
        <f t="shared" si="636"/>
        <v>6</v>
      </c>
    </row>
    <row r="5793" spans="1:16" x14ac:dyDescent="0.25">
      <c r="A5793" s="31">
        <v>45809</v>
      </c>
      <c r="B5793" s="32" t="s">
        <v>81</v>
      </c>
      <c r="C5793" s="32" t="s">
        <v>79</v>
      </c>
      <c r="D5793" s="32" t="s">
        <v>77</v>
      </c>
      <c r="E5793" s="33">
        <v>8</v>
      </c>
      <c r="F5793" s="34">
        <v>6228.81</v>
      </c>
      <c r="G5793" s="34">
        <v>713.8</v>
      </c>
      <c r="H5793" s="34">
        <v>2496.66</v>
      </c>
      <c r="I5793" s="34">
        <v>0</v>
      </c>
      <c r="J5793" s="35">
        <f t="shared" si="630"/>
        <v>5515.01</v>
      </c>
      <c r="K5793" s="35">
        <f t="shared" si="631"/>
        <v>3018.3500000000004</v>
      </c>
      <c r="L5793" s="35">
        <f t="shared" si="632"/>
        <v>3018.3500000000004</v>
      </c>
      <c r="M5793" s="36">
        <f t="shared" si="633"/>
        <v>0.54729728504572073</v>
      </c>
      <c r="N5793" s="37">
        <f t="shared" si="634"/>
        <v>2025</v>
      </c>
      <c r="O5793" s="38" t="str">
        <f t="shared" si="635"/>
        <v>Q2</v>
      </c>
      <c r="P5793" s="37">
        <f t="shared" si="636"/>
        <v>6</v>
      </c>
    </row>
    <row r="5794" spans="1:16" x14ac:dyDescent="0.25">
      <c r="A5794" s="31">
        <v>45809</v>
      </c>
      <c r="B5794" s="32" t="s">
        <v>82</v>
      </c>
      <c r="C5794" s="32" t="s">
        <v>86</v>
      </c>
      <c r="D5794" s="32" t="s">
        <v>76</v>
      </c>
      <c r="E5794" s="33">
        <v>242</v>
      </c>
      <c r="F5794" s="34">
        <v>28280.799999999999</v>
      </c>
      <c r="G5794" s="34">
        <v>0</v>
      </c>
      <c r="H5794" s="34">
        <v>22064.59</v>
      </c>
      <c r="I5794" s="34">
        <v>3232.69</v>
      </c>
      <c r="J5794" s="35">
        <f t="shared" si="630"/>
        <v>28280.799999999999</v>
      </c>
      <c r="K5794" s="35">
        <f t="shared" si="631"/>
        <v>6216.2099999999991</v>
      </c>
      <c r="L5794" s="35">
        <f t="shared" si="632"/>
        <v>2983.5199999999991</v>
      </c>
      <c r="M5794" s="36">
        <f t="shared" si="633"/>
        <v>0.21980318802862717</v>
      </c>
      <c r="N5794" s="37">
        <f t="shared" si="634"/>
        <v>2025</v>
      </c>
      <c r="O5794" s="38" t="str">
        <f t="shared" si="635"/>
        <v>Q2</v>
      </c>
      <c r="P5794" s="37">
        <f t="shared" si="636"/>
        <v>6</v>
      </c>
    </row>
    <row r="5795" spans="1:16" x14ac:dyDescent="0.25">
      <c r="A5795" s="31">
        <v>45809</v>
      </c>
      <c r="B5795" s="32" t="s">
        <v>82</v>
      </c>
      <c r="C5795" s="32" t="s">
        <v>86</v>
      </c>
      <c r="D5795" s="32" t="s">
        <v>77</v>
      </c>
      <c r="E5795" s="33">
        <v>175</v>
      </c>
      <c r="F5795" s="34">
        <v>22195.46</v>
      </c>
      <c r="G5795" s="34">
        <v>2356.5</v>
      </c>
      <c r="H5795" s="34">
        <v>16860.189999999999</v>
      </c>
      <c r="I5795" s="34">
        <v>2294.1999999999998</v>
      </c>
      <c r="J5795" s="35">
        <f t="shared" si="630"/>
        <v>19838.96</v>
      </c>
      <c r="K5795" s="35">
        <f t="shared" si="631"/>
        <v>2978.7700000000004</v>
      </c>
      <c r="L5795" s="35">
        <f t="shared" si="632"/>
        <v>684.57000000000062</v>
      </c>
      <c r="M5795" s="36">
        <f t="shared" si="633"/>
        <v>0.15014748756991297</v>
      </c>
      <c r="N5795" s="37">
        <f t="shared" si="634"/>
        <v>2025</v>
      </c>
      <c r="O5795" s="38" t="str">
        <f t="shared" si="635"/>
        <v>Q2</v>
      </c>
      <c r="P5795" s="37">
        <f t="shared" si="636"/>
        <v>6</v>
      </c>
    </row>
    <row r="5796" spans="1:16" x14ac:dyDescent="0.25">
      <c r="A5796" s="31">
        <v>45809</v>
      </c>
      <c r="B5796" s="32" t="s">
        <v>82</v>
      </c>
      <c r="C5796" s="32" t="s">
        <v>75</v>
      </c>
      <c r="D5796" s="32" t="s">
        <v>76</v>
      </c>
      <c r="E5796" s="33">
        <v>210</v>
      </c>
      <c r="F5796" s="34">
        <v>23858.99</v>
      </c>
      <c r="G5796" s="34">
        <v>0</v>
      </c>
      <c r="H5796" s="34">
        <v>18196.689999999999</v>
      </c>
      <c r="I5796" s="34">
        <v>0</v>
      </c>
      <c r="J5796" s="35">
        <f t="shared" si="630"/>
        <v>23858.99</v>
      </c>
      <c r="K5796" s="35">
        <f t="shared" si="631"/>
        <v>5662.3000000000029</v>
      </c>
      <c r="L5796" s="35">
        <f t="shared" si="632"/>
        <v>5662.3000000000029</v>
      </c>
      <c r="M5796" s="36">
        <f t="shared" si="633"/>
        <v>0.23732354135694775</v>
      </c>
      <c r="N5796" s="37">
        <f t="shared" si="634"/>
        <v>2025</v>
      </c>
      <c r="O5796" s="38" t="str">
        <f t="shared" si="635"/>
        <v>Q2</v>
      </c>
      <c r="P5796" s="37">
        <f t="shared" si="636"/>
        <v>6</v>
      </c>
    </row>
    <row r="5797" spans="1:16" x14ac:dyDescent="0.25">
      <c r="A5797" s="31">
        <v>45809</v>
      </c>
      <c r="B5797" s="32" t="s">
        <v>82</v>
      </c>
      <c r="C5797" s="32" t="s">
        <v>75</v>
      </c>
      <c r="D5797" s="32" t="s">
        <v>77</v>
      </c>
      <c r="E5797" s="33">
        <v>193</v>
      </c>
      <c r="F5797" s="34">
        <v>21840.44</v>
      </c>
      <c r="G5797" s="34">
        <v>2476.4499999999998</v>
      </c>
      <c r="H5797" s="34">
        <v>16854.669999999998</v>
      </c>
      <c r="I5797" s="34">
        <v>0</v>
      </c>
      <c r="J5797" s="35">
        <f t="shared" si="630"/>
        <v>19363.989999999998</v>
      </c>
      <c r="K5797" s="35">
        <f t="shared" si="631"/>
        <v>2509.3199999999997</v>
      </c>
      <c r="L5797" s="35">
        <f t="shared" si="632"/>
        <v>2509.3199999999997</v>
      </c>
      <c r="M5797" s="36">
        <f t="shared" si="633"/>
        <v>0.1295869291401204</v>
      </c>
      <c r="N5797" s="37">
        <f t="shared" si="634"/>
        <v>2025</v>
      </c>
      <c r="O5797" s="38" t="str">
        <f t="shared" si="635"/>
        <v>Q2</v>
      </c>
      <c r="P5797" s="37">
        <f t="shared" si="636"/>
        <v>6</v>
      </c>
    </row>
    <row r="5798" spans="1:16" x14ac:dyDescent="0.25">
      <c r="A5798" s="31">
        <v>45809</v>
      </c>
      <c r="B5798" s="32" t="s">
        <v>82</v>
      </c>
      <c r="C5798" s="32" t="s">
        <v>78</v>
      </c>
      <c r="D5798" s="32" t="s">
        <v>76</v>
      </c>
      <c r="E5798" s="33">
        <v>1480</v>
      </c>
      <c r="F5798" s="34">
        <v>170122.67</v>
      </c>
      <c r="G5798" s="34">
        <v>0</v>
      </c>
      <c r="H5798" s="34">
        <v>133063.72</v>
      </c>
      <c r="I5798" s="34">
        <v>0</v>
      </c>
      <c r="J5798" s="35">
        <f t="shared" si="630"/>
        <v>170122.67</v>
      </c>
      <c r="K5798" s="35">
        <f t="shared" si="631"/>
        <v>37058.950000000012</v>
      </c>
      <c r="L5798" s="35">
        <f t="shared" si="632"/>
        <v>37058.950000000012</v>
      </c>
      <c r="M5798" s="36">
        <f t="shared" si="633"/>
        <v>0.21783663517625257</v>
      </c>
      <c r="N5798" s="37">
        <f t="shared" si="634"/>
        <v>2025</v>
      </c>
      <c r="O5798" s="38" t="str">
        <f t="shared" si="635"/>
        <v>Q2</v>
      </c>
      <c r="P5798" s="37">
        <f t="shared" si="636"/>
        <v>6</v>
      </c>
    </row>
    <row r="5799" spans="1:16" x14ac:dyDescent="0.25">
      <c r="A5799" s="31">
        <v>45809</v>
      </c>
      <c r="B5799" s="32" t="s">
        <v>82</v>
      </c>
      <c r="C5799" s="32" t="s">
        <v>78</v>
      </c>
      <c r="D5799" s="32" t="s">
        <v>77</v>
      </c>
      <c r="E5799" s="33">
        <v>618</v>
      </c>
      <c r="F5799" s="34">
        <v>71784.94</v>
      </c>
      <c r="G5799" s="34">
        <v>8712.61</v>
      </c>
      <c r="H5799" s="34">
        <v>56338.53</v>
      </c>
      <c r="I5799" s="34">
        <v>0</v>
      </c>
      <c r="J5799" s="35">
        <f t="shared" si="630"/>
        <v>63072.33</v>
      </c>
      <c r="K5799" s="35">
        <f t="shared" si="631"/>
        <v>6733.8000000000029</v>
      </c>
      <c r="L5799" s="35">
        <f t="shared" si="632"/>
        <v>6733.8000000000029</v>
      </c>
      <c r="M5799" s="36">
        <f t="shared" si="633"/>
        <v>0.1067631400330383</v>
      </c>
      <c r="N5799" s="37">
        <f t="shared" si="634"/>
        <v>2025</v>
      </c>
      <c r="O5799" s="38" t="str">
        <f t="shared" si="635"/>
        <v>Q2</v>
      </c>
      <c r="P5799" s="37">
        <f t="shared" si="636"/>
        <v>6</v>
      </c>
    </row>
    <row r="5800" spans="1:16" x14ac:dyDescent="0.25">
      <c r="A5800" s="31">
        <v>45809</v>
      </c>
      <c r="B5800" s="32" t="s">
        <v>82</v>
      </c>
      <c r="C5800" s="32" t="s">
        <v>79</v>
      </c>
      <c r="D5800" s="32" t="s">
        <v>76</v>
      </c>
      <c r="E5800" s="33">
        <v>74</v>
      </c>
      <c r="F5800" s="34">
        <v>8860.4</v>
      </c>
      <c r="G5800" s="34">
        <v>0</v>
      </c>
      <c r="H5800" s="34">
        <v>6473.39</v>
      </c>
      <c r="I5800" s="34">
        <v>0</v>
      </c>
      <c r="J5800" s="35">
        <f t="shared" si="630"/>
        <v>8860.4</v>
      </c>
      <c r="K5800" s="35">
        <f t="shared" si="631"/>
        <v>2387.0099999999993</v>
      </c>
      <c r="L5800" s="35">
        <f t="shared" si="632"/>
        <v>2387.0099999999993</v>
      </c>
      <c r="M5800" s="36">
        <f t="shared" si="633"/>
        <v>0.26940205859780592</v>
      </c>
      <c r="N5800" s="37">
        <f t="shared" si="634"/>
        <v>2025</v>
      </c>
      <c r="O5800" s="38" t="str">
        <f t="shared" si="635"/>
        <v>Q2</v>
      </c>
      <c r="P5800" s="37">
        <f t="shared" si="636"/>
        <v>6</v>
      </c>
    </row>
    <row r="5801" spans="1:16" x14ac:dyDescent="0.25">
      <c r="A5801" s="31">
        <v>45809</v>
      </c>
      <c r="B5801" s="32" t="s">
        <v>82</v>
      </c>
      <c r="C5801" s="32" t="s">
        <v>79</v>
      </c>
      <c r="D5801" s="32" t="s">
        <v>77</v>
      </c>
      <c r="E5801" s="33">
        <v>32</v>
      </c>
      <c r="F5801" s="34">
        <v>3678.54</v>
      </c>
      <c r="G5801" s="34">
        <v>343.96</v>
      </c>
      <c r="H5801" s="34">
        <v>2957.28</v>
      </c>
      <c r="I5801" s="34">
        <v>0</v>
      </c>
      <c r="J5801" s="35">
        <f t="shared" si="630"/>
        <v>3334.58</v>
      </c>
      <c r="K5801" s="35">
        <f t="shared" si="631"/>
        <v>377.29999999999973</v>
      </c>
      <c r="L5801" s="35">
        <f t="shared" si="632"/>
        <v>377.29999999999973</v>
      </c>
      <c r="M5801" s="36">
        <f t="shared" si="633"/>
        <v>0.11314768276664519</v>
      </c>
      <c r="N5801" s="37">
        <f t="shared" si="634"/>
        <v>2025</v>
      </c>
      <c r="O5801" s="38" t="str">
        <f t="shared" si="635"/>
        <v>Q2</v>
      </c>
      <c r="P5801" s="37">
        <f t="shared" si="636"/>
        <v>6</v>
      </c>
    </row>
    <row r="5802" spans="1:16" x14ac:dyDescent="0.25">
      <c r="A5802" s="31">
        <v>45809</v>
      </c>
      <c r="B5802" s="32" t="s">
        <v>83</v>
      </c>
      <c r="C5802" s="32" t="s">
        <v>86</v>
      </c>
      <c r="D5802" s="32" t="s">
        <v>76</v>
      </c>
      <c r="E5802" s="33">
        <v>103</v>
      </c>
      <c r="F5802" s="34">
        <v>59292.15</v>
      </c>
      <c r="G5802" s="34">
        <v>0</v>
      </c>
      <c r="H5802" s="34">
        <v>29358.67</v>
      </c>
      <c r="I5802" s="34">
        <v>6787.5</v>
      </c>
      <c r="J5802" s="35">
        <f t="shared" si="630"/>
        <v>59292.15</v>
      </c>
      <c r="K5802" s="35">
        <f t="shared" si="631"/>
        <v>29933.480000000003</v>
      </c>
      <c r="L5802" s="35">
        <f t="shared" si="632"/>
        <v>23145.980000000003</v>
      </c>
      <c r="M5802" s="36">
        <f t="shared" si="633"/>
        <v>0.50484726898923382</v>
      </c>
      <c r="N5802" s="37">
        <f t="shared" si="634"/>
        <v>2025</v>
      </c>
      <c r="O5802" s="38" t="str">
        <f t="shared" si="635"/>
        <v>Q2</v>
      </c>
      <c r="P5802" s="37">
        <f t="shared" si="636"/>
        <v>6</v>
      </c>
    </row>
    <row r="5803" spans="1:16" x14ac:dyDescent="0.25">
      <c r="A5803" s="31">
        <v>45809</v>
      </c>
      <c r="B5803" s="32" t="s">
        <v>83</v>
      </c>
      <c r="C5803" s="32" t="s">
        <v>86</v>
      </c>
      <c r="D5803" s="32" t="s">
        <v>77</v>
      </c>
      <c r="E5803" s="33">
        <v>95</v>
      </c>
      <c r="F5803" s="34">
        <v>61132.62</v>
      </c>
      <c r="G5803" s="34">
        <v>6598.95</v>
      </c>
      <c r="H5803" s="34">
        <v>30425.91</v>
      </c>
      <c r="I5803" s="34">
        <v>6299.53</v>
      </c>
      <c r="J5803" s="35">
        <f t="shared" si="630"/>
        <v>54533.670000000006</v>
      </c>
      <c r="K5803" s="35">
        <f t="shared" si="631"/>
        <v>24107.760000000006</v>
      </c>
      <c r="L5803" s="35">
        <f t="shared" si="632"/>
        <v>17808.230000000007</v>
      </c>
      <c r="M5803" s="36">
        <f t="shared" si="633"/>
        <v>0.44207110946319961</v>
      </c>
      <c r="N5803" s="37">
        <f t="shared" si="634"/>
        <v>2025</v>
      </c>
      <c r="O5803" s="38" t="str">
        <f t="shared" si="635"/>
        <v>Q2</v>
      </c>
      <c r="P5803" s="37">
        <f t="shared" si="636"/>
        <v>6</v>
      </c>
    </row>
    <row r="5804" spans="1:16" x14ac:dyDescent="0.25">
      <c r="A5804" s="31">
        <v>45809</v>
      </c>
      <c r="B5804" s="32" t="s">
        <v>83</v>
      </c>
      <c r="C5804" s="32" t="s">
        <v>75</v>
      </c>
      <c r="D5804" s="32" t="s">
        <v>76</v>
      </c>
      <c r="E5804" s="33">
        <v>92</v>
      </c>
      <c r="F5804" s="34">
        <v>49988.36</v>
      </c>
      <c r="G5804" s="34">
        <v>0</v>
      </c>
      <c r="H5804" s="34">
        <v>24992.639999999999</v>
      </c>
      <c r="I5804" s="34">
        <v>0</v>
      </c>
      <c r="J5804" s="35">
        <f t="shared" si="630"/>
        <v>49988.36</v>
      </c>
      <c r="K5804" s="35">
        <f t="shared" si="631"/>
        <v>24995.72</v>
      </c>
      <c r="L5804" s="35">
        <f t="shared" si="632"/>
        <v>24995.72</v>
      </c>
      <c r="M5804" s="36">
        <f t="shared" si="633"/>
        <v>0.50003080717190962</v>
      </c>
      <c r="N5804" s="37">
        <f t="shared" si="634"/>
        <v>2025</v>
      </c>
      <c r="O5804" s="38" t="str">
        <f t="shared" si="635"/>
        <v>Q2</v>
      </c>
      <c r="P5804" s="37">
        <f t="shared" si="636"/>
        <v>6</v>
      </c>
    </row>
    <row r="5805" spans="1:16" x14ac:dyDescent="0.25">
      <c r="A5805" s="31">
        <v>45809</v>
      </c>
      <c r="B5805" s="32" t="s">
        <v>83</v>
      </c>
      <c r="C5805" s="32" t="s">
        <v>75</v>
      </c>
      <c r="D5805" s="32" t="s">
        <v>77</v>
      </c>
      <c r="E5805" s="33">
        <v>84</v>
      </c>
      <c r="F5805" s="34">
        <v>58626.53</v>
      </c>
      <c r="G5805" s="34">
        <v>6015.25</v>
      </c>
      <c r="H5805" s="34">
        <v>30184.2</v>
      </c>
      <c r="I5805" s="34">
        <v>0</v>
      </c>
      <c r="J5805" s="35">
        <f t="shared" si="630"/>
        <v>52611.28</v>
      </c>
      <c r="K5805" s="35">
        <f t="shared" si="631"/>
        <v>22427.079999999998</v>
      </c>
      <c r="L5805" s="35">
        <f t="shared" si="632"/>
        <v>22427.079999999998</v>
      </c>
      <c r="M5805" s="36">
        <f t="shared" si="633"/>
        <v>0.42627892725666433</v>
      </c>
      <c r="N5805" s="37">
        <f t="shared" si="634"/>
        <v>2025</v>
      </c>
      <c r="O5805" s="38" t="str">
        <f t="shared" si="635"/>
        <v>Q2</v>
      </c>
      <c r="P5805" s="37">
        <f t="shared" si="636"/>
        <v>6</v>
      </c>
    </row>
    <row r="5806" spans="1:16" x14ac:dyDescent="0.25">
      <c r="A5806" s="31">
        <v>45809</v>
      </c>
      <c r="B5806" s="32" t="s">
        <v>83</v>
      </c>
      <c r="C5806" s="32" t="s">
        <v>78</v>
      </c>
      <c r="D5806" s="32" t="s">
        <v>76</v>
      </c>
      <c r="E5806" s="33">
        <v>390</v>
      </c>
      <c r="F5806" s="34">
        <v>241568.99</v>
      </c>
      <c r="G5806" s="34">
        <v>0</v>
      </c>
      <c r="H5806" s="34">
        <v>121810.33</v>
      </c>
      <c r="I5806" s="34">
        <v>0</v>
      </c>
      <c r="J5806" s="35">
        <f t="shared" si="630"/>
        <v>241568.99</v>
      </c>
      <c r="K5806" s="35">
        <f t="shared" si="631"/>
        <v>119758.65999999999</v>
      </c>
      <c r="L5806" s="35">
        <f t="shared" si="632"/>
        <v>119758.65999999999</v>
      </c>
      <c r="M5806" s="36">
        <f t="shared" si="633"/>
        <v>0.49575344914924713</v>
      </c>
      <c r="N5806" s="37">
        <f t="shared" si="634"/>
        <v>2025</v>
      </c>
      <c r="O5806" s="38" t="str">
        <f t="shared" si="635"/>
        <v>Q2</v>
      </c>
      <c r="P5806" s="37">
        <f t="shared" si="636"/>
        <v>6</v>
      </c>
    </row>
    <row r="5807" spans="1:16" x14ac:dyDescent="0.25">
      <c r="A5807" s="31">
        <v>45809</v>
      </c>
      <c r="B5807" s="32" t="s">
        <v>83</v>
      </c>
      <c r="C5807" s="32" t="s">
        <v>78</v>
      </c>
      <c r="D5807" s="32" t="s">
        <v>77</v>
      </c>
      <c r="E5807" s="33">
        <v>121</v>
      </c>
      <c r="F5807" s="34">
        <v>72445.350000000006</v>
      </c>
      <c r="G5807" s="34">
        <v>8580.58</v>
      </c>
      <c r="H5807" s="34">
        <v>36090.080000000002</v>
      </c>
      <c r="I5807" s="34">
        <v>0</v>
      </c>
      <c r="J5807" s="35">
        <f t="shared" si="630"/>
        <v>63864.770000000004</v>
      </c>
      <c r="K5807" s="35">
        <f t="shared" si="631"/>
        <v>27774.690000000002</v>
      </c>
      <c r="L5807" s="35">
        <f t="shared" si="632"/>
        <v>27774.690000000002</v>
      </c>
      <c r="M5807" s="36">
        <f t="shared" si="633"/>
        <v>0.43489845810139144</v>
      </c>
      <c r="N5807" s="37">
        <f t="shared" si="634"/>
        <v>2025</v>
      </c>
      <c r="O5807" s="38" t="str">
        <f t="shared" si="635"/>
        <v>Q2</v>
      </c>
      <c r="P5807" s="37">
        <f t="shared" si="636"/>
        <v>6</v>
      </c>
    </row>
    <row r="5808" spans="1:16" x14ac:dyDescent="0.25">
      <c r="A5808" s="31">
        <v>45809</v>
      </c>
      <c r="B5808" s="32" t="s">
        <v>83</v>
      </c>
      <c r="C5808" s="32" t="s">
        <v>79</v>
      </c>
      <c r="D5808" s="32" t="s">
        <v>76</v>
      </c>
      <c r="E5808" s="33">
        <v>32</v>
      </c>
      <c r="F5808" s="34">
        <v>23416.68</v>
      </c>
      <c r="G5808" s="34">
        <v>0</v>
      </c>
      <c r="H5808" s="34">
        <v>11958.44</v>
      </c>
      <c r="I5808" s="34">
        <v>0</v>
      </c>
      <c r="J5808" s="35">
        <f t="shared" si="630"/>
        <v>23416.68</v>
      </c>
      <c r="K5808" s="35">
        <f t="shared" si="631"/>
        <v>11458.24</v>
      </c>
      <c r="L5808" s="35">
        <f t="shared" si="632"/>
        <v>11458.24</v>
      </c>
      <c r="M5808" s="36">
        <f t="shared" si="633"/>
        <v>0.48931957903511514</v>
      </c>
      <c r="N5808" s="37">
        <f t="shared" si="634"/>
        <v>2025</v>
      </c>
      <c r="O5808" s="38" t="str">
        <f t="shared" si="635"/>
        <v>Q2</v>
      </c>
      <c r="P5808" s="37">
        <f t="shared" si="636"/>
        <v>6</v>
      </c>
    </row>
    <row r="5809" spans="1:16" x14ac:dyDescent="0.25">
      <c r="A5809" s="31">
        <v>45809</v>
      </c>
      <c r="B5809" s="32" t="s">
        <v>83</v>
      </c>
      <c r="C5809" s="32" t="s">
        <v>79</v>
      </c>
      <c r="D5809" s="32" t="s">
        <v>77</v>
      </c>
      <c r="E5809" s="33">
        <v>9</v>
      </c>
      <c r="F5809" s="34">
        <v>3208.83</v>
      </c>
      <c r="G5809" s="34">
        <v>390.94</v>
      </c>
      <c r="H5809" s="34">
        <v>1727.37</v>
      </c>
      <c r="I5809" s="34">
        <v>0</v>
      </c>
      <c r="J5809" s="35">
        <f t="shared" si="630"/>
        <v>2817.89</v>
      </c>
      <c r="K5809" s="35">
        <f t="shared" si="631"/>
        <v>1090.52</v>
      </c>
      <c r="L5809" s="35">
        <f t="shared" si="632"/>
        <v>1090.52</v>
      </c>
      <c r="M5809" s="36">
        <f t="shared" si="633"/>
        <v>0.38699878277718436</v>
      </c>
      <c r="N5809" s="37">
        <f t="shared" si="634"/>
        <v>2025</v>
      </c>
      <c r="O5809" s="38" t="str">
        <f t="shared" si="635"/>
        <v>Q2</v>
      </c>
      <c r="P5809" s="37">
        <f t="shared" si="636"/>
        <v>6</v>
      </c>
    </row>
    <row r="5810" spans="1:16" x14ac:dyDescent="0.25">
      <c r="A5810" s="31">
        <v>45809</v>
      </c>
      <c r="B5810" s="32" t="s">
        <v>84</v>
      </c>
      <c r="C5810" s="32" t="s">
        <v>86</v>
      </c>
      <c r="D5810" s="32" t="s">
        <v>76</v>
      </c>
      <c r="E5810" s="33">
        <v>64</v>
      </c>
      <c r="F5810" s="34">
        <v>297764.59000000003</v>
      </c>
      <c r="G5810" s="34">
        <v>0</v>
      </c>
      <c r="H5810" s="34">
        <v>224752.67</v>
      </c>
      <c r="I5810" s="34">
        <v>34239.57</v>
      </c>
      <c r="J5810" s="35">
        <f t="shared" si="630"/>
        <v>297764.59000000003</v>
      </c>
      <c r="K5810" s="35">
        <f t="shared" si="631"/>
        <v>73011.920000000013</v>
      </c>
      <c r="L5810" s="35">
        <f t="shared" si="632"/>
        <v>38772.350000000013</v>
      </c>
      <c r="M5810" s="36">
        <f t="shared" si="633"/>
        <v>0.24520014283766919</v>
      </c>
      <c r="N5810" s="37">
        <f t="shared" si="634"/>
        <v>2025</v>
      </c>
      <c r="O5810" s="38" t="str">
        <f t="shared" si="635"/>
        <v>Q2</v>
      </c>
      <c r="P5810" s="37">
        <f t="shared" si="636"/>
        <v>6</v>
      </c>
    </row>
    <row r="5811" spans="1:16" x14ac:dyDescent="0.25">
      <c r="A5811" s="31">
        <v>45809</v>
      </c>
      <c r="B5811" s="32" t="s">
        <v>84</v>
      </c>
      <c r="C5811" s="32" t="s">
        <v>86</v>
      </c>
      <c r="D5811" s="32" t="s">
        <v>77</v>
      </c>
      <c r="E5811" s="33">
        <v>52</v>
      </c>
      <c r="F5811" s="34">
        <v>250250.06</v>
      </c>
      <c r="G5811" s="34">
        <v>28994.13</v>
      </c>
      <c r="H5811" s="34">
        <v>195017.44</v>
      </c>
      <c r="I5811" s="34">
        <v>25503.07</v>
      </c>
      <c r="J5811" s="35">
        <f t="shared" si="630"/>
        <v>221255.93</v>
      </c>
      <c r="K5811" s="35">
        <f t="shared" si="631"/>
        <v>26238.489999999991</v>
      </c>
      <c r="L5811" s="35">
        <f t="shared" si="632"/>
        <v>735.41999999999098</v>
      </c>
      <c r="M5811" s="36">
        <f t="shared" si="633"/>
        <v>0.11858886674811378</v>
      </c>
      <c r="N5811" s="37">
        <f t="shared" si="634"/>
        <v>2025</v>
      </c>
      <c r="O5811" s="38" t="str">
        <f t="shared" si="635"/>
        <v>Q2</v>
      </c>
      <c r="P5811" s="37">
        <f t="shared" si="636"/>
        <v>6</v>
      </c>
    </row>
    <row r="5812" spans="1:16" x14ac:dyDescent="0.25">
      <c r="A5812" s="31">
        <v>45809</v>
      </c>
      <c r="B5812" s="32" t="s">
        <v>84</v>
      </c>
      <c r="C5812" s="32" t="s">
        <v>75</v>
      </c>
      <c r="D5812" s="32" t="s">
        <v>76</v>
      </c>
      <c r="E5812" s="33">
        <v>60</v>
      </c>
      <c r="F5812" s="34">
        <v>305035.5</v>
      </c>
      <c r="G5812" s="34">
        <v>0</v>
      </c>
      <c r="H5812" s="34">
        <v>236272.13</v>
      </c>
      <c r="I5812" s="34">
        <v>0</v>
      </c>
      <c r="J5812" s="35">
        <f t="shared" si="630"/>
        <v>305035.5</v>
      </c>
      <c r="K5812" s="35">
        <f t="shared" si="631"/>
        <v>68763.37</v>
      </c>
      <c r="L5812" s="35">
        <f t="shared" si="632"/>
        <v>68763.37</v>
      </c>
      <c r="M5812" s="36">
        <f t="shared" si="633"/>
        <v>0.22542743385605937</v>
      </c>
      <c r="N5812" s="37">
        <f t="shared" si="634"/>
        <v>2025</v>
      </c>
      <c r="O5812" s="38" t="str">
        <f t="shared" si="635"/>
        <v>Q2</v>
      </c>
      <c r="P5812" s="37">
        <f t="shared" si="636"/>
        <v>6</v>
      </c>
    </row>
    <row r="5813" spans="1:16" x14ac:dyDescent="0.25">
      <c r="A5813" s="31">
        <v>45809</v>
      </c>
      <c r="B5813" s="32" t="s">
        <v>84</v>
      </c>
      <c r="C5813" s="32" t="s">
        <v>75</v>
      </c>
      <c r="D5813" s="32" t="s">
        <v>77</v>
      </c>
      <c r="E5813" s="33">
        <v>54</v>
      </c>
      <c r="F5813" s="34">
        <v>228102.62</v>
      </c>
      <c r="G5813" s="34">
        <v>28514.14</v>
      </c>
      <c r="H5813" s="34">
        <v>179061.39</v>
      </c>
      <c r="I5813" s="34">
        <v>0</v>
      </c>
      <c r="J5813" s="35">
        <f t="shared" si="630"/>
        <v>199588.47999999998</v>
      </c>
      <c r="K5813" s="35">
        <f t="shared" si="631"/>
        <v>20527.089999999967</v>
      </c>
      <c r="L5813" s="35">
        <f t="shared" si="632"/>
        <v>20527.089999999967</v>
      </c>
      <c r="M5813" s="36">
        <f t="shared" si="633"/>
        <v>0.10284706812737875</v>
      </c>
      <c r="N5813" s="37">
        <f t="shared" si="634"/>
        <v>2025</v>
      </c>
      <c r="O5813" s="38" t="str">
        <f t="shared" si="635"/>
        <v>Q2</v>
      </c>
      <c r="P5813" s="37">
        <f t="shared" si="636"/>
        <v>6</v>
      </c>
    </row>
    <row r="5814" spans="1:16" x14ac:dyDescent="0.25">
      <c r="A5814" s="31">
        <v>45809</v>
      </c>
      <c r="B5814" s="32" t="s">
        <v>84</v>
      </c>
      <c r="C5814" s="32" t="s">
        <v>78</v>
      </c>
      <c r="D5814" s="32" t="s">
        <v>76</v>
      </c>
      <c r="E5814" s="33">
        <v>121</v>
      </c>
      <c r="F5814" s="34">
        <v>488899.41</v>
      </c>
      <c r="G5814" s="34">
        <v>0</v>
      </c>
      <c r="H5814" s="34">
        <v>383279.07</v>
      </c>
      <c r="I5814" s="34">
        <v>0</v>
      </c>
      <c r="J5814" s="35">
        <f t="shared" si="630"/>
        <v>488899.41</v>
      </c>
      <c r="K5814" s="35">
        <f t="shared" si="631"/>
        <v>105620.33999999997</v>
      </c>
      <c r="L5814" s="35">
        <f t="shared" si="632"/>
        <v>105620.33999999997</v>
      </c>
      <c r="M5814" s="36">
        <f t="shared" si="633"/>
        <v>0.21603695533197714</v>
      </c>
      <c r="N5814" s="37">
        <f t="shared" si="634"/>
        <v>2025</v>
      </c>
      <c r="O5814" s="38" t="str">
        <f t="shared" si="635"/>
        <v>Q2</v>
      </c>
      <c r="P5814" s="37">
        <f t="shared" si="636"/>
        <v>6</v>
      </c>
    </row>
    <row r="5815" spans="1:16" x14ac:dyDescent="0.25">
      <c r="A5815" s="31">
        <v>45809</v>
      </c>
      <c r="B5815" s="32" t="s">
        <v>84</v>
      </c>
      <c r="C5815" s="32" t="s">
        <v>78</v>
      </c>
      <c r="D5815" s="32" t="s">
        <v>77</v>
      </c>
      <c r="E5815" s="33">
        <v>55</v>
      </c>
      <c r="F5815" s="34">
        <v>216186.37</v>
      </c>
      <c r="G5815" s="34">
        <v>28804.69</v>
      </c>
      <c r="H5815" s="34">
        <v>174582.78</v>
      </c>
      <c r="I5815" s="34">
        <v>0</v>
      </c>
      <c r="J5815" s="35">
        <f t="shared" si="630"/>
        <v>187381.68</v>
      </c>
      <c r="K5815" s="35">
        <f t="shared" si="631"/>
        <v>12798.899999999994</v>
      </c>
      <c r="L5815" s="35">
        <f t="shared" si="632"/>
        <v>12798.899999999994</v>
      </c>
      <c r="M5815" s="36">
        <f t="shared" si="633"/>
        <v>6.8303902494630184E-2</v>
      </c>
      <c r="N5815" s="37">
        <f t="shared" si="634"/>
        <v>2025</v>
      </c>
      <c r="O5815" s="38" t="str">
        <f t="shared" si="635"/>
        <v>Q2</v>
      </c>
      <c r="P5815" s="37">
        <f t="shared" si="636"/>
        <v>6</v>
      </c>
    </row>
    <row r="5816" spans="1:16" x14ac:dyDescent="0.25">
      <c r="A5816" s="31">
        <v>45809</v>
      </c>
      <c r="B5816" s="32" t="s">
        <v>84</v>
      </c>
      <c r="C5816" s="32" t="s">
        <v>79</v>
      </c>
      <c r="D5816" s="32" t="s">
        <v>76</v>
      </c>
      <c r="E5816" s="33">
        <v>17</v>
      </c>
      <c r="F5816" s="34">
        <v>69307.009999999995</v>
      </c>
      <c r="G5816" s="34">
        <v>0</v>
      </c>
      <c r="H5816" s="34">
        <v>56057.06</v>
      </c>
      <c r="I5816" s="34">
        <v>0</v>
      </c>
      <c r="J5816" s="35">
        <f t="shared" si="630"/>
        <v>69307.009999999995</v>
      </c>
      <c r="K5816" s="35">
        <f t="shared" si="631"/>
        <v>13249.949999999997</v>
      </c>
      <c r="L5816" s="35">
        <f t="shared" si="632"/>
        <v>13249.949999999997</v>
      </c>
      <c r="M5816" s="36">
        <f t="shared" si="633"/>
        <v>0.19117763123816767</v>
      </c>
      <c r="N5816" s="37">
        <f t="shared" si="634"/>
        <v>2025</v>
      </c>
      <c r="O5816" s="38" t="str">
        <f t="shared" si="635"/>
        <v>Q2</v>
      </c>
      <c r="P5816" s="37">
        <f t="shared" si="636"/>
        <v>6</v>
      </c>
    </row>
    <row r="5817" spans="1:16" x14ac:dyDescent="0.25">
      <c r="A5817" s="31">
        <v>45809</v>
      </c>
      <c r="B5817" s="32" t="s">
        <v>84</v>
      </c>
      <c r="C5817" s="32" t="s">
        <v>79</v>
      </c>
      <c r="D5817" s="32" t="s">
        <v>77</v>
      </c>
      <c r="E5817" s="33">
        <v>12</v>
      </c>
      <c r="F5817" s="34">
        <v>42315.85</v>
      </c>
      <c r="G5817" s="34">
        <v>5230.9399999999996</v>
      </c>
      <c r="H5817" s="34">
        <v>32662.67</v>
      </c>
      <c r="I5817" s="34">
        <v>0</v>
      </c>
      <c r="J5817" s="35">
        <f t="shared" si="630"/>
        <v>37084.909999999996</v>
      </c>
      <c r="K5817" s="35">
        <f t="shared" si="631"/>
        <v>4422.239999999998</v>
      </c>
      <c r="L5817" s="35">
        <f t="shared" si="632"/>
        <v>4422.239999999998</v>
      </c>
      <c r="M5817" s="36">
        <f t="shared" si="633"/>
        <v>0.11924634575087276</v>
      </c>
      <c r="N5817" s="37">
        <f t="shared" si="634"/>
        <v>2025</v>
      </c>
      <c r="O5817" s="38" t="str">
        <f t="shared" si="635"/>
        <v>Q2</v>
      </c>
      <c r="P5817" s="37">
        <f t="shared" si="636"/>
        <v>6</v>
      </c>
    </row>
    <row r="5818" spans="1:16" x14ac:dyDescent="0.25">
      <c r="A5818" s="31">
        <v>45809</v>
      </c>
      <c r="B5818" s="32" t="s">
        <v>85</v>
      </c>
      <c r="C5818" s="32" t="s">
        <v>86</v>
      </c>
      <c r="D5818" s="32" t="s">
        <v>76</v>
      </c>
      <c r="E5818" s="33">
        <v>57</v>
      </c>
      <c r="F5818" s="34">
        <v>99841.59</v>
      </c>
      <c r="G5818" s="34">
        <v>0</v>
      </c>
      <c r="H5818" s="34">
        <v>53419.46</v>
      </c>
      <c r="I5818" s="34">
        <v>11458.75</v>
      </c>
      <c r="J5818" s="35">
        <f t="shared" si="630"/>
        <v>99841.59</v>
      </c>
      <c r="K5818" s="35">
        <f t="shared" si="631"/>
        <v>46422.13</v>
      </c>
      <c r="L5818" s="35">
        <f t="shared" si="632"/>
        <v>34963.379999999997</v>
      </c>
      <c r="M5818" s="36">
        <f t="shared" si="633"/>
        <v>0.46495783971389076</v>
      </c>
      <c r="N5818" s="37">
        <f t="shared" si="634"/>
        <v>2025</v>
      </c>
      <c r="O5818" s="38" t="str">
        <f t="shared" si="635"/>
        <v>Q2</v>
      </c>
      <c r="P5818" s="37">
        <f t="shared" si="636"/>
        <v>6</v>
      </c>
    </row>
    <row r="5819" spans="1:16" x14ac:dyDescent="0.25">
      <c r="A5819" s="31">
        <v>45809</v>
      </c>
      <c r="B5819" s="32" t="s">
        <v>85</v>
      </c>
      <c r="C5819" s="32" t="s">
        <v>86</v>
      </c>
      <c r="D5819" s="32" t="s">
        <v>77</v>
      </c>
      <c r="E5819" s="33">
        <v>35</v>
      </c>
      <c r="F5819" s="34">
        <v>52410.77</v>
      </c>
      <c r="G5819" s="34">
        <v>5857.62</v>
      </c>
      <c r="H5819" s="34">
        <v>26425.14</v>
      </c>
      <c r="I5819" s="34">
        <v>5363.34</v>
      </c>
      <c r="J5819" s="35">
        <f t="shared" si="630"/>
        <v>46553.149999999994</v>
      </c>
      <c r="K5819" s="35">
        <f t="shared" si="631"/>
        <v>20128.009999999995</v>
      </c>
      <c r="L5819" s="35">
        <f t="shared" si="632"/>
        <v>14764.669999999995</v>
      </c>
      <c r="M5819" s="36">
        <f t="shared" si="633"/>
        <v>0.43236623085655851</v>
      </c>
      <c r="N5819" s="37">
        <f t="shared" si="634"/>
        <v>2025</v>
      </c>
      <c r="O5819" s="38" t="str">
        <f t="shared" si="635"/>
        <v>Q2</v>
      </c>
      <c r="P5819" s="37">
        <f t="shared" si="636"/>
        <v>6</v>
      </c>
    </row>
    <row r="5820" spans="1:16" x14ac:dyDescent="0.25">
      <c r="A5820" s="31">
        <v>45809</v>
      </c>
      <c r="B5820" s="32" t="s">
        <v>85</v>
      </c>
      <c r="C5820" s="32" t="s">
        <v>75</v>
      </c>
      <c r="D5820" s="32" t="s">
        <v>76</v>
      </c>
      <c r="E5820" s="33">
        <v>32</v>
      </c>
      <c r="F5820" s="34">
        <v>33472.15</v>
      </c>
      <c r="G5820" s="34">
        <v>0</v>
      </c>
      <c r="H5820" s="34">
        <v>16845.88</v>
      </c>
      <c r="I5820" s="34">
        <v>0</v>
      </c>
      <c r="J5820" s="35">
        <f t="shared" si="630"/>
        <v>33472.15</v>
      </c>
      <c r="K5820" s="35">
        <f t="shared" si="631"/>
        <v>16626.27</v>
      </c>
      <c r="L5820" s="35">
        <f t="shared" si="632"/>
        <v>16626.27</v>
      </c>
      <c r="M5820" s="36">
        <f t="shared" si="633"/>
        <v>0.49671951159396693</v>
      </c>
      <c r="N5820" s="37">
        <f t="shared" si="634"/>
        <v>2025</v>
      </c>
      <c r="O5820" s="38" t="str">
        <f t="shared" si="635"/>
        <v>Q2</v>
      </c>
      <c r="P5820" s="37">
        <f t="shared" si="636"/>
        <v>6</v>
      </c>
    </row>
    <row r="5821" spans="1:16" x14ac:dyDescent="0.25">
      <c r="A5821" s="31">
        <v>45809</v>
      </c>
      <c r="B5821" s="32" t="s">
        <v>85</v>
      </c>
      <c r="C5821" s="32" t="s">
        <v>75</v>
      </c>
      <c r="D5821" s="32" t="s">
        <v>77</v>
      </c>
      <c r="E5821" s="33">
        <v>33</v>
      </c>
      <c r="F5821" s="34">
        <v>40617.58</v>
      </c>
      <c r="G5821" s="34">
        <v>5049.22</v>
      </c>
      <c r="H5821" s="34">
        <v>21588.78</v>
      </c>
      <c r="I5821" s="34">
        <v>0</v>
      </c>
      <c r="J5821" s="35">
        <f t="shared" si="630"/>
        <v>35568.36</v>
      </c>
      <c r="K5821" s="35">
        <f t="shared" si="631"/>
        <v>13979.580000000002</v>
      </c>
      <c r="L5821" s="35">
        <f t="shared" si="632"/>
        <v>13979.580000000002</v>
      </c>
      <c r="M5821" s="36">
        <f t="shared" si="633"/>
        <v>0.39303414607814363</v>
      </c>
      <c r="N5821" s="37">
        <f t="shared" si="634"/>
        <v>2025</v>
      </c>
      <c r="O5821" s="38" t="str">
        <f t="shared" si="635"/>
        <v>Q2</v>
      </c>
      <c r="P5821" s="37">
        <f t="shared" si="636"/>
        <v>6</v>
      </c>
    </row>
    <row r="5822" spans="1:16" x14ac:dyDescent="0.25">
      <c r="A5822" s="31">
        <v>45809</v>
      </c>
      <c r="B5822" s="32" t="s">
        <v>85</v>
      </c>
      <c r="C5822" s="32" t="s">
        <v>78</v>
      </c>
      <c r="D5822" s="32" t="s">
        <v>76</v>
      </c>
      <c r="E5822" s="33">
        <v>157</v>
      </c>
      <c r="F5822" s="34">
        <v>228983.34</v>
      </c>
      <c r="G5822" s="34">
        <v>0</v>
      </c>
      <c r="H5822" s="34">
        <v>119320.37</v>
      </c>
      <c r="I5822" s="34">
        <v>0</v>
      </c>
      <c r="J5822" s="35">
        <f t="shared" si="630"/>
        <v>228983.34</v>
      </c>
      <c r="K5822" s="35">
        <f t="shared" si="631"/>
        <v>109662.97</v>
      </c>
      <c r="L5822" s="35">
        <f t="shared" si="632"/>
        <v>109662.97</v>
      </c>
      <c r="M5822" s="36">
        <f t="shared" si="633"/>
        <v>0.47891243965609026</v>
      </c>
      <c r="N5822" s="37">
        <f t="shared" si="634"/>
        <v>2025</v>
      </c>
      <c r="O5822" s="38" t="str">
        <f t="shared" si="635"/>
        <v>Q2</v>
      </c>
      <c r="P5822" s="37">
        <f t="shared" si="636"/>
        <v>6</v>
      </c>
    </row>
    <row r="5823" spans="1:16" x14ac:dyDescent="0.25">
      <c r="A5823" s="31">
        <v>45809</v>
      </c>
      <c r="B5823" s="32" t="s">
        <v>85</v>
      </c>
      <c r="C5823" s="32" t="s">
        <v>78</v>
      </c>
      <c r="D5823" s="32" t="s">
        <v>77</v>
      </c>
      <c r="E5823" s="33">
        <v>63</v>
      </c>
      <c r="F5823" s="34">
        <v>86401.56</v>
      </c>
      <c r="G5823" s="34">
        <v>10658.88</v>
      </c>
      <c r="H5823" s="34">
        <v>46112.27</v>
      </c>
      <c r="I5823" s="34">
        <v>0</v>
      </c>
      <c r="J5823" s="35">
        <f t="shared" si="630"/>
        <v>75742.679999999993</v>
      </c>
      <c r="K5823" s="35">
        <f t="shared" si="631"/>
        <v>29630.409999999996</v>
      </c>
      <c r="L5823" s="35">
        <f t="shared" si="632"/>
        <v>29630.409999999996</v>
      </c>
      <c r="M5823" s="36">
        <f t="shared" si="633"/>
        <v>0.39119833098063073</v>
      </c>
      <c r="N5823" s="37">
        <f t="shared" si="634"/>
        <v>2025</v>
      </c>
      <c r="O5823" s="38" t="str">
        <f t="shared" si="635"/>
        <v>Q2</v>
      </c>
      <c r="P5823" s="37">
        <f t="shared" si="636"/>
        <v>6</v>
      </c>
    </row>
    <row r="5824" spans="1:16" x14ac:dyDescent="0.25">
      <c r="A5824" s="31">
        <v>45809</v>
      </c>
      <c r="B5824" s="32" t="s">
        <v>85</v>
      </c>
      <c r="C5824" s="32" t="s">
        <v>79</v>
      </c>
      <c r="D5824" s="32" t="s">
        <v>76</v>
      </c>
      <c r="E5824" s="33">
        <v>9</v>
      </c>
      <c r="F5824" s="34">
        <v>17091.009999999998</v>
      </c>
      <c r="G5824" s="34">
        <v>0</v>
      </c>
      <c r="H5824" s="34">
        <v>8446.0400000000009</v>
      </c>
      <c r="I5824" s="34">
        <v>0</v>
      </c>
      <c r="J5824" s="35">
        <f t="shared" si="630"/>
        <v>17091.009999999998</v>
      </c>
      <c r="K5824" s="35">
        <f t="shared" si="631"/>
        <v>8644.9699999999975</v>
      </c>
      <c r="L5824" s="35">
        <f t="shared" si="632"/>
        <v>8644.9699999999975</v>
      </c>
      <c r="M5824" s="36">
        <f t="shared" si="633"/>
        <v>0.505819726277148</v>
      </c>
      <c r="N5824" s="37">
        <f t="shared" si="634"/>
        <v>2025</v>
      </c>
      <c r="O5824" s="38" t="str">
        <f t="shared" si="635"/>
        <v>Q2</v>
      </c>
      <c r="P5824" s="37">
        <f t="shared" si="636"/>
        <v>6</v>
      </c>
    </row>
    <row r="5825" spans="1:16" x14ac:dyDescent="0.25">
      <c r="A5825" s="31">
        <v>45809</v>
      </c>
      <c r="B5825" s="32" t="s">
        <v>85</v>
      </c>
      <c r="C5825" s="32" t="s">
        <v>79</v>
      </c>
      <c r="D5825" s="32" t="s">
        <v>77</v>
      </c>
      <c r="E5825" s="33">
        <v>9</v>
      </c>
      <c r="F5825" s="34">
        <v>13039.65</v>
      </c>
      <c r="G5825" s="34">
        <v>771.13</v>
      </c>
      <c r="H5825" s="34">
        <v>6961.88</v>
      </c>
      <c r="I5825" s="34">
        <v>0</v>
      </c>
      <c r="J5825" s="35">
        <f t="shared" si="630"/>
        <v>12268.52</v>
      </c>
      <c r="K5825" s="35">
        <f t="shared" si="631"/>
        <v>5306.64</v>
      </c>
      <c r="L5825" s="35">
        <f t="shared" si="632"/>
        <v>5306.64</v>
      </c>
      <c r="M5825" s="36">
        <f t="shared" si="633"/>
        <v>0.43254117041012285</v>
      </c>
      <c r="N5825" s="37">
        <f t="shared" si="634"/>
        <v>2025</v>
      </c>
      <c r="O5825" s="38" t="str">
        <f t="shared" si="635"/>
        <v>Q2</v>
      </c>
      <c r="P5825" s="37">
        <f t="shared" si="636"/>
        <v>6</v>
      </c>
    </row>
    <row r="5826" spans="1:16" x14ac:dyDescent="0.25">
      <c r="A5826" s="31">
        <v>45839</v>
      </c>
      <c r="B5826" s="32" t="s">
        <v>74</v>
      </c>
      <c r="C5826" s="32" t="s">
        <v>86</v>
      </c>
      <c r="D5826" s="32" t="s">
        <v>76</v>
      </c>
      <c r="E5826" s="33">
        <v>150</v>
      </c>
      <c r="F5826" s="34">
        <v>70902.320000000007</v>
      </c>
      <c r="G5826" s="34">
        <v>0</v>
      </c>
      <c r="H5826" s="34">
        <v>39402.400000000001</v>
      </c>
      <c r="I5826" s="34">
        <v>8134.38</v>
      </c>
      <c r="J5826" s="35">
        <f t="shared" ref="J5826:J5889" si="637">F5826-G5826</f>
        <v>70902.320000000007</v>
      </c>
      <c r="K5826" s="35">
        <f t="shared" ref="K5826:K5889" si="638">J5826-H5826</f>
        <v>31499.920000000006</v>
      </c>
      <c r="L5826" s="35">
        <f t="shared" ref="L5826:L5889" si="639">K5826-I5826</f>
        <v>23365.540000000005</v>
      </c>
      <c r="M5826" s="36">
        <f t="shared" ref="M5826:M5889" si="640">IF(J5826=0,0,K5826/J5826)</f>
        <v>0.44427206331189167</v>
      </c>
      <c r="N5826" s="37">
        <f t="shared" ref="N5826:N5889" si="641">YEAR(A5826)</f>
        <v>2025</v>
      </c>
      <c r="O5826" s="38" t="str">
        <f t="shared" ref="O5826:O5889" si="642">"Q"&amp;ROUNDUP(MONTH(A5826)/3,0)</f>
        <v>Q3</v>
      </c>
      <c r="P5826" s="37">
        <f t="shared" ref="P5826:P5889" si="643">MONTH(A5826)</f>
        <v>7</v>
      </c>
    </row>
    <row r="5827" spans="1:16" x14ac:dyDescent="0.25">
      <c r="A5827" s="31">
        <v>45839</v>
      </c>
      <c r="B5827" s="32" t="s">
        <v>74</v>
      </c>
      <c r="C5827" s="32" t="s">
        <v>86</v>
      </c>
      <c r="D5827" s="32" t="s">
        <v>77</v>
      </c>
      <c r="E5827" s="33">
        <v>131</v>
      </c>
      <c r="F5827" s="34">
        <v>53831.63</v>
      </c>
      <c r="G5827" s="34">
        <v>6143.81</v>
      </c>
      <c r="H5827" s="34">
        <v>31298.48</v>
      </c>
      <c r="I5827" s="34">
        <v>5495.84</v>
      </c>
      <c r="J5827" s="35">
        <f t="shared" si="637"/>
        <v>47687.82</v>
      </c>
      <c r="K5827" s="35">
        <f t="shared" si="638"/>
        <v>16389.34</v>
      </c>
      <c r="L5827" s="35">
        <f t="shared" si="639"/>
        <v>10893.5</v>
      </c>
      <c r="M5827" s="36">
        <f t="shared" si="640"/>
        <v>0.34367979077257044</v>
      </c>
      <c r="N5827" s="37">
        <f t="shared" si="641"/>
        <v>2025</v>
      </c>
      <c r="O5827" s="38" t="str">
        <f t="shared" si="642"/>
        <v>Q3</v>
      </c>
      <c r="P5827" s="37">
        <f t="shared" si="643"/>
        <v>7</v>
      </c>
    </row>
    <row r="5828" spans="1:16" x14ac:dyDescent="0.25">
      <c r="A5828" s="31">
        <v>45839</v>
      </c>
      <c r="B5828" s="32" t="s">
        <v>74</v>
      </c>
      <c r="C5828" s="32" t="s">
        <v>75</v>
      </c>
      <c r="D5828" s="32" t="s">
        <v>76</v>
      </c>
      <c r="E5828" s="33">
        <v>117</v>
      </c>
      <c r="F5828" s="34">
        <v>48380.75</v>
      </c>
      <c r="G5828" s="34">
        <v>0</v>
      </c>
      <c r="H5828" s="34">
        <v>26307.11</v>
      </c>
      <c r="I5828" s="34">
        <v>0</v>
      </c>
      <c r="J5828" s="35">
        <f t="shared" si="637"/>
        <v>48380.75</v>
      </c>
      <c r="K5828" s="35">
        <f t="shared" si="638"/>
        <v>22073.64</v>
      </c>
      <c r="L5828" s="35">
        <f t="shared" si="639"/>
        <v>22073.64</v>
      </c>
      <c r="M5828" s="36">
        <f t="shared" si="640"/>
        <v>0.45624840458240107</v>
      </c>
      <c r="N5828" s="37">
        <f t="shared" si="641"/>
        <v>2025</v>
      </c>
      <c r="O5828" s="38" t="str">
        <f t="shared" si="642"/>
        <v>Q3</v>
      </c>
      <c r="P5828" s="37">
        <f t="shared" si="643"/>
        <v>7</v>
      </c>
    </row>
    <row r="5829" spans="1:16" x14ac:dyDescent="0.25">
      <c r="A5829" s="31">
        <v>45839</v>
      </c>
      <c r="B5829" s="32" t="s">
        <v>74</v>
      </c>
      <c r="C5829" s="32" t="s">
        <v>75</v>
      </c>
      <c r="D5829" s="32" t="s">
        <v>77</v>
      </c>
      <c r="E5829" s="33">
        <v>106</v>
      </c>
      <c r="F5829" s="34">
        <v>51917.08</v>
      </c>
      <c r="G5829" s="34">
        <v>5801.75</v>
      </c>
      <c r="H5829" s="34">
        <v>30286.09</v>
      </c>
      <c r="I5829" s="34">
        <v>0</v>
      </c>
      <c r="J5829" s="35">
        <f t="shared" si="637"/>
        <v>46115.33</v>
      </c>
      <c r="K5829" s="35">
        <f t="shared" si="638"/>
        <v>15829.240000000002</v>
      </c>
      <c r="L5829" s="35">
        <f t="shared" si="639"/>
        <v>15829.240000000002</v>
      </c>
      <c r="M5829" s="36">
        <f t="shared" si="640"/>
        <v>0.34325331728082614</v>
      </c>
      <c r="N5829" s="37">
        <f t="shared" si="641"/>
        <v>2025</v>
      </c>
      <c r="O5829" s="38" t="str">
        <f t="shared" si="642"/>
        <v>Q3</v>
      </c>
      <c r="P5829" s="37">
        <f t="shared" si="643"/>
        <v>7</v>
      </c>
    </row>
    <row r="5830" spans="1:16" x14ac:dyDescent="0.25">
      <c r="A5830" s="31">
        <v>45839</v>
      </c>
      <c r="B5830" s="32" t="s">
        <v>74</v>
      </c>
      <c r="C5830" s="32" t="s">
        <v>78</v>
      </c>
      <c r="D5830" s="32" t="s">
        <v>76</v>
      </c>
      <c r="E5830" s="33">
        <v>521</v>
      </c>
      <c r="F5830" s="34">
        <v>230407.52</v>
      </c>
      <c r="G5830" s="34">
        <v>0</v>
      </c>
      <c r="H5830" s="34">
        <v>127490.36</v>
      </c>
      <c r="I5830" s="34">
        <v>0</v>
      </c>
      <c r="J5830" s="35">
        <f t="shared" si="637"/>
        <v>230407.52</v>
      </c>
      <c r="K5830" s="35">
        <f t="shared" si="638"/>
        <v>102917.15999999999</v>
      </c>
      <c r="L5830" s="35">
        <f t="shared" si="639"/>
        <v>102917.15999999999</v>
      </c>
      <c r="M5830" s="36">
        <f t="shared" si="640"/>
        <v>0.44667448354116218</v>
      </c>
      <c r="N5830" s="37">
        <f t="shared" si="641"/>
        <v>2025</v>
      </c>
      <c r="O5830" s="38" t="str">
        <f t="shared" si="642"/>
        <v>Q3</v>
      </c>
      <c r="P5830" s="37">
        <f t="shared" si="643"/>
        <v>7</v>
      </c>
    </row>
    <row r="5831" spans="1:16" x14ac:dyDescent="0.25">
      <c r="A5831" s="31">
        <v>45839</v>
      </c>
      <c r="B5831" s="32" t="s">
        <v>74</v>
      </c>
      <c r="C5831" s="32" t="s">
        <v>78</v>
      </c>
      <c r="D5831" s="32" t="s">
        <v>77</v>
      </c>
      <c r="E5831" s="33">
        <v>154</v>
      </c>
      <c r="F5831" s="34">
        <v>62922.61</v>
      </c>
      <c r="G5831" s="34">
        <v>6503.15</v>
      </c>
      <c r="H5831" s="34">
        <v>35409.53</v>
      </c>
      <c r="I5831" s="34">
        <v>0</v>
      </c>
      <c r="J5831" s="35">
        <f t="shared" si="637"/>
        <v>56419.46</v>
      </c>
      <c r="K5831" s="35">
        <f t="shared" si="638"/>
        <v>21009.93</v>
      </c>
      <c r="L5831" s="35">
        <f t="shared" si="639"/>
        <v>21009.93</v>
      </c>
      <c r="M5831" s="36">
        <f t="shared" si="640"/>
        <v>0.37238800229566182</v>
      </c>
      <c r="N5831" s="37">
        <f t="shared" si="641"/>
        <v>2025</v>
      </c>
      <c r="O5831" s="38" t="str">
        <f t="shared" si="642"/>
        <v>Q3</v>
      </c>
      <c r="P5831" s="37">
        <f t="shared" si="643"/>
        <v>7</v>
      </c>
    </row>
    <row r="5832" spans="1:16" x14ac:dyDescent="0.25">
      <c r="A5832" s="31">
        <v>45839</v>
      </c>
      <c r="B5832" s="32" t="s">
        <v>74</v>
      </c>
      <c r="C5832" s="32" t="s">
        <v>79</v>
      </c>
      <c r="D5832" s="32" t="s">
        <v>76</v>
      </c>
      <c r="E5832" s="33">
        <v>39</v>
      </c>
      <c r="F5832" s="34">
        <v>16948.759999999998</v>
      </c>
      <c r="G5832" s="34">
        <v>0</v>
      </c>
      <c r="H5832" s="34">
        <v>9001.99</v>
      </c>
      <c r="I5832" s="34">
        <v>0</v>
      </c>
      <c r="J5832" s="35">
        <f t="shared" si="637"/>
        <v>16948.759999999998</v>
      </c>
      <c r="K5832" s="35">
        <f t="shared" si="638"/>
        <v>7946.7699999999986</v>
      </c>
      <c r="L5832" s="35">
        <f t="shared" si="639"/>
        <v>7946.7699999999986</v>
      </c>
      <c r="M5832" s="36">
        <f t="shared" si="640"/>
        <v>0.46887028903589406</v>
      </c>
      <c r="N5832" s="37">
        <f t="shared" si="641"/>
        <v>2025</v>
      </c>
      <c r="O5832" s="38" t="str">
        <f t="shared" si="642"/>
        <v>Q3</v>
      </c>
      <c r="P5832" s="37">
        <f t="shared" si="643"/>
        <v>7</v>
      </c>
    </row>
    <row r="5833" spans="1:16" x14ac:dyDescent="0.25">
      <c r="A5833" s="31">
        <v>45839</v>
      </c>
      <c r="B5833" s="32" t="s">
        <v>74</v>
      </c>
      <c r="C5833" s="32" t="s">
        <v>79</v>
      </c>
      <c r="D5833" s="32" t="s">
        <v>77</v>
      </c>
      <c r="E5833" s="33">
        <v>25</v>
      </c>
      <c r="F5833" s="34">
        <v>12359.61</v>
      </c>
      <c r="G5833" s="34">
        <v>1411.5</v>
      </c>
      <c r="H5833" s="34">
        <v>6322.89</v>
      </c>
      <c r="I5833" s="34">
        <v>0</v>
      </c>
      <c r="J5833" s="35">
        <f t="shared" si="637"/>
        <v>10948.11</v>
      </c>
      <c r="K5833" s="35">
        <f t="shared" si="638"/>
        <v>4625.22</v>
      </c>
      <c r="L5833" s="35">
        <f t="shared" si="639"/>
        <v>4625.22</v>
      </c>
      <c r="M5833" s="36">
        <f t="shared" si="640"/>
        <v>0.42246743958546268</v>
      </c>
      <c r="N5833" s="37">
        <f t="shared" si="641"/>
        <v>2025</v>
      </c>
      <c r="O5833" s="38" t="str">
        <f t="shared" si="642"/>
        <v>Q3</v>
      </c>
      <c r="P5833" s="37">
        <f t="shared" si="643"/>
        <v>7</v>
      </c>
    </row>
    <row r="5834" spans="1:16" x14ac:dyDescent="0.25">
      <c r="A5834" s="31">
        <v>45839</v>
      </c>
      <c r="B5834" s="32" t="s">
        <v>80</v>
      </c>
      <c r="C5834" s="32" t="s">
        <v>86</v>
      </c>
      <c r="D5834" s="32" t="s">
        <v>76</v>
      </c>
      <c r="E5834" s="33">
        <v>62</v>
      </c>
      <c r="F5834" s="34">
        <v>417132.82</v>
      </c>
      <c r="G5834" s="34">
        <v>0</v>
      </c>
      <c r="H5834" s="34">
        <v>344969.9</v>
      </c>
      <c r="I5834" s="34">
        <v>47932.82</v>
      </c>
      <c r="J5834" s="35">
        <f t="shared" si="637"/>
        <v>417132.82</v>
      </c>
      <c r="K5834" s="35">
        <f t="shared" si="638"/>
        <v>72162.919999999984</v>
      </c>
      <c r="L5834" s="35">
        <f t="shared" si="639"/>
        <v>24230.099999999984</v>
      </c>
      <c r="M5834" s="36">
        <f t="shared" si="640"/>
        <v>0.17299746397322557</v>
      </c>
      <c r="N5834" s="37">
        <f t="shared" si="641"/>
        <v>2025</v>
      </c>
      <c r="O5834" s="38" t="str">
        <f t="shared" si="642"/>
        <v>Q3</v>
      </c>
      <c r="P5834" s="37">
        <f t="shared" si="643"/>
        <v>7</v>
      </c>
    </row>
    <row r="5835" spans="1:16" x14ac:dyDescent="0.25">
      <c r="A5835" s="31">
        <v>45839</v>
      </c>
      <c r="B5835" s="32" t="s">
        <v>80</v>
      </c>
      <c r="C5835" s="32" t="s">
        <v>86</v>
      </c>
      <c r="D5835" s="32" t="s">
        <v>77</v>
      </c>
      <c r="E5835" s="33">
        <v>54</v>
      </c>
      <c r="F5835" s="34">
        <v>345269.39</v>
      </c>
      <c r="G5835" s="34">
        <v>34944.089999999997</v>
      </c>
      <c r="H5835" s="34">
        <v>274236.09999999998</v>
      </c>
      <c r="I5835" s="34">
        <v>35723.800000000003</v>
      </c>
      <c r="J5835" s="35">
        <f t="shared" si="637"/>
        <v>310325.30000000005</v>
      </c>
      <c r="K5835" s="35">
        <f t="shared" si="638"/>
        <v>36089.20000000007</v>
      </c>
      <c r="L5835" s="35">
        <f t="shared" si="639"/>
        <v>365.40000000006694</v>
      </c>
      <c r="M5835" s="36">
        <f t="shared" si="640"/>
        <v>0.11629473974567998</v>
      </c>
      <c r="N5835" s="37">
        <f t="shared" si="641"/>
        <v>2025</v>
      </c>
      <c r="O5835" s="38" t="str">
        <f t="shared" si="642"/>
        <v>Q3</v>
      </c>
      <c r="P5835" s="37">
        <f t="shared" si="643"/>
        <v>7</v>
      </c>
    </row>
    <row r="5836" spans="1:16" x14ac:dyDescent="0.25">
      <c r="A5836" s="31">
        <v>45839</v>
      </c>
      <c r="B5836" s="32" t="s">
        <v>80</v>
      </c>
      <c r="C5836" s="32" t="s">
        <v>75</v>
      </c>
      <c r="D5836" s="32" t="s">
        <v>76</v>
      </c>
      <c r="E5836" s="33">
        <v>49</v>
      </c>
      <c r="F5836" s="34">
        <v>329416.53000000003</v>
      </c>
      <c r="G5836" s="34">
        <v>0</v>
      </c>
      <c r="H5836" s="34">
        <v>270433.43</v>
      </c>
      <c r="I5836" s="34">
        <v>0</v>
      </c>
      <c r="J5836" s="35">
        <f t="shared" si="637"/>
        <v>329416.53000000003</v>
      </c>
      <c r="K5836" s="35">
        <f t="shared" si="638"/>
        <v>58983.100000000035</v>
      </c>
      <c r="L5836" s="35">
        <f t="shared" si="639"/>
        <v>58983.100000000035</v>
      </c>
      <c r="M5836" s="36">
        <f t="shared" si="640"/>
        <v>0.17905324908862355</v>
      </c>
      <c r="N5836" s="37">
        <f t="shared" si="641"/>
        <v>2025</v>
      </c>
      <c r="O5836" s="38" t="str">
        <f t="shared" si="642"/>
        <v>Q3</v>
      </c>
      <c r="P5836" s="37">
        <f t="shared" si="643"/>
        <v>7</v>
      </c>
    </row>
    <row r="5837" spans="1:16" x14ac:dyDescent="0.25">
      <c r="A5837" s="31">
        <v>45839</v>
      </c>
      <c r="B5837" s="32" t="s">
        <v>80</v>
      </c>
      <c r="C5837" s="32" t="s">
        <v>75</v>
      </c>
      <c r="D5837" s="32" t="s">
        <v>77</v>
      </c>
      <c r="E5837" s="33">
        <v>38</v>
      </c>
      <c r="F5837" s="34">
        <v>229065.8</v>
      </c>
      <c r="G5837" s="34">
        <v>24445.72</v>
      </c>
      <c r="H5837" s="34">
        <v>183022.05</v>
      </c>
      <c r="I5837" s="34">
        <v>0</v>
      </c>
      <c r="J5837" s="35">
        <f t="shared" si="637"/>
        <v>204620.08</v>
      </c>
      <c r="K5837" s="35">
        <f t="shared" si="638"/>
        <v>21598.03</v>
      </c>
      <c r="L5837" s="35">
        <f t="shared" si="639"/>
        <v>21598.03</v>
      </c>
      <c r="M5837" s="36">
        <f t="shared" si="640"/>
        <v>0.10555185981747246</v>
      </c>
      <c r="N5837" s="37">
        <f t="shared" si="641"/>
        <v>2025</v>
      </c>
      <c r="O5837" s="38" t="str">
        <f t="shared" si="642"/>
        <v>Q3</v>
      </c>
      <c r="P5837" s="37">
        <f t="shared" si="643"/>
        <v>7</v>
      </c>
    </row>
    <row r="5838" spans="1:16" x14ac:dyDescent="0.25">
      <c r="A5838" s="31">
        <v>45839</v>
      </c>
      <c r="B5838" s="32" t="s">
        <v>80</v>
      </c>
      <c r="C5838" s="32" t="s">
        <v>78</v>
      </c>
      <c r="D5838" s="32" t="s">
        <v>76</v>
      </c>
      <c r="E5838" s="33">
        <v>74</v>
      </c>
      <c r="F5838" s="34">
        <v>509642.49</v>
      </c>
      <c r="G5838" s="34">
        <v>0</v>
      </c>
      <c r="H5838" s="34">
        <v>419070.51</v>
      </c>
      <c r="I5838" s="34">
        <v>0</v>
      </c>
      <c r="J5838" s="35">
        <f t="shared" si="637"/>
        <v>509642.49</v>
      </c>
      <c r="K5838" s="35">
        <f t="shared" si="638"/>
        <v>90571.979999999981</v>
      </c>
      <c r="L5838" s="35">
        <f t="shared" si="639"/>
        <v>90571.979999999981</v>
      </c>
      <c r="M5838" s="36">
        <f t="shared" si="640"/>
        <v>0.17771669705169202</v>
      </c>
      <c r="N5838" s="37">
        <f t="shared" si="641"/>
        <v>2025</v>
      </c>
      <c r="O5838" s="38" t="str">
        <f t="shared" si="642"/>
        <v>Q3</v>
      </c>
      <c r="P5838" s="37">
        <f t="shared" si="643"/>
        <v>7</v>
      </c>
    </row>
    <row r="5839" spans="1:16" x14ac:dyDescent="0.25">
      <c r="A5839" s="31">
        <v>45839</v>
      </c>
      <c r="B5839" s="32" t="s">
        <v>80</v>
      </c>
      <c r="C5839" s="32" t="s">
        <v>78</v>
      </c>
      <c r="D5839" s="32" t="s">
        <v>77</v>
      </c>
      <c r="E5839" s="33">
        <v>35</v>
      </c>
      <c r="F5839" s="34">
        <v>256544.6</v>
      </c>
      <c r="G5839" s="34">
        <v>31644.74</v>
      </c>
      <c r="H5839" s="34">
        <v>213543.58</v>
      </c>
      <c r="I5839" s="34">
        <v>0</v>
      </c>
      <c r="J5839" s="35">
        <f t="shared" si="637"/>
        <v>224899.86000000002</v>
      </c>
      <c r="K5839" s="35">
        <f t="shared" si="638"/>
        <v>11356.280000000028</v>
      </c>
      <c r="L5839" s="35">
        <f t="shared" si="639"/>
        <v>11356.280000000028</v>
      </c>
      <c r="M5839" s="36">
        <f t="shared" si="640"/>
        <v>5.0494829120836388E-2</v>
      </c>
      <c r="N5839" s="37">
        <f t="shared" si="641"/>
        <v>2025</v>
      </c>
      <c r="O5839" s="38" t="str">
        <f t="shared" si="642"/>
        <v>Q3</v>
      </c>
      <c r="P5839" s="37">
        <f t="shared" si="643"/>
        <v>7</v>
      </c>
    </row>
    <row r="5840" spans="1:16" x14ac:dyDescent="0.25">
      <c r="A5840" s="31">
        <v>45839</v>
      </c>
      <c r="B5840" s="32" t="s">
        <v>80</v>
      </c>
      <c r="C5840" s="32" t="s">
        <v>79</v>
      </c>
      <c r="D5840" s="32" t="s">
        <v>76</v>
      </c>
      <c r="E5840" s="33">
        <v>11</v>
      </c>
      <c r="F5840" s="34">
        <v>66171.100000000006</v>
      </c>
      <c r="G5840" s="34">
        <v>0</v>
      </c>
      <c r="H5840" s="34">
        <v>56246.04</v>
      </c>
      <c r="I5840" s="34">
        <v>0</v>
      </c>
      <c r="J5840" s="35">
        <f t="shared" si="637"/>
        <v>66171.100000000006</v>
      </c>
      <c r="K5840" s="35">
        <f t="shared" si="638"/>
        <v>9925.0600000000049</v>
      </c>
      <c r="L5840" s="35">
        <f t="shared" si="639"/>
        <v>9925.0600000000049</v>
      </c>
      <c r="M5840" s="36">
        <f t="shared" si="640"/>
        <v>0.1499908570357755</v>
      </c>
      <c r="N5840" s="37">
        <f t="shared" si="641"/>
        <v>2025</v>
      </c>
      <c r="O5840" s="38" t="str">
        <f t="shared" si="642"/>
        <v>Q3</v>
      </c>
      <c r="P5840" s="37">
        <f t="shared" si="643"/>
        <v>7</v>
      </c>
    </row>
    <row r="5841" spans="1:16" x14ac:dyDescent="0.25">
      <c r="A5841" s="31">
        <v>45839</v>
      </c>
      <c r="B5841" s="32" t="s">
        <v>80</v>
      </c>
      <c r="C5841" s="32" t="s">
        <v>79</v>
      </c>
      <c r="D5841" s="32" t="s">
        <v>77</v>
      </c>
      <c r="E5841" s="33">
        <v>11</v>
      </c>
      <c r="F5841" s="34">
        <v>71309.98</v>
      </c>
      <c r="G5841" s="34">
        <v>8614.4500000000007</v>
      </c>
      <c r="H5841" s="34">
        <v>56218.91</v>
      </c>
      <c r="I5841" s="34">
        <v>0</v>
      </c>
      <c r="J5841" s="35">
        <f t="shared" si="637"/>
        <v>62695.53</v>
      </c>
      <c r="K5841" s="35">
        <f t="shared" si="638"/>
        <v>6476.6199999999953</v>
      </c>
      <c r="L5841" s="35">
        <f t="shared" si="639"/>
        <v>6476.6199999999953</v>
      </c>
      <c r="M5841" s="36">
        <f t="shared" si="640"/>
        <v>0.10330273944569884</v>
      </c>
      <c r="N5841" s="37">
        <f t="shared" si="641"/>
        <v>2025</v>
      </c>
      <c r="O5841" s="38" t="str">
        <f t="shared" si="642"/>
        <v>Q3</v>
      </c>
      <c r="P5841" s="37">
        <f t="shared" si="643"/>
        <v>7</v>
      </c>
    </row>
    <row r="5842" spans="1:16" x14ac:dyDescent="0.25">
      <c r="A5842" s="31">
        <v>45839</v>
      </c>
      <c r="B5842" s="32" t="s">
        <v>81</v>
      </c>
      <c r="C5842" s="32" t="s">
        <v>86</v>
      </c>
      <c r="D5842" s="32" t="s">
        <v>76</v>
      </c>
      <c r="E5842" s="33">
        <v>92</v>
      </c>
      <c r="F5842" s="34">
        <v>71739.070000000007</v>
      </c>
      <c r="G5842" s="34">
        <v>0</v>
      </c>
      <c r="H5842" s="34">
        <v>31049.09</v>
      </c>
      <c r="I5842" s="34">
        <v>8238.69</v>
      </c>
      <c r="J5842" s="35">
        <f t="shared" si="637"/>
        <v>71739.070000000007</v>
      </c>
      <c r="K5842" s="35">
        <f t="shared" si="638"/>
        <v>40689.98000000001</v>
      </c>
      <c r="L5842" s="35">
        <f t="shared" si="639"/>
        <v>32451.290000000008</v>
      </c>
      <c r="M5842" s="36">
        <f t="shared" si="640"/>
        <v>0.56719413842415312</v>
      </c>
      <c r="N5842" s="37">
        <f t="shared" si="641"/>
        <v>2025</v>
      </c>
      <c r="O5842" s="38" t="str">
        <f t="shared" si="642"/>
        <v>Q3</v>
      </c>
      <c r="P5842" s="37">
        <f t="shared" si="643"/>
        <v>7</v>
      </c>
    </row>
    <row r="5843" spans="1:16" x14ac:dyDescent="0.25">
      <c r="A5843" s="31">
        <v>45839</v>
      </c>
      <c r="B5843" s="32" t="s">
        <v>81</v>
      </c>
      <c r="C5843" s="32" t="s">
        <v>86</v>
      </c>
      <c r="D5843" s="32" t="s">
        <v>77</v>
      </c>
      <c r="E5843" s="33">
        <v>65</v>
      </c>
      <c r="F5843" s="34">
        <v>49375.25</v>
      </c>
      <c r="G5843" s="34">
        <v>4977.6000000000004</v>
      </c>
      <c r="H5843" s="34">
        <v>20985.69</v>
      </c>
      <c r="I5843" s="34">
        <v>5147.8999999999996</v>
      </c>
      <c r="J5843" s="35">
        <f t="shared" si="637"/>
        <v>44397.65</v>
      </c>
      <c r="K5843" s="35">
        <f t="shared" si="638"/>
        <v>23411.960000000003</v>
      </c>
      <c r="L5843" s="35">
        <f t="shared" si="639"/>
        <v>18264.060000000005</v>
      </c>
      <c r="M5843" s="36">
        <f t="shared" si="640"/>
        <v>0.52732430657928975</v>
      </c>
      <c r="N5843" s="37">
        <f t="shared" si="641"/>
        <v>2025</v>
      </c>
      <c r="O5843" s="38" t="str">
        <f t="shared" si="642"/>
        <v>Q3</v>
      </c>
      <c r="P5843" s="37">
        <f t="shared" si="643"/>
        <v>7</v>
      </c>
    </row>
    <row r="5844" spans="1:16" x14ac:dyDescent="0.25">
      <c r="A5844" s="31">
        <v>45839</v>
      </c>
      <c r="B5844" s="32" t="s">
        <v>81</v>
      </c>
      <c r="C5844" s="32" t="s">
        <v>75</v>
      </c>
      <c r="D5844" s="32" t="s">
        <v>76</v>
      </c>
      <c r="E5844" s="33">
        <v>63</v>
      </c>
      <c r="F5844" s="34">
        <v>45087.29</v>
      </c>
      <c r="G5844" s="34">
        <v>0</v>
      </c>
      <c r="H5844" s="34">
        <v>18278.349999999999</v>
      </c>
      <c r="I5844" s="34">
        <v>0</v>
      </c>
      <c r="J5844" s="35">
        <f t="shared" si="637"/>
        <v>45087.29</v>
      </c>
      <c r="K5844" s="35">
        <f t="shared" si="638"/>
        <v>26808.940000000002</v>
      </c>
      <c r="L5844" s="35">
        <f t="shared" si="639"/>
        <v>26808.940000000002</v>
      </c>
      <c r="M5844" s="36">
        <f t="shared" si="640"/>
        <v>0.59460082874796871</v>
      </c>
      <c r="N5844" s="37">
        <f t="shared" si="641"/>
        <v>2025</v>
      </c>
      <c r="O5844" s="38" t="str">
        <f t="shared" si="642"/>
        <v>Q3</v>
      </c>
      <c r="P5844" s="37">
        <f t="shared" si="643"/>
        <v>7</v>
      </c>
    </row>
    <row r="5845" spans="1:16" x14ac:dyDescent="0.25">
      <c r="A5845" s="31">
        <v>45839</v>
      </c>
      <c r="B5845" s="32" t="s">
        <v>81</v>
      </c>
      <c r="C5845" s="32" t="s">
        <v>75</v>
      </c>
      <c r="D5845" s="32" t="s">
        <v>77</v>
      </c>
      <c r="E5845" s="33">
        <v>39</v>
      </c>
      <c r="F5845" s="34">
        <v>27380.77</v>
      </c>
      <c r="G5845" s="34">
        <v>3614.91</v>
      </c>
      <c r="H5845" s="34">
        <v>11650.04</v>
      </c>
      <c r="I5845" s="34">
        <v>0</v>
      </c>
      <c r="J5845" s="35">
        <f t="shared" si="637"/>
        <v>23765.86</v>
      </c>
      <c r="K5845" s="35">
        <f t="shared" si="638"/>
        <v>12115.82</v>
      </c>
      <c r="L5845" s="35">
        <f t="shared" si="639"/>
        <v>12115.82</v>
      </c>
      <c r="M5845" s="36">
        <f t="shared" si="640"/>
        <v>0.50979935083350658</v>
      </c>
      <c r="N5845" s="37">
        <f t="shared" si="641"/>
        <v>2025</v>
      </c>
      <c r="O5845" s="38" t="str">
        <f t="shared" si="642"/>
        <v>Q3</v>
      </c>
      <c r="P5845" s="37">
        <f t="shared" si="643"/>
        <v>7</v>
      </c>
    </row>
    <row r="5846" spans="1:16" x14ac:dyDescent="0.25">
      <c r="A5846" s="31">
        <v>45839</v>
      </c>
      <c r="B5846" s="32" t="s">
        <v>81</v>
      </c>
      <c r="C5846" s="32" t="s">
        <v>78</v>
      </c>
      <c r="D5846" s="32" t="s">
        <v>76</v>
      </c>
      <c r="E5846" s="33">
        <v>342</v>
      </c>
      <c r="F5846" s="34">
        <v>280605.45</v>
      </c>
      <c r="G5846" s="34">
        <v>0</v>
      </c>
      <c r="H5846" s="34">
        <v>119226.69</v>
      </c>
      <c r="I5846" s="34">
        <v>0</v>
      </c>
      <c r="J5846" s="35">
        <f t="shared" si="637"/>
        <v>280605.45</v>
      </c>
      <c r="K5846" s="35">
        <f t="shared" si="638"/>
        <v>161378.76</v>
      </c>
      <c r="L5846" s="35">
        <f t="shared" si="639"/>
        <v>161378.76</v>
      </c>
      <c r="M5846" s="36">
        <f t="shared" si="640"/>
        <v>0.57510914346104114</v>
      </c>
      <c r="N5846" s="37">
        <f t="shared" si="641"/>
        <v>2025</v>
      </c>
      <c r="O5846" s="38" t="str">
        <f t="shared" si="642"/>
        <v>Q3</v>
      </c>
      <c r="P5846" s="37">
        <f t="shared" si="643"/>
        <v>7</v>
      </c>
    </row>
    <row r="5847" spans="1:16" x14ac:dyDescent="0.25">
      <c r="A5847" s="31">
        <v>45839</v>
      </c>
      <c r="B5847" s="32" t="s">
        <v>81</v>
      </c>
      <c r="C5847" s="32" t="s">
        <v>78</v>
      </c>
      <c r="D5847" s="32" t="s">
        <v>77</v>
      </c>
      <c r="E5847" s="33">
        <v>94</v>
      </c>
      <c r="F5847" s="34">
        <v>75166.59</v>
      </c>
      <c r="G5847" s="34">
        <v>8078.41</v>
      </c>
      <c r="H5847" s="34">
        <v>32078.35</v>
      </c>
      <c r="I5847" s="34">
        <v>0</v>
      </c>
      <c r="J5847" s="35">
        <f t="shared" si="637"/>
        <v>67088.179999999993</v>
      </c>
      <c r="K5847" s="35">
        <f t="shared" si="638"/>
        <v>35009.829999999994</v>
      </c>
      <c r="L5847" s="35">
        <f t="shared" si="639"/>
        <v>35009.829999999994</v>
      </c>
      <c r="M5847" s="36">
        <f t="shared" si="640"/>
        <v>0.52184796189134952</v>
      </c>
      <c r="N5847" s="37">
        <f t="shared" si="641"/>
        <v>2025</v>
      </c>
      <c r="O5847" s="38" t="str">
        <f t="shared" si="642"/>
        <v>Q3</v>
      </c>
      <c r="P5847" s="37">
        <f t="shared" si="643"/>
        <v>7</v>
      </c>
    </row>
    <row r="5848" spans="1:16" x14ac:dyDescent="0.25">
      <c r="A5848" s="31">
        <v>45839</v>
      </c>
      <c r="B5848" s="32" t="s">
        <v>81</v>
      </c>
      <c r="C5848" s="32" t="s">
        <v>79</v>
      </c>
      <c r="D5848" s="32" t="s">
        <v>76</v>
      </c>
      <c r="E5848" s="33">
        <v>33</v>
      </c>
      <c r="F5848" s="34">
        <v>26862.07</v>
      </c>
      <c r="G5848" s="34">
        <v>0</v>
      </c>
      <c r="H5848" s="34">
        <v>10591.18</v>
      </c>
      <c r="I5848" s="34">
        <v>0</v>
      </c>
      <c r="J5848" s="35">
        <f t="shared" si="637"/>
        <v>26862.07</v>
      </c>
      <c r="K5848" s="35">
        <f t="shared" si="638"/>
        <v>16270.89</v>
      </c>
      <c r="L5848" s="35">
        <f t="shared" si="639"/>
        <v>16270.89</v>
      </c>
      <c r="M5848" s="36">
        <f t="shared" si="640"/>
        <v>0.60571988681438171</v>
      </c>
      <c r="N5848" s="37">
        <f t="shared" si="641"/>
        <v>2025</v>
      </c>
      <c r="O5848" s="38" t="str">
        <f t="shared" si="642"/>
        <v>Q3</v>
      </c>
      <c r="P5848" s="37">
        <f t="shared" si="643"/>
        <v>7</v>
      </c>
    </row>
    <row r="5849" spans="1:16" x14ac:dyDescent="0.25">
      <c r="A5849" s="31">
        <v>45839</v>
      </c>
      <c r="B5849" s="32" t="s">
        <v>81</v>
      </c>
      <c r="C5849" s="32" t="s">
        <v>79</v>
      </c>
      <c r="D5849" s="32" t="s">
        <v>77</v>
      </c>
      <c r="E5849" s="33">
        <v>22</v>
      </c>
      <c r="F5849" s="34">
        <v>20851.990000000002</v>
      </c>
      <c r="G5849" s="34">
        <v>2140.67</v>
      </c>
      <c r="H5849" s="34">
        <v>8918.7099999999991</v>
      </c>
      <c r="I5849" s="34">
        <v>0</v>
      </c>
      <c r="J5849" s="35">
        <f t="shared" si="637"/>
        <v>18711.32</v>
      </c>
      <c r="K5849" s="35">
        <f t="shared" si="638"/>
        <v>9792.61</v>
      </c>
      <c r="L5849" s="35">
        <f t="shared" si="639"/>
        <v>9792.61</v>
      </c>
      <c r="M5849" s="36">
        <f t="shared" si="640"/>
        <v>0.5233521739781053</v>
      </c>
      <c r="N5849" s="37">
        <f t="shared" si="641"/>
        <v>2025</v>
      </c>
      <c r="O5849" s="38" t="str">
        <f t="shared" si="642"/>
        <v>Q3</v>
      </c>
      <c r="P5849" s="37">
        <f t="shared" si="643"/>
        <v>7</v>
      </c>
    </row>
    <row r="5850" spans="1:16" x14ac:dyDescent="0.25">
      <c r="A5850" s="31">
        <v>45839</v>
      </c>
      <c r="B5850" s="32" t="s">
        <v>82</v>
      </c>
      <c r="C5850" s="32" t="s">
        <v>86</v>
      </c>
      <c r="D5850" s="32" t="s">
        <v>76</v>
      </c>
      <c r="E5850" s="33">
        <v>252</v>
      </c>
      <c r="F5850" s="34">
        <v>27786.12</v>
      </c>
      <c r="G5850" s="34">
        <v>0</v>
      </c>
      <c r="H5850" s="34">
        <v>21342.880000000001</v>
      </c>
      <c r="I5850" s="34">
        <v>3180.88</v>
      </c>
      <c r="J5850" s="35">
        <f t="shared" si="637"/>
        <v>27786.12</v>
      </c>
      <c r="K5850" s="35">
        <f t="shared" si="638"/>
        <v>6443.239999999998</v>
      </c>
      <c r="L5850" s="35">
        <f t="shared" si="639"/>
        <v>3262.3599999999979</v>
      </c>
      <c r="M5850" s="36">
        <f t="shared" si="640"/>
        <v>0.23188699969625115</v>
      </c>
      <c r="N5850" s="37">
        <f t="shared" si="641"/>
        <v>2025</v>
      </c>
      <c r="O5850" s="38" t="str">
        <f t="shared" si="642"/>
        <v>Q3</v>
      </c>
      <c r="P5850" s="37">
        <f t="shared" si="643"/>
        <v>7</v>
      </c>
    </row>
    <row r="5851" spans="1:16" x14ac:dyDescent="0.25">
      <c r="A5851" s="31">
        <v>45839</v>
      </c>
      <c r="B5851" s="32" t="s">
        <v>82</v>
      </c>
      <c r="C5851" s="32" t="s">
        <v>86</v>
      </c>
      <c r="D5851" s="32" t="s">
        <v>77</v>
      </c>
      <c r="E5851" s="33">
        <v>176</v>
      </c>
      <c r="F5851" s="34">
        <v>21058.84</v>
      </c>
      <c r="G5851" s="34">
        <v>2253.37</v>
      </c>
      <c r="H5851" s="34">
        <v>16486.88</v>
      </c>
      <c r="I5851" s="34">
        <v>2175.62</v>
      </c>
      <c r="J5851" s="35">
        <f t="shared" si="637"/>
        <v>18805.47</v>
      </c>
      <c r="K5851" s="35">
        <f t="shared" si="638"/>
        <v>2318.59</v>
      </c>
      <c r="L5851" s="35">
        <f t="shared" si="639"/>
        <v>142.97000000000025</v>
      </c>
      <c r="M5851" s="36">
        <f t="shared" si="640"/>
        <v>0.12329338219145812</v>
      </c>
      <c r="N5851" s="37">
        <f t="shared" si="641"/>
        <v>2025</v>
      </c>
      <c r="O5851" s="38" t="str">
        <f t="shared" si="642"/>
        <v>Q3</v>
      </c>
      <c r="P5851" s="37">
        <f t="shared" si="643"/>
        <v>7</v>
      </c>
    </row>
    <row r="5852" spans="1:16" x14ac:dyDescent="0.25">
      <c r="A5852" s="31">
        <v>45839</v>
      </c>
      <c r="B5852" s="32" t="s">
        <v>82</v>
      </c>
      <c r="C5852" s="32" t="s">
        <v>75</v>
      </c>
      <c r="D5852" s="32" t="s">
        <v>76</v>
      </c>
      <c r="E5852" s="33">
        <v>227</v>
      </c>
      <c r="F5852" s="34">
        <v>27112</v>
      </c>
      <c r="G5852" s="34">
        <v>0</v>
      </c>
      <c r="H5852" s="34">
        <v>21554.51</v>
      </c>
      <c r="I5852" s="34">
        <v>0</v>
      </c>
      <c r="J5852" s="35">
        <f t="shared" si="637"/>
        <v>27112</v>
      </c>
      <c r="K5852" s="35">
        <f t="shared" si="638"/>
        <v>5557.4900000000016</v>
      </c>
      <c r="L5852" s="35">
        <f t="shared" si="639"/>
        <v>5557.4900000000016</v>
      </c>
      <c r="M5852" s="36">
        <f t="shared" si="640"/>
        <v>0.20498266450280325</v>
      </c>
      <c r="N5852" s="37">
        <f t="shared" si="641"/>
        <v>2025</v>
      </c>
      <c r="O5852" s="38" t="str">
        <f t="shared" si="642"/>
        <v>Q3</v>
      </c>
      <c r="P5852" s="37">
        <f t="shared" si="643"/>
        <v>7</v>
      </c>
    </row>
    <row r="5853" spans="1:16" x14ac:dyDescent="0.25">
      <c r="A5853" s="31">
        <v>45839</v>
      </c>
      <c r="B5853" s="32" t="s">
        <v>82</v>
      </c>
      <c r="C5853" s="32" t="s">
        <v>75</v>
      </c>
      <c r="D5853" s="32" t="s">
        <v>77</v>
      </c>
      <c r="E5853" s="33">
        <v>220</v>
      </c>
      <c r="F5853" s="34">
        <v>24445.74</v>
      </c>
      <c r="G5853" s="34">
        <v>2732.1</v>
      </c>
      <c r="H5853" s="34">
        <v>19041.509999999998</v>
      </c>
      <c r="I5853" s="34">
        <v>0</v>
      </c>
      <c r="J5853" s="35">
        <f t="shared" si="637"/>
        <v>21713.640000000003</v>
      </c>
      <c r="K5853" s="35">
        <f t="shared" si="638"/>
        <v>2672.1300000000047</v>
      </c>
      <c r="L5853" s="35">
        <f t="shared" si="639"/>
        <v>2672.1300000000047</v>
      </c>
      <c r="M5853" s="36">
        <f t="shared" si="640"/>
        <v>0.12306227790457999</v>
      </c>
      <c r="N5853" s="37">
        <f t="shared" si="641"/>
        <v>2025</v>
      </c>
      <c r="O5853" s="38" t="str">
        <f t="shared" si="642"/>
        <v>Q3</v>
      </c>
      <c r="P5853" s="37">
        <f t="shared" si="643"/>
        <v>7</v>
      </c>
    </row>
    <row r="5854" spans="1:16" x14ac:dyDescent="0.25">
      <c r="A5854" s="31">
        <v>45839</v>
      </c>
      <c r="B5854" s="32" t="s">
        <v>82</v>
      </c>
      <c r="C5854" s="32" t="s">
        <v>78</v>
      </c>
      <c r="D5854" s="32" t="s">
        <v>76</v>
      </c>
      <c r="E5854" s="33">
        <v>1585</v>
      </c>
      <c r="F5854" s="34">
        <v>183457.36</v>
      </c>
      <c r="G5854" s="34">
        <v>0</v>
      </c>
      <c r="H5854" s="34">
        <v>142700.71</v>
      </c>
      <c r="I5854" s="34">
        <v>0</v>
      </c>
      <c r="J5854" s="35">
        <f t="shared" si="637"/>
        <v>183457.36</v>
      </c>
      <c r="K5854" s="35">
        <f t="shared" si="638"/>
        <v>40756.649999999994</v>
      </c>
      <c r="L5854" s="35">
        <f t="shared" si="639"/>
        <v>40756.649999999994</v>
      </c>
      <c r="M5854" s="36">
        <f t="shared" si="640"/>
        <v>0.22215870761467404</v>
      </c>
      <c r="N5854" s="37">
        <f t="shared" si="641"/>
        <v>2025</v>
      </c>
      <c r="O5854" s="38" t="str">
        <f t="shared" si="642"/>
        <v>Q3</v>
      </c>
      <c r="P5854" s="37">
        <f t="shared" si="643"/>
        <v>7</v>
      </c>
    </row>
    <row r="5855" spans="1:16" x14ac:dyDescent="0.25">
      <c r="A5855" s="31">
        <v>45839</v>
      </c>
      <c r="B5855" s="32" t="s">
        <v>82</v>
      </c>
      <c r="C5855" s="32" t="s">
        <v>78</v>
      </c>
      <c r="D5855" s="32" t="s">
        <v>77</v>
      </c>
      <c r="E5855" s="33">
        <v>488</v>
      </c>
      <c r="F5855" s="34">
        <v>55371.199999999997</v>
      </c>
      <c r="G5855" s="34">
        <v>6143.25</v>
      </c>
      <c r="H5855" s="34">
        <v>43014.03</v>
      </c>
      <c r="I5855" s="34">
        <v>0</v>
      </c>
      <c r="J5855" s="35">
        <f t="shared" si="637"/>
        <v>49227.95</v>
      </c>
      <c r="K5855" s="35">
        <f t="shared" si="638"/>
        <v>6213.9199999999983</v>
      </c>
      <c r="L5855" s="35">
        <f t="shared" si="639"/>
        <v>6213.9199999999983</v>
      </c>
      <c r="M5855" s="36">
        <f t="shared" si="640"/>
        <v>0.12622747849544819</v>
      </c>
      <c r="N5855" s="37">
        <f t="shared" si="641"/>
        <v>2025</v>
      </c>
      <c r="O5855" s="38" t="str">
        <f t="shared" si="642"/>
        <v>Q3</v>
      </c>
      <c r="P5855" s="37">
        <f t="shared" si="643"/>
        <v>7</v>
      </c>
    </row>
    <row r="5856" spans="1:16" x14ac:dyDescent="0.25">
      <c r="A5856" s="31">
        <v>45839</v>
      </c>
      <c r="B5856" s="32" t="s">
        <v>82</v>
      </c>
      <c r="C5856" s="32" t="s">
        <v>79</v>
      </c>
      <c r="D5856" s="32" t="s">
        <v>76</v>
      </c>
      <c r="E5856" s="33">
        <v>101</v>
      </c>
      <c r="F5856" s="34">
        <v>10711.61</v>
      </c>
      <c r="G5856" s="34">
        <v>0</v>
      </c>
      <c r="H5856" s="34">
        <v>8343.42</v>
      </c>
      <c r="I5856" s="34">
        <v>0</v>
      </c>
      <c r="J5856" s="35">
        <f t="shared" si="637"/>
        <v>10711.61</v>
      </c>
      <c r="K5856" s="35">
        <f t="shared" si="638"/>
        <v>2368.1900000000005</v>
      </c>
      <c r="L5856" s="35">
        <f t="shared" si="639"/>
        <v>2368.1900000000005</v>
      </c>
      <c r="M5856" s="36">
        <f t="shared" si="640"/>
        <v>0.2210862792801456</v>
      </c>
      <c r="N5856" s="37">
        <f t="shared" si="641"/>
        <v>2025</v>
      </c>
      <c r="O5856" s="38" t="str">
        <f t="shared" si="642"/>
        <v>Q3</v>
      </c>
      <c r="P5856" s="37">
        <f t="shared" si="643"/>
        <v>7</v>
      </c>
    </row>
    <row r="5857" spans="1:16" x14ac:dyDescent="0.25">
      <c r="A5857" s="31">
        <v>45839</v>
      </c>
      <c r="B5857" s="32" t="s">
        <v>82</v>
      </c>
      <c r="C5857" s="32" t="s">
        <v>79</v>
      </c>
      <c r="D5857" s="32" t="s">
        <v>77</v>
      </c>
      <c r="E5857" s="33">
        <v>64</v>
      </c>
      <c r="F5857" s="34">
        <v>6357.99</v>
      </c>
      <c r="G5857" s="34">
        <v>720.31</v>
      </c>
      <c r="H5857" s="34">
        <v>5022.8</v>
      </c>
      <c r="I5857" s="34">
        <v>0</v>
      </c>
      <c r="J5857" s="35">
        <f t="shared" si="637"/>
        <v>5637.68</v>
      </c>
      <c r="K5857" s="35">
        <f t="shared" si="638"/>
        <v>614.88000000000011</v>
      </c>
      <c r="L5857" s="35">
        <f t="shared" si="639"/>
        <v>614.88000000000011</v>
      </c>
      <c r="M5857" s="36">
        <f t="shared" si="640"/>
        <v>0.10906614068198267</v>
      </c>
      <c r="N5857" s="37">
        <f t="shared" si="641"/>
        <v>2025</v>
      </c>
      <c r="O5857" s="38" t="str">
        <f t="shared" si="642"/>
        <v>Q3</v>
      </c>
      <c r="P5857" s="37">
        <f t="shared" si="643"/>
        <v>7</v>
      </c>
    </row>
    <row r="5858" spans="1:16" x14ac:dyDescent="0.25">
      <c r="A5858" s="31">
        <v>45839</v>
      </c>
      <c r="B5858" s="32" t="s">
        <v>83</v>
      </c>
      <c r="C5858" s="32" t="s">
        <v>86</v>
      </c>
      <c r="D5858" s="32" t="s">
        <v>76</v>
      </c>
      <c r="E5858" s="33">
        <v>117</v>
      </c>
      <c r="F5858" s="34">
        <v>80347.39</v>
      </c>
      <c r="G5858" s="34">
        <v>0</v>
      </c>
      <c r="H5858" s="34">
        <v>40686.36</v>
      </c>
      <c r="I5858" s="34">
        <v>9217.2900000000009</v>
      </c>
      <c r="J5858" s="35">
        <f t="shared" si="637"/>
        <v>80347.39</v>
      </c>
      <c r="K5858" s="35">
        <f t="shared" si="638"/>
        <v>39661.03</v>
      </c>
      <c r="L5858" s="35">
        <f t="shared" si="639"/>
        <v>30443.739999999998</v>
      </c>
      <c r="M5858" s="36">
        <f t="shared" si="640"/>
        <v>0.49361939448188669</v>
      </c>
      <c r="N5858" s="37">
        <f t="shared" si="641"/>
        <v>2025</v>
      </c>
      <c r="O5858" s="38" t="str">
        <f t="shared" si="642"/>
        <v>Q3</v>
      </c>
      <c r="P5858" s="37">
        <f t="shared" si="643"/>
        <v>7</v>
      </c>
    </row>
    <row r="5859" spans="1:16" x14ac:dyDescent="0.25">
      <c r="A5859" s="31">
        <v>45839</v>
      </c>
      <c r="B5859" s="32" t="s">
        <v>83</v>
      </c>
      <c r="C5859" s="32" t="s">
        <v>86</v>
      </c>
      <c r="D5859" s="32" t="s">
        <v>77</v>
      </c>
      <c r="E5859" s="33">
        <v>67</v>
      </c>
      <c r="F5859" s="34">
        <v>50828.52</v>
      </c>
      <c r="G5859" s="34">
        <v>5547.63</v>
      </c>
      <c r="H5859" s="34">
        <v>25657.7</v>
      </c>
      <c r="I5859" s="34">
        <v>5223.6499999999996</v>
      </c>
      <c r="J5859" s="35">
        <f t="shared" si="637"/>
        <v>45280.89</v>
      </c>
      <c r="K5859" s="35">
        <f t="shared" si="638"/>
        <v>19623.189999999999</v>
      </c>
      <c r="L5859" s="35">
        <f t="shared" si="639"/>
        <v>14399.539999999999</v>
      </c>
      <c r="M5859" s="36">
        <f t="shared" si="640"/>
        <v>0.43336581944391994</v>
      </c>
      <c r="N5859" s="37">
        <f t="shared" si="641"/>
        <v>2025</v>
      </c>
      <c r="O5859" s="38" t="str">
        <f t="shared" si="642"/>
        <v>Q3</v>
      </c>
      <c r="P5859" s="37">
        <f t="shared" si="643"/>
        <v>7</v>
      </c>
    </row>
    <row r="5860" spans="1:16" x14ac:dyDescent="0.25">
      <c r="A5860" s="31">
        <v>45839</v>
      </c>
      <c r="B5860" s="32" t="s">
        <v>83</v>
      </c>
      <c r="C5860" s="32" t="s">
        <v>75</v>
      </c>
      <c r="D5860" s="32" t="s">
        <v>76</v>
      </c>
      <c r="E5860" s="33">
        <v>84</v>
      </c>
      <c r="F5860" s="34">
        <v>65120.63</v>
      </c>
      <c r="G5860" s="34">
        <v>0</v>
      </c>
      <c r="H5860" s="34">
        <v>33729.629999999997</v>
      </c>
      <c r="I5860" s="34">
        <v>0</v>
      </c>
      <c r="J5860" s="35">
        <f t="shared" si="637"/>
        <v>65120.63</v>
      </c>
      <c r="K5860" s="35">
        <f t="shared" si="638"/>
        <v>31391</v>
      </c>
      <c r="L5860" s="35">
        <f t="shared" si="639"/>
        <v>31391</v>
      </c>
      <c r="M5860" s="36">
        <f t="shared" si="640"/>
        <v>0.48204386229064433</v>
      </c>
      <c r="N5860" s="37">
        <f t="shared" si="641"/>
        <v>2025</v>
      </c>
      <c r="O5860" s="38" t="str">
        <f t="shared" si="642"/>
        <v>Q3</v>
      </c>
      <c r="P5860" s="37">
        <f t="shared" si="643"/>
        <v>7</v>
      </c>
    </row>
    <row r="5861" spans="1:16" x14ac:dyDescent="0.25">
      <c r="A5861" s="31">
        <v>45839</v>
      </c>
      <c r="B5861" s="32" t="s">
        <v>83</v>
      </c>
      <c r="C5861" s="32" t="s">
        <v>75</v>
      </c>
      <c r="D5861" s="32" t="s">
        <v>77</v>
      </c>
      <c r="E5861" s="33">
        <v>82</v>
      </c>
      <c r="F5861" s="34">
        <v>57706.239999999998</v>
      </c>
      <c r="G5861" s="34">
        <v>6758.83</v>
      </c>
      <c r="H5861" s="34">
        <v>29213.49</v>
      </c>
      <c r="I5861" s="34">
        <v>0</v>
      </c>
      <c r="J5861" s="35">
        <f t="shared" si="637"/>
        <v>50947.409999999996</v>
      </c>
      <c r="K5861" s="35">
        <f t="shared" si="638"/>
        <v>21733.919999999995</v>
      </c>
      <c r="L5861" s="35">
        <f t="shared" si="639"/>
        <v>21733.919999999995</v>
      </c>
      <c r="M5861" s="36">
        <f t="shared" si="640"/>
        <v>0.42659518903905019</v>
      </c>
      <c r="N5861" s="37">
        <f t="shared" si="641"/>
        <v>2025</v>
      </c>
      <c r="O5861" s="38" t="str">
        <f t="shared" si="642"/>
        <v>Q3</v>
      </c>
      <c r="P5861" s="37">
        <f t="shared" si="643"/>
        <v>7</v>
      </c>
    </row>
    <row r="5862" spans="1:16" x14ac:dyDescent="0.25">
      <c r="A5862" s="31">
        <v>45839</v>
      </c>
      <c r="B5862" s="32" t="s">
        <v>83</v>
      </c>
      <c r="C5862" s="32" t="s">
        <v>78</v>
      </c>
      <c r="D5862" s="32" t="s">
        <v>76</v>
      </c>
      <c r="E5862" s="33">
        <v>421</v>
      </c>
      <c r="F5862" s="34">
        <v>268290.06</v>
      </c>
      <c r="G5862" s="34">
        <v>0</v>
      </c>
      <c r="H5862" s="34">
        <v>136759.45000000001</v>
      </c>
      <c r="I5862" s="34">
        <v>0</v>
      </c>
      <c r="J5862" s="35">
        <f t="shared" si="637"/>
        <v>268290.06</v>
      </c>
      <c r="K5862" s="35">
        <f t="shared" si="638"/>
        <v>131530.60999999999</v>
      </c>
      <c r="L5862" s="35">
        <f t="shared" si="639"/>
        <v>131530.60999999999</v>
      </c>
      <c r="M5862" s="36">
        <f t="shared" si="640"/>
        <v>0.49025524836812812</v>
      </c>
      <c r="N5862" s="37">
        <f t="shared" si="641"/>
        <v>2025</v>
      </c>
      <c r="O5862" s="38" t="str">
        <f t="shared" si="642"/>
        <v>Q3</v>
      </c>
      <c r="P5862" s="37">
        <f t="shared" si="643"/>
        <v>7</v>
      </c>
    </row>
    <row r="5863" spans="1:16" x14ac:dyDescent="0.25">
      <c r="A5863" s="31">
        <v>45839</v>
      </c>
      <c r="B5863" s="32" t="s">
        <v>83</v>
      </c>
      <c r="C5863" s="32" t="s">
        <v>78</v>
      </c>
      <c r="D5863" s="32" t="s">
        <v>77</v>
      </c>
      <c r="E5863" s="33">
        <v>151</v>
      </c>
      <c r="F5863" s="34">
        <v>85741.97</v>
      </c>
      <c r="G5863" s="34">
        <v>10094.27</v>
      </c>
      <c r="H5863" s="34">
        <v>43125.83</v>
      </c>
      <c r="I5863" s="34">
        <v>0</v>
      </c>
      <c r="J5863" s="35">
        <f t="shared" si="637"/>
        <v>75647.7</v>
      </c>
      <c r="K5863" s="35">
        <f t="shared" si="638"/>
        <v>32521.869999999995</v>
      </c>
      <c r="L5863" s="35">
        <f t="shared" si="639"/>
        <v>32521.869999999995</v>
      </c>
      <c r="M5863" s="36">
        <f t="shared" si="640"/>
        <v>0.42991221147503489</v>
      </c>
      <c r="N5863" s="37">
        <f t="shared" si="641"/>
        <v>2025</v>
      </c>
      <c r="O5863" s="38" t="str">
        <f t="shared" si="642"/>
        <v>Q3</v>
      </c>
      <c r="P5863" s="37">
        <f t="shared" si="643"/>
        <v>7</v>
      </c>
    </row>
    <row r="5864" spans="1:16" x14ac:dyDescent="0.25">
      <c r="A5864" s="31">
        <v>45839</v>
      </c>
      <c r="B5864" s="32" t="s">
        <v>83</v>
      </c>
      <c r="C5864" s="32" t="s">
        <v>79</v>
      </c>
      <c r="D5864" s="32" t="s">
        <v>76</v>
      </c>
      <c r="E5864" s="33">
        <v>36</v>
      </c>
      <c r="F5864" s="34">
        <v>22811.96</v>
      </c>
      <c r="G5864" s="34">
        <v>0</v>
      </c>
      <c r="H5864" s="34">
        <v>11122.28</v>
      </c>
      <c r="I5864" s="34">
        <v>0</v>
      </c>
      <c r="J5864" s="35">
        <f t="shared" si="637"/>
        <v>22811.96</v>
      </c>
      <c r="K5864" s="35">
        <f t="shared" si="638"/>
        <v>11689.679999999998</v>
      </c>
      <c r="L5864" s="35">
        <f t="shared" si="639"/>
        <v>11689.679999999998</v>
      </c>
      <c r="M5864" s="36">
        <f t="shared" si="640"/>
        <v>0.51243645876987332</v>
      </c>
      <c r="N5864" s="37">
        <f t="shared" si="641"/>
        <v>2025</v>
      </c>
      <c r="O5864" s="38" t="str">
        <f t="shared" si="642"/>
        <v>Q3</v>
      </c>
      <c r="P5864" s="37">
        <f t="shared" si="643"/>
        <v>7</v>
      </c>
    </row>
    <row r="5865" spans="1:16" x14ac:dyDescent="0.25">
      <c r="A5865" s="31">
        <v>45839</v>
      </c>
      <c r="B5865" s="32" t="s">
        <v>83</v>
      </c>
      <c r="C5865" s="32" t="s">
        <v>79</v>
      </c>
      <c r="D5865" s="32" t="s">
        <v>77</v>
      </c>
      <c r="E5865" s="33">
        <v>23</v>
      </c>
      <c r="F5865" s="34">
        <v>13859.49</v>
      </c>
      <c r="G5865" s="34">
        <v>1679.31</v>
      </c>
      <c r="H5865" s="34">
        <v>7024.89</v>
      </c>
      <c r="I5865" s="34">
        <v>0</v>
      </c>
      <c r="J5865" s="35">
        <f t="shared" si="637"/>
        <v>12180.18</v>
      </c>
      <c r="K5865" s="35">
        <f t="shared" si="638"/>
        <v>5155.29</v>
      </c>
      <c r="L5865" s="35">
        <f t="shared" si="639"/>
        <v>5155.29</v>
      </c>
      <c r="M5865" s="36">
        <f t="shared" si="640"/>
        <v>0.42325236572858527</v>
      </c>
      <c r="N5865" s="37">
        <f t="shared" si="641"/>
        <v>2025</v>
      </c>
      <c r="O5865" s="38" t="str">
        <f t="shared" si="642"/>
        <v>Q3</v>
      </c>
      <c r="P5865" s="37">
        <f t="shared" si="643"/>
        <v>7</v>
      </c>
    </row>
    <row r="5866" spans="1:16" x14ac:dyDescent="0.25">
      <c r="A5866" s="31">
        <v>45839</v>
      </c>
      <c r="B5866" s="32" t="s">
        <v>84</v>
      </c>
      <c r="C5866" s="32" t="s">
        <v>86</v>
      </c>
      <c r="D5866" s="32" t="s">
        <v>76</v>
      </c>
      <c r="E5866" s="33">
        <v>69</v>
      </c>
      <c r="F5866" s="34">
        <v>308657.88</v>
      </c>
      <c r="G5866" s="34">
        <v>0</v>
      </c>
      <c r="H5866" s="34">
        <v>250738.4</v>
      </c>
      <c r="I5866" s="34">
        <v>35441.440000000002</v>
      </c>
      <c r="J5866" s="35">
        <f t="shared" si="637"/>
        <v>308657.88</v>
      </c>
      <c r="K5866" s="35">
        <f t="shared" si="638"/>
        <v>57919.48000000001</v>
      </c>
      <c r="L5866" s="35">
        <f t="shared" si="639"/>
        <v>22478.040000000008</v>
      </c>
      <c r="M5866" s="36">
        <f t="shared" si="640"/>
        <v>0.1876494453988993</v>
      </c>
      <c r="N5866" s="37">
        <f t="shared" si="641"/>
        <v>2025</v>
      </c>
      <c r="O5866" s="38" t="str">
        <f t="shared" si="642"/>
        <v>Q3</v>
      </c>
      <c r="P5866" s="37">
        <f t="shared" si="643"/>
        <v>7</v>
      </c>
    </row>
    <row r="5867" spans="1:16" x14ac:dyDescent="0.25">
      <c r="A5867" s="31">
        <v>45839</v>
      </c>
      <c r="B5867" s="32" t="s">
        <v>84</v>
      </c>
      <c r="C5867" s="32" t="s">
        <v>86</v>
      </c>
      <c r="D5867" s="32" t="s">
        <v>77</v>
      </c>
      <c r="E5867" s="33">
        <v>65</v>
      </c>
      <c r="F5867" s="34">
        <v>287796.3</v>
      </c>
      <c r="G5867" s="34">
        <v>31164.38</v>
      </c>
      <c r="H5867" s="34">
        <v>229421.67</v>
      </c>
      <c r="I5867" s="34">
        <v>29524.85</v>
      </c>
      <c r="J5867" s="35">
        <f t="shared" si="637"/>
        <v>256631.91999999998</v>
      </c>
      <c r="K5867" s="35">
        <f t="shared" si="638"/>
        <v>27210.249999999971</v>
      </c>
      <c r="L5867" s="35">
        <f t="shared" si="639"/>
        <v>-2314.6000000000276</v>
      </c>
      <c r="M5867" s="36">
        <f t="shared" si="640"/>
        <v>0.10602831479420008</v>
      </c>
      <c r="N5867" s="37">
        <f t="shared" si="641"/>
        <v>2025</v>
      </c>
      <c r="O5867" s="38" t="str">
        <f t="shared" si="642"/>
        <v>Q3</v>
      </c>
      <c r="P5867" s="37">
        <f t="shared" si="643"/>
        <v>7</v>
      </c>
    </row>
    <row r="5868" spans="1:16" x14ac:dyDescent="0.25">
      <c r="A5868" s="31">
        <v>45839</v>
      </c>
      <c r="B5868" s="32" t="s">
        <v>84</v>
      </c>
      <c r="C5868" s="32" t="s">
        <v>75</v>
      </c>
      <c r="D5868" s="32" t="s">
        <v>76</v>
      </c>
      <c r="E5868" s="33">
        <v>59</v>
      </c>
      <c r="F5868" s="34">
        <v>259408.07</v>
      </c>
      <c r="G5868" s="34">
        <v>0</v>
      </c>
      <c r="H5868" s="34">
        <v>201440.18</v>
      </c>
      <c r="I5868" s="34">
        <v>0</v>
      </c>
      <c r="J5868" s="35">
        <f t="shared" si="637"/>
        <v>259408.07</v>
      </c>
      <c r="K5868" s="35">
        <f t="shared" si="638"/>
        <v>57967.890000000014</v>
      </c>
      <c r="L5868" s="35">
        <f t="shared" si="639"/>
        <v>57967.890000000014</v>
      </c>
      <c r="M5868" s="36">
        <f t="shared" si="640"/>
        <v>0.22346216908363728</v>
      </c>
      <c r="N5868" s="37">
        <f t="shared" si="641"/>
        <v>2025</v>
      </c>
      <c r="O5868" s="38" t="str">
        <f t="shared" si="642"/>
        <v>Q3</v>
      </c>
      <c r="P5868" s="37">
        <f t="shared" si="643"/>
        <v>7</v>
      </c>
    </row>
    <row r="5869" spans="1:16" x14ac:dyDescent="0.25">
      <c r="A5869" s="31">
        <v>45839</v>
      </c>
      <c r="B5869" s="32" t="s">
        <v>84</v>
      </c>
      <c r="C5869" s="32" t="s">
        <v>75</v>
      </c>
      <c r="D5869" s="32" t="s">
        <v>77</v>
      </c>
      <c r="E5869" s="33">
        <v>39</v>
      </c>
      <c r="F5869" s="34">
        <v>153630.39000000001</v>
      </c>
      <c r="G5869" s="34">
        <v>16586.830000000002</v>
      </c>
      <c r="H5869" s="34">
        <v>123513.54</v>
      </c>
      <c r="I5869" s="34">
        <v>0</v>
      </c>
      <c r="J5869" s="35">
        <f t="shared" si="637"/>
        <v>137043.56</v>
      </c>
      <c r="K5869" s="35">
        <f t="shared" si="638"/>
        <v>13530.020000000004</v>
      </c>
      <c r="L5869" s="35">
        <f t="shared" si="639"/>
        <v>13530.020000000004</v>
      </c>
      <c r="M5869" s="36">
        <f t="shared" si="640"/>
        <v>9.8727878931341273E-2</v>
      </c>
      <c r="N5869" s="37">
        <f t="shared" si="641"/>
        <v>2025</v>
      </c>
      <c r="O5869" s="38" t="str">
        <f t="shared" si="642"/>
        <v>Q3</v>
      </c>
      <c r="P5869" s="37">
        <f t="shared" si="643"/>
        <v>7</v>
      </c>
    </row>
    <row r="5870" spans="1:16" x14ac:dyDescent="0.25">
      <c r="A5870" s="31">
        <v>45839</v>
      </c>
      <c r="B5870" s="32" t="s">
        <v>84</v>
      </c>
      <c r="C5870" s="32" t="s">
        <v>78</v>
      </c>
      <c r="D5870" s="32" t="s">
        <v>76</v>
      </c>
      <c r="E5870" s="33">
        <v>139</v>
      </c>
      <c r="F5870" s="34">
        <v>619967.56999999995</v>
      </c>
      <c r="G5870" s="34">
        <v>0</v>
      </c>
      <c r="H5870" s="34">
        <v>485262.74</v>
      </c>
      <c r="I5870" s="34">
        <v>0</v>
      </c>
      <c r="J5870" s="35">
        <f t="shared" si="637"/>
        <v>619967.56999999995</v>
      </c>
      <c r="K5870" s="35">
        <f t="shared" si="638"/>
        <v>134704.82999999996</v>
      </c>
      <c r="L5870" s="35">
        <f t="shared" si="639"/>
        <v>134704.82999999996</v>
      </c>
      <c r="M5870" s="36">
        <f t="shared" si="640"/>
        <v>0.21727721983909573</v>
      </c>
      <c r="N5870" s="37">
        <f t="shared" si="641"/>
        <v>2025</v>
      </c>
      <c r="O5870" s="38" t="str">
        <f t="shared" si="642"/>
        <v>Q3</v>
      </c>
      <c r="P5870" s="37">
        <f t="shared" si="643"/>
        <v>7</v>
      </c>
    </row>
    <row r="5871" spans="1:16" x14ac:dyDescent="0.25">
      <c r="A5871" s="31">
        <v>45839</v>
      </c>
      <c r="B5871" s="32" t="s">
        <v>84</v>
      </c>
      <c r="C5871" s="32" t="s">
        <v>78</v>
      </c>
      <c r="D5871" s="32" t="s">
        <v>77</v>
      </c>
      <c r="E5871" s="33">
        <v>55</v>
      </c>
      <c r="F5871" s="34">
        <v>265149.3</v>
      </c>
      <c r="G5871" s="34">
        <v>31525.18</v>
      </c>
      <c r="H5871" s="34">
        <v>215187.92</v>
      </c>
      <c r="I5871" s="34">
        <v>0</v>
      </c>
      <c r="J5871" s="35">
        <f t="shared" si="637"/>
        <v>233624.12</v>
      </c>
      <c r="K5871" s="35">
        <f t="shared" si="638"/>
        <v>18436.199999999983</v>
      </c>
      <c r="L5871" s="35">
        <f t="shared" si="639"/>
        <v>18436.199999999983</v>
      </c>
      <c r="M5871" s="36">
        <f t="shared" si="640"/>
        <v>7.8913940906444005E-2</v>
      </c>
      <c r="N5871" s="37">
        <f t="shared" si="641"/>
        <v>2025</v>
      </c>
      <c r="O5871" s="38" t="str">
        <f t="shared" si="642"/>
        <v>Q3</v>
      </c>
      <c r="P5871" s="37">
        <f t="shared" si="643"/>
        <v>7</v>
      </c>
    </row>
    <row r="5872" spans="1:16" x14ac:dyDescent="0.25">
      <c r="A5872" s="31">
        <v>45839</v>
      </c>
      <c r="B5872" s="32" t="s">
        <v>84</v>
      </c>
      <c r="C5872" s="32" t="s">
        <v>79</v>
      </c>
      <c r="D5872" s="32" t="s">
        <v>76</v>
      </c>
      <c r="E5872" s="33">
        <v>16</v>
      </c>
      <c r="F5872" s="34">
        <v>64336.63</v>
      </c>
      <c r="G5872" s="34">
        <v>0</v>
      </c>
      <c r="H5872" s="34">
        <v>49766.12</v>
      </c>
      <c r="I5872" s="34">
        <v>0</v>
      </c>
      <c r="J5872" s="35">
        <f t="shared" si="637"/>
        <v>64336.63</v>
      </c>
      <c r="K5872" s="35">
        <f t="shared" si="638"/>
        <v>14570.509999999995</v>
      </c>
      <c r="L5872" s="35">
        <f t="shared" si="639"/>
        <v>14570.509999999995</v>
      </c>
      <c r="M5872" s="36">
        <f t="shared" si="640"/>
        <v>0.22647300612419388</v>
      </c>
      <c r="N5872" s="37">
        <f t="shared" si="641"/>
        <v>2025</v>
      </c>
      <c r="O5872" s="38" t="str">
        <f t="shared" si="642"/>
        <v>Q3</v>
      </c>
      <c r="P5872" s="37">
        <f t="shared" si="643"/>
        <v>7</v>
      </c>
    </row>
    <row r="5873" spans="1:16" x14ac:dyDescent="0.25">
      <c r="A5873" s="31">
        <v>45839</v>
      </c>
      <c r="B5873" s="32" t="s">
        <v>84</v>
      </c>
      <c r="C5873" s="32" t="s">
        <v>79</v>
      </c>
      <c r="D5873" s="32" t="s">
        <v>77</v>
      </c>
      <c r="E5873" s="33">
        <v>12</v>
      </c>
      <c r="F5873" s="34">
        <v>67795.23</v>
      </c>
      <c r="G5873" s="34">
        <v>8123.86</v>
      </c>
      <c r="H5873" s="34">
        <v>54617.79</v>
      </c>
      <c r="I5873" s="34">
        <v>0</v>
      </c>
      <c r="J5873" s="35">
        <f t="shared" si="637"/>
        <v>59671.369999999995</v>
      </c>
      <c r="K5873" s="35">
        <f t="shared" si="638"/>
        <v>5053.5799999999945</v>
      </c>
      <c r="L5873" s="35">
        <f t="shared" si="639"/>
        <v>5053.5799999999945</v>
      </c>
      <c r="M5873" s="36">
        <f t="shared" si="640"/>
        <v>8.4690195649940583E-2</v>
      </c>
      <c r="N5873" s="37">
        <f t="shared" si="641"/>
        <v>2025</v>
      </c>
      <c r="O5873" s="38" t="str">
        <f t="shared" si="642"/>
        <v>Q3</v>
      </c>
      <c r="P5873" s="37">
        <f t="shared" si="643"/>
        <v>7</v>
      </c>
    </row>
    <row r="5874" spans="1:16" x14ac:dyDescent="0.25">
      <c r="A5874" s="31">
        <v>45839</v>
      </c>
      <c r="B5874" s="32" t="s">
        <v>85</v>
      </c>
      <c r="C5874" s="32" t="s">
        <v>86</v>
      </c>
      <c r="D5874" s="32" t="s">
        <v>76</v>
      </c>
      <c r="E5874" s="33">
        <v>49</v>
      </c>
      <c r="F5874" s="34">
        <v>58309.760000000002</v>
      </c>
      <c r="G5874" s="34">
        <v>0</v>
      </c>
      <c r="H5874" s="34">
        <v>30184.07</v>
      </c>
      <c r="I5874" s="34">
        <v>6702.78</v>
      </c>
      <c r="J5874" s="35">
        <f t="shared" si="637"/>
        <v>58309.760000000002</v>
      </c>
      <c r="K5874" s="35">
        <f t="shared" si="638"/>
        <v>28125.690000000002</v>
      </c>
      <c r="L5874" s="35">
        <f t="shared" si="639"/>
        <v>21422.910000000003</v>
      </c>
      <c r="M5874" s="36">
        <f t="shared" si="640"/>
        <v>0.48234961008242877</v>
      </c>
      <c r="N5874" s="37">
        <f t="shared" si="641"/>
        <v>2025</v>
      </c>
      <c r="O5874" s="38" t="str">
        <f t="shared" si="642"/>
        <v>Q3</v>
      </c>
      <c r="P5874" s="37">
        <f t="shared" si="643"/>
        <v>7</v>
      </c>
    </row>
    <row r="5875" spans="1:16" x14ac:dyDescent="0.25">
      <c r="A5875" s="31">
        <v>45839</v>
      </c>
      <c r="B5875" s="32" t="s">
        <v>85</v>
      </c>
      <c r="C5875" s="32" t="s">
        <v>86</v>
      </c>
      <c r="D5875" s="32" t="s">
        <v>77</v>
      </c>
      <c r="E5875" s="33">
        <v>47</v>
      </c>
      <c r="F5875" s="34">
        <v>59339.93</v>
      </c>
      <c r="G5875" s="34">
        <v>5776.95</v>
      </c>
      <c r="H5875" s="34">
        <v>29937.91</v>
      </c>
      <c r="I5875" s="34">
        <v>6190.38</v>
      </c>
      <c r="J5875" s="35">
        <f t="shared" si="637"/>
        <v>53562.98</v>
      </c>
      <c r="K5875" s="35">
        <f t="shared" si="638"/>
        <v>23625.070000000003</v>
      </c>
      <c r="L5875" s="35">
        <f t="shared" si="639"/>
        <v>17434.690000000002</v>
      </c>
      <c r="M5875" s="36">
        <f t="shared" si="640"/>
        <v>0.44107086648278349</v>
      </c>
      <c r="N5875" s="37">
        <f t="shared" si="641"/>
        <v>2025</v>
      </c>
      <c r="O5875" s="38" t="str">
        <f t="shared" si="642"/>
        <v>Q3</v>
      </c>
      <c r="P5875" s="37">
        <f t="shared" si="643"/>
        <v>7</v>
      </c>
    </row>
    <row r="5876" spans="1:16" x14ac:dyDescent="0.25">
      <c r="A5876" s="31">
        <v>45839</v>
      </c>
      <c r="B5876" s="32" t="s">
        <v>85</v>
      </c>
      <c r="C5876" s="32" t="s">
        <v>75</v>
      </c>
      <c r="D5876" s="32" t="s">
        <v>76</v>
      </c>
      <c r="E5876" s="33">
        <v>33</v>
      </c>
      <c r="F5876" s="34">
        <v>48385.71</v>
      </c>
      <c r="G5876" s="34">
        <v>0</v>
      </c>
      <c r="H5876" s="34">
        <v>25304.27</v>
      </c>
      <c r="I5876" s="34">
        <v>0</v>
      </c>
      <c r="J5876" s="35">
        <f t="shared" si="637"/>
        <v>48385.71</v>
      </c>
      <c r="K5876" s="35">
        <f t="shared" si="638"/>
        <v>23081.439999999999</v>
      </c>
      <c r="L5876" s="35">
        <f t="shared" si="639"/>
        <v>23081.439999999999</v>
      </c>
      <c r="M5876" s="36">
        <f t="shared" si="640"/>
        <v>0.47703009834928534</v>
      </c>
      <c r="N5876" s="37">
        <f t="shared" si="641"/>
        <v>2025</v>
      </c>
      <c r="O5876" s="38" t="str">
        <f t="shared" si="642"/>
        <v>Q3</v>
      </c>
      <c r="P5876" s="37">
        <f t="shared" si="643"/>
        <v>7</v>
      </c>
    </row>
    <row r="5877" spans="1:16" x14ac:dyDescent="0.25">
      <c r="A5877" s="31">
        <v>45839</v>
      </c>
      <c r="B5877" s="32" t="s">
        <v>85</v>
      </c>
      <c r="C5877" s="32" t="s">
        <v>75</v>
      </c>
      <c r="D5877" s="32" t="s">
        <v>77</v>
      </c>
      <c r="E5877" s="33">
        <v>39</v>
      </c>
      <c r="F5877" s="34">
        <v>57102.73</v>
      </c>
      <c r="G5877" s="34">
        <v>6617.06</v>
      </c>
      <c r="H5877" s="34">
        <v>28516.47</v>
      </c>
      <c r="I5877" s="34">
        <v>0</v>
      </c>
      <c r="J5877" s="35">
        <f t="shared" si="637"/>
        <v>50485.670000000006</v>
      </c>
      <c r="K5877" s="35">
        <f t="shared" si="638"/>
        <v>21969.200000000004</v>
      </c>
      <c r="L5877" s="35">
        <f t="shared" si="639"/>
        <v>21969.200000000004</v>
      </c>
      <c r="M5877" s="36">
        <f t="shared" si="640"/>
        <v>0.43515714459172278</v>
      </c>
      <c r="N5877" s="37">
        <f t="shared" si="641"/>
        <v>2025</v>
      </c>
      <c r="O5877" s="38" t="str">
        <f t="shared" si="642"/>
        <v>Q3</v>
      </c>
      <c r="P5877" s="37">
        <f t="shared" si="643"/>
        <v>7</v>
      </c>
    </row>
    <row r="5878" spans="1:16" x14ac:dyDescent="0.25">
      <c r="A5878" s="31">
        <v>45839</v>
      </c>
      <c r="B5878" s="32" t="s">
        <v>85</v>
      </c>
      <c r="C5878" s="32" t="s">
        <v>78</v>
      </c>
      <c r="D5878" s="32" t="s">
        <v>76</v>
      </c>
      <c r="E5878" s="33">
        <v>155</v>
      </c>
      <c r="F5878" s="34">
        <v>197459.14</v>
      </c>
      <c r="G5878" s="34">
        <v>0</v>
      </c>
      <c r="H5878" s="34">
        <v>102566.74</v>
      </c>
      <c r="I5878" s="34">
        <v>0</v>
      </c>
      <c r="J5878" s="35">
        <f t="shared" si="637"/>
        <v>197459.14</v>
      </c>
      <c r="K5878" s="35">
        <f t="shared" si="638"/>
        <v>94892.400000000009</v>
      </c>
      <c r="L5878" s="35">
        <f t="shared" si="639"/>
        <v>94892.400000000009</v>
      </c>
      <c r="M5878" s="36">
        <f t="shared" si="640"/>
        <v>0.48056727077814682</v>
      </c>
      <c r="N5878" s="37">
        <f t="shared" si="641"/>
        <v>2025</v>
      </c>
      <c r="O5878" s="38" t="str">
        <f t="shared" si="642"/>
        <v>Q3</v>
      </c>
      <c r="P5878" s="37">
        <f t="shared" si="643"/>
        <v>7</v>
      </c>
    </row>
    <row r="5879" spans="1:16" x14ac:dyDescent="0.25">
      <c r="A5879" s="31">
        <v>45839</v>
      </c>
      <c r="B5879" s="32" t="s">
        <v>85</v>
      </c>
      <c r="C5879" s="32" t="s">
        <v>78</v>
      </c>
      <c r="D5879" s="32" t="s">
        <v>77</v>
      </c>
      <c r="E5879" s="33">
        <v>41</v>
      </c>
      <c r="F5879" s="34">
        <v>57088.36</v>
      </c>
      <c r="G5879" s="34">
        <v>5607.25</v>
      </c>
      <c r="H5879" s="34">
        <v>28925.96</v>
      </c>
      <c r="I5879" s="34">
        <v>0</v>
      </c>
      <c r="J5879" s="35">
        <f t="shared" si="637"/>
        <v>51481.11</v>
      </c>
      <c r="K5879" s="35">
        <f t="shared" si="638"/>
        <v>22555.15</v>
      </c>
      <c r="L5879" s="35">
        <f t="shared" si="639"/>
        <v>22555.15</v>
      </c>
      <c r="M5879" s="36">
        <f t="shared" si="640"/>
        <v>0.43812478013780204</v>
      </c>
      <c r="N5879" s="37">
        <f t="shared" si="641"/>
        <v>2025</v>
      </c>
      <c r="O5879" s="38" t="str">
        <f t="shared" si="642"/>
        <v>Q3</v>
      </c>
      <c r="P5879" s="37">
        <f t="shared" si="643"/>
        <v>7</v>
      </c>
    </row>
    <row r="5880" spans="1:16" x14ac:dyDescent="0.25">
      <c r="A5880" s="31">
        <v>45839</v>
      </c>
      <c r="B5880" s="32" t="s">
        <v>85</v>
      </c>
      <c r="C5880" s="32" t="s">
        <v>79</v>
      </c>
      <c r="D5880" s="32" t="s">
        <v>76</v>
      </c>
      <c r="E5880" s="33">
        <v>4</v>
      </c>
      <c r="F5880" s="34">
        <v>10033.99</v>
      </c>
      <c r="G5880" s="34">
        <v>0</v>
      </c>
      <c r="H5880" s="34">
        <v>5897.18</v>
      </c>
      <c r="I5880" s="34">
        <v>0</v>
      </c>
      <c r="J5880" s="35">
        <f t="shared" si="637"/>
        <v>10033.99</v>
      </c>
      <c r="K5880" s="35">
        <f t="shared" si="638"/>
        <v>4136.8099999999995</v>
      </c>
      <c r="L5880" s="35">
        <f t="shared" si="639"/>
        <v>4136.8099999999995</v>
      </c>
      <c r="M5880" s="36">
        <f t="shared" si="640"/>
        <v>0.4122796614307967</v>
      </c>
      <c r="N5880" s="37">
        <f t="shared" si="641"/>
        <v>2025</v>
      </c>
      <c r="O5880" s="38" t="str">
        <f t="shared" si="642"/>
        <v>Q3</v>
      </c>
      <c r="P5880" s="37">
        <f t="shared" si="643"/>
        <v>7</v>
      </c>
    </row>
    <row r="5881" spans="1:16" x14ac:dyDescent="0.25">
      <c r="A5881" s="31">
        <v>45839</v>
      </c>
      <c r="B5881" s="32" t="s">
        <v>85</v>
      </c>
      <c r="C5881" s="32" t="s">
        <v>79</v>
      </c>
      <c r="D5881" s="32" t="s">
        <v>77</v>
      </c>
      <c r="E5881" s="33">
        <v>16</v>
      </c>
      <c r="F5881" s="34">
        <v>24743.19</v>
      </c>
      <c r="G5881" s="34">
        <v>3404.54</v>
      </c>
      <c r="H5881" s="34">
        <v>12683.48</v>
      </c>
      <c r="I5881" s="34">
        <v>0</v>
      </c>
      <c r="J5881" s="35">
        <f t="shared" si="637"/>
        <v>21338.649999999998</v>
      </c>
      <c r="K5881" s="35">
        <f t="shared" si="638"/>
        <v>8655.1699999999983</v>
      </c>
      <c r="L5881" s="35">
        <f t="shared" si="639"/>
        <v>8655.1699999999983</v>
      </c>
      <c r="M5881" s="36">
        <f t="shared" si="640"/>
        <v>0.40561000813078613</v>
      </c>
      <c r="N5881" s="37">
        <f t="shared" si="641"/>
        <v>2025</v>
      </c>
      <c r="O5881" s="38" t="str">
        <f t="shared" si="642"/>
        <v>Q3</v>
      </c>
      <c r="P5881" s="37">
        <f t="shared" si="643"/>
        <v>7</v>
      </c>
    </row>
    <row r="5882" spans="1:16" x14ac:dyDescent="0.25">
      <c r="A5882" s="31">
        <v>45870</v>
      </c>
      <c r="B5882" s="32" t="s">
        <v>74</v>
      </c>
      <c r="C5882" s="32" t="s">
        <v>86</v>
      </c>
      <c r="D5882" s="32" t="s">
        <v>76</v>
      </c>
      <c r="E5882" s="33">
        <v>236</v>
      </c>
      <c r="F5882" s="34">
        <v>112013.4</v>
      </c>
      <c r="G5882" s="34">
        <v>0</v>
      </c>
      <c r="H5882" s="34">
        <v>63810.79</v>
      </c>
      <c r="I5882" s="34">
        <v>12818.56</v>
      </c>
      <c r="J5882" s="35">
        <f t="shared" si="637"/>
        <v>112013.4</v>
      </c>
      <c r="K5882" s="35">
        <f t="shared" si="638"/>
        <v>48202.609999999993</v>
      </c>
      <c r="L5882" s="35">
        <f t="shared" si="639"/>
        <v>35384.049999999996</v>
      </c>
      <c r="M5882" s="36">
        <f t="shared" si="640"/>
        <v>0.43032896064220882</v>
      </c>
      <c r="N5882" s="37">
        <f t="shared" si="641"/>
        <v>2025</v>
      </c>
      <c r="O5882" s="38" t="str">
        <f t="shared" si="642"/>
        <v>Q3</v>
      </c>
      <c r="P5882" s="37">
        <f t="shared" si="643"/>
        <v>8</v>
      </c>
    </row>
    <row r="5883" spans="1:16" x14ac:dyDescent="0.25">
      <c r="A5883" s="31">
        <v>45870</v>
      </c>
      <c r="B5883" s="32" t="s">
        <v>74</v>
      </c>
      <c r="C5883" s="32" t="s">
        <v>86</v>
      </c>
      <c r="D5883" s="32" t="s">
        <v>77</v>
      </c>
      <c r="E5883" s="33">
        <v>54</v>
      </c>
      <c r="F5883" s="34">
        <v>22929.07</v>
      </c>
      <c r="G5883" s="34">
        <v>1356.24</v>
      </c>
      <c r="H5883" s="34">
        <v>12990.96</v>
      </c>
      <c r="I5883" s="34">
        <v>2529.85</v>
      </c>
      <c r="J5883" s="35">
        <f t="shared" si="637"/>
        <v>21572.829999999998</v>
      </c>
      <c r="K5883" s="35">
        <f t="shared" si="638"/>
        <v>8581.869999999999</v>
      </c>
      <c r="L5883" s="35">
        <f t="shared" si="639"/>
        <v>6052.0199999999986</v>
      </c>
      <c r="M5883" s="36">
        <f t="shared" si="640"/>
        <v>0.39780918868780774</v>
      </c>
      <c r="N5883" s="37">
        <f t="shared" si="641"/>
        <v>2025</v>
      </c>
      <c r="O5883" s="38" t="str">
        <f t="shared" si="642"/>
        <v>Q3</v>
      </c>
      <c r="P5883" s="37">
        <f t="shared" si="643"/>
        <v>8</v>
      </c>
    </row>
    <row r="5884" spans="1:16" x14ac:dyDescent="0.25">
      <c r="A5884" s="31">
        <v>45870</v>
      </c>
      <c r="B5884" s="32" t="s">
        <v>74</v>
      </c>
      <c r="C5884" s="32" t="s">
        <v>75</v>
      </c>
      <c r="D5884" s="32" t="s">
        <v>76</v>
      </c>
      <c r="E5884" s="33">
        <v>195</v>
      </c>
      <c r="F5884" s="34">
        <v>87032.4</v>
      </c>
      <c r="G5884" s="34">
        <v>0</v>
      </c>
      <c r="H5884" s="34">
        <v>50478.32</v>
      </c>
      <c r="I5884" s="34">
        <v>0</v>
      </c>
      <c r="J5884" s="35">
        <f t="shared" si="637"/>
        <v>87032.4</v>
      </c>
      <c r="K5884" s="35">
        <f t="shared" si="638"/>
        <v>36554.079999999994</v>
      </c>
      <c r="L5884" s="35">
        <f t="shared" si="639"/>
        <v>36554.079999999994</v>
      </c>
      <c r="M5884" s="36">
        <f t="shared" si="640"/>
        <v>0.42000542326765661</v>
      </c>
      <c r="N5884" s="37">
        <f t="shared" si="641"/>
        <v>2025</v>
      </c>
      <c r="O5884" s="38" t="str">
        <f t="shared" si="642"/>
        <v>Q3</v>
      </c>
      <c r="P5884" s="37">
        <f t="shared" si="643"/>
        <v>8</v>
      </c>
    </row>
    <row r="5885" spans="1:16" x14ac:dyDescent="0.25">
      <c r="A5885" s="31">
        <v>45870</v>
      </c>
      <c r="B5885" s="32" t="s">
        <v>74</v>
      </c>
      <c r="C5885" s="32" t="s">
        <v>75</v>
      </c>
      <c r="D5885" s="32" t="s">
        <v>77</v>
      </c>
      <c r="E5885" s="33">
        <v>39</v>
      </c>
      <c r="F5885" s="34">
        <v>17534.38</v>
      </c>
      <c r="G5885" s="34">
        <v>1136.31</v>
      </c>
      <c r="H5885" s="34">
        <v>9638.23</v>
      </c>
      <c r="I5885" s="34">
        <v>0</v>
      </c>
      <c r="J5885" s="35">
        <f t="shared" si="637"/>
        <v>16398.07</v>
      </c>
      <c r="K5885" s="35">
        <f t="shared" si="638"/>
        <v>6759.84</v>
      </c>
      <c r="L5885" s="35">
        <f t="shared" si="639"/>
        <v>6759.84</v>
      </c>
      <c r="M5885" s="36">
        <f t="shared" si="640"/>
        <v>0.41223387874304723</v>
      </c>
      <c r="N5885" s="37">
        <f t="shared" si="641"/>
        <v>2025</v>
      </c>
      <c r="O5885" s="38" t="str">
        <f t="shared" si="642"/>
        <v>Q3</v>
      </c>
      <c r="P5885" s="37">
        <f t="shared" si="643"/>
        <v>8</v>
      </c>
    </row>
    <row r="5886" spans="1:16" x14ac:dyDescent="0.25">
      <c r="A5886" s="31">
        <v>45870</v>
      </c>
      <c r="B5886" s="32" t="s">
        <v>74</v>
      </c>
      <c r="C5886" s="32" t="s">
        <v>78</v>
      </c>
      <c r="D5886" s="32" t="s">
        <v>76</v>
      </c>
      <c r="E5886" s="33">
        <v>438</v>
      </c>
      <c r="F5886" s="34">
        <v>190070.78</v>
      </c>
      <c r="G5886" s="34">
        <v>0</v>
      </c>
      <c r="H5886" s="34">
        <v>104229.24</v>
      </c>
      <c r="I5886" s="34">
        <v>0</v>
      </c>
      <c r="J5886" s="35">
        <f t="shared" si="637"/>
        <v>190070.78</v>
      </c>
      <c r="K5886" s="35">
        <f t="shared" si="638"/>
        <v>85841.54</v>
      </c>
      <c r="L5886" s="35">
        <f t="shared" si="639"/>
        <v>85841.54</v>
      </c>
      <c r="M5886" s="36">
        <f t="shared" si="640"/>
        <v>0.4516293351350481</v>
      </c>
      <c r="N5886" s="37">
        <f t="shared" si="641"/>
        <v>2025</v>
      </c>
      <c r="O5886" s="38" t="str">
        <f t="shared" si="642"/>
        <v>Q3</v>
      </c>
      <c r="P5886" s="37">
        <f t="shared" si="643"/>
        <v>8</v>
      </c>
    </row>
    <row r="5887" spans="1:16" x14ac:dyDescent="0.25">
      <c r="A5887" s="31">
        <v>45870</v>
      </c>
      <c r="B5887" s="32" t="s">
        <v>74</v>
      </c>
      <c r="C5887" s="32" t="s">
        <v>78</v>
      </c>
      <c r="D5887" s="32" t="s">
        <v>77</v>
      </c>
      <c r="E5887" s="33">
        <v>297</v>
      </c>
      <c r="F5887" s="34">
        <v>137583.57</v>
      </c>
      <c r="G5887" s="34">
        <v>31054.66</v>
      </c>
      <c r="H5887" s="34">
        <v>77864.12</v>
      </c>
      <c r="I5887" s="34">
        <v>0</v>
      </c>
      <c r="J5887" s="35">
        <f t="shared" si="637"/>
        <v>106528.91</v>
      </c>
      <c r="K5887" s="35">
        <f t="shared" si="638"/>
        <v>28664.790000000008</v>
      </c>
      <c r="L5887" s="35">
        <f t="shared" si="639"/>
        <v>28664.790000000008</v>
      </c>
      <c r="M5887" s="36">
        <f t="shared" si="640"/>
        <v>0.26907991455089519</v>
      </c>
      <c r="N5887" s="37">
        <f t="shared" si="641"/>
        <v>2025</v>
      </c>
      <c r="O5887" s="38" t="str">
        <f t="shared" si="642"/>
        <v>Q3</v>
      </c>
      <c r="P5887" s="37">
        <f t="shared" si="643"/>
        <v>8</v>
      </c>
    </row>
    <row r="5888" spans="1:16" x14ac:dyDescent="0.25">
      <c r="A5888" s="31">
        <v>45870</v>
      </c>
      <c r="B5888" s="32" t="s">
        <v>74</v>
      </c>
      <c r="C5888" s="32" t="s">
        <v>79</v>
      </c>
      <c r="D5888" s="32" t="s">
        <v>76</v>
      </c>
      <c r="E5888" s="33">
        <v>95</v>
      </c>
      <c r="F5888" s="34">
        <v>50211.76</v>
      </c>
      <c r="G5888" s="34">
        <v>0</v>
      </c>
      <c r="H5888" s="34">
        <v>26358.54</v>
      </c>
      <c r="I5888" s="34">
        <v>0</v>
      </c>
      <c r="J5888" s="35">
        <f t="shared" si="637"/>
        <v>50211.76</v>
      </c>
      <c r="K5888" s="35">
        <f t="shared" si="638"/>
        <v>23853.22</v>
      </c>
      <c r="L5888" s="35">
        <f t="shared" si="639"/>
        <v>23853.22</v>
      </c>
      <c r="M5888" s="36">
        <f t="shared" si="640"/>
        <v>0.47505245783059585</v>
      </c>
      <c r="N5888" s="37">
        <f t="shared" si="641"/>
        <v>2025</v>
      </c>
      <c r="O5888" s="38" t="str">
        <f t="shared" si="642"/>
        <v>Q3</v>
      </c>
      <c r="P5888" s="37">
        <f t="shared" si="643"/>
        <v>8</v>
      </c>
    </row>
    <row r="5889" spans="1:16" x14ac:dyDescent="0.25">
      <c r="A5889" s="31">
        <v>45870</v>
      </c>
      <c r="B5889" s="32" t="s">
        <v>74</v>
      </c>
      <c r="C5889" s="32" t="s">
        <v>79</v>
      </c>
      <c r="D5889" s="32" t="s">
        <v>77</v>
      </c>
      <c r="E5889" s="33">
        <v>16</v>
      </c>
      <c r="F5889" s="34">
        <v>5944.37</v>
      </c>
      <c r="G5889" s="34">
        <v>323.60000000000002</v>
      </c>
      <c r="H5889" s="34">
        <v>2946.7</v>
      </c>
      <c r="I5889" s="34">
        <v>0</v>
      </c>
      <c r="J5889" s="35">
        <f t="shared" si="637"/>
        <v>5620.7699999999995</v>
      </c>
      <c r="K5889" s="35">
        <f t="shared" si="638"/>
        <v>2674.0699999999997</v>
      </c>
      <c r="L5889" s="35">
        <f t="shared" si="639"/>
        <v>2674.0699999999997</v>
      </c>
      <c r="M5889" s="36">
        <f t="shared" si="640"/>
        <v>0.47574798470672164</v>
      </c>
      <c r="N5889" s="37">
        <f t="shared" si="641"/>
        <v>2025</v>
      </c>
      <c r="O5889" s="38" t="str">
        <f t="shared" si="642"/>
        <v>Q3</v>
      </c>
      <c r="P5889" s="37">
        <f t="shared" si="643"/>
        <v>8</v>
      </c>
    </row>
    <row r="5890" spans="1:16" x14ac:dyDescent="0.25">
      <c r="A5890" s="31">
        <v>45870</v>
      </c>
      <c r="B5890" s="32" t="s">
        <v>80</v>
      </c>
      <c r="C5890" s="32" t="s">
        <v>86</v>
      </c>
      <c r="D5890" s="32" t="s">
        <v>76</v>
      </c>
      <c r="E5890" s="33">
        <v>89</v>
      </c>
      <c r="F5890" s="34">
        <v>610442.57999999996</v>
      </c>
      <c r="G5890" s="34">
        <v>0</v>
      </c>
      <c r="H5890" s="34">
        <v>506188.79999999999</v>
      </c>
      <c r="I5890" s="34">
        <v>70151.28</v>
      </c>
      <c r="J5890" s="35">
        <f t="shared" ref="J5890:J5953" si="644">F5890-G5890</f>
        <v>610442.57999999996</v>
      </c>
      <c r="K5890" s="35">
        <f t="shared" ref="K5890:K5953" si="645">J5890-H5890</f>
        <v>104253.77999999997</v>
      </c>
      <c r="L5890" s="35">
        <f t="shared" ref="L5890:L5953" si="646">K5890-I5890</f>
        <v>34102.499999999971</v>
      </c>
      <c r="M5890" s="36">
        <f t="shared" ref="M5890:M5953" si="647">IF(J5890=0,0,K5890/J5890)</f>
        <v>0.17078392532840678</v>
      </c>
      <c r="N5890" s="37">
        <f t="shared" ref="N5890:N5953" si="648">YEAR(A5890)</f>
        <v>2025</v>
      </c>
      <c r="O5890" s="38" t="str">
        <f t="shared" ref="O5890:O5953" si="649">"Q"&amp;ROUNDUP(MONTH(A5890)/3,0)</f>
        <v>Q3</v>
      </c>
      <c r="P5890" s="37">
        <f t="shared" ref="P5890:P5953" si="650">MONTH(A5890)</f>
        <v>8</v>
      </c>
    </row>
    <row r="5891" spans="1:16" x14ac:dyDescent="0.25">
      <c r="A5891" s="31">
        <v>45870</v>
      </c>
      <c r="B5891" s="32" t="s">
        <v>80</v>
      </c>
      <c r="C5891" s="32" t="s">
        <v>86</v>
      </c>
      <c r="D5891" s="32" t="s">
        <v>77</v>
      </c>
      <c r="E5891" s="33">
        <v>18</v>
      </c>
      <c r="F5891" s="34">
        <v>141764.28</v>
      </c>
      <c r="G5891" s="34">
        <v>9416.1200000000008</v>
      </c>
      <c r="H5891" s="34">
        <v>114745.39</v>
      </c>
      <c r="I5891" s="34">
        <v>15245.93</v>
      </c>
      <c r="J5891" s="35">
        <f t="shared" si="644"/>
        <v>132348.16</v>
      </c>
      <c r="K5891" s="35">
        <f t="shared" si="645"/>
        <v>17602.770000000004</v>
      </c>
      <c r="L5891" s="35">
        <f t="shared" si="646"/>
        <v>2356.8400000000038</v>
      </c>
      <c r="M5891" s="36">
        <f t="shared" si="647"/>
        <v>0.13300351134462318</v>
      </c>
      <c r="N5891" s="37">
        <f t="shared" si="648"/>
        <v>2025</v>
      </c>
      <c r="O5891" s="38" t="str">
        <f t="shared" si="649"/>
        <v>Q3</v>
      </c>
      <c r="P5891" s="37">
        <f t="shared" si="650"/>
        <v>8</v>
      </c>
    </row>
    <row r="5892" spans="1:16" x14ac:dyDescent="0.25">
      <c r="A5892" s="31">
        <v>45870</v>
      </c>
      <c r="B5892" s="32" t="s">
        <v>80</v>
      </c>
      <c r="C5892" s="32" t="s">
        <v>75</v>
      </c>
      <c r="D5892" s="32" t="s">
        <v>76</v>
      </c>
      <c r="E5892" s="33">
        <v>67</v>
      </c>
      <c r="F5892" s="34">
        <v>438997</v>
      </c>
      <c r="G5892" s="34">
        <v>0</v>
      </c>
      <c r="H5892" s="34">
        <v>357442.03</v>
      </c>
      <c r="I5892" s="34">
        <v>0</v>
      </c>
      <c r="J5892" s="35">
        <f t="shared" si="644"/>
        <v>438997</v>
      </c>
      <c r="K5892" s="35">
        <f t="shared" si="645"/>
        <v>81554.969999999972</v>
      </c>
      <c r="L5892" s="35">
        <f t="shared" si="646"/>
        <v>81554.969999999972</v>
      </c>
      <c r="M5892" s="36">
        <f t="shared" si="647"/>
        <v>0.18577568867213209</v>
      </c>
      <c r="N5892" s="37">
        <f t="shared" si="648"/>
        <v>2025</v>
      </c>
      <c r="O5892" s="38" t="str">
        <f t="shared" si="649"/>
        <v>Q3</v>
      </c>
      <c r="P5892" s="37">
        <f t="shared" si="650"/>
        <v>8</v>
      </c>
    </row>
    <row r="5893" spans="1:16" x14ac:dyDescent="0.25">
      <c r="A5893" s="31">
        <v>45870</v>
      </c>
      <c r="B5893" s="32" t="s">
        <v>80</v>
      </c>
      <c r="C5893" s="32" t="s">
        <v>75</v>
      </c>
      <c r="D5893" s="32" t="s">
        <v>77</v>
      </c>
      <c r="E5893" s="33">
        <v>18</v>
      </c>
      <c r="F5893" s="34">
        <v>107106.58</v>
      </c>
      <c r="G5893" s="34">
        <v>6522.04</v>
      </c>
      <c r="H5893" s="34">
        <v>86182.9</v>
      </c>
      <c r="I5893" s="34">
        <v>0</v>
      </c>
      <c r="J5893" s="35">
        <f t="shared" si="644"/>
        <v>100584.54000000001</v>
      </c>
      <c r="K5893" s="35">
        <f t="shared" si="645"/>
        <v>14401.640000000014</v>
      </c>
      <c r="L5893" s="35">
        <f t="shared" si="646"/>
        <v>14401.640000000014</v>
      </c>
      <c r="M5893" s="36">
        <f t="shared" si="647"/>
        <v>0.14317945879157984</v>
      </c>
      <c r="N5893" s="37">
        <f t="shared" si="648"/>
        <v>2025</v>
      </c>
      <c r="O5893" s="38" t="str">
        <f t="shared" si="649"/>
        <v>Q3</v>
      </c>
      <c r="P5893" s="37">
        <f t="shared" si="650"/>
        <v>8</v>
      </c>
    </row>
    <row r="5894" spans="1:16" x14ac:dyDescent="0.25">
      <c r="A5894" s="31">
        <v>45870</v>
      </c>
      <c r="B5894" s="32" t="s">
        <v>80</v>
      </c>
      <c r="C5894" s="32" t="s">
        <v>78</v>
      </c>
      <c r="D5894" s="32" t="s">
        <v>76</v>
      </c>
      <c r="E5894" s="33">
        <v>71</v>
      </c>
      <c r="F5894" s="34">
        <v>419273.24</v>
      </c>
      <c r="G5894" s="34">
        <v>0</v>
      </c>
      <c r="H5894" s="34">
        <v>342615</v>
      </c>
      <c r="I5894" s="34">
        <v>0</v>
      </c>
      <c r="J5894" s="35">
        <f t="shared" si="644"/>
        <v>419273.24</v>
      </c>
      <c r="K5894" s="35">
        <f t="shared" si="645"/>
        <v>76658.239999999991</v>
      </c>
      <c r="L5894" s="35">
        <f t="shared" si="646"/>
        <v>76658.239999999991</v>
      </c>
      <c r="M5894" s="36">
        <f t="shared" si="647"/>
        <v>0.182835994970726</v>
      </c>
      <c r="N5894" s="37">
        <f t="shared" si="648"/>
        <v>2025</v>
      </c>
      <c r="O5894" s="38" t="str">
        <f t="shared" si="649"/>
        <v>Q3</v>
      </c>
      <c r="P5894" s="37">
        <f t="shared" si="650"/>
        <v>8</v>
      </c>
    </row>
    <row r="5895" spans="1:16" x14ac:dyDescent="0.25">
      <c r="A5895" s="31">
        <v>45870</v>
      </c>
      <c r="B5895" s="32" t="s">
        <v>80</v>
      </c>
      <c r="C5895" s="32" t="s">
        <v>78</v>
      </c>
      <c r="D5895" s="32" t="s">
        <v>77</v>
      </c>
      <c r="E5895" s="33">
        <v>58</v>
      </c>
      <c r="F5895" s="34">
        <v>317478.8</v>
      </c>
      <c r="G5895" s="34">
        <v>64046.98</v>
      </c>
      <c r="H5895" s="34">
        <v>259300.73</v>
      </c>
      <c r="I5895" s="34">
        <v>0</v>
      </c>
      <c r="J5895" s="35">
        <f t="shared" si="644"/>
        <v>253431.81999999998</v>
      </c>
      <c r="K5895" s="35">
        <f t="shared" si="645"/>
        <v>-5868.9100000000326</v>
      </c>
      <c r="L5895" s="35">
        <f t="shared" si="646"/>
        <v>-5868.9100000000326</v>
      </c>
      <c r="M5895" s="36">
        <f t="shared" si="647"/>
        <v>-2.3157747121099605E-2</v>
      </c>
      <c r="N5895" s="37">
        <f t="shared" si="648"/>
        <v>2025</v>
      </c>
      <c r="O5895" s="38" t="str">
        <f t="shared" si="649"/>
        <v>Q3</v>
      </c>
      <c r="P5895" s="37">
        <f t="shared" si="650"/>
        <v>8</v>
      </c>
    </row>
    <row r="5896" spans="1:16" x14ac:dyDescent="0.25">
      <c r="A5896" s="31">
        <v>45870</v>
      </c>
      <c r="B5896" s="32" t="s">
        <v>80</v>
      </c>
      <c r="C5896" s="32" t="s">
        <v>79</v>
      </c>
      <c r="D5896" s="32" t="s">
        <v>76</v>
      </c>
      <c r="E5896" s="33">
        <v>27</v>
      </c>
      <c r="F5896" s="34">
        <v>179805.28</v>
      </c>
      <c r="G5896" s="34">
        <v>0</v>
      </c>
      <c r="H5896" s="34">
        <v>146043.44</v>
      </c>
      <c r="I5896" s="34">
        <v>0</v>
      </c>
      <c r="J5896" s="35">
        <f t="shared" si="644"/>
        <v>179805.28</v>
      </c>
      <c r="K5896" s="35">
        <f t="shared" si="645"/>
        <v>33761.839999999997</v>
      </c>
      <c r="L5896" s="35">
        <f t="shared" si="646"/>
        <v>33761.839999999997</v>
      </c>
      <c r="M5896" s="36">
        <f t="shared" si="647"/>
        <v>0.18776890200332269</v>
      </c>
      <c r="N5896" s="37">
        <f t="shared" si="648"/>
        <v>2025</v>
      </c>
      <c r="O5896" s="38" t="str">
        <f t="shared" si="649"/>
        <v>Q3</v>
      </c>
      <c r="P5896" s="37">
        <f t="shared" si="650"/>
        <v>8</v>
      </c>
    </row>
    <row r="5897" spans="1:16" x14ac:dyDescent="0.25">
      <c r="A5897" s="31">
        <v>45870</v>
      </c>
      <c r="B5897" s="32" t="s">
        <v>80</v>
      </c>
      <c r="C5897" s="32" t="s">
        <v>79</v>
      </c>
      <c r="D5897" s="32" t="s">
        <v>77</v>
      </c>
      <c r="E5897" s="33">
        <v>4</v>
      </c>
      <c r="F5897" s="34">
        <v>14670.96</v>
      </c>
      <c r="G5897" s="34">
        <v>733.54</v>
      </c>
      <c r="H5897" s="34">
        <v>12116.38</v>
      </c>
      <c r="I5897" s="34">
        <v>0</v>
      </c>
      <c r="J5897" s="35">
        <f t="shared" si="644"/>
        <v>13937.419999999998</v>
      </c>
      <c r="K5897" s="35">
        <f t="shared" si="645"/>
        <v>1821.0399999999991</v>
      </c>
      <c r="L5897" s="35">
        <f t="shared" si="646"/>
        <v>1821.0399999999991</v>
      </c>
      <c r="M5897" s="36">
        <f t="shared" si="647"/>
        <v>0.13065832844242328</v>
      </c>
      <c r="N5897" s="37">
        <f t="shared" si="648"/>
        <v>2025</v>
      </c>
      <c r="O5897" s="38" t="str">
        <f t="shared" si="649"/>
        <v>Q3</v>
      </c>
      <c r="P5897" s="37">
        <f t="shared" si="650"/>
        <v>8</v>
      </c>
    </row>
    <row r="5898" spans="1:16" x14ac:dyDescent="0.25">
      <c r="A5898" s="31">
        <v>45870</v>
      </c>
      <c r="B5898" s="32" t="s">
        <v>81</v>
      </c>
      <c r="C5898" s="32" t="s">
        <v>86</v>
      </c>
      <c r="D5898" s="32" t="s">
        <v>76</v>
      </c>
      <c r="E5898" s="33">
        <v>170</v>
      </c>
      <c r="F5898" s="34">
        <v>136778.38</v>
      </c>
      <c r="G5898" s="34">
        <v>0</v>
      </c>
      <c r="H5898" s="34">
        <v>57858.25</v>
      </c>
      <c r="I5898" s="34">
        <v>15687.4</v>
      </c>
      <c r="J5898" s="35">
        <f t="shared" si="644"/>
        <v>136778.38</v>
      </c>
      <c r="K5898" s="35">
        <f t="shared" si="645"/>
        <v>78920.13</v>
      </c>
      <c r="L5898" s="35">
        <f t="shared" si="646"/>
        <v>63232.73</v>
      </c>
      <c r="M5898" s="36">
        <f t="shared" si="647"/>
        <v>0.57699272355762654</v>
      </c>
      <c r="N5898" s="37">
        <f t="shared" si="648"/>
        <v>2025</v>
      </c>
      <c r="O5898" s="38" t="str">
        <f t="shared" si="649"/>
        <v>Q3</v>
      </c>
      <c r="P5898" s="37">
        <f t="shared" si="650"/>
        <v>8</v>
      </c>
    </row>
    <row r="5899" spans="1:16" x14ac:dyDescent="0.25">
      <c r="A5899" s="31">
        <v>45870</v>
      </c>
      <c r="B5899" s="32" t="s">
        <v>81</v>
      </c>
      <c r="C5899" s="32" t="s">
        <v>86</v>
      </c>
      <c r="D5899" s="32" t="s">
        <v>77</v>
      </c>
      <c r="E5899" s="33">
        <v>42</v>
      </c>
      <c r="F5899" s="34">
        <v>32767.03</v>
      </c>
      <c r="G5899" s="34">
        <v>2144.2399999999998</v>
      </c>
      <c r="H5899" s="34">
        <v>13559.89</v>
      </c>
      <c r="I5899" s="34">
        <v>3563.13</v>
      </c>
      <c r="J5899" s="35">
        <f t="shared" si="644"/>
        <v>30622.79</v>
      </c>
      <c r="K5899" s="35">
        <f t="shared" si="645"/>
        <v>17062.900000000001</v>
      </c>
      <c r="L5899" s="35">
        <f t="shared" si="646"/>
        <v>13499.77</v>
      </c>
      <c r="M5899" s="36">
        <f t="shared" si="647"/>
        <v>0.55719612745932035</v>
      </c>
      <c r="N5899" s="37">
        <f t="shared" si="648"/>
        <v>2025</v>
      </c>
      <c r="O5899" s="38" t="str">
        <f t="shared" si="649"/>
        <v>Q3</v>
      </c>
      <c r="P5899" s="37">
        <f t="shared" si="650"/>
        <v>8</v>
      </c>
    </row>
    <row r="5900" spans="1:16" x14ac:dyDescent="0.25">
      <c r="A5900" s="31">
        <v>45870</v>
      </c>
      <c r="B5900" s="32" t="s">
        <v>81</v>
      </c>
      <c r="C5900" s="32" t="s">
        <v>75</v>
      </c>
      <c r="D5900" s="32" t="s">
        <v>76</v>
      </c>
      <c r="E5900" s="33">
        <v>134</v>
      </c>
      <c r="F5900" s="34">
        <v>109704.75</v>
      </c>
      <c r="G5900" s="34">
        <v>0</v>
      </c>
      <c r="H5900" s="34">
        <v>45675.87</v>
      </c>
      <c r="I5900" s="34">
        <v>0</v>
      </c>
      <c r="J5900" s="35">
        <f t="shared" si="644"/>
        <v>109704.75</v>
      </c>
      <c r="K5900" s="35">
        <f t="shared" si="645"/>
        <v>64028.88</v>
      </c>
      <c r="L5900" s="35">
        <f t="shared" si="646"/>
        <v>64028.88</v>
      </c>
      <c r="M5900" s="36">
        <f t="shared" si="647"/>
        <v>0.58364728965701118</v>
      </c>
      <c r="N5900" s="37">
        <f t="shared" si="648"/>
        <v>2025</v>
      </c>
      <c r="O5900" s="38" t="str">
        <f t="shared" si="649"/>
        <v>Q3</v>
      </c>
      <c r="P5900" s="37">
        <f t="shared" si="650"/>
        <v>8</v>
      </c>
    </row>
    <row r="5901" spans="1:16" x14ac:dyDescent="0.25">
      <c r="A5901" s="31">
        <v>45870</v>
      </c>
      <c r="B5901" s="32" t="s">
        <v>81</v>
      </c>
      <c r="C5901" s="32" t="s">
        <v>75</v>
      </c>
      <c r="D5901" s="32" t="s">
        <v>77</v>
      </c>
      <c r="E5901" s="33">
        <v>42</v>
      </c>
      <c r="F5901" s="34">
        <v>33221.15</v>
      </c>
      <c r="G5901" s="34">
        <v>2224.58</v>
      </c>
      <c r="H5901" s="34">
        <v>13986.27</v>
      </c>
      <c r="I5901" s="34">
        <v>0</v>
      </c>
      <c r="J5901" s="35">
        <f t="shared" si="644"/>
        <v>30996.57</v>
      </c>
      <c r="K5901" s="35">
        <f t="shared" si="645"/>
        <v>17010.3</v>
      </c>
      <c r="L5901" s="35">
        <f t="shared" si="646"/>
        <v>17010.3</v>
      </c>
      <c r="M5901" s="36">
        <f t="shared" si="647"/>
        <v>0.54878007469858758</v>
      </c>
      <c r="N5901" s="37">
        <f t="shared" si="648"/>
        <v>2025</v>
      </c>
      <c r="O5901" s="38" t="str">
        <f t="shared" si="649"/>
        <v>Q3</v>
      </c>
      <c r="P5901" s="37">
        <f t="shared" si="650"/>
        <v>8</v>
      </c>
    </row>
    <row r="5902" spans="1:16" x14ac:dyDescent="0.25">
      <c r="A5902" s="31">
        <v>45870</v>
      </c>
      <c r="B5902" s="32" t="s">
        <v>81</v>
      </c>
      <c r="C5902" s="32" t="s">
        <v>78</v>
      </c>
      <c r="D5902" s="32" t="s">
        <v>76</v>
      </c>
      <c r="E5902" s="33">
        <v>299</v>
      </c>
      <c r="F5902" s="34">
        <v>241935.78</v>
      </c>
      <c r="G5902" s="34">
        <v>0</v>
      </c>
      <c r="H5902" s="34">
        <v>102543.53</v>
      </c>
      <c r="I5902" s="34">
        <v>0</v>
      </c>
      <c r="J5902" s="35">
        <f t="shared" si="644"/>
        <v>241935.78</v>
      </c>
      <c r="K5902" s="35">
        <f t="shared" si="645"/>
        <v>139392.25</v>
      </c>
      <c r="L5902" s="35">
        <f t="shared" si="646"/>
        <v>139392.25</v>
      </c>
      <c r="M5902" s="36">
        <f t="shared" si="647"/>
        <v>0.57615392812092536</v>
      </c>
      <c r="N5902" s="37">
        <f t="shared" si="648"/>
        <v>2025</v>
      </c>
      <c r="O5902" s="38" t="str">
        <f t="shared" si="649"/>
        <v>Q3</v>
      </c>
      <c r="P5902" s="37">
        <f t="shared" si="650"/>
        <v>8</v>
      </c>
    </row>
    <row r="5903" spans="1:16" x14ac:dyDescent="0.25">
      <c r="A5903" s="31">
        <v>45870</v>
      </c>
      <c r="B5903" s="32" t="s">
        <v>81</v>
      </c>
      <c r="C5903" s="32" t="s">
        <v>78</v>
      </c>
      <c r="D5903" s="32" t="s">
        <v>77</v>
      </c>
      <c r="E5903" s="33">
        <v>182</v>
      </c>
      <c r="F5903" s="34">
        <v>141926.76</v>
      </c>
      <c r="G5903" s="34">
        <v>31506.99</v>
      </c>
      <c r="H5903" s="34">
        <v>60630.28</v>
      </c>
      <c r="I5903" s="34">
        <v>0</v>
      </c>
      <c r="J5903" s="35">
        <f t="shared" si="644"/>
        <v>110419.77</v>
      </c>
      <c r="K5903" s="35">
        <f t="shared" si="645"/>
        <v>49789.490000000005</v>
      </c>
      <c r="L5903" s="35">
        <f t="shared" si="646"/>
        <v>49789.490000000005</v>
      </c>
      <c r="M5903" s="36">
        <f t="shared" si="647"/>
        <v>0.4509110098671642</v>
      </c>
      <c r="N5903" s="37">
        <f t="shared" si="648"/>
        <v>2025</v>
      </c>
      <c r="O5903" s="38" t="str">
        <f t="shared" si="649"/>
        <v>Q3</v>
      </c>
      <c r="P5903" s="37">
        <f t="shared" si="650"/>
        <v>8</v>
      </c>
    </row>
    <row r="5904" spans="1:16" x14ac:dyDescent="0.25">
      <c r="A5904" s="31">
        <v>45870</v>
      </c>
      <c r="B5904" s="32" t="s">
        <v>81</v>
      </c>
      <c r="C5904" s="32" t="s">
        <v>79</v>
      </c>
      <c r="D5904" s="32" t="s">
        <v>76</v>
      </c>
      <c r="E5904" s="33">
        <v>43</v>
      </c>
      <c r="F5904" s="34">
        <v>35239.699999999997</v>
      </c>
      <c r="G5904" s="34">
        <v>0</v>
      </c>
      <c r="H5904" s="34">
        <v>15454.19</v>
      </c>
      <c r="I5904" s="34">
        <v>0</v>
      </c>
      <c r="J5904" s="35">
        <f t="shared" si="644"/>
        <v>35239.699999999997</v>
      </c>
      <c r="K5904" s="35">
        <f t="shared" si="645"/>
        <v>19785.509999999995</v>
      </c>
      <c r="L5904" s="35">
        <f t="shared" si="646"/>
        <v>19785.509999999995</v>
      </c>
      <c r="M5904" s="36">
        <f t="shared" si="647"/>
        <v>0.56145512021952504</v>
      </c>
      <c r="N5904" s="37">
        <f t="shared" si="648"/>
        <v>2025</v>
      </c>
      <c r="O5904" s="38" t="str">
        <f t="shared" si="649"/>
        <v>Q3</v>
      </c>
      <c r="P5904" s="37">
        <f t="shared" si="650"/>
        <v>8</v>
      </c>
    </row>
    <row r="5905" spans="1:16" x14ac:dyDescent="0.25">
      <c r="A5905" s="31">
        <v>45870</v>
      </c>
      <c r="B5905" s="32" t="s">
        <v>81</v>
      </c>
      <c r="C5905" s="32" t="s">
        <v>79</v>
      </c>
      <c r="D5905" s="32" t="s">
        <v>77</v>
      </c>
      <c r="E5905" s="33">
        <v>4</v>
      </c>
      <c r="F5905" s="34">
        <v>4201.9399999999996</v>
      </c>
      <c r="G5905" s="34">
        <v>210.1</v>
      </c>
      <c r="H5905" s="34">
        <v>1832.29</v>
      </c>
      <c r="I5905" s="34">
        <v>0</v>
      </c>
      <c r="J5905" s="35">
        <f t="shared" si="644"/>
        <v>3991.8399999999997</v>
      </c>
      <c r="K5905" s="35">
        <f t="shared" si="645"/>
        <v>2159.5499999999997</v>
      </c>
      <c r="L5905" s="35">
        <f t="shared" si="646"/>
        <v>2159.5499999999997</v>
      </c>
      <c r="M5905" s="36">
        <f t="shared" si="647"/>
        <v>0.54099112188865284</v>
      </c>
      <c r="N5905" s="37">
        <f t="shared" si="648"/>
        <v>2025</v>
      </c>
      <c r="O5905" s="38" t="str">
        <f t="shared" si="649"/>
        <v>Q3</v>
      </c>
      <c r="P5905" s="37">
        <f t="shared" si="650"/>
        <v>8</v>
      </c>
    </row>
    <row r="5906" spans="1:16" x14ac:dyDescent="0.25">
      <c r="A5906" s="31">
        <v>45870</v>
      </c>
      <c r="B5906" s="32" t="s">
        <v>82</v>
      </c>
      <c r="C5906" s="32" t="s">
        <v>86</v>
      </c>
      <c r="D5906" s="32" t="s">
        <v>76</v>
      </c>
      <c r="E5906" s="33">
        <v>402</v>
      </c>
      <c r="F5906" s="34">
        <v>45416.2</v>
      </c>
      <c r="G5906" s="34">
        <v>0</v>
      </c>
      <c r="H5906" s="34">
        <v>35512.239999999998</v>
      </c>
      <c r="I5906" s="34">
        <v>5248.89</v>
      </c>
      <c r="J5906" s="35">
        <f t="shared" si="644"/>
        <v>45416.2</v>
      </c>
      <c r="K5906" s="35">
        <f t="shared" si="645"/>
        <v>9903.9599999999991</v>
      </c>
      <c r="L5906" s="35">
        <f t="shared" si="646"/>
        <v>4655.0699999999988</v>
      </c>
      <c r="M5906" s="36">
        <f t="shared" si="647"/>
        <v>0.21807108476710954</v>
      </c>
      <c r="N5906" s="37">
        <f t="shared" si="648"/>
        <v>2025</v>
      </c>
      <c r="O5906" s="38" t="str">
        <f t="shared" si="649"/>
        <v>Q3</v>
      </c>
      <c r="P5906" s="37">
        <f t="shared" si="650"/>
        <v>8</v>
      </c>
    </row>
    <row r="5907" spans="1:16" x14ac:dyDescent="0.25">
      <c r="A5907" s="31">
        <v>45870</v>
      </c>
      <c r="B5907" s="32" t="s">
        <v>82</v>
      </c>
      <c r="C5907" s="32" t="s">
        <v>86</v>
      </c>
      <c r="D5907" s="32" t="s">
        <v>77</v>
      </c>
      <c r="E5907" s="33">
        <v>115</v>
      </c>
      <c r="F5907" s="34">
        <v>14463.06</v>
      </c>
      <c r="G5907" s="34">
        <v>1013.31</v>
      </c>
      <c r="H5907" s="34">
        <v>11429.92</v>
      </c>
      <c r="I5907" s="34">
        <v>1560.76</v>
      </c>
      <c r="J5907" s="35">
        <f t="shared" si="644"/>
        <v>13449.75</v>
      </c>
      <c r="K5907" s="35">
        <f t="shared" si="645"/>
        <v>2019.83</v>
      </c>
      <c r="L5907" s="35">
        <f t="shared" si="646"/>
        <v>459.06999999999994</v>
      </c>
      <c r="M5907" s="36">
        <f t="shared" si="647"/>
        <v>0.15017602557668358</v>
      </c>
      <c r="N5907" s="37">
        <f t="shared" si="648"/>
        <v>2025</v>
      </c>
      <c r="O5907" s="38" t="str">
        <f t="shared" si="649"/>
        <v>Q3</v>
      </c>
      <c r="P5907" s="37">
        <f t="shared" si="650"/>
        <v>8</v>
      </c>
    </row>
    <row r="5908" spans="1:16" x14ac:dyDescent="0.25">
      <c r="A5908" s="31">
        <v>45870</v>
      </c>
      <c r="B5908" s="32" t="s">
        <v>82</v>
      </c>
      <c r="C5908" s="32" t="s">
        <v>75</v>
      </c>
      <c r="D5908" s="32" t="s">
        <v>76</v>
      </c>
      <c r="E5908" s="33">
        <v>442</v>
      </c>
      <c r="F5908" s="34">
        <v>51690.41</v>
      </c>
      <c r="G5908" s="34">
        <v>0</v>
      </c>
      <c r="H5908" s="34">
        <v>40500.050000000003</v>
      </c>
      <c r="I5908" s="34">
        <v>0</v>
      </c>
      <c r="J5908" s="35">
        <f t="shared" si="644"/>
        <v>51690.41</v>
      </c>
      <c r="K5908" s="35">
        <f t="shared" si="645"/>
        <v>11190.36</v>
      </c>
      <c r="L5908" s="35">
        <f t="shared" si="646"/>
        <v>11190.36</v>
      </c>
      <c r="M5908" s="36">
        <f t="shared" si="647"/>
        <v>0.21648812613403531</v>
      </c>
      <c r="N5908" s="37">
        <f t="shared" si="648"/>
        <v>2025</v>
      </c>
      <c r="O5908" s="38" t="str">
        <f t="shared" si="649"/>
        <v>Q3</v>
      </c>
      <c r="P5908" s="37">
        <f t="shared" si="650"/>
        <v>8</v>
      </c>
    </row>
    <row r="5909" spans="1:16" x14ac:dyDescent="0.25">
      <c r="A5909" s="31">
        <v>45870</v>
      </c>
      <c r="B5909" s="32" t="s">
        <v>82</v>
      </c>
      <c r="C5909" s="32" t="s">
        <v>75</v>
      </c>
      <c r="D5909" s="32" t="s">
        <v>77</v>
      </c>
      <c r="E5909" s="33">
        <v>92</v>
      </c>
      <c r="F5909" s="34">
        <v>11158.67</v>
      </c>
      <c r="G5909" s="34">
        <v>666.92</v>
      </c>
      <c r="H5909" s="34">
        <v>8649.24</v>
      </c>
      <c r="I5909" s="34">
        <v>0</v>
      </c>
      <c r="J5909" s="35">
        <f t="shared" si="644"/>
        <v>10491.75</v>
      </c>
      <c r="K5909" s="35">
        <f t="shared" si="645"/>
        <v>1842.5100000000002</v>
      </c>
      <c r="L5909" s="35">
        <f t="shared" si="646"/>
        <v>1842.5100000000002</v>
      </c>
      <c r="M5909" s="36">
        <f t="shared" si="647"/>
        <v>0.1756151261705626</v>
      </c>
      <c r="N5909" s="37">
        <f t="shared" si="648"/>
        <v>2025</v>
      </c>
      <c r="O5909" s="38" t="str">
        <f t="shared" si="649"/>
        <v>Q3</v>
      </c>
      <c r="P5909" s="37">
        <f t="shared" si="650"/>
        <v>8</v>
      </c>
    </row>
    <row r="5910" spans="1:16" x14ac:dyDescent="0.25">
      <c r="A5910" s="31">
        <v>45870</v>
      </c>
      <c r="B5910" s="32" t="s">
        <v>82</v>
      </c>
      <c r="C5910" s="32" t="s">
        <v>78</v>
      </c>
      <c r="D5910" s="32" t="s">
        <v>76</v>
      </c>
      <c r="E5910" s="33">
        <v>1212</v>
      </c>
      <c r="F5910" s="34">
        <v>145808.09</v>
      </c>
      <c r="G5910" s="34">
        <v>0</v>
      </c>
      <c r="H5910" s="34">
        <v>113187.9</v>
      </c>
      <c r="I5910" s="34">
        <v>0</v>
      </c>
      <c r="J5910" s="35">
        <f t="shared" si="644"/>
        <v>145808.09</v>
      </c>
      <c r="K5910" s="35">
        <f t="shared" si="645"/>
        <v>32620.190000000002</v>
      </c>
      <c r="L5910" s="35">
        <f t="shared" si="646"/>
        <v>32620.190000000002</v>
      </c>
      <c r="M5910" s="36">
        <f t="shared" si="647"/>
        <v>0.2237200281548164</v>
      </c>
      <c r="N5910" s="37">
        <f t="shared" si="648"/>
        <v>2025</v>
      </c>
      <c r="O5910" s="38" t="str">
        <f t="shared" si="649"/>
        <v>Q3</v>
      </c>
      <c r="P5910" s="37">
        <f t="shared" si="650"/>
        <v>8</v>
      </c>
    </row>
    <row r="5911" spans="1:16" x14ac:dyDescent="0.25">
      <c r="A5911" s="31">
        <v>45870</v>
      </c>
      <c r="B5911" s="32" t="s">
        <v>82</v>
      </c>
      <c r="C5911" s="32" t="s">
        <v>78</v>
      </c>
      <c r="D5911" s="32" t="s">
        <v>77</v>
      </c>
      <c r="E5911" s="33">
        <v>888</v>
      </c>
      <c r="F5911" s="34">
        <v>109213.04</v>
      </c>
      <c r="G5911" s="34">
        <v>24449.09</v>
      </c>
      <c r="H5911" s="34">
        <v>84998.74</v>
      </c>
      <c r="I5911" s="34">
        <v>0</v>
      </c>
      <c r="J5911" s="35">
        <f t="shared" si="644"/>
        <v>84763.95</v>
      </c>
      <c r="K5911" s="35">
        <f t="shared" si="645"/>
        <v>-234.79000000000815</v>
      </c>
      <c r="L5911" s="35">
        <f t="shared" si="646"/>
        <v>-234.79000000000815</v>
      </c>
      <c r="M5911" s="36">
        <f t="shared" si="647"/>
        <v>-2.7699275458494817E-3</v>
      </c>
      <c r="N5911" s="37">
        <f t="shared" si="648"/>
        <v>2025</v>
      </c>
      <c r="O5911" s="38" t="str">
        <f t="shared" si="649"/>
        <v>Q3</v>
      </c>
      <c r="P5911" s="37">
        <f t="shared" si="650"/>
        <v>8</v>
      </c>
    </row>
    <row r="5912" spans="1:16" x14ac:dyDescent="0.25">
      <c r="A5912" s="31">
        <v>45870</v>
      </c>
      <c r="B5912" s="32" t="s">
        <v>82</v>
      </c>
      <c r="C5912" s="32" t="s">
        <v>79</v>
      </c>
      <c r="D5912" s="32" t="s">
        <v>76</v>
      </c>
      <c r="E5912" s="33">
        <v>146</v>
      </c>
      <c r="F5912" s="34">
        <v>19215.97</v>
      </c>
      <c r="G5912" s="34">
        <v>0</v>
      </c>
      <c r="H5912" s="34">
        <v>14894.88</v>
      </c>
      <c r="I5912" s="34">
        <v>0</v>
      </c>
      <c r="J5912" s="35">
        <f t="shared" si="644"/>
        <v>19215.97</v>
      </c>
      <c r="K5912" s="35">
        <f t="shared" si="645"/>
        <v>4321.090000000002</v>
      </c>
      <c r="L5912" s="35">
        <f t="shared" si="646"/>
        <v>4321.090000000002</v>
      </c>
      <c r="M5912" s="36">
        <f t="shared" si="647"/>
        <v>0.22486973074999606</v>
      </c>
      <c r="N5912" s="37">
        <f t="shared" si="648"/>
        <v>2025</v>
      </c>
      <c r="O5912" s="38" t="str">
        <f t="shared" si="649"/>
        <v>Q3</v>
      </c>
      <c r="P5912" s="37">
        <f t="shared" si="650"/>
        <v>8</v>
      </c>
    </row>
    <row r="5913" spans="1:16" x14ac:dyDescent="0.25">
      <c r="A5913" s="31">
        <v>45870</v>
      </c>
      <c r="B5913" s="32" t="s">
        <v>82</v>
      </c>
      <c r="C5913" s="32" t="s">
        <v>79</v>
      </c>
      <c r="D5913" s="32" t="s">
        <v>77</v>
      </c>
      <c r="E5913" s="33">
        <v>47</v>
      </c>
      <c r="F5913" s="34">
        <v>5059.9799999999996</v>
      </c>
      <c r="G5913" s="34">
        <v>290.98</v>
      </c>
      <c r="H5913" s="34">
        <v>3985.24</v>
      </c>
      <c r="I5913" s="34">
        <v>0</v>
      </c>
      <c r="J5913" s="35">
        <f t="shared" si="644"/>
        <v>4769</v>
      </c>
      <c r="K5913" s="35">
        <f t="shared" si="645"/>
        <v>783.76000000000022</v>
      </c>
      <c r="L5913" s="35">
        <f t="shared" si="646"/>
        <v>783.76000000000022</v>
      </c>
      <c r="M5913" s="36">
        <f t="shared" si="647"/>
        <v>0.16434472635772704</v>
      </c>
      <c r="N5913" s="37">
        <f t="shared" si="648"/>
        <v>2025</v>
      </c>
      <c r="O5913" s="38" t="str">
        <f t="shared" si="649"/>
        <v>Q3</v>
      </c>
      <c r="P5913" s="37">
        <f t="shared" si="650"/>
        <v>8</v>
      </c>
    </row>
    <row r="5914" spans="1:16" x14ac:dyDescent="0.25">
      <c r="A5914" s="31">
        <v>45870</v>
      </c>
      <c r="B5914" s="32" t="s">
        <v>83</v>
      </c>
      <c r="C5914" s="32" t="s">
        <v>86</v>
      </c>
      <c r="D5914" s="32" t="s">
        <v>76</v>
      </c>
      <c r="E5914" s="33">
        <v>192</v>
      </c>
      <c r="F5914" s="34">
        <v>116930.34</v>
      </c>
      <c r="G5914" s="34">
        <v>0</v>
      </c>
      <c r="H5914" s="34">
        <v>58601.52</v>
      </c>
      <c r="I5914" s="34">
        <v>13424.67</v>
      </c>
      <c r="J5914" s="35">
        <f t="shared" si="644"/>
        <v>116930.34</v>
      </c>
      <c r="K5914" s="35">
        <f t="shared" si="645"/>
        <v>58328.82</v>
      </c>
      <c r="L5914" s="35">
        <f t="shared" si="646"/>
        <v>44904.15</v>
      </c>
      <c r="M5914" s="36">
        <f t="shared" si="647"/>
        <v>0.49883392111918945</v>
      </c>
      <c r="N5914" s="37">
        <f t="shared" si="648"/>
        <v>2025</v>
      </c>
      <c r="O5914" s="38" t="str">
        <f t="shared" si="649"/>
        <v>Q3</v>
      </c>
      <c r="P5914" s="37">
        <f t="shared" si="650"/>
        <v>8</v>
      </c>
    </row>
    <row r="5915" spans="1:16" x14ac:dyDescent="0.25">
      <c r="A5915" s="31">
        <v>45870</v>
      </c>
      <c r="B5915" s="32" t="s">
        <v>83</v>
      </c>
      <c r="C5915" s="32" t="s">
        <v>86</v>
      </c>
      <c r="D5915" s="32" t="s">
        <v>77</v>
      </c>
      <c r="E5915" s="33">
        <v>37</v>
      </c>
      <c r="F5915" s="34">
        <v>23730.98</v>
      </c>
      <c r="G5915" s="34">
        <v>1501.36</v>
      </c>
      <c r="H5915" s="34">
        <v>11732.99</v>
      </c>
      <c r="I5915" s="34">
        <v>2597.73</v>
      </c>
      <c r="J5915" s="35">
        <f t="shared" si="644"/>
        <v>22229.62</v>
      </c>
      <c r="K5915" s="35">
        <f t="shared" si="645"/>
        <v>10496.63</v>
      </c>
      <c r="L5915" s="35">
        <f t="shared" si="646"/>
        <v>7898.9</v>
      </c>
      <c r="M5915" s="36">
        <f t="shared" si="647"/>
        <v>0.47219115756364705</v>
      </c>
      <c r="N5915" s="37">
        <f t="shared" si="648"/>
        <v>2025</v>
      </c>
      <c r="O5915" s="38" t="str">
        <f t="shared" si="649"/>
        <v>Q3</v>
      </c>
      <c r="P5915" s="37">
        <f t="shared" si="650"/>
        <v>8</v>
      </c>
    </row>
    <row r="5916" spans="1:16" x14ac:dyDescent="0.25">
      <c r="A5916" s="31">
        <v>45870</v>
      </c>
      <c r="B5916" s="32" t="s">
        <v>83</v>
      </c>
      <c r="C5916" s="32" t="s">
        <v>75</v>
      </c>
      <c r="D5916" s="32" t="s">
        <v>76</v>
      </c>
      <c r="E5916" s="33">
        <v>140</v>
      </c>
      <c r="F5916" s="34">
        <v>80931.679999999993</v>
      </c>
      <c r="G5916" s="34">
        <v>0</v>
      </c>
      <c r="H5916" s="34">
        <v>39904.639999999999</v>
      </c>
      <c r="I5916" s="34">
        <v>0</v>
      </c>
      <c r="J5916" s="35">
        <f t="shared" si="644"/>
        <v>80931.679999999993</v>
      </c>
      <c r="K5916" s="35">
        <f t="shared" si="645"/>
        <v>41027.039999999994</v>
      </c>
      <c r="L5916" s="35">
        <f t="shared" si="646"/>
        <v>41027.039999999994</v>
      </c>
      <c r="M5916" s="36">
        <f t="shared" si="647"/>
        <v>0.50693424379674312</v>
      </c>
      <c r="N5916" s="37">
        <f t="shared" si="648"/>
        <v>2025</v>
      </c>
      <c r="O5916" s="38" t="str">
        <f t="shared" si="649"/>
        <v>Q3</v>
      </c>
      <c r="P5916" s="37">
        <f t="shared" si="650"/>
        <v>8</v>
      </c>
    </row>
    <row r="5917" spans="1:16" x14ac:dyDescent="0.25">
      <c r="A5917" s="31">
        <v>45870</v>
      </c>
      <c r="B5917" s="32" t="s">
        <v>83</v>
      </c>
      <c r="C5917" s="32" t="s">
        <v>75</v>
      </c>
      <c r="D5917" s="32" t="s">
        <v>77</v>
      </c>
      <c r="E5917" s="33">
        <v>32</v>
      </c>
      <c r="F5917" s="34">
        <v>15502.75</v>
      </c>
      <c r="G5917" s="34">
        <v>1143.6600000000001</v>
      </c>
      <c r="H5917" s="34">
        <v>7860.64</v>
      </c>
      <c r="I5917" s="34">
        <v>0</v>
      </c>
      <c r="J5917" s="35">
        <f t="shared" si="644"/>
        <v>14359.09</v>
      </c>
      <c r="K5917" s="35">
        <f t="shared" si="645"/>
        <v>6498.45</v>
      </c>
      <c r="L5917" s="35">
        <f t="shared" si="646"/>
        <v>6498.45</v>
      </c>
      <c r="M5917" s="36">
        <f t="shared" si="647"/>
        <v>0.45256698021949859</v>
      </c>
      <c r="N5917" s="37">
        <f t="shared" si="648"/>
        <v>2025</v>
      </c>
      <c r="O5917" s="38" t="str">
        <f t="shared" si="649"/>
        <v>Q3</v>
      </c>
      <c r="P5917" s="37">
        <f t="shared" si="650"/>
        <v>8</v>
      </c>
    </row>
    <row r="5918" spans="1:16" x14ac:dyDescent="0.25">
      <c r="A5918" s="31">
        <v>45870</v>
      </c>
      <c r="B5918" s="32" t="s">
        <v>83</v>
      </c>
      <c r="C5918" s="32" t="s">
        <v>78</v>
      </c>
      <c r="D5918" s="32" t="s">
        <v>76</v>
      </c>
      <c r="E5918" s="33">
        <v>318</v>
      </c>
      <c r="F5918" s="34">
        <v>198428.57</v>
      </c>
      <c r="G5918" s="34">
        <v>0</v>
      </c>
      <c r="H5918" s="34">
        <v>100296.89</v>
      </c>
      <c r="I5918" s="34">
        <v>0</v>
      </c>
      <c r="J5918" s="35">
        <f t="shared" si="644"/>
        <v>198428.57</v>
      </c>
      <c r="K5918" s="35">
        <f t="shared" si="645"/>
        <v>98131.680000000008</v>
      </c>
      <c r="L5918" s="35">
        <f t="shared" si="646"/>
        <v>98131.680000000008</v>
      </c>
      <c r="M5918" s="36">
        <f t="shared" si="647"/>
        <v>0.49454410723213904</v>
      </c>
      <c r="N5918" s="37">
        <f t="shared" si="648"/>
        <v>2025</v>
      </c>
      <c r="O5918" s="38" t="str">
        <f t="shared" si="649"/>
        <v>Q3</v>
      </c>
      <c r="P5918" s="37">
        <f t="shared" si="650"/>
        <v>8</v>
      </c>
    </row>
    <row r="5919" spans="1:16" x14ac:dyDescent="0.25">
      <c r="A5919" s="31">
        <v>45870</v>
      </c>
      <c r="B5919" s="32" t="s">
        <v>83</v>
      </c>
      <c r="C5919" s="32" t="s">
        <v>78</v>
      </c>
      <c r="D5919" s="32" t="s">
        <v>77</v>
      </c>
      <c r="E5919" s="33">
        <v>253</v>
      </c>
      <c r="F5919" s="34">
        <v>168917.94</v>
      </c>
      <c r="G5919" s="34">
        <v>35538.410000000003</v>
      </c>
      <c r="H5919" s="34">
        <v>84852.2</v>
      </c>
      <c r="I5919" s="34">
        <v>0</v>
      </c>
      <c r="J5919" s="35">
        <f t="shared" si="644"/>
        <v>133379.53</v>
      </c>
      <c r="K5919" s="35">
        <f t="shared" si="645"/>
        <v>48527.33</v>
      </c>
      <c r="L5919" s="35">
        <f t="shared" si="646"/>
        <v>48527.33</v>
      </c>
      <c r="M5919" s="36">
        <f t="shared" si="647"/>
        <v>0.36382891737585221</v>
      </c>
      <c r="N5919" s="37">
        <f t="shared" si="648"/>
        <v>2025</v>
      </c>
      <c r="O5919" s="38" t="str">
        <f t="shared" si="649"/>
        <v>Q3</v>
      </c>
      <c r="P5919" s="37">
        <f t="shared" si="650"/>
        <v>8</v>
      </c>
    </row>
    <row r="5920" spans="1:16" x14ac:dyDescent="0.25">
      <c r="A5920" s="31">
        <v>45870</v>
      </c>
      <c r="B5920" s="32" t="s">
        <v>83</v>
      </c>
      <c r="C5920" s="32" t="s">
        <v>79</v>
      </c>
      <c r="D5920" s="32" t="s">
        <v>76</v>
      </c>
      <c r="E5920" s="33">
        <v>46</v>
      </c>
      <c r="F5920" s="34">
        <v>37427.93</v>
      </c>
      <c r="G5920" s="34">
        <v>0</v>
      </c>
      <c r="H5920" s="34">
        <v>19270.05</v>
      </c>
      <c r="I5920" s="34">
        <v>0</v>
      </c>
      <c r="J5920" s="35">
        <f t="shared" si="644"/>
        <v>37427.93</v>
      </c>
      <c r="K5920" s="35">
        <f t="shared" si="645"/>
        <v>18157.88</v>
      </c>
      <c r="L5920" s="35">
        <f t="shared" si="646"/>
        <v>18157.88</v>
      </c>
      <c r="M5920" s="36">
        <f t="shared" si="647"/>
        <v>0.48514251255679919</v>
      </c>
      <c r="N5920" s="37">
        <f t="shared" si="648"/>
        <v>2025</v>
      </c>
      <c r="O5920" s="38" t="str">
        <f t="shared" si="649"/>
        <v>Q3</v>
      </c>
      <c r="P5920" s="37">
        <f t="shared" si="650"/>
        <v>8</v>
      </c>
    </row>
    <row r="5921" spans="1:16" x14ac:dyDescent="0.25">
      <c r="A5921" s="31">
        <v>45870</v>
      </c>
      <c r="B5921" s="32" t="s">
        <v>83</v>
      </c>
      <c r="C5921" s="32" t="s">
        <v>79</v>
      </c>
      <c r="D5921" s="32" t="s">
        <v>77</v>
      </c>
      <c r="E5921" s="33">
        <v>7</v>
      </c>
      <c r="F5921" s="34">
        <v>3517.17</v>
      </c>
      <c r="G5921" s="34">
        <v>227.7</v>
      </c>
      <c r="H5921" s="34">
        <v>1625.81</v>
      </c>
      <c r="I5921" s="34">
        <v>0</v>
      </c>
      <c r="J5921" s="35">
        <f t="shared" si="644"/>
        <v>3289.4700000000003</v>
      </c>
      <c r="K5921" s="35">
        <f t="shared" si="645"/>
        <v>1663.6600000000003</v>
      </c>
      <c r="L5921" s="35">
        <f t="shared" si="646"/>
        <v>1663.6600000000003</v>
      </c>
      <c r="M5921" s="36">
        <f t="shared" si="647"/>
        <v>0.50575320644359123</v>
      </c>
      <c r="N5921" s="37">
        <f t="shared" si="648"/>
        <v>2025</v>
      </c>
      <c r="O5921" s="38" t="str">
        <f t="shared" si="649"/>
        <v>Q3</v>
      </c>
      <c r="P5921" s="37">
        <f t="shared" si="650"/>
        <v>8</v>
      </c>
    </row>
    <row r="5922" spans="1:16" x14ac:dyDescent="0.25">
      <c r="A5922" s="31">
        <v>45870</v>
      </c>
      <c r="B5922" s="32" t="s">
        <v>84</v>
      </c>
      <c r="C5922" s="32" t="s">
        <v>86</v>
      </c>
      <c r="D5922" s="32" t="s">
        <v>76</v>
      </c>
      <c r="E5922" s="33">
        <v>109</v>
      </c>
      <c r="F5922" s="34">
        <v>498928.61</v>
      </c>
      <c r="G5922" s="34">
        <v>0</v>
      </c>
      <c r="H5922" s="34">
        <v>400022.14</v>
      </c>
      <c r="I5922" s="34">
        <v>57309.53</v>
      </c>
      <c r="J5922" s="35">
        <f t="shared" si="644"/>
        <v>498928.61</v>
      </c>
      <c r="K5922" s="35">
        <f t="shared" si="645"/>
        <v>98906.469999999972</v>
      </c>
      <c r="L5922" s="35">
        <f t="shared" si="646"/>
        <v>41596.939999999973</v>
      </c>
      <c r="M5922" s="36">
        <f t="shared" si="647"/>
        <v>0.19823771982127858</v>
      </c>
      <c r="N5922" s="37">
        <f t="shared" si="648"/>
        <v>2025</v>
      </c>
      <c r="O5922" s="38" t="str">
        <f t="shared" si="649"/>
        <v>Q3</v>
      </c>
      <c r="P5922" s="37">
        <f t="shared" si="650"/>
        <v>8</v>
      </c>
    </row>
    <row r="5923" spans="1:16" x14ac:dyDescent="0.25">
      <c r="A5923" s="31">
        <v>45870</v>
      </c>
      <c r="B5923" s="32" t="s">
        <v>84</v>
      </c>
      <c r="C5923" s="32" t="s">
        <v>86</v>
      </c>
      <c r="D5923" s="32" t="s">
        <v>77</v>
      </c>
      <c r="E5923" s="33">
        <v>20</v>
      </c>
      <c r="F5923" s="34">
        <v>91496.31</v>
      </c>
      <c r="G5923" s="34">
        <v>5743.65</v>
      </c>
      <c r="H5923" s="34">
        <v>74038.17</v>
      </c>
      <c r="I5923" s="34">
        <v>9959.9599999999991</v>
      </c>
      <c r="J5923" s="35">
        <f t="shared" si="644"/>
        <v>85752.66</v>
      </c>
      <c r="K5923" s="35">
        <f t="shared" si="645"/>
        <v>11714.490000000005</v>
      </c>
      <c r="L5923" s="35">
        <f t="shared" si="646"/>
        <v>1754.5300000000061</v>
      </c>
      <c r="M5923" s="36">
        <f t="shared" si="647"/>
        <v>0.13660789064735723</v>
      </c>
      <c r="N5923" s="37">
        <f t="shared" si="648"/>
        <v>2025</v>
      </c>
      <c r="O5923" s="38" t="str">
        <f t="shared" si="649"/>
        <v>Q3</v>
      </c>
      <c r="P5923" s="37">
        <f t="shared" si="650"/>
        <v>8</v>
      </c>
    </row>
    <row r="5924" spans="1:16" x14ac:dyDescent="0.25">
      <c r="A5924" s="31">
        <v>45870</v>
      </c>
      <c r="B5924" s="32" t="s">
        <v>84</v>
      </c>
      <c r="C5924" s="32" t="s">
        <v>75</v>
      </c>
      <c r="D5924" s="32" t="s">
        <v>76</v>
      </c>
      <c r="E5924" s="33">
        <v>99</v>
      </c>
      <c r="F5924" s="34">
        <v>387474.22</v>
      </c>
      <c r="G5924" s="34">
        <v>0</v>
      </c>
      <c r="H5924" s="34">
        <v>296866.37</v>
      </c>
      <c r="I5924" s="34">
        <v>0</v>
      </c>
      <c r="J5924" s="35">
        <f t="shared" si="644"/>
        <v>387474.22</v>
      </c>
      <c r="K5924" s="35">
        <f t="shared" si="645"/>
        <v>90607.849999999977</v>
      </c>
      <c r="L5924" s="35">
        <f t="shared" si="646"/>
        <v>90607.849999999977</v>
      </c>
      <c r="M5924" s="36">
        <f t="shared" si="647"/>
        <v>0.23384226697714233</v>
      </c>
      <c r="N5924" s="37">
        <f t="shared" si="648"/>
        <v>2025</v>
      </c>
      <c r="O5924" s="38" t="str">
        <f t="shared" si="649"/>
        <v>Q3</v>
      </c>
      <c r="P5924" s="37">
        <f t="shared" si="650"/>
        <v>8</v>
      </c>
    </row>
    <row r="5925" spans="1:16" x14ac:dyDescent="0.25">
      <c r="A5925" s="31">
        <v>45870</v>
      </c>
      <c r="B5925" s="32" t="s">
        <v>84</v>
      </c>
      <c r="C5925" s="32" t="s">
        <v>75</v>
      </c>
      <c r="D5925" s="32" t="s">
        <v>77</v>
      </c>
      <c r="E5925" s="33">
        <v>22</v>
      </c>
      <c r="F5925" s="34">
        <v>109384.47</v>
      </c>
      <c r="G5925" s="34">
        <v>7064.95</v>
      </c>
      <c r="H5925" s="34">
        <v>90502.14</v>
      </c>
      <c r="I5925" s="34">
        <v>0</v>
      </c>
      <c r="J5925" s="35">
        <f t="shared" si="644"/>
        <v>102319.52</v>
      </c>
      <c r="K5925" s="35">
        <f t="shared" si="645"/>
        <v>11817.380000000005</v>
      </c>
      <c r="L5925" s="35">
        <f t="shared" si="646"/>
        <v>11817.380000000005</v>
      </c>
      <c r="M5925" s="36">
        <f t="shared" si="647"/>
        <v>0.11549487331449565</v>
      </c>
      <c r="N5925" s="37">
        <f t="shared" si="648"/>
        <v>2025</v>
      </c>
      <c r="O5925" s="38" t="str">
        <f t="shared" si="649"/>
        <v>Q3</v>
      </c>
      <c r="P5925" s="37">
        <f t="shared" si="650"/>
        <v>8</v>
      </c>
    </row>
    <row r="5926" spans="1:16" x14ac:dyDescent="0.25">
      <c r="A5926" s="31">
        <v>45870</v>
      </c>
      <c r="B5926" s="32" t="s">
        <v>84</v>
      </c>
      <c r="C5926" s="32" t="s">
        <v>78</v>
      </c>
      <c r="D5926" s="32" t="s">
        <v>76</v>
      </c>
      <c r="E5926" s="33">
        <v>118</v>
      </c>
      <c r="F5926" s="34">
        <v>511597.76</v>
      </c>
      <c r="G5926" s="34">
        <v>0</v>
      </c>
      <c r="H5926" s="34">
        <v>397727.25</v>
      </c>
      <c r="I5926" s="34">
        <v>0</v>
      </c>
      <c r="J5926" s="35">
        <f t="shared" si="644"/>
        <v>511597.76</v>
      </c>
      <c r="K5926" s="35">
        <f t="shared" si="645"/>
        <v>113870.51000000001</v>
      </c>
      <c r="L5926" s="35">
        <f t="shared" si="646"/>
        <v>113870.51000000001</v>
      </c>
      <c r="M5926" s="36">
        <f t="shared" si="647"/>
        <v>0.22257820284435961</v>
      </c>
      <c r="N5926" s="37">
        <f t="shared" si="648"/>
        <v>2025</v>
      </c>
      <c r="O5926" s="38" t="str">
        <f t="shared" si="649"/>
        <v>Q3</v>
      </c>
      <c r="P5926" s="37">
        <f t="shared" si="650"/>
        <v>8</v>
      </c>
    </row>
    <row r="5927" spans="1:16" x14ac:dyDescent="0.25">
      <c r="A5927" s="31">
        <v>45870</v>
      </c>
      <c r="B5927" s="32" t="s">
        <v>84</v>
      </c>
      <c r="C5927" s="32" t="s">
        <v>78</v>
      </c>
      <c r="D5927" s="32" t="s">
        <v>77</v>
      </c>
      <c r="E5927" s="33">
        <v>77</v>
      </c>
      <c r="F5927" s="34">
        <v>314324.99</v>
      </c>
      <c r="G5927" s="34">
        <v>73059.64</v>
      </c>
      <c r="H5927" s="34">
        <v>247338.51</v>
      </c>
      <c r="I5927" s="34">
        <v>0</v>
      </c>
      <c r="J5927" s="35">
        <f t="shared" si="644"/>
        <v>241265.34999999998</v>
      </c>
      <c r="K5927" s="35">
        <f t="shared" si="645"/>
        <v>-6073.1600000000326</v>
      </c>
      <c r="L5927" s="35">
        <f t="shared" si="646"/>
        <v>-6073.1600000000326</v>
      </c>
      <c r="M5927" s="36">
        <f t="shared" si="647"/>
        <v>-2.5172118582299667E-2</v>
      </c>
      <c r="N5927" s="37">
        <f t="shared" si="648"/>
        <v>2025</v>
      </c>
      <c r="O5927" s="38" t="str">
        <f t="shared" si="649"/>
        <v>Q3</v>
      </c>
      <c r="P5927" s="37">
        <f t="shared" si="650"/>
        <v>8</v>
      </c>
    </row>
    <row r="5928" spans="1:16" x14ac:dyDescent="0.25">
      <c r="A5928" s="31">
        <v>45870</v>
      </c>
      <c r="B5928" s="32" t="s">
        <v>84</v>
      </c>
      <c r="C5928" s="32" t="s">
        <v>79</v>
      </c>
      <c r="D5928" s="32" t="s">
        <v>76</v>
      </c>
      <c r="E5928" s="33">
        <v>28</v>
      </c>
      <c r="F5928" s="34">
        <v>98896.320000000007</v>
      </c>
      <c r="G5928" s="34">
        <v>0</v>
      </c>
      <c r="H5928" s="34">
        <v>76641.11</v>
      </c>
      <c r="I5928" s="34">
        <v>0</v>
      </c>
      <c r="J5928" s="35">
        <f t="shared" si="644"/>
        <v>98896.320000000007</v>
      </c>
      <c r="K5928" s="35">
        <f t="shared" si="645"/>
        <v>22255.210000000006</v>
      </c>
      <c r="L5928" s="35">
        <f t="shared" si="646"/>
        <v>22255.210000000006</v>
      </c>
      <c r="M5928" s="36">
        <f t="shared" si="647"/>
        <v>0.22503577483975143</v>
      </c>
      <c r="N5928" s="37">
        <f t="shared" si="648"/>
        <v>2025</v>
      </c>
      <c r="O5928" s="38" t="str">
        <f t="shared" si="649"/>
        <v>Q3</v>
      </c>
      <c r="P5928" s="37">
        <f t="shared" si="650"/>
        <v>8</v>
      </c>
    </row>
    <row r="5929" spans="1:16" x14ac:dyDescent="0.25">
      <c r="A5929" s="31">
        <v>45870</v>
      </c>
      <c r="B5929" s="32" t="s">
        <v>84</v>
      </c>
      <c r="C5929" s="32" t="s">
        <v>79</v>
      </c>
      <c r="D5929" s="32" t="s">
        <v>77</v>
      </c>
      <c r="E5929" s="33">
        <v>2</v>
      </c>
      <c r="F5929" s="34">
        <v>3009.24</v>
      </c>
      <c r="G5929" s="34">
        <v>150.46</v>
      </c>
      <c r="H5929" s="34">
        <v>1975.02</v>
      </c>
      <c r="I5929" s="34">
        <v>0</v>
      </c>
      <c r="J5929" s="35">
        <f t="shared" si="644"/>
        <v>2858.7799999999997</v>
      </c>
      <c r="K5929" s="35">
        <f t="shared" si="645"/>
        <v>883.75999999999976</v>
      </c>
      <c r="L5929" s="35">
        <f t="shared" si="646"/>
        <v>883.75999999999976</v>
      </c>
      <c r="M5929" s="36">
        <f t="shared" si="647"/>
        <v>0.30913886343125385</v>
      </c>
      <c r="N5929" s="37">
        <f t="shared" si="648"/>
        <v>2025</v>
      </c>
      <c r="O5929" s="38" t="str">
        <f t="shared" si="649"/>
        <v>Q3</v>
      </c>
      <c r="P5929" s="37">
        <f t="shared" si="650"/>
        <v>8</v>
      </c>
    </row>
    <row r="5930" spans="1:16" x14ac:dyDescent="0.25">
      <c r="A5930" s="31">
        <v>45870</v>
      </c>
      <c r="B5930" s="32" t="s">
        <v>85</v>
      </c>
      <c r="C5930" s="32" t="s">
        <v>86</v>
      </c>
      <c r="D5930" s="32" t="s">
        <v>76</v>
      </c>
      <c r="E5930" s="33">
        <v>78</v>
      </c>
      <c r="F5930" s="34">
        <v>102445.67</v>
      </c>
      <c r="G5930" s="34">
        <v>0</v>
      </c>
      <c r="H5930" s="34">
        <v>52981.31</v>
      </c>
      <c r="I5930" s="34">
        <v>11747.9</v>
      </c>
      <c r="J5930" s="35">
        <f t="shared" si="644"/>
        <v>102445.67</v>
      </c>
      <c r="K5930" s="35">
        <f t="shared" si="645"/>
        <v>49464.36</v>
      </c>
      <c r="L5930" s="35">
        <f t="shared" si="646"/>
        <v>37716.46</v>
      </c>
      <c r="M5930" s="36">
        <f t="shared" si="647"/>
        <v>0.4828350480796309</v>
      </c>
      <c r="N5930" s="37">
        <f t="shared" si="648"/>
        <v>2025</v>
      </c>
      <c r="O5930" s="38" t="str">
        <f t="shared" si="649"/>
        <v>Q3</v>
      </c>
      <c r="P5930" s="37">
        <f t="shared" si="650"/>
        <v>8</v>
      </c>
    </row>
    <row r="5931" spans="1:16" x14ac:dyDescent="0.25">
      <c r="A5931" s="31">
        <v>45870</v>
      </c>
      <c r="B5931" s="32" t="s">
        <v>85</v>
      </c>
      <c r="C5931" s="32" t="s">
        <v>86</v>
      </c>
      <c r="D5931" s="32" t="s">
        <v>77</v>
      </c>
      <c r="E5931" s="33">
        <v>7</v>
      </c>
      <c r="F5931" s="34">
        <v>12552.05</v>
      </c>
      <c r="G5931" s="34">
        <v>699.95</v>
      </c>
      <c r="H5931" s="34">
        <v>7282.05</v>
      </c>
      <c r="I5931" s="34">
        <v>1381.43</v>
      </c>
      <c r="J5931" s="35">
        <f t="shared" si="644"/>
        <v>11852.099999999999</v>
      </c>
      <c r="K5931" s="35">
        <f t="shared" si="645"/>
        <v>4570.0499999999984</v>
      </c>
      <c r="L5931" s="35">
        <f t="shared" si="646"/>
        <v>3188.6199999999981</v>
      </c>
      <c r="M5931" s="36">
        <f t="shared" si="647"/>
        <v>0.38558989546156369</v>
      </c>
      <c r="N5931" s="37">
        <f t="shared" si="648"/>
        <v>2025</v>
      </c>
      <c r="O5931" s="38" t="str">
        <f t="shared" si="649"/>
        <v>Q3</v>
      </c>
      <c r="P5931" s="37">
        <f t="shared" si="650"/>
        <v>8</v>
      </c>
    </row>
    <row r="5932" spans="1:16" x14ac:dyDescent="0.25">
      <c r="A5932" s="31">
        <v>45870</v>
      </c>
      <c r="B5932" s="32" t="s">
        <v>85</v>
      </c>
      <c r="C5932" s="32" t="s">
        <v>75</v>
      </c>
      <c r="D5932" s="32" t="s">
        <v>76</v>
      </c>
      <c r="E5932" s="33">
        <v>56</v>
      </c>
      <c r="F5932" s="34">
        <v>77088.25</v>
      </c>
      <c r="G5932" s="34">
        <v>0</v>
      </c>
      <c r="H5932" s="34">
        <v>38322.03</v>
      </c>
      <c r="I5932" s="34">
        <v>0</v>
      </c>
      <c r="J5932" s="35">
        <f t="shared" si="644"/>
        <v>77088.25</v>
      </c>
      <c r="K5932" s="35">
        <f t="shared" si="645"/>
        <v>38766.22</v>
      </c>
      <c r="L5932" s="35">
        <f t="shared" si="646"/>
        <v>38766.22</v>
      </c>
      <c r="M5932" s="36">
        <f t="shared" si="647"/>
        <v>0.50288104866824712</v>
      </c>
      <c r="N5932" s="37">
        <f t="shared" si="648"/>
        <v>2025</v>
      </c>
      <c r="O5932" s="38" t="str">
        <f t="shared" si="649"/>
        <v>Q3</v>
      </c>
      <c r="P5932" s="37">
        <f t="shared" si="650"/>
        <v>8</v>
      </c>
    </row>
    <row r="5933" spans="1:16" x14ac:dyDescent="0.25">
      <c r="A5933" s="31">
        <v>45870</v>
      </c>
      <c r="B5933" s="32" t="s">
        <v>85</v>
      </c>
      <c r="C5933" s="32" t="s">
        <v>75</v>
      </c>
      <c r="D5933" s="32" t="s">
        <v>77</v>
      </c>
      <c r="E5933" s="33">
        <v>20</v>
      </c>
      <c r="F5933" s="34">
        <v>26877.61</v>
      </c>
      <c r="G5933" s="34">
        <v>1888.36</v>
      </c>
      <c r="H5933" s="34">
        <v>13466.81</v>
      </c>
      <c r="I5933" s="34">
        <v>0</v>
      </c>
      <c r="J5933" s="35">
        <f t="shared" si="644"/>
        <v>24989.25</v>
      </c>
      <c r="K5933" s="35">
        <f t="shared" si="645"/>
        <v>11522.44</v>
      </c>
      <c r="L5933" s="35">
        <f t="shared" si="646"/>
        <v>11522.44</v>
      </c>
      <c r="M5933" s="36">
        <f t="shared" si="647"/>
        <v>0.46109587122462659</v>
      </c>
      <c r="N5933" s="37">
        <f t="shared" si="648"/>
        <v>2025</v>
      </c>
      <c r="O5933" s="38" t="str">
        <f t="shared" si="649"/>
        <v>Q3</v>
      </c>
      <c r="P5933" s="37">
        <f t="shared" si="650"/>
        <v>8</v>
      </c>
    </row>
    <row r="5934" spans="1:16" x14ac:dyDescent="0.25">
      <c r="A5934" s="31">
        <v>45870</v>
      </c>
      <c r="B5934" s="32" t="s">
        <v>85</v>
      </c>
      <c r="C5934" s="32" t="s">
        <v>78</v>
      </c>
      <c r="D5934" s="32" t="s">
        <v>76</v>
      </c>
      <c r="E5934" s="33">
        <v>139</v>
      </c>
      <c r="F5934" s="34">
        <v>184631.01</v>
      </c>
      <c r="G5934" s="34">
        <v>0</v>
      </c>
      <c r="H5934" s="34">
        <v>96491.09</v>
      </c>
      <c r="I5934" s="34">
        <v>0</v>
      </c>
      <c r="J5934" s="35">
        <f t="shared" si="644"/>
        <v>184631.01</v>
      </c>
      <c r="K5934" s="35">
        <f t="shared" si="645"/>
        <v>88139.920000000013</v>
      </c>
      <c r="L5934" s="35">
        <f t="shared" si="646"/>
        <v>88139.920000000013</v>
      </c>
      <c r="M5934" s="36">
        <f t="shared" si="647"/>
        <v>0.47738416206464995</v>
      </c>
      <c r="N5934" s="37">
        <f t="shared" si="648"/>
        <v>2025</v>
      </c>
      <c r="O5934" s="38" t="str">
        <f t="shared" si="649"/>
        <v>Q3</v>
      </c>
      <c r="P5934" s="37">
        <f t="shared" si="650"/>
        <v>8</v>
      </c>
    </row>
    <row r="5935" spans="1:16" x14ac:dyDescent="0.25">
      <c r="A5935" s="31">
        <v>45870</v>
      </c>
      <c r="B5935" s="32" t="s">
        <v>85</v>
      </c>
      <c r="C5935" s="32" t="s">
        <v>78</v>
      </c>
      <c r="D5935" s="32" t="s">
        <v>77</v>
      </c>
      <c r="E5935" s="33">
        <v>91</v>
      </c>
      <c r="F5935" s="34">
        <v>117751.25</v>
      </c>
      <c r="G5935" s="34">
        <v>24917.95</v>
      </c>
      <c r="H5935" s="34">
        <v>62874.48</v>
      </c>
      <c r="I5935" s="34">
        <v>0</v>
      </c>
      <c r="J5935" s="35">
        <f t="shared" si="644"/>
        <v>92833.3</v>
      </c>
      <c r="K5935" s="35">
        <f t="shared" si="645"/>
        <v>29958.82</v>
      </c>
      <c r="L5935" s="35">
        <f t="shared" si="646"/>
        <v>29958.82</v>
      </c>
      <c r="M5935" s="36">
        <f t="shared" si="647"/>
        <v>0.32271630977246313</v>
      </c>
      <c r="N5935" s="37">
        <f t="shared" si="648"/>
        <v>2025</v>
      </c>
      <c r="O5935" s="38" t="str">
        <f t="shared" si="649"/>
        <v>Q3</v>
      </c>
      <c r="P5935" s="37">
        <f t="shared" si="650"/>
        <v>8</v>
      </c>
    </row>
    <row r="5936" spans="1:16" x14ac:dyDescent="0.25">
      <c r="A5936" s="31">
        <v>45870</v>
      </c>
      <c r="B5936" s="32" t="s">
        <v>85</v>
      </c>
      <c r="C5936" s="32" t="s">
        <v>79</v>
      </c>
      <c r="D5936" s="32" t="s">
        <v>76</v>
      </c>
      <c r="E5936" s="33">
        <v>29</v>
      </c>
      <c r="F5936" s="34">
        <v>46920.52</v>
      </c>
      <c r="G5936" s="34">
        <v>0</v>
      </c>
      <c r="H5936" s="34">
        <v>23861.33</v>
      </c>
      <c r="I5936" s="34">
        <v>0</v>
      </c>
      <c r="J5936" s="35">
        <f t="shared" si="644"/>
        <v>46920.52</v>
      </c>
      <c r="K5936" s="35">
        <f t="shared" si="645"/>
        <v>23059.189999999995</v>
      </c>
      <c r="L5936" s="35">
        <f t="shared" si="646"/>
        <v>23059.189999999995</v>
      </c>
      <c r="M5936" s="36">
        <f t="shared" si="647"/>
        <v>0.49145214076911331</v>
      </c>
      <c r="N5936" s="37">
        <f t="shared" si="648"/>
        <v>2025</v>
      </c>
      <c r="O5936" s="38" t="str">
        <f t="shared" si="649"/>
        <v>Q3</v>
      </c>
      <c r="P5936" s="37">
        <f t="shared" si="650"/>
        <v>8</v>
      </c>
    </row>
    <row r="5937" spans="1:16" x14ac:dyDescent="0.25">
      <c r="A5937" s="31">
        <v>45870</v>
      </c>
      <c r="B5937" s="32" t="s">
        <v>85</v>
      </c>
      <c r="C5937" s="32" t="s">
        <v>79</v>
      </c>
      <c r="D5937" s="32" t="s">
        <v>77</v>
      </c>
      <c r="E5937" s="33">
        <v>3</v>
      </c>
      <c r="F5937" s="34">
        <v>1872.71</v>
      </c>
      <c r="G5937" s="34">
        <v>109.02</v>
      </c>
      <c r="H5937" s="34">
        <v>986.71</v>
      </c>
      <c r="I5937" s="34">
        <v>0</v>
      </c>
      <c r="J5937" s="35">
        <f t="shared" si="644"/>
        <v>1763.69</v>
      </c>
      <c r="K5937" s="35">
        <f t="shared" si="645"/>
        <v>776.98</v>
      </c>
      <c r="L5937" s="35">
        <f t="shared" si="646"/>
        <v>776.98</v>
      </c>
      <c r="M5937" s="36">
        <f t="shared" si="647"/>
        <v>0.4405422721680114</v>
      </c>
      <c r="N5937" s="37">
        <f t="shared" si="648"/>
        <v>2025</v>
      </c>
      <c r="O5937" s="38" t="str">
        <f t="shared" si="649"/>
        <v>Q3</v>
      </c>
      <c r="P5937" s="37">
        <f t="shared" si="650"/>
        <v>8</v>
      </c>
    </row>
    <row r="5938" spans="1:16" x14ac:dyDescent="0.25">
      <c r="A5938" s="31">
        <v>45901</v>
      </c>
      <c r="B5938" s="32" t="s">
        <v>74</v>
      </c>
      <c r="C5938" s="32" t="s">
        <v>86</v>
      </c>
      <c r="D5938" s="32" t="s">
        <v>76</v>
      </c>
      <c r="E5938" s="33">
        <v>213</v>
      </c>
      <c r="F5938" s="34">
        <v>95763.71</v>
      </c>
      <c r="G5938" s="34">
        <v>0</v>
      </c>
      <c r="H5938" s="34">
        <v>54849.74</v>
      </c>
      <c r="I5938" s="34">
        <v>10969.07</v>
      </c>
      <c r="J5938" s="35">
        <f t="shared" si="644"/>
        <v>95763.71</v>
      </c>
      <c r="K5938" s="35">
        <f t="shared" si="645"/>
        <v>40913.970000000008</v>
      </c>
      <c r="L5938" s="35">
        <f t="shared" si="646"/>
        <v>29944.900000000009</v>
      </c>
      <c r="M5938" s="36">
        <f t="shared" si="647"/>
        <v>0.42723877343515626</v>
      </c>
      <c r="N5938" s="37">
        <f t="shared" si="648"/>
        <v>2025</v>
      </c>
      <c r="O5938" s="38" t="str">
        <f t="shared" si="649"/>
        <v>Q3</v>
      </c>
      <c r="P5938" s="37">
        <f t="shared" si="650"/>
        <v>9</v>
      </c>
    </row>
    <row r="5939" spans="1:16" x14ac:dyDescent="0.25">
      <c r="A5939" s="31">
        <v>45901</v>
      </c>
      <c r="B5939" s="32" t="s">
        <v>74</v>
      </c>
      <c r="C5939" s="32" t="s">
        <v>86</v>
      </c>
      <c r="D5939" s="32" t="s">
        <v>77</v>
      </c>
      <c r="E5939" s="33">
        <v>125</v>
      </c>
      <c r="F5939" s="34">
        <v>49507.8</v>
      </c>
      <c r="G5939" s="34">
        <v>7343.25</v>
      </c>
      <c r="H5939" s="34">
        <v>30081</v>
      </c>
      <c r="I5939" s="34">
        <v>4894.13</v>
      </c>
      <c r="J5939" s="35">
        <f t="shared" si="644"/>
        <v>42164.55</v>
      </c>
      <c r="K5939" s="35">
        <f t="shared" si="645"/>
        <v>12083.550000000003</v>
      </c>
      <c r="L5939" s="35">
        <f t="shared" si="646"/>
        <v>7189.4200000000028</v>
      </c>
      <c r="M5939" s="36">
        <f t="shared" si="647"/>
        <v>0.2865807888380168</v>
      </c>
      <c r="N5939" s="37">
        <f t="shared" si="648"/>
        <v>2025</v>
      </c>
      <c r="O5939" s="38" t="str">
        <f t="shared" si="649"/>
        <v>Q3</v>
      </c>
      <c r="P5939" s="37">
        <f t="shared" si="650"/>
        <v>9</v>
      </c>
    </row>
    <row r="5940" spans="1:16" x14ac:dyDescent="0.25">
      <c r="A5940" s="31">
        <v>45901</v>
      </c>
      <c r="B5940" s="32" t="s">
        <v>74</v>
      </c>
      <c r="C5940" s="32" t="s">
        <v>75</v>
      </c>
      <c r="D5940" s="32" t="s">
        <v>76</v>
      </c>
      <c r="E5940" s="33">
        <v>225</v>
      </c>
      <c r="F5940" s="34">
        <v>100282.41</v>
      </c>
      <c r="G5940" s="34">
        <v>0</v>
      </c>
      <c r="H5940" s="34">
        <v>58744.55</v>
      </c>
      <c r="I5940" s="34">
        <v>0</v>
      </c>
      <c r="J5940" s="35">
        <f t="shared" si="644"/>
        <v>100282.41</v>
      </c>
      <c r="K5940" s="35">
        <f t="shared" si="645"/>
        <v>41537.86</v>
      </c>
      <c r="L5940" s="35">
        <f t="shared" si="646"/>
        <v>41537.86</v>
      </c>
      <c r="M5940" s="36">
        <f t="shared" si="647"/>
        <v>0.41420883283519011</v>
      </c>
      <c r="N5940" s="37">
        <f t="shared" si="648"/>
        <v>2025</v>
      </c>
      <c r="O5940" s="38" t="str">
        <f t="shared" si="649"/>
        <v>Q3</v>
      </c>
      <c r="P5940" s="37">
        <f t="shared" si="650"/>
        <v>9</v>
      </c>
    </row>
    <row r="5941" spans="1:16" x14ac:dyDescent="0.25">
      <c r="A5941" s="31">
        <v>45901</v>
      </c>
      <c r="B5941" s="32" t="s">
        <v>74</v>
      </c>
      <c r="C5941" s="32" t="s">
        <v>75</v>
      </c>
      <c r="D5941" s="32" t="s">
        <v>77</v>
      </c>
      <c r="E5941" s="33">
        <v>71</v>
      </c>
      <c r="F5941" s="34">
        <v>32139.53</v>
      </c>
      <c r="G5941" s="34">
        <v>5207.8</v>
      </c>
      <c r="H5941" s="34">
        <v>18208.400000000001</v>
      </c>
      <c r="I5941" s="34">
        <v>0</v>
      </c>
      <c r="J5941" s="35">
        <f t="shared" si="644"/>
        <v>26931.73</v>
      </c>
      <c r="K5941" s="35">
        <f t="shared" si="645"/>
        <v>8723.3299999999981</v>
      </c>
      <c r="L5941" s="35">
        <f t="shared" si="646"/>
        <v>8723.3299999999981</v>
      </c>
      <c r="M5941" s="36">
        <f t="shared" si="647"/>
        <v>0.32390529683759633</v>
      </c>
      <c r="N5941" s="37">
        <f t="shared" si="648"/>
        <v>2025</v>
      </c>
      <c r="O5941" s="38" t="str">
        <f t="shared" si="649"/>
        <v>Q3</v>
      </c>
      <c r="P5941" s="37">
        <f t="shared" si="650"/>
        <v>9</v>
      </c>
    </row>
    <row r="5942" spans="1:16" x14ac:dyDescent="0.25">
      <c r="A5942" s="31">
        <v>45901</v>
      </c>
      <c r="B5942" s="32" t="s">
        <v>74</v>
      </c>
      <c r="C5942" s="32" t="s">
        <v>78</v>
      </c>
      <c r="D5942" s="32" t="s">
        <v>76</v>
      </c>
      <c r="E5942" s="33">
        <v>621</v>
      </c>
      <c r="F5942" s="34">
        <v>275973.65999999997</v>
      </c>
      <c r="G5942" s="34">
        <v>0</v>
      </c>
      <c r="H5942" s="34">
        <v>162087.56</v>
      </c>
      <c r="I5942" s="34">
        <v>0</v>
      </c>
      <c r="J5942" s="35">
        <f t="shared" si="644"/>
        <v>275973.65999999997</v>
      </c>
      <c r="K5942" s="35">
        <f t="shared" si="645"/>
        <v>113886.09999999998</v>
      </c>
      <c r="L5942" s="35">
        <f t="shared" si="646"/>
        <v>113886.09999999998</v>
      </c>
      <c r="M5942" s="36">
        <f t="shared" si="647"/>
        <v>0.41267018019038482</v>
      </c>
      <c r="N5942" s="37">
        <f t="shared" si="648"/>
        <v>2025</v>
      </c>
      <c r="O5942" s="38" t="str">
        <f t="shared" si="649"/>
        <v>Q3</v>
      </c>
      <c r="P5942" s="37">
        <f t="shared" si="650"/>
        <v>9</v>
      </c>
    </row>
    <row r="5943" spans="1:16" x14ac:dyDescent="0.25">
      <c r="A5943" s="31">
        <v>45901</v>
      </c>
      <c r="B5943" s="32" t="s">
        <v>74</v>
      </c>
      <c r="C5943" s="32" t="s">
        <v>78</v>
      </c>
      <c r="D5943" s="32" t="s">
        <v>77</v>
      </c>
      <c r="E5943" s="33">
        <v>74</v>
      </c>
      <c r="F5943" s="34">
        <v>32127.59</v>
      </c>
      <c r="G5943" s="34">
        <v>1606.37</v>
      </c>
      <c r="H5943" s="34">
        <v>17868.04</v>
      </c>
      <c r="I5943" s="34">
        <v>0</v>
      </c>
      <c r="J5943" s="35">
        <f t="shared" si="644"/>
        <v>30521.22</v>
      </c>
      <c r="K5943" s="35">
        <f t="shared" si="645"/>
        <v>12653.18</v>
      </c>
      <c r="L5943" s="35">
        <f t="shared" si="646"/>
        <v>12653.18</v>
      </c>
      <c r="M5943" s="36">
        <f t="shared" si="647"/>
        <v>0.41456992872499854</v>
      </c>
      <c r="N5943" s="37">
        <f t="shared" si="648"/>
        <v>2025</v>
      </c>
      <c r="O5943" s="38" t="str">
        <f t="shared" si="649"/>
        <v>Q3</v>
      </c>
      <c r="P5943" s="37">
        <f t="shared" si="650"/>
        <v>9</v>
      </c>
    </row>
    <row r="5944" spans="1:16" x14ac:dyDescent="0.25">
      <c r="A5944" s="31">
        <v>45901</v>
      </c>
      <c r="B5944" s="32" t="s">
        <v>74</v>
      </c>
      <c r="C5944" s="32" t="s">
        <v>79</v>
      </c>
      <c r="D5944" s="32" t="s">
        <v>76</v>
      </c>
      <c r="E5944" s="33">
        <v>52</v>
      </c>
      <c r="F5944" s="34">
        <v>20959.46</v>
      </c>
      <c r="G5944" s="34">
        <v>0</v>
      </c>
      <c r="H5944" s="34">
        <v>11209.85</v>
      </c>
      <c r="I5944" s="34">
        <v>0</v>
      </c>
      <c r="J5944" s="35">
        <f t="shared" si="644"/>
        <v>20959.46</v>
      </c>
      <c r="K5944" s="35">
        <f t="shared" si="645"/>
        <v>9749.6099999999988</v>
      </c>
      <c r="L5944" s="35">
        <f t="shared" si="646"/>
        <v>9749.6099999999988</v>
      </c>
      <c r="M5944" s="36">
        <f t="shared" si="647"/>
        <v>0.46516513307117641</v>
      </c>
      <c r="N5944" s="37">
        <f t="shared" si="648"/>
        <v>2025</v>
      </c>
      <c r="O5944" s="38" t="str">
        <f t="shared" si="649"/>
        <v>Q3</v>
      </c>
      <c r="P5944" s="37">
        <f t="shared" si="650"/>
        <v>9</v>
      </c>
    </row>
    <row r="5945" spans="1:16" x14ac:dyDescent="0.25">
      <c r="A5945" s="31">
        <v>45901</v>
      </c>
      <c r="B5945" s="32" t="s">
        <v>74</v>
      </c>
      <c r="C5945" s="32" t="s">
        <v>79</v>
      </c>
      <c r="D5945" s="32" t="s">
        <v>77</v>
      </c>
      <c r="E5945" s="33">
        <v>29</v>
      </c>
      <c r="F5945" s="34">
        <v>11973.62</v>
      </c>
      <c r="G5945" s="34">
        <v>1917.46</v>
      </c>
      <c r="H5945" s="34">
        <v>6752.43</v>
      </c>
      <c r="I5945" s="34">
        <v>0</v>
      </c>
      <c r="J5945" s="35">
        <f t="shared" si="644"/>
        <v>10056.16</v>
      </c>
      <c r="K5945" s="35">
        <f t="shared" si="645"/>
        <v>3303.7299999999996</v>
      </c>
      <c r="L5945" s="35">
        <f t="shared" si="646"/>
        <v>3303.7299999999996</v>
      </c>
      <c r="M5945" s="36">
        <f t="shared" si="647"/>
        <v>0.32852798682598522</v>
      </c>
      <c r="N5945" s="37">
        <f t="shared" si="648"/>
        <v>2025</v>
      </c>
      <c r="O5945" s="38" t="str">
        <f t="shared" si="649"/>
        <v>Q3</v>
      </c>
      <c r="P5945" s="37">
        <f t="shared" si="650"/>
        <v>9</v>
      </c>
    </row>
    <row r="5946" spans="1:16" x14ac:dyDescent="0.25">
      <c r="A5946" s="31">
        <v>45901</v>
      </c>
      <c r="B5946" s="32" t="s">
        <v>80</v>
      </c>
      <c r="C5946" s="32" t="s">
        <v>86</v>
      </c>
      <c r="D5946" s="32" t="s">
        <v>76</v>
      </c>
      <c r="E5946" s="33">
        <v>98</v>
      </c>
      <c r="F5946" s="34">
        <v>583578.07999999996</v>
      </c>
      <c r="G5946" s="34">
        <v>0</v>
      </c>
      <c r="H5946" s="34">
        <v>474633.81</v>
      </c>
      <c r="I5946" s="34">
        <v>67054</v>
      </c>
      <c r="J5946" s="35">
        <f t="shared" si="644"/>
        <v>583578.07999999996</v>
      </c>
      <c r="K5946" s="35">
        <f t="shared" si="645"/>
        <v>108944.26999999996</v>
      </c>
      <c r="L5946" s="35">
        <f t="shared" si="646"/>
        <v>41890.26999999996</v>
      </c>
      <c r="M5946" s="36">
        <f t="shared" si="647"/>
        <v>0.1866832798106467</v>
      </c>
      <c r="N5946" s="37">
        <f t="shared" si="648"/>
        <v>2025</v>
      </c>
      <c r="O5946" s="38" t="str">
        <f t="shared" si="649"/>
        <v>Q3</v>
      </c>
      <c r="P5946" s="37">
        <f t="shared" si="650"/>
        <v>9</v>
      </c>
    </row>
    <row r="5947" spans="1:16" x14ac:dyDescent="0.25">
      <c r="A5947" s="31">
        <v>45901</v>
      </c>
      <c r="B5947" s="32" t="s">
        <v>80</v>
      </c>
      <c r="C5947" s="32" t="s">
        <v>86</v>
      </c>
      <c r="D5947" s="32" t="s">
        <v>77</v>
      </c>
      <c r="E5947" s="33">
        <v>40</v>
      </c>
      <c r="F5947" s="34">
        <v>233556.96</v>
      </c>
      <c r="G5947" s="34">
        <v>41196.82</v>
      </c>
      <c r="H5947" s="34">
        <v>190018.2</v>
      </c>
      <c r="I5947" s="34">
        <v>22178.02</v>
      </c>
      <c r="J5947" s="35">
        <f t="shared" si="644"/>
        <v>192360.13999999998</v>
      </c>
      <c r="K5947" s="35">
        <f t="shared" si="645"/>
        <v>2341.9399999999732</v>
      </c>
      <c r="L5947" s="35">
        <f t="shared" si="646"/>
        <v>-19836.080000000027</v>
      </c>
      <c r="M5947" s="36">
        <f t="shared" si="647"/>
        <v>1.2174767599981854E-2</v>
      </c>
      <c r="N5947" s="37">
        <f t="shared" si="648"/>
        <v>2025</v>
      </c>
      <c r="O5947" s="38" t="str">
        <f t="shared" si="649"/>
        <v>Q3</v>
      </c>
      <c r="P5947" s="37">
        <f t="shared" si="650"/>
        <v>9</v>
      </c>
    </row>
    <row r="5948" spans="1:16" x14ac:dyDescent="0.25">
      <c r="A5948" s="31">
        <v>45901</v>
      </c>
      <c r="B5948" s="32" t="s">
        <v>80</v>
      </c>
      <c r="C5948" s="32" t="s">
        <v>75</v>
      </c>
      <c r="D5948" s="32" t="s">
        <v>76</v>
      </c>
      <c r="E5948" s="33">
        <v>89</v>
      </c>
      <c r="F5948" s="34">
        <v>594954.18999999994</v>
      </c>
      <c r="G5948" s="34">
        <v>0</v>
      </c>
      <c r="H5948" s="34">
        <v>492259.61</v>
      </c>
      <c r="I5948" s="34">
        <v>0</v>
      </c>
      <c r="J5948" s="35">
        <f t="shared" si="644"/>
        <v>594954.18999999994</v>
      </c>
      <c r="K5948" s="35">
        <f t="shared" si="645"/>
        <v>102694.57999999996</v>
      </c>
      <c r="L5948" s="35">
        <f t="shared" si="646"/>
        <v>102694.57999999996</v>
      </c>
      <c r="M5948" s="36">
        <f t="shared" si="647"/>
        <v>0.17260922223272343</v>
      </c>
      <c r="N5948" s="37">
        <f t="shared" si="648"/>
        <v>2025</v>
      </c>
      <c r="O5948" s="38" t="str">
        <f t="shared" si="649"/>
        <v>Q3</v>
      </c>
      <c r="P5948" s="37">
        <f t="shared" si="650"/>
        <v>9</v>
      </c>
    </row>
    <row r="5949" spans="1:16" x14ac:dyDescent="0.25">
      <c r="A5949" s="31">
        <v>45901</v>
      </c>
      <c r="B5949" s="32" t="s">
        <v>80</v>
      </c>
      <c r="C5949" s="32" t="s">
        <v>75</v>
      </c>
      <c r="D5949" s="32" t="s">
        <v>77</v>
      </c>
      <c r="E5949" s="33">
        <v>34</v>
      </c>
      <c r="F5949" s="34">
        <v>228939.13</v>
      </c>
      <c r="G5949" s="34">
        <v>25435.97</v>
      </c>
      <c r="H5949" s="34">
        <v>189250.29</v>
      </c>
      <c r="I5949" s="34">
        <v>0</v>
      </c>
      <c r="J5949" s="35">
        <f t="shared" si="644"/>
        <v>203503.16</v>
      </c>
      <c r="K5949" s="35">
        <f t="shared" si="645"/>
        <v>14252.869999999995</v>
      </c>
      <c r="L5949" s="35">
        <f t="shared" si="646"/>
        <v>14252.869999999995</v>
      </c>
      <c r="M5949" s="36">
        <f t="shared" si="647"/>
        <v>7.0037585657146531E-2</v>
      </c>
      <c r="N5949" s="37">
        <f t="shared" si="648"/>
        <v>2025</v>
      </c>
      <c r="O5949" s="38" t="str">
        <f t="shared" si="649"/>
        <v>Q3</v>
      </c>
      <c r="P5949" s="37">
        <f t="shared" si="650"/>
        <v>9</v>
      </c>
    </row>
    <row r="5950" spans="1:16" x14ac:dyDescent="0.25">
      <c r="A5950" s="31">
        <v>45901</v>
      </c>
      <c r="B5950" s="32" t="s">
        <v>80</v>
      </c>
      <c r="C5950" s="32" t="s">
        <v>78</v>
      </c>
      <c r="D5950" s="32" t="s">
        <v>76</v>
      </c>
      <c r="E5950" s="33">
        <v>117</v>
      </c>
      <c r="F5950" s="34">
        <v>856586.29</v>
      </c>
      <c r="G5950" s="34">
        <v>0</v>
      </c>
      <c r="H5950" s="34">
        <v>703762.36</v>
      </c>
      <c r="I5950" s="34">
        <v>0</v>
      </c>
      <c r="J5950" s="35">
        <f t="shared" si="644"/>
        <v>856586.29</v>
      </c>
      <c r="K5950" s="35">
        <f t="shared" si="645"/>
        <v>152823.93000000005</v>
      </c>
      <c r="L5950" s="35">
        <f t="shared" si="646"/>
        <v>152823.93000000005</v>
      </c>
      <c r="M5950" s="36">
        <f t="shared" si="647"/>
        <v>0.1784104319484264</v>
      </c>
      <c r="N5950" s="37">
        <f t="shared" si="648"/>
        <v>2025</v>
      </c>
      <c r="O5950" s="38" t="str">
        <f t="shared" si="649"/>
        <v>Q3</v>
      </c>
      <c r="P5950" s="37">
        <f t="shared" si="650"/>
        <v>9</v>
      </c>
    </row>
    <row r="5951" spans="1:16" x14ac:dyDescent="0.25">
      <c r="A5951" s="31">
        <v>45901</v>
      </c>
      <c r="B5951" s="32" t="s">
        <v>80</v>
      </c>
      <c r="C5951" s="32" t="s">
        <v>78</v>
      </c>
      <c r="D5951" s="32" t="s">
        <v>77</v>
      </c>
      <c r="E5951" s="33">
        <v>15</v>
      </c>
      <c r="F5951" s="34">
        <v>85897.29</v>
      </c>
      <c r="G5951" s="34">
        <v>4294.8599999999997</v>
      </c>
      <c r="H5951" s="34">
        <v>70953.14</v>
      </c>
      <c r="I5951" s="34">
        <v>0</v>
      </c>
      <c r="J5951" s="35">
        <f t="shared" si="644"/>
        <v>81602.429999999993</v>
      </c>
      <c r="K5951" s="35">
        <f t="shared" si="645"/>
        <v>10649.289999999994</v>
      </c>
      <c r="L5951" s="35">
        <f t="shared" si="646"/>
        <v>10649.289999999994</v>
      </c>
      <c r="M5951" s="36">
        <f t="shared" si="647"/>
        <v>0.13050211862563399</v>
      </c>
      <c r="N5951" s="37">
        <f t="shared" si="648"/>
        <v>2025</v>
      </c>
      <c r="O5951" s="38" t="str">
        <f t="shared" si="649"/>
        <v>Q3</v>
      </c>
      <c r="P5951" s="37">
        <f t="shared" si="650"/>
        <v>9</v>
      </c>
    </row>
    <row r="5952" spans="1:16" x14ac:dyDescent="0.25">
      <c r="A5952" s="31">
        <v>45901</v>
      </c>
      <c r="B5952" s="32" t="s">
        <v>80</v>
      </c>
      <c r="C5952" s="32" t="s">
        <v>79</v>
      </c>
      <c r="D5952" s="32" t="s">
        <v>76</v>
      </c>
      <c r="E5952" s="33">
        <v>18</v>
      </c>
      <c r="F5952" s="34">
        <v>107596.6</v>
      </c>
      <c r="G5952" s="34">
        <v>0</v>
      </c>
      <c r="H5952" s="34">
        <v>89678.73</v>
      </c>
      <c r="I5952" s="34">
        <v>0</v>
      </c>
      <c r="J5952" s="35">
        <f t="shared" si="644"/>
        <v>107596.6</v>
      </c>
      <c r="K5952" s="35">
        <f t="shared" si="645"/>
        <v>17917.87000000001</v>
      </c>
      <c r="L5952" s="35">
        <f t="shared" si="646"/>
        <v>17917.87000000001</v>
      </c>
      <c r="M5952" s="36">
        <f t="shared" si="647"/>
        <v>0.16652821743437998</v>
      </c>
      <c r="N5952" s="37">
        <f t="shared" si="648"/>
        <v>2025</v>
      </c>
      <c r="O5952" s="38" t="str">
        <f t="shared" si="649"/>
        <v>Q3</v>
      </c>
      <c r="P5952" s="37">
        <f t="shared" si="650"/>
        <v>9</v>
      </c>
    </row>
    <row r="5953" spans="1:16" x14ac:dyDescent="0.25">
      <c r="A5953" s="31">
        <v>45901</v>
      </c>
      <c r="B5953" s="32" t="s">
        <v>80</v>
      </c>
      <c r="C5953" s="32" t="s">
        <v>79</v>
      </c>
      <c r="D5953" s="32" t="s">
        <v>77</v>
      </c>
      <c r="E5953" s="33">
        <v>14</v>
      </c>
      <c r="F5953" s="34">
        <v>93451.48</v>
      </c>
      <c r="G5953" s="34">
        <v>11751.45</v>
      </c>
      <c r="H5953" s="34">
        <v>76632.11</v>
      </c>
      <c r="I5953" s="34">
        <v>0</v>
      </c>
      <c r="J5953" s="35">
        <f t="shared" si="644"/>
        <v>81700.03</v>
      </c>
      <c r="K5953" s="35">
        <f t="shared" si="645"/>
        <v>5067.9199999999983</v>
      </c>
      <c r="L5953" s="35">
        <f t="shared" si="646"/>
        <v>5067.9199999999983</v>
      </c>
      <c r="M5953" s="36">
        <f t="shared" si="647"/>
        <v>6.2030821775708019E-2</v>
      </c>
      <c r="N5953" s="37">
        <f t="shared" si="648"/>
        <v>2025</v>
      </c>
      <c r="O5953" s="38" t="str">
        <f t="shared" si="649"/>
        <v>Q3</v>
      </c>
      <c r="P5953" s="37">
        <f t="shared" si="650"/>
        <v>9</v>
      </c>
    </row>
    <row r="5954" spans="1:16" x14ac:dyDescent="0.25">
      <c r="A5954" s="31">
        <v>45901</v>
      </c>
      <c r="B5954" s="32" t="s">
        <v>81</v>
      </c>
      <c r="C5954" s="32" t="s">
        <v>86</v>
      </c>
      <c r="D5954" s="32" t="s">
        <v>76</v>
      </c>
      <c r="E5954" s="33">
        <v>153</v>
      </c>
      <c r="F5954" s="34">
        <v>124298.03</v>
      </c>
      <c r="G5954" s="34">
        <v>0</v>
      </c>
      <c r="H5954" s="34">
        <v>53518.61</v>
      </c>
      <c r="I5954" s="34">
        <v>14612.32</v>
      </c>
      <c r="J5954" s="35">
        <f t="shared" ref="J5954:J6017" si="651">F5954-G5954</f>
        <v>124298.03</v>
      </c>
      <c r="K5954" s="35">
        <f t="shared" ref="K5954:K6017" si="652">J5954-H5954</f>
        <v>70779.42</v>
      </c>
      <c r="L5954" s="35">
        <f t="shared" ref="L5954:L6017" si="653">K5954-I5954</f>
        <v>56167.1</v>
      </c>
      <c r="M5954" s="36">
        <f t="shared" ref="M5954:M6017" si="654">IF(J5954=0,0,K5954/J5954)</f>
        <v>0.56943315996239041</v>
      </c>
      <c r="N5954" s="37">
        <f t="shared" ref="N5954:N6017" si="655">YEAR(A5954)</f>
        <v>2025</v>
      </c>
      <c r="O5954" s="38" t="str">
        <f t="shared" ref="O5954:O6017" si="656">"Q"&amp;ROUNDUP(MONTH(A5954)/3,0)</f>
        <v>Q3</v>
      </c>
      <c r="P5954" s="37">
        <f t="shared" ref="P5954:P6017" si="657">MONTH(A5954)</f>
        <v>9</v>
      </c>
    </row>
    <row r="5955" spans="1:16" x14ac:dyDescent="0.25">
      <c r="A5955" s="31">
        <v>45901</v>
      </c>
      <c r="B5955" s="32" t="s">
        <v>81</v>
      </c>
      <c r="C5955" s="32" t="s">
        <v>86</v>
      </c>
      <c r="D5955" s="32" t="s">
        <v>77</v>
      </c>
      <c r="E5955" s="33">
        <v>62</v>
      </c>
      <c r="F5955" s="34">
        <v>48566.22</v>
      </c>
      <c r="G5955" s="34">
        <v>6529.04</v>
      </c>
      <c r="H5955" s="34">
        <v>20978.62</v>
      </c>
      <c r="I5955" s="34">
        <v>4877.3500000000004</v>
      </c>
      <c r="J5955" s="35">
        <f t="shared" si="651"/>
        <v>42037.18</v>
      </c>
      <c r="K5955" s="35">
        <f t="shared" si="652"/>
        <v>21058.560000000001</v>
      </c>
      <c r="L5955" s="35">
        <f t="shared" si="653"/>
        <v>16181.210000000001</v>
      </c>
      <c r="M5955" s="36">
        <f t="shared" si="654"/>
        <v>0.50095082496019006</v>
      </c>
      <c r="N5955" s="37">
        <f t="shared" si="655"/>
        <v>2025</v>
      </c>
      <c r="O5955" s="38" t="str">
        <f t="shared" si="656"/>
        <v>Q3</v>
      </c>
      <c r="P5955" s="37">
        <f t="shared" si="657"/>
        <v>9</v>
      </c>
    </row>
    <row r="5956" spans="1:16" x14ac:dyDescent="0.25">
      <c r="A5956" s="31">
        <v>45901</v>
      </c>
      <c r="B5956" s="32" t="s">
        <v>81</v>
      </c>
      <c r="C5956" s="32" t="s">
        <v>75</v>
      </c>
      <c r="D5956" s="32" t="s">
        <v>76</v>
      </c>
      <c r="E5956" s="33">
        <v>136</v>
      </c>
      <c r="F5956" s="34">
        <v>114817.25</v>
      </c>
      <c r="G5956" s="34">
        <v>0</v>
      </c>
      <c r="H5956" s="34">
        <v>48309.120000000003</v>
      </c>
      <c r="I5956" s="34">
        <v>0</v>
      </c>
      <c r="J5956" s="35">
        <f t="shared" si="651"/>
        <v>114817.25</v>
      </c>
      <c r="K5956" s="35">
        <f t="shared" si="652"/>
        <v>66508.13</v>
      </c>
      <c r="L5956" s="35">
        <f t="shared" si="653"/>
        <v>66508.13</v>
      </c>
      <c r="M5956" s="36">
        <f t="shared" si="654"/>
        <v>0.57925207231491793</v>
      </c>
      <c r="N5956" s="37">
        <f t="shared" si="655"/>
        <v>2025</v>
      </c>
      <c r="O5956" s="38" t="str">
        <f t="shared" si="656"/>
        <v>Q3</v>
      </c>
      <c r="P5956" s="37">
        <f t="shared" si="657"/>
        <v>9</v>
      </c>
    </row>
    <row r="5957" spans="1:16" x14ac:dyDescent="0.25">
      <c r="A5957" s="31">
        <v>45901</v>
      </c>
      <c r="B5957" s="32" t="s">
        <v>81</v>
      </c>
      <c r="C5957" s="32" t="s">
        <v>75</v>
      </c>
      <c r="D5957" s="32" t="s">
        <v>77</v>
      </c>
      <c r="E5957" s="33">
        <v>47</v>
      </c>
      <c r="F5957" s="34">
        <v>33776.92</v>
      </c>
      <c r="G5957" s="34">
        <v>4662.24</v>
      </c>
      <c r="H5957" s="34">
        <v>14769.79</v>
      </c>
      <c r="I5957" s="34">
        <v>0</v>
      </c>
      <c r="J5957" s="35">
        <f t="shared" si="651"/>
        <v>29114.68</v>
      </c>
      <c r="K5957" s="35">
        <f t="shared" si="652"/>
        <v>14344.89</v>
      </c>
      <c r="L5957" s="35">
        <f t="shared" si="653"/>
        <v>14344.89</v>
      </c>
      <c r="M5957" s="36">
        <f t="shared" si="654"/>
        <v>0.49270299381617794</v>
      </c>
      <c r="N5957" s="37">
        <f t="shared" si="655"/>
        <v>2025</v>
      </c>
      <c r="O5957" s="38" t="str">
        <f t="shared" si="656"/>
        <v>Q3</v>
      </c>
      <c r="P5957" s="37">
        <f t="shared" si="657"/>
        <v>9</v>
      </c>
    </row>
    <row r="5958" spans="1:16" x14ac:dyDescent="0.25">
      <c r="A5958" s="31">
        <v>45901</v>
      </c>
      <c r="B5958" s="32" t="s">
        <v>81</v>
      </c>
      <c r="C5958" s="32" t="s">
        <v>78</v>
      </c>
      <c r="D5958" s="32" t="s">
        <v>76</v>
      </c>
      <c r="E5958" s="33">
        <v>425</v>
      </c>
      <c r="F5958" s="34">
        <v>329600.53000000003</v>
      </c>
      <c r="G5958" s="34">
        <v>0</v>
      </c>
      <c r="H5958" s="34">
        <v>140088.03</v>
      </c>
      <c r="I5958" s="34">
        <v>0</v>
      </c>
      <c r="J5958" s="35">
        <f t="shared" si="651"/>
        <v>329600.53000000003</v>
      </c>
      <c r="K5958" s="35">
        <f t="shared" si="652"/>
        <v>189512.50000000003</v>
      </c>
      <c r="L5958" s="35">
        <f t="shared" si="653"/>
        <v>189512.50000000003</v>
      </c>
      <c r="M5958" s="36">
        <f t="shared" si="654"/>
        <v>0.57497632057812531</v>
      </c>
      <c r="N5958" s="37">
        <f t="shared" si="655"/>
        <v>2025</v>
      </c>
      <c r="O5958" s="38" t="str">
        <f t="shared" si="656"/>
        <v>Q3</v>
      </c>
      <c r="P5958" s="37">
        <f t="shared" si="657"/>
        <v>9</v>
      </c>
    </row>
    <row r="5959" spans="1:16" x14ac:dyDescent="0.25">
      <c r="A5959" s="31">
        <v>45901</v>
      </c>
      <c r="B5959" s="32" t="s">
        <v>81</v>
      </c>
      <c r="C5959" s="32" t="s">
        <v>78</v>
      </c>
      <c r="D5959" s="32" t="s">
        <v>77</v>
      </c>
      <c r="E5959" s="33">
        <v>46</v>
      </c>
      <c r="F5959" s="34">
        <v>36789.730000000003</v>
      </c>
      <c r="G5959" s="34">
        <v>1839.48</v>
      </c>
      <c r="H5959" s="34">
        <v>15226.89</v>
      </c>
      <c r="I5959" s="34">
        <v>0</v>
      </c>
      <c r="J5959" s="35">
        <f t="shared" si="651"/>
        <v>34950.25</v>
      </c>
      <c r="K5959" s="35">
        <f t="shared" si="652"/>
        <v>19723.36</v>
      </c>
      <c r="L5959" s="35">
        <f t="shared" si="653"/>
        <v>19723.36</v>
      </c>
      <c r="M5959" s="36">
        <f t="shared" si="654"/>
        <v>0.56432672155420927</v>
      </c>
      <c r="N5959" s="37">
        <f t="shared" si="655"/>
        <v>2025</v>
      </c>
      <c r="O5959" s="38" t="str">
        <f t="shared" si="656"/>
        <v>Q3</v>
      </c>
      <c r="P5959" s="37">
        <f t="shared" si="657"/>
        <v>9</v>
      </c>
    </row>
    <row r="5960" spans="1:16" x14ac:dyDescent="0.25">
      <c r="A5960" s="31">
        <v>45901</v>
      </c>
      <c r="B5960" s="32" t="s">
        <v>81</v>
      </c>
      <c r="C5960" s="32" t="s">
        <v>79</v>
      </c>
      <c r="D5960" s="32" t="s">
        <v>76</v>
      </c>
      <c r="E5960" s="33">
        <v>30</v>
      </c>
      <c r="F5960" s="34">
        <v>23746.48</v>
      </c>
      <c r="G5960" s="34">
        <v>0</v>
      </c>
      <c r="H5960" s="34">
        <v>9995.0300000000007</v>
      </c>
      <c r="I5960" s="34">
        <v>0</v>
      </c>
      <c r="J5960" s="35">
        <f t="shared" si="651"/>
        <v>23746.48</v>
      </c>
      <c r="K5960" s="35">
        <f t="shared" si="652"/>
        <v>13751.449999999999</v>
      </c>
      <c r="L5960" s="35">
        <f t="shared" si="653"/>
        <v>13751.449999999999</v>
      </c>
      <c r="M5960" s="36">
        <f t="shared" si="654"/>
        <v>0.57909424891604988</v>
      </c>
      <c r="N5960" s="37">
        <f t="shared" si="655"/>
        <v>2025</v>
      </c>
      <c r="O5960" s="38" t="str">
        <f t="shared" si="656"/>
        <v>Q3</v>
      </c>
      <c r="P5960" s="37">
        <f t="shared" si="657"/>
        <v>9</v>
      </c>
    </row>
    <row r="5961" spans="1:16" x14ac:dyDescent="0.25">
      <c r="A5961" s="31">
        <v>45901</v>
      </c>
      <c r="B5961" s="32" t="s">
        <v>81</v>
      </c>
      <c r="C5961" s="32" t="s">
        <v>79</v>
      </c>
      <c r="D5961" s="32" t="s">
        <v>77</v>
      </c>
      <c r="E5961" s="33">
        <v>17</v>
      </c>
      <c r="F5961" s="34">
        <v>14272.98</v>
      </c>
      <c r="G5961" s="34">
        <v>2343.62</v>
      </c>
      <c r="H5961" s="34">
        <v>5757.87</v>
      </c>
      <c r="I5961" s="34">
        <v>0</v>
      </c>
      <c r="J5961" s="35">
        <f t="shared" si="651"/>
        <v>11929.36</v>
      </c>
      <c r="K5961" s="35">
        <f t="shared" si="652"/>
        <v>6171.4900000000007</v>
      </c>
      <c r="L5961" s="35">
        <f t="shared" si="653"/>
        <v>6171.4900000000007</v>
      </c>
      <c r="M5961" s="36">
        <f t="shared" si="654"/>
        <v>0.51733621921041872</v>
      </c>
      <c r="N5961" s="37">
        <f t="shared" si="655"/>
        <v>2025</v>
      </c>
      <c r="O5961" s="38" t="str">
        <f t="shared" si="656"/>
        <v>Q3</v>
      </c>
      <c r="P5961" s="37">
        <f t="shared" si="657"/>
        <v>9</v>
      </c>
    </row>
    <row r="5962" spans="1:16" x14ac:dyDescent="0.25">
      <c r="A5962" s="31">
        <v>45901</v>
      </c>
      <c r="B5962" s="32" t="s">
        <v>82</v>
      </c>
      <c r="C5962" s="32" t="s">
        <v>86</v>
      </c>
      <c r="D5962" s="32" t="s">
        <v>76</v>
      </c>
      <c r="E5962" s="33">
        <v>402</v>
      </c>
      <c r="F5962" s="34">
        <v>47101.19</v>
      </c>
      <c r="G5962" s="34">
        <v>0</v>
      </c>
      <c r="H5962" s="34">
        <v>36310.800000000003</v>
      </c>
      <c r="I5962" s="34">
        <v>6342.2</v>
      </c>
      <c r="J5962" s="35">
        <f t="shared" si="651"/>
        <v>47101.19</v>
      </c>
      <c r="K5962" s="35">
        <f t="shared" si="652"/>
        <v>10790.39</v>
      </c>
      <c r="L5962" s="35">
        <f t="shared" si="653"/>
        <v>4448.1899999999996</v>
      </c>
      <c r="M5962" s="36">
        <f t="shared" si="654"/>
        <v>0.22908954104981211</v>
      </c>
      <c r="N5962" s="37">
        <f t="shared" si="655"/>
        <v>2025</v>
      </c>
      <c r="O5962" s="38" t="str">
        <f t="shared" si="656"/>
        <v>Q3</v>
      </c>
      <c r="P5962" s="37">
        <f t="shared" si="657"/>
        <v>9</v>
      </c>
    </row>
    <row r="5963" spans="1:16" x14ac:dyDescent="0.25">
      <c r="A5963" s="31">
        <v>45901</v>
      </c>
      <c r="B5963" s="32" t="s">
        <v>82</v>
      </c>
      <c r="C5963" s="32" t="s">
        <v>86</v>
      </c>
      <c r="D5963" s="32" t="s">
        <v>77</v>
      </c>
      <c r="E5963" s="33">
        <v>163</v>
      </c>
      <c r="F5963" s="34">
        <v>19436.02</v>
      </c>
      <c r="G5963" s="34">
        <v>3097.12</v>
      </c>
      <c r="H5963" s="34">
        <v>15302.43</v>
      </c>
      <c r="I5963" s="34">
        <v>1889.62</v>
      </c>
      <c r="J5963" s="35">
        <f t="shared" si="651"/>
        <v>16338.900000000001</v>
      </c>
      <c r="K5963" s="35">
        <f t="shared" si="652"/>
        <v>1036.4700000000012</v>
      </c>
      <c r="L5963" s="35">
        <f t="shared" si="653"/>
        <v>-853.14999999999873</v>
      </c>
      <c r="M5963" s="36">
        <f t="shared" si="654"/>
        <v>6.3435727007326137E-2</v>
      </c>
      <c r="N5963" s="37">
        <f t="shared" si="655"/>
        <v>2025</v>
      </c>
      <c r="O5963" s="38" t="str">
        <f t="shared" si="656"/>
        <v>Q3</v>
      </c>
      <c r="P5963" s="37">
        <f t="shared" si="657"/>
        <v>9</v>
      </c>
    </row>
    <row r="5964" spans="1:16" x14ac:dyDescent="0.25">
      <c r="A5964" s="31">
        <v>45901</v>
      </c>
      <c r="B5964" s="32" t="s">
        <v>82</v>
      </c>
      <c r="C5964" s="32" t="s">
        <v>75</v>
      </c>
      <c r="D5964" s="32" t="s">
        <v>76</v>
      </c>
      <c r="E5964" s="33">
        <v>375</v>
      </c>
      <c r="F5964" s="34">
        <v>44345.25</v>
      </c>
      <c r="G5964" s="34">
        <v>0</v>
      </c>
      <c r="H5964" s="34">
        <v>34262.300000000003</v>
      </c>
      <c r="I5964" s="34">
        <v>0</v>
      </c>
      <c r="J5964" s="35">
        <f t="shared" si="651"/>
        <v>44345.25</v>
      </c>
      <c r="K5964" s="35">
        <f t="shared" si="652"/>
        <v>10082.949999999997</v>
      </c>
      <c r="L5964" s="35">
        <f t="shared" si="653"/>
        <v>10082.949999999997</v>
      </c>
      <c r="M5964" s="36">
        <f t="shared" si="654"/>
        <v>0.22737384500030999</v>
      </c>
      <c r="N5964" s="37">
        <f t="shared" si="655"/>
        <v>2025</v>
      </c>
      <c r="O5964" s="38" t="str">
        <f t="shared" si="656"/>
        <v>Q3</v>
      </c>
      <c r="P5964" s="37">
        <f t="shared" si="657"/>
        <v>9</v>
      </c>
    </row>
    <row r="5965" spans="1:16" x14ac:dyDescent="0.25">
      <c r="A5965" s="31">
        <v>45901</v>
      </c>
      <c r="B5965" s="32" t="s">
        <v>82</v>
      </c>
      <c r="C5965" s="32" t="s">
        <v>75</v>
      </c>
      <c r="D5965" s="32" t="s">
        <v>77</v>
      </c>
      <c r="E5965" s="33">
        <v>153</v>
      </c>
      <c r="F5965" s="34">
        <v>17938.43</v>
      </c>
      <c r="G5965" s="34">
        <v>2466.2199999999998</v>
      </c>
      <c r="H5965" s="34">
        <v>14068.35</v>
      </c>
      <c r="I5965" s="34">
        <v>0</v>
      </c>
      <c r="J5965" s="35">
        <f t="shared" si="651"/>
        <v>15472.210000000001</v>
      </c>
      <c r="K5965" s="35">
        <f t="shared" si="652"/>
        <v>1403.8600000000006</v>
      </c>
      <c r="L5965" s="35">
        <f t="shared" si="653"/>
        <v>1403.8600000000006</v>
      </c>
      <c r="M5965" s="36">
        <f t="shared" si="654"/>
        <v>9.0734290705723392E-2</v>
      </c>
      <c r="N5965" s="37">
        <f t="shared" si="655"/>
        <v>2025</v>
      </c>
      <c r="O5965" s="38" t="str">
        <f t="shared" si="656"/>
        <v>Q3</v>
      </c>
      <c r="P5965" s="37">
        <f t="shared" si="657"/>
        <v>9</v>
      </c>
    </row>
    <row r="5966" spans="1:16" x14ac:dyDescent="0.25">
      <c r="A5966" s="31">
        <v>45901</v>
      </c>
      <c r="B5966" s="32" t="s">
        <v>82</v>
      </c>
      <c r="C5966" s="32" t="s">
        <v>78</v>
      </c>
      <c r="D5966" s="32" t="s">
        <v>76</v>
      </c>
      <c r="E5966" s="33">
        <v>1801</v>
      </c>
      <c r="F5966" s="34">
        <v>214619.47</v>
      </c>
      <c r="G5966" s="34">
        <v>0</v>
      </c>
      <c r="H5966" s="34">
        <v>166161.79</v>
      </c>
      <c r="I5966" s="34">
        <v>0</v>
      </c>
      <c r="J5966" s="35">
        <f t="shared" si="651"/>
        <v>214619.47</v>
      </c>
      <c r="K5966" s="35">
        <f t="shared" si="652"/>
        <v>48457.679999999993</v>
      </c>
      <c r="L5966" s="35">
        <f t="shared" si="653"/>
        <v>48457.679999999993</v>
      </c>
      <c r="M5966" s="36">
        <f t="shared" si="654"/>
        <v>0.22578417512632937</v>
      </c>
      <c r="N5966" s="37">
        <f t="shared" si="655"/>
        <v>2025</v>
      </c>
      <c r="O5966" s="38" t="str">
        <f t="shared" si="656"/>
        <v>Q3</v>
      </c>
      <c r="P5966" s="37">
        <f t="shared" si="657"/>
        <v>9</v>
      </c>
    </row>
    <row r="5967" spans="1:16" x14ac:dyDescent="0.25">
      <c r="A5967" s="31">
        <v>45901</v>
      </c>
      <c r="B5967" s="32" t="s">
        <v>82</v>
      </c>
      <c r="C5967" s="32" t="s">
        <v>78</v>
      </c>
      <c r="D5967" s="32" t="s">
        <v>77</v>
      </c>
      <c r="E5967" s="33">
        <v>179</v>
      </c>
      <c r="F5967" s="34">
        <v>21081.58</v>
      </c>
      <c r="G5967" s="34">
        <v>1054.0999999999999</v>
      </c>
      <c r="H5967" s="34">
        <v>16077.12</v>
      </c>
      <c r="I5967" s="34">
        <v>0</v>
      </c>
      <c r="J5967" s="35">
        <f t="shared" si="651"/>
        <v>20027.480000000003</v>
      </c>
      <c r="K5967" s="35">
        <f t="shared" si="652"/>
        <v>3950.3600000000024</v>
      </c>
      <c r="L5967" s="35">
        <f t="shared" si="653"/>
        <v>3950.3600000000024</v>
      </c>
      <c r="M5967" s="36">
        <f t="shared" si="654"/>
        <v>0.1972469826458447</v>
      </c>
      <c r="N5967" s="37">
        <f t="shared" si="655"/>
        <v>2025</v>
      </c>
      <c r="O5967" s="38" t="str">
        <f t="shared" si="656"/>
        <v>Q3</v>
      </c>
      <c r="P5967" s="37">
        <f t="shared" si="657"/>
        <v>9</v>
      </c>
    </row>
    <row r="5968" spans="1:16" x14ac:dyDescent="0.25">
      <c r="A5968" s="31">
        <v>45901</v>
      </c>
      <c r="B5968" s="32" t="s">
        <v>82</v>
      </c>
      <c r="C5968" s="32" t="s">
        <v>79</v>
      </c>
      <c r="D5968" s="32" t="s">
        <v>76</v>
      </c>
      <c r="E5968" s="33">
        <v>116</v>
      </c>
      <c r="F5968" s="34">
        <v>14018.51</v>
      </c>
      <c r="G5968" s="34">
        <v>0</v>
      </c>
      <c r="H5968" s="34">
        <v>10840.69</v>
      </c>
      <c r="I5968" s="34">
        <v>0</v>
      </c>
      <c r="J5968" s="35">
        <f t="shared" si="651"/>
        <v>14018.51</v>
      </c>
      <c r="K5968" s="35">
        <f t="shared" si="652"/>
        <v>3177.8199999999997</v>
      </c>
      <c r="L5968" s="35">
        <f t="shared" si="653"/>
        <v>3177.8199999999997</v>
      </c>
      <c r="M5968" s="36">
        <f t="shared" si="654"/>
        <v>0.22668742969117259</v>
      </c>
      <c r="N5968" s="37">
        <f t="shared" si="655"/>
        <v>2025</v>
      </c>
      <c r="O5968" s="38" t="str">
        <f t="shared" si="656"/>
        <v>Q3</v>
      </c>
      <c r="P5968" s="37">
        <f t="shared" si="657"/>
        <v>9</v>
      </c>
    </row>
    <row r="5969" spans="1:16" x14ac:dyDescent="0.25">
      <c r="A5969" s="31">
        <v>45901</v>
      </c>
      <c r="B5969" s="32" t="s">
        <v>82</v>
      </c>
      <c r="C5969" s="32" t="s">
        <v>79</v>
      </c>
      <c r="D5969" s="32" t="s">
        <v>77</v>
      </c>
      <c r="E5969" s="33">
        <v>25</v>
      </c>
      <c r="F5969" s="34">
        <v>3308.08</v>
      </c>
      <c r="G5969" s="34">
        <v>508.58</v>
      </c>
      <c r="H5969" s="34">
        <v>2493.4499999999998</v>
      </c>
      <c r="I5969" s="34">
        <v>0</v>
      </c>
      <c r="J5969" s="35">
        <f t="shared" si="651"/>
        <v>2799.5</v>
      </c>
      <c r="K5969" s="35">
        <f t="shared" si="652"/>
        <v>306.05000000000018</v>
      </c>
      <c r="L5969" s="35">
        <f t="shared" si="653"/>
        <v>306.05000000000018</v>
      </c>
      <c r="M5969" s="36">
        <f t="shared" si="654"/>
        <v>0.10932309340953748</v>
      </c>
      <c r="N5969" s="37">
        <f t="shared" si="655"/>
        <v>2025</v>
      </c>
      <c r="O5969" s="38" t="str">
        <f t="shared" si="656"/>
        <v>Q3</v>
      </c>
      <c r="P5969" s="37">
        <f t="shared" si="657"/>
        <v>9</v>
      </c>
    </row>
    <row r="5970" spans="1:16" x14ac:dyDescent="0.25">
      <c r="A5970" s="31">
        <v>45901</v>
      </c>
      <c r="B5970" s="32" t="s">
        <v>83</v>
      </c>
      <c r="C5970" s="32" t="s">
        <v>86</v>
      </c>
      <c r="D5970" s="32" t="s">
        <v>76</v>
      </c>
      <c r="E5970" s="33">
        <v>178</v>
      </c>
      <c r="F5970" s="34">
        <v>110211.45</v>
      </c>
      <c r="G5970" s="34">
        <v>0</v>
      </c>
      <c r="H5970" s="34">
        <v>55593</v>
      </c>
      <c r="I5970" s="34">
        <v>12672.72</v>
      </c>
      <c r="J5970" s="35">
        <f t="shared" si="651"/>
        <v>110211.45</v>
      </c>
      <c r="K5970" s="35">
        <f t="shared" si="652"/>
        <v>54618.45</v>
      </c>
      <c r="L5970" s="35">
        <f t="shared" si="653"/>
        <v>41945.729999999996</v>
      </c>
      <c r="M5970" s="36">
        <f t="shared" si="654"/>
        <v>0.49557872616683657</v>
      </c>
      <c r="N5970" s="37">
        <f t="shared" si="655"/>
        <v>2025</v>
      </c>
      <c r="O5970" s="38" t="str">
        <f t="shared" si="656"/>
        <v>Q3</v>
      </c>
      <c r="P5970" s="37">
        <f t="shared" si="657"/>
        <v>9</v>
      </c>
    </row>
    <row r="5971" spans="1:16" x14ac:dyDescent="0.25">
      <c r="A5971" s="31">
        <v>45901</v>
      </c>
      <c r="B5971" s="32" t="s">
        <v>83</v>
      </c>
      <c r="C5971" s="32" t="s">
        <v>86</v>
      </c>
      <c r="D5971" s="32" t="s">
        <v>77</v>
      </c>
      <c r="E5971" s="33">
        <v>67</v>
      </c>
      <c r="F5971" s="34">
        <v>43251.66</v>
      </c>
      <c r="G5971" s="34">
        <v>6755.37</v>
      </c>
      <c r="H5971" s="34">
        <v>21151.3</v>
      </c>
      <c r="I5971" s="34">
        <v>4233.05</v>
      </c>
      <c r="J5971" s="35">
        <f t="shared" si="651"/>
        <v>36496.29</v>
      </c>
      <c r="K5971" s="35">
        <f t="shared" si="652"/>
        <v>15344.990000000002</v>
      </c>
      <c r="L5971" s="35">
        <f t="shared" si="653"/>
        <v>11111.940000000002</v>
      </c>
      <c r="M5971" s="36">
        <f t="shared" si="654"/>
        <v>0.42045342142995906</v>
      </c>
      <c r="N5971" s="37">
        <f t="shared" si="655"/>
        <v>2025</v>
      </c>
      <c r="O5971" s="38" t="str">
        <f t="shared" si="656"/>
        <v>Q3</v>
      </c>
      <c r="P5971" s="37">
        <f t="shared" si="657"/>
        <v>9</v>
      </c>
    </row>
    <row r="5972" spans="1:16" x14ac:dyDescent="0.25">
      <c r="A5972" s="31">
        <v>45901</v>
      </c>
      <c r="B5972" s="32" t="s">
        <v>83</v>
      </c>
      <c r="C5972" s="32" t="s">
        <v>75</v>
      </c>
      <c r="D5972" s="32" t="s">
        <v>76</v>
      </c>
      <c r="E5972" s="33">
        <v>155</v>
      </c>
      <c r="F5972" s="34">
        <v>96189.57</v>
      </c>
      <c r="G5972" s="34">
        <v>0</v>
      </c>
      <c r="H5972" s="34">
        <v>48324.32</v>
      </c>
      <c r="I5972" s="34">
        <v>0</v>
      </c>
      <c r="J5972" s="35">
        <f t="shared" si="651"/>
        <v>96189.57</v>
      </c>
      <c r="K5972" s="35">
        <f t="shared" si="652"/>
        <v>47865.250000000007</v>
      </c>
      <c r="L5972" s="35">
        <f t="shared" si="653"/>
        <v>47865.250000000007</v>
      </c>
      <c r="M5972" s="36">
        <f t="shared" si="654"/>
        <v>0.49761372256888148</v>
      </c>
      <c r="N5972" s="37">
        <f t="shared" si="655"/>
        <v>2025</v>
      </c>
      <c r="O5972" s="38" t="str">
        <f t="shared" si="656"/>
        <v>Q3</v>
      </c>
      <c r="P5972" s="37">
        <f t="shared" si="657"/>
        <v>9</v>
      </c>
    </row>
    <row r="5973" spans="1:16" x14ac:dyDescent="0.25">
      <c r="A5973" s="31">
        <v>45901</v>
      </c>
      <c r="B5973" s="32" t="s">
        <v>83</v>
      </c>
      <c r="C5973" s="32" t="s">
        <v>75</v>
      </c>
      <c r="D5973" s="32" t="s">
        <v>77</v>
      </c>
      <c r="E5973" s="33">
        <v>49</v>
      </c>
      <c r="F5973" s="34">
        <v>40555.49</v>
      </c>
      <c r="G5973" s="34">
        <v>5365.6</v>
      </c>
      <c r="H5973" s="34">
        <v>20254.43</v>
      </c>
      <c r="I5973" s="34">
        <v>0</v>
      </c>
      <c r="J5973" s="35">
        <f t="shared" si="651"/>
        <v>35189.89</v>
      </c>
      <c r="K5973" s="35">
        <f t="shared" si="652"/>
        <v>14935.46</v>
      </c>
      <c r="L5973" s="35">
        <f t="shared" si="653"/>
        <v>14935.46</v>
      </c>
      <c r="M5973" s="36">
        <f t="shared" si="654"/>
        <v>0.42442474244733358</v>
      </c>
      <c r="N5973" s="37">
        <f t="shared" si="655"/>
        <v>2025</v>
      </c>
      <c r="O5973" s="38" t="str">
        <f t="shared" si="656"/>
        <v>Q3</v>
      </c>
      <c r="P5973" s="37">
        <f t="shared" si="657"/>
        <v>9</v>
      </c>
    </row>
    <row r="5974" spans="1:16" x14ac:dyDescent="0.25">
      <c r="A5974" s="31">
        <v>45901</v>
      </c>
      <c r="B5974" s="32" t="s">
        <v>83</v>
      </c>
      <c r="C5974" s="32" t="s">
        <v>78</v>
      </c>
      <c r="D5974" s="32" t="s">
        <v>76</v>
      </c>
      <c r="E5974" s="33">
        <v>436</v>
      </c>
      <c r="F5974" s="34">
        <v>307098.33</v>
      </c>
      <c r="G5974" s="34">
        <v>0</v>
      </c>
      <c r="H5974" s="34">
        <v>156052.78</v>
      </c>
      <c r="I5974" s="34">
        <v>0</v>
      </c>
      <c r="J5974" s="35">
        <f t="shared" si="651"/>
        <v>307098.33</v>
      </c>
      <c r="K5974" s="35">
        <f t="shared" si="652"/>
        <v>151045.55000000002</v>
      </c>
      <c r="L5974" s="35">
        <f t="shared" si="653"/>
        <v>151045.55000000002</v>
      </c>
      <c r="M5974" s="36">
        <f t="shared" si="654"/>
        <v>0.49184751346580102</v>
      </c>
      <c r="N5974" s="37">
        <f t="shared" si="655"/>
        <v>2025</v>
      </c>
      <c r="O5974" s="38" t="str">
        <f t="shared" si="656"/>
        <v>Q3</v>
      </c>
      <c r="P5974" s="37">
        <f t="shared" si="657"/>
        <v>9</v>
      </c>
    </row>
    <row r="5975" spans="1:16" x14ac:dyDescent="0.25">
      <c r="A5975" s="31">
        <v>45901</v>
      </c>
      <c r="B5975" s="32" t="s">
        <v>83</v>
      </c>
      <c r="C5975" s="32" t="s">
        <v>78</v>
      </c>
      <c r="D5975" s="32" t="s">
        <v>77</v>
      </c>
      <c r="E5975" s="33">
        <v>52</v>
      </c>
      <c r="F5975" s="34">
        <v>28746.75</v>
      </c>
      <c r="G5975" s="34">
        <v>1437.31</v>
      </c>
      <c r="H5975" s="34">
        <v>14547.01</v>
      </c>
      <c r="I5975" s="34">
        <v>0</v>
      </c>
      <c r="J5975" s="35">
        <f t="shared" si="651"/>
        <v>27309.439999999999</v>
      </c>
      <c r="K5975" s="35">
        <f t="shared" si="652"/>
        <v>12762.429999999998</v>
      </c>
      <c r="L5975" s="35">
        <f t="shared" si="653"/>
        <v>12762.429999999998</v>
      </c>
      <c r="M5975" s="36">
        <f t="shared" si="654"/>
        <v>0.46732668264160671</v>
      </c>
      <c r="N5975" s="37">
        <f t="shared" si="655"/>
        <v>2025</v>
      </c>
      <c r="O5975" s="38" t="str">
        <f t="shared" si="656"/>
        <v>Q3</v>
      </c>
      <c r="P5975" s="37">
        <f t="shared" si="657"/>
        <v>9</v>
      </c>
    </row>
    <row r="5976" spans="1:16" x14ac:dyDescent="0.25">
      <c r="A5976" s="31">
        <v>45901</v>
      </c>
      <c r="B5976" s="32" t="s">
        <v>83</v>
      </c>
      <c r="C5976" s="32" t="s">
        <v>79</v>
      </c>
      <c r="D5976" s="32" t="s">
        <v>76</v>
      </c>
      <c r="E5976" s="33">
        <v>58</v>
      </c>
      <c r="F5976" s="34">
        <v>37874.910000000003</v>
      </c>
      <c r="G5976" s="34">
        <v>0</v>
      </c>
      <c r="H5976" s="34">
        <v>19161.61</v>
      </c>
      <c r="I5976" s="34">
        <v>0</v>
      </c>
      <c r="J5976" s="35">
        <f t="shared" si="651"/>
        <v>37874.910000000003</v>
      </c>
      <c r="K5976" s="35">
        <f t="shared" si="652"/>
        <v>18713.300000000003</v>
      </c>
      <c r="L5976" s="35">
        <f t="shared" si="653"/>
        <v>18713.300000000003</v>
      </c>
      <c r="M5976" s="36">
        <f t="shared" si="654"/>
        <v>0.49408170210833507</v>
      </c>
      <c r="N5976" s="37">
        <f t="shared" si="655"/>
        <v>2025</v>
      </c>
      <c r="O5976" s="38" t="str">
        <f t="shared" si="656"/>
        <v>Q3</v>
      </c>
      <c r="P5976" s="37">
        <f t="shared" si="657"/>
        <v>9</v>
      </c>
    </row>
    <row r="5977" spans="1:16" x14ac:dyDescent="0.25">
      <c r="A5977" s="31">
        <v>45901</v>
      </c>
      <c r="B5977" s="32" t="s">
        <v>83</v>
      </c>
      <c r="C5977" s="32" t="s">
        <v>79</v>
      </c>
      <c r="D5977" s="32" t="s">
        <v>77</v>
      </c>
      <c r="E5977" s="33">
        <v>16</v>
      </c>
      <c r="F5977" s="34">
        <v>11824.25</v>
      </c>
      <c r="G5977" s="34">
        <v>1529.26</v>
      </c>
      <c r="H5977" s="34">
        <v>5963.7</v>
      </c>
      <c r="I5977" s="34">
        <v>0</v>
      </c>
      <c r="J5977" s="35">
        <f t="shared" si="651"/>
        <v>10294.99</v>
      </c>
      <c r="K5977" s="35">
        <f t="shared" si="652"/>
        <v>4331.29</v>
      </c>
      <c r="L5977" s="35">
        <f t="shared" si="653"/>
        <v>4331.29</v>
      </c>
      <c r="M5977" s="36">
        <f t="shared" si="654"/>
        <v>0.42071823284918197</v>
      </c>
      <c r="N5977" s="37">
        <f t="shared" si="655"/>
        <v>2025</v>
      </c>
      <c r="O5977" s="38" t="str">
        <f t="shared" si="656"/>
        <v>Q3</v>
      </c>
      <c r="P5977" s="37">
        <f t="shared" si="657"/>
        <v>9</v>
      </c>
    </row>
    <row r="5978" spans="1:16" x14ac:dyDescent="0.25">
      <c r="A5978" s="31">
        <v>45901</v>
      </c>
      <c r="B5978" s="32" t="s">
        <v>84</v>
      </c>
      <c r="C5978" s="32" t="s">
        <v>86</v>
      </c>
      <c r="D5978" s="32" t="s">
        <v>76</v>
      </c>
      <c r="E5978" s="33">
        <v>75</v>
      </c>
      <c r="F5978" s="34">
        <v>358211.19</v>
      </c>
      <c r="G5978" s="34">
        <v>0</v>
      </c>
      <c r="H5978" s="34">
        <v>284084.40999999997</v>
      </c>
      <c r="I5978" s="34">
        <v>41139.96</v>
      </c>
      <c r="J5978" s="35">
        <f t="shared" si="651"/>
        <v>358211.19</v>
      </c>
      <c r="K5978" s="35">
        <f t="shared" si="652"/>
        <v>74126.780000000028</v>
      </c>
      <c r="L5978" s="35">
        <f t="shared" si="653"/>
        <v>32986.820000000029</v>
      </c>
      <c r="M5978" s="36">
        <f t="shared" si="654"/>
        <v>0.20693596981155174</v>
      </c>
      <c r="N5978" s="37">
        <f t="shared" si="655"/>
        <v>2025</v>
      </c>
      <c r="O5978" s="38" t="str">
        <f t="shared" si="656"/>
        <v>Q3</v>
      </c>
      <c r="P5978" s="37">
        <f t="shared" si="657"/>
        <v>9</v>
      </c>
    </row>
    <row r="5979" spans="1:16" x14ac:dyDescent="0.25">
      <c r="A5979" s="31">
        <v>45901</v>
      </c>
      <c r="B5979" s="32" t="s">
        <v>84</v>
      </c>
      <c r="C5979" s="32" t="s">
        <v>86</v>
      </c>
      <c r="D5979" s="32" t="s">
        <v>77</v>
      </c>
      <c r="E5979" s="33">
        <v>42</v>
      </c>
      <c r="F5979" s="34">
        <v>187435.98</v>
      </c>
      <c r="G5979" s="34">
        <v>31149.25</v>
      </c>
      <c r="H5979" s="34">
        <v>150849.72</v>
      </c>
      <c r="I5979" s="34">
        <v>18026.25</v>
      </c>
      <c r="J5979" s="35">
        <f t="shared" si="651"/>
        <v>156286.73000000001</v>
      </c>
      <c r="K5979" s="35">
        <f t="shared" si="652"/>
        <v>5437.0100000000093</v>
      </c>
      <c r="L5979" s="35">
        <f t="shared" si="653"/>
        <v>-12589.239999999991</v>
      </c>
      <c r="M5979" s="36">
        <f t="shared" si="654"/>
        <v>3.4788686153968469E-2</v>
      </c>
      <c r="N5979" s="37">
        <f t="shared" si="655"/>
        <v>2025</v>
      </c>
      <c r="O5979" s="38" t="str">
        <f t="shared" si="656"/>
        <v>Q3</v>
      </c>
      <c r="P5979" s="37">
        <f t="shared" si="657"/>
        <v>9</v>
      </c>
    </row>
    <row r="5980" spans="1:16" x14ac:dyDescent="0.25">
      <c r="A5980" s="31">
        <v>45901</v>
      </c>
      <c r="B5980" s="32" t="s">
        <v>84</v>
      </c>
      <c r="C5980" s="32" t="s">
        <v>75</v>
      </c>
      <c r="D5980" s="32" t="s">
        <v>76</v>
      </c>
      <c r="E5980" s="33">
        <v>94</v>
      </c>
      <c r="F5980" s="34">
        <v>418373.33</v>
      </c>
      <c r="G5980" s="34">
        <v>0</v>
      </c>
      <c r="H5980" s="34">
        <v>325720.3</v>
      </c>
      <c r="I5980" s="34">
        <v>0</v>
      </c>
      <c r="J5980" s="35">
        <f t="shared" si="651"/>
        <v>418373.33</v>
      </c>
      <c r="K5980" s="35">
        <f t="shared" si="652"/>
        <v>92653.030000000028</v>
      </c>
      <c r="L5980" s="35">
        <f t="shared" si="653"/>
        <v>92653.030000000028</v>
      </c>
      <c r="M5980" s="36">
        <f t="shared" si="654"/>
        <v>0.22146017290346884</v>
      </c>
      <c r="N5980" s="37">
        <f t="shared" si="655"/>
        <v>2025</v>
      </c>
      <c r="O5980" s="38" t="str">
        <f t="shared" si="656"/>
        <v>Q3</v>
      </c>
      <c r="P5980" s="37">
        <f t="shared" si="657"/>
        <v>9</v>
      </c>
    </row>
    <row r="5981" spans="1:16" x14ac:dyDescent="0.25">
      <c r="A5981" s="31">
        <v>45901</v>
      </c>
      <c r="B5981" s="32" t="s">
        <v>84</v>
      </c>
      <c r="C5981" s="32" t="s">
        <v>75</v>
      </c>
      <c r="D5981" s="32" t="s">
        <v>77</v>
      </c>
      <c r="E5981" s="33">
        <v>45</v>
      </c>
      <c r="F5981" s="34">
        <v>187432.43</v>
      </c>
      <c r="G5981" s="34">
        <v>24946.880000000001</v>
      </c>
      <c r="H5981" s="34">
        <v>148090.96</v>
      </c>
      <c r="I5981" s="34">
        <v>0</v>
      </c>
      <c r="J5981" s="35">
        <f t="shared" si="651"/>
        <v>162485.54999999999</v>
      </c>
      <c r="K5981" s="35">
        <f t="shared" si="652"/>
        <v>14394.589999999997</v>
      </c>
      <c r="L5981" s="35">
        <f t="shared" si="653"/>
        <v>14394.589999999997</v>
      </c>
      <c r="M5981" s="36">
        <f t="shared" si="654"/>
        <v>8.8589970000409246E-2</v>
      </c>
      <c r="N5981" s="37">
        <f t="shared" si="655"/>
        <v>2025</v>
      </c>
      <c r="O5981" s="38" t="str">
        <f t="shared" si="656"/>
        <v>Q3</v>
      </c>
      <c r="P5981" s="37">
        <f t="shared" si="657"/>
        <v>9</v>
      </c>
    </row>
    <row r="5982" spans="1:16" x14ac:dyDescent="0.25">
      <c r="A5982" s="31">
        <v>45901</v>
      </c>
      <c r="B5982" s="32" t="s">
        <v>84</v>
      </c>
      <c r="C5982" s="32" t="s">
        <v>78</v>
      </c>
      <c r="D5982" s="32" t="s">
        <v>76</v>
      </c>
      <c r="E5982" s="33">
        <v>167</v>
      </c>
      <c r="F5982" s="34">
        <v>727002.54</v>
      </c>
      <c r="G5982" s="34">
        <v>0</v>
      </c>
      <c r="H5982" s="34">
        <v>569376.99</v>
      </c>
      <c r="I5982" s="34">
        <v>0</v>
      </c>
      <c r="J5982" s="35">
        <f t="shared" si="651"/>
        <v>727002.54</v>
      </c>
      <c r="K5982" s="35">
        <f t="shared" si="652"/>
        <v>157625.55000000005</v>
      </c>
      <c r="L5982" s="35">
        <f t="shared" si="653"/>
        <v>157625.55000000005</v>
      </c>
      <c r="M5982" s="36">
        <f t="shared" si="654"/>
        <v>0.21681567990120096</v>
      </c>
      <c r="N5982" s="37">
        <f t="shared" si="655"/>
        <v>2025</v>
      </c>
      <c r="O5982" s="38" t="str">
        <f t="shared" si="656"/>
        <v>Q3</v>
      </c>
      <c r="P5982" s="37">
        <f t="shared" si="657"/>
        <v>9</v>
      </c>
    </row>
    <row r="5983" spans="1:16" x14ac:dyDescent="0.25">
      <c r="A5983" s="31">
        <v>45901</v>
      </c>
      <c r="B5983" s="32" t="s">
        <v>84</v>
      </c>
      <c r="C5983" s="32" t="s">
        <v>78</v>
      </c>
      <c r="D5983" s="32" t="s">
        <v>77</v>
      </c>
      <c r="E5983" s="33">
        <v>16</v>
      </c>
      <c r="F5983" s="34">
        <v>93078.6</v>
      </c>
      <c r="G5983" s="34">
        <v>4653.9399999999996</v>
      </c>
      <c r="H5983" s="34">
        <v>74838.78</v>
      </c>
      <c r="I5983" s="34">
        <v>0</v>
      </c>
      <c r="J5983" s="35">
        <f t="shared" si="651"/>
        <v>88424.66</v>
      </c>
      <c r="K5983" s="35">
        <f t="shared" si="652"/>
        <v>13585.880000000005</v>
      </c>
      <c r="L5983" s="35">
        <f t="shared" si="653"/>
        <v>13585.880000000005</v>
      </c>
      <c r="M5983" s="36">
        <f t="shared" si="654"/>
        <v>0.15364356504169768</v>
      </c>
      <c r="N5983" s="37">
        <f t="shared" si="655"/>
        <v>2025</v>
      </c>
      <c r="O5983" s="38" t="str">
        <f t="shared" si="656"/>
        <v>Q3</v>
      </c>
      <c r="P5983" s="37">
        <f t="shared" si="657"/>
        <v>9</v>
      </c>
    </row>
    <row r="5984" spans="1:16" x14ac:dyDescent="0.25">
      <c r="A5984" s="31">
        <v>45901</v>
      </c>
      <c r="B5984" s="32" t="s">
        <v>84</v>
      </c>
      <c r="C5984" s="32" t="s">
        <v>79</v>
      </c>
      <c r="D5984" s="32" t="s">
        <v>76</v>
      </c>
      <c r="E5984" s="33">
        <v>23</v>
      </c>
      <c r="F5984" s="34">
        <v>78239.149999999994</v>
      </c>
      <c r="G5984" s="34">
        <v>0</v>
      </c>
      <c r="H5984" s="34">
        <v>59077.64</v>
      </c>
      <c r="I5984" s="34">
        <v>0</v>
      </c>
      <c r="J5984" s="35">
        <f t="shared" si="651"/>
        <v>78239.149999999994</v>
      </c>
      <c r="K5984" s="35">
        <f t="shared" si="652"/>
        <v>19161.509999999995</v>
      </c>
      <c r="L5984" s="35">
        <f t="shared" si="653"/>
        <v>19161.509999999995</v>
      </c>
      <c r="M5984" s="36">
        <f t="shared" si="654"/>
        <v>0.24490948585203184</v>
      </c>
      <c r="N5984" s="37">
        <f t="shared" si="655"/>
        <v>2025</v>
      </c>
      <c r="O5984" s="38" t="str">
        <f t="shared" si="656"/>
        <v>Q3</v>
      </c>
      <c r="P5984" s="37">
        <f t="shared" si="657"/>
        <v>9</v>
      </c>
    </row>
    <row r="5985" spans="1:16" x14ac:dyDescent="0.25">
      <c r="A5985" s="31">
        <v>45901</v>
      </c>
      <c r="B5985" s="32" t="s">
        <v>84</v>
      </c>
      <c r="C5985" s="32" t="s">
        <v>79</v>
      </c>
      <c r="D5985" s="32" t="s">
        <v>77</v>
      </c>
      <c r="E5985" s="33">
        <v>11</v>
      </c>
      <c r="F5985" s="34">
        <v>42364.85</v>
      </c>
      <c r="G5985" s="34">
        <v>5385.57</v>
      </c>
      <c r="H5985" s="34">
        <v>31438.41</v>
      </c>
      <c r="I5985" s="34">
        <v>0</v>
      </c>
      <c r="J5985" s="35">
        <f t="shared" si="651"/>
        <v>36979.279999999999</v>
      </c>
      <c r="K5985" s="35">
        <f t="shared" si="652"/>
        <v>5540.869999999999</v>
      </c>
      <c r="L5985" s="35">
        <f t="shared" si="653"/>
        <v>5540.869999999999</v>
      </c>
      <c r="M5985" s="36">
        <f t="shared" si="654"/>
        <v>0.14983715204839032</v>
      </c>
      <c r="N5985" s="37">
        <f t="shared" si="655"/>
        <v>2025</v>
      </c>
      <c r="O5985" s="38" t="str">
        <f t="shared" si="656"/>
        <v>Q3</v>
      </c>
      <c r="P5985" s="37">
        <f t="shared" si="657"/>
        <v>9</v>
      </c>
    </row>
    <row r="5986" spans="1:16" x14ac:dyDescent="0.25">
      <c r="A5986" s="31">
        <v>45901</v>
      </c>
      <c r="B5986" s="32" t="s">
        <v>85</v>
      </c>
      <c r="C5986" s="32" t="s">
        <v>86</v>
      </c>
      <c r="D5986" s="32" t="s">
        <v>76</v>
      </c>
      <c r="E5986" s="33">
        <v>71</v>
      </c>
      <c r="F5986" s="34">
        <v>99083.91</v>
      </c>
      <c r="G5986" s="34">
        <v>0</v>
      </c>
      <c r="H5986" s="34">
        <v>50750.67</v>
      </c>
      <c r="I5986" s="34">
        <v>11361.61</v>
      </c>
      <c r="J5986" s="35">
        <f t="shared" si="651"/>
        <v>99083.91</v>
      </c>
      <c r="K5986" s="35">
        <f t="shared" si="652"/>
        <v>48333.240000000005</v>
      </c>
      <c r="L5986" s="35">
        <f t="shared" si="653"/>
        <v>36971.630000000005</v>
      </c>
      <c r="M5986" s="36">
        <f t="shared" si="654"/>
        <v>0.48780109707014996</v>
      </c>
      <c r="N5986" s="37">
        <f t="shared" si="655"/>
        <v>2025</v>
      </c>
      <c r="O5986" s="38" t="str">
        <f t="shared" si="656"/>
        <v>Q3</v>
      </c>
      <c r="P5986" s="37">
        <f t="shared" si="657"/>
        <v>9</v>
      </c>
    </row>
    <row r="5987" spans="1:16" x14ac:dyDescent="0.25">
      <c r="A5987" s="31">
        <v>45901</v>
      </c>
      <c r="B5987" s="32" t="s">
        <v>85</v>
      </c>
      <c r="C5987" s="32" t="s">
        <v>86</v>
      </c>
      <c r="D5987" s="32" t="s">
        <v>77</v>
      </c>
      <c r="E5987" s="33">
        <v>38</v>
      </c>
      <c r="F5987" s="34">
        <v>53291.55</v>
      </c>
      <c r="G5987" s="34">
        <v>9965.6200000000008</v>
      </c>
      <c r="H5987" s="34">
        <v>28082.78</v>
      </c>
      <c r="I5987" s="34">
        <v>5007.99</v>
      </c>
      <c r="J5987" s="35">
        <f t="shared" si="651"/>
        <v>43325.93</v>
      </c>
      <c r="K5987" s="35">
        <f t="shared" si="652"/>
        <v>15243.150000000001</v>
      </c>
      <c r="L5987" s="35">
        <f t="shared" si="653"/>
        <v>10235.160000000002</v>
      </c>
      <c r="M5987" s="36">
        <f t="shared" si="654"/>
        <v>0.35182510796652261</v>
      </c>
      <c r="N5987" s="37">
        <f t="shared" si="655"/>
        <v>2025</v>
      </c>
      <c r="O5987" s="38" t="str">
        <f t="shared" si="656"/>
        <v>Q3</v>
      </c>
      <c r="P5987" s="37">
        <f t="shared" si="657"/>
        <v>9</v>
      </c>
    </row>
    <row r="5988" spans="1:16" x14ac:dyDescent="0.25">
      <c r="A5988" s="31">
        <v>45901</v>
      </c>
      <c r="B5988" s="32" t="s">
        <v>85</v>
      </c>
      <c r="C5988" s="32" t="s">
        <v>75</v>
      </c>
      <c r="D5988" s="32" t="s">
        <v>76</v>
      </c>
      <c r="E5988" s="33">
        <v>70</v>
      </c>
      <c r="F5988" s="34">
        <v>119365.81</v>
      </c>
      <c r="G5988" s="34">
        <v>0</v>
      </c>
      <c r="H5988" s="34">
        <v>61567.11</v>
      </c>
      <c r="I5988" s="34">
        <v>0</v>
      </c>
      <c r="J5988" s="35">
        <f t="shared" si="651"/>
        <v>119365.81</v>
      </c>
      <c r="K5988" s="35">
        <f t="shared" si="652"/>
        <v>57798.7</v>
      </c>
      <c r="L5988" s="35">
        <f t="shared" si="653"/>
        <v>57798.7</v>
      </c>
      <c r="M5988" s="36">
        <f t="shared" si="654"/>
        <v>0.48421486856244678</v>
      </c>
      <c r="N5988" s="37">
        <f t="shared" si="655"/>
        <v>2025</v>
      </c>
      <c r="O5988" s="38" t="str">
        <f t="shared" si="656"/>
        <v>Q3</v>
      </c>
      <c r="P5988" s="37">
        <f t="shared" si="657"/>
        <v>9</v>
      </c>
    </row>
    <row r="5989" spans="1:16" x14ac:dyDescent="0.25">
      <c r="A5989" s="31">
        <v>45901</v>
      </c>
      <c r="B5989" s="32" t="s">
        <v>85</v>
      </c>
      <c r="C5989" s="32" t="s">
        <v>75</v>
      </c>
      <c r="D5989" s="32" t="s">
        <v>77</v>
      </c>
      <c r="E5989" s="33">
        <v>36</v>
      </c>
      <c r="F5989" s="34">
        <v>51071.08</v>
      </c>
      <c r="G5989" s="34">
        <v>7818.3</v>
      </c>
      <c r="H5989" s="34">
        <v>25977.65</v>
      </c>
      <c r="I5989" s="34">
        <v>0</v>
      </c>
      <c r="J5989" s="35">
        <f t="shared" si="651"/>
        <v>43252.78</v>
      </c>
      <c r="K5989" s="35">
        <f t="shared" si="652"/>
        <v>17275.129999999997</v>
      </c>
      <c r="L5989" s="35">
        <f t="shared" si="653"/>
        <v>17275.129999999997</v>
      </c>
      <c r="M5989" s="36">
        <f t="shared" si="654"/>
        <v>0.3993992987271569</v>
      </c>
      <c r="N5989" s="37">
        <f t="shared" si="655"/>
        <v>2025</v>
      </c>
      <c r="O5989" s="38" t="str">
        <f t="shared" si="656"/>
        <v>Q3</v>
      </c>
      <c r="P5989" s="37">
        <f t="shared" si="657"/>
        <v>9</v>
      </c>
    </row>
    <row r="5990" spans="1:16" x14ac:dyDescent="0.25">
      <c r="A5990" s="31">
        <v>45901</v>
      </c>
      <c r="B5990" s="32" t="s">
        <v>85</v>
      </c>
      <c r="C5990" s="32" t="s">
        <v>78</v>
      </c>
      <c r="D5990" s="32" t="s">
        <v>76</v>
      </c>
      <c r="E5990" s="33">
        <v>187</v>
      </c>
      <c r="F5990" s="34">
        <v>245021.43</v>
      </c>
      <c r="G5990" s="34">
        <v>0</v>
      </c>
      <c r="H5990" s="34">
        <v>126242.06</v>
      </c>
      <c r="I5990" s="34">
        <v>0</v>
      </c>
      <c r="J5990" s="35">
        <f t="shared" si="651"/>
        <v>245021.43</v>
      </c>
      <c r="K5990" s="35">
        <f t="shared" si="652"/>
        <v>118779.37</v>
      </c>
      <c r="L5990" s="35">
        <f t="shared" si="653"/>
        <v>118779.37</v>
      </c>
      <c r="M5990" s="36">
        <f t="shared" si="654"/>
        <v>0.48477135244864089</v>
      </c>
      <c r="N5990" s="37">
        <f t="shared" si="655"/>
        <v>2025</v>
      </c>
      <c r="O5990" s="38" t="str">
        <f t="shared" si="656"/>
        <v>Q3</v>
      </c>
      <c r="P5990" s="37">
        <f t="shared" si="657"/>
        <v>9</v>
      </c>
    </row>
    <row r="5991" spans="1:16" x14ac:dyDescent="0.25">
      <c r="A5991" s="31">
        <v>45901</v>
      </c>
      <c r="B5991" s="32" t="s">
        <v>85</v>
      </c>
      <c r="C5991" s="32" t="s">
        <v>78</v>
      </c>
      <c r="D5991" s="32" t="s">
        <v>77</v>
      </c>
      <c r="E5991" s="33">
        <v>20</v>
      </c>
      <c r="F5991" s="34">
        <v>32195.78</v>
      </c>
      <c r="G5991" s="34">
        <v>1609.77</v>
      </c>
      <c r="H5991" s="34">
        <v>15952.4</v>
      </c>
      <c r="I5991" s="34">
        <v>0</v>
      </c>
      <c r="J5991" s="35">
        <f t="shared" si="651"/>
        <v>30586.01</v>
      </c>
      <c r="K5991" s="35">
        <f t="shared" si="652"/>
        <v>14633.609999999999</v>
      </c>
      <c r="L5991" s="35">
        <f t="shared" si="653"/>
        <v>14633.609999999999</v>
      </c>
      <c r="M5991" s="36">
        <f t="shared" si="654"/>
        <v>0.47844128737288716</v>
      </c>
      <c r="N5991" s="37">
        <f t="shared" si="655"/>
        <v>2025</v>
      </c>
      <c r="O5991" s="38" t="str">
        <f t="shared" si="656"/>
        <v>Q3</v>
      </c>
      <c r="P5991" s="37">
        <f t="shared" si="657"/>
        <v>9</v>
      </c>
    </row>
    <row r="5992" spans="1:16" x14ac:dyDescent="0.25">
      <c r="A5992" s="31">
        <v>45901</v>
      </c>
      <c r="B5992" s="32" t="s">
        <v>85</v>
      </c>
      <c r="C5992" s="32" t="s">
        <v>79</v>
      </c>
      <c r="D5992" s="32" t="s">
        <v>76</v>
      </c>
      <c r="E5992" s="33">
        <v>25</v>
      </c>
      <c r="F5992" s="34">
        <v>34281.24</v>
      </c>
      <c r="G5992" s="34">
        <v>0</v>
      </c>
      <c r="H5992" s="34">
        <v>17613.18</v>
      </c>
      <c r="I5992" s="34">
        <v>0</v>
      </c>
      <c r="J5992" s="35">
        <f t="shared" si="651"/>
        <v>34281.24</v>
      </c>
      <c r="K5992" s="35">
        <f t="shared" si="652"/>
        <v>16668.059999999998</v>
      </c>
      <c r="L5992" s="35">
        <f t="shared" si="653"/>
        <v>16668.059999999998</v>
      </c>
      <c r="M5992" s="36">
        <f t="shared" si="654"/>
        <v>0.48621520108374139</v>
      </c>
      <c r="N5992" s="37">
        <f t="shared" si="655"/>
        <v>2025</v>
      </c>
      <c r="O5992" s="38" t="str">
        <f t="shared" si="656"/>
        <v>Q3</v>
      </c>
      <c r="P5992" s="37">
        <f t="shared" si="657"/>
        <v>9</v>
      </c>
    </row>
    <row r="5993" spans="1:16" x14ac:dyDescent="0.25">
      <c r="A5993" s="31">
        <v>45901</v>
      </c>
      <c r="B5993" s="32" t="s">
        <v>85</v>
      </c>
      <c r="C5993" s="32" t="s">
        <v>79</v>
      </c>
      <c r="D5993" s="32" t="s">
        <v>77</v>
      </c>
      <c r="E5993" s="33">
        <v>6</v>
      </c>
      <c r="F5993" s="34">
        <v>9326.51</v>
      </c>
      <c r="G5993" s="34">
        <v>1411.76</v>
      </c>
      <c r="H5993" s="34">
        <v>4193.6099999999997</v>
      </c>
      <c r="I5993" s="34">
        <v>0</v>
      </c>
      <c r="J5993" s="35">
        <f t="shared" si="651"/>
        <v>7914.75</v>
      </c>
      <c r="K5993" s="35">
        <f t="shared" si="652"/>
        <v>3721.1400000000003</v>
      </c>
      <c r="L5993" s="35">
        <f t="shared" si="653"/>
        <v>3721.1400000000003</v>
      </c>
      <c r="M5993" s="36">
        <f t="shared" si="654"/>
        <v>0.47015256325215582</v>
      </c>
      <c r="N5993" s="37">
        <f t="shared" si="655"/>
        <v>2025</v>
      </c>
      <c r="O5993" s="38" t="str">
        <f t="shared" si="656"/>
        <v>Q3</v>
      </c>
      <c r="P5993" s="37">
        <f t="shared" si="657"/>
        <v>9</v>
      </c>
    </row>
    <row r="5994" spans="1:16" x14ac:dyDescent="0.25">
      <c r="A5994" s="31">
        <v>45931</v>
      </c>
      <c r="B5994" s="32" t="s">
        <v>74</v>
      </c>
      <c r="C5994" s="32" t="s">
        <v>86</v>
      </c>
      <c r="D5994" s="32" t="s">
        <v>76</v>
      </c>
      <c r="E5994" s="33">
        <v>289</v>
      </c>
      <c r="F5994" s="34">
        <v>126362.71</v>
      </c>
      <c r="G5994" s="34">
        <v>0</v>
      </c>
      <c r="H5994" s="34">
        <v>73330.28</v>
      </c>
      <c r="I5994" s="34">
        <v>14486.32</v>
      </c>
      <c r="J5994" s="35">
        <f t="shared" si="651"/>
        <v>126362.71</v>
      </c>
      <c r="K5994" s="35">
        <f t="shared" si="652"/>
        <v>53032.430000000008</v>
      </c>
      <c r="L5994" s="35">
        <f t="shared" si="653"/>
        <v>38546.110000000008</v>
      </c>
      <c r="M5994" s="36">
        <f t="shared" si="654"/>
        <v>0.41968417739695518</v>
      </c>
      <c r="N5994" s="37">
        <f t="shared" si="655"/>
        <v>2025</v>
      </c>
      <c r="O5994" s="38" t="str">
        <f t="shared" si="656"/>
        <v>Q4</v>
      </c>
      <c r="P5994" s="37">
        <f t="shared" si="657"/>
        <v>10</v>
      </c>
    </row>
    <row r="5995" spans="1:16" x14ac:dyDescent="0.25">
      <c r="A5995" s="31">
        <v>45931</v>
      </c>
      <c r="B5995" s="32" t="s">
        <v>74</v>
      </c>
      <c r="C5995" s="32" t="s">
        <v>86</v>
      </c>
      <c r="D5995" s="32" t="s">
        <v>77</v>
      </c>
      <c r="E5995" s="33">
        <v>131</v>
      </c>
      <c r="F5995" s="34">
        <v>57963.12</v>
      </c>
      <c r="G5995" s="34">
        <v>8057.48</v>
      </c>
      <c r="H5995" s="34">
        <v>33152.36</v>
      </c>
      <c r="I5995" s="34">
        <v>5804.26</v>
      </c>
      <c r="J5995" s="35">
        <f t="shared" si="651"/>
        <v>49905.64</v>
      </c>
      <c r="K5995" s="35">
        <f t="shared" si="652"/>
        <v>16753.28</v>
      </c>
      <c r="L5995" s="35">
        <f t="shared" si="653"/>
        <v>10949.019999999999</v>
      </c>
      <c r="M5995" s="36">
        <f t="shared" si="654"/>
        <v>0.3356991314007795</v>
      </c>
      <c r="N5995" s="37">
        <f t="shared" si="655"/>
        <v>2025</v>
      </c>
      <c r="O5995" s="38" t="str">
        <f t="shared" si="656"/>
        <v>Q4</v>
      </c>
      <c r="P5995" s="37">
        <f t="shared" si="657"/>
        <v>10</v>
      </c>
    </row>
    <row r="5996" spans="1:16" x14ac:dyDescent="0.25">
      <c r="A5996" s="31">
        <v>45931</v>
      </c>
      <c r="B5996" s="32" t="s">
        <v>74</v>
      </c>
      <c r="C5996" s="32" t="s">
        <v>75</v>
      </c>
      <c r="D5996" s="32" t="s">
        <v>76</v>
      </c>
      <c r="E5996" s="33">
        <v>216</v>
      </c>
      <c r="F5996" s="34">
        <v>100515.58</v>
      </c>
      <c r="G5996" s="34">
        <v>0</v>
      </c>
      <c r="H5996" s="34">
        <v>52617.23</v>
      </c>
      <c r="I5996" s="34">
        <v>0</v>
      </c>
      <c r="J5996" s="35">
        <f t="shared" si="651"/>
        <v>100515.58</v>
      </c>
      <c r="K5996" s="35">
        <f t="shared" si="652"/>
        <v>47898.35</v>
      </c>
      <c r="L5996" s="35">
        <f t="shared" si="653"/>
        <v>47898.35</v>
      </c>
      <c r="M5996" s="36">
        <f t="shared" si="654"/>
        <v>0.47652662403181673</v>
      </c>
      <c r="N5996" s="37">
        <f t="shared" si="655"/>
        <v>2025</v>
      </c>
      <c r="O5996" s="38" t="str">
        <f t="shared" si="656"/>
        <v>Q4</v>
      </c>
      <c r="P5996" s="37">
        <f t="shared" si="657"/>
        <v>10</v>
      </c>
    </row>
    <row r="5997" spans="1:16" x14ac:dyDescent="0.25">
      <c r="A5997" s="31">
        <v>45931</v>
      </c>
      <c r="B5997" s="32" t="s">
        <v>74</v>
      </c>
      <c r="C5997" s="32" t="s">
        <v>75</v>
      </c>
      <c r="D5997" s="32" t="s">
        <v>77</v>
      </c>
      <c r="E5997" s="33">
        <v>121</v>
      </c>
      <c r="F5997" s="34">
        <v>50345.57</v>
      </c>
      <c r="G5997" s="34">
        <v>8508.49</v>
      </c>
      <c r="H5997" s="34">
        <v>31464.82</v>
      </c>
      <c r="I5997" s="34">
        <v>0</v>
      </c>
      <c r="J5997" s="35">
        <f t="shared" si="651"/>
        <v>41837.08</v>
      </c>
      <c r="K5997" s="35">
        <f t="shared" si="652"/>
        <v>10372.260000000002</v>
      </c>
      <c r="L5997" s="35">
        <f t="shared" si="653"/>
        <v>10372.260000000002</v>
      </c>
      <c r="M5997" s="36">
        <f t="shared" si="654"/>
        <v>0.24792026594590258</v>
      </c>
      <c r="N5997" s="37">
        <f t="shared" si="655"/>
        <v>2025</v>
      </c>
      <c r="O5997" s="38" t="str">
        <f t="shared" si="656"/>
        <v>Q4</v>
      </c>
      <c r="P5997" s="37">
        <f t="shared" si="657"/>
        <v>10</v>
      </c>
    </row>
    <row r="5998" spans="1:16" x14ac:dyDescent="0.25">
      <c r="A5998" s="31">
        <v>45931</v>
      </c>
      <c r="B5998" s="32" t="s">
        <v>74</v>
      </c>
      <c r="C5998" s="32" t="s">
        <v>78</v>
      </c>
      <c r="D5998" s="32" t="s">
        <v>76</v>
      </c>
      <c r="E5998" s="33">
        <v>718</v>
      </c>
      <c r="F5998" s="34">
        <v>338474.57</v>
      </c>
      <c r="G5998" s="34">
        <v>0</v>
      </c>
      <c r="H5998" s="34">
        <v>188127.55</v>
      </c>
      <c r="I5998" s="34">
        <v>0</v>
      </c>
      <c r="J5998" s="35">
        <f t="shared" si="651"/>
        <v>338474.57</v>
      </c>
      <c r="K5998" s="35">
        <f t="shared" si="652"/>
        <v>150347.02000000002</v>
      </c>
      <c r="L5998" s="35">
        <f t="shared" si="653"/>
        <v>150347.02000000002</v>
      </c>
      <c r="M5998" s="36">
        <f t="shared" si="654"/>
        <v>0.44419000222084637</v>
      </c>
      <c r="N5998" s="37">
        <f t="shared" si="655"/>
        <v>2025</v>
      </c>
      <c r="O5998" s="38" t="str">
        <f t="shared" si="656"/>
        <v>Q4</v>
      </c>
      <c r="P5998" s="37">
        <f t="shared" si="657"/>
        <v>10</v>
      </c>
    </row>
    <row r="5999" spans="1:16" x14ac:dyDescent="0.25">
      <c r="A5999" s="31">
        <v>45931</v>
      </c>
      <c r="B5999" s="32" t="s">
        <v>74</v>
      </c>
      <c r="C5999" s="32" t="s">
        <v>78</v>
      </c>
      <c r="D5999" s="32" t="s">
        <v>77</v>
      </c>
      <c r="E5999" s="33">
        <v>73</v>
      </c>
      <c r="F5999" s="34">
        <v>29889.27</v>
      </c>
      <c r="G5999" s="34">
        <v>1494.4</v>
      </c>
      <c r="H5999" s="34">
        <v>15625.18</v>
      </c>
      <c r="I5999" s="34">
        <v>0</v>
      </c>
      <c r="J5999" s="35">
        <f t="shared" si="651"/>
        <v>28394.87</v>
      </c>
      <c r="K5999" s="35">
        <f t="shared" si="652"/>
        <v>12769.689999999999</v>
      </c>
      <c r="L5999" s="35">
        <f t="shared" si="653"/>
        <v>12769.689999999999</v>
      </c>
      <c r="M5999" s="36">
        <f t="shared" si="654"/>
        <v>0.44971820614075708</v>
      </c>
      <c r="N5999" s="37">
        <f t="shared" si="655"/>
        <v>2025</v>
      </c>
      <c r="O5999" s="38" t="str">
        <f t="shared" si="656"/>
        <v>Q4</v>
      </c>
      <c r="P5999" s="37">
        <f t="shared" si="657"/>
        <v>10</v>
      </c>
    </row>
    <row r="6000" spans="1:16" x14ac:dyDescent="0.25">
      <c r="A6000" s="31">
        <v>45931</v>
      </c>
      <c r="B6000" s="32" t="s">
        <v>74</v>
      </c>
      <c r="C6000" s="32" t="s">
        <v>79</v>
      </c>
      <c r="D6000" s="32" t="s">
        <v>76</v>
      </c>
      <c r="E6000" s="33">
        <v>59</v>
      </c>
      <c r="F6000" s="34">
        <v>27022.16</v>
      </c>
      <c r="G6000" s="34">
        <v>0</v>
      </c>
      <c r="H6000" s="34">
        <v>13571.02</v>
      </c>
      <c r="I6000" s="34">
        <v>0</v>
      </c>
      <c r="J6000" s="35">
        <f t="shared" si="651"/>
        <v>27022.16</v>
      </c>
      <c r="K6000" s="35">
        <f t="shared" si="652"/>
        <v>13451.14</v>
      </c>
      <c r="L6000" s="35">
        <f t="shared" si="653"/>
        <v>13451.14</v>
      </c>
      <c r="M6000" s="36">
        <f t="shared" si="654"/>
        <v>0.49778182055024467</v>
      </c>
      <c r="N6000" s="37">
        <f t="shared" si="655"/>
        <v>2025</v>
      </c>
      <c r="O6000" s="38" t="str">
        <f t="shared" si="656"/>
        <v>Q4</v>
      </c>
      <c r="P6000" s="37">
        <f t="shared" si="657"/>
        <v>10</v>
      </c>
    </row>
    <row r="6001" spans="1:16" x14ac:dyDescent="0.25">
      <c r="A6001" s="31">
        <v>45931</v>
      </c>
      <c r="B6001" s="32" t="s">
        <v>74</v>
      </c>
      <c r="C6001" s="32" t="s">
        <v>79</v>
      </c>
      <c r="D6001" s="32" t="s">
        <v>77</v>
      </c>
      <c r="E6001" s="33">
        <v>28</v>
      </c>
      <c r="F6001" s="34">
        <v>13803.28</v>
      </c>
      <c r="G6001" s="34">
        <v>2506.37</v>
      </c>
      <c r="H6001" s="34">
        <v>7336.4</v>
      </c>
      <c r="I6001" s="34">
        <v>0</v>
      </c>
      <c r="J6001" s="35">
        <f t="shared" si="651"/>
        <v>11296.91</v>
      </c>
      <c r="K6001" s="35">
        <f t="shared" si="652"/>
        <v>3960.51</v>
      </c>
      <c r="L6001" s="35">
        <f t="shared" si="653"/>
        <v>3960.51</v>
      </c>
      <c r="M6001" s="36">
        <f t="shared" si="654"/>
        <v>0.35058347813694191</v>
      </c>
      <c r="N6001" s="37">
        <f t="shared" si="655"/>
        <v>2025</v>
      </c>
      <c r="O6001" s="38" t="str">
        <f t="shared" si="656"/>
        <v>Q4</v>
      </c>
      <c r="P6001" s="37">
        <f t="shared" si="657"/>
        <v>10</v>
      </c>
    </row>
    <row r="6002" spans="1:16" x14ac:dyDescent="0.25">
      <c r="A6002" s="31">
        <v>45931</v>
      </c>
      <c r="B6002" s="32" t="s">
        <v>80</v>
      </c>
      <c r="C6002" s="32" t="s">
        <v>86</v>
      </c>
      <c r="D6002" s="32" t="s">
        <v>76</v>
      </c>
      <c r="E6002" s="33">
        <v>110</v>
      </c>
      <c r="F6002" s="34">
        <v>806149.76</v>
      </c>
      <c r="G6002" s="34">
        <v>0</v>
      </c>
      <c r="H6002" s="34">
        <v>650975.77</v>
      </c>
      <c r="I6002" s="34">
        <v>92604.36</v>
      </c>
      <c r="J6002" s="35">
        <f t="shared" si="651"/>
        <v>806149.76</v>
      </c>
      <c r="K6002" s="35">
        <f t="shared" si="652"/>
        <v>155173.99</v>
      </c>
      <c r="L6002" s="35">
        <f t="shared" si="653"/>
        <v>62569.62999999999</v>
      </c>
      <c r="M6002" s="36">
        <f t="shared" si="654"/>
        <v>0.1924877953198175</v>
      </c>
      <c r="N6002" s="37">
        <f t="shared" si="655"/>
        <v>2025</v>
      </c>
      <c r="O6002" s="38" t="str">
        <f t="shared" si="656"/>
        <v>Q4</v>
      </c>
      <c r="P6002" s="37">
        <f t="shared" si="657"/>
        <v>10</v>
      </c>
    </row>
    <row r="6003" spans="1:16" x14ac:dyDescent="0.25">
      <c r="A6003" s="31">
        <v>45931</v>
      </c>
      <c r="B6003" s="32" t="s">
        <v>80</v>
      </c>
      <c r="C6003" s="32" t="s">
        <v>86</v>
      </c>
      <c r="D6003" s="32" t="s">
        <v>77</v>
      </c>
      <c r="E6003" s="33">
        <v>46</v>
      </c>
      <c r="F6003" s="34">
        <v>296662.68</v>
      </c>
      <c r="G6003" s="34">
        <v>46500.73</v>
      </c>
      <c r="H6003" s="34">
        <v>243980.67</v>
      </c>
      <c r="I6003" s="34">
        <v>28832.41</v>
      </c>
      <c r="J6003" s="35">
        <f t="shared" si="651"/>
        <v>250161.94999999998</v>
      </c>
      <c r="K6003" s="35">
        <f t="shared" si="652"/>
        <v>6181.2799999999697</v>
      </c>
      <c r="L6003" s="35">
        <f t="shared" si="653"/>
        <v>-22651.13000000003</v>
      </c>
      <c r="M6003" s="36">
        <f t="shared" si="654"/>
        <v>2.4709113436315835E-2</v>
      </c>
      <c r="N6003" s="37">
        <f t="shared" si="655"/>
        <v>2025</v>
      </c>
      <c r="O6003" s="38" t="str">
        <f t="shared" si="656"/>
        <v>Q4</v>
      </c>
      <c r="P6003" s="37">
        <f t="shared" si="657"/>
        <v>10</v>
      </c>
    </row>
    <row r="6004" spans="1:16" x14ac:dyDescent="0.25">
      <c r="A6004" s="31">
        <v>45931</v>
      </c>
      <c r="B6004" s="32" t="s">
        <v>80</v>
      </c>
      <c r="C6004" s="32" t="s">
        <v>75</v>
      </c>
      <c r="D6004" s="32" t="s">
        <v>76</v>
      </c>
      <c r="E6004" s="33">
        <v>78</v>
      </c>
      <c r="F6004" s="34">
        <v>523990.76</v>
      </c>
      <c r="G6004" s="34">
        <v>0</v>
      </c>
      <c r="H6004" s="34">
        <v>426355.48</v>
      </c>
      <c r="I6004" s="34">
        <v>0</v>
      </c>
      <c r="J6004" s="35">
        <f t="shared" si="651"/>
        <v>523990.76</v>
      </c>
      <c r="K6004" s="35">
        <f t="shared" si="652"/>
        <v>97635.280000000028</v>
      </c>
      <c r="L6004" s="35">
        <f t="shared" si="653"/>
        <v>97635.280000000028</v>
      </c>
      <c r="M6004" s="36">
        <f t="shared" si="654"/>
        <v>0.18633015589816895</v>
      </c>
      <c r="N6004" s="37">
        <f t="shared" si="655"/>
        <v>2025</v>
      </c>
      <c r="O6004" s="38" t="str">
        <f t="shared" si="656"/>
        <v>Q4</v>
      </c>
      <c r="P6004" s="37">
        <f t="shared" si="657"/>
        <v>10</v>
      </c>
    </row>
    <row r="6005" spans="1:16" x14ac:dyDescent="0.25">
      <c r="A6005" s="31">
        <v>45931</v>
      </c>
      <c r="B6005" s="32" t="s">
        <v>80</v>
      </c>
      <c r="C6005" s="32" t="s">
        <v>75</v>
      </c>
      <c r="D6005" s="32" t="s">
        <v>77</v>
      </c>
      <c r="E6005" s="33">
        <v>32</v>
      </c>
      <c r="F6005" s="34">
        <v>199805.15</v>
      </c>
      <c r="G6005" s="34">
        <v>30316.14</v>
      </c>
      <c r="H6005" s="34">
        <v>164615.79999999999</v>
      </c>
      <c r="I6005" s="34">
        <v>0</v>
      </c>
      <c r="J6005" s="35">
        <f t="shared" si="651"/>
        <v>169489.01</v>
      </c>
      <c r="K6005" s="35">
        <f t="shared" si="652"/>
        <v>4873.210000000021</v>
      </c>
      <c r="L6005" s="35">
        <f t="shared" si="653"/>
        <v>4873.210000000021</v>
      </c>
      <c r="M6005" s="36">
        <f t="shared" si="654"/>
        <v>2.8752365713859682E-2</v>
      </c>
      <c r="N6005" s="37">
        <f t="shared" si="655"/>
        <v>2025</v>
      </c>
      <c r="O6005" s="38" t="str">
        <f t="shared" si="656"/>
        <v>Q4</v>
      </c>
      <c r="P6005" s="37">
        <f t="shared" si="657"/>
        <v>10</v>
      </c>
    </row>
    <row r="6006" spans="1:16" x14ac:dyDescent="0.25">
      <c r="A6006" s="31">
        <v>45931</v>
      </c>
      <c r="B6006" s="32" t="s">
        <v>80</v>
      </c>
      <c r="C6006" s="32" t="s">
        <v>78</v>
      </c>
      <c r="D6006" s="32" t="s">
        <v>76</v>
      </c>
      <c r="E6006" s="33">
        <v>132</v>
      </c>
      <c r="F6006" s="34">
        <v>864647.13</v>
      </c>
      <c r="G6006" s="34">
        <v>0</v>
      </c>
      <c r="H6006" s="34">
        <v>704780.19</v>
      </c>
      <c r="I6006" s="34">
        <v>0</v>
      </c>
      <c r="J6006" s="35">
        <f t="shared" si="651"/>
        <v>864647.13</v>
      </c>
      <c r="K6006" s="35">
        <f t="shared" si="652"/>
        <v>159866.94000000006</v>
      </c>
      <c r="L6006" s="35">
        <f t="shared" si="653"/>
        <v>159866.94000000006</v>
      </c>
      <c r="M6006" s="36">
        <f t="shared" si="654"/>
        <v>0.18489269720932291</v>
      </c>
      <c r="N6006" s="37">
        <f t="shared" si="655"/>
        <v>2025</v>
      </c>
      <c r="O6006" s="38" t="str">
        <f t="shared" si="656"/>
        <v>Q4</v>
      </c>
      <c r="P6006" s="37">
        <f t="shared" si="657"/>
        <v>10</v>
      </c>
    </row>
    <row r="6007" spans="1:16" x14ac:dyDescent="0.25">
      <c r="A6007" s="31">
        <v>45931</v>
      </c>
      <c r="B6007" s="32" t="s">
        <v>80</v>
      </c>
      <c r="C6007" s="32" t="s">
        <v>78</v>
      </c>
      <c r="D6007" s="32" t="s">
        <v>77</v>
      </c>
      <c r="E6007" s="33">
        <v>14</v>
      </c>
      <c r="F6007" s="34">
        <v>87798.69</v>
      </c>
      <c r="G6007" s="34">
        <v>4389.92</v>
      </c>
      <c r="H6007" s="34">
        <v>69986.2</v>
      </c>
      <c r="I6007" s="34">
        <v>0</v>
      </c>
      <c r="J6007" s="35">
        <f t="shared" si="651"/>
        <v>83408.77</v>
      </c>
      <c r="K6007" s="35">
        <f t="shared" si="652"/>
        <v>13422.570000000007</v>
      </c>
      <c r="L6007" s="35">
        <f t="shared" si="653"/>
        <v>13422.570000000007</v>
      </c>
      <c r="M6007" s="36">
        <f t="shared" si="654"/>
        <v>0.16092516410444616</v>
      </c>
      <c r="N6007" s="37">
        <f t="shared" si="655"/>
        <v>2025</v>
      </c>
      <c r="O6007" s="38" t="str">
        <f t="shared" si="656"/>
        <v>Q4</v>
      </c>
      <c r="P6007" s="37">
        <f t="shared" si="657"/>
        <v>10</v>
      </c>
    </row>
    <row r="6008" spans="1:16" x14ac:dyDescent="0.25">
      <c r="A6008" s="31">
        <v>45931</v>
      </c>
      <c r="B6008" s="32" t="s">
        <v>80</v>
      </c>
      <c r="C6008" s="32" t="s">
        <v>79</v>
      </c>
      <c r="D6008" s="32" t="s">
        <v>76</v>
      </c>
      <c r="E6008" s="33">
        <v>23</v>
      </c>
      <c r="F6008" s="34">
        <v>118573.48</v>
      </c>
      <c r="G6008" s="34">
        <v>0</v>
      </c>
      <c r="H6008" s="34">
        <v>99983.85</v>
      </c>
      <c r="I6008" s="34">
        <v>0</v>
      </c>
      <c r="J6008" s="35">
        <f t="shared" si="651"/>
        <v>118573.48</v>
      </c>
      <c r="K6008" s="35">
        <f t="shared" si="652"/>
        <v>18589.62999999999</v>
      </c>
      <c r="L6008" s="35">
        <f t="shared" si="653"/>
        <v>18589.62999999999</v>
      </c>
      <c r="M6008" s="36">
        <f t="shared" si="654"/>
        <v>0.15677729961202108</v>
      </c>
      <c r="N6008" s="37">
        <f t="shared" si="655"/>
        <v>2025</v>
      </c>
      <c r="O6008" s="38" t="str">
        <f t="shared" si="656"/>
        <v>Q4</v>
      </c>
      <c r="P6008" s="37">
        <f t="shared" si="657"/>
        <v>10</v>
      </c>
    </row>
    <row r="6009" spans="1:16" x14ac:dyDescent="0.25">
      <c r="A6009" s="31">
        <v>45931</v>
      </c>
      <c r="B6009" s="32" t="s">
        <v>80</v>
      </c>
      <c r="C6009" s="32" t="s">
        <v>79</v>
      </c>
      <c r="D6009" s="32" t="s">
        <v>77</v>
      </c>
      <c r="E6009" s="33">
        <v>9</v>
      </c>
      <c r="F6009" s="34">
        <v>44195.72</v>
      </c>
      <c r="G6009" s="34">
        <v>6234.61</v>
      </c>
      <c r="H6009" s="34">
        <v>34987.69</v>
      </c>
      <c r="I6009" s="34">
        <v>0</v>
      </c>
      <c r="J6009" s="35">
        <f t="shared" si="651"/>
        <v>37961.11</v>
      </c>
      <c r="K6009" s="35">
        <f t="shared" si="652"/>
        <v>2973.4199999999983</v>
      </c>
      <c r="L6009" s="35">
        <f t="shared" si="653"/>
        <v>2973.4199999999983</v>
      </c>
      <c r="M6009" s="36">
        <f t="shared" si="654"/>
        <v>7.8328057319714789E-2</v>
      </c>
      <c r="N6009" s="37">
        <f t="shared" si="655"/>
        <v>2025</v>
      </c>
      <c r="O6009" s="38" t="str">
        <f t="shared" si="656"/>
        <v>Q4</v>
      </c>
      <c r="P6009" s="37">
        <f t="shared" si="657"/>
        <v>10</v>
      </c>
    </row>
    <row r="6010" spans="1:16" x14ac:dyDescent="0.25">
      <c r="A6010" s="31">
        <v>45931</v>
      </c>
      <c r="B6010" s="32" t="s">
        <v>81</v>
      </c>
      <c r="C6010" s="32" t="s">
        <v>86</v>
      </c>
      <c r="D6010" s="32" t="s">
        <v>76</v>
      </c>
      <c r="E6010" s="33">
        <v>188</v>
      </c>
      <c r="F6010" s="34">
        <v>169621.9</v>
      </c>
      <c r="G6010" s="34">
        <v>0</v>
      </c>
      <c r="H6010" s="34">
        <v>70812.070000000007</v>
      </c>
      <c r="I6010" s="34">
        <v>19435.39</v>
      </c>
      <c r="J6010" s="35">
        <f t="shared" si="651"/>
        <v>169621.9</v>
      </c>
      <c r="K6010" s="35">
        <f t="shared" si="652"/>
        <v>98809.829999999987</v>
      </c>
      <c r="L6010" s="35">
        <f t="shared" si="653"/>
        <v>79374.439999999988</v>
      </c>
      <c r="M6010" s="36">
        <f t="shared" si="654"/>
        <v>0.58252990916856839</v>
      </c>
      <c r="N6010" s="37">
        <f t="shared" si="655"/>
        <v>2025</v>
      </c>
      <c r="O6010" s="38" t="str">
        <f t="shared" si="656"/>
        <v>Q4</v>
      </c>
      <c r="P6010" s="37">
        <f t="shared" si="657"/>
        <v>10</v>
      </c>
    </row>
    <row r="6011" spans="1:16" x14ac:dyDescent="0.25">
      <c r="A6011" s="31">
        <v>45931</v>
      </c>
      <c r="B6011" s="32" t="s">
        <v>81</v>
      </c>
      <c r="C6011" s="32" t="s">
        <v>86</v>
      </c>
      <c r="D6011" s="32" t="s">
        <v>77</v>
      </c>
      <c r="E6011" s="33">
        <v>81</v>
      </c>
      <c r="F6011" s="34">
        <v>64629.45</v>
      </c>
      <c r="G6011" s="34">
        <v>11676.18</v>
      </c>
      <c r="H6011" s="34">
        <v>28483.13</v>
      </c>
      <c r="I6011" s="34">
        <v>6121.11</v>
      </c>
      <c r="J6011" s="35">
        <f t="shared" si="651"/>
        <v>52953.27</v>
      </c>
      <c r="K6011" s="35">
        <f t="shared" si="652"/>
        <v>24470.139999999996</v>
      </c>
      <c r="L6011" s="35">
        <f t="shared" si="653"/>
        <v>18349.029999999995</v>
      </c>
      <c r="M6011" s="36">
        <f t="shared" si="654"/>
        <v>0.46210819464029318</v>
      </c>
      <c r="N6011" s="37">
        <f t="shared" si="655"/>
        <v>2025</v>
      </c>
      <c r="O6011" s="38" t="str">
        <f t="shared" si="656"/>
        <v>Q4</v>
      </c>
      <c r="P6011" s="37">
        <f t="shared" si="657"/>
        <v>10</v>
      </c>
    </row>
    <row r="6012" spans="1:16" x14ac:dyDescent="0.25">
      <c r="A6012" s="31">
        <v>45931</v>
      </c>
      <c r="B6012" s="32" t="s">
        <v>81</v>
      </c>
      <c r="C6012" s="32" t="s">
        <v>75</v>
      </c>
      <c r="D6012" s="32" t="s">
        <v>76</v>
      </c>
      <c r="E6012" s="33">
        <v>167</v>
      </c>
      <c r="F6012" s="34">
        <v>141179.9</v>
      </c>
      <c r="G6012" s="34">
        <v>0</v>
      </c>
      <c r="H6012" s="34">
        <v>59870.64</v>
      </c>
      <c r="I6012" s="34">
        <v>0</v>
      </c>
      <c r="J6012" s="35">
        <f t="shared" si="651"/>
        <v>141179.9</v>
      </c>
      <c r="K6012" s="35">
        <f t="shared" si="652"/>
        <v>81309.259999999995</v>
      </c>
      <c r="L6012" s="35">
        <f t="shared" si="653"/>
        <v>81309.259999999995</v>
      </c>
      <c r="M6012" s="36">
        <f t="shared" si="654"/>
        <v>0.57592660144963981</v>
      </c>
      <c r="N6012" s="37">
        <f t="shared" si="655"/>
        <v>2025</v>
      </c>
      <c r="O6012" s="38" t="str">
        <f t="shared" si="656"/>
        <v>Q4</v>
      </c>
      <c r="P6012" s="37">
        <f t="shared" si="657"/>
        <v>10</v>
      </c>
    </row>
    <row r="6013" spans="1:16" x14ac:dyDescent="0.25">
      <c r="A6013" s="31">
        <v>45931</v>
      </c>
      <c r="B6013" s="32" t="s">
        <v>81</v>
      </c>
      <c r="C6013" s="32" t="s">
        <v>75</v>
      </c>
      <c r="D6013" s="32" t="s">
        <v>77</v>
      </c>
      <c r="E6013" s="33">
        <v>48</v>
      </c>
      <c r="F6013" s="34">
        <v>41209.17</v>
      </c>
      <c r="G6013" s="34">
        <v>6589.66</v>
      </c>
      <c r="H6013" s="34">
        <v>17039.95</v>
      </c>
      <c r="I6013" s="34">
        <v>0</v>
      </c>
      <c r="J6013" s="35">
        <f t="shared" si="651"/>
        <v>34619.509999999995</v>
      </c>
      <c r="K6013" s="35">
        <f t="shared" si="652"/>
        <v>17579.559999999994</v>
      </c>
      <c r="L6013" s="35">
        <f t="shared" si="653"/>
        <v>17579.559999999994</v>
      </c>
      <c r="M6013" s="36">
        <f t="shared" si="654"/>
        <v>0.50779343786206088</v>
      </c>
      <c r="N6013" s="37">
        <f t="shared" si="655"/>
        <v>2025</v>
      </c>
      <c r="O6013" s="38" t="str">
        <f t="shared" si="656"/>
        <v>Q4</v>
      </c>
      <c r="P6013" s="37">
        <f t="shared" si="657"/>
        <v>10</v>
      </c>
    </row>
    <row r="6014" spans="1:16" x14ac:dyDescent="0.25">
      <c r="A6014" s="31">
        <v>45931</v>
      </c>
      <c r="B6014" s="32" t="s">
        <v>81</v>
      </c>
      <c r="C6014" s="32" t="s">
        <v>78</v>
      </c>
      <c r="D6014" s="32" t="s">
        <v>76</v>
      </c>
      <c r="E6014" s="33">
        <v>496</v>
      </c>
      <c r="F6014" s="34">
        <v>405917.97</v>
      </c>
      <c r="G6014" s="34">
        <v>0</v>
      </c>
      <c r="H6014" s="34">
        <v>170599.79</v>
      </c>
      <c r="I6014" s="34">
        <v>0</v>
      </c>
      <c r="J6014" s="35">
        <f t="shared" si="651"/>
        <v>405917.97</v>
      </c>
      <c r="K6014" s="35">
        <f t="shared" si="652"/>
        <v>235318.17999999996</v>
      </c>
      <c r="L6014" s="35">
        <f t="shared" si="653"/>
        <v>235318.17999999996</v>
      </c>
      <c r="M6014" s="36">
        <f t="shared" si="654"/>
        <v>0.57971855742183565</v>
      </c>
      <c r="N6014" s="37">
        <f t="shared" si="655"/>
        <v>2025</v>
      </c>
      <c r="O6014" s="38" t="str">
        <f t="shared" si="656"/>
        <v>Q4</v>
      </c>
      <c r="P6014" s="37">
        <f t="shared" si="657"/>
        <v>10</v>
      </c>
    </row>
    <row r="6015" spans="1:16" x14ac:dyDescent="0.25">
      <c r="A6015" s="31">
        <v>45931</v>
      </c>
      <c r="B6015" s="32" t="s">
        <v>81</v>
      </c>
      <c r="C6015" s="32" t="s">
        <v>78</v>
      </c>
      <c r="D6015" s="32" t="s">
        <v>77</v>
      </c>
      <c r="E6015" s="33">
        <v>43</v>
      </c>
      <c r="F6015" s="34">
        <v>37044.28</v>
      </c>
      <c r="G6015" s="34">
        <v>1852.21</v>
      </c>
      <c r="H6015" s="34">
        <v>16339.31</v>
      </c>
      <c r="I6015" s="34">
        <v>0</v>
      </c>
      <c r="J6015" s="35">
        <f t="shared" si="651"/>
        <v>35192.07</v>
      </c>
      <c r="K6015" s="35">
        <f t="shared" si="652"/>
        <v>18852.760000000002</v>
      </c>
      <c r="L6015" s="35">
        <f t="shared" si="653"/>
        <v>18852.760000000002</v>
      </c>
      <c r="M6015" s="36">
        <f t="shared" si="654"/>
        <v>0.5357104597711928</v>
      </c>
      <c r="N6015" s="37">
        <f t="shared" si="655"/>
        <v>2025</v>
      </c>
      <c r="O6015" s="38" t="str">
        <f t="shared" si="656"/>
        <v>Q4</v>
      </c>
      <c r="P6015" s="37">
        <f t="shared" si="657"/>
        <v>10</v>
      </c>
    </row>
    <row r="6016" spans="1:16" x14ac:dyDescent="0.25">
      <c r="A6016" s="31">
        <v>45931</v>
      </c>
      <c r="B6016" s="32" t="s">
        <v>81</v>
      </c>
      <c r="C6016" s="32" t="s">
        <v>79</v>
      </c>
      <c r="D6016" s="32" t="s">
        <v>76</v>
      </c>
      <c r="E6016" s="33">
        <v>41</v>
      </c>
      <c r="F6016" s="34">
        <v>30174.91</v>
      </c>
      <c r="G6016" s="34">
        <v>0</v>
      </c>
      <c r="H6016" s="34">
        <v>13002.19</v>
      </c>
      <c r="I6016" s="34">
        <v>0</v>
      </c>
      <c r="J6016" s="35">
        <f t="shared" si="651"/>
        <v>30174.91</v>
      </c>
      <c r="K6016" s="35">
        <f t="shared" si="652"/>
        <v>17172.72</v>
      </c>
      <c r="L6016" s="35">
        <f t="shared" si="653"/>
        <v>17172.72</v>
      </c>
      <c r="M6016" s="36">
        <f t="shared" si="654"/>
        <v>0.56910592276828664</v>
      </c>
      <c r="N6016" s="37">
        <f t="shared" si="655"/>
        <v>2025</v>
      </c>
      <c r="O6016" s="38" t="str">
        <f t="shared" si="656"/>
        <v>Q4</v>
      </c>
      <c r="P6016" s="37">
        <f t="shared" si="657"/>
        <v>10</v>
      </c>
    </row>
    <row r="6017" spans="1:16" x14ac:dyDescent="0.25">
      <c r="A6017" s="31">
        <v>45931</v>
      </c>
      <c r="B6017" s="32" t="s">
        <v>81</v>
      </c>
      <c r="C6017" s="32" t="s">
        <v>79</v>
      </c>
      <c r="D6017" s="32" t="s">
        <v>77</v>
      </c>
      <c r="E6017" s="33">
        <v>15</v>
      </c>
      <c r="F6017" s="34">
        <v>12817.37</v>
      </c>
      <c r="G6017" s="34">
        <v>1893.67</v>
      </c>
      <c r="H6017" s="34">
        <v>5874.97</v>
      </c>
      <c r="I6017" s="34">
        <v>0</v>
      </c>
      <c r="J6017" s="35">
        <f t="shared" si="651"/>
        <v>10923.7</v>
      </c>
      <c r="K6017" s="35">
        <f t="shared" si="652"/>
        <v>5048.7300000000005</v>
      </c>
      <c r="L6017" s="35">
        <f t="shared" si="653"/>
        <v>5048.7300000000005</v>
      </c>
      <c r="M6017" s="36">
        <f t="shared" si="654"/>
        <v>0.46218131219275521</v>
      </c>
      <c r="N6017" s="37">
        <f t="shared" si="655"/>
        <v>2025</v>
      </c>
      <c r="O6017" s="38" t="str">
        <f t="shared" si="656"/>
        <v>Q4</v>
      </c>
      <c r="P6017" s="37">
        <f t="shared" si="657"/>
        <v>10</v>
      </c>
    </row>
    <row r="6018" spans="1:16" x14ac:dyDescent="0.25">
      <c r="A6018" s="31">
        <v>45931</v>
      </c>
      <c r="B6018" s="32" t="s">
        <v>82</v>
      </c>
      <c r="C6018" s="32" t="s">
        <v>86</v>
      </c>
      <c r="D6018" s="32" t="s">
        <v>76</v>
      </c>
      <c r="E6018" s="33">
        <v>484</v>
      </c>
      <c r="F6018" s="34">
        <v>53889.48</v>
      </c>
      <c r="G6018" s="34">
        <v>0</v>
      </c>
      <c r="H6018" s="34">
        <v>41991.199999999997</v>
      </c>
      <c r="I6018" s="34">
        <v>6173.76</v>
      </c>
      <c r="J6018" s="35">
        <f t="shared" ref="J6018:J6081" si="658">F6018-G6018</f>
        <v>53889.48</v>
      </c>
      <c r="K6018" s="35">
        <f t="shared" ref="K6018:K6081" si="659">J6018-H6018</f>
        <v>11898.280000000006</v>
      </c>
      <c r="L6018" s="35">
        <f t="shared" ref="L6018:L6081" si="660">K6018-I6018</f>
        <v>5724.5200000000059</v>
      </c>
      <c r="M6018" s="36">
        <f t="shared" ref="M6018:M6081" si="661">IF(J6018=0,0,K6018/J6018)</f>
        <v>0.22079040287640567</v>
      </c>
      <c r="N6018" s="37">
        <f t="shared" ref="N6018:N6081" si="662">YEAR(A6018)</f>
        <v>2025</v>
      </c>
      <c r="O6018" s="38" t="str">
        <f t="shared" ref="O6018:O6081" si="663">"Q"&amp;ROUNDUP(MONTH(A6018)/3,0)</f>
        <v>Q4</v>
      </c>
      <c r="P6018" s="37">
        <f t="shared" ref="P6018:P6081" si="664">MONTH(A6018)</f>
        <v>10</v>
      </c>
    </row>
    <row r="6019" spans="1:16" x14ac:dyDescent="0.25">
      <c r="A6019" s="31">
        <v>45931</v>
      </c>
      <c r="B6019" s="32" t="s">
        <v>82</v>
      </c>
      <c r="C6019" s="32" t="s">
        <v>86</v>
      </c>
      <c r="D6019" s="32" t="s">
        <v>77</v>
      </c>
      <c r="E6019" s="33">
        <v>219</v>
      </c>
      <c r="F6019" s="34">
        <v>24292.67</v>
      </c>
      <c r="G6019" s="34">
        <v>3463.35</v>
      </c>
      <c r="H6019" s="34">
        <v>19221.259999999998</v>
      </c>
      <c r="I6019" s="34">
        <v>2426.7600000000002</v>
      </c>
      <c r="J6019" s="35">
        <f t="shared" si="658"/>
        <v>20829.32</v>
      </c>
      <c r="K6019" s="35">
        <f t="shared" si="659"/>
        <v>1608.0600000000013</v>
      </c>
      <c r="L6019" s="35">
        <f t="shared" si="660"/>
        <v>-818.69999999999891</v>
      </c>
      <c r="M6019" s="36">
        <f t="shared" si="661"/>
        <v>7.7201752145533376E-2</v>
      </c>
      <c r="N6019" s="37">
        <f t="shared" si="662"/>
        <v>2025</v>
      </c>
      <c r="O6019" s="38" t="str">
        <f t="shared" si="663"/>
        <v>Q4</v>
      </c>
      <c r="P6019" s="37">
        <f t="shared" si="664"/>
        <v>10</v>
      </c>
    </row>
    <row r="6020" spans="1:16" x14ac:dyDescent="0.25">
      <c r="A6020" s="31">
        <v>45931</v>
      </c>
      <c r="B6020" s="32" t="s">
        <v>82</v>
      </c>
      <c r="C6020" s="32" t="s">
        <v>75</v>
      </c>
      <c r="D6020" s="32" t="s">
        <v>76</v>
      </c>
      <c r="E6020" s="33">
        <v>325</v>
      </c>
      <c r="F6020" s="34">
        <v>38091.43</v>
      </c>
      <c r="G6020" s="34">
        <v>0</v>
      </c>
      <c r="H6020" s="34">
        <v>29641.87</v>
      </c>
      <c r="I6020" s="34">
        <v>0</v>
      </c>
      <c r="J6020" s="35">
        <f t="shared" si="658"/>
        <v>38091.43</v>
      </c>
      <c r="K6020" s="35">
        <f t="shared" si="659"/>
        <v>8449.5600000000013</v>
      </c>
      <c r="L6020" s="35">
        <f t="shared" si="660"/>
        <v>8449.5600000000013</v>
      </c>
      <c r="M6020" s="36">
        <f t="shared" si="661"/>
        <v>0.22182312399403228</v>
      </c>
      <c r="N6020" s="37">
        <f t="shared" si="662"/>
        <v>2025</v>
      </c>
      <c r="O6020" s="38" t="str">
        <f t="shared" si="663"/>
        <v>Q4</v>
      </c>
      <c r="P6020" s="37">
        <f t="shared" si="664"/>
        <v>10</v>
      </c>
    </row>
    <row r="6021" spans="1:16" x14ac:dyDescent="0.25">
      <c r="A6021" s="31">
        <v>45931</v>
      </c>
      <c r="B6021" s="32" t="s">
        <v>82</v>
      </c>
      <c r="C6021" s="32" t="s">
        <v>75</v>
      </c>
      <c r="D6021" s="32" t="s">
        <v>77</v>
      </c>
      <c r="E6021" s="33">
        <v>180</v>
      </c>
      <c r="F6021" s="34">
        <v>20543.73</v>
      </c>
      <c r="G6021" s="34">
        <v>3641.79</v>
      </c>
      <c r="H6021" s="34">
        <v>15834.58</v>
      </c>
      <c r="I6021" s="34">
        <v>0</v>
      </c>
      <c r="J6021" s="35">
        <f t="shared" si="658"/>
        <v>16901.939999999999</v>
      </c>
      <c r="K6021" s="35">
        <f t="shared" si="659"/>
        <v>1067.3599999999988</v>
      </c>
      <c r="L6021" s="35">
        <f t="shared" si="660"/>
        <v>1067.3599999999988</v>
      </c>
      <c r="M6021" s="36">
        <f t="shared" si="661"/>
        <v>6.3150147261201897E-2</v>
      </c>
      <c r="N6021" s="37">
        <f t="shared" si="662"/>
        <v>2025</v>
      </c>
      <c r="O6021" s="38" t="str">
        <f t="shared" si="663"/>
        <v>Q4</v>
      </c>
      <c r="P6021" s="37">
        <f t="shared" si="664"/>
        <v>10</v>
      </c>
    </row>
    <row r="6022" spans="1:16" x14ac:dyDescent="0.25">
      <c r="A6022" s="31">
        <v>45931</v>
      </c>
      <c r="B6022" s="32" t="s">
        <v>82</v>
      </c>
      <c r="C6022" s="32" t="s">
        <v>78</v>
      </c>
      <c r="D6022" s="32" t="s">
        <v>76</v>
      </c>
      <c r="E6022" s="33">
        <v>2029</v>
      </c>
      <c r="F6022" s="34">
        <v>228140.76</v>
      </c>
      <c r="G6022" s="34">
        <v>0</v>
      </c>
      <c r="H6022" s="34">
        <v>176030.99</v>
      </c>
      <c r="I6022" s="34">
        <v>0</v>
      </c>
      <c r="J6022" s="35">
        <f t="shared" si="658"/>
        <v>228140.76</v>
      </c>
      <c r="K6022" s="35">
        <f t="shared" si="659"/>
        <v>52109.770000000019</v>
      </c>
      <c r="L6022" s="35">
        <f t="shared" si="660"/>
        <v>52109.770000000019</v>
      </c>
      <c r="M6022" s="36">
        <f t="shared" si="661"/>
        <v>0.22841060930979637</v>
      </c>
      <c r="N6022" s="37">
        <f t="shared" si="662"/>
        <v>2025</v>
      </c>
      <c r="O6022" s="38" t="str">
        <f t="shared" si="663"/>
        <v>Q4</v>
      </c>
      <c r="P6022" s="37">
        <f t="shared" si="664"/>
        <v>10</v>
      </c>
    </row>
    <row r="6023" spans="1:16" x14ac:dyDescent="0.25">
      <c r="A6023" s="31">
        <v>45931</v>
      </c>
      <c r="B6023" s="32" t="s">
        <v>82</v>
      </c>
      <c r="C6023" s="32" t="s">
        <v>78</v>
      </c>
      <c r="D6023" s="32" t="s">
        <v>77</v>
      </c>
      <c r="E6023" s="33">
        <v>205</v>
      </c>
      <c r="F6023" s="34">
        <v>25325.39</v>
      </c>
      <c r="G6023" s="34">
        <v>1266.3399999999999</v>
      </c>
      <c r="H6023" s="34">
        <v>19673.59</v>
      </c>
      <c r="I6023" s="34">
        <v>0</v>
      </c>
      <c r="J6023" s="35">
        <f t="shared" si="658"/>
        <v>24059.05</v>
      </c>
      <c r="K6023" s="35">
        <f t="shared" si="659"/>
        <v>4385.4599999999991</v>
      </c>
      <c r="L6023" s="35">
        <f t="shared" si="660"/>
        <v>4385.4599999999991</v>
      </c>
      <c r="M6023" s="36">
        <f t="shared" si="661"/>
        <v>0.18227901766694857</v>
      </c>
      <c r="N6023" s="37">
        <f t="shared" si="662"/>
        <v>2025</v>
      </c>
      <c r="O6023" s="38" t="str">
        <f t="shared" si="663"/>
        <v>Q4</v>
      </c>
      <c r="P6023" s="37">
        <f t="shared" si="664"/>
        <v>10</v>
      </c>
    </row>
    <row r="6024" spans="1:16" x14ac:dyDescent="0.25">
      <c r="A6024" s="31">
        <v>45931</v>
      </c>
      <c r="B6024" s="32" t="s">
        <v>82</v>
      </c>
      <c r="C6024" s="32" t="s">
        <v>79</v>
      </c>
      <c r="D6024" s="32" t="s">
        <v>76</v>
      </c>
      <c r="E6024" s="33">
        <v>79</v>
      </c>
      <c r="F6024" s="34">
        <v>7803.96</v>
      </c>
      <c r="G6024" s="34">
        <v>0</v>
      </c>
      <c r="H6024" s="34">
        <v>5939.44</v>
      </c>
      <c r="I6024" s="34">
        <v>0</v>
      </c>
      <c r="J6024" s="35">
        <f t="shared" si="658"/>
        <v>7803.96</v>
      </c>
      <c r="K6024" s="35">
        <f t="shared" si="659"/>
        <v>1864.5200000000004</v>
      </c>
      <c r="L6024" s="35">
        <f t="shared" si="660"/>
        <v>1864.5200000000004</v>
      </c>
      <c r="M6024" s="36">
        <f t="shared" si="661"/>
        <v>0.23891972793299818</v>
      </c>
      <c r="N6024" s="37">
        <f t="shared" si="662"/>
        <v>2025</v>
      </c>
      <c r="O6024" s="38" t="str">
        <f t="shared" si="663"/>
        <v>Q4</v>
      </c>
      <c r="P6024" s="37">
        <f t="shared" si="664"/>
        <v>10</v>
      </c>
    </row>
    <row r="6025" spans="1:16" x14ac:dyDescent="0.25">
      <c r="A6025" s="31">
        <v>45931</v>
      </c>
      <c r="B6025" s="32" t="s">
        <v>82</v>
      </c>
      <c r="C6025" s="32" t="s">
        <v>79</v>
      </c>
      <c r="D6025" s="32" t="s">
        <v>77</v>
      </c>
      <c r="E6025" s="33">
        <v>66</v>
      </c>
      <c r="F6025" s="34">
        <v>6636.42</v>
      </c>
      <c r="G6025" s="34">
        <v>957.63</v>
      </c>
      <c r="H6025" s="34">
        <v>5185.62</v>
      </c>
      <c r="I6025" s="34">
        <v>0</v>
      </c>
      <c r="J6025" s="35">
        <f t="shared" si="658"/>
        <v>5678.79</v>
      </c>
      <c r="K6025" s="35">
        <f t="shared" si="659"/>
        <v>493.17000000000007</v>
      </c>
      <c r="L6025" s="35">
        <f t="shared" si="660"/>
        <v>493.17000000000007</v>
      </c>
      <c r="M6025" s="36">
        <f t="shared" si="661"/>
        <v>8.684420448722352E-2</v>
      </c>
      <c r="N6025" s="37">
        <f t="shared" si="662"/>
        <v>2025</v>
      </c>
      <c r="O6025" s="38" t="str">
        <f t="shared" si="663"/>
        <v>Q4</v>
      </c>
      <c r="P6025" s="37">
        <f t="shared" si="664"/>
        <v>10</v>
      </c>
    </row>
    <row r="6026" spans="1:16" x14ac:dyDescent="0.25">
      <c r="A6026" s="31">
        <v>45931</v>
      </c>
      <c r="B6026" s="32" t="s">
        <v>83</v>
      </c>
      <c r="C6026" s="32" t="s">
        <v>86</v>
      </c>
      <c r="D6026" s="32" t="s">
        <v>76</v>
      </c>
      <c r="E6026" s="33">
        <v>202</v>
      </c>
      <c r="F6026" s="34">
        <v>147897.53</v>
      </c>
      <c r="G6026" s="34">
        <v>0</v>
      </c>
      <c r="H6026" s="34">
        <v>74184.83</v>
      </c>
      <c r="I6026" s="34">
        <v>16973.689999999999</v>
      </c>
      <c r="J6026" s="35">
        <f t="shared" si="658"/>
        <v>147897.53</v>
      </c>
      <c r="K6026" s="35">
        <f t="shared" si="659"/>
        <v>73712.7</v>
      </c>
      <c r="L6026" s="35">
        <f t="shared" si="660"/>
        <v>56739.009999999995</v>
      </c>
      <c r="M6026" s="36">
        <f t="shared" si="661"/>
        <v>0.49840386110572638</v>
      </c>
      <c r="N6026" s="37">
        <f t="shared" si="662"/>
        <v>2025</v>
      </c>
      <c r="O6026" s="38" t="str">
        <f t="shared" si="663"/>
        <v>Q4</v>
      </c>
      <c r="P6026" s="37">
        <f t="shared" si="664"/>
        <v>10</v>
      </c>
    </row>
    <row r="6027" spans="1:16" x14ac:dyDescent="0.25">
      <c r="A6027" s="31">
        <v>45931</v>
      </c>
      <c r="B6027" s="32" t="s">
        <v>83</v>
      </c>
      <c r="C6027" s="32" t="s">
        <v>86</v>
      </c>
      <c r="D6027" s="32" t="s">
        <v>77</v>
      </c>
      <c r="E6027" s="33">
        <v>62</v>
      </c>
      <c r="F6027" s="34">
        <v>41510.400000000001</v>
      </c>
      <c r="G6027" s="34">
        <v>6107.83</v>
      </c>
      <c r="H6027" s="34">
        <v>20965.77</v>
      </c>
      <c r="I6027" s="34">
        <v>4117.67</v>
      </c>
      <c r="J6027" s="35">
        <f t="shared" si="658"/>
        <v>35402.57</v>
      </c>
      <c r="K6027" s="35">
        <f t="shared" si="659"/>
        <v>14436.8</v>
      </c>
      <c r="L6027" s="35">
        <f t="shared" si="660"/>
        <v>10319.129999999999</v>
      </c>
      <c r="M6027" s="36">
        <f t="shared" si="661"/>
        <v>0.40778960397507863</v>
      </c>
      <c r="N6027" s="37">
        <f t="shared" si="662"/>
        <v>2025</v>
      </c>
      <c r="O6027" s="38" t="str">
        <f t="shared" si="663"/>
        <v>Q4</v>
      </c>
      <c r="P6027" s="37">
        <f t="shared" si="664"/>
        <v>10</v>
      </c>
    </row>
    <row r="6028" spans="1:16" x14ac:dyDescent="0.25">
      <c r="A6028" s="31">
        <v>45931</v>
      </c>
      <c r="B6028" s="32" t="s">
        <v>83</v>
      </c>
      <c r="C6028" s="32" t="s">
        <v>75</v>
      </c>
      <c r="D6028" s="32" t="s">
        <v>76</v>
      </c>
      <c r="E6028" s="33">
        <v>151</v>
      </c>
      <c r="F6028" s="34">
        <v>110576.05</v>
      </c>
      <c r="G6028" s="34">
        <v>0</v>
      </c>
      <c r="H6028" s="34">
        <v>55406.77</v>
      </c>
      <c r="I6028" s="34">
        <v>0</v>
      </c>
      <c r="J6028" s="35">
        <f t="shared" si="658"/>
        <v>110576.05</v>
      </c>
      <c r="K6028" s="35">
        <f t="shared" si="659"/>
        <v>55169.280000000006</v>
      </c>
      <c r="L6028" s="35">
        <f t="shared" si="660"/>
        <v>55169.280000000006</v>
      </c>
      <c r="M6028" s="36">
        <f t="shared" si="661"/>
        <v>0.49892612369495931</v>
      </c>
      <c r="N6028" s="37">
        <f t="shared" si="662"/>
        <v>2025</v>
      </c>
      <c r="O6028" s="38" t="str">
        <f t="shared" si="663"/>
        <v>Q4</v>
      </c>
      <c r="P6028" s="37">
        <f t="shared" si="664"/>
        <v>10</v>
      </c>
    </row>
    <row r="6029" spans="1:16" x14ac:dyDescent="0.25">
      <c r="A6029" s="31">
        <v>45931</v>
      </c>
      <c r="B6029" s="32" t="s">
        <v>83</v>
      </c>
      <c r="C6029" s="32" t="s">
        <v>75</v>
      </c>
      <c r="D6029" s="32" t="s">
        <v>77</v>
      </c>
      <c r="E6029" s="33">
        <v>78</v>
      </c>
      <c r="F6029" s="34">
        <v>53267.73</v>
      </c>
      <c r="G6029" s="34">
        <v>8296.5300000000007</v>
      </c>
      <c r="H6029" s="34">
        <v>27294.74</v>
      </c>
      <c r="I6029" s="34">
        <v>0</v>
      </c>
      <c r="J6029" s="35">
        <f t="shared" si="658"/>
        <v>44971.200000000004</v>
      </c>
      <c r="K6029" s="35">
        <f t="shared" si="659"/>
        <v>17676.460000000003</v>
      </c>
      <c r="L6029" s="35">
        <f t="shared" si="660"/>
        <v>17676.460000000003</v>
      </c>
      <c r="M6029" s="36">
        <f t="shared" si="661"/>
        <v>0.3930617817625503</v>
      </c>
      <c r="N6029" s="37">
        <f t="shared" si="662"/>
        <v>2025</v>
      </c>
      <c r="O6029" s="38" t="str">
        <f t="shared" si="663"/>
        <v>Q4</v>
      </c>
      <c r="P6029" s="37">
        <f t="shared" si="664"/>
        <v>10</v>
      </c>
    </row>
    <row r="6030" spans="1:16" x14ac:dyDescent="0.25">
      <c r="A6030" s="31">
        <v>45931</v>
      </c>
      <c r="B6030" s="32" t="s">
        <v>83</v>
      </c>
      <c r="C6030" s="32" t="s">
        <v>78</v>
      </c>
      <c r="D6030" s="32" t="s">
        <v>76</v>
      </c>
      <c r="E6030" s="33">
        <v>551</v>
      </c>
      <c r="F6030" s="34">
        <v>361710.62</v>
      </c>
      <c r="G6030" s="34">
        <v>0</v>
      </c>
      <c r="H6030" s="34">
        <v>182599.58</v>
      </c>
      <c r="I6030" s="34">
        <v>0</v>
      </c>
      <c r="J6030" s="35">
        <f t="shared" si="658"/>
        <v>361710.62</v>
      </c>
      <c r="K6030" s="35">
        <f t="shared" si="659"/>
        <v>179111.04000000001</v>
      </c>
      <c r="L6030" s="35">
        <f t="shared" si="660"/>
        <v>179111.04000000001</v>
      </c>
      <c r="M6030" s="36">
        <f t="shared" si="661"/>
        <v>0.49517771969205665</v>
      </c>
      <c r="N6030" s="37">
        <f t="shared" si="662"/>
        <v>2025</v>
      </c>
      <c r="O6030" s="38" t="str">
        <f t="shared" si="663"/>
        <v>Q4</v>
      </c>
      <c r="P6030" s="37">
        <f t="shared" si="664"/>
        <v>10</v>
      </c>
    </row>
    <row r="6031" spans="1:16" x14ac:dyDescent="0.25">
      <c r="A6031" s="31">
        <v>45931</v>
      </c>
      <c r="B6031" s="32" t="s">
        <v>83</v>
      </c>
      <c r="C6031" s="32" t="s">
        <v>78</v>
      </c>
      <c r="D6031" s="32" t="s">
        <v>77</v>
      </c>
      <c r="E6031" s="33">
        <v>62</v>
      </c>
      <c r="F6031" s="34">
        <v>52122.8</v>
      </c>
      <c r="G6031" s="34">
        <v>2606.11</v>
      </c>
      <c r="H6031" s="34">
        <v>26980.47</v>
      </c>
      <c r="I6031" s="34">
        <v>0</v>
      </c>
      <c r="J6031" s="35">
        <f t="shared" si="658"/>
        <v>49516.69</v>
      </c>
      <c r="K6031" s="35">
        <f t="shared" si="659"/>
        <v>22536.22</v>
      </c>
      <c r="L6031" s="35">
        <f t="shared" si="660"/>
        <v>22536.22</v>
      </c>
      <c r="M6031" s="36">
        <f t="shared" si="661"/>
        <v>0.45512371687202841</v>
      </c>
      <c r="N6031" s="37">
        <f t="shared" si="662"/>
        <v>2025</v>
      </c>
      <c r="O6031" s="38" t="str">
        <f t="shared" si="663"/>
        <v>Q4</v>
      </c>
      <c r="P6031" s="37">
        <f t="shared" si="664"/>
        <v>10</v>
      </c>
    </row>
    <row r="6032" spans="1:16" x14ac:dyDescent="0.25">
      <c r="A6032" s="31">
        <v>45931</v>
      </c>
      <c r="B6032" s="32" t="s">
        <v>83</v>
      </c>
      <c r="C6032" s="32" t="s">
        <v>79</v>
      </c>
      <c r="D6032" s="32" t="s">
        <v>76</v>
      </c>
      <c r="E6032" s="33">
        <v>51</v>
      </c>
      <c r="F6032" s="34">
        <v>27519.42</v>
      </c>
      <c r="G6032" s="34">
        <v>0</v>
      </c>
      <c r="H6032" s="34">
        <v>13787.33</v>
      </c>
      <c r="I6032" s="34">
        <v>0</v>
      </c>
      <c r="J6032" s="35">
        <f t="shared" si="658"/>
        <v>27519.42</v>
      </c>
      <c r="K6032" s="35">
        <f t="shared" si="659"/>
        <v>13732.089999999998</v>
      </c>
      <c r="L6032" s="35">
        <f t="shared" si="660"/>
        <v>13732.089999999998</v>
      </c>
      <c r="M6032" s="36">
        <f t="shared" si="661"/>
        <v>0.49899634512645974</v>
      </c>
      <c r="N6032" s="37">
        <f t="shared" si="662"/>
        <v>2025</v>
      </c>
      <c r="O6032" s="38" t="str">
        <f t="shared" si="663"/>
        <v>Q4</v>
      </c>
      <c r="P6032" s="37">
        <f t="shared" si="664"/>
        <v>10</v>
      </c>
    </row>
    <row r="6033" spans="1:16" x14ac:dyDescent="0.25">
      <c r="A6033" s="31">
        <v>45931</v>
      </c>
      <c r="B6033" s="32" t="s">
        <v>83</v>
      </c>
      <c r="C6033" s="32" t="s">
        <v>79</v>
      </c>
      <c r="D6033" s="32" t="s">
        <v>77</v>
      </c>
      <c r="E6033" s="33">
        <v>20</v>
      </c>
      <c r="F6033" s="34">
        <v>13071.9</v>
      </c>
      <c r="G6033" s="34">
        <v>1439.94</v>
      </c>
      <c r="H6033" s="34">
        <v>6663.23</v>
      </c>
      <c r="I6033" s="34">
        <v>0</v>
      </c>
      <c r="J6033" s="35">
        <f t="shared" si="658"/>
        <v>11631.96</v>
      </c>
      <c r="K6033" s="35">
        <f t="shared" si="659"/>
        <v>4968.7299999999996</v>
      </c>
      <c r="L6033" s="35">
        <f t="shared" si="660"/>
        <v>4968.7299999999996</v>
      </c>
      <c r="M6033" s="36">
        <f t="shared" si="661"/>
        <v>0.42716188845216113</v>
      </c>
      <c r="N6033" s="37">
        <f t="shared" si="662"/>
        <v>2025</v>
      </c>
      <c r="O6033" s="38" t="str">
        <f t="shared" si="663"/>
        <v>Q4</v>
      </c>
      <c r="P6033" s="37">
        <f t="shared" si="664"/>
        <v>10</v>
      </c>
    </row>
    <row r="6034" spans="1:16" x14ac:dyDescent="0.25">
      <c r="A6034" s="31">
        <v>45931</v>
      </c>
      <c r="B6034" s="32" t="s">
        <v>84</v>
      </c>
      <c r="C6034" s="32" t="s">
        <v>86</v>
      </c>
      <c r="D6034" s="32" t="s">
        <v>76</v>
      </c>
      <c r="E6034" s="33">
        <v>113</v>
      </c>
      <c r="F6034" s="34">
        <v>466859.53</v>
      </c>
      <c r="G6034" s="34">
        <v>0</v>
      </c>
      <c r="H6034" s="34">
        <v>360256.74</v>
      </c>
      <c r="I6034" s="34">
        <v>53606.06</v>
      </c>
      <c r="J6034" s="35">
        <f t="shared" si="658"/>
        <v>466859.53</v>
      </c>
      <c r="K6034" s="35">
        <f t="shared" si="659"/>
        <v>106602.79000000004</v>
      </c>
      <c r="L6034" s="35">
        <f t="shared" si="660"/>
        <v>52996.73000000004</v>
      </c>
      <c r="M6034" s="36">
        <f t="shared" si="661"/>
        <v>0.22834018189582642</v>
      </c>
      <c r="N6034" s="37">
        <f t="shared" si="662"/>
        <v>2025</v>
      </c>
      <c r="O6034" s="38" t="str">
        <f t="shared" si="663"/>
        <v>Q4</v>
      </c>
      <c r="P6034" s="37">
        <f t="shared" si="664"/>
        <v>10</v>
      </c>
    </row>
    <row r="6035" spans="1:16" x14ac:dyDescent="0.25">
      <c r="A6035" s="31">
        <v>45931</v>
      </c>
      <c r="B6035" s="32" t="s">
        <v>84</v>
      </c>
      <c r="C6035" s="32" t="s">
        <v>86</v>
      </c>
      <c r="D6035" s="32" t="s">
        <v>77</v>
      </c>
      <c r="E6035" s="33">
        <v>43</v>
      </c>
      <c r="F6035" s="34">
        <v>226394.81</v>
      </c>
      <c r="G6035" s="34">
        <v>35737.129999999997</v>
      </c>
      <c r="H6035" s="34">
        <v>186347.5</v>
      </c>
      <c r="I6035" s="34">
        <v>22059.58</v>
      </c>
      <c r="J6035" s="35">
        <f t="shared" si="658"/>
        <v>190657.68</v>
      </c>
      <c r="K6035" s="35">
        <f t="shared" si="659"/>
        <v>4310.179999999993</v>
      </c>
      <c r="L6035" s="35">
        <f t="shared" si="660"/>
        <v>-17749.400000000009</v>
      </c>
      <c r="M6035" s="36">
        <f t="shared" si="661"/>
        <v>2.2606904689074121E-2</v>
      </c>
      <c r="N6035" s="37">
        <f t="shared" si="662"/>
        <v>2025</v>
      </c>
      <c r="O6035" s="38" t="str">
        <f t="shared" si="663"/>
        <v>Q4</v>
      </c>
      <c r="P6035" s="37">
        <f t="shared" si="664"/>
        <v>10</v>
      </c>
    </row>
    <row r="6036" spans="1:16" x14ac:dyDescent="0.25">
      <c r="A6036" s="31">
        <v>45931</v>
      </c>
      <c r="B6036" s="32" t="s">
        <v>84</v>
      </c>
      <c r="C6036" s="32" t="s">
        <v>75</v>
      </c>
      <c r="D6036" s="32" t="s">
        <v>76</v>
      </c>
      <c r="E6036" s="33">
        <v>86</v>
      </c>
      <c r="F6036" s="34">
        <v>379207.78</v>
      </c>
      <c r="G6036" s="34">
        <v>0</v>
      </c>
      <c r="H6036" s="34">
        <v>300866.84000000003</v>
      </c>
      <c r="I6036" s="34">
        <v>0</v>
      </c>
      <c r="J6036" s="35">
        <f t="shared" si="658"/>
        <v>379207.78</v>
      </c>
      <c r="K6036" s="35">
        <f t="shared" si="659"/>
        <v>78340.94</v>
      </c>
      <c r="L6036" s="35">
        <f t="shared" si="660"/>
        <v>78340.94</v>
      </c>
      <c r="M6036" s="36">
        <f t="shared" si="661"/>
        <v>0.2065910673035242</v>
      </c>
      <c r="N6036" s="37">
        <f t="shared" si="662"/>
        <v>2025</v>
      </c>
      <c r="O6036" s="38" t="str">
        <f t="shared" si="663"/>
        <v>Q4</v>
      </c>
      <c r="P6036" s="37">
        <f t="shared" si="664"/>
        <v>10</v>
      </c>
    </row>
    <row r="6037" spans="1:16" x14ac:dyDescent="0.25">
      <c r="A6037" s="31">
        <v>45931</v>
      </c>
      <c r="B6037" s="32" t="s">
        <v>84</v>
      </c>
      <c r="C6037" s="32" t="s">
        <v>75</v>
      </c>
      <c r="D6037" s="32" t="s">
        <v>77</v>
      </c>
      <c r="E6037" s="33">
        <v>42</v>
      </c>
      <c r="F6037" s="34">
        <v>166641.32999999999</v>
      </c>
      <c r="G6037" s="34">
        <v>25166.560000000001</v>
      </c>
      <c r="H6037" s="34">
        <v>125621.58</v>
      </c>
      <c r="I6037" s="34">
        <v>0</v>
      </c>
      <c r="J6037" s="35">
        <f t="shared" si="658"/>
        <v>141474.76999999999</v>
      </c>
      <c r="K6037" s="35">
        <f t="shared" si="659"/>
        <v>15853.189999999988</v>
      </c>
      <c r="L6037" s="35">
        <f t="shared" si="660"/>
        <v>15853.189999999988</v>
      </c>
      <c r="M6037" s="36">
        <f t="shared" si="661"/>
        <v>0.11205665858301087</v>
      </c>
      <c r="N6037" s="37">
        <f t="shared" si="662"/>
        <v>2025</v>
      </c>
      <c r="O6037" s="38" t="str">
        <f t="shared" si="663"/>
        <v>Q4</v>
      </c>
      <c r="P6037" s="37">
        <f t="shared" si="664"/>
        <v>10</v>
      </c>
    </row>
    <row r="6038" spans="1:16" x14ac:dyDescent="0.25">
      <c r="A6038" s="31">
        <v>45931</v>
      </c>
      <c r="B6038" s="32" t="s">
        <v>84</v>
      </c>
      <c r="C6038" s="32" t="s">
        <v>78</v>
      </c>
      <c r="D6038" s="32" t="s">
        <v>76</v>
      </c>
      <c r="E6038" s="33">
        <v>188</v>
      </c>
      <c r="F6038" s="34">
        <v>846570.38</v>
      </c>
      <c r="G6038" s="34">
        <v>0</v>
      </c>
      <c r="H6038" s="34">
        <v>676176.89</v>
      </c>
      <c r="I6038" s="34">
        <v>0</v>
      </c>
      <c r="J6038" s="35">
        <f t="shared" si="658"/>
        <v>846570.38</v>
      </c>
      <c r="K6038" s="35">
        <f t="shared" si="659"/>
        <v>170393.49</v>
      </c>
      <c r="L6038" s="35">
        <f t="shared" si="660"/>
        <v>170393.49</v>
      </c>
      <c r="M6038" s="36">
        <f t="shared" si="661"/>
        <v>0.20127504342875779</v>
      </c>
      <c r="N6038" s="37">
        <f t="shared" si="662"/>
        <v>2025</v>
      </c>
      <c r="O6038" s="38" t="str">
        <f t="shared" si="663"/>
        <v>Q4</v>
      </c>
      <c r="P6038" s="37">
        <f t="shared" si="664"/>
        <v>10</v>
      </c>
    </row>
    <row r="6039" spans="1:16" x14ac:dyDescent="0.25">
      <c r="A6039" s="31">
        <v>45931</v>
      </c>
      <c r="B6039" s="32" t="s">
        <v>84</v>
      </c>
      <c r="C6039" s="32" t="s">
        <v>78</v>
      </c>
      <c r="D6039" s="32" t="s">
        <v>77</v>
      </c>
      <c r="E6039" s="33">
        <v>26</v>
      </c>
      <c r="F6039" s="34">
        <v>103452.04</v>
      </c>
      <c r="G6039" s="34">
        <v>5172.59</v>
      </c>
      <c r="H6039" s="34">
        <v>81374.63</v>
      </c>
      <c r="I6039" s="34">
        <v>0</v>
      </c>
      <c r="J6039" s="35">
        <f t="shared" si="658"/>
        <v>98279.45</v>
      </c>
      <c r="K6039" s="35">
        <f t="shared" si="659"/>
        <v>16904.819999999992</v>
      </c>
      <c r="L6039" s="35">
        <f t="shared" si="660"/>
        <v>16904.819999999992</v>
      </c>
      <c r="M6039" s="36">
        <f t="shared" si="661"/>
        <v>0.17200767810564663</v>
      </c>
      <c r="N6039" s="37">
        <f t="shared" si="662"/>
        <v>2025</v>
      </c>
      <c r="O6039" s="38" t="str">
        <f t="shared" si="663"/>
        <v>Q4</v>
      </c>
      <c r="P6039" s="37">
        <f t="shared" si="664"/>
        <v>10</v>
      </c>
    </row>
    <row r="6040" spans="1:16" x14ac:dyDescent="0.25">
      <c r="A6040" s="31">
        <v>45931</v>
      </c>
      <c r="B6040" s="32" t="s">
        <v>84</v>
      </c>
      <c r="C6040" s="32" t="s">
        <v>79</v>
      </c>
      <c r="D6040" s="32" t="s">
        <v>76</v>
      </c>
      <c r="E6040" s="33">
        <v>23</v>
      </c>
      <c r="F6040" s="34">
        <v>116338.69</v>
      </c>
      <c r="G6040" s="34">
        <v>0</v>
      </c>
      <c r="H6040" s="34">
        <v>91174.7</v>
      </c>
      <c r="I6040" s="34">
        <v>0</v>
      </c>
      <c r="J6040" s="35">
        <f t="shared" si="658"/>
        <v>116338.69</v>
      </c>
      <c r="K6040" s="35">
        <f t="shared" si="659"/>
        <v>25163.990000000005</v>
      </c>
      <c r="L6040" s="35">
        <f t="shared" si="660"/>
        <v>25163.990000000005</v>
      </c>
      <c r="M6040" s="36">
        <f t="shared" si="661"/>
        <v>0.21629940993834471</v>
      </c>
      <c r="N6040" s="37">
        <f t="shared" si="662"/>
        <v>2025</v>
      </c>
      <c r="O6040" s="38" t="str">
        <f t="shared" si="663"/>
        <v>Q4</v>
      </c>
      <c r="P6040" s="37">
        <f t="shared" si="664"/>
        <v>10</v>
      </c>
    </row>
    <row r="6041" spans="1:16" x14ac:dyDescent="0.25">
      <c r="A6041" s="31">
        <v>45931</v>
      </c>
      <c r="B6041" s="32" t="s">
        <v>84</v>
      </c>
      <c r="C6041" s="32" t="s">
        <v>79</v>
      </c>
      <c r="D6041" s="32" t="s">
        <v>77</v>
      </c>
      <c r="E6041" s="33">
        <v>11</v>
      </c>
      <c r="F6041" s="34">
        <v>47061.56</v>
      </c>
      <c r="G6041" s="34">
        <v>6533.72</v>
      </c>
      <c r="H6041" s="34">
        <v>35947.050000000003</v>
      </c>
      <c r="I6041" s="34">
        <v>0</v>
      </c>
      <c r="J6041" s="35">
        <f t="shared" si="658"/>
        <v>40527.839999999997</v>
      </c>
      <c r="K6041" s="35">
        <f t="shared" si="659"/>
        <v>4580.7899999999936</v>
      </c>
      <c r="L6041" s="35">
        <f t="shared" si="660"/>
        <v>4580.7899999999936</v>
      </c>
      <c r="M6041" s="36">
        <f t="shared" si="661"/>
        <v>0.11302822948373252</v>
      </c>
      <c r="N6041" s="37">
        <f t="shared" si="662"/>
        <v>2025</v>
      </c>
      <c r="O6041" s="38" t="str">
        <f t="shared" si="663"/>
        <v>Q4</v>
      </c>
      <c r="P6041" s="37">
        <f t="shared" si="664"/>
        <v>10</v>
      </c>
    </row>
    <row r="6042" spans="1:16" x14ac:dyDescent="0.25">
      <c r="A6042" s="31">
        <v>45931</v>
      </c>
      <c r="B6042" s="32" t="s">
        <v>85</v>
      </c>
      <c r="C6042" s="32" t="s">
        <v>86</v>
      </c>
      <c r="D6042" s="32" t="s">
        <v>76</v>
      </c>
      <c r="E6042" s="33">
        <v>88</v>
      </c>
      <c r="F6042" s="34">
        <v>106066.83</v>
      </c>
      <c r="G6042" s="34">
        <v>0</v>
      </c>
      <c r="H6042" s="34">
        <v>56835.8</v>
      </c>
      <c r="I6042" s="34">
        <v>12153.82</v>
      </c>
      <c r="J6042" s="35">
        <f t="shared" si="658"/>
        <v>106066.83</v>
      </c>
      <c r="K6042" s="35">
        <f t="shared" si="659"/>
        <v>49231.03</v>
      </c>
      <c r="L6042" s="35">
        <f t="shared" si="660"/>
        <v>37077.21</v>
      </c>
      <c r="M6042" s="36">
        <f t="shared" si="661"/>
        <v>0.46415104514766775</v>
      </c>
      <c r="N6042" s="37">
        <f t="shared" si="662"/>
        <v>2025</v>
      </c>
      <c r="O6042" s="38" t="str">
        <f t="shared" si="663"/>
        <v>Q4</v>
      </c>
      <c r="P6042" s="37">
        <f t="shared" si="664"/>
        <v>10</v>
      </c>
    </row>
    <row r="6043" spans="1:16" x14ac:dyDescent="0.25">
      <c r="A6043" s="31">
        <v>45931</v>
      </c>
      <c r="B6043" s="32" t="s">
        <v>85</v>
      </c>
      <c r="C6043" s="32" t="s">
        <v>86</v>
      </c>
      <c r="D6043" s="32" t="s">
        <v>77</v>
      </c>
      <c r="E6043" s="33">
        <v>42</v>
      </c>
      <c r="F6043" s="34">
        <v>57792.25</v>
      </c>
      <c r="G6043" s="34">
        <v>9265.5</v>
      </c>
      <c r="H6043" s="34">
        <v>30252.33</v>
      </c>
      <c r="I6043" s="34">
        <v>5612.57</v>
      </c>
      <c r="J6043" s="35">
        <f t="shared" si="658"/>
        <v>48526.75</v>
      </c>
      <c r="K6043" s="35">
        <f t="shared" si="659"/>
        <v>18274.419999999998</v>
      </c>
      <c r="L6043" s="35">
        <f t="shared" si="660"/>
        <v>12661.849999999999</v>
      </c>
      <c r="M6043" s="36">
        <f t="shared" si="661"/>
        <v>0.37658446114771749</v>
      </c>
      <c r="N6043" s="37">
        <f t="shared" si="662"/>
        <v>2025</v>
      </c>
      <c r="O6043" s="38" t="str">
        <f t="shared" si="663"/>
        <v>Q4</v>
      </c>
      <c r="P6043" s="37">
        <f t="shared" si="664"/>
        <v>10</v>
      </c>
    </row>
    <row r="6044" spans="1:16" x14ac:dyDescent="0.25">
      <c r="A6044" s="31">
        <v>45931</v>
      </c>
      <c r="B6044" s="32" t="s">
        <v>85</v>
      </c>
      <c r="C6044" s="32" t="s">
        <v>75</v>
      </c>
      <c r="D6044" s="32" t="s">
        <v>76</v>
      </c>
      <c r="E6044" s="33">
        <v>56</v>
      </c>
      <c r="F6044" s="34">
        <v>70300.14</v>
      </c>
      <c r="G6044" s="34">
        <v>0</v>
      </c>
      <c r="H6044" s="34">
        <v>34374.300000000003</v>
      </c>
      <c r="I6044" s="34">
        <v>0</v>
      </c>
      <c r="J6044" s="35">
        <f t="shared" si="658"/>
        <v>70300.14</v>
      </c>
      <c r="K6044" s="35">
        <f t="shared" si="659"/>
        <v>35925.839999999997</v>
      </c>
      <c r="L6044" s="35">
        <f t="shared" si="660"/>
        <v>35925.839999999997</v>
      </c>
      <c r="M6044" s="36">
        <f t="shared" si="661"/>
        <v>0.51103511315909178</v>
      </c>
      <c r="N6044" s="37">
        <f t="shared" si="662"/>
        <v>2025</v>
      </c>
      <c r="O6044" s="38" t="str">
        <f t="shared" si="663"/>
        <v>Q4</v>
      </c>
      <c r="P6044" s="37">
        <f t="shared" si="664"/>
        <v>10</v>
      </c>
    </row>
    <row r="6045" spans="1:16" x14ac:dyDescent="0.25">
      <c r="A6045" s="31">
        <v>45931</v>
      </c>
      <c r="B6045" s="32" t="s">
        <v>85</v>
      </c>
      <c r="C6045" s="32" t="s">
        <v>75</v>
      </c>
      <c r="D6045" s="32" t="s">
        <v>77</v>
      </c>
      <c r="E6045" s="33">
        <v>34</v>
      </c>
      <c r="F6045" s="34">
        <v>40054.730000000003</v>
      </c>
      <c r="G6045" s="34">
        <v>5939.37</v>
      </c>
      <c r="H6045" s="34">
        <v>20149.3</v>
      </c>
      <c r="I6045" s="34">
        <v>0</v>
      </c>
      <c r="J6045" s="35">
        <f t="shared" si="658"/>
        <v>34115.360000000001</v>
      </c>
      <c r="K6045" s="35">
        <f t="shared" si="659"/>
        <v>13966.060000000001</v>
      </c>
      <c r="L6045" s="35">
        <f t="shared" si="660"/>
        <v>13966.060000000001</v>
      </c>
      <c r="M6045" s="36">
        <f t="shared" si="661"/>
        <v>0.40937747689017501</v>
      </c>
      <c r="N6045" s="37">
        <f t="shared" si="662"/>
        <v>2025</v>
      </c>
      <c r="O6045" s="38" t="str">
        <f t="shared" si="663"/>
        <v>Q4</v>
      </c>
      <c r="P6045" s="37">
        <f t="shared" si="664"/>
        <v>10</v>
      </c>
    </row>
    <row r="6046" spans="1:16" x14ac:dyDescent="0.25">
      <c r="A6046" s="31">
        <v>45931</v>
      </c>
      <c r="B6046" s="32" t="s">
        <v>85</v>
      </c>
      <c r="C6046" s="32" t="s">
        <v>78</v>
      </c>
      <c r="D6046" s="32" t="s">
        <v>76</v>
      </c>
      <c r="E6046" s="33">
        <v>197</v>
      </c>
      <c r="F6046" s="34">
        <v>282391.92</v>
      </c>
      <c r="G6046" s="34">
        <v>0</v>
      </c>
      <c r="H6046" s="34">
        <v>146401.18</v>
      </c>
      <c r="I6046" s="34">
        <v>0</v>
      </c>
      <c r="J6046" s="35">
        <f t="shared" si="658"/>
        <v>282391.92</v>
      </c>
      <c r="K6046" s="35">
        <f t="shared" si="659"/>
        <v>135990.74</v>
      </c>
      <c r="L6046" s="35">
        <f t="shared" si="660"/>
        <v>135990.74</v>
      </c>
      <c r="M6046" s="36">
        <f t="shared" si="661"/>
        <v>0.48156739045508101</v>
      </c>
      <c r="N6046" s="37">
        <f t="shared" si="662"/>
        <v>2025</v>
      </c>
      <c r="O6046" s="38" t="str">
        <f t="shared" si="663"/>
        <v>Q4</v>
      </c>
      <c r="P6046" s="37">
        <f t="shared" si="664"/>
        <v>10</v>
      </c>
    </row>
    <row r="6047" spans="1:16" x14ac:dyDescent="0.25">
      <c r="A6047" s="31">
        <v>45931</v>
      </c>
      <c r="B6047" s="32" t="s">
        <v>85</v>
      </c>
      <c r="C6047" s="32" t="s">
        <v>78</v>
      </c>
      <c r="D6047" s="32" t="s">
        <v>77</v>
      </c>
      <c r="E6047" s="33">
        <v>28</v>
      </c>
      <c r="F6047" s="34">
        <v>31648.43</v>
      </c>
      <c r="G6047" s="34">
        <v>1582.39</v>
      </c>
      <c r="H6047" s="34">
        <v>16607.099999999999</v>
      </c>
      <c r="I6047" s="34">
        <v>0</v>
      </c>
      <c r="J6047" s="35">
        <f t="shared" si="658"/>
        <v>30066.04</v>
      </c>
      <c r="K6047" s="35">
        <f t="shared" si="659"/>
        <v>13458.940000000002</v>
      </c>
      <c r="L6047" s="35">
        <f t="shared" si="660"/>
        <v>13458.940000000002</v>
      </c>
      <c r="M6047" s="36">
        <f t="shared" si="661"/>
        <v>0.44764591545810495</v>
      </c>
      <c r="N6047" s="37">
        <f t="shared" si="662"/>
        <v>2025</v>
      </c>
      <c r="O6047" s="38" t="str">
        <f t="shared" si="663"/>
        <v>Q4</v>
      </c>
      <c r="P6047" s="37">
        <f t="shared" si="664"/>
        <v>10</v>
      </c>
    </row>
    <row r="6048" spans="1:16" x14ac:dyDescent="0.25">
      <c r="A6048" s="31">
        <v>45931</v>
      </c>
      <c r="B6048" s="32" t="s">
        <v>85</v>
      </c>
      <c r="C6048" s="32" t="s">
        <v>79</v>
      </c>
      <c r="D6048" s="32" t="s">
        <v>76</v>
      </c>
      <c r="E6048" s="33">
        <v>17</v>
      </c>
      <c r="F6048" s="34">
        <v>27956.799999999999</v>
      </c>
      <c r="G6048" s="34">
        <v>0</v>
      </c>
      <c r="H6048" s="34">
        <v>14678.03</v>
      </c>
      <c r="I6048" s="34">
        <v>0</v>
      </c>
      <c r="J6048" s="35">
        <f t="shared" si="658"/>
        <v>27956.799999999999</v>
      </c>
      <c r="K6048" s="35">
        <f t="shared" si="659"/>
        <v>13278.769999999999</v>
      </c>
      <c r="L6048" s="35">
        <f t="shared" si="660"/>
        <v>13278.769999999999</v>
      </c>
      <c r="M6048" s="36">
        <f t="shared" si="661"/>
        <v>0.47497460367424021</v>
      </c>
      <c r="N6048" s="37">
        <f t="shared" si="662"/>
        <v>2025</v>
      </c>
      <c r="O6048" s="38" t="str">
        <f t="shared" si="663"/>
        <v>Q4</v>
      </c>
      <c r="P6048" s="37">
        <f t="shared" si="664"/>
        <v>10</v>
      </c>
    </row>
    <row r="6049" spans="1:16" x14ac:dyDescent="0.25">
      <c r="A6049" s="31">
        <v>45931</v>
      </c>
      <c r="B6049" s="32" t="s">
        <v>85</v>
      </c>
      <c r="C6049" s="32" t="s">
        <v>79</v>
      </c>
      <c r="D6049" s="32" t="s">
        <v>77</v>
      </c>
      <c r="E6049" s="33">
        <v>7</v>
      </c>
      <c r="F6049" s="34">
        <v>9301.4</v>
      </c>
      <c r="G6049" s="34">
        <v>1648.85</v>
      </c>
      <c r="H6049" s="34">
        <v>4559.3999999999996</v>
      </c>
      <c r="I6049" s="34">
        <v>0</v>
      </c>
      <c r="J6049" s="35">
        <f t="shared" si="658"/>
        <v>7652.5499999999993</v>
      </c>
      <c r="K6049" s="35">
        <f t="shared" si="659"/>
        <v>3093.1499999999996</v>
      </c>
      <c r="L6049" s="35">
        <f t="shared" si="660"/>
        <v>3093.1499999999996</v>
      </c>
      <c r="M6049" s="36">
        <f t="shared" si="661"/>
        <v>0.40419860046651113</v>
      </c>
      <c r="N6049" s="37">
        <f t="shared" si="662"/>
        <v>2025</v>
      </c>
      <c r="O6049" s="38" t="str">
        <f t="shared" si="663"/>
        <v>Q4</v>
      </c>
      <c r="P6049" s="37">
        <f t="shared" si="664"/>
        <v>10</v>
      </c>
    </row>
    <row r="6050" spans="1:16" x14ac:dyDescent="0.25">
      <c r="A6050" s="31">
        <v>45962</v>
      </c>
      <c r="B6050" s="32" t="s">
        <v>74</v>
      </c>
      <c r="C6050" s="32" t="s">
        <v>86</v>
      </c>
      <c r="D6050" s="32" t="s">
        <v>76</v>
      </c>
      <c r="E6050" s="33">
        <v>278</v>
      </c>
      <c r="F6050" s="34">
        <v>129948.15</v>
      </c>
      <c r="G6050" s="34">
        <v>0</v>
      </c>
      <c r="H6050" s="34">
        <v>71740.509999999995</v>
      </c>
      <c r="I6050" s="34">
        <v>14908.47</v>
      </c>
      <c r="J6050" s="35">
        <f t="shared" si="658"/>
        <v>129948.15</v>
      </c>
      <c r="K6050" s="35">
        <f t="shared" si="659"/>
        <v>58207.64</v>
      </c>
      <c r="L6050" s="35">
        <f t="shared" si="660"/>
        <v>43299.17</v>
      </c>
      <c r="M6050" s="36">
        <f t="shared" si="661"/>
        <v>0.44792973197386804</v>
      </c>
      <c r="N6050" s="37">
        <f t="shared" si="662"/>
        <v>2025</v>
      </c>
      <c r="O6050" s="38" t="str">
        <f t="shared" si="663"/>
        <v>Q4</v>
      </c>
      <c r="P6050" s="37">
        <f t="shared" si="664"/>
        <v>11</v>
      </c>
    </row>
    <row r="6051" spans="1:16" x14ac:dyDescent="0.25">
      <c r="A6051" s="31">
        <v>45962</v>
      </c>
      <c r="B6051" s="32" t="s">
        <v>74</v>
      </c>
      <c r="C6051" s="32" t="s">
        <v>86</v>
      </c>
      <c r="D6051" s="32" t="s">
        <v>77</v>
      </c>
      <c r="E6051" s="33">
        <v>128</v>
      </c>
      <c r="F6051" s="34">
        <v>53691.82</v>
      </c>
      <c r="G6051" s="34">
        <v>9188.1</v>
      </c>
      <c r="H6051" s="34">
        <v>30928.36</v>
      </c>
      <c r="I6051" s="34">
        <v>5155.93</v>
      </c>
      <c r="J6051" s="35">
        <f t="shared" si="658"/>
        <v>44503.72</v>
      </c>
      <c r="K6051" s="35">
        <f t="shared" si="659"/>
        <v>13575.36</v>
      </c>
      <c r="L6051" s="35">
        <f t="shared" si="660"/>
        <v>8419.43</v>
      </c>
      <c r="M6051" s="36">
        <f t="shared" si="661"/>
        <v>0.30503876979272743</v>
      </c>
      <c r="N6051" s="37">
        <f t="shared" si="662"/>
        <v>2025</v>
      </c>
      <c r="O6051" s="38" t="str">
        <f t="shared" si="663"/>
        <v>Q4</v>
      </c>
      <c r="P6051" s="37">
        <f t="shared" si="664"/>
        <v>11</v>
      </c>
    </row>
    <row r="6052" spans="1:16" x14ac:dyDescent="0.25">
      <c r="A6052" s="31">
        <v>45962</v>
      </c>
      <c r="B6052" s="32" t="s">
        <v>74</v>
      </c>
      <c r="C6052" s="32" t="s">
        <v>75</v>
      </c>
      <c r="D6052" s="32" t="s">
        <v>76</v>
      </c>
      <c r="E6052" s="33">
        <v>246</v>
      </c>
      <c r="F6052" s="34">
        <v>112959.86</v>
      </c>
      <c r="G6052" s="34">
        <v>0</v>
      </c>
      <c r="H6052" s="34">
        <v>62875.21</v>
      </c>
      <c r="I6052" s="34">
        <v>0</v>
      </c>
      <c r="J6052" s="35">
        <f t="shared" si="658"/>
        <v>112959.86</v>
      </c>
      <c r="K6052" s="35">
        <f t="shared" si="659"/>
        <v>50084.65</v>
      </c>
      <c r="L6052" s="35">
        <f t="shared" si="660"/>
        <v>50084.65</v>
      </c>
      <c r="M6052" s="36">
        <f t="shared" si="661"/>
        <v>0.44338449073856856</v>
      </c>
      <c r="N6052" s="37">
        <f t="shared" si="662"/>
        <v>2025</v>
      </c>
      <c r="O6052" s="38" t="str">
        <f t="shared" si="663"/>
        <v>Q4</v>
      </c>
      <c r="P6052" s="37">
        <f t="shared" si="664"/>
        <v>11</v>
      </c>
    </row>
    <row r="6053" spans="1:16" x14ac:dyDescent="0.25">
      <c r="A6053" s="31">
        <v>45962</v>
      </c>
      <c r="B6053" s="32" t="s">
        <v>74</v>
      </c>
      <c r="C6053" s="32" t="s">
        <v>75</v>
      </c>
      <c r="D6053" s="32" t="s">
        <v>77</v>
      </c>
      <c r="E6053" s="33">
        <v>114</v>
      </c>
      <c r="F6053" s="34">
        <v>58829.52</v>
      </c>
      <c r="G6053" s="34">
        <v>10192.4</v>
      </c>
      <c r="H6053" s="34">
        <v>32955.089999999997</v>
      </c>
      <c r="I6053" s="34">
        <v>0</v>
      </c>
      <c r="J6053" s="35">
        <f t="shared" si="658"/>
        <v>48637.119999999995</v>
      </c>
      <c r="K6053" s="35">
        <f t="shared" si="659"/>
        <v>15682.029999999999</v>
      </c>
      <c r="L6053" s="35">
        <f t="shared" si="660"/>
        <v>15682.029999999999</v>
      </c>
      <c r="M6053" s="36">
        <f t="shared" si="661"/>
        <v>0.32242924745544144</v>
      </c>
      <c r="N6053" s="37">
        <f t="shared" si="662"/>
        <v>2025</v>
      </c>
      <c r="O6053" s="38" t="str">
        <f t="shared" si="663"/>
        <v>Q4</v>
      </c>
      <c r="P6053" s="37">
        <f t="shared" si="664"/>
        <v>11</v>
      </c>
    </row>
    <row r="6054" spans="1:16" x14ac:dyDescent="0.25">
      <c r="A6054" s="31">
        <v>45962</v>
      </c>
      <c r="B6054" s="32" t="s">
        <v>74</v>
      </c>
      <c r="C6054" s="32" t="s">
        <v>78</v>
      </c>
      <c r="D6054" s="32" t="s">
        <v>76</v>
      </c>
      <c r="E6054" s="33">
        <v>765</v>
      </c>
      <c r="F6054" s="34">
        <v>338145.87</v>
      </c>
      <c r="G6054" s="34">
        <v>0</v>
      </c>
      <c r="H6054" s="34">
        <v>193429.38</v>
      </c>
      <c r="I6054" s="34">
        <v>0</v>
      </c>
      <c r="J6054" s="35">
        <f t="shared" si="658"/>
        <v>338145.87</v>
      </c>
      <c r="K6054" s="35">
        <f t="shared" si="659"/>
        <v>144716.49</v>
      </c>
      <c r="L6054" s="35">
        <f t="shared" si="660"/>
        <v>144716.49</v>
      </c>
      <c r="M6054" s="36">
        <f t="shared" si="661"/>
        <v>0.42797059742294058</v>
      </c>
      <c r="N6054" s="37">
        <f t="shared" si="662"/>
        <v>2025</v>
      </c>
      <c r="O6054" s="38" t="str">
        <f t="shared" si="663"/>
        <v>Q4</v>
      </c>
      <c r="P6054" s="37">
        <f t="shared" si="664"/>
        <v>11</v>
      </c>
    </row>
    <row r="6055" spans="1:16" x14ac:dyDescent="0.25">
      <c r="A6055" s="31">
        <v>45962</v>
      </c>
      <c r="B6055" s="32" t="s">
        <v>74</v>
      </c>
      <c r="C6055" s="32" t="s">
        <v>78</v>
      </c>
      <c r="D6055" s="32" t="s">
        <v>77</v>
      </c>
      <c r="E6055" s="33">
        <v>146</v>
      </c>
      <c r="F6055" s="34">
        <v>67738.83</v>
      </c>
      <c r="G6055" s="34">
        <v>5941.58</v>
      </c>
      <c r="H6055" s="34">
        <v>37936.9</v>
      </c>
      <c r="I6055" s="34">
        <v>0</v>
      </c>
      <c r="J6055" s="35">
        <f t="shared" si="658"/>
        <v>61797.25</v>
      </c>
      <c r="K6055" s="35">
        <f t="shared" si="659"/>
        <v>23860.35</v>
      </c>
      <c r="L6055" s="35">
        <f t="shared" si="660"/>
        <v>23860.35</v>
      </c>
      <c r="M6055" s="36">
        <f t="shared" si="661"/>
        <v>0.38610698696139389</v>
      </c>
      <c r="N6055" s="37">
        <f t="shared" si="662"/>
        <v>2025</v>
      </c>
      <c r="O6055" s="38" t="str">
        <f t="shared" si="663"/>
        <v>Q4</v>
      </c>
      <c r="P6055" s="37">
        <f t="shared" si="664"/>
        <v>11</v>
      </c>
    </row>
    <row r="6056" spans="1:16" x14ac:dyDescent="0.25">
      <c r="A6056" s="31">
        <v>45962</v>
      </c>
      <c r="B6056" s="32" t="s">
        <v>74</v>
      </c>
      <c r="C6056" s="32" t="s">
        <v>79</v>
      </c>
      <c r="D6056" s="32" t="s">
        <v>76</v>
      </c>
      <c r="E6056" s="33">
        <v>67</v>
      </c>
      <c r="F6056" s="34">
        <v>27932.86</v>
      </c>
      <c r="G6056" s="34">
        <v>0</v>
      </c>
      <c r="H6056" s="34">
        <v>15693.77</v>
      </c>
      <c r="I6056" s="34">
        <v>0</v>
      </c>
      <c r="J6056" s="35">
        <f t="shared" si="658"/>
        <v>27932.86</v>
      </c>
      <c r="K6056" s="35">
        <f t="shared" si="659"/>
        <v>12239.09</v>
      </c>
      <c r="L6056" s="35">
        <f t="shared" si="660"/>
        <v>12239.09</v>
      </c>
      <c r="M6056" s="36">
        <f t="shared" si="661"/>
        <v>0.43816100463754876</v>
      </c>
      <c r="N6056" s="37">
        <f t="shared" si="662"/>
        <v>2025</v>
      </c>
      <c r="O6056" s="38" t="str">
        <f t="shared" si="663"/>
        <v>Q4</v>
      </c>
      <c r="P6056" s="37">
        <f t="shared" si="664"/>
        <v>11</v>
      </c>
    </row>
    <row r="6057" spans="1:16" x14ac:dyDescent="0.25">
      <c r="A6057" s="31">
        <v>45962</v>
      </c>
      <c r="B6057" s="32" t="s">
        <v>74</v>
      </c>
      <c r="C6057" s="32" t="s">
        <v>79</v>
      </c>
      <c r="D6057" s="32" t="s">
        <v>77</v>
      </c>
      <c r="E6057" s="33">
        <v>43</v>
      </c>
      <c r="F6057" s="34">
        <v>18766.53</v>
      </c>
      <c r="G6057" s="34">
        <v>3294.03</v>
      </c>
      <c r="H6057" s="34">
        <v>11700.98</v>
      </c>
      <c r="I6057" s="34">
        <v>0</v>
      </c>
      <c r="J6057" s="35">
        <f t="shared" si="658"/>
        <v>15472.499999999998</v>
      </c>
      <c r="K6057" s="35">
        <f t="shared" si="659"/>
        <v>3771.5199999999986</v>
      </c>
      <c r="L6057" s="35">
        <f t="shared" si="660"/>
        <v>3771.5199999999986</v>
      </c>
      <c r="M6057" s="36">
        <f t="shared" si="661"/>
        <v>0.24375634189691381</v>
      </c>
      <c r="N6057" s="37">
        <f t="shared" si="662"/>
        <v>2025</v>
      </c>
      <c r="O6057" s="38" t="str">
        <f t="shared" si="663"/>
        <v>Q4</v>
      </c>
      <c r="P6057" s="37">
        <f t="shared" si="664"/>
        <v>11</v>
      </c>
    </row>
    <row r="6058" spans="1:16" x14ac:dyDescent="0.25">
      <c r="A6058" s="31">
        <v>45962</v>
      </c>
      <c r="B6058" s="32" t="s">
        <v>80</v>
      </c>
      <c r="C6058" s="32" t="s">
        <v>86</v>
      </c>
      <c r="D6058" s="32" t="s">
        <v>76</v>
      </c>
      <c r="E6058" s="33">
        <v>119</v>
      </c>
      <c r="F6058" s="34">
        <v>838800.92</v>
      </c>
      <c r="G6058" s="34">
        <v>0</v>
      </c>
      <c r="H6058" s="34">
        <v>677004.81</v>
      </c>
      <c r="I6058" s="34">
        <v>96346.81</v>
      </c>
      <c r="J6058" s="35">
        <f t="shared" si="658"/>
        <v>838800.92</v>
      </c>
      <c r="K6058" s="35">
        <f t="shared" si="659"/>
        <v>161796.10999999999</v>
      </c>
      <c r="L6058" s="35">
        <f t="shared" si="660"/>
        <v>65449.299999999988</v>
      </c>
      <c r="M6058" s="36">
        <f t="shared" si="661"/>
        <v>0.19288976220960746</v>
      </c>
      <c r="N6058" s="37">
        <f t="shared" si="662"/>
        <v>2025</v>
      </c>
      <c r="O6058" s="38" t="str">
        <f t="shared" si="663"/>
        <v>Q4</v>
      </c>
      <c r="P6058" s="37">
        <f t="shared" si="664"/>
        <v>11</v>
      </c>
    </row>
    <row r="6059" spans="1:16" x14ac:dyDescent="0.25">
      <c r="A6059" s="31">
        <v>45962</v>
      </c>
      <c r="B6059" s="32" t="s">
        <v>80</v>
      </c>
      <c r="C6059" s="32" t="s">
        <v>86</v>
      </c>
      <c r="D6059" s="32" t="s">
        <v>77</v>
      </c>
      <c r="E6059" s="33">
        <v>37</v>
      </c>
      <c r="F6059" s="34">
        <v>257008.27</v>
      </c>
      <c r="G6059" s="34">
        <v>41182.99</v>
      </c>
      <c r="H6059" s="34">
        <v>211983.24</v>
      </c>
      <c r="I6059" s="34">
        <v>24891.4</v>
      </c>
      <c r="J6059" s="35">
        <f t="shared" si="658"/>
        <v>215825.28</v>
      </c>
      <c r="K6059" s="35">
        <f t="shared" si="659"/>
        <v>3842.0400000000081</v>
      </c>
      <c r="L6059" s="35">
        <f t="shared" si="660"/>
        <v>-21049.359999999993</v>
      </c>
      <c r="M6059" s="36">
        <f t="shared" si="661"/>
        <v>1.7801621756265106E-2</v>
      </c>
      <c r="N6059" s="37">
        <f t="shared" si="662"/>
        <v>2025</v>
      </c>
      <c r="O6059" s="38" t="str">
        <f t="shared" si="663"/>
        <v>Q4</v>
      </c>
      <c r="P6059" s="37">
        <f t="shared" si="664"/>
        <v>11</v>
      </c>
    </row>
    <row r="6060" spans="1:16" x14ac:dyDescent="0.25">
      <c r="A6060" s="31">
        <v>45962</v>
      </c>
      <c r="B6060" s="32" t="s">
        <v>80</v>
      </c>
      <c r="C6060" s="32" t="s">
        <v>75</v>
      </c>
      <c r="D6060" s="32" t="s">
        <v>76</v>
      </c>
      <c r="E6060" s="33">
        <v>94</v>
      </c>
      <c r="F6060" s="34">
        <v>633143.43999999994</v>
      </c>
      <c r="G6060" s="34">
        <v>0</v>
      </c>
      <c r="H6060" s="34">
        <v>520442.7</v>
      </c>
      <c r="I6060" s="34">
        <v>0</v>
      </c>
      <c r="J6060" s="35">
        <f t="shared" si="658"/>
        <v>633143.43999999994</v>
      </c>
      <c r="K6060" s="35">
        <f t="shared" si="659"/>
        <v>112700.73999999993</v>
      </c>
      <c r="L6060" s="35">
        <f t="shared" si="660"/>
        <v>112700.73999999993</v>
      </c>
      <c r="M6060" s="36">
        <f t="shared" si="661"/>
        <v>0.17800190743506708</v>
      </c>
      <c r="N6060" s="37">
        <f t="shared" si="662"/>
        <v>2025</v>
      </c>
      <c r="O6060" s="38" t="str">
        <f t="shared" si="663"/>
        <v>Q4</v>
      </c>
      <c r="P6060" s="37">
        <f t="shared" si="664"/>
        <v>11</v>
      </c>
    </row>
    <row r="6061" spans="1:16" x14ac:dyDescent="0.25">
      <c r="A6061" s="31">
        <v>45962</v>
      </c>
      <c r="B6061" s="32" t="s">
        <v>80</v>
      </c>
      <c r="C6061" s="32" t="s">
        <v>75</v>
      </c>
      <c r="D6061" s="32" t="s">
        <v>77</v>
      </c>
      <c r="E6061" s="33">
        <v>26</v>
      </c>
      <c r="F6061" s="34">
        <v>215754.85</v>
      </c>
      <c r="G6061" s="34">
        <v>35528.68</v>
      </c>
      <c r="H6061" s="34">
        <v>176784.76</v>
      </c>
      <c r="I6061" s="34">
        <v>0</v>
      </c>
      <c r="J6061" s="35">
        <f t="shared" si="658"/>
        <v>180226.17</v>
      </c>
      <c r="K6061" s="35">
        <f t="shared" si="659"/>
        <v>3441.4100000000035</v>
      </c>
      <c r="L6061" s="35">
        <f t="shared" si="660"/>
        <v>3441.4100000000035</v>
      </c>
      <c r="M6061" s="36">
        <f t="shared" si="661"/>
        <v>1.9094951637711678E-2</v>
      </c>
      <c r="N6061" s="37">
        <f t="shared" si="662"/>
        <v>2025</v>
      </c>
      <c r="O6061" s="38" t="str">
        <f t="shared" si="663"/>
        <v>Q4</v>
      </c>
      <c r="P6061" s="37">
        <f t="shared" si="664"/>
        <v>11</v>
      </c>
    </row>
    <row r="6062" spans="1:16" x14ac:dyDescent="0.25">
      <c r="A6062" s="31">
        <v>45962</v>
      </c>
      <c r="B6062" s="32" t="s">
        <v>80</v>
      </c>
      <c r="C6062" s="32" t="s">
        <v>78</v>
      </c>
      <c r="D6062" s="32" t="s">
        <v>76</v>
      </c>
      <c r="E6062" s="33">
        <v>134</v>
      </c>
      <c r="F6062" s="34">
        <v>920563.12</v>
      </c>
      <c r="G6062" s="34">
        <v>0</v>
      </c>
      <c r="H6062" s="34">
        <v>753817.07</v>
      </c>
      <c r="I6062" s="34">
        <v>0</v>
      </c>
      <c r="J6062" s="35">
        <f t="shared" si="658"/>
        <v>920563.12</v>
      </c>
      <c r="K6062" s="35">
        <f t="shared" si="659"/>
        <v>166746.05000000005</v>
      </c>
      <c r="L6062" s="35">
        <f t="shared" si="660"/>
        <v>166746.05000000005</v>
      </c>
      <c r="M6062" s="36">
        <f t="shared" si="661"/>
        <v>0.18113483625109819</v>
      </c>
      <c r="N6062" s="37">
        <f t="shared" si="662"/>
        <v>2025</v>
      </c>
      <c r="O6062" s="38" t="str">
        <f t="shared" si="663"/>
        <v>Q4</v>
      </c>
      <c r="P6062" s="37">
        <f t="shared" si="664"/>
        <v>11</v>
      </c>
    </row>
    <row r="6063" spans="1:16" x14ac:dyDescent="0.25">
      <c r="A6063" s="31">
        <v>45962</v>
      </c>
      <c r="B6063" s="32" t="s">
        <v>80</v>
      </c>
      <c r="C6063" s="32" t="s">
        <v>78</v>
      </c>
      <c r="D6063" s="32" t="s">
        <v>77</v>
      </c>
      <c r="E6063" s="33">
        <v>20</v>
      </c>
      <c r="F6063" s="34">
        <v>116832.26</v>
      </c>
      <c r="G6063" s="34">
        <v>9268.4500000000007</v>
      </c>
      <c r="H6063" s="34">
        <v>95804.47</v>
      </c>
      <c r="I6063" s="34">
        <v>0</v>
      </c>
      <c r="J6063" s="35">
        <f t="shared" si="658"/>
        <v>107563.81</v>
      </c>
      <c r="K6063" s="35">
        <f t="shared" si="659"/>
        <v>11759.339999999997</v>
      </c>
      <c r="L6063" s="35">
        <f t="shared" si="660"/>
        <v>11759.339999999997</v>
      </c>
      <c r="M6063" s="36">
        <f t="shared" si="661"/>
        <v>0.1093243164220382</v>
      </c>
      <c r="N6063" s="37">
        <f t="shared" si="662"/>
        <v>2025</v>
      </c>
      <c r="O6063" s="38" t="str">
        <f t="shared" si="663"/>
        <v>Q4</v>
      </c>
      <c r="P6063" s="37">
        <f t="shared" si="664"/>
        <v>11</v>
      </c>
    </row>
    <row r="6064" spans="1:16" x14ac:dyDescent="0.25">
      <c r="A6064" s="31">
        <v>45962</v>
      </c>
      <c r="B6064" s="32" t="s">
        <v>80</v>
      </c>
      <c r="C6064" s="32" t="s">
        <v>79</v>
      </c>
      <c r="D6064" s="32" t="s">
        <v>76</v>
      </c>
      <c r="E6064" s="33">
        <v>28</v>
      </c>
      <c r="F6064" s="34">
        <v>217867.79</v>
      </c>
      <c r="G6064" s="34">
        <v>0</v>
      </c>
      <c r="H6064" s="34">
        <v>179786.93</v>
      </c>
      <c r="I6064" s="34">
        <v>0</v>
      </c>
      <c r="J6064" s="35">
        <f t="shared" si="658"/>
        <v>217867.79</v>
      </c>
      <c r="K6064" s="35">
        <f t="shared" si="659"/>
        <v>38080.860000000015</v>
      </c>
      <c r="L6064" s="35">
        <f t="shared" si="660"/>
        <v>38080.860000000015</v>
      </c>
      <c r="M6064" s="36">
        <f t="shared" si="661"/>
        <v>0.17478884786043872</v>
      </c>
      <c r="N6064" s="37">
        <f t="shared" si="662"/>
        <v>2025</v>
      </c>
      <c r="O6064" s="38" t="str">
        <f t="shared" si="663"/>
        <v>Q4</v>
      </c>
      <c r="P6064" s="37">
        <f t="shared" si="664"/>
        <v>11</v>
      </c>
    </row>
    <row r="6065" spans="1:16" x14ac:dyDescent="0.25">
      <c r="A6065" s="31">
        <v>45962</v>
      </c>
      <c r="B6065" s="32" t="s">
        <v>80</v>
      </c>
      <c r="C6065" s="32" t="s">
        <v>79</v>
      </c>
      <c r="D6065" s="32" t="s">
        <v>77</v>
      </c>
      <c r="E6065" s="33">
        <v>12</v>
      </c>
      <c r="F6065" s="34">
        <v>62644.37</v>
      </c>
      <c r="G6065" s="34">
        <v>10588.43</v>
      </c>
      <c r="H6065" s="34">
        <v>51982.74</v>
      </c>
      <c r="I6065" s="34">
        <v>0</v>
      </c>
      <c r="J6065" s="35">
        <f t="shared" si="658"/>
        <v>52055.94</v>
      </c>
      <c r="K6065" s="35">
        <f t="shared" si="659"/>
        <v>73.200000000004366</v>
      </c>
      <c r="L6065" s="35">
        <f t="shared" si="660"/>
        <v>73.200000000004366</v>
      </c>
      <c r="M6065" s="36">
        <f t="shared" si="661"/>
        <v>1.4061795829641028E-3</v>
      </c>
      <c r="N6065" s="37">
        <f t="shared" si="662"/>
        <v>2025</v>
      </c>
      <c r="O6065" s="38" t="str">
        <f t="shared" si="663"/>
        <v>Q4</v>
      </c>
      <c r="P6065" s="37">
        <f t="shared" si="664"/>
        <v>11</v>
      </c>
    </row>
    <row r="6066" spans="1:16" x14ac:dyDescent="0.25">
      <c r="A6066" s="31">
        <v>45962</v>
      </c>
      <c r="B6066" s="32" t="s">
        <v>81</v>
      </c>
      <c r="C6066" s="32" t="s">
        <v>86</v>
      </c>
      <c r="D6066" s="32" t="s">
        <v>76</v>
      </c>
      <c r="E6066" s="33">
        <v>178</v>
      </c>
      <c r="F6066" s="34">
        <v>148552.38</v>
      </c>
      <c r="G6066" s="34">
        <v>0</v>
      </c>
      <c r="H6066" s="34">
        <v>62958.82</v>
      </c>
      <c r="I6066" s="34">
        <v>17060.95</v>
      </c>
      <c r="J6066" s="35">
        <f t="shared" si="658"/>
        <v>148552.38</v>
      </c>
      <c r="K6066" s="35">
        <f t="shared" si="659"/>
        <v>85593.56</v>
      </c>
      <c r="L6066" s="35">
        <f t="shared" si="660"/>
        <v>68532.61</v>
      </c>
      <c r="M6066" s="36">
        <f t="shared" si="661"/>
        <v>0.57618437348496199</v>
      </c>
      <c r="N6066" s="37">
        <f t="shared" si="662"/>
        <v>2025</v>
      </c>
      <c r="O6066" s="38" t="str">
        <f t="shared" si="663"/>
        <v>Q4</v>
      </c>
      <c r="P6066" s="37">
        <f t="shared" si="664"/>
        <v>11</v>
      </c>
    </row>
    <row r="6067" spans="1:16" x14ac:dyDescent="0.25">
      <c r="A6067" s="31">
        <v>45962</v>
      </c>
      <c r="B6067" s="32" t="s">
        <v>81</v>
      </c>
      <c r="C6067" s="32" t="s">
        <v>86</v>
      </c>
      <c r="D6067" s="32" t="s">
        <v>77</v>
      </c>
      <c r="E6067" s="33">
        <v>59</v>
      </c>
      <c r="F6067" s="34">
        <v>49215.12</v>
      </c>
      <c r="G6067" s="34">
        <v>8399.75</v>
      </c>
      <c r="H6067" s="34">
        <v>20629.79</v>
      </c>
      <c r="I6067" s="34">
        <v>4715.79</v>
      </c>
      <c r="J6067" s="35">
        <f t="shared" si="658"/>
        <v>40815.370000000003</v>
      </c>
      <c r="K6067" s="35">
        <f t="shared" si="659"/>
        <v>20185.580000000002</v>
      </c>
      <c r="L6067" s="35">
        <f t="shared" si="660"/>
        <v>15469.79</v>
      </c>
      <c r="M6067" s="36">
        <f t="shared" si="661"/>
        <v>0.49455829997375989</v>
      </c>
      <c r="N6067" s="37">
        <f t="shared" si="662"/>
        <v>2025</v>
      </c>
      <c r="O6067" s="38" t="str">
        <f t="shared" si="663"/>
        <v>Q4</v>
      </c>
      <c r="P6067" s="37">
        <f t="shared" si="664"/>
        <v>11</v>
      </c>
    </row>
    <row r="6068" spans="1:16" x14ac:dyDescent="0.25">
      <c r="A6068" s="31">
        <v>45962</v>
      </c>
      <c r="B6068" s="32" t="s">
        <v>81</v>
      </c>
      <c r="C6068" s="32" t="s">
        <v>75</v>
      </c>
      <c r="D6068" s="32" t="s">
        <v>76</v>
      </c>
      <c r="E6068" s="33">
        <v>143</v>
      </c>
      <c r="F6068" s="34">
        <v>111653.95</v>
      </c>
      <c r="G6068" s="34">
        <v>0</v>
      </c>
      <c r="H6068" s="34">
        <v>48701.21</v>
      </c>
      <c r="I6068" s="34">
        <v>0</v>
      </c>
      <c r="J6068" s="35">
        <f t="shared" si="658"/>
        <v>111653.95</v>
      </c>
      <c r="K6068" s="35">
        <f t="shared" si="659"/>
        <v>62952.74</v>
      </c>
      <c r="L6068" s="35">
        <f t="shared" si="660"/>
        <v>62952.74</v>
      </c>
      <c r="M6068" s="36">
        <f t="shared" si="661"/>
        <v>0.56382008876533252</v>
      </c>
      <c r="N6068" s="37">
        <f t="shared" si="662"/>
        <v>2025</v>
      </c>
      <c r="O6068" s="38" t="str">
        <f t="shared" si="663"/>
        <v>Q4</v>
      </c>
      <c r="P6068" s="37">
        <f t="shared" si="664"/>
        <v>11</v>
      </c>
    </row>
    <row r="6069" spans="1:16" x14ac:dyDescent="0.25">
      <c r="A6069" s="31">
        <v>45962</v>
      </c>
      <c r="B6069" s="32" t="s">
        <v>81</v>
      </c>
      <c r="C6069" s="32" t="s">
        <v>75</v>
      </c>
      <c r="D6069" s="32" t="s">
        <v>77</v>
      </c>
      <c r="E6069" s="33">
        <v>47</v>
      </c>
      <c r="F6069" s="34">
        <v>43863.56</v>
      </c>
      <c r="G6069" s="34">
        <v>8020.99</v>
      </c>
      <c r="H6069" s="34">
        <v>20006.88</v>
      </c>
      <c r="I6069" s="34">
        <v>0</v>
      </c>
      <c r="J6069" s="35">
        <f t="shared" si="658"/>
        <v>35842.57</v>
      </c>
      <c r="K6069" s="35">
        <f t="shared" si="659"/>
        <v>15835.689999999999</v>
      </c>
      <c r="L6069" s="35">
        <f t="shared" si="660"/>
        <v>15835.689999999999</v>
      </c>
      <c r="M6069" s="36">
        <f t="shared" si="661"/>
        <v>0.44181234771948547</v>
      </c>
      <c r="N6069" s="37">
        <f t="shared" si="662"/>
        <v>2025</v>
      </c>
      <c r="O6069" s="38" t="str">
        <f t="shared" si="663"/>
        <v>Q4</v>
      </c>
      <c r="P6069" s="37">
        <f t="shared" si="664"/>
        <v>11</v>
      </c>
    </row>
    <row r="6070" spans="1:16" x14ac:dyDescent="0.25">
      <c r="A6070" s="31">
        <v>45962</v>
      </c>
      <c r="B6070" s="32" t="s">
        <v>81</v>
      </c>
      <c r="C6070" s="32" t="s">
        <v>78</v>
      </c>
      <c r="D6070" s="32" t="s">
        <v>76</v>
      </c>
      <c r="E6070" s="33">
        <v>468</v>
      </c>
      <c r="F6070" s="34">
        <v>380185.27</v>
      </c>
      <c r="G6070" s="34">
        <v>0</v>
      </c>
      <c r="H6070" s="34">
        <v>160803.24</v>
      </c>
      <c r="I6070" s="34">
        <v>0</v>
      </c>
      <c r="J6070" s="35">
        <f t="shared" si="658"/>
        <v>380185.27</v>
      </c>
      <c r="K6070" s="35">
        <f t="shared" si="659"/>
        <v>219382.03000000003</v>
      </c>
      <c r="L6070" s="35">
        <f t="shared" si="660"/>
        <v>219382.03000000003</v>
      </c>
      <c r="M6070" s="36">
        <f t="shared" si="661"/>
        <v>0.57703979430870644</v>
      </c>
      <c r="N6070" s="37">
        <f t="shared" si="662"/>
        <v>2025</v>
      </c>
      <c r="O6070" s="38" t="str">
        <f t="shared" si="663"/>
        <v>Q4</v>
      </c>
      <c r="P6070" s="37">
        <f t="shared" si="664"/>
        <v>11</v>
      </c>
    </row>
    <row r="6071" spans="1:16" x14ac:dyDescent="0.25">
      <c r="A6071" s="31">
        <v>45962</v>
      </c>
      <c r="B6071" s="32" t="s">
        <v>81</v>
      </c>
      <c r="C6071" s="32" t="s">
        <v>78</v>
      </c>
      <c r="D6071" s="32" t="s">
        <v>77</v>
      </c>
      <c r="E6071" s="33">
        <v>112</v>
      </c>
      <c r="F6071" s="34">
        <v>95700.66</v>
      </c>
      <c r="G6071" s="34">
        <v>8867.6200000000008</v>
      </c>
      <c r="H6071" s="34">
        <v>40034.1</v>
      </c>
      <c r="I6071" s="34">
        <v>0</v>
      </c>
      <c r="J6071" s="35">
        <f t="shared" si="658"/>
        <v>86833.040000000008</v>
      </c>
      <c r="K6071" s="35">
        <f t="shared" si="659"/>
        <v>46798.94000000001</v>
      </c>
      <c r="L6071" s="35">
        <f t="shared" si="660"/>
        <v>46798.94000000001</v>
      </c>
      <c r="M6071" s="36">
        <f t="shared" si="661"/>
        <v>0.53895314502406</v>
      </c>
      <c r="N6071" s="37">
        <f t="shared" si="662"/>
        <v>2025</v>
      </c>
      <c r="O6071" s="38" t="str">
        <f t="shared" si="663"/>
        <v>Q4</v>
      </c>
      <c r="P6071" s="37">
        <f t="shared" si="664"/>
        <v>11</v>
      </c>
    </row>
    <row r="6072" spans="1:16" x14ac:dyDescent="0.25">
      <c r="A6072" s="31">
        <v>45962</v>
      </c>
      <c r="B6072" s="32" t="s">
        <v>81</v>
      </c>
      <c r="C6072" s="32" t="s">
        <v>79</v>
      </c>
      <c r="D6072" s="32" t="s">
        <v>76</v>
      </c>
      <c r="E6072" s="33">
        <v>51</v>
      </c>
      <c r="F6072" s="34">
        <v>46547.67</v>
      </c>
      <c r="G6072" s="34">
        <v>0</v>
      </c>
      <c r="H6072" s="34">
        <v>19151.84</v>
      </c>
      <c r="I6072" s="34">
        <v>0</v>
      </c>
      <c r="J6072" s="35">
        <f t="shared" si="658"/>
        <v>46547.67</v>
      </c>
      <c r="K6072" s="35">
        <f t="shared" si="659"/>
        <v>27395.829999999998</v>
      </c>
      <c r="L6072" s="35">
        <f t="shared" si="660"/>
        <v>27395.829999999998</v>
      </c>
      <c r="M6072" s="36">
        <f t="shared" si="661"/>
        <v>0.58855427135235772</v>
      </c>
      <c r="N6072" s="37">
        <f t="shared" si="662"/>
        <v>2025</v>
      </c>
      <c r="O6072" s="38" t="str">
        <f t="shared" si="663"/>
        <v>Q4</v>
      </c>
      <c r="P6072" s="37">
        <f t="shared" si="664"/>
        <v>11</v>
      </c>
    </row>
    <row r="6073" spans="1:16" x14ac:dyDescent="0.25">
      <c r="A6073" s="31">
        <v>45962</v>
      </c>
      <c r="B6073" s="32" t="s">
        <v>81</v>
      </c>
      <c r="C6073" s="32" t="s">
        <v>79</v>
      </c>
      <c r="D6073" s="32" t="s">
        <v>77</v>
      </c>
      <c r="E6073" s="33">
        <v>24</v>
      </c>
      <c r="F6073" s="34">
        <v>16116.99</v>
      </c>
      <c r="G6073" s="34">
        <v>2967.58</v>
      </c>
      <c r="H6073" s="34">
        <v>6972.41</v>
      </c>
      <c r="I6073" s="34">
        <v>0</v>
      </c>
      <c r="J6073" s="35">
        <f t="shared" si="658"/>
        <v>13149.41</v>
      </c>
      <c r="K6073" s="35">
        <f t="shared" si="659"/>
        <v>6177</v>
      </c>
      <c r="L6073" s="35">
        <f t="shared" si="660"/>
        <v>6177</v>
      </c>
      <c r="M6073" s="36">
        <f t="shared" si="661"/>
        <v>0.46975491676052389</v>
      </c>
      <c r="N6073" s="37">
        <f t="shared" si="662"/>
        <v>2025</v>
      </c>
      <c r="O6073" s="38" t="str">
        <f t="shared" si="663"/>
        <v>Q4</v>
      </c>
      <c r="P6073" s="37">
        <f t="shared" si="664"/>
        <v>11</v>
      </c>
    </row>
    <row r="6074" spans="1:16" x14ac:dyDescent="0.25">
      <c r="A6074" s="31">
        <v>45962</v>
      </c>
      <c r="B6074" s="32" t="s">
        <v>82</v>
      </c>
      <c r="C6074" s="32" t="s">
        <v>86</v>
      </c>
      <c r="D6074" s="32" t="s">
        <v>76</v>
      </c>
      <c r="E6074" s="33">
        <v>464</v>
      </c>
      <c r="F6074" s="34">
        <v>51244.65</v>
      </c>
      <c r="G6074" s="34">
        <v>0</v>
      </c>
      <c r="H6074" s="34">
        <v>39395.480000000003</v>
      </c>
      <c r="I6074" s="34">
        <v>5878.51</v>
      </c>
      <c r="J6074" s="35">
        <f t="shared" si="658"/>
        <v>51244.65</v>
      </c>
      <c r="K6074" s="35">
        <f t="shared" si="659"/>
        <v>11849.169999999998</v>
      </c>
      <c r="L6074" s="35">
        <f t="shared" si="660"/>
        <v>5970.659999999998</v>
      </c>
      <c r="M6074" s="36">
        <f t="shared" si="661"/>
        <v>0.23122745496359129</v>
      </c>
      <c r="N6074" s="37">
        <f t="shared" si="662"/>
        <v>2025</v>
      </c>
      <c r="O6074" s="38" t="str">
        <f t="shared" si="663"/>
        <v>Q4</v>
      </c>
      <c r="P6074" s="37">
        <f t="shared" si="664"/>
        <v>11</v>
      </c>
    </row>
    <row r="6075" spans="1:16" x14ac:dyDescent="0.25">
      <c r="A6075" s="31">
        <v>45962</v>
      </c>
      <c r="B6075" s="32" t="s">
        <v>82</v>
      </c>
      <c r="C6075" s="32" t="s">
        <v>86</v>
      </c>
      <c r="D6075" s="32" t="s">
        <v>77</v>
      </c>
      <c r="E6075" s="33">
        <v>271</v>
      </c>
      <c r="F6075" s="34">
        <v>33695.9</v>
      </c>
      <c r="G6075" s="34">
        <v>5279.01</v>
      </c>
      <c r="H6075" s="34">
        <v>26485.26</v>
      </c>
      <c r="I6075" s="34">
        <v>3298.32</v>
      </c>
      <c r="J6075" s="35">
        <f t="shared" si="658"/>
        <v>28416.89</v>
      </c>
      <c r="K6075" s="35">
        <f t="shared" si="659"/>
        <v>1931.630000000001</v>
      </c>
      <c r="L6075" s="35">
        <f t="shared" si="660"/>
        <v>-1366.6899999999991</v>
      </c>
      <c r="M6075" s="36">
        <f t="shared" si="661"/>
        <v>6.7974715037430244E-2</v>
      </c>
      <c r="N6075" s="37">
        <f t="shared" si="662"/>
        <v>2025</v>
      </c>
      <c r="O6075" s="38" t="str">
        <f t="shared" si="663"/>
        <v>Q4</v>
      </c>
      <c r="P6075" s="37">
        <f t="shared" si="664"/>
        <v>11</v>
      </c>
    </row>
    <row r="6076" spans="1:16" x14ac:dyDescent="0.25">
      <c r="A6076" s="31">
        <v>45962</v>
      </c>
      <c r="B6076" s="32" t="s">
        <v>82</v>
      </c>
      <c r="C6076" s="32" t="s">
        <v>75</v>
      </c>
      <c r="D6076" s="32" t="s">
        <v>76</v>
      </c>
      <c r="E6076" s="33">
        <v>368</v>
      </c>
      <c r="F6076" s="34">
        <v>42178.71</v>
      </c>
      <c r="G6076" s="34">
        <v>0</v>
      </c>
      <c r="H6076" s="34">
        <v>33021.120000000003</v>
      </c>
      <c r="I6076" s="34">
        <v>0</v>
      </c>
      <c r="J6076" s="35">
        <f t="shared" si="658"/>
        <v>42178.71</v>
      </c>
      <c r="K6076" s="35">
        <f t="shared" si="659"/>
        <v>9157.5899999999965</v>
      </c>
      <c r="L6076" s="35">
        <f t="shared" si="660"/>
        <v>9157.5899999999965</v>
      </c>
      <c r="M6076" s="36">
        <f t="shared" si="661"/>
        <v>0.21711403691578041</v>
      </c>
      <c r="N6076" s="37">
        <f t="shared" si="662"/>
        <v>2025</v>
      </c>
      <c r="O6076" s="38" t="str">
        <f t="shared" si="663"/>
        <v>Q4</v>
      </c>
      <c r="P6076" s="37">
        <f t="shared" si="664"/>
        <v>11</v>
      </c>
    </row>
    <row r="6077" spans="1:16" x14ac:dyDescent="0.25">
      <c r="A6077" s="31">
        <v>45962</v>
      </c>
      <c r="B6077" s="32" t="s">
        <v>82</v>
      </c>
      <c r="C6077" s="32" t="s">
        <v>75</v>
      </c>
      <c r="D6077" s="32" t="s">
        <v>77</v>
      </c>
      <c r="E6077" s="33">
        <v>151</v>
      </c>
      <c r="F6077" s="34">
        <v>18255.150000000001</v>
      </c>
      <c r="G6077" s="34">
        <v>3154.3</v>
      </c>
      <c r="H6077" s="34">
        <v>14245.81</v>
      </c>
      <c r="I6077" s="34">
        <v>0</v>
      </c>
      <c r="J6077" s="35">
        <f t="shared" si="658"/>
        <v>15100.850000000002</v>
      </c>
      <c r="K6077" s="35">
        <f t="shared" si="659"/>
        <v>855.04000000000269</v>
      </c>
      <c r="L6077" s="35">
        <f t="shared" si="660"/>
        <v>855.04000000000269</v>
      </c>
      <c r="M6077" s="36">
        <f t="shared" si="661"/>
        <v>5.6621978233013542E-2</v>
      </c>
      <c r="N6077" s="37">
        <f t="shared" si="662"/>
        <v>2025</v>
      </c>
      <c r="O6077" s="38" t="str">
        <f t="shared" si="663"/>
        <v>Q4</v>
      </c>
      <c r="P6077" s="37">
        <f t="shared" si="664"/>
        <v>11</v>
      </c>
    </row>
    <row r="6078" spans="1:16" x14ac:dyDescent="0.25">
      <c r="A6078" s="31">
        <v>45962</v>
      </c>
      <c r="B6078" s="32" t="s">
        <v>82</v>
      </c>
      <c r="C6078" s="32" t="s">
        <v>78</v>
      </c>
      <c r="D6078" s="32" t="s">
        <v>76</v>
      </c>
      <c r="E6078" s="33">
        <v>2006</v>
      </c>
      <c r="F6078" s="34">
        <v>231908.8</v>
      </c>
      <c r="G6078" s="34">
        <v>0</v>
      </c>
      <c r="H6078" s="34">
        <v>179197.35</v>
      </c>
      <c r="I6078" s="34">
        <v>0</v>
      </c>
      <c r="J6078" s="35">
        <f t="shared" si="658"/>
        <v>231908.8</v>
      </c>
      <c r="K6078" s="35">
        <f t="shared" si="659"/>
        <v>52711.449999999983</v>
      </c>
      <c r="L6078" s="35">
        <f t="shared" si="660"/>
        <v>52711.449999999983</v>
      </c>
      <c r="M6078" s="36">
        <f t="shared" si="661"/>
        <v>0.22729387586844477</v>
      </c>
      <c r="N6078" s="37">
        <f t="shared" si="662"/>
        <v>2025</v>
      </c>
      <c r="O6078" s="38" t="str">
        <f t="shared" si="663"/>
        <v>Q4</v>
      </c>
      <c r="P6078" s="37">
        <f t="shared" si="664"/>
        <v>11</v>
      </c>
    </row>
    <row r="6079" spans="1:16" x14ac:dyDescent="0.25">
      <c r="A6079" s="31">
        <v>45962</v>
      </c>
      <c r="B6079" s="32" t="s">
        <v>82</v>
      </c>
      <c r="C6079" s="32" t="s">
        <v>78</v>
      </c>
      <c r="D6079" s="32" t="s">
        <v>77</v>
      </c>
      <c r="E6079" s="33">
        <v>416</v>
      </c>
      <c r="F6079" s="34">
        <v>47533.72</v>
      </c>
      <c r="G6079" s="34">
        <v>4455.88</v>
      </c>
      <c r="H6079" s="34">
        <v>36688.36</v>
      </c>
      <c r="I6079" s="34">
        <v>0</v>
      </c>
      <c r="J6079" s="35">
        <f t="shared" si="658"/>
        <v>43077.840000000004</v>
      </c>
      <c r="K6079" s="35">
        <f t="shared" si="659"/>
        <v>6389.4800000000032</v>
      </c>
      <c r="L6079" s="35">
        <f t="shared" si="660"/>
        <v>6389.4800000000032</v>
      </c>
      <c r="M6079" s="36">
        <f t="shared" si="661"/>
        <v>0.14832405710221316</v>
      </c>
      <c r="N6079" s="37">
        <f t="shared" si="662"/>
        <v>2025</v>
      </c>
      <c r="O6079" s="38" t="str">
        <f t="shared" si="663"/>
        <v>Q4</v>
      </c>
      <c r="P6079" s="37">
        <f t="shared" si="664"/>
        <v>11</v>
      </c>
    </row>
    <row r="6080" spans="1:16" x14ac:dyDescent="0.25">
      <c r="A6080" s="31">
        <v>45962</v>
      </c>
      <c r="B6080" s="32" t="s">
        <v>82</v>
      </c>
      <c r="C6080" s="32" t="s">
        <v>79</v>
      </c>
      <c r="D6080" s="32" t="s">
        <v>76</v>
      </c>
      <c r="E6080" s="33">
        <v>124</v>
      </c>
      <c r="F6080" s="34">
        <v>12215.06</v>
      </c>
      <c r="G6080" s="34">
        <v>0</v>
      </c>
      <c r="H6080" s="34">
        <v>9652.9500000000007</v>
      </c>
      <c r="I6080" s="34">
        <v>0</v>
      </c>
      <c r="J6080" s="35">
        <f t="shared" si="658"/>
        <v>12215.06</v>
      </c>
      <c r="K6080" s="35">
        <f t="shared" si="659"/>
        <v>2562.1099999999988</v>
      </c>
      <c r="L6080" s="35">
        <f t="shared" si="660"/>
        <v>2562.1099999999988</v>
      </c>
      <c r="M6080" s="36">
        <f t="shared" si="661"/>
        <v>0.20975009537407094</v>
      </c>
      <c r="N6080" s="37">
        <f t="shared" si="662"/>
        <v>2025</v>
      </c>
      <c r="O6080" s="38" t="str">
        <f t="shared" si="663"/>
        <v>Q4</v>
      </c>
      <c r="P6080" s="37">
        <f t="shared" si="664"/>
        <v>11</v>
      </c>
    </row>
    <row r="6081" spans="1:16" x14ac:dyDescent="0.25">
      <c r="A6081" s="31">
        <v>45962</v>
      </c>
      <c r="B6081" s="32" t="s">
        <v>82</v>
      </c>
      <c r="C6081" s="32" t="s">
        <v>79</v>
      </c>
      <c r="D6081" s="32" t="s">
        <v>77</v>
      </c>
      <c r="E6081" s="33">
        <v>65</v>
      </c>
      <c r="F6081" s="34">
        <v>7468.12</v>
      </c>
      <c r="G6081" s="34">
        <v>1510.02</v>
      </c>
      <c r="H6081" s="34">
        <v>5875.45</v>
      </c>
      <c r="I6081" s="34">
        <v>0</v>
      </c>
      <c r="J6081" s="35">
        <f t="shared" si="658"/>
        <v>5958.1</v>
      </c>
      <c r="K6081" s="35">
        <f t="shared" si="659"/>
        <v>82.650000000000546</v>
      </c>
      <c r="L6081" s="35">
        <f t="shared" si="660"/>
        <v>82.650000000000546</v>
      </c>
      <c r="M6081" s="36">
        <f t="shared" si="661"/>
        <v>1.3871871905473312E-2</v>
      </c>
      <c r="N6081" s="37">
        <f t="shared" si="662"/>
        <v>2025</v>
      </c>
      <c r="O6081" s="38" t="str">
        <f t="shared" si="663"/>
        <v>Q4</v>
      </c>
      <c r="P6081" s="37">
        <f t="shared" si="664"/>
        <v>11</v>
      </c>
    </row>
    <row r="6082" spans="1:16" x14ac:dyDescent="0.25">
      <c r="A6082" s="31">
        <v>45962</v>
      </c>
      <c r="B6082" s="32" t="s">
        <v>83</v>
      </c>
      <c r="C6082" s="32" t="s">
        <v>86</v>
      </c>
      <c r="D6082" s="32" t="s">
        <v>76</v>
      </c>
      <c r="E6082" s="33">
        <v>245</v>
      </c>
      <c r="F6082" s="34">
        <v>146056</v>
      </c>
      <c r="G6082" s="34">
        <v>0</v>
      </c>
      <c r="H6082" s="34">
        <v>73634.34</v>
      </c>
      <c r="I6082" s="34">
        <v>16762.12</v>
      </c>
      <c r="J6082" s="35">
        <f t="shared" ref="J6082:J6145" si="665">F6082-G6082</f>
        <v>146056</v>
      </c>
      <c r="K6082" s="35">
        <f t="shared" ref="K6082:K6145" si="666">J6082-H6082</f>
        <v>72421.66</v>
      </c>
      <c r="L6082" s="35">
        <f t="shared" ref="L6082:L6145" si="667">K6082-I6082</f>
        <v>55659.540000000008</v>
      </c>
      <c r="M6082" s="36">
        <f t="shared" ref="M6082:M6145" si="668">IF(J6082=0,0,K6082/J6082)</f>
        <v>0.4958485786273758</v>
      </c>
      <c r="N6082" s="37">
        <f t="shared" ref="N6082:N6145" si="669">YEAR(A6082)</f>
        <v>2025</v>
      </c>
      <c r="O6082" s="38" t="str">
        <f t="shared" ref="O6082:O6145" si="670">"Q"&amp;ROUNDUP(MONTH(A6082)/3,0)</f>
        <v>Q4</v>
      </c>
      <c r="P6082" s="37">
        <f t="shared" ref="P6082:P6145" si="671">MONTH(A6082)</f>
        <v>11</v>
      </c>
    </row>
    <row r="6083" spans="1:16" x14ac:dyDescent="0.25">
      <c r="A6083" s="31">
        <v>45962</v>
      </c>
      <c r="B6083" s="32" t="s">
        <v>83</v>
      </c>
      <c r="C6083" s="32" t="s">
        <v>86</v>
      </c>
      <c r="D6083" s="32" t="s">
        <v>77</v>
      </c>
      <c r="E6083" s="33">
        <v>84</v>
      </c>
      <c r="F6083" s="34">
        <v>49503.15</v>
      </c>
      <c r="G6083" s="34">
        <v>8148.03</v>
      </c>
      <c r="H6083" s="34">
        <v>24974.58</v>
      </c>
      <c r="I6083" s="34">
        <v>4788.16</v>
      </c>
      <c r="J6083" s="35">
        <f t="shared" si="665"/>
        <v>41355.120000000003</v>
      </c>
      <c r="K6083" s="35">
        <f t="shared" si="666"/>
        <v>16380.54</v>
      </c>
      <c r="L6083" s="35">
        <f t="shared" si="667"/>
        <v>11592.380000000001</v>
      </c>
      <c r="M6083" s="36">
        <f t="shared" si="668"/>
        <v>0.39609460690719794</v>
      </c>
      <c r="N6083" s="37">
        <f t="shared" si="669"/>
        <v>2025</v>
      </c>
      <c r="O6083" s="38" t="str">
        <f t="shared" si="670"/>
        <v>Q4</v>
      </c>
      <c r="P6083" s="37">
        <f t="shared" si="671"/>
        <v>11</v>
      </c>
    </row>
    <row r="6084" spans="1:16" x14ac:dyDescent="0.25">
      <c r="A6084" s="31">
        <v>45962</v>
      </c>
      <c r="B6084" s="32" t="s">
        <v>83</v>
      </c>
      <c r="C6084" s="32" t="s">
        <v>75</v>
      </c>
      <c r="D6084" s="32" t="s">
        <v>76</v>
      </c>
      <c r="E6084" s="33">
        <v>216</v>
      </c>
      <c r="F6084" s="34">
        <v>140683.94</v>
      </c>
      <c r="G6084" s="34">
        <v>0</v>
      </c>
      <c r="H6084" s="34">
        <v>69493.039999999994</v>
      </c>
      <c r="I6084" s="34">
        <v>0</v>
      </c>
      <c r="J6084" s="35">
        <f t="shared" si="665"/>
        <v>140683.94</v>
      </c>
      <c r="K6084" s="35">
        <f t="shared" si="666"/>
        <v>71190.900000000009</v>
      </c>
      <c r="L6084" s="35">
        <f t="shared" si="667"/>
        <v>71190.900000000009</v>
      </c>
      <c r="M6084" s="36">
        <f t="shared" si="668"/>
        <v>0.50603430640341751</v>
      </c>
      <c r="N6084" s="37">
        <f t="shared" si="669"/>
        <v>2025</v>
      </c>
      <c r="O6084" s="38" t="str">
        <f t="shared" si="670"/>
        <v>Q4</v>
      </c>
      <c r="P6084" s="37">
        <f t="shared" si="671"/>
        <v>11</v>
      </c>
    </row>
    <row r="6085" spans="1:16" x14ac:dyDescent="0.25">
      <c r="A6085" s="31">
        <v>45962</v>
      </c>
      <c r="B6085" s="32" t="s">
        <v>83</v>
      </c>
      <c r="C6085" s="32" t="s">
        <v>75</v>
      </c>
      <c r="D6085" s="32" t="s">
        <v>77</v>
      </c>
      <c r="E6085" s="33">
        <v>65</v>
      </c>
      <c r="F6085" s="34">
        <v>35177.57</v>
      </c>
      <c r="G6085" s="34">
        <v>5578.91</v>
      </c>
      <c r="H6085" s="34">
        <v>17758.32</v>
      </c>
      <c r="I6085" s="34">
        <v>0</v>
      </c>
      <c r="J6085" s="35">
        <f t="shared" si="665"/>
        <v>29598.66</v>
      </c>
      <c r="K6085" s="35">
        <f t="shared" si="666"/>
        <v>11840.34</v>
      </c>
      <c r="L6085" s="35">
        <f t="shared" si="667"/>
        <v>11840.34</v>
      </c>
      <c r="M6085" s="36">
        <f t="shared" si="668"/>
        <v>0.40002959593441056</v>
      </c>
      <c r="N6085" s="37">
        <f t="shared" si="669"/>
        <v>2025</v>
      </c>
      <c r="O6085" s="38" t="str">
        <f t="shared" si="670"/>
        <v>Q4</v>
      </c>
      <c r="P6085" s="37">
        <f t="shared" si="671"/>
        <v>11</v>
      </c>
    </row>
    <row r="6086" spans="1:16" x14ac:dyDescent="0.25">
      <c r="A6086" s="31">
        <v>45962</v>
      </c>
      <c r="B6086" s="32" t="s">
        <v>83</v>
      </c>
      <c r="C6086" s="32" t="s">
        <v>78</v>
      </c>
      <c r="D6086" s="32" t="s">
        <v>76</v>
      </c>
      <c r="E6086" s="33">
        <v>588</v>
      </c>
      <c r="F6086" s="34">
        <v>415722.82</v>
      </c>
      <c r="G6086" s="34">
        <v>0</v>
      </c>
      <c r="H6086" s="34">
        <v>209711.53</v>
      </c>
      <c r="I6086" s="34">
        <v>0</v>
      </c>
      <c r="J6086" s="35">
        <f t="shared" si="665"/>
        <v>415722.82</v>
      </c>
      <c r="K6086" s="35">
        <f t="shared" si="666"/>
        <v>206011.29</v>
      </c>
      <c r="L6086" s="35">
        <f t="shared" si="667"/>
        <v>206011.29</v>
      </c>
      <c r="M6086" s="36">
        <f t="shared" si="668"/>
        <v>0.49554963088146087</v>
      </c>
      <c r="N6086" s="37">
        <f t="shared" si="669"/>
        <v>2025</v>
      </c>
      <c r="O6086" s="38" t="str">
        <f t="shared" si="670"/>
        <v>Q4</v>
      </c>
      <c r="P6086" s="37">
        <f t="shared" si="671"/>
        <v>11</v>
      </c>
    </row>
    <row r="6087" spans="1:16" x14ac:dyDescent="0.25">
      <c r="A6087" s="31">
        <v>45962</v>
      </c>
      <c r="B6087" s="32" t="s">
        <v>83</v>
      </c>
      <c r="C6087" s="32" t="s">
        <v>78</v>
      </c>
      <c r="D6087" s="32" t="s">
        <v>77</v>
      </c>
      <c r="E6087" s="33">
        <v>105</v>
      </c>
      <c r="F6087" s="34">
        <v>81860.289999999994</v>
      </c>
      <c r="G6087" s="34">
        <v>7082.92</v>
      </c>
      <c r="H6087" s="34">
        <v>41323.11</v>
      </c>
      <c r="I6087" s="34">
        <v>0</v>
      </c>
      <c r="J6087" s="35">
        <f t="shared" si="665"/>
        <v>74777.37</v>
      </c>
      <c r="K6087" s="35">
        <f t="shared" si="666"/>
        <v>33454.259999999995</v>
      </c>
      <c r="L6087" s="35">
        <f t="shared" si="667"/>
        <v>33454.259999999995</v>
      </c>
      <c r="M6087" s="36">
        <f t="shared" si="668"/>
        <v>0.44738481709105304</v>
      </c>
      <c r="N6087" s="37">
        <f t="shared" si="669"/>
        <v>2025</v>
      </c>
      <c r="O6087" s="38" t="str">
        <f t="shared" si="670"/>
        <v>Q4</v>
      </c>
      <c r="P6087" s="37">
        <f t="shared" si="671"/>
        <v>11</v>
      </c>
    </row>
    <row r="6088" spans="1:16" x14ac:dyDescent="0.25">
      <c r="A6088" s="31">
        <v>45962</v>
      </c>
      <c r="B6088" s="32" t="s">
        <v>83</v>
      </c>
      <c r="C6088" s="32" t="s">
        <v>79</v>
      </c>
      <c r="D6088" s="32" t="s">
        <v>76</v>
      </c>
      <c r="E6088" s="33">
        <v>55</v>
      </c>
      <c r="F6088" s="34">
        <v>30060.17</v>
      </c>
      <c r="G6088" s="34">
        <v>0</v>
      </c>
      <c r="H6088" s="34">
        <v>14893.26</v>
      </c>
      <c r="I6088" s="34">
        <v>0</v>
      </c>
      <c r="J6088" s="35">
        <f t="shared" si="665"/>
        <v>30060.17</v>
      </c>
      <c r="K6088" s="35">
        <f t="shared" si="666"/>
        <v>15166.909999999998</v>
      </c>
      <c r="L6088" s="35">
        <f t="shared" si="667"/>
        <v>15166.909999999998</v>
      </c>
      <c r="M6088" s="36">
        <f t="shared" si="668"/>
        <v>0.50455170413207906</v>
      </c>
      <c r="N6088" s="37">
        <f t="shared" si="669"/>
        <v>2025</v>
      </c>
      <c r="O6088" s="38" t="str">
        <f t="shared" si="670"/>
        <v>Q4</v>
      </c>
      <c r="P6088" s="37">
        <f t="shared" si="671"/>
        <v>11</v>
      </c>
    </row>
    <row r="6089" spans="1:16" x14ac:dyDescent="0.25">
      <c r="A6089" s="31">
        <v>45962</v>
      </c>
      <c r="B6089" s="32" t="s">
        <v>83</v>
      </c>
      <c r="C6089" s="32" t="s">
        <v>79</v>
      </c>
      <c r="D6089" s="32" t="s">
        <v>77</v>
      </c>
      <c r="E6089" s="33">
        <v>36</v>
      </c>
      <c r="F6089" s="34">
        <v>21717.26</v>
      </c>
      <c r="G6089" s="34">
        <v>3479.41</v>
      </c>
      <c r="H6089" s="34">
        <v>10844.53</v>
      </c>
      <c r="I6089" s="34">
        <v>0</v>
      </c>
      <c r="J6089" s="35">
        <f t="shared" si="665"/>
        <v>18237.849999999999</v>
      </c>
      <c r="K6089" s="35">
        <f t="shared" si="666"/>
        <v>7393.3199999999979</v>
      </c>
      <c r="L6089" s="35">
        <f t="shared" si="667"/>
        <v>7393.3199999999979</v>
      </c>
      <c r="M6089" s="36">
        <f t="shared" si="668"/>
        <v>0.40538330998445532</v>
      </c>
      <c r="N6089" s="37">
        <f t="shared" si="669"/>
        <v>2025</v>
      </c>
      <c r="O6089" s="38" t="str">
        <f t="shared" si="670"/>
        <v>Q4</v>
      </c>
      <c r="P6089" s="37">
        <f t="shared" si="671"/>
        <v>11</v>
      </c>
    </row>
    <row r="6090" spans="1:16" x14ac:dyDescent="0.25">
      <c r="A6090" s="31">
        <v>45962</v>
      </c>
      <c r="B6090" s="32" t="s">
        <v>84</v>
      </c>
      <c r="C6090" s="32" t="s">
        <v>86</v>
      </c>
      <c r="D6090" s="32" t="s">
        <v>76</v>
      </c>
      <c r="E6090" s="33">
        <v>125</v>
      </c>
      <c r="F6090" s="34">
        <v>517756.12</v>
      </c>
      <c r="G6090" s="34">
        <v>0</v>
      </c>
      <c r="H6090" s="34">
        <v>402476.02</v>
      </c>
      <c r="I6090" s="34">
        <v>59449.21</v>
      </c>
      <c r="J6090" s="35">
        <f t="shared" si="665"/>
        <v>517756.12</v>
      </c>
      <c r="K6090" s="35">
        <f t="shared" si="666"/>
        <v>115280.09999999998</v>
      </c>
      <c r="L6090" s="35">
        <f t="shared" si="667"/>
        <v>55830.889999999978</v>
      </c>
      <c r="M6090" s="36">
        <f t="shared" si="668"/>
        <v>0.22265328317123509</v>
      </c>
      <c r="N6090" s="37">
        <f t="shared" si="669"/>
        <v>2025</v>
      </c>
      <c r="O6090" s="38" t="str">
        <f t="shared" si="670"/>
        <v>Q4</v>
      </c>
      <c r="P6090" s="37">
        <f t="shared" si="671"/>
        <v>11</v>
      </c>
    </row>
    <row r="6091" spans="1:16" x14ac:dyDescent="0.25">
      <c r="A6091" s="31">
        <v>45962</v>
      </c>
      <c r="B6091" s="32" t="s">
        <v>84</v>
      </c>
      <c r="C6091" s="32" t="s">
        <v>86</v>
      </c>
      <c r="D6091" s="32" t="s">
        <v>77</v>
      </c>
      <c r="E6091" s="33">
        <v>62</v>
      </c>
      <c r="F6091" s="34">
        <v>268475.23</v>
      </c>
      <c r="G6091" s="34">
        <v>48590.57</v>
      </c>
      <c r="H6091" s="34">
        <v>203124.25</v>
      </c>
      <c r="I6091" s="34">
        <v>25396.97</v>
      </c>
      <c r="J6091" s="35">
        <f t="shared" si="665"/>
        <v>219884.65999999997</v>
      </c>
      <c r="K6091" s="35">
        <f t="shared" si="666"/>
        <v>16760.409999999974</v>
      </c>
      <c r="L6091" s="35">
        <f t="shared" si="667"/>
        <v>-8636.5600000000268</v>
      </c>
      <c r="M6091" s="36">
        <f t="shared" si="668"/>
        <v>7.62236437957972E-2</v>
      </c>
      <c r="N6091" s="37">
        <f t="shared" si="669"/>
        <v>2025</v>
      </c>
      <c r="O6091" s="38" t="str">
        <f t="shared" si="670"/>
        <v>Q4</v>
      </c>
      <c r="P6091" s="37">
        <f t="shared" si="671"/>
        <v>11</v>
      </c>
    </row>
    <row r="6092" spans="1:16" x14ac:dyDescent="0.25">
      <c r="A6092" s="31">
        <v>45962</v>
      </c>
      <c r="B6092" s="32" t="s">
        <v>84</v>
      </c>
      <c r="C6092" s="32" t="s">
        <v>75</v>
      </c>
      <c r="D6092" s="32" t="s">
        <v>76</v>
      </c>
      <c r="E6092" s="33">
        <v>90</v>
      </c>
      <c r="F6092" s="34">
        <v>434822.65</v>
      </c>
      <c r="G6092" s="34">
        <v>0</v>
      </c>
      <c r="H6092" s="34">
        <v>347310.52</v>
      </c>
      <c r="I6092" s="34">
        <v>0</v>
      </c>
      <c r="J6092" s="35">
        <f t="shared" si="665"/>
        <v>434822.65</v>
      </c>
      <c r="K6092" s="35">
        <f t="shared" si="666"/>
        <v>87512.13</v>
      </c>
      <c r="L6092" s="35">
        <f t="shared" si="667"/>
        <v>87512.13</v>
      </c>
      <c r="M6092" s="36">
        <f t="shared" si="668"/>
        <v>0.20125936401887068</v>
      </c>
      <c r="N6092" s="37">
        <f t="shared" si="669"/>
        <v>2025</v>
      </c>
      <c r="O6092" s="38" t="str">
        <f t="shared" si="670"/>
        <v>Q4</v>
      </c>
      <c r="P6092" s="37">
        <f t="shared" si="671"/>
        <v>11</v>
      </c>
    </row>
    <row r="6093" spans="1:16" x14ac:dyDescent="0.25">
      <c r="A6093" s="31">
        <v>45962</v>
      </c>
      <c r="B6093" s="32" t="s">
        <v>84</v>
      </c>
      <c r="C6093" s="32" t="s">
        <v>75</v>
      </c>
      <c r="D6093" s="32" t="s">
        <v>77</v>
      </c>
      <c r="E6093" s="33">
        <v>37</v>
      </c>
      <c r="F6093" s="34">
        <v>163862.78</v>
      </c>
      <c r="G6093" s="34">
        <v>23407.09</v>
      </c>
      <c r="H6093" s="34">
        <v>125895.2</v>
      </c>
      <c r="I6093" s="34">
        <v>0</v>
      </c>
      <c r="J6093" s="35">
        <f t="shared" si="665"/>
        <v>140455.69</v>
      </c>
      <c r="K6093" s="35">
        <f t="shared" si="666"/>
        <v>14560.490000000005</v>
      </c>
      <c r="L6093" s="35">
        <f t="shared" si="667"/>
        <v>14560.490000000005</v>
      </c>
      <c r="M6093" s="36">
        <f t="shared" si="668"/>
        <v>0.10366607433276648</v>
      </c>
      <c r="N6093" s="37">
        <f t="shared" si="669"/>
        <v>2025</v>
      </c>
      <c r="O6093" s="38" t="str">
        <f t="shared" si="670"/>
        <v>Q4</v>
      </c>
      <c r="P6093" s="37">
        <f t="shared" si="671"/>
        <v>11</v>
      </c>
    </row>
    <row r="6094" spans="1:16" x14ac:dyDescent="0.25">
      <c r="A6094" s="31">
        <v>45962</v>
      </c>
      <c r="B6094" s="32" t="s">
        <v>84</v>
      </c>
      <c r="C6094" s="32" t="s">
        <v>78</v>
      </c>
      <c r="D6094" s="32" t="s">
        <v>76</v>
      </c>
      <c r="E6094" s="33">
        <v>170</v>
      </c>
      <c r="F6094" s="34">
        <v>765194.12</v>
      </c>
      <c r="G6094" s="34">
        <v>0</v>
      </c>
      <c r="H6094" s="34">
        <v>585558.02</v>
      </c>
      <c r="I6094" s="34">
        <v>0</v>
      </c>
      <c r="J6094" s="35">
        <f t="shared" si="665"/>
        <v>765194.12</v>
      </c>
      <c r="K6094" s="35">
        <f t="shared" si="666"/>
        <v>179636.09999999998</v>
      </c>
      <c r="L6094" s="35">
        <f t="shared" si="667"/>
        <v>179636.09999999998</v>
      </c>
      <c r="M6094" s="36">
        <f t="shared" si="668"/>
        <v>0.23475886092799561</v>
      </c>
      <c r="N6094" s="37">
        <f t="shared" si="669"/>
        <v>2025</v>
      </c>
      <c r="O6094" s="38" t="str">
        <f t="shared" si="670"/>
        <v>Q4</v>
      </c>
      <c r="P6094" s="37">
        <f t="shared" si="671"/>
        <v>11</v>
      </c>
    </row>
    <row r="6095" spans="1:16" x14ac:dyDescent="0.25">
      <c r="A6095" s="31">
        <v>45962</v>
      </c>
      <c r="B6095" s="32" t="s">
        <v>84</v>
      </c>
      <c r="C6095" s="32" t="s">
        <v>78</v>
      </c>
      <c r="D6095" s="32" t="s">
        <v>77</v>
      </c>
      <c r="E6095" s="33">
        <v>40</v>
      </c>
      <c r="F6095" s="34">
        <v>179610.56</v>
      </c>
      <c r="G6095" s="34">
        <v>15328.1</v>
      </c>
      <c r="H6095" s="34">
        <v>138976.70000000001</v>
      </c>
      <c r="I6095" s="34">
        <v>0</v>
      </c>
      <c r="J6095" s="35">
        <f t="shared" si="665"/>
        <v>164282.46</v>
      </c>
      <c r="K6095" s="35">
        <f t="shared" si="666"/>
        <v>25305.75999999998</v>
      </c>
      <c r="L6095" s="35">
        <f t="shared" si="667"/>
        <v>25305.75999999998</v>
      </c>
      <c r="M6095" s="36">
        <f t="shared" si="668"/>
        <v>0.15403811216364779</v>
      </c>
      <c r="N6095" s="37">
        <f t="shared" si="669"/>
        <v>2025</v>
      </c>
      <c r="O6095" s="38" t="str">
        <f t="shared" si="670"/>
        <v>Q4</v>
      </c>
      <c r="P6095" s="37">
        <f t="shared" si="671"/>
        <v>11</v>
      </c>
    </row>
    <row r="6096" spans="1:16" x14ac:dyDescent="0.25">
      <c r="A6096" s="31">
        <v>45962</v>
      </c>
      <c r="B6096" s="32" t="s">
        <v>84</v>
      </c>
      <c r="C6096" s="32" t="s">
        <v>79</v>
      </c>
      <c r="D6096" s="32" t="s">
        <v>76</v>
      </c>
      <c r="E6096" s="33">
        <v>47</v>
      </c>
      <c r="F6096" s="34">
        <v>217737.53</v>
      </c>
      <c r="G6096" s="34">
        <v>0</v>
      </c>
      <c r="H6096" s="34">
        <v>168391.39</v>
      </c>
      <c r="I6096" s="34">
        <v>0</v>
      </c>
      <c r="J6096" s="35">
        <f t="shared" si="665"/>
        <v>217737.53</v>
      </c>
      <c r="K6096" s="35">
        <f t="shared" si="666"/>
        <v>49346.139999999985</v>
      </c>
      <c r="L6096" s="35">
        <f t="shared" si="667"/>
        <v>49346.139999999985</v>
      </c>
      <c r="M6096" s="36">
        <f t="shared" si="668"/>
        <v>0.22663130237584667</v>
      </c>
      <c r="N6096" s="37">
        <f t="shared" si="669"/>
        <v>2025</v>
      </c>
      <c r="O6096" s="38" t="str">
        <f t="shared" si="670"/>
        <v>Q4</v>
      </c>
      <c r="P6096" s="37">
        <f t="shared" si="671"/>
        <v>11</v>
      </c>
    </row>
    <row r="6097" spans="1:16" x14ac:dyDescent="0.25">
      <c r="A6097" s="31">
        <v>45962</v>
      </c>
      <c r="B6097" s="32" t="s">
        <v>84</v>
      </c>
      <c r="C6097" s="32" t="s">
        <v>79</v>
      </c>
      <c r="D6097" s="32" t="s">
        <v>77</v>
      </c>
      <c r="E6097" s="33">
        <v>17</v>
      </c>
      <c r="F6097" s="34">
        <v>81520.88</v>
      </c>
      <c r="G6097" s="34">
        <v>13455.14</v>
      </c>
      <c r="H6097" s="34">
        <v>66931.520000000004</v>
      </c>
      <c r="I6097" s="34">
        <v>0</v>
      </c>
      <c r="J6097" s="35">
        <f t="shared" si="665"/>
        <v>68065.740000000005</v>
      </c>
      <c r="K6097" s="35">
        <f t="shared" si="666"/>
        <v>1134.2200000000012</v>
      </c>
      <c r="L6097" s="35">
        <f t="shared" si="667"/>
        <v>1134.2200000000012</v>
      </c>
      <c r="M6097" s="36">
        <f t="shared" si="668"/>
        <v>1.6663596105764823E-2</v>
      </c>
      <c r="N6097" s="37">
        <f t="shared" si="669"/>
        <v>2025</v>
      </c>
      <c r="O6097" s="38" t="str">
        <f t="shared" si="670"/>
        <v>Q4</v>
      </c>
      <c r="P6097" s="37">
        <f t="shared" si="671"/>
        <v>11</v>
      </c>
    </row>
    <row r="6098" spans="1:16" x14ac:dyDescent="0.25">
      <c r="A6098" s="31">
        <v>45962</v>
      </c>
      <c r="B6098" s="32" t="s">
        <v>85</v>
      </c>
      <c r="C6098" s="32" t="s">
        <v>86</v>
      </c>
      <c r="D6098" s="32" t="s">
        <v>76</v>
      </c>
      <c r="E6098" s="33">
        <v>69</v>
      </c>
      <c r="F6098" s="34">
        <v>96002.95</v>
      </c>
      <c r="G6098" s="34">
        <v>0</v>
      </c>
      <c r="H6098" s="34">
        <v>48287.519999999997</v>
      </c>
      <c r="I6098" s="34">
        <v>11022.31</v>
      </c>
      <c r="J6098" s="35">
        <f t="shared" si="665"/>
        <v>96002.95</v>
      </c>
      <c r="K6098" s="35">
        <f t="shared" si="666"/>
        <v>47715.43</v>
      </c>
      <c r="L6098" s="35">
        <f t="shared" si="667"/>
        <v>36693.120000000003</v>
      </c>
      <c r="M6098" s="36">
        <f t="shared" si="668"/>
        <v>0.49702045614223317</v>
      </c>
      <c r="N6098" s="37">
        <f t="shared" si="669"/>
        <v>2025</v>
      </c>
      <c r="O6098" s="38" t="str">
        <f t="shared" si="670"/>
        <v>Q4</v>
      </c>
      <c r="P6098" s="37">
        <f t="shared" si="671"/>
        <v>11</v>
      </c>
    </row>
    <row r="6099" spans="1:16" x14ac:dyDescent="0.25">
      <c r="A6099" s="31">
        <v>45962</v>
      </c>
      <c r="B6099" s="32" t="s">
        <v>85</v>
      </c>
      <c r="C6099" s="32" t="s">
        <v>86</v>
      </c>
      <c r="D6099" s="32" t="s">
        <v>77</v>
      </c>
      <c r="E6099" s="33">
        <v>28</v>
      </c>
      <c r="F6099" s="34">
        <v>35711.75</v>
      </c>
      <c r="G6099" s="34">
        <v>6006.23</v>
      </c>
      <c r="H6099" s="34">
        <v>17749.759999999998</v>
      </c>
      <c r="I6099" s="34">
        <v>3444.91</v>
      </c>
      <c r="J6099" s="35">
        <f t="shared" si="665"/>
        <v>29705.52</v>
      </c>
      <c r="K6099" s="35">
        <f t="shared" si="666"/>
        <v>11955.760000000002</v>
      </c>
      <c r="L6099" s="35">
        <f t="shared" si="667"/>
        <v>8510.8500000000022</v>
      </c>
      <c r="M6099" s="36">
        <f t="shared" si="668"/>
        <v>0.4024760381235542</v>
      </c>
      <c r="N6099" s="37">
        <f t="shared" si="669"/>
        <v>2025</v>
      </c>
      <c r="O6099" s="38" t="str">
        <f t="shared" si="670"/>
        <v>Q4</v>
      </c>
      <c r="P6099" s="37">
        <f t="shared" si="671"/>
        <v>11</v>
      </c>
    </row>
    <row r="6100" spans="1:16" x14ac:dyDescent="0.25">
      <c r="A6100" s="31">
        <v>45962</v>
      </c>
      <c r="B6100" s="32" t="s">
        <v>85</v>
      </c>
      <c r="C6100" s="32" t="s">
        <v>75</v>
      </c>
      <c r="D6100" s="32" t="s">
        <v>76</v>
      </c>
      <c r="E6100" s="33">
        <v>87</v>
      </c>
      <c r="F6100" s="34">
        <v>116787.97</v>
      </c>
      <c r="G6100" s="34">
        <v>0</v>
      </c>
      <c r="H6100" s="34">
        <v>62177.26</v>
      </c>
      <c r="I6100" s="34">
        <v>0</v>
      </c>
      <c r="J6100" s="35">
        <f t="shared" si="665"/>
        <v>116787.97</v>
      </c>
      <c r="K6100" s="35">
        <f t="shared" si="666"/>
        <v>54610.71</v>
      </c>
      <c r="L6100" s="35">
        <f t="shared" si="667"/>
        <v>54610.71</v>
      </c>
      <c r="M6100" s="36">
        <f t="shared" si="668"/>
        <v>0.4676056104066198</v>
      </c>
      <c r="N6100" s="37">
        <f t="shared" si="669"/>
        <v>2025</v>
      </c>
      <c r="O6100" s="38" t="str">
        <f t="shared" si="670"/>
        <v>Q4</v>
      </c>
      <c r="P6100" s="37">
        <f t="shared" si="671"/>
        <v>11</v>
      </c>
    </row>
    <row r="6101" spans="1:16" x14ac:dyDescent="0.25">
      <c r="A6101" s="31">
        <v>45962</v>
      </c>
      <c r="B6101" s="32" t="s">
        <v>85</v>
      </c>
      <c r="C6101" s="32" t="s">
        <v>75</v>
      </c>
      <c r="D6101" s="32" t="s">
        <v>77</v>
      </c>
      <c r="E6101" s="33">
        <v>26</v>
      </c>
      <c r="F6101" s="34">
        <v>28675.040000000001</v>
      </c>
      <c r="G6101" s="34">
        <v>5464.01</v>
      </c>
      <c r="H6101" s="34">
        <v>14908.74</v>
      </c>
      <c r="I6101" s="34">
        <v>0</v>
      </c>
      <c r="J6101" s="35">
        <f t="shared" si="665"/>
        <v>23211.03</v>
      </c>
      <c r="K6101" s="35">
        <f t="shared" si="666"/>
        <v>8302.2899999999991</v>
      </c>
      <c r="L6101" s="35">
        <f t="shared" si="667"/>
        <v>8302.2899999999991</v>
      </c>
      <c r="M6101" s="36">
        <f t="shared" si="668"/>
        <v>0.35768727195647931</v>
      </c>
      <c r="N6101" s="37">
        <f t="shared" si="669"/>
        <v>2025</v>
      </c>
      <c r="O6101" s="38" t="str">
        <f t="shared" si="670"/>
        <v>Q4</v>
      </c>
      <c r="P6101" s="37">
        <f t="shared" si="671"/>
        <v>11</v>
      </c>
    </row>
    <row r="6102" spans="1:16" x14ac:dyDescent="0.25">
      <c r="A6102" s="31">
        <v>45962</v>
      </c>
      <c r="B6102" s="32" t="s">
        <v>85</v>
      </c>
      <c r="C6102" s="32" t="s">
        <v>78</v>
      </c>
      <c r="D6102" s="32" t="s">
        <v>76</v>
      </c>
      <c r="E6102" s="33">
        <v>215</v>
      </c>
      <c r="F6102" s="34">
        <v>336269.15</v>
      </c>
      <c r="G6102" s="34">
        <v>0</v>
      </c>
      <c r="H6102" s="34">
        <v>172457.46</v>
      </c>
      <c r="I6102" s="34">
        <v>0</v>
      </c>
      <c r="J6102" s="35">
        <f t="shared" si="665"/>
        <v>336269.15</v>
      </c>
      <c r="K6102" s="35">
        <f t="shared" si="666"/>
        <v>163811.69000000003</v>
      </c>
      <c r="L6102" s="35">
        <f t="shared" si="667"/>
        <v>163811.69000000003</v>
      </c>
      <c r="M6102" s="36">
        <f t="shared" si="668"/>
        <v>0.48714456856955218</v>
      </c>
      <c r="N6102" s="37">
        <f t="shared" si="669"/>
        <v>2025</v>
      </c>
      <c r="O6102" s="38" t="str">
        <f t="shared" si="670"/>
        <v>Q4</v>
      </c>
      <c r="P6102" s="37">
        <f t="shared" si="671"/>
        <v>11</v>
      </c>
    </row>
    <row r="6103" spans="1:16" x14ac:dyDescent="0.25">
      <c r="A6103" s="31">
        <v>45962</v>
      </c>
      <c r="B6103" s="32" t="s">
        <v>85</v>
      </c>
      <c r="C6103" s="32" t="s">
        <v>78</v>
      </c>
      <c r="D6103" s="32" t="s">
        <v>77</v>
      </c>
      <c r="E6103" s="33">
        <v>51</v>
      </c>
      <c r="F6103" s="34">
        <v>57040.55</v>
      </c>
      <c r="G6103" s="34">
        <v>5600.33</v>
      </c>
      <c r="H6103" s="34">
        <v>29800.11</v>
      </c>
      <c r="I6103" s="34">
        <v>0</v>
      </c>
      <c r="J6103" s="35">
        <f t="shared" si="665"/>
        <v>51440.22</v>
      </c>
      <c r="K6103" s="35">
        <f t="shared" si="666"/>
        <v>21640.11</v>
      </c>
      <c r="L6103" s="35">
        <f t="shared" si="667"/>
        <v>21640.11</v>
      </c>
      <c r="M6103" s="36">
        <f t="shared" si="668"/>
        <v>0.42068463159760983</v>
      </c>
      <c r="N6103" s="37">
        <f t="shared" si="669"/>
        <v>2025</v>
      </c>
      <c r="O6103" s="38" t="str">
        <f t="shared" si="670"/>
        <v>Q4</v>
      </c>
      <c r="P6103" s="37">
        <f t="shared" si="671"/>
        <v>11</v>
      </c>
    </row>
    <row r="6104" spans="1:16" x14ac:dyDescent="0.25">
      <c r="A6104" s="31">
        <v>45962</v>
      </c>
      <c r="B6104" s="32" t="s">
        <v>85</v>
      </c>
      <c r="C6104" s="32" t="s">
        <v>79</v>
      </c>
      <c r="D6104" s="32" t="s">
        <v>76</v>
      </c>
      <c r="E6104" s="33">
        <v>27</v>
      </c>
      <c r="F6104" s="34">
        <v>35318.58</v>
      </c>
      <c r="G6104" s="34">
        <v>0</v>
      </c>
      <c r="H6104" s="34">
        <v>17780.97</v>
      </c>
      <c r="I6104" s="34">
        <v>0</v>
      </c>
      <c r="J6104" s="35">
        <f t="shared" si="665"/>
        <v>35318.58</v>
      </c>
      <c r="K6104" s="35">
        <f t="shared" si="666"/>
        <v>17537.61</v>
      </c>
      <c r="L6104" s="35">
        <f t="shared" si="667"/>
        <v>17537.61</v>
      </c>
      <c r="M6104" s="36">
        <f t="shared" si="668"/>
        <v>0.4965547878765228</v>
      </c>
      <c r="N6104" s="37">
        <f t="shared" si="669"/>
        <v>2025</v>
      </c>
      <c r="O6104" s="38" t="str">
        <f t="shared" si="670"/>
        <v>Q4</v>
      </c>
      <c r="P6104" s="37">
        <f t="shared" si="671"/>
        <v>11</v>
      </c>
    </row>
    <row r="6105" spans="1:16" x14ac:dyDescent="0.25">
      <c r="A6105" s="31">
        <v>45962</v>
      </c>
      <c r="B6105" s="32" t="s">
        <v>85</v>
      </c>
      <c r="C6105" s="32" t="s">
        <v>79</v>
      </c>
      <c r="D6105" s="32" t="s">
        <v>77</v>
      </c>
      <c r="E6105" s="33">
        <v>12</v>
      </c>
      <c r="F6105" s="34">
        <v>13836.8</v>
      </c>
      <c r="G6105" s="34">
        <v>2778.99</v>
      </c>
      <c r="H6105" s="34">
        <v>7060.51</v>
      </c>
      <c r="I6105" s="34">
        <v>0</v>
      </c>
      <c r="J6105" s="35">
        <f t="shared" si="665"/>
        <v>11057.81</v>
      </c>
      <c r="K6105" s="35">
        <f t="shared" si="666"/>
        <v>3997.2999999999993</v>
      </c>
      <c r="L6105" s="35">
        <f t="shared" si="667"/>
        <v>3997.2999999999993</v>
      </c>
      <c r="M6105" s="36">
        <f t="shared" si="668"/>
        <v>0.36149110899897896</v>
      </c>
      <c r="N6105" s="37">
        <f t="shared" si="669"/>
        <v>2025</v>
      </c>
      <c r="O6105" s="38" t="str">
        <f t="shared" si="670"/>
        <v>Q4</v>
      </c>
      <c r="P6105" s="37">
        <f t="shared" si="671"/>
        <v>11</v>
      </c>
    </row>
    <row r="6106" spans="1:16" x14ac:dyDescent="0.25">
      <c r="A6106" s="31">
        <v>45992</v>
      </c>
      <c r="B6106" s="32" t="s">
        <v>74</v>
      </c>
      <c r="C6106" s="32" t="s">
        <v>86</v>
      </c>
      <c r="D6106" s="32" t="s">
        <v>76</v>
      </c>
      <c r="E6106" s="33">
        <v>294</v>
      </c>
      <c r="F6106" s="34">
        <v>145011.01</v>
      </c>
      <c r="G6106" s="34">
        <v>0</v>
      </c>
      <c r="H6106" s="34">
        <v>76293.11</v>
      </c>
      <c r="I6106" s="34">
        <v>18011.04</v>
      </c>
      <c r="J6106" s="35">
        <f t="shared" si="665"/>
        <v>145011.01</v>
      </c>
      <c r="K6106" s="35">
        <f t="shared" si="666"/>
        <v>68717.900000000009</v>
      </c>
      <c r="L6106" s="35">
        <f t="shared" si="667"/>
        <v>50706.860000000008</v>
      </c>
      <c r="M6106" s="36">
        <f t="shared" si="668"/>
        <v>0.47388056948227592</v>
      </c>
      <c r="N6106" s="37">
        <f t="shared" si="669"/>
        <v>2025</v>
      </c>
      <c r="O6106" s="38" t="str">
        <f t="shared" si="670"/>
        <v>Q4</v>
      </c>
      <c r="P6106" s="37">
        <f t="shared" si="671"/>
        <v>12</v>
      </c>
    </row>
    <row r="6107" spans="1:16" x14ac:dyDescent="0.25">
      <c r="A6107" s="31">
        <v>45992</v>
      </c>
      <c r="B6107" s="32" t="s">
        <v>74</v>
      </c>
      <c r="C6107" s="32" t="s">
        <v>86</v>
      </c>
      <c r="D6107" s="32" t="s">
        <v>77</v>
      </c>
      <c r="E6107" s="33">
        <v>290</v>
      </c>
      <c r="F6107" s="34">
        <v>141020.65</v>
      </c>
      <c r="G6107" s="34">
        <v>24944.67</v>
      </c>
      <c r="H6107" s="34">
        <v>74301.73</v>
      </c>
      <c r="I6107" s="34">
        <v>13398.51</v>
      </c>
      <c r="J6107" s="35">
        <f t="shared" si="665"/>
        <v>116075.98</v>
      </c>
      <c r="K6107" s="35">
        <f t="shared" si="666"/>
        <v>41774.25</v>
      </c>
      <c r="L6107" s="35">
        <f t="shared" si="667"/>
        <v>28375.739999999998</v>
      </c>
      <c r="M6107" s="36">
        <f t="shared" si="668"/>
        <v>0.35988711876479529</v>
      </c>
      <c r="N6107" s="37">
        <f t="shared" si="669"/>
        <v>2025</v>
      </c>
      <c r="O6107" s="38" t="str">
        <f t="shared" si="670"/>
        <v>Q4</v>
      </c>
      <c r="P6107" s="37">
        <f t="shared" si="671"/>
        <v>12</v>
      </c>
    </row>
    <row r="6108" spans="1:16" x14ac:dyDescent="0.25">
      <c r="A6108" s="31">
        <v>45992</v>
      </c>
      <c r="B6108" s="32" t="s">
        <v>74</v>
      </c>
      <c r="C6108" s="32" t="s">
        <v>75</v>
      </c>
      <c r="D6108" s="32" t="s">
        <v>76</v>
      </c>
      <c r="E6108" s="33">
        <v>272</v>
      </c>
      <c r="F6108" s="34">
        <v>129585.98</v>
      </c>
      <c r="G6108" s="34">
        <v>0</v>
      </c>
      <c r="H6108" s="34">
        <v>73375.679999999993</v>
      </c>
      <c r="I6108" s="34">
        <v>0</v>
      </c>
      <c r="J6108" s="35">
        <f t="shared" si="665"/>
        <v>129585.98</v>
      </c>
      <c r="K6108" s="35">
        <f t="shared" si="666"/>
        <v>56210.3</v>
      </c>
      <c r="L6108" s="35">
        <f t="shared" si="667"/>
        <v>56210.3</v>
      </c>
      <c r="M6108" s="36">
        <f t="shared" si="668"/>
        <v>0.43376837525170553</v>
      </c>
      <c r="N6108" s="37">
        <f t="shared" si="669"/>
        <v>2025</v>
      </c>
      <c r="O6108" s="38" t="str">
        <f t="shared" si="670"/>
        <v>Q4</v>
      </c>
      <c r="P6108" s="37">
        <f t="shared" si="671"/>
        <v>12</v>
      </c>
    </row>
    <row r="6109" spans="1:16" x14ac:dyDescent="0.25">
      <c r="A6109" s="31">
        <v>45992</v>
      </c>
      <c r="B6109" s="32" t="s">
        <v>74</v>
      </c>
      <c r="C6109" s="32" t="s">
        <v>75</v>
      </c>
      <c r="D6109" s="32" t="s">
        <v>77</v>
      </c>
      <c r="E6109" s="33">
        <v>262</v>
      </c>
      <c r="F6109" s="34">
        <v>119681.09</v>
      </c>
      <c r="G6109" s="34">
        <v>20943.560000000001</v>
      </c>
      <c r="H6109" s="34">
        <v>66774.02</v>
      </c>
      <c r="I6109" s="34">
        <v>0</v>
      </c>
      <c r="J6109" s="35">
        <f t="shared" si="665"/>
        <v>98737.53</v>
      </c>
      <c r="K6109" s="35">
        <f t="shared" si="666"/>
        <v>31963.509999999995</v>
      </c>
      <c r="L6109" s="35">
        <f t="shared" si="667"/>
        <v>31963.509999999995</v>
      </c>
      <c r="M6109" s="36">
        <f t="shared" si="668"/>
        <v>0.32372199304560278</v>
      </c>
      <c r="N6109" s="37">
        <f t="shared" si="669"/>
        <v>2025</v>
      </c>
      <c r="O6109" s="38" t="str">
        <f t="shared" si="670"/>
        <v>Q4</v>
      </c>
      <c r="P6109" s="37">
        <f t="shared" si="671"/>
        <v>12</v>
      </c>
    </row>
    <row r="6110" spans="1:16" x14ac:dyDescent="0.25">
      <c r="A6110" s="31">
        <v>45992</v>
      </c>
      <c r="B6110" s="32" t="s">
        <v>74</v>
      </c>
      <c r="C6110" s="32" t="s">
        <v>78</v>
      </c>
      <c r="D6110" s="32" t="s">
        <v>76</v>
      </c>
      <c r="E6110" s="33">
        <v>940</v>
      </c>
      <c r="F6110" s="34">
        <v>438358.96</v>
      </c>
      <c r="G6110" s="34">
        <v>0</v>
      </c>
      <c r="H6110" s="34">
        <v>248365.97</v>
      </c>
      <c r="I6110" s="34">
        <v>0</v>
      </c>
      <c r="J6110" s="35">
        <f t="shared" si="665"/>
        <v>438358.96</v>
      </c>
      <c r="K6110" s="35">
        <f t="shared" si="666"/>
        <v>189992.99000000002</v>
      </c>
      <c r="L6110" s="35">
        <f t="shared" si="667"/>
        <v>189992.99000000002</v>
      </c>
      <c r="M6110" s="36">
        <f t="shared" si="668"/>
        <v>0.4334187443094582</v>
      </c>
      <c r="N6110" s="37">
        <f t="shared" si="669"/>
        <v>2025</v>
      </c>
      <c r="O6110" s="38" t="str">
        <f t="shared" si="670"/>
        <v>Q4</v>
      </c>
      <c r="P6110" s="37">
        <f t="shared" si="671"/>
        <v>12</v>
      </c>
    </row>
    <row r="6111" spans="1:16" x14ac:dyDescent="0.25">
      <c r="A6111" s="31">
        <v>45992</v>
      </c>
      <c r="B6111" s="32" t="s">
        <v>74</v>
      </c>
      <c r="C6111" s="32" t="s">
        <v>78</v>
      </c>
      <c r="D6111" s="32" t="s">
        <v>77</v>
      </c>
      <c r="E6111" s="33">
        <v>354</v>
      </c>
      <c r="F6111" s="34">
        <v>158226.25</v>
      </c>
      <c r="G6111" s="34">
        <v>20410.43</v>
      </c>
      <c r="H6111" s="34">
        <v>94178.1</v>
      </c>
      <c r="I6111" s="34">
        <v>0</v>
      </c>
      <c r="J6111" s="35">
        <f t="shared" si="665"/>
        <v>137815.82</v>
      </c>
      <c r="K6111" s="35">
        <f t="shared" si="666"/>
        <v>43637.72</v>
      </c>
      <c r="L6111" s="35">
        <f t="shared" si="667"/>
        <v>43637.72</v>
      </c>
      <c r="M6111" s="36">
        <f t="shared" si="668"/>
        <v>0.31663795927056848</v>
      </c>
      <c r="N6111" s="37">
        <f t="shared" si="669"/>
        <v>2025</v>
      </c>
      <c r="O6111" s="38" t="str">
        <f t="shared" si="670"/>
        <v>Q4</v>
      </c>
      <c r="P6111" s="37">
        <f t="shared" si="671"/>
        <v>12</v>
      </c>
    </row>
    <row r="6112" spans="1:16" x14ac:dyDescent="0.25">
      <c r="A6112" s="31">
        <v>45992</v>
      </c>
      <c r="B6112" s="32" t="s">
        <v>74</v>
      </c>
      <c r="C6112" s="32" t="s">
        <v>79</v>
      </c>
      <c r="D6112" s="32" t="s">
        <v>76</v>
      </c>
      <c r="E6112" s="33">
        <v>83</v>
      </c>
      <c r="F6112" s="34">
        <v>39436.79</v>
      </c>
      <c r="G6112" s="34">
        <v>0</v>
      </c>
      <c r="H6112" s="34">
        <v>22428.07</v>
      </c>
      <c r="I6112" s="34">
        <v>0</v>
      </c>
      <c r="J6112" s="35">
        <f t="shared" si="665"/>
        <v>39436.79</v>
      </c>
      <c r="K6112" s="35">
        <f t="shared" si="666"/>
        <v>17008.72</v>
      </c>
      <c r="L6112" s="35">
        <f t="shared" si="667"/>
        <v>17008.72</v>
      </c>
      <c r="M6112" s="36">
        <f t="shared" si="668"/>
        <v>0.431290680605597</v>
      </c>
      <c r="N6112" s="37">
        <f t="shared" si="669"/>
        <v>2025</v>
      </c>
      <c r="O6112" s="38" t="str">
        <f t="shared" si="670"/>
        <v>Q4</v>
      </c>
      <c r="P6112" s="37">
        <f t="shared" si="671"/>
        <v>12</v>
      </c>
    </row>
    <row r="6113" spans="1:16" x14ac:dyDescent="0.25">
      <c r="A6113" s="31">
        <v>45992</v>
      </c>
      <c r="B6113" s="32" t="s">
        <v>74</v>
      </c>
      <c r="C6113" s="32" t="s">
        <v>79</v>
      </c>
      <c r="D6113" s="32" t="s">
        <v>77</v>
      </c>
      <c r="E6113" s="33">
        <v>78</v>
      </c>
      <c r="F6113" s="34">
        <v>32054.73</v>
      </c>
      <c r="G6113" s="34">
        <v>5108.22</v>
      </c>
      <c r="H6113" s="34">
        <v>19082.689999999999</v>
      </c>
      <c r="I6113" s="34">
        <v>0</v>
      </c>
      <c r="J6113" s="35">
        <f t="shared" si="665"/>
        <v>26946.51</v>
      </c>
      <c r="K6113" s="35">
        <f t="shared" si="666"/>
        <v>7863.82</v>
      </c>
      <c r="L6113" s="35">
        <f t="shared" si="667"/>
        <v>7863.82</v>
      </c>
      <c r="M6113" s="36">
        <f t="shared" si="668"/>
        <v>0.29183074171757306</v>
      </c>
      <c r="N6113" s="37">
        <f t="shared" si="669"/>
        <v>2025</v>
      </c>
      <c r="O6113" s="38" t="str">
        <f t="shared" si="670"/>
        <v>Q4</v>
      </c>
      <c r="P6113" s="37">
        <f t="shared" si="671"/>
        <v>12</v>
      </c>
    </row>
    <row r="6114" spans="1:16" x14ac:dyDescent="0.25">
      <c r="A6114" s="31">
        <v>45992</v>
      </c>
      <c r="B6114" s="32" t="s">
        <v>80</v>
      </c>
      <c r="C6114" s="32" t="s">
        <v>86</v>
      </c>
      <c r="D6114" s="32" t="s">
        <v>76</v>
      </c>
      <c r="E6114" s="33">
        <v>117</v>
      </c>
      <c r="F6114" s="34">
        <v>726404.78</v>
      </c>
      <c r="G6114" s="34">
        <v>0</v>
      </c>
      <c r="H6114" s="34">
        <v>593150.73</v>
      </c>
      <c r="I6114" s="34">
        <v>83397.289999999994</v>
      </c>
      <c r="J6114" s="35">
        <f t="shared" si="665"/>
        <v>726404.78</v>
      </c>
      <c r="K6114" s="35">
        <f t="shared" si="666"/>
        <v>133254.05000000005</v>
      </c>
      <c r="L6114" s="35">
        <f t="shared" si="667"/>
        <v>49856.760000000053</v>
      </c>
      <c r="M6114" s="36">
        <f t="shared" si="668"/>
        <v>0.18344324496322842</v>
      </c>
      <c r="N6114" s="37">
        <f t="shared" si="669"/>
        <v>2025</v>
      </c>
      <c r="O6114" s="38" t="str">
        <f t="shared" si="670"/>
        <v>Q4</v>
      </c>
      <c r="P6114" s="37">
        <f t="shared" si="671"/>
        <v>12</v>
      </c>
    </row>
    <row r="6115" spans="1:16" x14ac:dyDescent="0.25">
      <c r="A6115" s="31">
        <v>45992</v>
      </c>
      <c r="B6115" s="32" t="s">
        <v>80</v>
      </c>
      <c r="C6115" s="32" t="s">
        <v>86</v>
      </c>
      <c r="D6115" s="32" t="s">
        <v>77</v>
      </c>
      <c r="E6115" s="33">
        <v>121</v>
      </c>
      <c r="F6115" s="34">
        <v>725217.01</v>
      </c>
      <c r="G6115" s="34">
        <v>120823.41</v>
      </c>
      <c r="H6115" s="34">
        <v>597024.87</v>
      </c>
      <c r="I6115" s="34">
        <v>69676.88</v>
      </c>
      <c r="J6115" s="35">
        <f t="shared" si="665"/>
        <v>604393.6</v>
      </c>
      <c r="K6115" s="35">
        <f t="shared" si="666"/>
        <v>7368.7299999999814</v>
      </c>
      <c r="L6115" s="35">
        <f t="shared" si="667"/>
        <v>-62308.150000000023</v>
      </c>
      <c r="M6115" s="36">
        <f t="shared" si="668"/>
        <v>1.2191939160176385E-2</v>
      </c>
      <c r="N6115" s="37">
        <f t="shared" si="669"/>
        <v>2025</v>
      </c>
      <c r="O6115" s="38" t="str">
        <f t="shared" si="670"/>
        <v>Q4</v>
      </c>
      <c r="P6115" s="37">
        <f t="shared" si="671"/>
        <v>12</v>
      </c>
    </row>
    <row r="6116" spans="1:16" x14ac:dyDescent="0.25">
      <c r="A6116" s="31">
        <v>45992</v>
      </c>
      <c r="B6116" s="32" t="s">
        <v>80</v>
      </c>
      <c r="C6116" s="32" t="s">
        <v>75</v>
      </c>
      <c r="D6116" s="32" t="s">
        <v>76</v>
      </c>
      <c r="E6116" s="33">
        <v>107</v>
      </c>
      <c r="F6116" s="34">
        <v>720441.29</v>
      </c>
      <c r="G6116" s="34">
        <v>0</v>
      </c>
      <c r="H6116" s="34">
        <v>590328.49</v>
      </c>
      <c r="I6116" s="34">
        <v>0</v>
      </c>
      <c r="J6116" s="35">
        <f t="shared" si="665"/>
        <v>720441.29</v>
      </c>
      <c r="K6116" s="35">
        <f t="shared" si="666"/>
        <v>130112.80000000005</v>
      </c>
      <c r="L6116" s="35">
        <f t="shared" si="667"/>
        <v>130112.80000000005</v>
      </c>
      <c r="M6116" s="36">
        <f t="shared" si="668"/>
        <v>0.18060153104217561</v>
      </c>
      <c r="N6116" s="37">
        <f t="shared" si="669"/>
        <v>2025</v>
      </c>
      <c r="O6116" s="38" t="str">
        <f t="shared" si="670"/>
        <v>Q4</v>
      </c>
      <c r="P6116" s="37">
        <f t="shared" si="671"/>
        <v>12</v>
      </c>
    </row>
    <row r="6117" spans="1:16" x14ac:dyDescent="0.25">
      <c r="A6117" s="31">
        <v>45992</v>
      </c>
      <c r="B6117" s="32" t="s">
        <v>80</v>
      </c>
      <c r="C6117" s="32" t="s">
        <v>75</v>
      </c>
      <c r="D6117" s="32" t="s">
        <v>77</v>
      </c>
      <c r="E6117" s="33">
        <v>118</v>
      </c>
      <c r="F6117" s="34">
        <v>803427.38</v>
      </c>
      <c r="G6117" s="34">
        <v>136947.54</v>
      </c>
      <c r="H6117" s="34">
        <v>664789.79</v>
      </c>
      <c r="I6117" s="34">
        <v>0</v>
      </c>
      <c r="J6117" s="35">
        <f t="shared" si="665"/>
        <v>666479.84</v>
      </c>
      <c r="K6117" s="35">
        <f t="shared" si="666"/>
        <v>1690.0499999999302</v>
      </c>
      <c r="L6117" s="35">
        <f t="shared" si="667"/>
        <v>1690.0499999999302</v>
      </c>
      <c r="M6117" s="36">
        <f t="shared" si="668"/>
        <v>2.5357856285644445E-3</v>
      </c>
      <c r="N6117" s="37">
        <f t="shared" si="669"/>
        <v>2025</v>
      </c>
      <c r="O6117" s="38" t="str">
        <f t="shared" si="670"/>
        <v>Q4</v>
      </c>
      <c r="P6117" s="37">
        <f t="shared" si="671"/>
        <v>12</v>
      </c>
    </row>
    <row r="6118" spans="1:16" x14ac:dyDescent="0.25">
      <c r="A6118" s="31">
        <v>45992</v>
      </c>
      <c r="B6118" s="32" t="s">
        <v>80</v>
      </c>
      <c r="C6118" s="32" t="s">
        <v>78</v>
      </c>
      <c r="D6118" s="32" t="s">
        <v>76</v>
      </c>
      <c r="E6118" s="33">
        <v>132</v>
      </c>
      <c r="F6118" s="34">
        <v>853700.19</v>
      </c>
      <c r="G6118" s="34">
        <v>0</v>
      </c>
      <c r="H6118" s="34">
        <v>705041.73</v>
      </c>
      <c r="I6118" s="34">
        <v>0</v>
      </c>
      <c r="J6118" s="35">
        <f t="shared" si="665"/>
        <v>853700.19</v>
      </c>
      <c r="K6118" s="35">
        <f t="shared" si="666"/>
        <v>148658.45999999996</v>
      </c>
      <c r="L6118" s="35">
        <f t="shared" si="667"/>
        <v>148658.45999999996</v>
      </c>
      <c r="M6118" s="36">
        <f t="shared" si="668"/>
        <v>0.17413427072096585</v>
      </c>
      <c r="N6118" s="37">
        <f t="shared" si="669"/>
        <v>2025</v>
      </c>
      <c r="O6118" s="38" t="str">
        <f t="shared" si="670"/>
        <v>Q4</v>
      </c>
      <c r="P6118" s="37">
        <f t="shared" si="671"/>
        <v>12</v>
      </c>
    </row>
    <row r="6119" spans="1:16" x14ac:dyDescent="0.25">
      <c r="A6119" s="31">
        <v>45992</v>
      </c>
      <c r="B6119" s="32" t="s">
        <v>80</v>
      </c>
      <c r="C6119" s="32" t="s">
        <v>78</v>
      </c>
      <c r="D6119" s="32" t="s">
        <v>77</v>
      </c>
      <c r="E6119" s="33">
        <v>57</v>
      </c>
      <c r="F6119" s="34">
        <v>355041.72</v>
      </c>
      <c r="G6119" s="34">
        <v>46359.14</v>
      </c>
      <c r="H6119" s="34">
        <v>292249.45</v>
      </c>
      <c r="I6119" s="34">
        <v>0</v>
      </c>
      <c r="J6119" s="35">
        <f t="shared" si="665"/>
        <v>308682.57999999996</v>
      </c>
      <c r="K6119" s="35">
        <f t="shared" si="666"/>
        <v>16433.129999999946</v>
      </c>
      <c r="L6119" s="35">
        <f t="shared" si="667"/>
        <v>16433.129999999946</v>
      </c>
      <c r="M6119" s="36">
        <f t="shared" si="668"/>
        <v>5.3236337470031349E-2</v>
      </c>
      <c r="N6119" s="37">
        <f t="shared" si="669"/>
        <v>2025</v>
      </c>
      <c r="O6119" s="38" t="str">
        <f t="shared" si="670"/>
        <v>Q4</v>
      </c>
      <c r="P6119" s="37">
        <f t="shared" si="671"/>
        <v>12</v>
      </c>
    </row>
    <row r="6120" spans="1:16" x14ac:dyDescent="0.25">
      <c r="A6120" s="31">
        <v>45992</v>
      </c>
      <c r="B6120" s="32" t="s">
        <v>80</v>
      </c>
      <c r="C6120" s="32" t="s">
        <v>79</v>
      </c>
      <c r="D6120" s="32" t="s">
        <v>76</v>
      </c>
      <c r="E6120" s="33">
        <v>32</v>
      </c>
      <c r="F6120" s="34">
        <v>242087.52</v>
      </c>
      <c r="G6120" s="34">
        <v>0</v>
      </c>
      <c r="H6120" s="34">
        <v>194169.14</v>
      </c>
      <c r="I6120" s="34">
        <v>0</v>
      </c>
      <c r="J6120" s="35">
        <f t="shared" si="665"/>
        <v>242087.52</v>
      </c>
      <c r="K6120" s="35">
        <f t="shared" si="666"/>
        <v>47918.379999999976</v>
      </c>
      <c r="L6120" s="35">
        <f t="shared" si="667"/>
        <v>47918.379999999976</v>
      </c>
      <c r="M6120" s="36">
        <f t="shared" si="668"/>
        <v>0.19793824977016566</v>
      </c>
      <c r="N6120" s="37">
        <f t="shared" si="669"/>
        <v>2025</v>
      </c>
      <c r="O6120" s="38" t="str">
        <f t="shared" si="670"/>
        <v>Q4</v>
      </c>
      <c r="P6120" s="37">
        <f t="shared" si="671"/>
        <v>12</v>
      </c>
    </row>
    <row r="6121" spans="1:16" x14ac:dyDescent="0.25">
      <c r="A6121" s="31">
        <v>45992</v>
      </c>
      <c r="B6121" s="32" t="s">
        <v>80</v>
      </c>
      <c r="C6121" s="32" t="s">
        <v>79</v>
      </c>
      <c r="D6121" s="32" t="s">
        <v>77</v>
      </c>
      <c r="E6121" s="33">
        <v>39</v>
      </c>
      <c r="F6121" s="34">
        <v>224499.35</v>
      </c>
      <c r="G6121" s="34">
        <v>39565.980000000003</v>
      </c>
      <c r="H6121" s="34">
        <v>184074.89</v>
      </c>
      <c r="I6121" s="34">
        <v>0</v>
      </c>
      <c r="J6121" s="35">
        <f t="shared" si="665"/>
        <v>184933.37</v>
      </c>
      <c r="K6121" s="35">
        <f t="shared" si="666"/>
        <v>858.47999999998137</v>
      </c>
      <c r="L6121" s="35">
        <f t="shared" si="667"/>
        <v>858.47999999998137</v>
      </c>
      <c r="M6121" s="36">
        <f t="shared" si="668"/>
        <v>4.6421043427694059E-3</v>
      </c>
      <c r="N6121" s="37">
        <f t="shared" si="669"/>
        <v>2025</v>
      </c>
      <c r="O6121" s="38" t="str">
        <f t="shared" si="670"/>
        <v>Q4</v>
      </c>
      <c r="P6121" s="37">
        <f t="shared" si="671"/>
        <v>12</v>
      </c>
    </row>
    <row r="6122" spans="1:16" x14ac:dyDescent="0.25">
      <c r="A6122" s="31">
        <v>45992</v>
      </c>
      <c r="B6122" s="32" t="s">
        <v>81</v>
      </c>
      <c r="C6122" s="32" t="s">
        <v>86</v>
      </c>
      <c r="D6122" s="32" t="s">
        <v>76</v>
      </c>
      <c r="E6122" s="33">
        <v>216</v>
      </c>
      <c r="F6122" s="34">
        <v>183284.19</v>
      </c>
      <c r="G6122" s="34">
        <v>0</v>
      </c>
      <c r="H6122" s="34">
        <v>78086.98</v>
      </c>
      <c r="I6122" s="34">
        <v>21029.439999999999</v>
      </c>
      <c r="J6122" s="35">
        <f t="shared" si="665"/>
        <v>183284.19</v>
      </c>
      <c r="K6122" s="35">
        <f t="shared" si="666"/>
        <v>105197.21</v>
      </c>
      <c r="L6122" s="35">
        <f t="shared" si="667"/>
        <v>84167.77</v>
      </c>
      <c r="M6122" s="36">
        <f t="shared" si="668"/>
        <v>0.57395681536961807</v>
      </c>
      <c r="N6122" s="37">
        <f t="shared" si="669"/>
        <v>2025</v>
      </c>
      <c r="O6122" s="38" t="str">
        <f t="shared" si="670"/>
        <v>Q4</v>
      </c>
      <c r="P6122" s="37">
        <f t="shared" si="671"/>
        <v>12</v>
      </c>
    </row>
    <row r="6123" spans="1:16" x14ac:dyDescent="0.25">
      <c r="A6123" s="31">
        <v>45992</v>
      </c>
      <c r="B6123" s="32" t="s">
        <v>81</v>
      </c>
      <c r="C6123" s="32" t="s">
        <v>86</v>
      </c>
      <c r="D6123" s="32" t="s">
        <v>77</v>
      </c>
      <c r="E6123" s="33">
        <v>175</v>
      </c>
      <c r="F6123" s="34">
        <v>141325.72</v>
      </c>
      <c r="G6123" s="34">
        <v>24973.02</v>
      </c>
      <c r="H6123" s="34">
        <v>60802.68</v>
      </c>
      <c r="I6123" s="34">
        <v>13408.73</v>
      </c>
      <c r="J6123" s="35">
        <f t="shared" si="665"/>
        <v>116352.7</v>
      </c>
      <c r="K6123" s="35">
        <f t="shared" si="666"/>
        <v>55550.02</v>
      </c>
      <c r="L6123" s="35">
        <f t="shared" si="667"/>
        <v>42141.289999999994</v>
      </c>
      <c r="M6123" s="36">
        <f t="shared" si="668"/>
        <v>0.47742785513357228</v>
      </c>
      <c r="N6123" s="37">
        <f t="shared" si="669"/>
        <v>2025</v>
      </c>
      <c r="O6123" s="38" t="str">
        <f t="shared" si="670"/>
        <v>Q4</v>
      </c>
      <c r="P6123" s="37">
        <f t="shared" si="671"/>
        <v>12</v>
      </c>
    </row>
    <row r="6124" spans="1:16" x14ac:dyDescent="0.25">
      <c r="A6124" s="31">
        <v>45992</v>
      </c>
      <c r="B6124" s="32" t="s">
        <v>81</v>
      </c>
      <c r="C6124" s="32" t="s">
        <v>75</v>
      </c>
      <c r="D6124" s="32" t="s">
        <v>76</v>
      </c>
      <c r="E6124" s="33">
        <v>168</v>
      </c>
      <c r="F6124" s="34">
        <v>138932.03</v>
      </c>
      <c r="G6124" s="34">
        <v>0</v>
      </c>
      <c r="H6124" s="34">
        <v>59680.27</v>
      </c>
      <c r="I6124" s="34">
        <v>0</v>
      </c>
      <c r="J6124" s="35">
        <f t="shared" si="665"/>
        <v>138932.03</v>
      </c>
      <c r="K6124" s="35">
        <f t="shared" si="666"/>
        <v>79251.760000000009</v>
      </c>
      <c r="L6124" s="35">
        <f t="shared" si="667"/>
        <v>79251.760000000009</v>
      </c>
      <c r="M6124" s="36">
        <f t="shared" si="668"/>
        <v>0.5704354856112015</v>
      </c>
      <c r="N6124" s="37">
        <f t="shared" si="669"/>
        <v>2025</v>
      </c>
      <c r="O6124" s="38" t="str">
        <f t="shared" si="670"/>
        <v>Q4</v>
      </c>
      <c r="P6124" s="37">
        <f t="shared" si="671"/>
        <v>12</v>
      </c>
    </row>
    <row r="6125" spans="1:16" x14ac:dyDescent="0.25">
      <c r="A6125" s="31">
        <v>45992</v>
      </c>
      <c r="B6125" s="32" t="s">
        <v>81</v>
      </c>
      <c r="C6125" s="32" t="s">
        <v>75</v>
      </c>
      <c r="D6125" s="32" t="s">
        <v>77</v>
      </c>
      <c r="E6125" s="33">
        <v>191</v>
      </c>
      <c r="F6125" s="34">
        <v>148919.29999999999</v>
      </c>
      <c r="G6125" s="34">
        <v>26540.32</v>
      </c>
      <c r="H6125" s="34">
        <v>62327.839999999997</v>
      </c>
      <c r="I6125" s="34">
        <v>0</v>
      </c>
      <c r="J6125" s="35">
        <f t="shared" si="665"/>
        <v>122378.97999999998</v>
      </c>
      <c r="K6125" s="35">
        <f t="shared" si="666"/>
        <v>60051.139999999985</v>
      </c>
      <c r="L6125" s="35">
        <f t="shared" si="667"/>
        <v>60051.139999999985</v>
      </c>
      <c r="M6125" s="36">
        <f t="shared" si="668"/>
        <v>0.49069815747769752</v>
      </c>
      <c r="N6125" s="37">
        <f t="shared" si="669"/>
        <v>2025</v>
      </c>
      <c r="O6125" s="38" t="str">
        <f t="shared" si="670"/>
        <v>Q4</v>
      </c>
      <c r="P6125" s="37">
        <f t="shared" si="671"/>
        <v>12</v>
      </c>
    </row>
    <row r="6126" spans="1:16" x14ac:dyDescent="0.25">
      <c r="A6126" s="31">
        <v>45992</v>
      </c>
      <c r="B6126" s="32" t="s">
        <v>81</v>
      </c>
      <c r="C6126" s="32" t="s">
        <v>78</v>
      </c>
      <c r="D6126" s="32" t="s">
        <v>76</v>
      </c>
      <c r="E6126" s="33">
        <v>636</v>
      </c>
      <c r="F6126" s="34">
        <v>496697.38</v>
      </c>
      <c r="G6126" s="34">
        <v>0</v>
      </c>
      <c r="H6126" s="34">
        <v>210565.62</v>
      </c>
      <c r="I6126" s="34">
        <v>0</v>
      </c>
      <c r="J6126" s="35">
        <f t="shared" si="665"/>
        <v>496697.38</v>
      </c>
      <c r="K6126" s="35">
        <f t="shared" si="666"/>
        <v>286131.76</v>
      </c>
      <c r="L6126" s="35">
        <f t="shared" si="667"/>
        <v>286131.76</v>
      </c>
      <c r="M6126" s="36">
        <f t="shared" si="668"/>
        <v>0.57606859130201171</v>
      </c>
      <c r="N6126" s="37">
        <f t="shared" si="669"/>
        <v>2025</v>
      </c>
      <c r="O6126" s="38" t="str">
        <f t="shared" si="670"/>
        <v>Q4</v>
      </c>
      <c r="P6126" s="37">
        <f t="shared" si="671"/>
        <v>12</v>
      </c>
    </row>
    <row r="6127" spans="1:16" x14ac:dyDescent="0.25">
      <c r="A6127" s="31">
        <v>45992</v>
      </c>
      <c r="B6127" s="32" t="s">
        <v>81</v>
      </c>
      <c r="C6127" s="32" t="s">
        <v>78</v>
      </c>
      <c r="D6127" s="32" t="s">
        <v>77</v>
      </c>
      <c r="E6127" s="33">
        <v>248</v>
      </c>
      <c r="F6127" s="34">
        <v>181991.18</v>
      </c>
      <c r="G6127" s="34">
        <v>23314.37</v>
      </c>
      <c r="H6127" s="34">
        <v>77526.83</v>
      </c>
      <c r="I6127" s="34">
        <v>0</v>
      </c>
      <c r="J6127" s="35">
        <f t="shared" si="665"/>
        <v>158676.81</v>
      </c>
      <c r="K6127" s="35">
        <f t="shared" si="666"/>
        <v>81149.98</v>
      </c>
      <c r="L6127" s="35">
        <f t="shared" si="667"/>
        <v>81149.98</v>
      </c>
      <c r="M6127" s="36">
        <f t="shared" si="668"/>
        <v>0.51141675963866429</v>
      </c>
      <c r="N6127" s="37">
        <f t="shared" si="669"/>
        <v>2025</v>
      </c>
      <c r="O6127" s="38" t="str">
        <f t="shared" si="670"/>
        <v>Q4</v>
      </c>
      <c r="P6127" s="37">
        <f t="shared" si="671"/>
        <v>12</v>
      </c>
    </row>
    <row r="6128" spans="1:16" x14ac:dyDescent="0.25">
      <c r="A6128" s="31">
        <v>45992</v>
      </c>
      <c r="B6128" s="32" t="s">
        <v>81</v>
      </c>
      <c r="C6128" s="32" t="s">
        <v>79</v>
      </c>
      <c r="D6128" s="32" t="s">
        <v>76</v>
      </c>
      <c r="E6128" s="33">
        <v>49</v>
      </c>
      <c r="F6128" s="34">
        <v>42104.38</v>
      </c>
      <c r="G6128" s="34">
        <v>0</v>
      </c>
      <c r="H6128" s="34">
        <v>18128.740000000002</v>
      </c>
      <c r="I6128" s="34">
        <v>0</v>
      </c>
      <c r="J6128" s="35">
        <f t="shared" si="665"/>
        <v>42104.38</v>
      </c>
      <c r="K6128" s="35">
        <f t="shared" si="666"/>
        <v>23975.639999999996</v>
      </c>
      <c r="L6128" s="35">
        <f t="shared" si="667"/>
        <v>23975.639999999996</v>
      </c>
      <c r="M6128" s="36">
        <f t="shared" si="668"/>
        <v>0.56943339386543623</v>
      </c>
      <c r="N6128" s="37">
        <f t="shared" si="669"/>
        <v>2025</v>
      </c>
      <c r="O6128" s="38" t="str">
        <f t="shared" si="670"/>
        <v>Q4</v>
      </c>
      <c r="P6128" s="37">
        <f t="shared" si="671"/>
        <v>12</v>
      </c>
    </row>
    <row r="6129" spans="1:16" x14ac:dyDescent="0.25">
      <c r="A6129" s="31">
        <v>45992</v>
      </c>
      <c r="B6129" s="32" t="s">
        <v>81</v>
      </c>
      <c r="C6129" s="32" t="s">
        <v>79</v>
      </c>
      <c r="D6129" s="32" t="s">
        <v>77</v>
      </c>
      <c r="E6129" s="33">
        <v>70</v>
      </c>
      <c r="F6129" s="34">
        <v>51890.91</v>
      </c>
      <c r="G6129" s="34">
        <v>7635.05</v>
      </c>
      <c r="H6129" s="34">
        <v>22422.06</v>
      </c>
      <c r="I6129" s="34">
        <v>0</v>
      </c>
      <c r="J6129" s="35">
        <f t="shared" si="665"/>
        <v>44255.86</v>
      </c>
      <c r="K6129" s="35">
        <f t="shared" si="666"/>
        <v>21833.8</v>
      </c>
      <c r="L6129" s="35">
        <f t="shared" si="667"/>
        <v>21833.8</v>
      </c>
      <c r="M6129" s="36">
        <f t="shared" si="668"/>
        <v>0.49335387449255308</v>
      </c>
      <c r="N6129" s="37">
        <f t="shared" si="669"/>
        <v>2025</v>
      </c>
      <c r="O6129" s="38" t="str">
        <f t="shared" si="670"/>
        <v>Q4</v>
      </c>
      <c r="P6129" s="37">
        <f t="shared" si="671"/>
        <v>12</v>
      </c>
    </row>
    <row r="6130" spans="1:16" x14ac:dyDescent="0.25">
      <c r="A6130" s="31">
        <v>45992</v>
      </c>
      <c r="B6130" s="32" t="s">
        <v>82</v>
      </c>
      <c r="C6130" s="32" t="s">
        <v>86</v>
      </c>
      <c r="D6130" s="32" t="s">
        <v>76</v>
      </c>
      <c r="E6130" s="33">
        <v>599</v>
      </c>
      <c r="F6130" s="34">
        <v>67126.3</v>
      </c>
      <c r="G6130" s="34">
        <v>0</v>
      </c>
      <c r="H6130" s="34">
        <v>52799.4</v>
      </c>
      <c r="I6130" s="34">
        <v>7692.25</v>
      </c>
      <c r="J6130" s="35">
        <f t="shared" si="665"/>
        <v>67126.3</v>
      </c>
      <c r="K6130" s="35">
        <f t="shared" si="666"/>
        <v>14326.900000000001</v>
      </c>
      <c r="L6130" s="35">
        <f t="shared" si="667"/>
        <v>6634.6500000000015</v>
      </c>
      <c r="M6130" s="36">
        <f t="shared" si="668"/>
        <v>0.21343199312341066</v>
      </c>
      <c r="N6130" s="37">
        <f t="shared" si="669"/>
        <v>2025</v>
      </c>
      <c r="O6130" s="38" t="str">
        <f t="shared" si="670"/>
        <v>Q4</v>
      </c>
      <c r="P6130" s="37">
        <f t="shared" si="671"/>
        <v>12</v>
      </c>
    </row>
    <row r="6131" spans="1:16" x14ac:dyDescent="0.25">
      <c r="A6131" s="31">
        <v>45992</v>
      </c>
      <c r="B6131" s="32" t="s">
        <v>82</v>
      </c>
      <c r="C6131" s="32" t="s">
        <v>86</v>
      </c>
      <c r="D6131" s="32" t="s">
        <v>77</v>
      </c>
      <c r="E6131" s="33">
        <v>605</v>
      </c>
      <c r="F6131" s="34">
        <v>69602.740000000005</v>
      </c>
      <c r="G6131" s="34">
        <v>11827.94</v>
      </c>
      <c r="H6131" s="34">
        <v>53970.26</v>
      </c>
      <c r="I6131" s="34">
        <v>6663.86</v>
      </c>
      <c r="J6131" s="35">
        <f t="shared" si="665"/>
        <v>57774.8</v>
      </c>
      <c r="K6131" s="35">
        <f t="shared" si="666"/>
        <v>3804.5400000000009</v>
      </c>
      <c r="L6131" s="35">
        <f t="shared" si="667"/>
        <v>-2859.3199999999988</v>
      </c>
      <c r="M6131" s="36">
        <f t="shared" si="668"/>
        <v>6.585120156192667E-2</v>
      </c>
      <c r="N6131" s="37">
        <f t="shared" si="669"/>
        <v>2025</v>
      </c>
      <c r="O6131" s="38" t="str">
        <f t="shared" si="670"/>
        <v>Q4</v>
      </c>
      <c r="P6131" s="37">
        <f t="shared" si="671"/>
        <v>12</v>
      </c>
    </row>
    <row r="6132" spans="1:16" x14ac:dyDescent="0.25">
      <c r="A6132" s="31">
        <v>45992</v>
      </c>
      <c r="B6132" s="32" t="s">
        <v>82</v>
      </c>
      <c r="C6132" s="32" t="s">
        <v>75</v>
      </c>
      <c r="D6132" s="32" t="s">
        <v>76</v>
      </c>
      <c r="E6132" s="33">
        <v>511</v>
      </c>
      <c r="F6132" s="34">
        <v>57468.62</v>
      </c>
      <c r="G6132" s="34">
        <v>0</v>
      </c>
      <c r="H6132" s="34">
        <v>45106.6</v>
      </c>
      <c r="I6132" s="34">
        <v>0</v>
      </c>
      <c r="J6132" s="35">
        <f t="shared" si="665"/>
        <v>57468.62</v>
      </c>
      <c r="K6132" s="35">
        <f t="shared" si="666"/>
        <v>12362.020000000004</v>
      </c>
      <c r="L6132" s="35">
        <f t="shared" si="667"/>
        <v>12362.020000000004</v>
      </c>
      <c r="M6132" s="36">
        <f t="shared" si="668"/>
        <v>0.2151090455974061</v>
      </c>
      <c r="N6132" s="37">
        <f t="shared" si="669"/>
        <v>2025</v>
      </c>
      <c r="O6132" s="38" t="str">
        <f t="shared" si="670"/>
        <v>Q4</v>
      </c>
      <c r="P6132" s="37">
        <f t="shared" si="671"/>
        <v>12</v>
      </c>
    </row>
    <row r="6133" spans="1:16" x14ac:dyDescent="0.25">
      <c r="A6133" s="31">
        <v>45992</v>
      </c>
      <c r="B6133" s="32" t="s">
        <v>82</v>
      </c>
      <c r="C6133" s="32" t="s">
        <v>75</v>
      </c>
      <c r="D6133" s="32" t="s">
        <v>77</v>
      </c>
      <c r="E6133" s="33">
        <v>482</v>
      </c>
      <c r="F6133" s="34">
        <v>56793.55</v>
      </c>
      <c r="G6133" s="34">
        <v>10516.64</v>
      </c>
      <c r="H6133" s="34">
        <v>43089.39</v>
      </c>
      <c r="I6133" s="34">
        <v>0</v>
      </c>
      <c r="J6133" s="35">
        <f t="shared" si="665"/>
        <v>46276.91</v>
      </c>
      <c r="K6133" s="35">
        <f t="shared" si="666"/>
        <v>3187.5200000000041</v>
      </c>
      <c r="L6133" s="35">
        <f t="shared" si="667"/>
        <v>3187.5200000000041</v>
      </c>
      <c r="M6133" s="36">
        <f t="shared" si="668"/>
        <v>6.8879274783039832E-2</v>
      </c>
      <c r="N6133" s="37">
        <f t="shared" si="669"/>
        <v>2025</v>
      </c>
      <c r="O6133" s="38" t="str">
        <f t="shared" si="670"/>
        <v>Q4</v>
      </c>
      <c r="P6133" s="37">
        <f t="shared" si="671"/>
        <v>12</v>
      </c>
    </row>
    <row r="6134" spans="1:16" x14ac:dyDescent="0.25">
      <c r="A6134" s="31">
        <v>45992</v>
      </c>
      <c r="B6134" s="32" t="s">
        <v>82</v>
      </c>
      <c r="C6134" s="32" t="s">
        <v>78</v>
      </c>
      <c r="D6134" s="32" t="s">
        <v>76</v>
      </c>
      <c r="E6134" s="33">
        <v>2551</v>
      </c>
      <c r="F6134" s="34">
        <v>304053.09999999998</v>
      </c>
      <c r="G6134" s="34">
        <v>0</v>
      </c>
      <c r="H6134" s="34">
        <v>236602.74</v>
      </c>
      <c r="I6134" s="34">
        <v>0</v>
      </c>
      <c r="J6134" s="35">
        <f t="shared" si="665"/>
        <v>304053.09999999998</v>
      </c>
      <c r="K6134" s="35">
        <f t="shared" si="666"/>
        <v>67450.359999999986</v>
      </c>
      <c r="L6134" s="35">
        <f t="shared" si="667"/>
        <v>67450.359999999986</v>
      </c>
      <c r="M6134" s="36">
        <f t="shared" si="668"/>
        <v>0.22183743563213132</v>
      </c>
      <c r="N6134" s="37">
        <f t="shared" si="669"/>
        <v>2025</v>
      </c>
      <c r="O6134" s="38" t="str">
        <f t="shared" si="670"/>
        <v>Q4</v>
      </c>
      <c r="P6134" s="37">
        <f t="shared" si="671"/>
        <v>12</v>
      </c>
    </row>
    <row r="6135" spans="1:16" x14ac:dyDescent="0.25">
      <c r="A6135" s="31">
        <v>45992</v>
      </c>
      <c r="B6135" s="32" t="s">
        <v>82</v>
      </c>
      <c r="C6135" s="32" t="s">
        <v>78</v>
      </c>
      <c r="D6135" s="32" t="s">
        <v>77</v>
      </c>
      <c r="E6135" s="33">
        <v>1033</v>
      </c>
      <c r="F6135" s="34">
        <v>127483.67</v>
      </c>
      <c r="G6135" s="34">
        <v>17076.34</v>
      </c>
      <c r="H6135" s="34">
        <v>99248.2</v>
      </c>
      <c r="I6135" s="34">
        <v>0</v>
      </c>
      <c r="J6135" s="35">
        <f t="shared" si="665"/>
        <v>110407.33</v>
      </c>
      <c r="K6135" s="35">
        <f t="shared" si="666"/>
        <v>11159.130000000005</v>
      </c>
      <c r="L6135" s="35">
        <f t="shared" si="667"/>
        <v>11159.130000000005</v>
      </c>
      <c r="M6135" s="36">
        <f t="shared" si="668"/>
        <v>0.10107236539458027</v>
      </c>
      <c r="N6135" s="37">
        <f t="shared" si="669"/>
        <v>2025</v>
      </c>
      <c r="O6135" s="38" t="str">
        <f t="shared" si="670"/>
        <v>Q4</v>
      </c>
      <c r="P6135" s="37">
        <f t="shared" si="671"/>
        <v>12</v>
      </c>
    </row>
    <row r="6136" spans="1:16" x14ac:dyDescent="0.25">
      <c r="A6136" s="31">
        <v>45992</v>
      </c>
      <c r="B6136" s="32" t="s">
        <v>82</v>
      </c>
      <c r="C6136" s="32" t="s">
        <v>79</v>
      </c>
      <c r="D6136" s="32" t="s">
        <v>76</v>
      </c>
      <c r="E6136" s="33">
        <v>169</v>
      </c>
      <c r="F6136" s="34">
        <v>18598.2</v>
      </c>
      <c r="G6136" s="34">
        <v>0</v>
      </c>
      <c r="H6136" s="34">
        <v>14666.7</v>
      </c>
      <c r="I6136" s="34">
        <v>0</v>
      </c>
      <c r="J6136" s="35">
        <f t="shared" si="665"/>
        <v>18598.2</v>
      </c>
      <c r="K6136" s="35">
        <f t="shared" si="666"/>
        <v>3931.5</v>
      </c>
      <c r="L6136" s="35">
        <f t="shared" si="667"/>
        <v>3931.5</v>
      </c>
      <c r="M6136" s="36">
        <f t="shared" si="668"/>
        <v>0.21139142497661062</v>
      </c>
      <c r="N6136" s="37">
        <f t="shared" si="669"/>
        <v>2025</v>
      </c>
      <c r="O6136" s="38" t="str">
        <f t="shared" si="670"/>
        <v>Q4</v>
      </c>
      <c r="P6136" s="37">
        <f t="shared" si="671"/>
        <v>12</v>
      </c>
    </row>
    <row r="6137" spans="1:16" x14ac:dyDescent="0.25">
      <c r="A6137" s="31">
        <v>45992</v>
      </c>
      <c r="B6137" s="32" t="s">
        <v>82</v>
      </c>
      <c r="C6137" s="32" t="s">
        <v>79</v>
      </c>
      <c r="D6137" s="32" t="s">
        <v>77</v>
      </c>
      <c r="E6137" s="33">
        <v>127</v>
      </c>
      <c r="F6137" s="34">
        <v>15881.76</v>
      </c>
      <c r="G6137" s="34">
        <v>2724.26</v>
      </c>
      <c r="H6137" s="34">
        <v>12230.73</v>
      </c>
      <c r="I6137" s="34">
        <v>0</v>
      </c>
      <c r="J6137" s="35">
        <f t="shared" si="665"/>
        <v>13157.5</v>
      </c>
      <c r="K6137" s="35">
        <f t="shared" si="666"/>
        <v>926.77000000000044</v>
      </c>
      <c r="L6137" s="35">
        <f t="shared" si="667"/>
        <v>926.77000000000044</v>
      </c>
      <c r="M6137" s="36">
        <f t="shared" si="668"/>
        <v>7.0436633098993007E-2</v>
      </c>
      <c r="N6137" s="37">
        <f t="shared" si="669"/>
        <v>2025</v>
      </c>
      <c r="O6137" s="38" t="str">
        <f t="shared" si="670"/>
        <v>Q4</v>
      </c>
      <c r="P6137" s="37">
        <f t="shared" si="671"/>
        <v>12</v>
      </c>
    </row>
    <row r="6138" spans="1:16" x14ac:dyDescent="0.25">
      <c r="A6138" s="31">
        <v>45992</v>
      </c>
      <c r="B6138" s="32" t="s">
        <v>83</v>
      </c>
      <c r="C6138" s="32" t="s">
        <v>86</v>
      </c>
      <c r="D6138" s="32" t="s">
        <v>76</v>
      </c>
      <c r="E6138" s="33">
        <v>228</v>
      </c>
      <c r="F6138" s="34">
        <v>166806.32999999999</v>
      </c>
      <c r="G6138" s="34">
        <v>0</v>
      </c>
      <c r="H6138" s="34">
        <v>84630.05</v>
      </c>
      <c r="I6138" s="34">
        <v>19128.63</v>
      </c>
      <c r="J6138" s="35">
        <f t="shared" si="665"/>
        <v>166806.32999999999</v>
      </c>
      <c r="K6138" s="35">
        <f t="shared" si="666"/>
        <v>82176.279999999984</v>
      </c>
      <c r="L6138" s="35">
        <f t="shared" si="667"/>
        <v>63047.64999999998</v>
      </c>
      <c r="M6138" s="36">
        <f t="shared" si="668"/>
        <v>0.49264485346569276</v>
      </c>
      <c r="N6138" s="37">
        <f t="shared" si="669"/>
        <v>2025</v>
      </c>
      <c r="O6138" s="38" t="str">
        <f t="shared" si="670"/>
        <v>Q4</v>
      </c>
      <c r="P6138" s="37">
        <f t="shared" si="671"/>
        <v>12</v>
      </c>
    </row>
    <row r="6139" spans="1:16" x14ac:dyDescent="0.25">
      <c r="A6139" s="31">
        <v>45992</v>
      </c>
      <c r="B6139" s="32" t="s">
        <v>83</v>
      </c>
      <c r="C6139" s="32" t="s">
        <v>86</v>
      </c>
      <c r="D6139" s="32" t="s">
        <v>77</v>
      </c>
      <c r="E6139" s="33">
        <v>237</v>
      </c>
      <c r="F6139" s="34">
        <v>138087.18</v>
      </c>
      <c r="G6139" s="34">
        <v>24233.8</v>
      </c>
      <c r="H6139" s="34">
        <v>69608.69</v>
      </c>
      <c r="I6139" s="34">
        <v>13129.42</v>
      </c>
      <c r="J6139" s="35">
        <f t="shared" si="665"/>
        <v>113853.37999999999</v>
      </c>
      <c r="K6139" s="35">
        <f t="shared" si="666"/>
        <v>44244.689999999988</v>
      </c>
      <c r="L6139" s="35">
        <f t="shared" si="667"/>
        <v>31115.26999999999</v>
      </c>
      <c r="M6139" s="36">
        <f t="shared" si="668"/>
        <v>0.38861112423715477</v>
      </c>
      <c r="N6139" s="37">
        <f t="shared" si="669"/>
        <v>2025</v>
      </c>
      <c r="O6139" s="38" t="str">
        <f t="shared" si="670"/>
        <v>Q4</v>
      </c>
      <c r="P6139" s="37">
        <f t="shared" si="671"/>
        <v>12</v>
      </c>
    </row>
    <row r="6140" spans="1:16" x14ac:dyDescent="0.25">
      <c r="A6140" s="31">
        <v>45992</v>
      </c>
      <c r="B6140" s="32" t="s">
        <v>83</v>
      </c>
      <c r="C6140" s="32" t="s">
        <v>75</v>
      </c>
      <c r="D6140" s="32" t="s">
        <v>76</v>
      </c>
      <c r="E6140" s="33">
        <v>194</v>
      </c>
      <c r="F6140" s="34">
        <v>144529.78</v>
      </c>
      <c r="G6140" s="34">
        <v>0</v>
      </c>
      <c r="H6140" s="34">
        <v>74232.36</v>
      </c>
      <c r="I6140" s="34">
        <v>0</v>
      </c>
      <c r="J6140" s="35">
        <f t="shared" si="665"/>
        <v>144529.78</v>
      </c>
      <c r="K6140" s="35">
        <f t="shared" si="666"/>
        <v>70297.42</v>
      </c>
      <c r="L6140" s="35">
        <f t="shared" si="667"/>
        <v>70297.42</v>
      </c>
      <c r="M6140" s="36">
        <f t="shared" si="668"/>
        <v>0.48638709614032483</v>
      </c>
      <c r="N6140" s="37">
        <f t="shared" si="669"/>
        <v>2025</v>
      </c>
      <c r="O6140" s="38" t="str">
        <f t="shared" si="670"/>
        <v>Q4</v>
      </c>
      <c r="P6140" s="37">
        <f t="shared" si="671"/>
        <v>12</v>
      </c>
    </row>
    <row r="6141" spans="1:16" x14ac:dyDescent="0.25">
      <c r="A6141" s="31">
        <v>45992</v>
      </c>
      <c r="B6141" s="32" t="s">
        <v>83</v>
      </c>
      <c r="C6141" s="32" t="s">
        <v>75</v>
      </c>
      <c r="D6141" s="32" t="s">
        <v>77</v>
      </c>
      <c r="E6141" s="33">
        <v>209</v>
      </c>
      <c r="F6141" s="34">
        <v>126532.9</v>
      </c>
      <c r="G6141" s="34">
        <v>22250.21</v>
      </c>
      <c r="H6141" s="34">
        <v>63102.97</v>
      </c>
      <c r="I6141" s="34">
        <v>0</v>
      </c>
      <c r="J6141" s="35">
        <f t="shared" si="665"/>
        <v>104282.69</v>
      </c>
      <c r="K6141" s="35">
        <f t="shared" si="666"/>
        <v>41179.72</v>
      </c>
      <c r="L6141" s="35">
        <f t="shared" si="667"/>
        <v>41179.72</v>
      </c>
      <c r="M6141" s="36">
        <f t="shared" si="668"/>
        <v>0.39488547907615351</v>
      </c>
      <c r="N6141" s="37">
        <f t="shared" si="669"/>
        <v>2025</v>
      </c>
      <c r="O6141" s="38" t="str">
        <f t="shared" si="670"/>
        <v>Q4</v>
      </c>
      <c r="P6141" s="37">
        <f t="shared" si="671"/>
        <v>12</v>
      </c>
    </row>
    <row r="6142" spans="1:16" x14ac:dyDescent="0.25">
      <c r="A6142" s="31">
        <v>45992</v>
      </c>
      <c r="B6142" s="32" t="s">
        <v>83</v>
      </c>
      <c r="C6142" s="32" t="s">
        <v>78</v>
      </c>
      <c r="D6142" s="32" t="s">
        <v>76</v>
      </c>
      <c r="E6142" s="33">
        <v>707</v>
      </c>
      <c r="F6142" s="34">
        <v>470212.87</v>
      </c>
      <c r="G6142" s="34">
        <v>0</v>
      </c>
      <c r="H6142" s="34">
        <v>236628.04</v>
      </c>
      <c r="I6142" s="34">
        <v>0</v>
      </c>
      <c r="J6142" s="35">
        <f t="shared" si="665"/>
        <v>470212.87</v>
      </c>
      <c r="K6142" s="35">
        <f t="shared" si="666"/>
        <v>233584.83</v>
      </c>
      <c r="L6142" s="35">
        <f t="shared" si="667"/>
        <v>233584.83</v>
      </c>
      <c r="M6142" s="36">
        <f t="shared" si="668"/>
        <v>0.49676400818208144</v>
      </c>
      <c r="N6142" s="37">
        <f t="shared" si="669"/>
        <v>2025</v>
      </c>
      <c r="O6142" s="38" t="str">
        <f t="shared" si="670"/>
        <v>Q4</v>
      </c>
      <c r="P6142" s="37">
        <f t="shared" si="671"/>
        <v>12</v>
      </c>
    </row>
    <row r="6143" spans="1:16" x14ac:dyDescent="0.25">
      <c r="A6143" s="31">
        <v>45992</v>
      </c>
      <c r="B6143" s="32" t="s">
        <v>83</v>
      </c>
      <c r="C6143" s="32" t="s">
        <v>78</v>
      </c>
      <c r="D6143" s="32" t="s">
        <v>77</v>
      </c>
      <c r="E6143" s="33">
        <v>281</v>
      </c>
      <c r="F6143" s="34">
        <v>183947.55</v>
      </c>
      <c r="G6143" s="34">
        <v>24347.41</v>
      </c>
      <c r="H6143" s="34">
        <v>93687.89</v>
      </c>
      <c r="I6143" s="34">
        <v>0</v>
      </c>
      <c r="J6143" s="35">
        <f t="shared" si="665"/>
        <v>159600.13999999998</v>
      </c>
      <c r="K6143" s="35">
        <f t="shared" si="666"/>
        <v>65912.249999999985</v>
      </c>
      <c r="L6143" s="35">
        <f t="shared" si="667"/>
        <v>65912.249999999985</v>
      </c>
      <c r="M6143" s="36">
        <f t="shared" si="668"/>
        <v>0.41298366029002226</v>
      </c>
      <c r="N6143" s="37">
        <f t="shared" si="669"/>
        <v>2025</v>
      </c>
      <c r="O6143" s="38" t="str">
        <f t="shared" si="670"/>
        <v>Q4</v>
      </c>
      <c r="P6143" s="37">
        <f t="shared" si="671"/>
        <v>12</v>
      </c>
    </row>
    <row r="6144" spans="1:16" x14ac:dyDescent="0.25">
      <c r="A6144" s="31">
        <v>45992</v>
      </c>
      <c r="B6144" s="32" t="s">
        <v>83</v>
      </c>
      <c r="C6144" s="32" t="s">
        <v>79</v>
      </c>
      <c r="D6144" s="32" t="s">
        <v>76</v>
      </c>
      <c r="E6144" s="33">
        <v>81</v>
      </c>
      <c r="F6144" s="34">
        <v>53742.12</v>
      </c>
      <c r="G6144" s="34">
        <v>0</v>
      </c>
      <c r="H6144" s="34">
        <v>26939.97</v>
      </c>
      <c r="I6144" s="34">
        <v>0</v>
      </c>
      <c r="J6144" s="35">
        <f t="shared" si="665"/>
        <v>53742.12</v>
      </c>
      <c r="K6144" s="35">
        <f t="shared" si="666"/>
        <v>26802.15</v>
      </c>
      <c r="L6144" s="35">
        <f t="shared" si="667"/>
        <v>26802.15</v>
      </c>
      <c r="M6144" s="36">
        <f t="shared" si="668"/>
        <v>0.4987177655068315</v>
      </c>
      <c r="N6144" s="37">
        <f t="shared" si="669"/>
        <v>2025</v>
      </c>
      <c r="O6144" s="38" t="str">
        <f t="shared" si="670"/>
        <v>Q4</v>
      </c>
      <c r="P6144" s="37">
        <f t="shared" si="671"/>
        <v>12</v>
      </c>
    </row>
    <row r="6145" spans="1:16" x14ac:dyDescent="0.25">
      <c r="A6145" s="31">
        <v>45992</v>
      </c>
      <c r="B6145" s="32" t="s">
        <v>83</v>
      </c>
      <c r="C6145" s="32" t="s">
        <v>79</v>
      </c>
      <c r="D6145" s="32" t="s">
        <v>77</v>
      </c>
      <c r="E6145" s="33">
        <v>68</v>
      </c>
      <c r="F6145" s="34">
        <v>41964.480000000003</v>
      </c>
      <c r="G6145" s="34">
        <v>6549.39</v>
      </c>
      <c r="H6145" s="34">
        <v>20673.599999999999</v>
      </c>
      <c r="I6145" s="34">
        <v>0</v>
      </c>
      <c r="J6145" s="35">
        <f t="shared" si="665"/>
        <v>35415.090000000004</v>
      </c>
      <c r="K6145" s="35">
        <f t="shared" si="666"/>
        <v>14741.490000000005</v>
      </c>
      <c r="L6145" s="35">
        <f t="shared" si="667"/>
        <v>14741.490000000005</v>
      </c>
      <c r="M6145" s="36">
        <f t="shared" si="668"/>
        <v>0.41624883630113613</v>
      </c>
      <c r="N6145" s="37">
        <f t="shared" si="669"/>
        <v>2025</v>
      </c>
      <c r="O6145" s="38" t="str">
        <f t="shared" si="670"/>
        <v>Q4</v>
      </c>
      <c r="P6145" s="37">
        <f t="shared" si="671"/>
        <v>12</v>
      </c>
    </row>
    <row r="6146" spans="1:16" x14ac:dyDescent="0.25">
      <c r="A6146" s="31">
        <v>45992</v>
      </c>
      <c r="B6146" s="32" t="s">
        <v>84</v>
      </c>
      <c r="C6146" s="32" t="s">
        <v>86</v>
      </c>
      <c r="D6146" s="32" t="s">
        <v>76</v>
      </c>
      <c r="E6146" s="33">
        <v>145</v>
      </c>
      <c r="F6146" s="34">
        <v>658334.81999999995</v>
      </c>
      <c r="G6146" s="34">
        <v>0</v>
      </c>
      <c r="H6146" s="34">
        <v>519056.92</v>
      </c>
      <c r="I6146" s="34">
        <v>75706.39</v>
      </c>
      <c r="J6146" s="35">
        <f t="shared" ref="J6146:J6161" si="672">F6146-G6146</f>
        <v>658334.81999999995</v>
      </c>
      <c r="K6146" s="35">
        <f t="shared" ref="K6146:K6209" si="673">J6146-H6146</f>
        <v>139277.89999999997</v>
      </c>
      <c r="L6146" s="35">
        <f t="shared" ref="L6146:L6209" si="674">K6146-I6146</f>
        <v>63571.509999999966</v>
      </c>
      <c r="M6146" s="36">
        <f t="shared" ref="M6146:M6161" si="675">IF(J6146=0,0,K6146/J6146)</f>
        <v>0.21156088933591569</v>
      </c>
      <c r="N6146" s="37">
        <f t="shared" ref="N6146:N6161" si="676">YEAR(A6146)</f>
        <v>2025</v>
      </c>
      <c r="O6146" s="38" t="str">
        <f t="shared" ref="O6146:O6161" si="677">"Q"&amp;ROUNDUP(MONTH(A6146)/3,0)</f>
        <v>Q4</v>
      </c>
      <c r="P6146" s="37">
        <f t="shared" ref="P6146:P6161" si="678">MONTH(A6146)</f>
        <v>12</v>
      </c>
    </row>
    <row r="6147" spans="1:16" x14ac:dyDescent="0.25">
      <c r="A6147" s="31">
        <v>45992</v>
      </c>
      <c r="B6147" s="32" t="s">
        <v>84</v>
      </c>
      <c r="C6147" s="32" t="s">
        <v>86</v>
      </c>
      <c r="D6147" s="32" t="s">
        <v>77</v>
      </c>
      <c r="E6147" s="33">
        <v>157</v>
      </c>
      <c r="F6147" s="34">
        <v>654735.26</v>
      </c>
      <c r="G6147" s="34">
        <v>111562.06</v>
      </c>
      <c r="H6147" s="34">
        <v>516885.86</v>
      </c>
      <c r="I6147" s="34">
        <v>62569.06</v>
      </c>
      <c r="J6147" s="35">
        <f t="shared" si="672"/>
        <v>543173.19999999995</v>
      </c>
      <c r="K6147" s="35">
        <f t="shared" si="673"/>
        <v>26287.339999999967</v>
      </c>
      <c r="L6147" s="35">
        <f t="shared" si="674"/>
        <v>-36281.72000000003</v>
      </c>
      <c r="M6147" s="36">
        <f t="shared" si="675"/>
        <v>4.8395870783020906E-2</v>
      </c>
      <c r="N6147" s="37">
        <f t="shared" si="676"/>
        <v>2025</v>
      </c>
      <c r="O6147" s="38" t="str">
        <f t="shared" si="677"/>
        <v>Q4</v>
      </c>
      <c r="P6147" s="37">
        <f t="shared" si="678"/>
        <v>12</v>
      </c>
    </row>
    <row r="6148" spans="1:16" x14ac:dyDescent="0.25">
      <c r="A6148" s="31">
        <v>45992</v>
      </c>
      <c r="B6148" s="32" t="s">
        <v>84</v>
      </c>
      <c r="C6148" s="32" t="s">
        <v>75</v>
      </c>
      <c r="D6148" s="32" t="s">
        <v>76</v>
      </c>
      <c r="E6148" s="33">
        <v>112</v>
      </c>
      <c r="F6148" s="34">
        <v>499964.7</v>
      </c>
      <c r="G6148" s="34">
        <v>0</v>
      </c>
      <c r="H6148" s="34">
        <v>388666.51</v>
      </c>
      <c r="I6148" s="34">
        <v>0</v>
      </c>
      <c r="J6148" s="35">
        <f t="shared" si="672"/>
        <v>499964.7</v>
      </c>
      <c r="K6148" s="35">
        <f t="shared" si="673"/>
        <v>111298.19</v>
      </c>
      <c r="L6148" s="35">
        <f t="shared" si="674"/>
        <v>111298.19</v>
      </c>
      <c r="M6148" s="36">
        <f t="shared" si="675"/>
        <v>0.22261209641400684</v>
      </c>
      <c r="N6148" s="37">
        <f t="shared" si="676"/>
        <v>2025</v>
      </c>
      <c r="O6148" s="38" t="str">
        <f t="shared" si="677"/>
        <v>Q4</v>
      </c>
      <c r="P6148" s="37">
        <f t="shared" si="678"/>
        <v>12</v>
      </c>
    </row>
    <row r="6149" spans="1:16" x14ac:dyDescent="0.25">
      <c r="A6149" s="31">
        <v>45992</v>
      </c>
      <c r="B6149" s="32" t="s">
        <v>84</v>
      </c>
      <c r="C6149" s="32" t="s">
        <v>75</v>
      </c>
      <c r="D6149" s="32" t="s">
        <v>77</v>
      </c>
      <c r="E6149" s="33">
        <v>125</v>
      </c>
      <c r="F6149" s="34">
        <v>584956.19999999995</v>
      </c>
      <c r="G6149" s="34">
        <v>101762.33</v>
      </c>
      <c r="H6149" s="34">
        <v>449928.59</v>
      </c>
      <c r="I6149" s="34">
        <v>0</v>
      </c>
      <c r="J6149" s="35">
        <f t="shared" si="672"/>
        <v>483193.86999999994</v>
      </c>
      <c r="K6149" s="35">
        <f t="shared" si="673"/>
        <v>33265.279999999912</v>
      </c>
      <c r="L6149" s="35">
        <f t="shared" si="674"/>
        <v>33265.279999999912</v>
      </c>
      <c r="M6149" s="36">
        <f t="shared" si="675"/>
        <v>6.884458198941952E-2</v>
      </c>
      <c r="N6149" s="37">
        <f t="shared" si="676"/>
        <v>2025</v>
      </c>
      <c r="O6149" s="38" t="str">
        <f t="shared" si="677"/>
        <v>Q4</v>
      </c>
      <c r="P6149" s="37">
        <f t="shared" si="678"/>
        <v>12</v>
      </c>
    </row>
    <row r="6150" spans="1:16" x14ac:dyDescent="0.25">
      <c r="A6150" s="31">
        <v>45992</v>
      </c>
      <c r="B6150" s="32" t="s">
        <v>84</v>
      </c>
      <c r="C6150" s="32" t="s">
        <v>78</v>
      </c>
      <c r="D6150" s="32" t="s">
        <v>76</v>
      </c>
      <c r="E6150" s="33">
        <v>244</v>
      </c>
      <c r="F6150" s="34">
        <v>1038363.67</v>
      </c>
      <c r="G6150" s="34">
        <v>0</v>
      </c>
      <c r="H6150" s="34">
        <v>814468.45</v>
      </c>
      <c r="I6150" s="34">
        <v>0</v>
      </c>
      <c r="J6150" s="35">
        <f t="shared" si="672"/>
        <v>1038363.67</v>
      </c>
      <c r="K6150" s="35">
        <f t="shared" si="673"/>
        <v>223895.22000000009</v>
      </c>
      <c r="L6150" s="35">
        <f t="shared" si="674"/>
        <v>223895.22000000009</v>
      </c>
      <c r="M6150" s="36">
        <f t="shared" si="675"/>
        <v>0.21562312556640206</v>
      </c>
      <c r="N6150" s="37">
        <f t="shared" si="676"/>
        <v>2025</v>
      </c>
      <c r="O6150" s="38" t="str">
        <f t="shared" si="677"/>
        <v>Q4</v>
      </c>
      <c r="P6150" s="37">
        <f t="shared" si="678"/>
        <v>12</v>
      </c>
    </row>
    <row r="6151" spans="1:16" x14ac:dyDescent="0.25">
      <c r="A6151" s="31">
        <v>45992</v>
      </c>
      <c r="B6151" s="32" t="s">
        <v>84</v>
      </c>
      <c r="C6151" s="32" t="s">
        <v>78</v>
      </c>
      <c r="D6151" s="32" t="s">
        <v>77</v>
      </c>
      <c r="E6151" s="33">
        <v>103</v>
      </c>
      <c r="F6151" s="34">
        <v>444045.21</v>
      </c>
      <c r="G6151" s="34">
        <v>60395.68</v>
      </c>
      <c r="H6151" s="34">
        <v>351500.32</v>
      </c>
      <c r="I6151" s="34">
        <v>0</v>
      </c>
      <c r="J6151" s="35">
        <f t="shared" si="672"/>
        <v>383649.53</v>
      </c>
      <c r="K6151" s="35">
        <f t="shared" si="673"/>
        <v>32149.210000000021</v>
      </c>
      <c r="L6151" s="35">
        <f t="shared" si="674"/>
        <v>32149.210000000021</v>
      </c>
      <c r="M6151" s="36">
        <f t="shared" si="675"/>
        <v>8.3798382341299937E-2</v>
      </c>
      <c r="N6151" s="37">
        <f t="shared" si="676"/>
        <v>2025</v>
      </c>
      <c r="O6151" s="38" t="str">
        <f t="shared" si="677"/>
        <v>Q4</v>
      </c>
      <c r="P6151" s="37">
        <f t="shared" si="678"/>
        <v>12</v>
      </c>
    </row>
    <row r="6152" spans="1:16" x14ac:dyDescent="0.25">
      <c r="A6152" s="31">
        <v>45992</v>
      </c>
      <c r="B6152" s="32" t="s">
        <v>84</v>
      </c>
      <c r="C6152" s="32" t="s">
        <v>79</v>
      </c>
      <c r="D6152" s="32" t="s">
        <v>76</v>
      </c>
      <c r="E6152" s="33">
        <v>35</v>
      </c>
      <c r="F6152" s="34">
        <v>163554.43</v>
      </c>
      <c r="G6152" s="34">
        <v>0</v>
      </c>
      <c r="H6152" s="34">
        <v>132127.32</v>
      </c>
      <c r="I6152" s="34">
        <v>0</v>
      </c>
      <c r="J6152" s="35">
        <f t="shared" si="672"/>
        <v>163554.43</v>
      </c>
      <c r="K6152" s="35">
        <f t="shared" si="673"/>
        <v>31427.109999999986</v>
      </c>
      <c r="L6152" s="35">
        <f t="shared" si="674"/>
        <v>31427.109999999986</v>
      </c>
      <c r="M6152" s="36">
        <f t="shared" si="675"/>
        <v>0.19215077207019088</v>
      </c>
      <c r="N6152" s="37">
        <f t="shared" si="676"/>
        <v>2025</v>
      </c>
      <c r="O6152" s="38" t="str">
        <f t="shared" si="677"/>
        <v>Q4</v>
      </c>
      <c r="P6152" s="37">
        <f t="shared" si="678"/>
        <v>12</v>
      </c>
    </row>
    <row r="6153" spans="1:16" x14ac:dyDescent="0.25">
      <c r="A6153" s="31">
        <v>45992</v>
      </c>
      <c r="B6153" s="32" t="s">
        <v>84</v>
      </c>
      <c r="C6153" s="32" t="s">
        <v>79</v>
      </c>
      <c r="D6153" s="32" t="s">
        <v>77</v>
      </c>
      <c r="E6153" s="33">
        <v>41</v>
      </c>
      <c r="F6153" s="34">
        <v>190998.58</v>
      </c>
      <c r="G6153" s="34">
        <v>33882.15</v>
      </c>
      <c r="H6153" s="34">
        <v>151718.94</v>
      </c>
      <c r="I6153" s="34">
        <v>0</v>
      </c>
      <c r="J6153" s="35">
        <f t="shared" si="672"/>
        <v>157116.43</v>
      </c>
      <c r="K6153" s="35">
        <f t="shared" si="673"/>
        <v>5397.4899999999907</v>
      </c>
      <c r="L6153" s="35">
        <f t="shared" si="674"/>
        <v>5397.4899999999907</v>
      </c>
      <c r="M6153" s="36">
        <f t="shared" si="675"/>
        <v>3.4353440948219044E-2</v>
      </c>
      <c r="N6153" s="37">
        <f t="shared" si="676"/>
        <v>2025</v>
      </c>
      <c r="O6153" s="38" t="str">
        <f t="shared" si="677"/>
        <v>Q4</v>
      </c>
      <c r="P6153" s="37">
        <f t="shared" si="678"/>
        <v>12</v>
      </c>
    </row>
    <row r="6154" spans="1:16" x14ac:dyDescent="0.25">
      <c r="A6154" s="31">
        <v>45992</v>
      </c>
      <c r="B6154" s="32" t="s">
        <v>85</v>
      </c>
      <c r="C6154" s="32" t="s">
        <v>86</v>
      </c>
      <c r="D6154" s="32" t="s">
        <v>76</v>
      </c>
      <c r="E6154" s="33">
        <v>101</v>
      </c>
      <c r="F6154" s="34">
        <v>150687.96</v>
      </c>
      <c r="G6154" s="34">
        <v>0</v>
      </c>
      <c r="H6154" s="34">
        <v>80055.78</v>
      </c>
      <c r="I6154" s="34">
        <v>17303.2</v>
      </c>
      <c r="J6154" s="35">
        <f t="shared" si="672"/>
        <v>150687.96</v>
      </c>
      <c r="K6154" s="35">
        <f t="shared" si="673"/>
        <v>70632.179999999993</v>
      </c>
      <c r="L6154" s="35">
        <f t="shared" si="674"/>
        <v>53328.979999999996</v>
      </c>
      <c r="M6154" s="36">
        <f t="shared" si="675"/>
        <v>0.46873141025998361</v>
      </c>
      <c r="N6154" s="37">
        <f t="shared" si="676"/>
        <v>2025</v>
      </c>
      <c r="O6154" s="38" t="str">
        <f t="shared" si="677"/>
        <v>Q4</v>
      </c>
      <c r="P6154" s="37">
        <f t="shared" si="678"/>
        <v>12</v>
      </c>
    </row>
    <row r="6155" spans="1:16" x14ac:dyDescent="0.25">
      <c r="A6155" s="31">
        <v>45992</v>
      </c>
      <c r="B6155" s="32" t="s">
        <v>85</v>
      </c>
      <c r="C6155" s="32" t="s">
        <v>86</v>
      </c>
      <c r="D6155" s="32" t="s">
        <v>77</v>
      </c>
      <c r="E6155" s="33">
        <v>90</v>
      </c>
      <c r="F6155" s="34">
        <v>124170.14</v>
      </c>
      <c r="G6155" s="34">
        <v>20886.84</v>
      </c>
      <c r="H6155" s="34">
        <v>63011.29</v>
      </c>
      <c r="I6155" s="34">
        <v>11912.45</v>
      </c>
      <c r="J6155" s="35">
        <f t="shared" si="672"/>
        <v>103283.3</v>
      </c>
      <c r="K6155" s="35">
        <f t="shared" si="673"/>
        <v>40272.01</v>
      </c>
      <c r="L6155" s="35">
        <f t="shared" si="674"/>
        <v>28359.56</v>
      </c>
      <c r="M6155" s="36">
        <f t="shared" si="675"/>
        <v>0.38991792477583503</v>
      </c>
      <c r="N6155" s="37">
        <f t="shared" si="676"/>
        <v>2025</v>
      </c>
      <c r="O6155" s="38" t="str">
        <f t="shared" si="677"/>
        <v>Q4</v>
      </c>
      <c r="P6155" s="37">
        <f t="shared" si="678"/>
        <v>12</v>
      </c>
    </row>
    <row r="6156" spans="1:16" x14ac:dyDescent="0.25">
      <c r="A6156" s="31">
        <v>45992</v>
      </c>
      <c r="B6156" s="32" t="s">
        <v>85</v>
      </c>
      <c r="C6156" s="32" t="s">
        <v>75</v>
      </c>
      <c r="D6156" s="32" t="s">
        <v>76</v>
      </c>
      <c r="E6156" s="33">
        <v>90</v>
      </c>
      <c r="F6156" s="34">
        <v>125580.34</v>
      </c>
      <c r="G6156" s="34">
        <v>0</v>
      </c>
      <c r="H6156" s="34">
        <v>64517.919999999998</v>
      </c>
      <c r="I6156" s="34">
        <v>0</v>
      </c>
      <c r="J6156" s="35">
        <f t="shared" si="672"/>
        <v>125580.34</v>
      </c>
      <c r="K6156" s="35">
        <f t="shared" si="673"/>
        <v>61062.42</v>
      </c>
      <c r="L6156" s="35">
        <f t="shared" si="674"/>
        <v>61062.42</v>
      </c>
      <c r="M6156" s="36">
        <f t="shared" si="675"/>
        <v>0.48624187512153572</v>
      </c>
      <c r="N6156" s="37">
        <f t="shared" si="676"/>
        <v>2025</v>
      </c>
      <c r="O6156" s="38" t="str">
        <f t="shared" si="677"/>
        <v>Q4</v>
      </c>
      <c r="P6156" s="37">
        <f t="shared" si="678"/>
        <v>12</v>
      </c>
    </row>
    <row r="6157" spans="1:16" x14ac:dyDescent="0.25">
      <c r="A6157" s="31">
        <v>45992</v>
      </c>
      <c r="B6157" s="32" t="s">
        <v>85</v>
      </c>
      <c r="C6157" s="32" t="s">
        <v>75</v>
      </c>
      <c r="D6157" s="32" t="s">
        <v>77</v>
      </c>
      <c r="E6157" s="33">
        <v>97</v>
      </c>
      <c r="F6157" s="34">
        <v>130531.52</v>
      </c>
      <c r="G6157" s="34">
        <v>22962.49</v>
      </c>
      <c r="H6157" s="34">
        <v>68805.399999999994</v>
      </c>
      <c r="I6157" s="34">
        <v>0</v>
      </c>
      <c r="J6157" s="35">
        <f t="shared" si="672"/>
        <v>107569.03</v>
      </c>
      <c r="K6157" s="35">
        <f t="shared" si="673"/>
        <v>38763.630000000005</v>
      </c>
      <c r="L6157" s="35">
        <f t="shared" si="674"/>
        <v>38763.630000000005</v>
      </c>
      <c r="M6157" s="36">
        <f t="shared" si="675"/>
        <v>0.36036050524951285</v>
      </c>
      <c r="N6157" s="37">
        <f t="shared" si="676"/>
        <v>2025</v>
      </c>
      <c r="O6157" s="38" t="str">
        <f t="shared" si="677"/>
        <v>Q4</v>
      </c>
      <c r="P6157" s="37">
        <f t="shared" si="678"/>
        <v>12</v>
      </c>
    </row>
    <row r="6158" spans="1:16" x14ac:dyDescent="0.25">
      <c r="A6158" s="31">
        <v>45992</v>
      </c>
      <c r="B6158" s="32" t="s">
        <v>85</v>
      </c>
      <c r="C6158" s="32" t="s">
        <v>78</v>
      </c>
      <c r="D6158" s="32" t="s">
        <v>76</v>
      </c>
      <c r="E6158" s="33">
        <v>284</v>
      </c>
      <c r="F6158" s="34">
        <v>378696.02</v>
      </c>
      <c r="G6158" s="34">
        <v>0</v>
      </c>
      <c r="H6158" s="34">
        <v>197612.15</v>
      </c>
      <c r="I6158" s="34">
        <v>0</v>
      </c>
      <c r="J6158" s="35">
        <f t="shared" si="672"/>
        <v>378696.02</v>
      </c>
      <c r="K6158" s="35">
        <f t="shared" si="673"/>
        <v>181083.87000000002</v>
      </c>
      <c r="L6158" s="35">
        <f t="shared" si="674"/>
        <v>181083.87000000002</v>
      </c>
      <c r="M6158" s="36">
        <f t="shared" si="675"/>
        <v>0.47817737825710449</v>
      </c>
      <c r="N6158" s="37">
        <f t="shared" si="676"/>
        <v>2025</v>
      </c>
      <c r="O6158" s="38" t="str">
        <f t="shared" si="677"/>
        <v>Q4</v>
      </c>
      <c r="P6158" s="37">
        <f t="shared" si="678"/>
        <v>12</v>
      </c>
    </row>
    <row r="6159" spans="1:16" x14ac:dyDescent="0.25">
      <c r="A6159" s="31">
        <v>45992</v>
      </c>
      <c r="B6159" s="32" t="s">
        <v>85</v>
      </c>
      <c r="C6159" s="32" t="s">
        <v>78</v>
      </c>
      <c r="D6159" s="32" t="s">
        <v>77</v>
      </c>
      <c r="E6159" s="33">
        <v>109</v>
      </c>
      <c r="F6159" s="34">
        <v>141643.59</v>
      </c>
      <c r="G6159" s="34">
        <v>19793.25</v>
      </c>
      <c r="H6159" s="34">
        <v>70645.17</v>
      </c>
      <c r="I6159" s="34">
        <v>0</v>
      </c>
      <c r="J6159" s="35">
        <f t="shared" si="672"/>
        <v>121850.34</v>
      </c>
      <c r="K6159" s="35">
        <f t="shared" si="673"/>
        <v>51205.17</v>
      </c>
      <c r="L6159" s="35">
        <f t="shared" si="674"/>
        <v>51205.17</v>
      </c>
      <c r="M6159" s="36">
        <f t="shared" si="675"/>
        <v>0.42023001330977</v>
      </c>
      <c r="N6159" s="37">
        <f t="shared" si="676"/>
        <v>2025</v>
      </c>
      <c r="O6159" s="38" t="str">
        <f t="shared" si="677"/>
        <v>Q4</v>
      </c>
      <c r="P6159" s="37">
        <f t="shared" si="678"/>
        <v>12</v>
      </c>
    </row>
    <row r="6160" spans="1:16" x14ac:dyDescent="0.25">
      <c r="A6160" s="31">
        <v>45992</v>
      </c>
      <c r="B6160" s="32" t="s">
        <v>85</v>
      </c>
      <c r="C6160" s="32" t="s">
        <v>79</v>
      </c>
      <c r="D6160" s="32" t="s">
        <v>76</v>
      </c>
      <c r="E6160" s="33">
        <v>19</v>
      </c>
      <c r="F6160" s="34">
        <v>26687.63</v>
      </c>
      <c r="G6160" s="34">
        <v>0</v>
      </c>
      <c r="H6160" s="34">
        <v>12751.38</v>
      </c>
      <c r="I6160" s="34">
        <v>0</v>
      </c>
      <c r="J6160" s="35">
        <f t="shared" si="672"/>
        <v>26687.63</v>
      </c>
      <c r="K6160" s="35">
        <f t="shared" si="673"/>
        <v>13936.250000000002</v>
      </c>
      <c r="L6160" s="35">
        <f t="shared" si="674"/>
        <v>13936.250000000002</v>
      </c>
      <c r="M6160" s="36">
        <f t="shared" si="675"/>
        <v>0.52219886142006622</v>
      </c>
      <c r="N6160" s="37">
        <f t="shared" si="676"/>
        <v>2025</v>
      </c>
      <c r="O6160" s="38" t="str">
        <f t="shared" si="677"/>
        <v>Q4</v>
      </c>
      <c r="P6160" s="37">
        <f t="shared" si="678"/>
        <v>12</v>
      </c>
    </row>
    <row r="6161" spans="1:16" x14ac:dyDescent="0.25">
      <c r="A6161" s="31">
        <v>45992</v>
      </c>
      <c r="B6161" s="32" t="s">
        <v>85</v>
      </c>
      <c r="C6161" s="32" t="s">
        <v>79</v>
      </c>
      <c r="D6161" s="32" t="s">
        <v>77</v>
      </c>
      <c r="E6161" s="33">
        <v>18</v>
      </c>
      <c r="F6161" s="34">
        <v>23402.32</v>
      </c>
      <c r="G6161" s="34">
        <v>4102.66</v>
      </c>
      <c r="H6161" s="34">
        <v>12389.83</v>
      </c>
      <c r="I6161" s="34">
        <v>0</v>
      </c>
      <c r="J6161" s="35">
        <f t="shared" si="672"/>
        <v>19299.66</v>
      </c>
      <c r="K6161" s="35">
        <f t="shared" si="673"/>
        <v>6909.83</v>
      </c>
      <c r="L6161" s="35">
        <f t="shared" si="674"/>
        <v>6909.83</v>
      </c>
      <c r="M6161" s="36">
        <f t="shared" si="675"/>
        <v>0.35802858703210316</v>
      </c>
      <c r="N6161" s="37">
        <f t="shared" si="676"/>
        <v>2025</v>
      </c>
      <c r="O6161" s="38" t="str">
        <f t="shared" si="677"/>
        <v>Q4</v>
      </c>
      <c r="P6161" s="37">
        <f t="shared" si="678"/>
        <v>12</v>
      </c>
    </row>
  </sheetData>
  <pageMargins left="0.75" right="0.75" top="1" bottom="1" header="0.511811023622047" footer="0.511811023622047"/>
  <pageSetup paperSize="9" orientation="portrait" horizontalDpi="300" verticalDpi="300"/>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
  <sheetViews>
    <sheetView showGridLines="0" zoomScaleNormal="100" workbookViewId="0"/>
  </sheetViews>
  <sheetFormatPr defaultColWidth="8.7109375" defaultRowHeight="15" x14ac:dyDescent="0.25"/>
  <cols>
    <col min="1" max="1" width="7" customWidth="1"/>
    <col min="2" max="2" width="34" customWidth="1"/>
    <col min="3" max="3" width="22" customWidth="1"/>
    <col min="4" max="6" width="15" customWidth="1"/>
    <col min="7" max="7" width="11" customWidth="1"/>
    <col min="8" max="8" width="13" customWidth="1"/>
  </cols>
  <sheetData>
    <row r="1" spans="1:8" ht="16.5" x14ac:dyDescent="0.25">
      <c r="A1" s="39" t="s">
        <v>87</v>
      </c>
    </row>
    <row r="2" spans="1:8" x14ac:dyDescent="0.25">
      <c r="A2" s="40" t="s">
        <v>88</v>
      </c>
    </row>
    <row r="4" spans="1:8" x14ac:dyDescent="0.25">
      <c r="A4" s="30" t="s">
        <v>89</v>
      </c>
      <c r="B4" s="30" t="s">
        <v>90</v>
      </c>
      <c r="C4" s="30" t="s">
        <v>62</v>
      </c>
      <c r="D4" s="30" t="s">
        <v>21</v>
      </c>
      <c r="E4" s="30" t="s">
        <v>68</v>
      </c>
      <c r="F4" s="30" t="s">
        <v>23</v>
      </c>
      <c r="G4" s="30" t="s">
        <v>70</v>
      </c>
      <c r="H4" s="30" t="s">
        <v>91</v>
      </c>
    </row>
    <row r="5" spans="1:8" x14ac:dyDescent="0.25">
      <c r="A5" s="38">
        <v>1</v>
      </c>
      <c r="B5" s="32" t="s">
        <v>92</v>
      </c>
      <c r="C5" s="32" t="s">
        <v>84</v>
      </c>
      <c r="D5" s="34">
        <v>8754209.7699999996</v>
      </c>
      <c r="E5" s="34">
        <v>8012284.4400000004</v>
      </c>
      <c r="F5" s="35">
        <f t="shared" ref="F5:F24" si="0">D5-E5</f>
        <v>741925.32999999914</v>
      </c>
      <c r="G5" s="36">
        <f t="shared" ref="G5:G24" si="1">IF(D5=0,0,F5/D5)</f>
        <v>8.4750691323678337E-2</v>
      </c>
      <c r="H5" s="38" t="str">
        <f t="shared" ref="H5:H24" si="2">IF(G5&lt;LowMarginThreshold,"Yes","No")</f>
        <v>Yes</v>
      </c>
    </row>
    <row r="6" spans="1:8" x14ac:dyDescent="0.25">
      <c r="A6" s="38">
        <v>2</v>
      </c>
      <c r="B6" s="32" t="s">
        <v>93</v>
      </c>
      <c r="C6" s="32" t="s">
        <v>80</v>
      </c>
      <c r="D6" s="34">
        <v>6121491.4800000004</v>
      </c>
      <c r="E6" s="34">
        <v>5637646.3899999997</v>
      </c>
      <c r="F6" s="35">
        <f t="shared" si="0"/>
        <v>483845.09000000078</v>
      </c>
      <c r="G6" s="36">
        <f t="shared" si="1"/>
        <v>7.9040392620133279E-2</v>
      </c>
      <c r="H6" s="38" t="str">
        <f t="shared" si="2"/>
        <v>Yes</v>
      </c>
    </row>
    <row r="7" spans="1:8" x14ac:dyDescent="0.25">
      <c r="A7" s="38">
        <v>3</v>
      </c>
      <c r="B7" s="32" t="s">
        <v>94</v>
      </c>
      <c r="C7" s="32" t="s">
        <v>80</v>
      </c>
      <c r="D7" s="34">
        <v>3006853.7</v>
      </c>
      <c r="E7" s="34">
        <v>2722743.62</v>
      </c>
      <c r="F7" s="35">
        <f t="shared" si="0"/>
        <v>284110.08000000007</v>
      </c>
      <c r="G7" s="36">
        <f t="shared" si="1"/>
        <v>9.4487497013905283E-2</v>
      </c>
      <c r="H7" s="38" t="str">
        <f t="shared" si="2"/>
        <v>Yes</v>
      </c>
    </row>
    <row r="8" spans="1:8" x14ac:dyDescent="0.25">
      <c r="A8" s="38">
        <v>4</v>
      </c>
      <c r="B8" s="32" t="s">
        <v>95</v>
      </c>
      <c r="C8" s="32" t="s">
        <v>84</v>
      </c>
      <c r="D8" s="34">
        <v>2828624.12</v>
      </c>
      <c r="E8" s="34">
        <v>2629665.52</v>
      </c>
      <c r="F8" s="35">
        <f t="shared" si="0"/>
        <v>198958.60000000009</v>
      </c>
      <c r="G8" s="36">
        <f t="shared" si="1"/>
        <v>7.0337588721402861E-2</v>
      </c>
      <c r="H8" s="38" t="str">
        <f t="shared" si="2"/>
        <v>Yes</v>
      </c>
    </row>
    <row r="9" spans="1:8" x14ac:dyDescent="0.25">
      <c r="A9" s="38">
        <v>5</v>
      </c>
      <c r="B9" s="32" t="s">
        <v>96</v>
      </c>
      <c r="C9" s="32" t="s">
        <v>80</v>
      </c>
      <c r="D9" s="34">
        <v>2665528.9</v>
      </c>
      <c r="E9" s="34">
        <v>2174235.16</v>
      </c>
      <c r="F9" s="35">
        <f t="shared" si="0"/>
        <v>491293.73999999976</v>
      </c>
      <c r="G9" s="36">
        <f t="shared" si="1"/>
        <v>0.18431379228340003</v>
      </c>
      <c r="H9" s="38" t="str">
        <f t="shared" si="2"/>
        <v>No</v>
      </c>
    </row>
    <row r="10" spans="1:8" x14ac:dyDescent="0.25">
      <c r="A10" s="38">
        <v>6</v>
      </c>
      <c r="B10" s="32" t="s">
        <v>97</v>
      </c>
      <c r="C10" s="32" t="s">
        <v>85</v>
      </c>
      <c r="D10" s="34">
        <v>2061217.25</v>
      </c>
      <c r="E10" s="34">
        <v>855662.58</v>
      </c>
      <c r="F10" s="35">
        <f t="shared" si="0"/>
        <v>1205554.67</v>
      </c>
      <c r="G10" s="36">
        <f t="shared" si="1"/>
        <v>0.58487511202421771</v>
      </c>
      <c r="H10" s="38" t="str">
        <f t="shared" si="2"/>
        <v>No</v>
      </c>
    </row>
    <row r="11" spans="1:8" x14ac:dyDescent="0.25">
      <c r="A11" s="38">
        <v>7</v>
      </c>
      <c r="B11" s="32" t="s">
        <v>98</v>
      </c>
      <c r="C11" s="32" t="s">
        <v>84</v>
      </c>
      <c r="D11" s="34">
        <v>2022465.97</v>
      </c>
      <c r="E11" s="34">
        <v>1357685.95</v>
      </c>
      <c r="F11" s="35">
        <f t="shared" si="0"/>
        <v>664780.02</v>
      </c>
      <c r="G11" s="36">
        <f t="shared" si="1"/>
        <v>0.32869775307022842</v>
      </c>
      <c r="H11" s="38" t="str">
        <f t="shared" si="2"/>
        <v>No</v>
      </c>
    </row>
    <row r="12" spans="1:8" x14ac:dyDescent="0.25">
      <c r="A12" s="38">
        <v>8</v>
      </c>
      <c r="B12" s="32" t="s">
        <v>99</v>
      </c>
      <c r="C12" s="32" t="s">
        <v>81</v>
      </c>
      <c r="D12" s="34">
        <v>1355593.94</v>
      </c>
      <c r="E12" s="34">
        <v>718927.68</v>
      </c>
      <c r="F12" s="35">
        <f t="shared" si="0"/>
        <v>636666.25999999989</v>
      </c>
      <c r="G12" s="36">
        <f t="shared" si="1"/>
        <v>0.46965853211176195</v>
      </c>
      <c r="H12" s="38" t="str">
        <f t="shared" si="2"/>
        <v>No</v>
      </c>
    </row>
    <row r="13" spans="1:8" x14ac:dyDescent="0.25">
      <c r="A13" s="38">
        <v>9</v>
      </c>
      <c r="B13" s="32" t="s">
        <v>100</v>
      </c>
      <c r="C13" s="32" t="s">
        <v>74</v>
      </c>
      <c r="D13" s="34">
        <v>1316921.3</v>
      </c>
      <c r="E13" s="34">
        <v>1207121.45</v>
      </c>
      <c r="F13" s="35">
        <f t="shared" si="0"/>
        <v>109799.85000000009</v>
      </c>
      <c r="G13" s="36">
        <f t="shared" si="1"/>
        <v>8.3376166821813952E-2</v>
      </c>
      <c r="H13" s="38" t="str">
        <f t="shared" si="2"/>
        <v>Yes</v>
      </c>
    </row>
    <row r="14" spans="1:8" x14ac:dyDescent="0.25">
      <c r="A14" s="38">
        <v>10</v>
      </c>
      <c r="B14" s="32" t="s">
        <v>101</v>
      </c>
      <c r="C14" s="32" t="s">
        <v>80</v>
      </c>
      <c r="D14" s="34">
        <v>1247383.78</v>
      </c>
      <c r="E14" s="34">
        <v>1082314.53</v>
      </c>
      <c r="F14" s="35">
        <f t="shared" si="0"/>
        <v>165069.25</v>
      </c>
      <c r="G14" s="36">
        <f t="shared" si="1"/>
        <v>0.13233236847123345</v>
      </c>
      <c r="H14" s="38" t="str">
        <f t="shared" si="2"/>
        <v>No</v>
      </c>
    </row>
    <row r="15" spans="1:8" x14ac:dyDescent="0.25">
      <c r="A15" s="38">
        <v>11</v>
      </c>
      <c r="B15" s="32" t="s">
        <v>102</v>
      </c>
      <c r="C15" s="32" t="s">
        <v>84</v>
      </c>
      <c r="D15" s="34">
        <v>1197760.8600000001</v>
      </c>
      <c r="E15" s="34">
        <v>1117815.22</v>
      </c>
      <c r="F15" s="35">
        <f t="shared" si="0"/>
        <v>79945.64000000013</v>
      </c>
      <c r="G15" s="36">
        <f t="shared" si="1"/>
        <v>6.67459111996698E-2</v>
      </c>
      <c r="H15" s="38" t="str">
        <f t="shared" si="2"/>
        <v>Yes</v>
      </c>
    </row>
    <row r="16" spans="1:8" x14ac:dyDescent="0.25">
      <c r="A16" s="38">
        <v>12</v>
      </c>
      <c r="B16" s="32" t="s">
        <v>103</v>
      </c>
      <c r="C16" s="32" t="s">
        <v>83</v>
      </c>
      <c r="D16" s="34">
        <v>1111911.74</v>
      </c>
      <c r="E16" s="34">
        <v>588033.86</v>
      </c>
      <c r="F16" s="35">
        <f t="shared" si="0"/>
        <v>523877.88</v>
      </c>
      <c r="G16" s="36">
        <f t="shared" si="1"/>
        <v>0.47115059689899491</v>
      </c>
      <c r="H16" s="38" t="str">
        <f t="shared" si="2"/>
        <v>No</v>
      </c>
    </row>
    <row r="17" spans="1:8" x14ac:dyDescent="0.25">
      <c r="A17" s="38">
        <v>13</v>
      </c>
      <c r="B17" s="32" t="s">
        <v>104</v>
      </c>
      <c r="C17" s="32" t="s">
        <v>82</v>
      </c>
      <c r="D17" s="34">
        <v>1055464.42</v>
      </c>
      <c r="E17" s="34">
        <v>962664.11</v>
      </c>
      <c r="F17" s="35">
        <f t="shared" si="0"/>
        <v>92800.309999999939</v>
      </c>
      <c r="G17" s="36">
        <f t="shared" si="1"/>
        <v>8.7923674395390741E-2</v>
      </c>
      <c r="H17" s="38" t="str">
        <f t="shared" si="2"/>
        <v>Yes</v>
      </c>
    </row>
    <row r="18" spans="1:8" x14ac:dyDescent="0.25">
      <c r="A18" s="38">
        <v>14</v>
      </c>
      <c r="B18" s="32" t="s">
        <v>105</v>
      </c>
      <c r="C18" s="32" t="s">
        <v>80</v>
      </c>
      <c r="D18" s="34">
        <v>1052539.96</v>
      </c>
      <c r="E18" s="34">
        <v>807225.46</v>
      </c>
      <c r="F18" s="35">
        <f t="shared" si="0"/>
        <v>245314.5</v>
      </c>
      <c r="G18" s="36">
        <f t="shared" si="1"/>
        <v>0.23306906086491957</v>
      </c>
      <c r="H18" s="38" t="str">
        <f t="shared" si="2"/>
        <v>No</v>
      </c>
    </row>
    <row r="19" spans="1:8" x14ac:dyDescent="0.25">
      <c r="A19" s="38">
        <v>15</v>
      </c>
      <c r="B19" s="32" t="s">
        <v>106</v>
      </c>
      <c r="C19" s="32" t="s">
        <v>80</v>
      </c>
      <c r="D19" s="34">
        <v>1025295.44</v>
      </c>
      <c r="E19" s="34">
        <v>843819.82</v>
      </c>
      <c r="F19" s="35">
        <f t="shared" si="0"/>
        <v>181475.62</v>
      </c>
      <c r="G19" s="36">
        <f t="shared" si="1"/>
        <v>0.17699836839223629</v>
      </c>
      <c r="H19" s="38" t="str">
        <f t="shared" si="2"/>
        <v>No</v>
      </c>
    </row>
    <row r="20" spans="1:8" x14ac:dyDescent="0.25">
      <c r="A20" s="38">
        <v>16</v>
      </c>
      <c r="B20" s="32" t="s">
        <v>107</v>
      </c>
      <c r="C20" s="32" t="s">
        <v>80</v>
      </c>
      <c r="D20" s="34">
        <v>966175.4</v>
      </c>
      <c r="E20" s="34">
        <v>872540.02</v>
      </c>
      <c r="F20" s="35">
        <f t="shared" si="0"/>
        <v>93635.38</v>
      </c>
      <c r="G20" s="36">
        <f t="shared" si="1"/>
        <v>9.6913438284601333E-2</v>
      </c>
      <c r="H20" s="38" t="str">
        <f t="shared" si="2"/>
        <v>Yes</v>
      </c>
    </row>
    <row r="21" spans="1:8" x14ac:dyDescent="0.25">
      <c r="A21" s="38">
        <v>17</v>
      </c>
      <c r="B21" s="32" t="s">
        <v>108</v>
      </c>
      <c r="C21" s="32" t="s">
        <v>80</v>
      </c>
      <c r="D21" s="34">
        <v>815919.11</v>
      </c>
      <c r="E21" s="34">
        <v>707108.79</v>
      </c>
      <c r="F21" s="35">
        <f t="shared" si="0"/>
        <v>108810.31999999995</v>
      </c>
      <c r="G21" s="36">
        <f t="shared" si="1"/>
        <v>0.13335920027660578</v>
      </c>
      <c r="H21" s="38" t="str">
        <f t="shared" si="2"/>
        <v>No</v>
      </c>
    </row>
    <row r="22" spans="1:8" x14ac:dyDescent="0.25">
      <c r="A22" s="38">
        <v>18</v>
      </c>
      <c r="B22" s="32" t="s">
        <v>109</v>
      </c>
      <c r="C22" s="32" t="s">
        <v>80</v>
      </c>
      <c r="D22" s="34">
        <v>801319.64</v>
      </c>
      <c r="E22" s="34">
        <v>600421.54</v>
      </c>
      <c r="F22" s="35">
        <f t="shared" si="0"/>
        <v>200898.09999999998</v>
      </c>
      <c r="G22" s="36">
        <f t="shared" si="1"/>
        <v>0.25070906785711627</v>
      </c>
      <c r="H22" s="38" t="str">
        <f t="shared" si="2"/>
        <v>No</v>
      </c>
    </row>
    <row r="23" spans="1:8" x14ac:dyDescent="0.25">
      <c r="A23" s="38">
        <v>19</v>
      </c>
      <c r="B23" s="32" t="s">
        <v>110</v>
      </c>
      <c r="C23" s="32" t="s">
        <v>84</v>
      </c>
      <c r="D23" s="34">
        <v>760162.51</v>
      </c>
      <c r="E23" s="34">
        <v>554417.82999999996</v>
      </c>
      <c r="F23" s="35">
        <f t="shared" si="0"/>
        <v>205744.68000000005</v>
      </c>
      <c r="G23" s="36">
        <f t="shared" si="1"/>
        <v>0.27065880952219024</v>
      </c>
      <c r="H23" s="38" t="str">
        <f t="shared" si="2"/>
        <v>No</v>
      </c>
    </row>
    <row r="24" spans="1:8" x14ac:dyDescent="0.25">
      <c r="A24" s="38">
        <v>20</v>
      </c>
      <c r="B24" s="32" t="s">
        <v>111</v>
      </c>
      <c r="C24" s="32" t="s">
        <v>84</v>
      </c>
      <c r="D24" s="34">
        <v>717618.24</v>
      </c>
      <c r="E24" s="34">
        <v>490869.25</v>
      </c>
      <c r="F24" s="35">
        <f t="shared" si="0"/>
        <v>226748.99</v>
      </c>
      <c r="G24" s="36">
        <f t="shared" si="1"/>
        <v>0.31597439608001043</v>
      </c>
      <c r="H24" s="38" t="str">
        <f t="shared" si="2"/>
        <v>No</v>
      </c>
    </row>
  </sheetData>
  <conditionalFormatting sqref="H5:H24">
    <cfRule type="cellIs" dxfId="3" priority="2" operator="equal">
      <formula>"Yes"</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8"/>
  <sheetViews>
    <sheetView showGridLines="0" zoomScaleNormal="100" workbookViewId="0">
      <pane xSplit="1" ySplit="4" topLeftCell="B18" activePane="bottomRight" state="frozen"/>
      <selection pane="topRight" activeCell="B1" sqref="B1"/>
      <selection pane="bottomLeft" activeCell="A5" sqref="A5"/>
      <selection pane="bottomRight"/>
    </sheetView>
  </sheetViews>
  <sheetFormatPr defaultColWidth="8.7109375" defaultRowHeight="15" x14ac:dyDescent="0.25"/>
  <cols>
    <col min="1" max="1" width="46" customWidth="1"/>
    <col min="2" max="20" width="14" customWidth="1"/>
  </cols>
  <sheetData>
    <row r="1" spans="1:19" ht="19.5" x14ac:dyDescent="0.3">
      <c r="A1" s="41" t="s">
        <v>112</v>
      </c>
    </row>
    <row r="2" spans="1:19" x14ac:dyDescent="0.25">
      <c r="A2" s="42" t="str">
        <f>"Selected year (from the Dashboard): "&amp;SelYear</f>
        <v>Selected year (from the Dashboard): 2025</v>
      </c>
    </row>
    <row r="3" spans="1:19" ht="16.5" x14ac:dyDescent="0.25">
      <c r="A3" s="39" t="s">
        <v>113</v>
      </c>
      <c r="P3" s="43" t="s">
        <v>114</v>
      </c>
    </row>
    <row r="4" spans="1:19" ht="30" customHeight="1" x14ac:dyDescent="0.25">
      <c r="A4" s="44" t="s">
        <v>71</v>
      </c>
      <c r="B4" s="44" t="s">
        <v>66</v>
      </c>
      <c r="C4" s="44" t="s">
        <v>115</v>
      </c>
      <c r="D4" s="44" t="s">
        <v>21</v>
      </c>
      <c r="E4" s="44" t="s">
        <v>68</v>
      </c>
      <c r="F4" s="44" t="s">
        <v>23</v>
      </c>
      <c r="G4" s="44" t="s">
        <v>25</v>
      </c>
      <c r="H4" s="44" t="s">
        <v>116</v>
      </c>
      <c r="I4" s="44" t="s">
        <v>27</v>
      </c>
      <c r="J4" s="44" t="s">
        <v>69</v>
      </c>
      <c r="K4" s="44" t="s">
        <v>117</v>
      </c>
      <c r="L4" s="44" t="s">
        <v>118</v>
      </c>
      <c r="M4" s="44" t="s">
        <v>119</v>
      </c>
      <c r="N4" s="44" t="s">
        <v>120</v>
      </c>
      <c r="P4" s="44" t="s">
        <v>71</v>
      </c>
      <c r="Q4" s="44" t="s">
        <v>121</v>
      </c>
      <c r="R4" s="44" t="s">
        <v>122</v>
      </c>
      <c r="S4" s="44" t="s">
        <v>123</v>
      </c>
    </row>
    <row r="5" spans="1:19" x14ac:dyDescent="0.25">
      <c r="A5" s="45">
        <v>2016</v>
      </c>
      <c r="B5" s="46">
        <f>SUMIFS(tblSales[Gross Sales],tblSales[Year],$A5)</f>
        <v>54893815</v>
      </c>
      <c r="C5" s="46">
        <f>SUMIFS(tblSales[Discount Amount],tblSales[Year],$A5)</f>
        <v>844595.46000000031</v>
      </c>
      <c r="D5" s="46">
        <f>SUMIFS(tblSales[Revenue],tblSales[Year],$A5)</f>
        <v>54049219.540000029</v>
      </c>
      <c r="E5" s="46">
        <f>SUMIFS(tblSales[COGS],tblSales[Year],$A5)</f>
        <v>39308375.039999999</v>
      </c>
      <c r="F5" s="46">
        <f t="shared" ref="F5:F14" si="0">D5-E5</f>
        <v>14740844.50000003</v>
      </c>
      <c r="G5" s="47">
        <f t="shared" ref="G5:G14" si="1">IF(D5=0,0,F5/D5)</f>
        <v>0.27273001581624728</v>
      </c>
      <c r="H5" s="47">
        <f t="shared" ref="H5:H14" si="2">IF(B5=0,0,C5/B5)</f>
        <v>1.538598583465187E-2</v>
      </c>
      <c r="I5" s="46">
        <f>SUMIFS(tblSales[Marketplace Fee],tblSales[Year],$A5)</f>
        <v>0</v>
      </c>
      <c r="J5" s="46">
        <f t="shared" ref="J5:J14" si="3">F5-I5</f>
        <v>14740844.50000003</v>
      </c>
      <c r="K5" s="47">
        <f t="shared" ref="K5:K14" si="4">IF(D5=0,0,J5/D5)</f>
        <v>0.27273001581624728</v>
      </c>
      <c r="L5" s="47" t="str">
        <f>"n/a"</f>
        <v>n/a</v>
      </c>
      <c r="M5" s="47" t="str">
        <f>"n/a"</f>
        <v>n/a</v>
      </c>
      <c r="N5" s="48" t="str">
        <f>"n/a"</f>
        <v>n/a</v>
      </c>
      <c r="P5" s="37">
        <v>2017</v>
      </c>
      <c r="Q5" s="49">
        <f>INDEX($G$5:$G$14,MATCH(P5,$A$5:$A$14,0))</f>
        <v>0.27437445826991685</v>
      </c>
      <c r="R5" s="50">
        <v>0.27400000000000002</v>
      </c>
      <c r="S5" t="str">
        <f>IF(ABS(Q5-R5)&lt;0.0005,"OK - matches","CHECK")</f>
        <v>OK - matches</v>
      </c>
    </row>
    <row r="6" spans="1:19" x14ac:dyDescent="0.25">
      <c r="A6" s="45">
        <v>2017</v>
      </c>
      <c r="B6" s="46">
        <f>SUMIFS(tblSales[Gross Sales],tblSales[Year],$A6)</f>
        <v>54232139.280000009</v>
      </c>
      <c r="C6" s="46">
        <f>SUMIFS(tblSales[Discount Amount],tblSales[Year],$A6)</f>
        <v>912366.35999999987</v>
      </c>
      <c r="D6" s="46">
        <f>SUMIFS(tblSales[Revenue],tblSales[Year],$A6)</f>
        <v>53319772.919999987</v>
      </c>
      <c r="E6" s="46">
        <f>SUMIFS(tblSales[COGS],tblSales[Year],$A6)</f>
        <v>38690189.110000007</v>
      </c>
      <c r="F6" s="46">
        <f t="shared" si="0"/>
        <v>14629583.80999998</v>
      </c>
      <c r="G6" s="47">
        <f t="shared" si="1"/>
        <v>0.27437445826991685</v>
      </c>
      <c r="H6" s="47">
        <f t="shared" si="2"/>
        <v>1.6823351837357201E-2</v>
      </c>
      <c r="I6" s="46">
        <f>SUMIFS(tblSales[Marketplace Fee],tblSales[Year],$A6)</f>
        <v>0</v>
      </c>
      <c r="J6" s="46">
        <f t="shared" si="3"/>
        <v>14629583.80999998</v>
      </c>
      <c r="K6" s="47">
        <f t="shared" si="4"/>
        <v>0.27437445826991685</v>
      </c>
      <c r="L6" s="47">
        <f t="shared" ref="L6:L14" si="5">IF(D5=0,0,D6/D5-1)</f>
        <v>-1.349596952940646E-2</v>
      </c>
      <c r="M6" s="47">
        <f t="shared" ref="M6:M14" si="6">IF(F5=0,0,F6/F5-1)</f>
        <v>-7.5477826253474989E-3</v>
      </c>
      <c r="N6" s="48">
        <f t="shared" ref="N6:N14" si="7">(G6-G5)*100</f>
        <v>0.16444424536695701</v>
      </c>
      <c r="P6" s="37">
        <v>2022</v>
      </c>
      <c r="Q6" s="49">
        <f>INDEX($G$5:$G$14,MATCH(P6,$A$5:$A$14,0))</f>
        <v>0.24971389160074112</v>
      </c>
      <c r="R6" s="50">
        <v>0.25</v>
      </c>
      <c r="S6" t="str">
        <f>IF(ABS(Q6-R6)&lt;0.0005,"OK - matches","CHECK")</f>
        <v>OK - matches</v>
      </c>
    </row>
    <row r="7" spans="1:19" x14ac:dyDescent="0.25">
      <c r="A7" s="45">
        <v>2018</v>
      </c>
      <c r="B7" s="46">
        <f>SUMIFS(tblSales[Gross Sales],tblSales[Year],$A7)</f>
        <v>58950389.719999947</v>
      </c>
      <c r="C7" s="46">
        <f>SUMIFS(tblSales[Discount Amount],tblSales[Year],$A7)</f>
        <v>1012231.8400000001</v>
      </c>
      <c r="D7" s="46">
        <f>SUMIFS(tblSales[Revenue],tblSales[Year],$A7)</f>
        <v>57938157.880000018</v>
      </c>
      <c r="E7" s="46">
        <f>SUMIFS(tblSales[COGS],tblSales[Year],$A7)</f>
        <v>42234988.129999965</v>
      </c>
      <c r="F7" s="46">
        <f t="shared" si="0"/>
        <v>15703169.750000052</v>
      </c>
      <c r="G7" s="47">
        <f t="shared" si="1"/>
        <v>0.27103329350795108</v>
      </c>
      <c r="H7" s="47">
        <f t="shared" si="2"/>
        <v>1.717091006196661E-2</v>
      </c>
      <c r="I7" s="46">
        <f>SUMIFS(tblSales[Marketplace Fee],tblSales[Year],$A7)</f>
        <v>34342.329999999994</v>
      </c>
      <c r="J7" s="46">
        <f t="shared" si="3"/>
        <v>15668827.420000052</v>
      </c>
      <c r="K7" s="47">
        <f t="shared" si="4"/>
        <v>0.27044055236365838</v>
      </c>
      <c r="L7" s="47">
        <f t="shared" si="5"/>
        <v>8.6616740977673912E-2</v>
      </c>
      <c r="M7" s="47">
        <f t="shared" si="6"/>
        <v>7.3384585231073274E-2</v>
      </c>
      <c r="N7" s="48">
        <f t="shared" si="7"/>
        <v>-0.33411647619657758</v>
      </c>
      <c r="P7" s="37">
        <v>2025</v>
      </c>
      <c r="Q7" s="49">
        <f>INDEX($G$5:$G$14,MATCH(P7,$A$5:$A$14,0))</f>
        <v>0.27639594768191383</v>
      </c>
      <c r="R7" s="50">
        <v>0.27600000000000002</v>
      </c>
      <c r="S7" t="str">
        <f>IF(ABS(Q7-R7)&lt;0.0005,"OK - matches","CHECK")</f>
        <v>OK - matches</v>
      </c>
    </row>
    <row r="8" spans="1:19" x14ac:dyDescent="0.25">
      <c r="A8" s="45">
        <v>2019</v>
      </c>
      <c r="B8" s="46">
        <f>SUMIFS(tblSales[Gross Sales],tblSales[Year],$A8)</f>
        <v>62790928.399999984</v>
      </c>
      <c r="C8" s="46">
        <f>SUMIFS(tblSales[Discount Amount],tblSales[Year],$A8)</f>
        <v>1160001.9200000004</v>
      </c>
      <c r="D8" s="46">
        <f>SUMIFS(tblSales[Revenue],tblSales[Year],$A8)</f>
        <v>61630926.479999989</v>
      </c>
      <c r="E8" s="46">
        <f>SUMIFS(tblSales[COGS],tblSales[Year],$A8)</f>
        <v>45021734.56999997</v>
      </c>
      <c r="F8" s="46">
        <f t="shared" si="0"/>
        <v>16609191.910000019</v>
      </c>
      <c r="G8" s="47">
        <f t="shared" si="1"/>
        <v>0.26949443824100083</v>
      </c>
      <c r="H8" s="47">
        <f t="shared" si="2"/>
        <v>1.8474036768661644E-2</v>
      </c>
      <c r="I8" s="46">
        <f>SUMIFS(tblSales[Marketplace Fee],tblSales[Year],$A8)</f>
        <v>105177.03999999995</v>
      </c>
      <c r="J8" s="46">
        <f t="shared" si="3"/>
        <v>16504014.87000002</v>
      </c>
      <c r="K8" s="47">
        <f t="shared" si="4"/>
        <v>0.26778787554582323</v>
      </c>
      <c r="L8" s="47">
        <f t="shared" si="5"/>
        <v>6.3736382638335476E-2</v>
      </c>
      <c r="M8" s="47">
        <f t="shared" si="6"/>
        <v>5.7696769150697325E-2</v>
      </c>
      <c r="N8" s="48">
        <f t="shared" si="7"/>
        <v>-0.15388552669502453</v>
      </c>
      <c r="P8" s="40" t="s">
        <v>124</v>
      </c>
    </row>
    <row r="9" spans="1:19" x14ac:dyDescent="0.25">
      <c r="A9" s="45">
        <v>2020</v>
      </c>
      <c r="B9" s="46">
        <f>SUMIFS(tblSales[Gross Sales],tblSales[Year],$A9)</f>
        <v>69864841.080000013</v>
      </c>
      <c r="C9" s="46">
        <f>SUMIFS(tblSales[Discount Amount],tblSales[Year],$A9)</f>
        <v>1374067.5300000005</v>
      </c>
      <c r="D9" s="46">
        <f>SUMIFS(tblSales[Revenue],tblSales[Year],$A9)</f>
        <v>68490773.550000042</v>
      </c>
      <c r="E9" s="46">
        <f>SUMIFS(tblSales[COGS],tblSales[Year],$A9)</f>
        <v>50698848.989999965</v>
      </c>
      <c r="F9" s="46">
        <f t="shared" si="0"/>
        <v>17791924.560000077</v>
      </c>
      <c r="G9" s="47">
        <f t="shared" si="1"/>
        <v>0.25977111423645277</v>
      </c>
      <c r="H9" s="47">
        <f t="shared" si="2"/>
        <v>1.9667510993499566E-2</v>
      </c>
      <c r="I9" s="46">
        <f>SUMIFS(tblSales[Marketplace Fee],tblSales[Year],$A9)</f>
        <v>408728.58999999997</v>
      </c>
      <c r="J9" s="46">
        <f t="shared" si="3"/>
        <v>17383195.970000077</v>
      </c>
      <c r="K9" s="47">
        <f t="shared" si="4"/>
        <v>0.25380346970836726</v>
      </c>
      <c r="L9" s="47">
        <f t="shared" si="5"/>
        <v>0.11130527256029743</v>
      </c>
      <c r="M9" s="47">
        <f t="shared" si="6"/>
        <v>7.1209524003871705E-2</v>
      </c>
      <c r="N9" s="48">
        <f t="shared" si="7"/>
        <v>-0.97233240045480618</v>
      </c>
    </row>
    <row r="10" spans="1:19" x14ac:dyDescent="0.25">
      <c r="A10" s="45">
        <v>2021</v>
      </c>
      <c r="B10" s="46">
        <f>SUMIFS(tblSales[Gross Sales],tblSales[Year],$A10)</f>
        <v>76143990.399999976</v>
      </c>
      <c r="C10" s="46">
        <f>SUMIFS(tblSales[Discount Amount],tblSales[Year],$A10)</f>
        <v>1408808.4100000001</v>
      </c>
      <c r="D10" s="46">
        <f>SUMIFS(tblSales[Revenue],tblSales[Year],$A10)</f>
        <v>74735181.990000069</v>
      </c>
      <c r="E10" s="46">
        <f>SUMIFS(tblSales[COGS],tblSales[Year],$A10)</f>
        <v>55449884.939999893</v>
      </c>
      <c r="F10" s="46">
        <f t="shared" si="0"/>
        <v>19285297.050000176</v>
      </c>
      <c r="G10" s="47">
        <f t="shared" si="1"/>
        <v>0.25804843898795404</v>
      </c>
      <c r="H10" s="47">
        <f t="shared" si="2"/>
        <v>1.8501898870800455E-2</v>
      </c>
      <c r="I10" s="46">
        <f>SUMIFS(tblSales[Marketplace Fee],tblSales[Year],$A10)</f>
        <v>804847.91000000015</v>
      </c>
      <c r="J10" s="46">
        <f t="shared" si="3"/>
        <v>18480449.140000176</v>
      </c>
      <c r="K10" s="47">
        <f t="shared" si="4"/>
        <v>0.24727910801733177</v>
      </c>
      <c r="L10" s="47">
        <f t="shared" si="5"/>
        <v>9.1171527438530742E-2</v>
      </c>
      <c r="M10" s="47">
        <f t="shared" si="6"/>
        <v>8.3935410414087919E-2</v>
      </c>
      <c r="N10" s="48">
        <f t="shared" si="7"/>
        <v>-0.17226752484987284</v>
      </c>
    </row>
    <row r="11" spans="1:19" x14ac:dyDescent="0.25">
      <c r="A11" s="45">
        <v>2022</v>
      </c>
      <c r="B11" s="46">
        <f>SUMIFS(tblSales[Gross Sales],tblSales[Year],$A11)</f>
        <v>85607577.630000025</v>
      </c>
      <c r="C11" s="46">
        <f>SUMIFS(tblSales[Discount Amount],tblSales[Year],$A11)</f>
        <v>1937244.7700000012</v>
      </c>
      <c r="D11" s="46">
        <f>SUMIFS(tblSales[Revenue],tblSales[Year],$A11)</f>
        <v>83670332.859999985</v>
      </c>
      <c r="E11" s="46">
        <f>SUMIFS(tblSales[COGS],tblSales[Year],$A11)</f>
        <v>62776688.430000022</v>
      </c>
      <c r="F11" s="46">
        <f t="shared" si="0"/>
        <v>20893644.429999962</v>
      </c>
      <c r="G11" s="47">
        <f t="shared" si="1"/>
        <v>0.24971389160074112</v>
      </c>
      <c r="H11" s="47">
        <f t="shared" si="2"/>
        <v>2.2629360900420101E-2</v>
      </c>
      <c r="I11" s="46">
        <f>SUMIFS(tblSales[Marketplace Fee],tblSales[Year],$A11)</f>
        <v>1053432.57</v>
      </c>
      <c r="J11" s="46">
        <f t="shared" si="3"/>
        <v>19840211.859999962</v>
      </c>
      <c r="K11" s="47">
        <f t="shared" si="4"/>
        <v>0.23712361576470925</v>
      </c>
      <c r="L11" s="47">
        <f t="shared" si="5"/>
        <v>0.11955749129232718</v>
      </c>
      <c r="M11" s="47">
        <f t="shared" si="6"/>
        <v>8.3397594334683633E-2</v>
      </c>
      <c r="N11" s="48">
        <f t="shared" si="7"/>
        <v>-0.83345473872129261</v>
      </c>
    </row>
    <row r="12" spans="1:19" x14ac:dyDescent="0.25">
      <c r="A12" s="45">
        <v>2023</v>
      </c>
      <c r="B12" s="46">
        <f>SUMIFS(tblSales[Gross Sales],tblSales[Year],$A12)</f>
        <v>85643885.039999932</v>
      </c>
      <c r="C12" s="46">
        <f>SUMIFS(tblSales[Discount Amount],tblSales[Year],$A12)</f>
        <v>2373067.5199999991</v>
      </c>
      <c r="D12" s="46">
        <f>SUMIFS(tblSales[Revenue],tblSales[Year],$A12)</f>
        <v>83270817.520000011</v>
      </c>
      <c r="E12" s="46">
        <f>SUMIFS(tblSales[COGS],tblSales[Year],$A12)</f>
        <v>61877167.849999949</v>
      </c>
      <c r="F12" s="46">
        <f t="shared" si="0"/>
        <v>21393649.670000061</v>
      </c>
      <c r="G12" s="47">
        <f t="shared" si="1"/>
        <v>0.25691653219162558</v>
      </c>
      <c r="H12" s="47">
        <f t="shared" si="2"/>
        <v>2.7708545903676125E-2</v>
      </c>
      <c r="I12" s="46">
        <f>SUMIFS(tblSales[Marketplace Fee],tblSales[Year],$A12)</f>
        <v>1520151.2899999998</v>
      </c>
      <c r="J12" s="46">
        <f t="shared" si="3"/>
        <v>19873498.380000062</v>
      </c>
      <c r="K12" s="47">
        <f t="shared" si="4"/>
        <v>0.23866102161452707</v>
      </c>
      <c r="L12" s="47">
        <f t="shared" si="5"/>
        <v>-4.7748745145840266E-3</v>
      </c>
      <c r="M12" s="47">
        <f t="shared" si="6"/>
        <v>2.3930972965260811E-2</v>
      </c>
      <c r="N12" s="48">
        <f t="shared" si="7"/>
        <v>0.72026405908844626</v>
      </c>
    </row>
    <row r="13" spans="1:19" x14ac:dyDescent="0.25">
      <c r="A13" s="45">
        <v>2024</v>
      </c>
      <c r="B13" s="46">
        <f>SUMIFS(tblSales[Gross Sales],tblSales[Year],$A13)</f>
        <v>84829730.300000042</v>
      </c>
      <c r="C13" s="46">
        <f>SUMIFS(tblSales[Discount Amount],tblSales[Year],$A13)</f>
        <v>2501914.1899999995</v>
      </c>
      <c r="D13" s="46">
        <f>SUMIFS(tblSales[Revenue],tblSales[Year],$A13)</f>
        <v>82327816.109999999</v>
      </c>
      <c r="E13" s="46">
        <f>SUMIFS(tblSales[COGS],tblSales[Year],$A13)</f>
        <v>60658501.790000051</v>
      </c>
      <c r="F13" s="46">
        <f t="shared" si="0"/>
        <v>21669314.319999948</v>
      </c>
      <c r="G13" s="47">
        <f t="shared" si="1"/>
        <v>0.26320769023008095</v>
      </c>
      <c r="H13" s="47">
        <f t="shared" si="2"/>
        <v>2.9493364898744684E-2</v>
      </c>
      <c r="I13" s="46">
        <f>SUMIFS(tblSales[Marketplace Fee],tblSales[Year],$A13)</f>
        <v>1905676.7800000007</v>
      </c>
      <c r="J13" s="46">
        <f t="shared" si="3"/>
        <v>19763637.539999947</v>
      </c>
      <c r="K13" s="47">
        <f t="shared" si="4"/>
        <v>0.2400602672806639</v>
      </c>
      <c r="L13" s="47">
        <f t="shared" si="5"/>
        <v>-1.1324512453279589E-2</v>
      </c>
      <c r="M13" s="47">
        <f t="shared" si="6"/>
        <v>1.2885349356096309E-2</v>
      </c>
      <c r="N13" s="48">
        <f t="shared" si="7"/>
        <v>0.62911580384553689</v>
      </c>
    </row>
    <row r="14" spans="1:19" x14ac:dyDescent="0.25">
      <c r="A14" s="45">
        <v>2025</v>
      </c>
      <c r="B14" s="46">
        <f>SUMIFS(tblSales[Gross Sales],tblSales[Year],$A14)</f>
        <v>96315085.880000085</v>
      </c>
      <c r="C14" s="46">
        <f>SUMIFS(tblSales[Discount Amount],tblSales[Year],$A14)</f>
        <v>3413031.2900000028</v>
      </c>
      <c r="D14" s="46">
        <f>SUMIFS(tblSales[Revenue],tblSales[Year],$A14)</f>
        <v>92902054.589999944</v>
      </c>
      <c r="E14" s="46">
        <f>SUMIFS(tblSales[COGS],tblSales[Year],$A14)</f>
        <v>67224303.170000017</v>
      </c>
      <c r="F14" s="46">
        <f t="shared" si="0"/>
        <v>25677751.419999927</v>
      </c>
      <c r="G14" s="47">
        <f t="shared" si="1"/>
        <v>0.27639594768191383</v>
      </c>
      <c r="H14" s="47">
        <f t="shared" si="2"/>
        <v>3.5436102857784209E-2</v>
      </c>
      <c r="I14" s="46">
        <f>SUMIFS(tblSales[Marketplace Fee],tblSales[Year],$A14)</f>
        <v>2833782.8300000005</v>
      </c>
      <c r="J14" s="46">
        <f t="shared" si="3"/>
        <v>22843968.589999925</v>
      </c>
      <c r="K14" s="47">
        <f t="shared" si="4"/>
        <v>0.24589303961915682</v>
      </c>
      <c r="L14" s="47">
        <f t="shared" si="5"/>
        <v>0.12844065322796205</v>
      </c>
      <c r="M14" s="47">
        <f t="shared" si="6"/>
        <v>0.18498218452165527</v>
      </c>
      <c r="N14" s="48">
        <f t="shared" si="7"/>
        <v>1.3188257451832885</v>
      </c>
    </row>
    <row r="17" spans="1:9" ht="16.5" x14ac:dyDescent="0.25">
      <c r="A17" s="39" t="s">
        <v>125</v>
      </c>
    </row>
    <row r="18" spans="1:9" ht="30" customHeight="1" x14ac:dyDescent="0.25">
      <c r="A18" s="44" t="s">
        <v>62</v>
      </c>
      <c r="B18" s="44" t="s">
        <v>126</v>
      </c>
      <c r="C18" s="44" t="s">
        <v>127</v>
      </c>
      <c r="D18" s="44" t="s">
        <v>128</v>
      </c>
      <c r="E18" s="44" t="s">
        <v>129</v>
      </c>
      <c r="F18" s="44" t="s">
        <v>130</v>
      </c>
      <c r="G18" s="44" t="s">
        <v>131</v>
      </c>
      <c r="H18" s="44" t="s">
        <v>132</v>
      </c>
      <c r="I18" s="44" t="s">
        <v>133</v>
      </c>
    </row>
    <row r="19" spans="1:9" x14ac:dyDescent="0.25">
      <c r="A19" s="51" t="s">
        <v>80</v>
      </c>
      <c r="B19" s="52">
        <f>SUMIFS(tblSales[Revenue],tblSales[Category],$A19)</f>
        <v>206314127.12999991</v>
      </c>
      <c r="C19" s="52">
        <f>SUMIFS(tblSales[Gross Profit],tblSales[Category],$A19)</f>
        <v>25094423.610000003</v>
      </c>
      <c r="D19" s="53">
        <f t="shared" ref="D19:D26" si="8">IF(B19=0,0,C19/B19)</f>
        <v>0.12163211486815849</v>
      </c>
      <c r="E19" s="53">
        <f t="shared" ref="E19:E25" si="9">IF($B$26=0,0,B19/$B$26)</f>
        <v>0.28963073785807691</v>
      </c>
      <c r="F19" s="52">
        <f>SUMIFS(tblSales[Revenue],tblSales[Category],$A19,tblSales[Year],SelYear)</f>
        <v>30410507.730000012</v>
      </c>
      <c r="G19" s="52">
        <f>SUMIFS(tblSales[Gross Profit],tblSales[Category],$A19,tblSales[Year],SelYear)</f>
        <v>4583874.1899999976</v>
      </c>
      <c r="H19" s="53">
        <f t="shared" ref="H19:H26" si="10">IF(F19=0,0,G19/F19)</f>
        <v>0.15073323440364655</v>
      </c>
      <c r="I19" s="53">
        <f t="shared" ref="I19:I25" si="11">IF($F$26=0,0,F19/$F$26)</f>
        <v>0.32733945297775358</v>
      </c>
    </row>
    <row r="20" spans="1:9" x14ac:dyDescent="0.25">
      <c r="A20" s="51" t="s">
        <v>84</v>
      </c>
      <c r="B20" s="52">
        <f>SUMIFS(tblSales[Revenue],tblSales[Category],$A20)</f>
        <v>192697395.84000021</v>
      </c>
      <c r="C20" s="52">
        <f>SUMIFS(tblSales[Gross Profit],tblSales[Category],$A20)</f>
        <v>30570984.669999991</v>
      </c>
      <c r="D20" s="53">
        <f t="shared" si="8"/>
        <v>0.15864762747174632</v>
      </c>
      <c r="E20" s="53">
        <f t="shared" si="9"/>
        <v>0.27051511070447565</v>
      </c>
      <c r="F20" s="52">
        <f>SUMIFS(tblSales[Revenue],tblSales[Category],$A20,tblSales[Year],SelYear)</f>
        <v>26159050.040000007</v>
      </c>
      <c r="G20" s="52">
        <f>SUMIFS(tblSales[Gross Profit],tblSales[Category],$A20,tblSales[Year],SelYear)</f>
        <v>4838602.5000000009</v>
      </c>
      <c r="H20" s="53">
        <f t="shared" si="10"/>
        <v>0.18496858611460493</v>
      </c>
      <c r="I20" s="53">
        <f t="shared" si="11"/>
        <v>0.28157665786237374</v>
      </c>
    </row>
    <row r="21" spans="1:9" x14ac:dyDescent="0.25">
      <c r="A21" s="51" t="s">
        <v>81</v>
      </c>
      <c r="B21" s="52">
        <f>SUMIFS(tblSales[Revenue],tblSales[Category],$A21)</f>
        <v>74696934.050000072</v>
      </c>
      <c r="C21" s="52">
        <f>SUMIFS(tblSales[Gross Profit],tblSales[Category],$A21)</f>
        <v>40522840.51000002</v>
      </c>
      <c r="D21" s="53">
        <f t="shared" si="8"/>
        <v>0.5424967038523314</v>
      </c>
      <c r="E21" s="53">
        <f t="shared" si="9"/>
        <v>0.10486207816009405</v>
      </c>
      <c r="F21" s="52">
        <f>SUMIFS(tblSales[Revenue],tblSales[Category],$A21,tblSales[Year],SelYear)</f>
        <v>8840162.9400000051</v>
      </c>
      <c r="G21" s="52">
        <f>SUMIFS(tblSales[Gross Profit],tblSales[Category],$A21,tblSales[Year],SelYear)</f>
        <v>4963060.1399999987</v>
      </c>
      <c r="H21" s="53">
        <f t="shared" si="10"/>
        <v>0.56142179433629258</v>
      </c>
      <c r="I21" s="53">
        <f t="shared" si="11"/>
        <v>9.5155731259269252E-2</v>
      </c>
    </row>
    <row r="22" spans="1:9" x14ac:dyDescent="0.25">
      <c r="A22" s="51" t="s">
        <v>83</v>
      </c>
      <c r="B22" s="52">
        <f>SUMIFS(tblSales[Revenue],tblSales[Category],$A22)</f>
        <v>71619170.490000024</v>
      </c>
      <c r="C22" s="52">
        <f>SUMIFS(tblSales[Gross Profit],tblSales[Category],$A22)</f>
        <v>32748293.210000034</v>
      </c>
      <c r="D22" s="53">
        <f t="shared" si="8"/>
        <v>0.45725596912034305</v>
      </c>
      <c r="E22" s="53">
        <f t="shared" si="9"/>
        <v>0.10054140975393189</v>
      </c>
      <c r="F22" s="52">
        <f>SUMIFS(tblSales[Revenue],tblSales[Category],$A22,tblSales[Year],SelYear)</f>
        <v>8331280.1000000043</v>
      </c>
      <c r="G22" s="52">
        <f>SUMIFS(tblSales[Gross Profit],tblSales[Category],$A22,tblSales[Year],SelYear)</f>
        <v>3985650.0600000005</v>
      </c>
      <c r="H22" s="53">
        <f t="shared" si="10"/>
        <v>0.47839587820363866</v>
      </c>
      <c r="I22" s="53">
        <f t="shared" si="11"/>
        <v>8.9678103856454236E-2</v>
      </c>
    </row>
    <row r="23" spans="1:9" x14ac:dyDescent="0.25">
      <c r="A23" s="51" t="s">
        <v>74</v>
      </c>
      <c r="B23" s="52">
        <f>SUMIFS(tblSales[Revenue],tblSales[Category],$A23)</f>
        <v>63932708.780000001</v>
      </c>
      <c r="C23" s="52">
        <f>SUMIFS(tblSales[Gross Profit],tblSales[Category],$A23)</f>
        <v>25059320.219999984</v>
      </c>
      <c r="D23" s="53">
        <f t="shared" si="8"/>
        <v>0.39196399930796089</v>
      </c>
      <c r="E23" s="53">
        <f t="shared" si="9"/>
        <v>8.9750895272185341E-2</v>
      </c>
      <c r="F23" s="52">
        <f>SUMIFS(tblSales[Revenue],tblSales[Category],$A23,tblSales[Year],SelYear)</f>
        <v>7542434.5600000024</v>
      </c>
      <c r="G23" s="52">
        <f>SUMIFS(tblSales[Gross Profit],tblSales[Category],$A23,tblSales[Year],SelYear)</f>
        <v>3110671.58</v>
      </c>
      <c r="H23" s="53">
        <f t="shared" si="10"/>
        <v>0.41242274695983561</v>
      </c>
      <c r="I23" s="53">
        <f t="shared" si="11"/>
        <v>8.1186951066762186E-2</v>
      </c>
    </row>
    <row r="24" spans="1:9" x14ac:dyDescent="0.25">
      <c r="A24" s="51" t="s">
        <v>85</v>
      </c>
      <c r="B24" s="52">
        <f>SUMIFS(tblSales[Revenue],tblSales[Category],$A24)</f>
        <v>61815993.789999977</v>
      </c>
      <c r="C24" s="52">
        <f>SUMIFS(tblSales[Gross Profit],tblSales[Category],$A24)</f>
        <v>27564289.58999997</v>
      </c>
      <c r="D24" s="53">
        <f t="shared" si="8"/>
        <v>0.4459087025865961</v>
      </c>
      <c r="E24" s="53">
        <f t="shared" si="9"/>
        <v>8.6779379298377771E-2</v>
      </c>
      <c r="F24" s="52">
        <f>SUMIFS(tblSales[Revenue],tblSales[Category],$A24,tblSales[Year],SelYear)</f>
        <v>7068460.8199999975</v>
      </c>
      <c r="G24" s="52">
        <f>SUMIFS(tblSales[Gross Profit],tblSales[Category],$A24,tblSales[Year],SelYear)</f>
        <v>3301439.049999998</v>
      </c>
      <c r="H24" s="53">
        <f t="shared" si="10"/>
        <v>0.46706618796820309</v>
      </c>
      <c r="I24" s="53">
        <f t="shared" si="11"/>
        <v>7.6085086074736241E-2</v>
      </c>
    </row>
    <row r="25" spans="1:9" x14ac:dyDescent="0.25">
      <c r="A25" s="51" t="s">
        <v>82</v>
      </c>
      <c r="B25" s="52">
        <f>SUMIFS(tblSales[Revenue],tblSales[Category],$A25)</f>
        <v>41258723.359999985</v>
      </c>
      <c r="C25" s="52">
        <f>SUMIFS(tblSales[Gross Profit],tblSales[Category],$A25)</f>
        <v>6834219.6099999901</v>
      </c>
      <c r="D25" s="53">
        <f t="shared" si="8"/>
        <v>0.16564302172824169</v>
      </c>
      <c r="E25" s="53">
        <f t="shared" si="9"/>
        <v>5.79203889528584E-2</v>
      </c>
      <c r="F25" s="52">
        <f>SUMIFS(tblSales[Revenue],tblSales[Category],$A25,tblSales[Year],SelYear)</f>
        <v>4550158.4000000004</v>
      </c>
      <c r="G25" s="52">
        <f>SUMIFS(tblSales[Gross Profit],tblSales[Category],$A25,tblSales[Year],SelYear)</f>
        <v>894453.90000000014</v>
      </c>
      <c r="H25" s="53">
        <f t="shared" si="10"/>
        <v>0.19657643127324975</v>
      </c>
      <c r="I25" s="53">
        <f t="shared" si="11"/>
        <v>4.897801690265071E-2</v>
      </c>
    </row>
    <row r="26" spans="1:9" x14ac:dyDescent="0.25">
      <c r="A26" s="54" t="s">
        <v>59</v>
      </c>
      <c r="B26" s="55">
        <f>SUM(B19:B25)</f>
        <v>712335053.44000018</v>
      </c>
      <c r="C26" s="55">
        <f>SUM(C19:C25)</f>
        <v>188394371.41999999</v>
      </c>
      <c r="D26" s="56">
        <f t="shared" si="8"/>
        <v>0.26447437973213317</v>
      </c>
      <c r="E26" s="56">
        <f>SUM(E19:E25)</f>
        <v>1</v>
      </c>
      <c r="F26" s="55">
        <f>SUM(F19:F25)</f>
        <v>92902054.590000033</v>
      </c>
      <c r="G26" s="55">
        <f>SUM(G19:G25)</f>
        <v>25677751.419999994</v>
      </c>
      <c r="H26" s="56">
        <f t="shared" si="10"/>
        <v>0.27639594768191428</v>
      </c>
      <c r="I26" s="56">
        <f>SUM(I19:I25)</f>
        <v>0.99999999999999989</v>
      </c>
    </row>
    <row r="29" spans="1:9" ht="16.5" x14ac:dyDescent="0.25">
      <c r="A29" s="39" t="s">
        <v>134</v>
      </c>
    </row>
    <row r="30" spans="1:9" ht="30" customHeight="1" x14ac:dyDescent="0.25">
      <c r="A30" s="44" t="s">
        <v>63</v>
      </c>
      <c r="B30" s="44" t="s">
        <v>130</v>
      </c>
      <c r="C30" s="44" t="s">
        <v>131</v>
      </c>
      <c r="D30" s="44" t="s">
        <v>132</v>
      </c>
      <c r="E30" s="44" t="s">
        <v>135</v>
      </c>
      <c r="F30" s="44" t="s">
        <v>136</v>
      </c>
      <c r="G30" s="44" t="s">
        <v>126</v>
      </c>
      <c r="H30" s="44" t="s">
        <v>128</v>
      </c>
      <c r="I30" s="44" t="s">
        <v>137</v>
      </c>
    </row>
    <row r="31" spans="1:9" x14ac:dyDescent="0.25">
      <c r="A31" s="51" t="s">
        <v>78</v>
      </c>
      <c r="B31" s="52">
        <f>SUMIFS(tblSales[Revenue],tblSales[Channel],$A31,tblSales[Year],SelYear)</f>
        <v>40176168.56000001</v>
      </c>
      <c r="C31" s="52">
        <f>SUMIFS(tblSales[Gross Profit],tblSales[Channel],$A31,tblSales[Year],SelYear)</f>
        <v>12453067.85</v>
      </c>
      <c r="D31" s="53">
        <f>IF(B31=0,0,C31/B31)</f>
        <v>0.30996155921145896</v>
      </c>
      <c r="E31" s="52">
        <f>SUMIFS(tblSales[Marketplace Fee],tblSales[Channel],$A31,tblSales[Year],SelYear)</f>
        <v>0</v>
      </c>
      <c r="F31" s="53">
        <f>IF(B31=0,0,(C31-E31)/B31)</f>
        <v>0.30996155921145896</v>
      </c>
      <c r="G31" s="52">
        <f>SUMIFS(tblSales[Revenue],tblSales[Channel],$A31)</f>
        <v>447165523.61000019</v>
      </c>
      <c r="H31" s="53">
        <f>IF(G31=0,0,SUMIFS(tblSales[Gross Profit],tblSales[Channel],$A31)/G31)</f>
        <v>0.28012758704816793</v>
      </c>
      <c r="I31" s="53">
        <f>IF(G31=0,0,SUMIFS(tblSales[Profit after Fees],tblSales[Channel],$A31)/G31)</f>
        <v>0.28012758704816793</v>
      </c>
    </row>
    <row r="32" spans="1:9" x14ac:dyDescent="0.25">
      <c r="A32" s="51" t="s">
        <v>86</v>
      </c>
      <c r="B32" s="52">
        <f>SUMIFS(tblSales[Revenue],tblSales[Channel],$A32,tblSales[Year],SelYear)</f>
        <v>24616256.000000011</v>
      </c>
      <c r="C32" s="52">
        <f>SUMIFS(tblSales[Gross Profit],tblSales[Channel],$A32,tblSales[Year],SelYear)</f>
        <v>6201061.8899999987</v>
      </c>
      <c r="D32" s="53">
        <f>IF(B32=0,0,C32/B32)</f>
        <v>0.25190922169480184</v>
      </c>
      <c r="E32" s="52">
        <f>SUMIFS(tblSales[Marketplace Fee],tblSales[Channel],$A32,tblSales[Year],SelYear)</f>
        <v>2833782.8300000005</v>
      </c>
      <c r="F32" s="53">
        <f>IF(B32=0,0,(C32-E32)/B32)</f>
        <v>0.13679086941572255</v>
      </c>
      <c r="G32" s="52">
        <f>SUMIFS(tblSales[Revenue],tblSales[Channel],$A32)</f>
        <v>94628547.920000091</v>
      </c>
      <c r="H32" s="53">
        <f>IF(G32=0,0,SUMIFS(tblSales[Gross Profit],tblSales[Channel],$A32)/G32)</f>
        <v>0.23753132224962903</v>
      </c>
      <c r="I32" s="53">
        <f>IF(G32=0,0,SUMIFS(tblSales[Profit after Fees],tblSales[Channel],$A32)/G32)</f>
        <v>0.14595072072410997</v>
      </c>
    </row>
    <row r="33" spans="1:19" x14ac:dyDescent="0.25">
      <c r="A33" s="51" t="s">
        <v>75</v>
      </c>
      <c r="B33" s="52">
        <f>SUMIFS(tblSales[Revenue],tblSales[Channel],$A33,tblSales[Year],SelYear)</f>
        <v>21286938.840000011</v>
      </c>
      <c r="C33" s="52">
        <f>SUMIFS(tblSales[Gross Profit],tblSales[Channel],$A33,tblSales[Year],SelYear)</f>
        <v>5308934.4299999978</v>
      </c>
      <c r="D33" s="53">
        <f>IF(B33=0,0,C33/B33)</f>
        <v>0.24939867915738301</v>
      </c>
      <c r="E33" s="52">
        <f>SUMIFS(tblSales[Marketplace Fee],tblSales[Channel],$A33,tblSales[Year],SelYear)</f>
        <v>0</v>
      </c>
      <c r="F33" s="53">
        <f>IF(B33=0,0,(C33-E33)/B33)</f>
        <v>0.24939867915738301</v>
      </c>
      <c r="G33" s="52">
        <f>SUMIFS(tblSales[Revenue],tblSales[Channel],$A33)</f>
        <v>103341333.27999996</v>
      </c>
      <c r="H33" s="53">
        <f>IF(G33=0,0,SUMIFS(tblSales[Gross Profit],tblSales[Channel],$A33)/G33)</f>
        <v>0.23732878666804058</v>
      </c>
      <c r="I33" s="53">
        <f>IF(G33=0,0,SUMIFS(tblSales[Profit after Fees],tblSales[Channel],$A33)/G33)</f>
        <v>0.23732878666804058</v>
      </c>
    </row>
    <row r="34" spans="1:19" x14ac:dyDescent="0.25">
      <c r="A34" s="51" t="s">
        <v>79</v>
      </c>
      <c r="B34" s="52">
        <f>SUMIFS(tblSales[Revenue],tblSales[Channel],$A34,tblSales[Year],SelYear)</f>
        <v>6822691.1900000013</v>
      </c>
      <c r="C34" s="52">
        <f>SUMIFS(tblSales[Gross Profit],tblSales[Channel],$A34,tblSales[Year],SelYear)</f>
        <v>1714687.2500000002</v>
      </c>
      <c r="D34" s="53">
        <f>IF(B34=0,0,C34/B34)</f>
        <v>0.25132124586163485</v>
      </c>
      <c r="E34" s="52">
        <f>SUMIFS(tblSales[Marketplace Fee],tblSales[Channel],$A34,tblSales[Year],SelYear)</f>
        <v>0</v>
      </c>
      <c r="F34" s="53">
        <f>IF(B34=0,0,(C34-E34)/B34)</f>
        <v>0.25132124586163485</v>
      </c>
      <c r="G34" s="52">
        <f>SUMIFS(tblSales[Revenue],tblSales[Channel],$A34)</f>
        <v>67199648.630000055</v>
      </c>
      <c r="H34" s="53">
        <f>IF(G34=0,0,SUMIFS(tblSales[Gross Profit],tblSales[Channel],$A34)/G34)</f>
        <v>0.23999909610836903</v>
      </c>
      <c r="I34" s="53">
        <f>IF(G34=0,0,SUMIFS(tblSales[Profit after Fees],tblSales[Channel],$A34)/G34)</f>
        <v>0.23999909610836903</v>
      </c>
    </row>
    <row r="35" spans="1:19" x14ac:dyDescent="0.25">
      <c r="A35" s="54" t="s">
        <v>59</v>
      </c>
      <c r="B35" s="55">
        <f>SUM(B31:B34)</f>
        <v>92902054.590000033</v>
      </c>
      <c r="C35" s="55">
        <f>SUM(C31:C34)</f>
        <v>25677751.419999994</v>
      </c>
      <c r="D35" s="56">
        <f>IF(B35=0,0,C35/B35)</f>
        <v>0.27639594768191428</v>
      </c>
      <c r="E35" s="55">
        <f>SUM(E31:E34)</f>
        <v>2833782.8300000005</v>
      </c>
      <c r="F35" s="56">
        <f>IF(B35=0,0,(C35-E35)/B35)</f>
        <v>0.24589303961915729</v>
      </c>
      <c r="G35" s="55">
        <f>SUM(G31:G34)</f>
        <v>712335053.4400003</v>
      </c>
      <c r="H35" s="56">
        <f>IF(G35=0,0,SUM(tblSales[Gross Profit])/G35)</f>
        <v>0.26447437973213289</v>
      </c>
      <c r="I35" s="56">
        <f>IF(G35=0,0,SUM(tblSales[Profit after Fees])/G35)</f>
        <v>0.25230856071459384</v>
      </c>
    </row>
    <row r="38" spans="1:19" ht="16.5" x14ac:dyDescent="0.25">
      <c r="A38" s="39" t="s">
        <v>138</v>
      </c>
    </row>
    <row r="39" spans="1:19" ht="30" customHeight="1" x14ac:dyDescent="0.25">
      <c r="A39" s="44" t="s">
        <v>64</v>
      </c>
      <c r="B39" s="44" t="s">
        <v>126</v>
      </c>
      <c r="C39" s="44" t="s">
        <v>127</v>
      </c>
      <c r="D39" s="44" t="s">
        <v>128</v>
      </c>
      <c r="E39" s="44" t="s">
        <v>129</v>
      </c>
      <c r="F39" s="44" t="s">
        <v>130</v>
      </c>
      <c r="G39" s="44" t="s">
        <v>131</v>
      </c>
      <c r="H39" s="44" t="s">
        <v>132</v>
      </c>
      <c r="I39" s="44" t="s">
        <v>133</v>
      </c>
    </row>
    <row r="40" spans="1:19" x14ac:dyDescent="0.25">
      <c r="A40" s="51" t="s">
        <v>77</v>
      </c>
      <c r="B40" s="52">
        <f>SUMIFS(tblSales[Revenue],tblSales[Has Discount],$A40)</f>
        <v>139441604.83000004</v>
      </c>
      <c r="C40" s="52">
        <f>SUMIFS(tblSales[Gross Profit],tblSales[Has Discount],$A40)</f>
        <v>26519112.209999956</v>
      </c>
      <c r="D40" s="53">
        <f>IF(B40=0,0,C40/B40)</f>
        <v>0.19018077310807402</v>
      </c>
      <c r="E40" s="53">
        <f>IF($B$42=0,0,B40/$B$42)</f>
        <v>0.19575283310376232</v>
      </c>
      <c r="F40" s="52">
        <f>SUMIFS(tblSales[Revenue],tblSales[Has Discount],$A40,tblSales[Year],SelYear)</f>
        <v>24574711.010000002</v>
      </c>
      <c r="G40" s="52">
        <f>SUMIFS(tblSales[Gross Profit],tblSales[Has Discount],$A40,tblSales[Year],SelYear)</f>
        <v>4820471.0799999945</v>
      </c>
      <c r="H40" s="53">
        <f>IF(F40=0,0,G40/F40)</f>
        <v>0.19615575857793147</v>
      </c>
      <c r="I40" s="53">
        <f>IF($F$42=0,0,F40/$F$42)</f>
        <v>0.26452279358572167</v>
      </c>
    </row>
    <row r="41" spans="1:19" x14ac:dyDescent="0.25">
      <c r="A41" s="51" t="s">
        <v>76</v>
      </c>
      <c r="B41" s="52">
        <f>SUMIFS(tblSales[Revenue],tblSales[Has Discount],$A41)</f>
        <v>572893448.61000049</v>
      </c>
      <c r="C41" s="52">
        <f>SUMIFS(tblSales[Gross Profit],tblSales[Has Discount],$A41)</f>
        <v>161875259.2100001</v>
      </c>
      <c r="D41" s="53">
        <f>IF(B41=0,0,C41/B41)</f>
        <v>0.28255735792188702</v>
      </c>
      <c r="E41" s="53">
        <f>IF($B$42=0,0,B41/$B$42)</f>
        <v>0.80424716689623765</v>
      </c>
      <c r="F41" s="52">
        <f>SUMIFS(tblSales[Revenue],tblSales[Has Discount],$A41,tblSales[Year],SelYear)</f>
        <v>68327343.579999939</v>
      </c>
      <c r="G41" s="52">
        <f>SUMIFS(tblSales[Gross Profit],tblSales[Has Discount],$A41,tblSales[Year],SelYear)</f>
        <v>20857280.34</v>
      </c>
      <c r="H41" s="53">
        <f>IF(F41=0,0,G41/F41)</f>
        <v>0.30525524990708292</v>
      </c>
      <c r="I41" s="53">
        <f>IF($F$42=0,0,F41/$F$42)</f>
        <v>0.73547720641427827</v>
      </c>
    </row>
    <row r="42" spans="1:19" x14ac:dyDescent="0.25">
      <c r="A42" s="54" t="s">
        <v>59</v>
      </c>
      <c r="B42" s="55">
        <f>SUM(B40:B41)</f>
        <v>712335053.44000053</v>
      </c>
      <c r="C42" s="55">
        <f>SUM(C40:C41)</f>
        <v>188394371.42000005</v>
      </c>
      <c r="D42" s="56">
        <f>IF(B42=0,0,C42/B42)</f>
        <v>0.26447437973213311</v>
      </c>
      <c r="E42" s="56">
        <f>SUM(E40:E41)</f>
        <v>1</v>
      </c>
      <c r="F42" s="55">
        <f>SUM(F40:F41)</f>
        <v>92902054.589999944</v>
      </c>
      <c r="G42" s="55">
        <f>SUM(G40:G41)</f>
        <v>25677751.419999994</v>
      </c>
      <c r="H42" s="56">
        <f>IF(F42=0,0,G42/F42)</f>
        <v>0.27639594768191456</v>
      </c>
      <c r="I42" s="56">
        <f>SUM(I40:I41)</f>
        <v>1</v>
      </c>
    </row>
    <row r="43" spans="1:19" x14ac:dyDescent="0.25">
      <c r="A43" s="40" t="s">
        <v>139</v>
      </c>
    </row>
    <row r="45" spans="1:19" ht="16.5" x14ac:dyDescent="0.25">
      <c r="A45" s="39" t="s">
        <v>140</v>
      </c>
    </row>
    <row r="46" spans="1:19" x14ac:dyDescent="0.25">
      <c r="A46" s="40" t="s">
        <v>141</v>
      </c>
    </row>
    <row r="47" spans="1:19" x14ac:dyDescent="0.25">
      <c r="B47" s="76">
        <v>2017</v>
      </c>
      <c r="C47" s="76"/>
      <c r="D47" s="76"/>
      <c r="E47" s="76"/>
      <c r="F47" s="76"/>
      <c r="G47" s="76"/>
      <c r="H47" s="76">
        <v>2022</v>
      </c>
      <c r="I47" s="76"/>
      <c r="J47" s="76"/>
      <c r="K47" s="76"/>
      <c r="L47" s="76"/>
      <c r="M47" s="76"/>
      <c r="N47" s="76">
        <v>2025</v>
      </c>
      <c r="O47" s="76"/>
      <c r="P47" s="76"/>
      <c r="Q47" s="76"/>
      <c r="R47" s="76"/>
      <c r="S47" s="76"/>
    </row>
    <row r="48" spans="1:19" ht="30" customHeight="1" x14ac:dyDescent="0.25">
      <c r="A48" s="44" t="s">
        <v>62</v>
      </c>
      <c r="B48" s="44" t="s">
        <v>66</v>
      </c>
      <c r="C48" s="44" t="s">
        <v>115</v>
      </c>
      <c r="D48" s="44" t="s">
        <v>68</v>
      </c>
      <c r="E48" s="44" t="s">
        <v>21</v>
      </c>
      <c r="F48" s="44" t="s">
        <v>142</v>
      </c>
      <c r="G48" s="44" t="s">
        <v>70</v>
      </c>
      <c r="H48" s="44" t="s">
        <v>66</v>
      </c>
      <c r="I48" s="44" t="s">
        <v>115</v>
      </c>
      <c r="J48" s="44" t="s">
        <v>68</v>
      </c>
      <c r="K48" s="44" t="s">
        <v>21</v>
      </c>
      <c r="L48" s="44" t="s">
        <v>142</v>
      </c>
      <c r="M48" s="44" t="s">
        <v>70</v>
      </c>
      <c r="N48" s="44" t="s">
        <v>66</v>
      </c>
      <c r="O48" s="44" t="s">
        <v>115</v>
      </c>
      <c r="P48" s="44" t="s">
        <v>68</v>
      </c>
      <c r="Q48" s="44" t="s">
        <v>21</v>
      </c>
      <c r="R48" s="44" t="s">
        <v>142</v>
      </c>
      <c r="S48" s="44" t="s">
        <v>70</v>
      </c>
    </row>
    <row r="49" spans="1:19" x14ac:dyDescent="0.25">
      <c r="A49" s="51" t="s">
        <v>80</v>
      </c>
      <c r="B49" s="52">
        <f>SUMIFS(tblSales[Gross Sales],tblSales[Category],$A49,tblSales[Year],$B$47)</f>
        <v>13480941.180000002</v>
      </c>
      <c r="C49" s="52">
        <f>SUMIFS(tblSales[Discount Amount],tblSales[Category],$A49,tblSales[Year],$B$47)</f>
        <v>217681.06000000003</v>
      </c>
      <c r="D49" s="52">
        <f>SUMIFS(tblSales[COGS],tblSales[Category],$A49,tblSales[Year],$B$47)</f>
        <v>11686475.639999999</v>
      </c>
      <c r="E49" s="52">
        <f t="shared" ref="E49:E55" si="12">B49-C49</f>
        <v>13263260.120000001</v>
      </c>
      <c r="F49" s="53">
        <f t="shared" ref="F49:F55" si="13">IF(E$56=0,0,E49/E$56)</f>
        <v>0.24874937370607242</v>
      </c>
      <c r="G49" s="53">
        <f t="shared" ref="G49:G56" si="14">IF(E49=0,0,(E49-D49)/E49)</f>
        <v>0.11888362783614034</v>
      </c>
      <c r="H49" s="52">
        <f>SUMIFS(tblSales[Gross Sales],tblSales[Category],$A49,tblSales[Year],$H$47)</f>
        <v>25704815.669999987</v>
      </c>
      <c r="I49" s="52">
        <f>SUMIFS(tblSales[Discount Amount],tblSales[Category],$A49,tblSales[Year],$H$47)</f>
        <v>638856.24</v>
      </c>
      <c r="J49" s="52">
        <f>SUMIFS(tblSales[COGS],tblSales[Category],$A49,tblSales[Year],$H$47)</f>
        <v>22365865.360000007</v>
      </c>
      <c r="K49" s="52">
        <f t="shared" ref="K49:K55" si="15">H49-I49</f>
        <v>25065959.429999989</v>
      </c>
      <c r="L49" s="53">
        <f t="shared" ref="L49:L55" si="16">IF(K$56=0,0,K49/K$56)</f>
        <v>0.29958001328787814</v>
      </c>
      <c r="M49" s="53">
        <f t="shared" ref="M49:M56" si="17">IF(K49=0,0,(K49-J49)/K49)</f>
        <v>0.10771955797424598</v>
      </c>
      <c r="N49" s="52">
        <f>SUMIFS(tblSales[Gross Sales],tblSales[Category],$A49,tblSales[Year],$N$47)</f>
        <v>31557475.74000001</v>
      </c>
      <c r="O49" s="52">
        <f>SUMIFS(tblSales[Discount Amount],tblSales[Category],$A49,tblSales[Year],$N$47)</f>
        <v>1146968.0099999998</v>
      </c>
      <c r="P49" s="52">
        <f>SUMIFS(tblSales[COGS],tblSales[Category],$A49,tblSales[Year],$N$47)</f>
        <v>25826633.539999999</v>
      </c>
      <c r="Q49" s="52">
        <f t="shared" ref="Q49:Q55" si="18">N49-O49</f>
        <v>30410507.730000012</v>
      </c>
      <c r="R49" s="53">
        <f t="shared" ref="R49:R55" si="19">IF(Q$56=0,0,Q49/Q$56)</f>
        <v>0.32733945297775358</v>
      </c>
      <c r="S49" s="53">
        <f t="shared" ref="S49:S56" si="20">IF(Q49=0,0,(Q49-P49)/Q49)</f>
        <v>0.15073323440364705</v>
      </c>
    </row>
    <row r="50" spans="1:19" x14ac:dyDescent="0.25">
      <c r="A50" s="51" t="s">
        <v>84</v>
      </c>
      <c r="B50" s="52">
        <f>SUMIFS(tblSales[Gross Sales],tblSales[Category],$A50,tblSales[Year],$B$47)</f>
        <v>14292246.120000005</v>
      </c>
      <c r="C50" s="52">
        <f>SUMIFS(tblSales[Discount Amount],tblSales[Category],$A50,tblSales[Year],$B$47)</f>
        <v>243085.56000000003</v>
      </c>
      <c r="D50" s="52">
        <f>SUMIFS(tblSales[COGS],tblSales[Category],$A50,tblSales[Year],$B$47)</f>
        <v>11877694.470000003</v>
      </c>
      <c r="E50" s="52">
        <f t="shared" si="12"/>
        <v>14049160.560000004</v>
      </c>
      <c r="F50" s="53">
        <f t="shared" si="13"/>
        <v>0.26348875455788429</v>
      </c>
      <c r="G50" s="53">
        <f t="shared" si="14"/>
        <v>0.15456198117505185</v>
      </c>
      <c r="H50" s="52">
        <f>SUMIFS(tblSales[Gross Sales],tblSales[Category],$A50,tblSales[Year],$H$47)</f>
        <v>23429667.960000008</v>
      </c>
      <c r="I50" s="52">
        <f>SUMIFS(tblSales[Discount Amount],tblSales[Category],$A50,tblSales[Year],$H$47)</f>
        <v>509212.79999999987</v>
      </c>
      <c r="J50" s="52">
        <f>SUMIFS(tblSales[COGS],tblSales[Category],$A50,tblSales[Year],$H$47)</f>
        <v>19590194.380000006</v>
      </c>
      <c r="K50" s="52">
        <f t="shared" si="15"/>
        <v>22920455.160000008</v>
      </c>
      <c r="L50" s="53">
        <f t="shared" si="16"/>
        <v>0.27393765958062194</v>
      </c>
      <c r="M50" s="53">
        <f t="shared" si="17"/>
        <v>0.14529645056141197</v>
      </c>
      <c r="N50" s="52">
        <f>SUMIFS(tblSales[Gross Sales],tblSales[Category],$A50,tblSales[Year],$N$47)</f>
        <v>27182754.760000005</v>
      </c>
      <c r="O50" s="52">
        <f>SUMIFS(tblSales[Discount Amount],tblSales[Category],$A50,tblSales[Year],$N$47)</f>
        <v>1023704.7199999999</v>
      </c>
      <c r="P50" s="52">
        <f>SUMIFS(tblSales[COGS],tblSales[Category],$A50,tblSales[Year],$N$47)</f>
        <v>21320447.540000003</v>
      </c>
      <c r="Q50" s="52">
        <f t="shared" si="18"/>
        <v>26159050.040000007</v>
      </c>
      <c r="R50" s="53">
        <f t="shared" si="19"/>
        <v>0.28157665786237374</v>
      </c>
      <c r="S50" s="53">
        <f t="shared" si="20"/>
        <v>0.18496858611460504</v>
      </c>
    </row>
    <row r="51" spans="1:19" x14ac:dyDescent="0.25">
      <c r="A51" s="51" t="s">
        <v>81</v>
      </c>
      <c r="B51" s="52">
        <f>SUMIFS(tblSales[Gross Sales],tblSales[Category],$A51,tblSales[Year],$B$47)</f>
        <v>6324184.6199999992</v>
      </c>
      <c r="C51" s="52">
        <f>SUMIFS(tblSales[Discount Amount],tblSales[Category],$A51,tblSales[Year],$B$47)</f>
        <v>111989.83999999998</v>
      </c>
      <c r="D51" s="52">
        <f>SUMIFS(tblSales[COGS],tblSales[Category],$A51,tblSales[Year],$B$47)</f>
        <v>2861985.1100000003</v>
      </c>
      <c r="E51" s="52">
        <f t="shared" si="12"/>
        <v>6212194.7799999993</v>
      </c>
      <c r="F51" s="53">
        <f t="shared" si="13"/>
        <v>0.11650827525692319</v>
      </c>
      <c r="G51" s="53">
        <f t="shared" si="14"/>
        <v>0.53929565775785271</v>
      </c>
      <c r="H51" s="52">
        <f>SUMIFS(tblSales[Gross Sales],tblSales[Category],$A51,tblSales[Year],$H$47)</f>
        <v>8786639.0500000007</v>
      </c>
      <c r="I51" s="52">
        <f>SUMIFS(tblSales[Discount Amount],tblSales[Category],$A51,tblSales[Year],$H$47)</f>
        <v>194673.58999999994</v>
      </c>
      <c r="J51" s="52">
        <f>SUMIFS(tblSales[COGS],tblSales[Category],$A51,tblSales[Year],$H$47)</f>
        <v>3984160.9399999985</v>
      </c>
      <c r="K51" s="52">
        <f t="shared" si="15"/>
        <v>8591965.4600000009</v>
      </c>
      <c r="L51" s="53">
        <f t="shared" si="16"/>
        <v>0.10268831455919226</v>
      </c>
      <c r="M51" s="53">
        <f t="shared" si="17"/>
        <v>0.53629225367020994</v>
      </c>
      <c r="N51" s="52">
        <f>SUMIFS(tblSales[Gross Sales],tblSales[Category],$A51,tblSales[Year],$N$47)</f>
        <v>9125742.6600000057</v>
      </c>
      <c r="O51" s="52">
        <f>SUMIFS(tblSales[Discount Amount],tblSales[Category],$A51,tblSales[Year],$N$47)</f>
        <v>285579.72000000003</v>
      </c>
      <c r="P51" s="52">
        <f>SUMIFS(tblSales[COGS],tblSales[Category],$A51,tblSales[Year],$N$47)</f>
        <v>3877102.8000000003</v>
      </c>
      <c r="Q51" s="52">
        <f t="shared" si="18"/>
        <v>8840162.9400000051</v>
      </c>
      <c r="R51" s="53">
        <f t="shared" si="19"/>
        <v>9.5155731259269252E-2</v>
      </c>
      <c r="S51" s="53">
        <f t="shared" si="20"/>
        <v>0.56142179433629325</v>
      </c>
    </row>
    <row r="52" spans="1:19" x14ac:dyDescent="0.25">
      <c r="A52" s="51" t="s">
        <v>83</v>
      </c>
      <c r="B52" s="52">
        <f>SUMIFS(tblSales[Gross Sales],tblSales[Category],$A52,tblSales[Year],$B$47)</f>
        <v>6054357.9000000013</v>
      </c>
      <c r="C52" s="52">
        <f>SUMIFS(tblSales[Discount Amount],tblSales[Category],$A52,tblSales[Year],$B$47)</f>
        <v>101729.74999999999</v>
      </c>
      <c r="D52" s="52">
        <f>SUMIFS(tblSales[COGS],tblSales[Category],$A52,tblSales[Year],$B$47)</f>
        <v>3243562.4800000009</v>
      </c>
      <c r="E52" s="52">
        <f t="shared" si="12"/>
        <v>5952628.1500000013</v>
      </c>
      <c r="F52" s="53">
        <f t="shared" si="13"/>
        <v>0.11164016318920214</v>
      </c>
      <c r="G52" s="53">
        <f t="shared" si="14"/>
        <v>0.45510413244946263</v>
      </c>
      <c r="H52" s="52">
        <f>SUMIFS(tblSales[Gross Sales],tblSales[Category],$A52,tblSales[Year],$H$47)</f>
        <v>8314346.7000000011</v>
      </c>
      <c r="I52" s="52">
        <f>SUMIFS(tblSales[Discount Amount],tblSales[Category],$A52,tblSales[Year],$H$47)</f>
        <v>189678.02000000002</v>
      </c>
      <c r="J52" s="52">
        <f>SUMIFS(tblSales[COGS],tblSales[Category],$A52,tblSales[Year],$H$47)</f>
        <v>4475865.7600000007</v>
      </c>
      <c r="K52" s="52">
        <f t="shared" si="15"/>
        <v>8124668.6800000016</v>
      </c>
      <c r="L52" s="53">
        <f t="shared" si="16"/>
        <v>9.7103338809401765E-2</v>
      </c>
      <c r="M52" s="53">
        <f t="shared" si="17"/>
        <v>0.44910174970974942</v>
      </c>
      <c r="N52" s="52">
        <f>SUMIFS(tblSales[Gross Sales],tblSales[Category],$A52,tblSales[Year],$N$47)</f>
        <v>8610295.4100000057</v>
      </c>
      <c r="O52" s="52">
        <f>SUMIFS(tblSales[Discount Amount],tblSales[Category],$A52,tblSales[Year],$N$47)</f>
        <v>279015.31</v>
      </c>
      <c r="P52" s="52">
        <f>SUMIFS(tblSales[COGS],tblSales[Category],$A52,tblSales[Year],$N$47)</f>
        <v>4345630.0399999982</v>
      </c>
      <c r="Q52" s="52">
        <f t="shared" si="18"/>
        <v>8331280.1000000061</v>
      </c>
      <c r="R52" s="53">
        <f t="shared" si="19"/>
        <v>8.9678103856454264E-2</v>
      </c>
      <c r="S52" s="53">
        <f t="shared" si="20"/>
        <v>0.47839587820363944</v>
      </c>
    </row>
    <row r="53" spans="1:19" x14ac:dyDescent="0.25">
      <c r="A53" s="51" t="s">
        <v>74</v>
      </c>
      <c r="B53" s="52">
        <f>SUMIFS(tblSales[Gross Sales],tblSales[Category],$A53,tblSales[Year],$B$47)</f>
        <v>5372756.1600000001</v>
      </c>
      <c r="C53" s="52">
        <f>SUMIFS(tblSales[Discount Amount],tblSales[Category],$A53,tblSales[Year],$B$47)</f>
        <v>92665.510000000009</v>
      </c>
      <c r="D53" s="52">
        <f>SUMIFS(tblSales[COGS],tblSales[Category],$A53,tblSales[Year],$B$47)</f>
        <v>3201159.6999999997</v>
      </c>
      <c r="E53" s="52">
        <f t="shared" si="12"/>
        <v>5280090.6500000004</v>
      </c>
      <c r="F53" s="53">
        <f t="shared" si="13"/>
        <v>9.9026878038699653E-2</v>
      </c>
      <c r="G53" s="53">
        <f t="shared" si="14"/>
        <v>0.39373016256832644</v>
      </c>
      <c r="H53" s="52">
        <f>SUMIFS(tblSales[Gross Sales],tblSales[Category],$A53,tblSales[Year],$H$47)</f>
        <v>7483856.5200000005</v>
      </c>
      <c r="I53" s="52">
        <f>SUMIFS(tblSales[Discount Amount],tblSales[Category],$A53,tblSales[Year],$H$47)</f>
        <v>161878.39999999999</v>
      </c>
      <c r="J53" s="52">
        <f>SUMIFS(tblSales[COGS],tblSales[Category],$A53,tblSales[Year],$H$47)</f>
        <v>4515977.3499999996</v>
      </c>
      <c r="K53" s="52">
        <f t="shared" si="15"/>
        <v>7321978.1200000001</v>
      </c>
      <c r="L53" s="53">
        <f t="shared" si="16"/>
        <v>8.7509848111293864E-2</v>
      </c>
      <c r="M53" s="53">
        <f t="shared" si="17"/>
        <v>0.38322987640940948</v>
      </c>
      <c r="N53" s="52">
        <f>SUMIFS(tblSales[Gross Sales],tblSales[Category],$A53,tblSales[Year],$N$47)</f>
        <v>7810470.0800000029</v>
      </c>
      <c r="O53" s="52">
        <f>SUMIFS(tblSales[Discount Amount],tblSales[Category],$A53,tblSales[Year],$N$47)</f>
        <v>268035.5199999999</v>
      </c>
      <c r="P53" s="52">
        <f>SUMIFS(tblSales[COGS],tblSales[Category],$A53,tblSales[Year],$N$47)</f>
        <v>4431762.9800000004</v>
      </c>
      <c r="Q53" s="52">
        <f t="shared" si="18"/>
        <v>7542434.5600000033</v>
      </c>
      <c r="R53" s="53">
        <f t="shared" si="19"/>
        <v>8.11869510667622E-2</v>
      </c>
      <c r="S53" s="53">
        <f t="shared" si="20"/>
        <v>0.41242274695983594</v>
      </c>
    </row>
    <row r="54" spans="1:19" x14ac:dyDescent="0.25">
      <c r="A54" s="51" t="s">
        <v>85</v>
      </c>
      <c r="B54" s="52">
        <f>SUMIFS(tblSales[Gross Sales],tblSales[Category],$A54,tblSales[Year],$B$47)</f>
        <v>4985326.5000000009</v>
      </c>
      <c r="C54" s="52">
        <f>SUMIFS(tblSales[Discount Amount],tblSales[Category],$A54,tblSales[Year],$B$47)</f>
        <v>83450.999999999971</v>
      </c>
      <c r="D54" s="52">
        <f>SUMIFS(tblSales[COGS],tblSales[Category],$A54,tblSales[Year],$B$47)</f>
        <v>2743778.57</v>
      </c>
      <c r="E54" s="52">
        <f t="shared" si="12"/>
        <v>4901875.5000000009</v>
      </c>
      <c r="F54" s="53">
        <f t="shared" si="13"/>
        <v>9.1933540440141862E-2</v>
      </c>
      <c r="G54" s="53">
        <f t="shared" si="14"/>
        <v>0.44025943335362161</v>
      </c>
      <c r="H54" s="52">
        <f>SUMIFS(tblSales[Gross Sales],tblSales[Category],$A54,tblSales[Year],$H$47)</f>
        <v>7248529.2700000023</v>
      </c>
      <c r="I54" s="52">
        <f>SUMIFS(tblSales[Discount Amount],tblSales[Category],$A54,tblSales[Year],$H$47)</f>
        <v>148854.56999999998</v>
      </c>
      <c r="J54" s="52">
        <f>SUMIFS(tblSales[COGS],tblSales[Category],$A54,tblSales[Year],$H$47)</f>
        <v>4001182.9299999988</v>
      </c>
      <c r="K54" s="52">
        <f t="shared" si="15"/>
        <v>7099674.700000002</v>
      </c>
      <c r="L54" s="53">
        <f t="shared" si="16"/>
        <v>8.4852951545913116E-2</v>
      </c>
      <c r="M54" s="53">
        <f t="shared" si="17"/>
        <v>0.43642728729529007</v>
      </c>
      <c r="N54" s="52">
        <f>SUMIFS(tblSales[Gross Sales],tblSales[Category],$A54,tblSales[Year],$N$47)</f>
        <v>7321202.8299999954</v>
      </c>
      <c r="O54" s="52">
        <f>SUMIFS(tblSales[Discount Amount],tblSales[Category],$A54,tblSales[Year],$N$47)</f>
        <v>252742.00999999998</v>
      </c>
      <c r="P54" s="52">
        <f>SUMIFS(tblSales[COGS],tblSales[Category],$A54,tblSales[Year],$N$47)</f>
        <v>3767021.7699999982</v>
      </c>
      <c r="Q54" s="52">
        <f t="shared" si="18"/>
        <v>7068460.8199999956</v>
      </c>
      <c r="R54" s="53">
        <f t="shared" si="19"/>
        <v>7.6085086074736213E-2</v>
      </c>
      <c r="S54" s="53">
        <f t="shared" si="20"/>
        <v>0.46706618796820315</v>
      </c>
    </row>
    <row r="55" spans="1:19" x14ac:dyDescent="0.25">
      <c r="A55" s="51" t="s">
        <v>82</v>
      </c>
      <c r="B55" s="52">
        <f>SUMIFS(tblSales[Gross Sales],tblSales[Category],$A55,tblSales[Year],$B$47)</f>
        <v>3722326.7999999989</v>
      </c>
      <c r="C55" s="52">
        <f>SUMIFS(tblSales[Discount Amount],tblSales[Category],$A55,tblSales[Year],$B$47)</f>
        <v>61763.639999999985</v>
      </c>
      <c r="D55" s="52">
        <f>SUMIFS(tblSales[COGS],tblSales[Category],$A55,tblSales[Year],$B$47)</f>
        <v>3075533.14</v>
      </c>
      <c r="E55" s="52">
        <f t="shared" si="12"/>
        <v>3660563.1599999988</v>
      </c>
      <c r="F55" s="53">
        <f t="shared" si="13"/>
        <v>6.8653014811076551E-2</v>
      </c>
      <c r="G55" s="53">
        <f t="shared" si="14"/>
        <v>0.15981967648934073</v>
      </c>
      <c r="H55" s="52">
        <f>SUMIFS(tblSales[Gross Sales],tblSales[Category],$A55,tblSales[Year],$H$47)</f>
        <v>4639722.459999999</v>
      </c>
      <c r="I55" s="52">
        <f>SUMIFS(tblSales[Discount Amount],tblSales[Category],$A55,tblSales[Year],$H$47)</f>
        <v>94091.150000000009</v>
      </c>
      <c r="J55" s="52">
        <f>SUMIFS(tblSales[COGS],tblSales[Category],$A55,tblSales[Year],$H$47)</f>
        <v>3843441.7099999995</v>
      </c>
      <c r="K55" s="52">
        <f t="shared" si="15"/>
        <v>4545631.3099999987</v>
      </c>
      <c r="L55" s="53">
        <f t="shared" si="16"/>
        <v>5.4327874105698865E-2</v>
      </c>
      <c r="M55" s="53">
        <f t="shared" si="17"/>
        <v>0.15447570471789965</v>
      </c>
      <c r="N55" s="52">
        <f>SUMIFS(tblSales[Gross Sales],tblSales[Category],$A55,tblSales[Year],$N$47)</f>
        <v>4707144.4000000004</v>
      </c>
      <c r="O55" s="52">
        <f>SUMIFS(tblSales[Discount Amount],tblSales[Category],$A55,tblSales[Year],$N$47)</f>
        <v>156986.00000000003</v>
      </c>
      <c r="P55" s="52">
        <f>SUMIFS(tblSales[COGS],tblSales[Category],$A55,tblSales[Year],$N$47)</f>
        <v>3655704.5000000005</v>
      </c>
      <c r="Q55" s="52">
        <f t="shared" si="18"/>
        <v>4550158.4000000004</v>
      </c>
      <c r="R55" s="53">
        <f t="shared" si="19"/>
        <v>4.897801690265071E-2</v>
      </c>
      <c r="S55" s="53">
        <f t="shared" si="20"/>
        <v>0.1965764312732497</v>
      </c>
    </row>
    <row r="56" spans="1:19" x14ac:dyDescent="0.25">
      <c r="A56" s="54" t="s">
        <v>59</v>
      </c>
      <c r="B56" s="55">
        <f>SUM(B49:B55)</f>
        <v>54232139.280000001</v>
      </c>
      <c r="C56" s="55">
        <f>SUM(C49:C55)</f>
        <v>912366.3600000001</v>
      </c>
      <c r="D56" s="55">
        <f>SUM(D49:D55)</f>
        <v>38690189.109999999</v>
      </c>
      <c r="E56" s="55">
        <f>SUM(E49:E55)</f>
        <v>53319772.920000002</v>
      </c>
      <c r="F56" s="56">
        <f>SUM(F49:F55)</f>
        <v>1.0000000000000002</v>
      </c>
      <c r="G56" s="56">
        <f t="shared" si="14"/>
        <v>0.27437445826991719</v>
      </c>
      <c r="H56" s="55">
        <f>SUM(H49:H55)</f>
        <v>85607577.62999998</v>
      </c>
      <c r="I56" s="55">
        <f>SUM(I49:I55)</f>
        <v>1937244.7699999996</v>
      </c>
      <c r="J56" s="55">
        <f>SUM(J49:J55)</f>
        <v>62776688.430000007</v>
      </c>
      <c r="K56" s="55">
        <f>SUM(K49:K55)</f>
        <v>83670332.859999999</v>
      </c>
      <c r="L56" s="56">
        <f>SUM(L49:L55)</f>
        <v>0.99999999999999989</v>
      </c>
      <c r="M56" s="56">
        <f t="shared" si="17"/>
        <v>0.24971389160074142</v>
      </c>
      <c r="N56" s="55">
        <f>SUM(N49:N55)</f>
        <v>96315085.88000004</v>
      </c>
      <c r="O56" s="55">
        <f>SUM(O49:O55)</f>
        <v>3413031.2899999996</v>
      </c>
      <c r="P56" s="55">
        <f>SUM(P49:P55)</f>
        <v>67224303.169999987</v>
      </c>
      <c r="Q56" s="55">
        <f>SUM(Q49:Q55)</f>
        <v>92902054.590000033</v>
      </c>
      <c r="R56" s="56">
        <f>SUM(R49:R55)</f>
        <v>0.99999999999999989</v>
      </c>
      <c r="S56" s="56">
        <f t="shared" si="20"/>
        <v>0.27639594768191483</v>
      </c>
    </row>
    <row r="58" spans="1:19" x14ac:dyDescent="0.25">
      <c r="A58" s="43" t="s">
        <v>143</v>
      </c>
    </row>
    <row r="59" spans="1:19" ht="30" customHeight="1" x14ac:dyDescent="0.25">
      <c r="A59" s="44" t="s">
        <v>62</v>
      </c>
      <c r="B59" s="44" t="s">
        <v>144</v>
      </c>
      <c r="C59" s="44" t="s">
        <v>145</v>
      </c>
      <c r="D59" s="44" t="s">
        <v>146</v>
      </c>
      <c r="E59" s="44" t="s">
        <v>147</v>
      </c>
      <c r="F59" s="44" t="s">
        <v>148</v>
      </c>
      <c r="G59" s="44" t="s">
        <v>149</v>
      </c>
      <c r="I59" s="57" t="s">
        <v>150</v>
      </c>
    </row>
    <row r="60" spans="1:19" x14ac:dyDescent="0.25">
      <c r="A60" s="51" t="str">
        <f t="shared" ref="A60:A66" si="21">A49</f>
        <v>Electronics</v>
      </c>
      <c r="B60" s="58">
        <f t="shared" ref="B60:B66" si="22">(L49-F49)*G49</f>
        <v>6.042930838716376E-3</v>
      </c>
      <c r="C60" s="58">
        <f t="shared" ref="C60:C66" si="23">L49*((D49/B49-J49/H49)/(1-C49/B49))</f>
        <v>-9.7907588493855151E-4</v>
      </c>
      <c r="D60" s="58">
        <f t="shared" ref="D60:D66" si="24">L49*((J49/H49)/(1-C49/B49)-(J49/H49)/(1-I49/H49))</f>
        <v>-2.3654563126345876E-3</v>
      </c>
      <c r="E60" s="58">
        <f t="shared" ref="E60:E66" si="25">(R49-L49)*M49</f>
        <v>2.9902345730061213E-3</v>
      </c>
      <c r="F60" s="58">
        <f t="shared" ref="F60:F66" si="26">R49*((J49/H49-P49/N49)/(1-I49/H49))</f>
        <v>1.7356201176185335E-2</v>
      </c>
      <c r="G60" s="58">
        <f t="shared" ref="G60:G66" si="27">R49*((P49/N49)/(1-I49/H49)-(P49/N49)/(1-O49/N49))</f>
        <v>-3.2761278632230922E-3</v>
      </c>
      <c r="I60" t="str">
        <f>"Period 1: "&amp;IF(ABS(B67+C67+D67-(M56-G56))&lt;0.000001,"OK","CHECK")</f>
        <v>Period 1: OK</v>
      </c>
    </row>
    <row r="61" spans="1:19" x14ac:dyDescent="0.25">
      <c r="A61" s="51" t="str">
        <f t="shared" si="21"/>
        <v>Home Appliances</v>
      </c>
      <c r="B61" s="58">
        <f t="shared" si="22"/>
        <v>1.6150034614242819E-3</v>
      </c>
      <c r="C61" s="58">
        <f t="shared" si="23"/>
        <v>-1.4126357378003965E-3</v>
      </c>
      <c r="D61" s="58">
        <f t="shared" si="24"/>
        <v>-1.1255420332727233E-3</v>
      </c>
      <c r="E61" s="58">
        <f t="shared" si="25"/>
        <v>1.1099193361832609E-3</v>
      </c>
      <c r="F61" s="58">
        <f t="shared" si="26"/>
        <v>1.4906960429281449E-2</v>
      </c>
      <c r="G61" s="58">
        <f t="shared" si="27"/>
        <v>-3.7362130899503093E-3</v>
      </c>
      <c r="I61" t="str">
        <f>"Period 2: "&amp;IF(ABS(E67+F67+G67-(S56-M56))&lt;0.000001,"OK","CHECK")</f>
        <v>Period 2: OK</v>
      </c>
    </row>
    <row r="62" spans="1:19" x14ac:dyDescent="0.25">
      <c r="A62" s="51" t="str">
        <f t="shared" si="21"/>
        <v>Fashion</v>
      </c>
      <c r="B62" s="58">
        <f t="shared" si="22"/>
        <v>-7.4530447946704699E-3</v>
      </c>
      <c r="C62" s="58">
        <f t="shared" si="23"/>
        <v>-9.2820817059907995E-5</v>
      </c>
      <c r="D62" s="58">
        <f t="shared" si="24"/>
        <v>-2.1559368664032206E-4</v>
      </c>
      <c r="E62" s="58">
        <f t="shared" si="25"/>
        <v>-4.039666073874299E-3</v>
      </c>
      <c r="F62" s="58">
        <f t="shared" si="26"/>
        <v>2.7812282738791457E-3</v>
      </c>
      <c r="G62" s="58">
        <f t="shared" si="27"/>
        <v>-3.9000845558843022E-4</v>
      </c>
    </row>
    <row r="63" spans="1:19" x14ac:dyDescent="0.25">
      <c r="A63" s="51" t="str">
        <f t="shared" si="21"/>
        <v>Home &amp; Living</v>
      </c>
      <c r="B63" s="58">
        <f t="shared" si="22"/>
        <v>-6.6157688479392476E-3</v>
      </c>
      <c r="C63" s="58">
        <f t="shared" si="23"/>
        <v>-2.5582459913508809E-4</v>
      </c>
      <c r="D63" s="58">
        <f t="shared" si="24"/>
        <v>-3.2702680570299299E-4</v>
      </c>
      <c r="E63" s="58">
        <f t="shared" si="25"/>
        <v>-3.3346860093747118E-3</v>
      </c>
      <c r="F63" s="58">
        <f t="shared" si="26"/>
        <v>3.0861730534318395E-3</v>
      </c>
      <c r="G63" s="58">
        <f t="shared" si="27"/>
        <v>-4.5913115597244334E-4</v>
      </c>
    </row>
    <row r="64" spans="1:19" x14ac:dyDescent="0.25">
      <c r="A64" s="51" t="str">
        <f t="shared" si="21"/>
        <v>Beauty &amp; Personal Care</v>
      </c>
      <c r="B64" s="58">
        <f t="shared" si="22"/>
        <v>-4.5346020656217619E-3</v>
      </c>
      <c r="C64" s="58">
        <f t="shared" si="23"/>
        <v>-6.7815828647655157E-4</v>
      </c>
      <c r="D64" s="58">
        <f t="shared" si="24"/>
        <v>-2.4072016041537953E-4</v>
      </c>
      <c r="E64" s="58">
        <f t="shared" si="25"/>
        <v>-2.4231230529252901E-3</v>
      </c>
      <c r="F64" s="58">
        <f t="shared" si="26"/>
        <v>2.9886820013143309E-3</v>
      </c>
      <c r="G64" s="58">
        <f t="shared" si="27"/>
        <v>-6.1860184843853696E-4</v>
      </c>
    </row>
    <row r="65" spans="1:9" x14ac:dyDescent="0.25">
      <c r="A65" s="51" t="str">
        <f t="shared" si="21"/>
        <v>Sports &amp; Outdoor</v>
      </c>
      <c r="B65" s="58">
        <f t="shared" si="22"/>
        <v>-3.1172960543830938E-3</v>
      </c>
      <c r="C65" s="58">
        <f t="shared" si="23"/>
        <v>-1.4052613248484832E-4</v>
      </c>
      <c r="D65" s="58">
        <f t="shared" si="24"/>
        <v>-1.8464277131963197E-4</v>
      </c>
      <c r="E65" s="58">
        <f t="shared" si="25"/>
        <v>-3.8265357429557757E-3</v>
      </c>
      <c r="F65" s="58">
        <f t="shared" si="26"/>
        <v>2.9101662276125998E-3</v>
      </c>
      <c r="G65" s="58">
        <f t="shared" si="27"/>
        <v>-5.7900283267870703E-4</v>
      </c>
    </row>
    <row r="66" spans="1:9" x14ac:dyDescent="0.25">
      <c r="A66" s="51" t="str">
        <f t="shared" si="21"/>
        <v>Grocery &amp; FMCG</v>
      </c>
      <c r="B66" s="58">
        <f t="shared" si="22"/>
        <v>-2.2894393531977483E-3</v>
      </c>
      <c r="C66" s="58">
        <f t="shared" si="23"/>
        <v>-1.1811738866886629E-4</v>
      </c>
      <c r="D66" s="58">
        <f t="shared" si="24"/>
        <v>-1.7220923695438945E-4</v>
      </c>
      <c r="E66" s="58">
        <f t="shared" si="25"/>
        <v>-8.2642296158099522E-4</v>
      </c>
      <c r="F66" s="58">
        <f t="shared" si="26"/>
        <v>2.5870058483091476E-3</v>
      </c>
      <c r="G66" s="58">
        <f t="shared" si="27"/>
        <v>-5.2499575146733779E-4</v>
      </c>
    </row>
    <row r="67" spans="1:9" x14ac:dyDescent="0.25">
      <c r="A67" s="54" t="s">
        <v>59</v>
      </c>
      <c r="B67" s="59">
        <f t="shared" ref="B67:G67" si="28">SUM(B60:B66)</f>
        <v>-1.6352216815671665E-2</v>
      </c>
      <c r="C67" s="59">
        <f t="shared" si="28"/>
        <v>-3.6771588465642105E-3</v>
      </c>
      <c r="D67" s="59">
        <f t="shared" si="28"/>
        <v>-4.6311910069400273E-3</v>
      </c>
      <c r="E67" s="59">
        <f t="shared" si="28"/>
        <v>-1.035027993152169E-2</v>
      </c>
      <c r="F67" s="59">
        <f t="shared" si="28"/>
        <v>4.6616417010013851E-2</v>
      </c>
      <c r="G67" s="59">
        <f t="shared" si="28"/>
        <v>-9.5840809973188577E-3</v>
      </c>
    </row>
    <row r="70" spans="1:9" ht="16.5" x14ac:dyDescent="0.25">
      <c r="A70" s="39" t="s">
        <v>151</v>
      </c>
    </row>
    <row r="71" spans="1:9" ht="30" customHeight="1" x14ac:dyDescent="0.25">
      <c r="A71" s="44" t="s">
        <v>152</v>
      </c>
      <c r="B71" s="44" t="s">
        <v>153</v>
      </c>
      <c r="C71" s="44" t="s">
        <v>154</v>
      </c>
      <c r="D71" s="44" t="s">
        <v>155</v>
      </c>
      <c r="E71" s="44" t="s">
        <v>156</v>
      </c>
      <c r="F71" s="44" t="s">
        <v>157</v>
      </c>
      <c r="G71" s="44" t="s">
        <v>158</v>
      </c>
      <c r="H71" s="44" t="s">
        <v>59</v>
      </c>
      <c r="I71" s="44" t="s">
        <v>159</v>
      </c>
    </row>
    <row r="72" spans="1:9" x14ac:dyDescent="0.25">
      <c r="A72" s="60" t="str">
        <f>B47&amp;" gross margin"</f>
        <v>2017 gross margin</v>
      </c>
      <c r="B72" s="61">
        <f>G56</f>
        <v>0.27437445826991719</v>
      </c>
      <c r="C72" s="16" t="s">
        <v>59</v>
      </c>
      <c r="D72" s="61">
        <f>B72</f>
        <v>0.27437445826991719</v>
      </c>
      <c r="E72" s="61">
        <v>0</v>
      </c>
      <c r="F72" s="61">
        <v>0</v>
      </c>
      <c r="G72" s="61">
        <v>0</v>
      </c>
      <c r="H72" s="61">
        <f>B72</f>
        <v>0.27437445826991719</v>
      </c>
      <c r="I72" s="62" t="str">
        <f>TEXT(B72,"0.0%")</f>
        <v>27.4%</v>
      </c>
    </row>
    <row r="73" spans="1:9" x14ac:dyDescent="0.25">
      <c r="A73" s="62" t="s">
        <v>160</v>
      </c>
      <c r="B73" s="63">
        <f>C67</f>
        <v>-3.6771588465642105E-3</v>
      </c>
      <c r="C73" s="16" t="s">
        <v>152</v>
      </c>
      <c r="D73" s="53">
        <f>D72+B73</f>
        <v>0.27069729942335297</v>
      </c>
      <c r="E73" s="53">
        <f>MIN(D72,D73)</f>
        <v>0.27069729942335297</v>
      </c>
      <c r="F73" s="53">
        <f>MAX(B73,0)</f>
        <v>0</v>
      </c>
      <c r="G73" s="53">
        <f>MAX(-B73,0)</f>
        <v>3.6771588465642105E-3</v>
      </c>
      <c r="H73" s="53">
        <v>0</v>
      </c>
      <c r="I73" s="62" t="str">
        <f>TEXT(B73*100,"+0.00;-0.00")&amp;" pts"</f>
        <v>-0.37 pts</v>
      </c>
    </row>
    <row r="74" spans="1:9" x14ac:dyDescent="0.25">
      <c r="A74" s="62" t="s">
        <v>161</v>
      </c>
      <c r="B74" s="63">
        <f>B67</f>
        <v>-1.6352216815671665E-2</v>
      </c>
      <c r="C74" s="16" t="s">
        <v>152</v>
      </c>
      <c r="D74" s="53">
        <f>D73+B74</f>
        <v>0.25434508260768129</v>
      </c>
      <c r="E74" s="53">
        <f>MIN(D73,D74)</f>
        <v>0.25434508260768129</v>
      </c>
      <c r="F74" s="53">
        <f>MAX(B74,0)</f>
        <v>0</v>
      </c>
      <c r="G74" s="53">
        <f>MAX(-B74,0)</f>
        <v>1.6352216815671665E-2</v>
      </c>
      <c r="H74" s="53">
        <v>0</v>
      </c>
      <c r="I74" s="62" t="str">
        <f>TEXT(B74*100,"+0.00;-0.00")&amp;" pts"</f>
        <v>-1.64 pts</v>
      </c>
    </row>
    <row r="75" spans="1:9" x14ac:dyDescent="0.25">
      <c r="A75" s="62" t="s">
        <v>162</v>
      </c>
      <c r="B75" s="63">
        <f>D67</f>
        <v>-4.6311910069400273E-3</v>
      </c>
      <c r="C75" s="16" t="s">
        <v>152</v>
      </c>
      <c r="D75" s="53">
        <f>D74+B75</f>
        <v>0.24971389160074126</v>
      </c>
      <c r="E75" s="53">
        <f>MIN(D74,D75)</f>
        <v>0.24971389160074126</v>
      </c>
      <c r="F75" s="53">
        <f>MAX(B75,0)</f>
        <v>0</v>
      </c>
      <c r="G75" s="53">
        <f>MAX(-B75,0)</f>
        <v>4.6311910069400273E-3</v>
      </c>
      <c r="H75" s="53">
        <v>0</v>
      </c>
      <c r="I75" s="62" t="str">
        <f>TEXT(B75*100,"+0.00;-0.00")&amp;" pts"</f>
        <v>-0.46 pts</v>
      </c>
    </row>
    <row r="76" spans="1:9" x14ac:dyDescent="0.25">
      <c r="A76" s="60" t="str">
        <f>H47&amp;" gross margin"</f>
        <v>2022 gross margin</v>
      </c>
      <c r="B76" s="61">
        <f>M56</f>
        <v>0.24971389160074142</v>
      </c>
      <c r="C76" s="16" t="s">
        <v>59</v>
      </c>
      <c r="D76" s="61">
        <f>B76</f>
        <v>0.24971389160074142</v>
      </c>
      <c r="E76" s="61">
        <v>0</v>
      </c>
      <c r="F76" s="61">
        <v>0</v>
      </c>
      <c r="G76" s="61">
        <v>0</v>
      </c>
      <c r="H76" s="61">
        <f>B76</f>
        <v>0.24971389160074142</v>
      </c>
      <c r="I76" s="62" t="str">
        <f>TEXT(B76,"0.0%")</f>
        <v>25.0%</v>
      </c>
    </row>
    <row r="77" spans="1:9" x14ac:dyDescent="0.25">
      <c r="A77" s="62" t="s">
        <v>163</v>
      </c>
      <c r="B77" s="63">
        <f>F67</f>
        <v>4.6616417010013851E-2</v>
      </c>
      <c r="C77" s="16" t="s">
        <v>152</v>
      </c>
      <c r="D77" s="53">
        <f>D76+B77</f>
        <v>0.29633030861075527</v>
      </c>
      <c r="E77" s="53">
        <f>MIN(D76,D77)</f>
        <v>0.24971389160074142</v>
      </c>
      <c r="F77" s="53">
        <f>MAX(B77,0)</f>
        <v>4.6616417010013851E-2</v>
      </c>
      <c r="G77" s="53">
        <f>MAX(-B77,0)</f>
        <v>0</v>
      </c>
      <c r="H77" s="53">
        <v>0</v>
      </c>
      <c r="I77" s="62" t="str">
        <f>TEXT(B77*100,"+0.00;-0.00")&amp;" pts"</f>
        <v>+4.66 pts</v>
      </c>
    </row>
    <row r="78" spans="1:9" x14ac:dyDescent="0.25">
      <c r="A78" s="62" t="s">
        <v>164</v>
      </c>
      <c r="B78" s="63">
        <f>E67</f>
        <v>-1.035027993152169E-2</v>
      </c>
      <c r="C78" s="16" t="s">
        <v>152</v>
      </c>
      <c r="D78" s="53">
        <f>D77+B78</f>
        <v>0.28598002867923356</v>
      </c>
      <c r="E78" s="53">
        <f>MIN(D77,D78)</f>
        <v>0.28598002867923356</v>
      </c>
      <c r="F78" s="53">
        <f>MAX(B78,0)</f>
        <v>0</v>
      </c>
      <c r="G78" s="53">
        <f>MAX(-B78,0)</f>
        <v>1.035027993152169E-2</v>
      </c>
      <c r="H78" s="53">
        <v>0</v>
      </c>
      <c r="I78" s="62" t="str">
        <f>TEXT(B78*100,"+0.00;-0.00")&amp;" pts"</f>
        <v>-1.04 pts</v>
      </c>
    </row>
    <row r="79" spans="1:9" x14ac:dyDescent="0.25">
      <c r="A79" s="62" t="s">
        <v>165</v>
      </c>
      <c r="B79" s="63">
        <f>G67</f>
        <v>-9.5840809973188577E-3</v>
      </c>
      <c r="C79" s="16" t="s">
        <v>152</v>
      </c>
      <c r="D79" s="53">
        <f>D78+B79</f>
        <v>0.27639594768191472</v>
      </c>
      <c r="E79" s="53">
        <f>MIN(D78,D79)</f>
        <v>0.27639594768191472</v>
      </c>
      <c r="F79" s="53">
        <f>MAX(B79,0)</f>
        <v>0</v>
      </c>
      <c r="G79" s="53">
        <f>MAX(-B79,0)</f>
        <v>9.5840809973188577E-3</v>
      </c>
      <c r="H79" s="53">
        <v>0</v>
      </c>
      <c r="I79" s="62" t="str">
        <f>TEXT(B79*100,"+0.00;-0.00")&amp;" pts"</f>
        <v>-0.96 pts</v>
      </c>
    </row>
    <row r="80" spans="1:9" x14ac:dyDescent="0.25">
      <c r="A80" s="60" t="str">
        <f>N47&amp;" gross margin"</f>
        <v>2025 gross margin</v>
      </c>
      <c r="B80" s="61">
        <f>S56</f>
        <v>0.27639594768191483</v>
      </c>
      <c r="C80" s="16" t="s">
        <v>59</v>
      </c>
      <c r="D80" s="61">
        <f>B80</f>
        <v>0.27639594768191483</v>
      </c>
      <c r="E80" s="61">
        <v>0</v>
      </c>
      <c r="F80" s="61">
        <v>0</v>
      </c>
      <c r="G80" s="61">
        <v>0</v>
      </c>
      <c r="H80" s="61">
        <f>B80</f>
        <v>0.27639594768191483</v>
      </c>
      <c r="I80" s="62" t="str">
        <f>TEXT(B80,"0.0%")</f>
        <v>27.6%</v>
      </c>
    </row>
    <row r="81" spans="1:4" x14ac:dyDescent="0.25">
      <c r="A81" s="57" t="s">
        <v>166</v>
      </c>
      <c r="D81" t="str">
        <f>IF(AND(ABS(D75-B76)&lt;0.000001,ABS(D79-B80)&lt;0.000001),"OK","CHECK")</f>
        <v>OK</v>
      </c>
    </row>
    <row r="83" spans="1:4" ht="16.5" x14ac:dyDescent="0.25">
      <c r="A83" s="39" t="s">
        <v>167</v>
      </c>
    </row>
    <row r="84" spans="1:4" x14ac:dyDescent="0.25">
      <c r="A84" s="40" t="s">
        <v>168</v>
      </c>
    </row>
    <row r="85" spans="1:4" ht="30" customHeight="1" x14ac:dyDescent="0.25">
      <c r="A85" s="44" t="s">
        <v>71</v>
      </c>
      <c r="B85" s="44" t="s">
        <v>25</v>
      </c>
      <c r="C85" s="44" t="s">
        <v>169</v>
      </c>
      <c r="D85" s="44" t="s">
        <v>117</v>
      </c>
    </row>
    <row r="86" spans="1:4" x14ac:dyDescent="0.25">
      <c r="A86" s="64">
        <f>$B$47</f>
        <v>2017</v>
      </c>
      <c r="B86" s="53">
        <f>INDEX($G$5:$G$14,MATCH(A86,$A$5:$A$14,0))</f>
        <v>0.27437445826991685</v>
      </c>
      <c r="C86" s="53">
        <f>IFERROR(INDEX($I$5:$I$14,MATCH(A86,$A$5:$A$14,0))/INDEX($D$5:$D$14,MATCH(A86,$A$5:$A$14,0)),0)</f>
        <v>0</v>
      </c>
      <c r="D86" s="53">
        <f>INDEX($K$5:$K$14,MATCH(A86,$A$5:$A$14,0))</f>
        <v>0.27437445826991685</v>
      </c>
    </row>
    <row r="87" spans="1:4" x14ac:dyDescent="0.25">
      <c r="A87" s="64">
        <f>$H$47</f>
        <v>2022</v>
      </c>
      <c r="B87" s="53">
        <f>INDEX($G$5:$G$14,MATCH(A87,$A$5:$A$14,0))</f>
        <v>0.24971389160074112</v>
      </c>
      <c r="C87" s="53">
        <f>IFERROR(INDEX($I$5:$I$14,MATCH(A87,$A$5:$A$14,0))/INDEX($D$5:$D$14,MATCH(A87,$A$5:$A$14,0)),0)</f>
        <v>1.2590275836031856E-2</v>
      </c>
      <c r="D87" s="53">
        <f>INDEX($K$5:$K$14,MATCH(A87,$A$5:$A$14,0))</f>
        <v>0.23712361576470925</v>
      </c>
    </row>
    <row r="88" spans="1:4" x14ac:dyDescent="0.25">
      <c r="A88" s="64">
        <f>$N$47</f>
        <v>2025</v>
      </c>
      <c r="B88" s="53">
        <f>INDEX($G$5:$G$14,MATCH(A88,$A$5:$A$14,0))</f>
        <v>0.27639594768191383</v>
      </c>
      <c r="C88" s="53">
        <f>IFERROR(INDEX($I$5:$I$14,MATCH(A88,$A$5:$A$14,0))/INDEX($D$5:$D$14,MATCH(A88,$A$5:$A$14,0)),0)</f>
        <v>3.0502908062757003E-2</v>
      </c>
      <c r="D88" s="53">
        <f>INDEX($K$5:$K$14,MATCH(A88,$A$5:$A$14,0))</f>
        <v>0.24589303961915682</v>
      </c>
    </row>
    <row r="91" spans="1:4" ht="16.5" x14ac:dyDescent="0.25">
      <c r="A91" s="39" t="s">
        <v>170</v>
      </c>
    </row>
    <row r="92" spans="1:4" x14ac:dyDescent="0.25">
      <c r="A92" s="40" t="s">
        <v>171</v>
      </c>
    </row>
    <row r="93" spans="1:4" x14ac:dyDescent="0.25">
      <c r="A93" s="38" t="s">
        <v>172</v>
      </c>
      <c r="C93" s="65">
        <v>2025</v>
      </c>
    </row>
    <row r="94" spans="1:4" x14ac:dyDescent="0.25">
      <c r="A94" s="38" t="s">
        <v>173</v>
      </c>
      <c r="C94" s="65">
        <v>2022</v>
      </c>
    </row>
    <row r="95" spans="1:4" x14ac:dyDescent="0.25">
      <c r="A95" s="38" t="s">
        <v>174</v>
      </c>
      <c r="C95" s="66">
        <v>0.03</v>
      </c>
    </row>
    <row r="96" spans="1:4" x14ac:dyDescent="0.25">
      <c r="A96" s="38" t="s">
        <v>175</v>
      </c>
      <c r="C96" s="66">
        <v>0.1</v>
      </c>
    </row>
    <row r="97" spans="1:4" x14ac:dyDescent="0.25">
      <c r="A97" s="38" t="s">
        <v>176</v>
      </c>
      <c r="C97" s="66">
        <v>0.2</v>
      </c>
    </row>
    <row r="98" spans="1:4" x14ac:dyDescent="0.25">
      <c r="A98" s="38" t="s">
        <v>177</v>
      </c>
      <c r="C98" s="66">
        <v>0.1</v>
      </c>
    </row>
    <row r="99" spans="1:4" x14ac:dyDescent="0.25">
      <c r="A99" s="38" t="s">
        <v>178</v>
      </c>
      <c r="C99" s="67">
        <v>4504</v>
      </c>
      <c r="D99" s="40" t="s">
        <v>179</v>
      </c>
    </row>
    <row r="100" spans="1:4" x14ac:dyDescent="0.25">
      <c r="A100" s="38" t="s">
        <v>180</v>
      </c>
      <c r="C100" s="68">
        <v>8260.27</v>
      </c>
      <c r="D100" s="40" t="s">
        <v>181</v>
      </c>
    </row>
    <row r="101" spans="1:4" x14ac:dyDescent="0.25">
      <c r="A101" s="38" t="s">
        <v>182</v>
      </c>
      <c r="C101" s="65">
        <v>3</v>
      </c>
    </row>
    <row r="103" spans="1:4" ht="30" customHeight="1" x14ac:dyDescent="0.25">
      <c r="A103" s="77" t="s">
        <v>183</v>
      </c>
      <c r="B103" s="77"/>
      <c r="C103" s="44" t="s">
        <v>184</v>
      </c>
      <c r="D103" s="44" t="s">
        <v>185</v>
      </c>
    </row>
    <row r="104" spans="1:4" x14ac:dyDescent="0.25">
      <c r="A104" s="78" t="s">
        <v>186</v>
      </c>
      <c r="B104" s="78"/>
      <c r="C104" s="69">
        <f>INDEX($B$5:$B$14,MATCH($C$93,$A$5:$A$14,0))*(INDEX($H$5:$H$14,MATCH($C$93,$A$5:$A$14,0))-INDEX($H$5:$H$14,MATCH($C$94,$A$5:$A$14,0)))</f>
        <v>1233482.4514665245</v>
      </c>
      <c r="D104" s="70" t="s">
        <v>187</v>
      </c>
    </row>
    <row r="105" spans="1:4" x14ac:dyDescent="0.25">
      <c r="A105" s="78" t="s">
        <v>188</v>
      </c>
      <c r="B105" s="78"/>
      <c r="C105" s="69">
        <f>SUMIFS(tblTopProducts[Revenue],tblTopProducts[Low Margin?],"Yes")*$C$95</f>
        <v>757425.03149999992</v>
      </c>
      <c r="D105" s="70" t="s">
        <v>189</v>
      </c>
    </row>
    <row r="106" spans="1:4" x14ac:dyDescent="0.25">
      <c r="A106" s="78" t="s">
        <v>190</v>
      </c>
      <c r="B106" s="78"/>
      <c r="C106" s="69">
        <f>INDEX($I$5:$I$14,MATCH($C$93,$A$5:$A$14,0))*$C$97</f>
        <v>566756.56600000011</v>
      </c>
      <c r="D106" s="70" t="s">
        <v>191</v>
      </c>
    </row>
    <row r="107" spans="1:4" x14ac:dyDescent="0.25">
      <c r="A107" s="78" t="s">
        <v>192</v>
      </c>
      <c r="B107" s="78"/>
      <c r="C107" s="69">
        <f>$C$99*$C$98*($C$100/$C$101)*INDEX($G$5:$G$14,MATCH($C$93,$A$5:$A$14,0))</f>
        <v>342770.18723440688</v>
      </c>
      <c r="D107" s="70" t="s">
        <v>193</v>
      </c>
    </row>
    <row r="108" spans="1:4" x14ac:dyDescent="0.25">
      <c r="A108" s="79" t="s">
        <v>194</v>
      </c>
      <c r="B108" s="79"/>
      <c r="C108" s="71">
        <f>SUM(C104:C107)</f>
        <v>2900434.2362009315</v>
      </c>
      <c r="D108" s="72" t="s">
        <v>195</v>
      </c>
    </row>
  </sheetData>
  <mergeCells count="9">
    <mergeCell ref="A105:B105"/>
    <mergeCell ref="A106:B106"/>
    <mergeCell ref="A107:B107"/>
    <mergeCell ref="A108:B108"/>
    <mergeCell ref="B47:G47"/>
    <mergeCell ref="H47:M47"/>
    <mergeCell ref="N47:S47"/>
    <mergeCell ref="A103:B103"/>
    <mergeCell ref="A104:B104"/>
  </mergeCells>
  <conditionalFormatting sqref="G5:G14">
    <cfRule type="expression" dxfId="2" priority="2">
      <formula>$A5=SelYear</formula>
    </cfRule>
  </conditionalFormatting>
  <conditionalFormatting sqref="S5:S7">
    <cfRule type="cellIs" dxfId="1" priority="3" operator="equal">
      <formula>"OK - matches"</formula>
    </cfRule>
    <cfRule type="cellIs" dxfId="0" priority="4" operator="equal">
      <formula>"CHECK"</formula>
    </cfRule>
  </conditionalFormatting>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9"/>
  <sheetViews>
    <sheetView showGridLines="0" zoomScaleNormal="100" workbookViewId="0">
      <pane ySplit="7" topLeftCell="A8" activePane="bottomLeft" state="frozen"/>
      <selection pane="bottomLeft"/>
    </sheetView>
  </sheetViews>
  <sheetFormatPr defaultColWidth="8.7109375" defaultRowHeight="15" x14ac:dyDescent="0.25"/>
  <cols>
    <col min="1" max="1" width="130" customWidth="1"/>
  </cols>
  <sheetData>
    <row r="1" spans="1:1" ht="19.5" x14ac:dyDescent="0.3">
      <c r="A1" s="41" t="s">
        <v>196</v>
      </c>
    </row>
    <row r="3" spans="1:1" x14ac:dyDescent="0.25">
      <c r="A3" s="16" t="s">
        <v>197</v>
      </c>
    </row>
    <row r="4" spans="1:1" x14ac:dyDescent="0.25">
      <c r="A4" s="16" t="s">
        <v>198</v>
      </c>
    </row>
    <row r="5" spans="1:1" x14ac:dyDescent="0.25">
      <c r="A5" s="16" t="s">
        <v>199</v>
      </c>
    </row>
    <row r="6" spans="1:1" x14ac:dyDescent="0.25">
      <c r="A6" s="16" t="s">
        <v>200</v>
      </c>
    </row>
    <row r="8" spans="1:1" x14ac:dyDescent="0.25">
      <c r="A8" s="73" t="s">
        <v>201</v>
      </c>
    </row>
    <row r="9" spans="1:1" x14ac:dyDescent="0.25">
      <c r="A9" s="74" t="s">
        <v>202</v>
      </c>
    </row>
    <row r="10" spans="1:1" x14ac:dyDescent="0.25">
      <c r="A10" s="75" t="s">
        <v>203</v>
      </c>
    </row>
    <row r="11" spans="1:1" x14ac:dyDescent="0.25">
      <c r="A11" s="74" t="s">
        <v>204</v>
      </c>
    </row>
    <row r="12" spans="1:1" x14ac:dyDescent="0.25">
      <c r="A12" s="75" t="s">
        <v>205</v>
      </c>
    </row>
    <row r="13" spans="1:1" x14ac:dyDescent="0.25">
      <c r="A13" s="74" t="s">
        <v>206</v>
      </c>
    </row>
    <row r="14" spans="1:1" x14ac:dyDescent="0.25">
      <c r="A14" s="75" t="s">
        <v>207</v>
      </c>
    </row>
    <row r="15" spans="1:1" x14ac:dyDescent="0.25">
      <c r="A15" s="74" t="s">
        <v>208</v>
      </c>
    </row>
    <row r="16" spans="1:1" x14ac:dyDescent="0.25">
      <c r="A16" s="75" t="s">
        <v>209</v>
      </c>
    </row>
    <row r="17" spans="1:1" x14ac:dyDescent="0.25">
      <c r="A17" s="74" t="s">
        <v>210</v>
      </c>
    </row>
    <row r="18" spans="1:1" x14ac:dyDescent="0.25">
      <c r="A18" s="74" t="s">
        <v>211</v>
      </c>
    </row>
    <row r="19" spans="1:1" x14ac:dyDescent="0.25">
      <c r="A19" s="75" t="s">
        <v>212</v>
      </c>
    </row>
    <row r="20" spans="1:1" x14ac:dyDescent="0.25">
      <c r="A20" s="75" t="s">
        <v>213</v>
      </c>
    </row>
    <row r="21" spans="1:1" x14ac:dyDescent="0.25">
      <c r="A21" s="75" t="s">
        <v>214</v>
      </c>
    </row>
    <row r="22" spans="1:1" x14ac:dyDescent="0.25">
      <c r="A22" s="75" t="s">
        <v>215</v>
      </c>
    </row>
    <row r="23" spans="1:1" x14ac:dyDescent="0.25">
      <c r="A23" s="75" t="s">
        <v>216</v>
      </c>
    </row>
    <row r="24" spans="1:1" x14ac:dyDescent="0.25">
      <c r="A24" s="75" t="s">
        <v>217</v>
      </c>
    </row>
    <row r="25" spans="1:1" x14ac:dyDescent="0.25">
      <c r="A25" s="75" t="s">
        <v>218</v>
      </c>
    </row>
    <row r="26" spans="1:1" x14ac:dyDescent="0.25">
      <c r="A26" s="75" t="s">
        <v>219</v>
      </c>
    </row>
    <row r="27" spans="1:1" x14ac:dyDescent="0.25">
      <c r="A27" s="75" t="s">
        <v>220</v>
      </c>
    </row>
    <row r="28" spans="1:1" x14ac:dyDescent="0.25">
      <c r="A28" s="75" t="s">
        <v>221</v>
      </c>
    </row>
    <row r="29" spans="1:1" x14ac:dyDescent="0.25">
      <c r="A29" s="75" t="s">
        <v>222</v>
      </c>
    </row>
    <row r="30" spans="1:1" x14ac:dyDescent="0.25">
      <c r="A30" s="75" t="s">
        <v>223</v>
      </c>
    </row>
    <row r="31" spans="1:1" x14ac:dyDescent="0.25">
      <c r="A31" s="74" t="s">
        <v>224</v>
      </c>
    </row>
    <row r="32" spans="1:1" x14ac:dyDescent="0.25">
      <c r="A32" s="75" t="s">
        <v>225</v>
      </c>
    </row>
    <row r="33" spans="1:1" x14ac:dyDescent="0.25">
      <c r="A33" s="74" t="s">
        <v>226</v>
      </c>
    </row>
    <row r="34" spans="1:1" x14ac:dyDescent="0.25">
      <c r="A34" s="75" t="s">
        <v>227</v>
      </c>
    </row>
    <row r="35" spans="1:1" x14ac:dyDescent="0.25">
      <c r="A35" s="74" t="s">
        <v>228</v>
      </c>
    </row>
    <row r="36" spans="1:1" x14ac:dyDescent="0.25">
      <c r="A36" s="75" t="s">
        <v>229</v>
      </c>
    </row>
    <row r="37" spans="1:1" x14ac:dyDescent="0.25">
      <c r="A37" s="74" t="s">
        <v>230</v>
      </c>
    </row>
    <row r="38" spans="1:1" x14ac:dyDescent="0.25">
      <c r="A38" s="75" t="s">
        <v>231</v>
      </c>
    </row>
    <row r="39" spans="1:1" x14ac:dyDescent="0.25">
      <c r="A39" s="75" t="s">
        <v>232</v>
      </c>
    </row>
    <row r="40" spans="1:1" x14ac:dyDescent="0.25">
      <c r="A40" s="75" t="s">
        <v>233</v>
      </c>
    </row>
    <row r="41" spans="1:1" x14ac:dyDescent="0.25">
      <c r="A41" s="75"/>
    </row>
    <row r="42" spans="1:1" x14ac:dyDescent="0.25">
      <c r="A42" s="73" t="s">
        <v>234</v>
      </c>
    </row>
    <row r="43" spans="1:1" x14ac:dyDescent="0.25">
      <c r="A43" s="74" t="s">
        <v>235</v>
      </c>
    </row>
    <row r="44" spans="1:1" x14ac:dyDescent="0.25">
      <c r="A44" s="75" t="s">
        <v>203</v>
      </c>
    </row>
    <row r="45" spans="1:1" x14ac:dyDescent="0.25">
      <c r="A45" s="75" t="s">
        <v>236</v>
      </c>
    </row>
    <row r="46" spans="1:1" x14ac:dyDescent="0.25">
      <c r="A46" s="75" t="s">
        <v>207</v>
      </c>
    </row>
    <row r="47" spans="1:1" x14ac:dyDescent="0.25">
      <c r="A47" s="75" t="s">
        <v>209</v>
      </c>
    </row>
    <row r="48" spans="1:1" x14ac:dyDescent="0.25">
      <c r="A48" s="74" t="s">
        <v>237</v>
      </c>
    </row>
    <row r="49" spans="1:1" x14ac:dyDescent="0.25">
      <c r="A49" s="75" t="s">
        <v>238</v>
      </c>
    </row>
    <row r="50" spans="1:1" x14ac:dyDescent="0.25">
      <c r="A50" s="74" t="s">
        <v>239</v>
      </c>
    </row>
    <row r="51" spans="1:1" x14ac:dyDescent="0.25">
      <c r="A51" s="75" t="s">
        <v>240</v>
      </c>
    </row>
    <row r="52" spans="1:1" x14ac:dyDescent="0.25">
      <c r="A52" s="74" t="s">
        <v>241</v>
      </c>
    </row>
    <row r="53" spans="1:1" x14ac:dyDescent="0.25">
      <c r="A53" s="75" t="s">
        <v>242</v>
      </c>
    </row>
    <row r="54" spans="1:1" x14ac:dyDescent="0.25">
      <c r="A54" s="74" t="s">
        <v>243</v>
      </c>
    </row>
    <row r="55" spans="1:1" x14ac:dyDescent="0.25">
      <c r="A55" s="75" t="s">
        <v>244</v>
      </c>
    </row>
    <row r="56" spans="1:1" x14ac:dyDescent="0.25">
      <c r="A56" s="74" t="s">
        <v>245</v>
      </c>
    </row>
    <row r="57" spans="1:1" x14ac:dyDescent="0.25">
      <c r="A57" s="75" t="s">
        <v>246</v>
      </c>
    </row>
    <row r="58" spans="1:1" x14ac:dyDescent="0.25">
      <c r="A58" s="75" t="s">
        <v>247</v>
      </c>
    </row>
    <row r="59" spans="1:1" x14ac:dyDescent="0.25">
      <c r="A59" s="75" t="s">
        <v>248</v>
      </c>
    </row>
    <row r="60" spans="1:1" x14ac:dyDescent="0.25">
      <c r="A60" s="75" t="s">
        <v>249</v>
      </c>
    </row>
    <row r="61" spans="1:1" x14ac:dyDescent="0.25">
      <c r="A61" s="74" t="s">
        <v>250</v>
      </c>
    </row>
    <row r="62" spans="1:1" x14ac:dyDescent="0.25">
      <c r="A62" s="75" t="s">
        <v>251</v>
      </c>
    </row>
    <row r="63" spans="1:1" x14ac:dyDescent="0.25">
      <c r="A63" s="75" t="s">
        <v>252</v>
      </c>
    </row>
    <row r="64" spans="1:1" x14ac:dyDescent="0.25">
      <c r="A64" s="75" t="s">
        <v>253</v>
      </c>
    </row>
    <row r="65" spans="1:1" x14ac:dyDescent="0.25">
      <c r="A65" s="75" t="s">
        <v>232</v>
      </c>
    </row>
    <row r="66" spans="1:1" x14ac:dyDescent="0.25">
      <c r="A66" s="75" t="s">
        <v>233</v>
      </c>
    </row>
    <row r="67" spans="1:1" x14ac:dyDescent="0.25">
      <c r="A67" s="75"/>
    </row>
    <row r="68" spans="1:1" x14ac:dyDescent="0.25">
      <c r="A68" s="73" t="s">
        <v>254</v>
      </c>
    </row>
    <row r="69" spans="1:1" x14ac:dyDescent="0.25">
      <c r="A69" s="74" t="s">
        <v>255</v>
      </c>
    </row>
    <row r="70" spans="1:1" x14ac:dyDescent="0.25">
      <c r="A70" s="75" t="s">
        <v>203</v>
      </c>
    </row>
    <row r="71" spans="1:1" x14ac:dyDescent="0.25">
      <c r="A71" s="75" t="s">
        <v>256</v>
      </c>
    </row>
    <row r="72" spans="1:1" x14ac:dyDescent="0.25">
      <c r="A72" s="75" t="s">
        <v>207</v>
      </c>
    </row>
    <row r="73" spans="1:1" x14ac:dyDescent="0.25">
      <c r="A73" s="74" t="s">
        <v>257</v>
      </c>
    </row>
    <row r="74" spans="1:1" x14ac:dyDescent="0.25">
      <c r="A74" s="75" t="s">
        <v>258</v>
      </c>
    </row>
    <row r="75" spans="1:1" x14ac:dyDescent="0.25">
      <c r="A75" s="74" t="s">
        <v>259</v>
      </c>
    </row>
    <row r="76" spans="1:1" x14ac:dyDescent="0.25">
      <c r="A76" s="75" t="s">
        <v>260</v>
      </c>
    </row>
    <row r="77" spans="1:1" x14ac:dyDescent="0.25">
      <c r="A77" s="75" t="s">
        <v>261</v>
      </c>
    </row>
    <row r="78" spans="1:1" x14ac:dyDescent="0.25">
      <c r="A78" s="75" t="s">
        <v>232</v>
      </c>
    </row>
    <row r="79" spans="1:1" x14ac:dyDescent="0.25">
      <c r="A79" s="75" t="s">
        <v>233</v>
      </c>
    </row>
    <row r="80" spans="1:1" x14ac:dyDescent="0.25">
      <c r="A80" s="75"/>
    </row>
    <row r="81" spans="1:1" x14ac:dyDescent="0.25">
      <c r="A81" s="73" t="s">
        <v>262</v>
      </c>
    </row>
    <row r="82" spans="1:1" x14ac:dyDescent="0.25">
      <c r="A82" s="74" t="s">
        <v>263</v>
      </c>
    </row>
    <row r="83" spans="1:1" x14ac:dyDescent="0.25">
      <c r="A83" s="74" t="s">
        <v>264</v>
      </c>
    </row>
    <row r="84" spans="1:1" x14ac:dyDescent="0.25">
      <c r="A84" s="75" t="s">
        <v>203</v>
      </c>
    </row>
    <row r="85" spans="1:1" x14ac:dyDescent="0.25">
      <c r="A85" s="74" t="s">
        <v>265</v>
      </c>
    </row>
    <row r="86" spans="1:1" x14ac:dyDescent="0.25">
      <c r="A86" s="75" t="s">
        <v>266</v>
      </c>
    </row>
    <row r="87" spans="1:1" x14ac:dyDescent="0.25">
      <c r="A87" s="75" t="s">
        <v>267</v>
      </c>
    </row>
    <row r="88" spans="1:1" x14ac:dyDescent="0.25">
      <c r="A88" s="74" t="s">
        <v>268</v>
      </c>
    </row>
    <row r="89" spans="1:1" x14ac:dyDescent="0.25">
      <c r="A89" s="75" t="s">
        <v>269</v>
      </c>
    </row>
    <row r="90" spans="1:1" x14ac:dyDescent="0.25">
      <c r="A90" s="74" t="s">
        <v>270</v>
      </c>
    </row>
    <row r="91" spans="1:1" x14ac:dyDescent="0.25">
      <c r="A91" s="75" t="s">
        <v>271</v>
      </c>
    </row>
    <row r="92" spans="1:1" x14ac:dyDescent="0.25">
      <c r="A92" s="75" t="s">
        <v>272</v>
      </c>
    </row>
    <row r="93" spans="1:1" x14ac:dyDescent="0.25">
      <c r="A93" s="75" t="s">
        <v>273</v>
      </c>
    </row>
    <row r="94" spans="1:1" x14ac:dyDescent="0.25">
      <c r="A94" s="75" t="s">
        <v>274</v>
      </c>
    </row>
    <row r="95" spans="1:1" x14ac:dyDescent="0.25">
      <c r="A95" s="74" t="s">
        <v>275</v>
      </c>
    </row>
    <row r="96" spans="1:1" x14ac:dyDescent="0.25">
      <c r="A96" s="75" t="s">
        <v>276</v>
      </c>
    </row>
    <row r="97" spans="1:1" x14ac:dyDescent="0.25">
      <c r="A97" s="75" t="s">
        <v>277</v>
      </c>
    </row>
    <row r="98" spans="1:1" x14ac:dyDescent="0.25">
      <c r="A98" s="74" t="s">
        <v>278</v>
      </c>
    </row>
    <row r="99" spans="1:1" x14ac:dyDescent="0.25">
      <c r="A99" s="75" t="s">
        <v>279</v>
      </c>
    </row>
    <row r="100" spans="1:1" x14ac:dyDescent="0.25">
      <c r="A100" s="75" t="s">
        <v>280</v>
      </c>
    </row>
    <row r="101" spans="1:1" x14ac:dyDescent="0.25">
      <c r="A101" s="75" t="s">
        <v>281</v>
      </c>
    </row>
    <row r="102" spans="1:1" x14ac:dyDescent="0.25">
      <c r="A102" s="75" t="s">
        <v>282</v>
      </c>
    </row>
    <row r="103" spans="1:1" x14ac:dyDescent="0.25">
      <c r="A103" s="75" t="s">
        <v>283</v>
      </c>
    </row>
    <row r="104" spans="1:1" x14ac:dyDescent="0.25">
      <c r="A104" s="75" t="s">
        <v>284</v>
      </c>
    </row>
    <row r="105" spans="1:1" x14ac:dyDescent="0.25">
      <c r="A105" s="74" t="s">
        <v>285</v>
      </c>
    </row>
    <row r="106" spans="1:1" x14ac:dyDescent="0.25">
      <c r="A106" s="75" t="s">
        <v>286</v>
      </c>
    </row>
    <row r="107" spans="1:1" x14ac:dyDescent="0.25">
      <c r="A107" s="75" t="s">
        <v>287</v>
      </c>
    </row>
    <row r="108" spans="1:1" x14ac:dyDescent="0.25">
      <c r="A108" s="75" t="s">
        <v>232</v>
      </c>
    </row>
    <row r="109" spans="1:1" x14ac:dyDescent="0.25">
      <c r="A109" s="75" t="s">
        <v>288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README</vt:lpstr>
      <vt:lpstr>Dashboard</vt:lpstr>
      <vt:lpstr>Pivot</vt:lpstr>
      <vt:lpstr>Data</vt:lpstr>
      <vt:lpstr>Top Products</vt:lpstr>
      <vt:lpstr>Analysis</vt:lpstr>
      <vt:lpstr>Power Query Steps</vt:lpstr>
      <vt:lpstr>LowMarginThreshold</vt:lpstr>
      <vt:lpstr>SelYear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Jeeraphat Sutttithreeravut</cp:lastModifiedBy>
  <cp:revision>1</cp:revision>
  <dcterms:created xsi:type="dcterms:W3CDTF">2026-10-19T01:29:16Z</dcterms:created>
  <dcterms:modified xsi:type="dcterms:W3CDTF">2026-10-19T02:14:49Z</dcterms:modified>
  <dc:language>en-US</dc:language>
</cp:coreProperties>
</file>